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92" yWindow="6" windowWidth="21828" windowHeight="8982" tabRatio="675" activeTab="1"/>
  </bookViews>
  <sheets>
    <sheet name="MHT-HoCo" sheetId="5" r:id="rId1"/>
    <sheet name="LandGrants" sheetId="6" r:id="rId2"/>
    <sheet name="MapGrantsTbl" sheetId="16" r:id="rId3"/>
    <sheet name="PvtTbls" sheetId="11" r:id="rId4"/>
    <sheet name="Place Names" sheetId="12" r:id="rId5"/>
    <sheet name="Plats" sheetId="45" r:id="rId6"/>
    <sheet name="Plat Colors" sheetId="62" r:id="rId7"/>
    <sheet name="Compass" sheetId="38" r:id="rId8"/>
  </sheets>
  <definedNames>
    <definedName name="_xlnm._FilterDatabase" localSheetId="1" hidden="1">LandGrants!$U$2</definedName>
    <definedName name="compass">Compass!$A$1:$H$33</definedName>
    <definedName name="Patents2WriteKML">#REF!</definedName>
    <definedName name="PatentsKML">#REF!</definedName>
    <definedName name="_xlnm.Print_Area" localSheetId="7">Compass!$A$1:$H$33</definedName>
  </definedNames>
  <calcPr calcId="145621"/>
  <pivotCaches>
    <pivotCache cacheId="11" r:id="rId9"/>
  </pivotCaches>
</workbook>
</file>

<file path=xl/calcChain.xml><?xml version="1.0" encoding="utf-8"?>
<calcChain xmlns="http://schemas.openxmlformats.org/spreadsheetml/2006/main">
  <c r="G22" i="11" l="1"/>
  <c r="M183" i="6" l="1"/>
  <c r="M499" i="6"/>
  <c r="M536" i="6"/>
  <c r="F350" i="6" l="1"/>
  <c r="G350" i="6" s="1"/>
  <c r="F214" i="6"/>
  <c r="G214" i="6" s="1"/>
  <c r="G16" i="6"/>
  <c r="G29" i="6"/>
  <c r="G31" i="6"/>
  <c r="G38" i="6"/>
  <c r="G62" i="6"/>
  <c r="G63" i="6"/>
  <c r="G71" i="6"/>
  <c r="G73" i="6"/>
  <c r="G77" i="6"/>
  <c r="G89" i="6"/>
  <c r="G90" i="6"/>
  <c r="G106" i="6"/>
  <c r="G113" i="6"/>
  <c r="G115" i="6"/>
  <c r="G132" i="6"/>
  <c r="G140" i="6"/>
  <c r="G145" i="6"/>
  <c r="G147" i="6"/>
  <c r="G156" i="6"/>
  <c r="G160" i="6"/>
  <c r="G161" i="6"/>
  <c r="G167" i="6"/>
  <c r="G169" i="6"/>
  <c r="G170" i="6"/>
  <c r="G172" i="6"/>
  <c r="G178" i="6"/>
  <c r="G190" i="6"/>
  <c r="G194" i="6"/>
  <c r="G198" i="6"/>
  <c r="G201" i="6"/>
  <c r="G204" i="6"/>
  <c r="G207" i="6"/>
  <c r="G222" i="6"/>
  <c r="G223" i="6"/>
  <c r="G224" i="6"/>
  <c r="G228" i="6"/>
  <c r="G241" i="6"/>
  <c r="G242" i="6"/>
  <c r="G244" i="6"/>
  <c r="G245" i="6"/>
  <c r="G251" i="6"/>
  <c r="G257" i="6"/>
  <c r="G275" i="6"/>
  <c r="G276" i="6"/>
  <c r="G277" i="6"/>
  <c r="G283" i="6"/>
  <c r="G284" i="6"/>
  <c r="G286" i="6"/>
  <c r="G290" i="6"/>
  <c r="G300" i="6"/>
  <c r="G302" i="6"/>
  <c r="G316" i="6"/>
  <c r="G330" i="6"/>
  <c r="G341" i="6"/>
  <c r="G345" i="6"/>
  <c r="G346" i="6"/>
  <c r="G351" i="6"/>
  <c r="G352" i="6"/>
  <c r="G400" i="6"/>
  <c r="G404" i="6"/>
  <c r="G405" i="6"/>
  <c r="G410" i="6"/>
  <c r="G411" i="6"/>
  <c r="G412" i="6"/>
  <c r="G413" i="6"/>
  <c r="G422" i="6"/>
  <c r="G424" i="6"/>
  <c r="G433" i="6"/>
  <c r="G441" i="6"/>
  <c r="G451" i="6"/>
  <c r="G452" i="6"/>
  <c r="G459" i="6"/>
  <c r="G460" i="6"/>
  <c r="G466" i="6"/>
  <c r="G472" i="6"/>
  <c r="G482" i="6"/>
  <c r="G485" i="6"/>
  <c r="G488" i="6"/>
  <c r="G497" i="6"/>
  <c r="G502" i="6"/>
  <c r="G504" i="6"/>
  <c r="G506" i="6"/>
  <c r="G519" i="6"/>
  <c r="G532" i="6"/>
  <c r="G540" i="6"/>
  <c r="G544" i="6"/>
  <c r="G545" i="6"/>
  <c r="G556" i="6"/>
  <c r="G570" i="6"/>
  <c r="G578" i="6"/>
  <c r="G579" i="6"/>
  <c r="G580" i="6"/>
  <c r="G598" i="6"/>
  <c r="G599" i="6"/>
  <c r="G617" i="6"/>
  <c r="G620" i="6"/>
  <c r="G623" i="6"/>
  <c r="G640" i="6"/>
  <c r="G645" i="6"/>
  <c r="G648" i="6"/>
  <c r="G650" i="6"/>
  <c r="G656" i="6"/>
  <c r="G678" i="6"/>
  <c r="G697" i="6"/>
  <c r="G698" i="6"/>
  <c r="G721" i="6"/>
  <c r="G735" i="6"/>
  <c r="G736" i="6"/>
  <c r="G737" i="6"/>
  <c r="G745" i="6"/>
  <c r="G749" i="6"/>
  <c r="G759" i="6"/>
  <c r="G763" i="6"/>
  <c r="G767" i="6"/>
  <c r="G775" i="6"/>
  <c r="G776" i="6"/>
  <c r="G777" i="6"/>
  <c r="G784" i="6"/>
  <c r="G786" i="6"/>
  <c r="G804" i="6"/>
  <c r="G807" i="6"/>
  <c r="G824" i="6"/>
  <c r="G826" i="6"/>
  <c r="G829" i="6"/>
  <c r="G840" i="6"/>
  <c r="G844" i="6"/>
  <c r="G845" i="6"/>
  <c r="G866" i="6"/>
  <c r="G869" i="6"/>
  <c r="G884" i="6"/>
  <c r="G886" i="6"/>
  <c r="G891" i="6"/>
  <c r="G895" i="6"/>
  <c r="G898" i="6"/>
  <c r="G901" i="6"/>
  <c r="G914" i="6"/>
  <c r="G915" i="6"/>
  <c r="AA113" i="6"/>
  <c r="AA281" i="6"/>
  <c r="AA579" i="6"/>
  <c r="D6" i="6" l="1"/>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AA161" i="6" s="1"/>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I6" i="6"/>
  <c r="I7" i="6"/>
  <c r="I8" i="6"/>
  <c r="I9" i="6"/>
  <c r="I10" i="6"/>
  <c r="I11" i="6"/>
  <c r="I12" i="6"/>
  <c r="I13" i="6"/>
  <c r="AA13" i="6" s="1"/>
  <c r="I14" i="6"/>
  <c r="I15" i="6"/>
  <c r="I16" i="6"/>
  <c r="AA16" i="6" s="1"/>
  <c r="I17" i="6"/>
  <c r="I18" i="6"/>
  <c r="I19" i="6"/>
  <c r="I20" i="6"/>
  <c r="I21" i="6"/>
  <c r="I22" i="6"/>
  <c r="I23" i="6"/>
  <c r="I24" i="6"/>
  <c r="I25" i="6"/>
  <c r="I26" i="6"/>
  <c r="I27" i="6"/>
  <c r="I28" i="6"/>
  <c r="I29" i="6"/>
  <c r="I30" i="6"/>
  <c r="I31" i="6"/>
  <c r="AA31" i="6" s="1"/>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AA71" i="6" s="1"/>
  <c r="I72" i="6"/>
  <c r="I73" i="6"/>
  <c r="AA73" i="6" s="1"/>
  <c r="I74" i="6"/>
  <c r="I75" i="6"/>
  <c r="I76" i="6"/>
  <c r="I77" i="6"/>
  <c r="I78" i="6"/>
  <c r="I79" i="6"/>
  <c r="I80" i="6"/>
  <c r="I81" i="6"/>
  <c r="I82" i="6"/>
  <c r="I83" i="6"/>
  <c r="I84" i="6"/>
  <c r="I85" i="6"/>
  <c r="I86" i="6"/>
  <c r="I87" i="6"/>
  <c r="I88" i="6"/>
  <c r="I89" i="6"/>
  <c r="AA89" i="6" s="1"/>
  <c r="I90" i="6"/>
  <c r="AA90" i="6" s="1"/>
  <c r="I91" i="6"/>
  <c r="I92" i="6"/>
  <c r="I93" i="6"/>
  <c r="I94" i="6"/>
  <c r="I95" i="6"/>
  <c r="I96" i="6"/>
  <c r="I97" i="6"/>
  <c r="I98" i="6"/>
  <c r="I99" i="6"/>
  <c r="I100" i="6"/>
  <c r="I101" i="6"/>
  <c r="I102" i="6"/>
  <c r="I103" i="6"/>
  <c r="I104" i="6"/>
  <c r="I105" i="6"/>
  <c r="I106" i="6"/>
  <c r="AA106" i="6" s="1"/>
  <c r="I107" i="6"/>
  <c r="I108" i="6"/>
  <c r="I109" i="6"/>
  <c r="I110" i="6"/>
  <c r="I111" i="6"/>
  <c r="I112" i="6"/>
  <c r="I113" i="6"/>
  <c r="I114" i="6"/>
  <c r="I115" i="6"/>
  <c r="AA115" i="6" s="1"/>
  <c r="I116" i="6"/>
  <c r="I117" i="6"/>
  <c r="AA117" i="6" s="1"/>
  <c r="I118" i="6"/>
  <c r="I119" i="6"/>
  <c r="I120" i="6"/>
  <c r="I121" i="6"/>
  <c r="I122" i="6"/>
  <c r="I123" i="6"/>
  <c r="I124" i="6"/>
  <c r="I125" i="6"/>
  <c r="I126" i="6"/>
  <c r="I127" i="6"/>
  <c r="I128" i="6"/>
  <c r="I129" i="6"/>
  <c r="I130" i="6"/>
  <c r="I131" i="6"/>
  <c r="I132" i="6"/>
  <c r="AA132" i="6" s="1"/>
  <c r="I133" i="6"/>
  <c r="I134" i="6"/>
  <c r="AA134" i="6" s="1"/>
  <c r="I135" i="6"/>
  <c r="I136" i="6"/>
  <c r="I137" i="6"/>
  <c r="I138" i="6"/>
  <c r="I139" i="6"/>
  <c r="I140" i="6"/>
  <c r="I141" i="6"/>
  <c r="I142" i="6"/>
  <c r="I143" i="6"/>
  <c r="I144" i="6"/>
  <c r="I145" i="6"/>
  <c r="I146" i="6"/>
  <c r="I147" i="6"/>
  <c r="AA147" i="6" s="1"/>
  <c r="I148" i="6"/>
  <c r="I149" i="6"/>
  <c r="I150" i="6"/>
  <c r="I151" i="6"/>
  <c r="I152" i="6"/>
  <c r="I153" i="6"/>
  <c r="I154" i="6"/>
  <c r="I155" i="6"/>
  <c r="I156" i="6"/>
  <c r="AA156" i="6" s="1"/>
  <c r="I157" i="6"/>
  <c r="I158" i="6"/>
  <c r="I159" i="6"/>
  <c r="I160" i="6"/>
  <c r="I161" i="6"/>
  <c r="I162" i="6"/>
  <c r="I163" i="6"/>
  <c r="I164" i="6"/>
  <c r="I165" i="6"/>
  <c r="I166" i="6"/>
  <c r="I167" i="6"/>
  <c r="AA167" i="6" s="1"/>
  <c r="I168" i="6"/>
  <c r="I169" i="6"/>
  <c r="AA169" i="6" s="1"/>
  <c r="I170" i="6"/>
  <c r="AA170" i="6" s="1"/>
  <c r="I171" i="6"/>
  <c r="I172" i="6"/>
  <c r="AA172" i="6" s="1"/>
  <c r="I173" i="6"/>
  <c r="I174" i="6"/>
  <c r="I175" i="6"/>
  <c r="I176" i="6"/>
  <c r="I177" i="6"/>
  <c r="I178" i="6"/>
  <c r="AA178" i="6" s="1"/>
  <c r="I179" i="6"/>
  <c r="I180" i="6"/>
  <c r="I181" i="6"/>
  <c r="I182" i="6"/>
  <c r="I183" i="6"/>
  <c r="I184" i="6"/>
  <c r="I185" i="6"/>
  <c r="I186" i="6"/>
  <c r="I187" i="6"/>
  <c r="I188" i="6"/>
  <c r="I189" i="6"/>
  <c r="I190" i="6"/>
  <c r="I191" i="6"/>
  <c r="I192" i="6"/>
  <c r="I193" i="6"/>
  <c r="I194" i="6"/>
  <c r="AA194" i="6" s="1"/>
  <c r="I195" i="6"/>
  <c r="I196" i="6"/>
  <c r="I197" i="6"/>
  <c r="I198" i="6"/>
  <c r="AA198" i="6" s="1"/>
  <c r="I199" i="6"/>
  <c r="I200" i="6"/>
  <c r="I201" i="6"/>
  <c r="I202" i="6"/>
  <c r="I203" i="6"/>
  <c r="I204" i="6"/>
  <c r="AA204" i="6" s="1"/>
  <c r="I205" i="6"/>
  <c r="I206" i="6"/>
  <c r="I207" i="6"/>
  <c r="AA207" i="6" s="1"/>
  <c r="I208" i="6"/>
  <c r="I209" i="6"/>
  <c r="I210" i="6"/>
  <c r="I211" i="6"/>
  <c r="I212" i="6"/>
  <c r="I213" i="6"/>
  <c r="I214" i="6"/>
  <c r="I215" i="6"/>
  <c r="I216" i="6"/>
  <c r="I217" i="6"/>
  <c r="I218" i="6"/>
  <c r="I219" i="6"/>
  <c r="I220" i="6"/>
  <c r="I221" i="6"/>
  <c r="I222" i="6"/>
  <c r="AA222" i="6" s="1"/>
  <c r="I223" i="6"/>
  <c r="AA223" i="6" s="1"/>
  <c r="I224" i="6"/>
  <c r="AA224" i="6" s="1"/>
  <c r="I225" i="6"/>
  <c r="I226" i="6"/>
  <c r="I227" i="6"/>
  <c r="I228" i="6"/>
  <c r="AA228" i="6" s="1"/>
  <c r="I229" i="6"/>
  <c r="I230" i="6"/>
  <c r="I231" i="6"/>
  <c r="I232" i="6"/>
  <c r="I233" i="6"/>
  <c r="I234" i="6"/>
  <c r="I235" i="6"/>
  <c r="I236" i="6"/>
  <c r="I237" i="6"/>
  <c r="I238" i="6"/>
  <c r="I239" i="6"/>
  <c r="I240" i="6"/>
  <c r="I241" i="6"/>
  <c r="I242" i="6"/>
  <c r="AA242" i="6" s="1"/>
  <c r="I243" i="6"/>
  <c r="I244" i="6"/>
  <c r="I245" i="6"/>
  <c r="AA245" i="6" s="1"/>
  <c r="I246" i="6"/>
  <c r="I247" i="6"/>
  <c r="I248" i="6"/>
  <c r="I249" i="6"/>
  <c r="I250" i="6"/>
  <c r="I251" i="6"/>
  <c r="AA251" i="6" s="1"/>
  <c r="I252" i="6"/>
  <c r="I253" i="6"/>
  <c r="I254" i="6"/>
  <c r="I255" i="6"/>
  <c r="I256" i="6"/>
  <c r="I257" i="6"/>
  <c r="AA257" i="6" s="1"/>
  <c r="I258" i="6"/>
  <c r="I259" i="6"/>
  <c r="I260" i="6"/>
  <c r="I261" i="6"/>
  <c r="I262" i="6"/>
  <c r="I263" i="6"/>
  <c r="I264" i="6"/>
  <c r="I265" i="6"/>
  <c r="I266" i="6"/>
  <c r="I267" i="6"/>
  <c r="I268" i="6"/>
  <c r="I269" i="6"/>
  <c r="I270" i="6"/>
  <c r="I271" i="6"/>
  <c r="I272" i="6"/>
  <c r="I273" i="6"/>
  <c r="I274" i="6"/>
  <c r="I275" i="6"/>
  <c r="I276" i="6"/>
  <c r="I277" i="6"/>
  <c r="AA277" i="6" s="1"/>
  <c r="I278" i="6"/>
  <c r="I279" i="6"/>
  <c r="I280" i="6"/>
  <c r="I281" i="6"/>
  <c r="I282" i="6"/>
  <c r="I283" i="6"/>
  <c r="I284" i="6"/>
  <c r="AA284" i="6" s="1"/>
  <c r="I285" i="6"/>
  <c r="I286" i="6"/>
  <c r="AA286" i="6" s="1"/>
  <c r="I287" i="6"/>
  <c r="I288" i="6"/>
  <c r="I289" i="6"/>
  <c r="I290" i="6"/>
  <c r="AA290" i="6" s="1"/>
  <c r="I291" i="6"/>
  <c r="I292" i="6"/>
  <c r="I293" i="6"/>
  <c r="I294" i="6"/>
  <c r="I295" i="6"/>
  <c r="I296" i="6"/>
  <c r="I297" i="6"/>
  <c r="I298" i="6"/>
  <c r="I299" i="6"/>
  <c r="I300" i="6"/>
  <c r="AA300" i="6" s="1"/>
  <c r="I301" i="6"/>
  <c r="I302" i="6"/>
  <c r="AA302" i="6" s="1"/>
  <c r="I303" i="6"/>
  <c r="I304" i="6"/>
  <c r="I305" i="6"/>
  <c r="I306" i="6"/>
  <c r="I307" i="6"/>
  <c r="I308" i="6"/>
  <c r="I309" i="6"/>
  <c r="I310" i="6"/>
  <c r="I311" i="6"/>
  <c r="I312" i="6"/>
  <c r="I313" i="6"/>
  <c r="I314" i="6"/>
  <c r="I315" i="6"/>
  <c r="I316" i="6"/>
  <c r="AA316" i="6" s="1"/>
  <c r="I317" i="6"/>
  <c r="I318" i="6"/>
  <c r="I319" i="6"/>
  <c r="I320" i="6"/>
  <c r="I321" i="6"/>
  <c r="I322" i="6"/>
  <c r="I323" i="6"/>
  <c r="I324" i="6"/>
  <c r="I325" i="6"/>
  <c r="I326" i="6"/>
  <c r="I327" i="6"/>
  <c r="I328" i="6"/>
  <c r="I329" i="6"/>
  <c r="I330" i="6"/>
  <c r="AA330" i="6" s="1"/>
  <c r="I331" i="6"/>
  <c r="I332" i="6"/>
  <c r="I333" i="6"/>
  <c r="I334" i="6"/>
  <c r="I335" i="6"/>
  <c r="I336" i="6"/>
  <c r="I337" i="6"/>
  <c r="I338" i="6"/>
  <c r="I339" i="6"/>
  <c r="I340" i="6"/>
  <c r="I341" i="6"/>
  <c r="I342" i="6"/>
  <c r="I343" i="6"/>
  <c r="I344" i="6"/>
  <c r="I345" i="6"/>
  <c r="AA345" i="6" s="1"/>
  <c r="I346" i="6"/>
  <c r="I347" i="6"/>
  <c r="I348" i="6"/>
  <c r="I349" i="6"/>
  <c r="I350" i="6"/>
  <c r="I351" i="6"/>
  <c r="AA351" i="6" s="1"/>
  <c r="I352" i="6"/>
  <c r="AA352" i="6" s="1"/>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AA387" i="6" s="1"/>
  <c r="I388" i="6"/>
  <c r="I389" i="6"/>
  <c r="I390" i="6"/>
  <c r="I391" i="6"/>
  <c r="I392" i="6"/>
  <c r="I393" i="6"/>
  <c r="I394" i="6"/>
  <c r="I395" i="6"/>
  <c r="I396" i="6"/>
  <c r="I397" i="6"/>
  <c r="I398" i="6"/>
  <c r="I399" i="6"/>
  <c r="I400" i="6"/>
  <c r="AA400" i="6" s="1"/>
  <c r="I401" i="6"/>
  <c r="I402" i="6"/>
  <c r="I403" i="6"/>
  <c r="I404" i="6"/>
  <c r="AA404" i="6" s="1"/>
  <c r="I405" i="6"/>
  <c r="I406" i="6"/>
  <c r="I407" i="6"/>
  <c r="I408" i="6"/>
  <c r="I409" i="6"/>
  <c r="I410" i="6"/>
  <c r="AA410" i="6" s="1"/>
  <c r="I411" i="6"/>
  <c r="I412" i="6"/>
  <c r="I413" i="6"/>
  <c r="AA413" i="6" s="1"/>
  <c r="I414" i="6"/>
  <c r="I415" i="6"/>
  <c r="I416" i="6"/>
  <c r="I417" i="6"/>
  <c r="I418" i="6"/>
  <c r="I419" i="6"/>
  <c r="I420" i="6"/>
  <c r="I421" i="6"/>
  <c r="I422" i="6"/>
  <c r="AA422" i="6" s="1"/>
  <c r="I423" i="6"/>
  <c r="I424" i="6"/>
  <c r="AA424" i="6" s="1"/>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AA452" i="6" s="1"/>
  <c r="I453" i="6"/>
  <c r="I454" i="6"/>
  <c r="I455" i="6"/>
  <c r="I456" i="6"/>
  <c r="I457" i="6"/>
  <c r="I458" i="6"/>
  <c r="I459" i="6"/>
  <c r="AA459" i="6" s="1"/>
  <c r="I460" i="6"/>
  <c r="AA460" i="6" s="1"/>
  <c r="I461" i="6"/>
  <c r="AA461" i="6" s="1"/>
  <c r="I462" i="6"/>
  <c r="I463" i="6"/>
  <c r="I464" i="6"/>
  <c r="I465" i="6"/>
  <c r="I466" i="6"/>
  <c r="I467" i="6"/>
  <c r="I468" i="6"/>
  <c r="I469" i="6"/>
  <c r="I470" i="6"/>
  <c r="I471" i="6"/>
  <c r="I472" i="6"/>
  <c r="AA472" i="6" s="1"/>
  <c r="I473" i="6"/>
  <c r="I474" i="6"/>
  <c r="I475" i="6"/>
  <c r="I476" i="6"/>
  <c r="I477" i="6"/>
  <c r="I478" i="6"/>
  <c r="I479" i="6"/>
  <c r="I480" i="6"/>
  <c r="I481" i="6"/>
  <c r="I482" i="6"/>
  <c r="AA482" i="6" s="1"/>
  <c r="I483" i="6"/>
  <c r="I484" i="6"/>
  <c r="I485" i="6"/>
  <c r="AA485" i="6" s="1"/>
  <c r="I486" i="6"/>
  <c r="I487" i="6"/>
  <c r="I488" i="6"/>
  <c r="I489" i="6"/>
  <c r="I490" i="6"/>
  <c r="I491" i="6"/>
  <c r="I492" i="6"/>
  <c r="I493" i="6"/>
  <c r="I494" i="6"/>
  <c r="I495" i="6"/>
  <c r="I496" i="6"/>
  <c r="I497" i="6"/>
  <c r="AA497" i="6" s="1"/>
  <c r="I498" i="6"/>
  <c r="AA498" i="6" s="1"/>
  <c r="I499" i="6"/>
  <c r="I500" i="6"/>
  <c r="I501" i="6"/>
  <c r="I502" i="6"/>
  <c r="AA502" i="6" s="1"/>
  <c r="I503" i="6"/>
  <c r="I504" i="6"/>
  <c r="AA504" i="6" s="1"/>
  <c r="I505" i="6"/>
  <c r="I506" i="6"/>
  <c r="AA506" i="6" s="1"/>
  <c r="I507" i="6"/>
  <c r="I508" i="6"/>
  <c r="I509" i="6"/>
  <c r="I510" i="6"/>
  <c r="I511" i="6"/>
  <c r="I512" i="6"/>
  <c r="I513" i="6"/>
  <c r="I514" i="6"/>
  <c r="I515" i="6"/>
  <c r="I516" i="6"/>
  <c r="I517" i="6"/>
  <c r="I518" i="6"/>
  <c r="I519" i="6"/>
  <c r="I520" i="6"/>
  <c r="I521" i="6"/>
  <c r="I522" i="6"/>
  <c r="I523" i="6"/>
  <c r="I524" i="6"/>
  <c r="I525" i="6"/>
  <c r="AA525" i="6" s="1"/>
  <c r="I526" i="6"/>
  <c r="I527" i="6"/>
  <c r="I528" i="6"/>
  <c r="I529" i="6"/>
  <c r="I530" i="6"/>
  <c r="I531" i="6"/>
  <c r="I532" i="6"/>
  <c r="AA532" i="6" s="1"/>
  <c r="I533" i="6"/>
  <c r="I534" i="6"/>
  <c r="I535" i="6"/>
  <c r="I536" i="6"/>
  <c r="I537" i="6"/>
  <c r="I538" i="6"/>
  <c r="I539" i="6"/>
  <c r="I540" i="6"/>
  <c r="AA540" i="6" s="1"/>
  <c r="I541" i="6"/>
  <c r="I542" i="6"/>
  <c r="I543" i="6"/>
  <c r="I544" i="6"/>
  <c r="AA544" i="6" s="1"/>
  <c r="I545" i="6"/>
  <c r="AA545" i="6" s="1"/>
  <c r="I546" i="6"/>
  <c r="I547" i="6"/>
  <c r="I548" i="6"/>
  <c r="I549" i="6"/>
  <c r="I550" i="6"/>
  <c r="I551" i="6"/>
  <c r="I552" i="6"/>
  <c r="I553" i="6"/>
  <c r="I554" i="6"/>
  <c r="I555" i="6"/>
  <c r="I556" i="6"/>
  <c r="I557" i="6"/>
  <c r="I558" i="6"/>
  <c r="I559" i="6"/>
  <c r="I560" i="6"/>
  <c r="I561" i="6"/>
  <c r="I562" i="6"/>
  <c r="I563" i="6"/>
  <c r="I564" i="6"/>
  <c r="I565" i="6"/>
  <c r="I566" i="6"/>
  <c r="I567" i="6"/>
  <c r="I568" i="6"/>
  <c r="I569" i="6"/>
  <c r="I570" i="6"/>
  <c r="AA570" i="6" s="1"/>
  <c r="I571" i="6"/>
  <c r="I572" i="6"/>
  <c r="I573" i="6"/>
  <c r="I574" i="6"/>
  <c r="I575" i="6"/>
  <c r="I576" i="6"/>
  <c r="I577" i="6"/>
  <c r="I578" i="6"/>
  <c r="AA578" i="6" s="1"/>
  <c r="I579" i="6"/>
  <c r="I580" i="6"/>
  <c r="AA580" i="6" s="1"/>
  <c r="I581" i="6"/>
  <c r="I582" i="6"/>
  <c r="I583" i="6"/>
  <c r="I584" i="6"/>
  <c r="I585" i="6"/>
  <c r="I586" i="6"/>
  <c r="I587" i="6"/>
  <c r="I588" i="6"/>
  <c r="I589" i="6"/>
  <c r="I590" i="6"/>
  <c r="I591" i="6"/>
  <c r="I592" i="6"/>
  <c r="I593" i="6"/>
  <c r="I594" i="6"/>
  <c r="I595" i="6"/>
  <c r="I596" i="6"/>
  <c r="I597" i="6"/>
  <c r="I598" i="6"/>
  <c r="AA598" i="6" s="1"/>
  <c r="I599" i="6"/>
  <c r="AA599" i="6" s="1"/>
  <c r="I600" i="6"/>
  <c r="I601" i="6"/>
  <c r="I602" i="6"/>
  <c r="I603" i="6"/>
  <c r="I604" i="6"/>
  <c r="I605" i="6"/>
  <c r="I606" i="6"/>
  <c r="I607" i="6"/>
  <c r="I608" i="6"/>
  <c r="I609" i="6"/>
  <c r="I610" i="6"/>
  <c r="I611" i="6"/>
  <c r="I612" i="6"/>
  <c r="I613" i="6"/>
  <c r="I614" i="6"/>
  <c r="I615" i="6"/>
  <c r="I616" i="6"/>
  <c r="I617" i="6"/>
  <c r="AA617" i="6" s="1"/>
  <c r="I618" i="6"/>
  <c r="I619" i="6"/>
  <c r="I620" i="6"/>
  <c r="AA620" i="6" s="1"/>
  <c r="I621" i="6"/>
  <c r="I622" i="6"/>
  <c r="I623" i="6"/>
  <c r="AA623" i="6" s="1"/>
  <c r="I624" i="6"/>
  <c r="I625" i="6"/>
  <c r="I626" i="6"/>
  <c r="I627" i="6"/>
  <c r="I628" i="6"/>
  <c r="I629" i="6"/>
  <c r="I630" i="6"/>
  <c r="I631" i="6"/>
  <c r="AA631" i="6" s="1"/>
  <c r="I632" i="6"/>
  <c r="I633" i="6"/>
  <c r="I634" i="6"/>
  <c r="I635" i="6"/>
  <c r="I636" i="6"/>
  <c r="I637" i="6"/>
  <c r="I638" i="6"/>
  <c r="I639" i="6"/>
  <c r="I640" i="6"/>
  <c r="AA640" i="6" s="1"/>
  <c r="I641" i="6"/>
  <c r="I642" i="6"/>
  <c r="I643" i="6"/>
  <c r="AA643" i="6" s="1"/>
  <c r="I644" i="6"/>
  <c r="I645" i="6"/>
  <c r="AA645" i="6" s="1"/>
  <c r="I646" i="6"/>
  <c r="I647" i="6"/>
  <c r="I648" i="6"/>
  <c r="AA648" i="6" s="1"/>
  <c r="I649" i="6"/>
  <c r="I650" i="6"/>
  <c r="AA650" i="6" s="1"/>
  <c r="I651" i="6"/>
  <c r="I652" i="6"/>
  <c r="AA652" i="6" s="1"/>
  <c r="I653" i="6"/>
  <c r="I654" i="6"/>
  <c r="I655" i="6"/>
  <c r="I656" i="6"/>
  <c r="AA656" i="6" s="1"/>
  <c r="I657" i="6"/>
  <c r="I658" i="6"/>
  <c r="I659" i="6"/>
  <c r="I660" i="6"/>
  <c r="I661" i="6"/>
  <c r="I662" i="6"/>
  <c r="I663" i="6"/>
  <c r="I664" i="6"/>
  <c r="I665" i="6"/>
  <c r="I666" i="6"/>
  <c r="I667" i="6"/>
  <c r="I668" i="6"/>
  <c r="I669" i="6"/>
  <c r="I670" i="6"/>
  <c r="I671" i="6"/>
  <c r="I672" i="6"/>
  <c r="I673" i="6"/>
  <c r="I674" i="6"/>
  <c r="I675" i="6"/>
  <c r="I676" i="6"/>
  <c r="I677" i="6"/>
  <c r="I678" i="6"/>
  <c r="AA678" i="6" s="1"/>
  <c r="I679" i="6"/>
  <c r="I680" i="6"/>
  <c r="I681" i="6"/>
  <c r="I682" i="6"/>
  <c r="I683" i="6"/>
  <c r="I684" i="6"/>
  <c r="I685" i="6"/>
  <c r="I686" i="6"/>
  <c r="I687" i="6"/>
  <c r="I688" i="6"/>
  <c r="I689" i="6"/>
  <c r="I690" i="6"/>
  <c r="I691" i="6"/>
  <c r="I692" i="6"/>
  <c r="I693" i="6"/>
  <c r="I694" i="6"/>
  <c r="I695" i="6"/>
  <c r="I696" i="6"/>
  <c r="I697" i="6"/>
  <c r="AA697" i="6" s="1"/>
  <c r="I698" i="6"/>
  <c r="AA698" i="6" s="1"/>
  <c r="I699" i="6"/>
  <c r="I700" i="6"/>
  <c r="I701" i="6"/>
  <c r="I702" i="6"/>
  <c r="I703" i="6"/>
  <c r="I704" i="6"/>
  <c r="I705" i="6"/>
  <c r="I706" i="6"/>
  <c r="I707" i="6"/>
  <c r="I708" i="6"/>
  <c r="I709" i="6"/>
  <c r="I710" i="6"/>
  <c r="I711" i="6"/>
  <c r="I712" i="6"/>
  <c r="I713" i="6"/>
  <c r="I714" i="6"/>
  <c r="I715" i="6"/>
  <c r="I716" i="6"/>
  <c r="I717" i="6"/>
  <c r="I718" i="6"/>
  <c r="I719" i="6"/>
  <c r="I720" i="6"/>
  <c r="I721" i="6"/>
  <c r="AA721" i="6" s="1"/>
  <c r="I722" i="6"/>
  <c r="AA722" i="6" s="1"/>
  <c r="I723" i="6"/>
  <c r="I724" i="6"/>
  <c r="I725" i="6"/>
  <c r="I726" i="6"/>
  <c r="I727" i="6"/>
  <c r="I728" i="6"/>
  <c r="I729" i="6"/>
  <c r="I730" i="6"/>
  <c r="I731" i="6"/>
  <c r="I732" i="6"/>
  <c r="I733" i="6"/>
  <c r="I734" i="6"/>
  <c r="I735" i="6"/>
  <c r="I736" i="6"/>
  <c r="I737" i="6"/>
  <c r="AA737" i="6" s="1"/>
  <c r="I738" i="6"/>
  <c r="I739" i="6"/>
  <c r="I740" i="6"/>
  <c r="I741" i="6"/>
  <c r="I742" i="6"/>
  <c r="I743" i="6"/>
  <c r="I744" i="6"/>
  <c r="I745" i="6"/>
  <c r="I746" i="6"/>
  <c r="I747" i="6"/>
  <c r="I748" i="6"/>
  <c r="I749" i="6"/>
  <c r="AA749" i="6" s="1"/>
  <c r="I750" i="6"/>
  <c r="I751" i="6"/>
  <c r="I752" i="6"/>
  <c r="I753" i="6"/>
  <c r="I754" i="6"/>
  <c r="I755" i="6"/>
  <c r="I756" i="6"/>
  <c r="I757" i="6"/>
  <c r="I758" i="6"/>
  <c r="I759" i="6"/>
  <c r="AA759" i="6" s="1"/>
  <c r="I760" i="6"/>
  <c r="I761" i="6"/>
  <c r="I762" i="6"/>
  <c r="I763" i="6"/>
  <c r="AA763" i="6" s="1"/>
  <c r="I764" i="6"/>
  <c r="I765" i="6"/>
  <c r="I766" i="6"/>
  <c r="I767" i="6"/>
  <c r="AA767" i="6" s="1"/>
  <c r="I768" i="6"/>
  <c r="I769" i="6"/>
  <c r="I770" i="6"/>
  <c r="I771" i="6"/>
  <c r="I772" i="6"/>
  <c r="I773" i="6"/>
  <c r="I774" i="6"/>
  <c r="I775" i="6"/>
  <c r="AA775" i="6" s="1"/>
  <c r="I776" i="6"/>
  <c r="I777" i="6"/>
  <c r="AA777" i="6" s="1"/>
  <c r="I778" i="6"/>
  <c r="I779" i="6"/>
  <c r="I780" i="6"/>
  <c r="I781" i="6"/>
  <c r="I782" i="6"/>
  <c r="I783" i="6"/>
  <c r="I784" i="6"/>
  <c r="AA784" i="6" s="1"/>
  <c r="I785" i="6"/>
  <c r="I786" i="6"/>
  <c r="I787" i="6"/>
  <c r="I788" i="6"/>
  <c r="I789" i="6"/>
  <c r="I790" i="6"/>
  <c r="I791" i="6"/>
  <c r="I792" i="6"/>
  <c r="I793" i="6"/>
  <c r="I794" i="6"/>
  <c r="I795" i="6"/>
  <c r="I796" i="6"/>
  <c r="I797" i="6"/>
  <c r="I798" i="6"/>
  <c r="I799" i="6"/>
  <c r="I800" i="6"/>
  <c r="AA800" i="6" s="1"/>
  <c r="I801" i="6"/>
  <c r="I802" i="6"/>
  <c r="I803" i="6"/>
  <c r="I804" i="6"/>
  <c r="AA804" i="6" s="1"/>
  <c r="I805" i="6"/>
  <c r="I806" i="6"/>
  <c r="I807" i="6"/>
  <c r="AA807" i="6" s="1"/>
  <c r="I808" i="6"/>
  <c r="I809" i="6"/>
  <c r="I810" i="6"/>
  <c r="I811" i="6"/>
  <c r="I812" i="6"/>
  <c r="I813" i="6"/>
  <c r="I814" i="6"/>
  <c r="AA814" i="6" s="1"/>
  <c r="I815" i="6"/>
  <c r="I816" i="6"/>
  <c r="I817" i="6"/>
  <c r="AA817" i="6" s="1"/>
  <c r="I818" i="6"/>
  <c r="I819" i="6"/>
  <c r="I820" i="6"/>
  <c r="I821" i="6"/>
  <c r="I822" i="6"/>
  <c r="I823" i="6"/>
  <c r="I824" i="6"/>
  <c r="AA824" i="6" s="1"/>
  <c r="I825" i="6"/>
  <c r="I826" i="6"/>
  <c r="I827" i="6"/>
  <c r="I828" i="6"/>
  <c r="I829" i="6"/>
  <c r="AA829" i="6" s="1"/>
  <c r="I830" i="6"/>
  <c r="I831" i="6"/>
  <c r="I832" i="6"/>
  <c r="I833" i="6"/>
  <c r="I834" i="6"/>
  <c r="I835" i="6"/>
  <c r="I836" i="6"/>
  <c r="I837" i="6"/>
  <c r="I838" i="6"/>
  <c r="I839" i="6"/>
  <c r="I840" i="6"/>
  <c r="AA840" i="6" s="1"/>
  <c r="I841" i="6"/>
  <c r="I842" i="6"/>
  <c r="I843" i="6"/>
  <c r="I844" i="6"/>
  <c r="AA844" i="6" s="1"/>
  <c r="I845" i="6"/>
  <c r="AA845" i="6" s="1"/>
  <c r="I846" i="6"/>
  <c r="I847" i="6"/>
  <c r="I848" i="6"/>
  <c r="I849" i="6"/>
  <c r="I850" i="6"/>
  <c r="I851" i="6"/>
  <c r="I852" i="6"/>
  <c r="I853" i="6"/>
  <c r="I854" i="6"/>
  <c r="I855" i="6"/>
  <c r="I856" i="6"/>
  <c r="I857" i="6"/>
  <c r="I858" i="6"/>
  <c r="I859" i="6"/>
  <c r="I860" i="6"/>
  <c r="I861" i="6"/>
  <c r="I862" i="6"/>
  <c r="AA862" i="6" s="1"/>
  <c r="I863" i="6"/>
  <c r="I864" i="6"/>
  <c r="I865" i="6"/>
  <c r="I866" i="6"/>
  <c r="AA866" i="6" s="1"/>
  <c r="I867" i="6"/>
  <c r="I868" i="6"/>
  <c r="I869" i="6"/>
  <c r="I870" i="6"/>
  <c r="I871" i="6"/>
  <c r="I872" i="6"/>
  <c r="I873" i="6"/>
  <c r="I874" i="6"/>
  <c r="I875" i="6"/>
  <c r="I876" i="6"/>
  <c r="I877" i="6"/>
  <c r="I878" i="6"/>
  <c r="I879" i="6"/>
  <c r="AA879" i="6" s="1"/>
  <c r="I880" i="6"/>
  <c r="I881" i="6"/>
  <c r="AA881" i="6" s="1"/>
  <c r="I882" i="6"/>
  <c r="I883" i="6"/>
  <c r="I884" i="6"/>
  <c r="AA884" i="6" s="1"/>
  <c r="I885" i="6"/>
  <c r="I886" i="6"/>
  <c r="AA886" i="6" s="1"/>
  <c r="I887" i="6"/>
  <c r="I888" i="6"/>
  <c r="I889" i="6"/>
  <c r="I890" i="6"/>
  <c r="I891" i="6"/>
  <c r="AA891" i="6" s="1"/>
  <c r="I892" i="6"/>
  <c r="I893" i="6"/>
  <c r="I894" i="6"/>
  <c r="I895" i="6"/>
  <c r="AA895" i="6" s="1"/>
  <c r="I896" i="6"/>
  <c r="I897" i="6"/>
  <c r="I898" i="6"/>
  <c r="I899" i="6"/>
  <c r="I900" i="6"/>
  <c r="I901" i="6"/>
  <c r="I902" i="6"/>
  <c r="I903" i="6"/>
  <c r="I904" i="6"/>
  <c r="I905" i="6"/>
  <c r="I906" i="6"/>
  <c r="I907" i="6"/>
  <c r="I908" i="6"/>
  <c r="I909" i="6"/>
  <c r="I910" i="6"/>
  <c r="I911" i="6"/>
  <c r="I912" i="6"/>
  <c r="I913" i="6"/>
  <c r="I914" i="6"/>
  <c r="AA914" i="6" s="1"/>
  <c r="I915" i="6"/>
  <c r="I916" i="6"/>
  <c r="I917" i="6"/>
  <c r="I918" i="6"/>
  <c r="AA917" i="6" l="1"/>
  <c r="AA913" i="6"/>
  <c r="AA909" i="6"/>
  <c r="AA905" i="6"/>
  <c r="AA901" i="6"/>
  <c r="AA897" i="6"/>
  <c r="AA893" i="6"/>
  <c r="AA889" i="6"/>
  <c r="AA885" i="6"/>
  <c r="AA877" i="6"/>
  <c r="AA873" i="6"/>
  <c r="AA869" i="6"/>
  <c r="AA865" i="6"/>
  <c r="AA861" i="6"/>
  <c r="AA857" i="6"/>
  <c r="AA853" i="6"/>
  <c r="AA849" i="6"/>
  <c r="AA841" i="6"/>
  <c r="AA837" i="6"/>
  <c r="AA833" i="6"/>
  <c r="AA825" i="6"/>
  <c r="AA821" i="6"/>
  <c r="AA813" i="6"/>
  <c r="AA809" i="6"/>
  <c r="AA805" i="6"/>
  <c r="AA801" i="6"/>
  <c r="AA797" i="6"/>
  <c r="AA793" i="6"/>
  <c r="AA789" i="6"/>
  <c r="AA785" i="6"/>
  <c r="AA781" i="6"/>
  <c r="AA773" i="6"/>
  <c r="AA769" i="6"/>
  <c r="AA765" i="6"/>
  <c r="AA761" i="6"/>
  <c r="AA757" i="6"/>
  <c r="AA753" i="6"/>
  <c r="AA745" i="6"/>
  <c r="AA741" i="6"/>
  <c r="AA738" i="6"/>
  <c r="AA734" i="6"/>
  <c r="AA730" i="6"/>
  <c r="AA726" i="6"/>
  <c r="AA718" i="6"/>
  <c r="AA714" i="6"/>
  <c r="AA710" i="6"/>
  <c r="AA706" i="6"/>
  <c r="AA702" i="6"/>
  <c r="AA694" i="6"/>
  <c r="AA690" i="6"/>
  <c r="AA686" i="6"/>
  <c r="AA682" i="6"/>
  <c r="AA674" i="6"/>
  <c r="AA670" i="6"/>
  <c r="AA666" i="6"/>
  <c r="AA662" i="6"/>
  <c r="AA658" i="6"/>
  <c r="AA654" i="6"/>
  <c r="AA646" i="6"/>
  <c r="AA642" i="6"/>
  <c r="AA638" i="6"/>
  <c r="AA634" i="6"/>
  <c r="AA630" i="6"/>
  <c r="AA626" i="6"/>
  <c r="AA622" i="6"/>
  <c r="AA618" i="6"/>
  <c r="AA614" i="6"/>
  <c r="AA610" i="6"/>
  <c r="AA606" i="6"/>
  <c r="AA602" i="6"/>
  <c r="AA594" i="6"/>
  <c r="AA590" i="6"/>
  <c r="AA586" i="6"/>
  <c r="AA582" i="6"/>
  <c r="AA574" i="6"/>
  <c r="AA566" i="6"/>
  <c r="AA562" i="6"/>
  <c r="AA558" i="6"/>
  <c r="AA554" i="6"/>
  <c r="AA550" i="6"/>
  <c r="AA546" i="6"/>
  <c r="AA542" i="6"/>
  <c r="AA538" i="6"/>
  <c r="AA534" i="6"/>
  <c r="AA530" i="6"/>
  <c r="AA526" i="6"/>
  <c r="AA522" i="6"/>
  <c r="AA518" i="6"/>
  <c r="AA514" i="6"/>
  <c r="AA510" i="6"/>
  <c r="AA494" i="6"/>
  <c r="AA490" i="6"/>
  <c r="AA486" i="6"/>
  <c r="AA478" i="6"/>
  <c r="AA474" i="6"/>
  <c r="AA470" i="6"/>
  <c r="AA466" i="6"/>
  <c r="AA462" i="6"/>
  <c r="AA458" i="6"/>
  <c r="AA454" i="6"/>
  <c r="AA450" i="6"/>
  <c r="AA446" i="6"/>
  <c r="AA442" i="6"/>
  <c r="AA438" i="6"/>
  <c r="AA434" i="6"/>
  <c r="AA430" i="6"/>
  <c r="AA426" i="6"/>
  <c r="AA418" i="6"/>
  <c r="AA414" i="6"/>
  <c r="AA406" i="6"/>
  <c r="AA402" i="6"/>
  <c r="AA398" i="6"/>
  <c r="AA394" i="6"/>
  <c r="AA390" i="6"/>
  <c r="AA386" i="6"/>
  <c r="AA382" i="6"/>
  <c r="AA378" i="6"/>
  <c r="AA374" i="6"/>
  <c r="AA370" i="6"/>
  <c r="AA366" i="6"/>
  <c r="AA362" i="6"/>
  <c r="AA358" i="6"/>
  <c r="AA354" i="6"/>
  <c r="AA350" i="6"/>
  <c r="AA346" i="6"/>
  <c r="AA342" i="6"/>
  <c r="AA338" i="6"/>
  <c r="AA334" i="6"/>
  <c r="AA326" i="6"/>
  <c r="AA322" i="6"/>
  <c r="AA318" i="6"/>
  <c r="AA314" i="6"/>
  <c r="AA310" i="6"/>
  <c r="AA306" i="6"/>
  <c r="AA298" i="6"/>
  <c r="AA294" i="6"/>
  <c r="AA282" i="6"/>
  <c r="AA916" i="6"/>
  <c r="AA912" i="6"/>
  <c r="AA908" i="6"/>
  <c r="AA904" i="6"/>
  <c r="AA900" i="6"/>
  <c r="AA896" i="6"/>
  <c r="AA892" i="6"/>
  <c r="AA888" i="6"/>
  <c r="AA880" i="6"/>
  <c r="AA876" i="6"/>
  <c r="AA872" i="6"/>
  <c r="AA868" i="6"/>
  <c r="AA864" i="6"/>
  <c r="AA860" i="6"/>
  <c r="AA856" i="6"/>
  <c r="AA852" i="6"/>
  <c r="AA848" i="6"/>
  <c r="AA836" i="6"/>
  <c r="AA832" i="6"/>
  <c r="AA828" i="6"/>
  <c r="AA820" i="6"/>
  <c r="AA816" i="6"/>
  <c r="AA812" i="6"/>
  <c r="AA808" i="6"/>
  <c r="AA796" i="6"/>
  <c r="AA792" i="6"/>
  <c r="AA788" i="6"/>
  <c r="AA780" i="6"/>
  <c r="AA776" i="6"/>
  <c r="AA772" i="6"/>
  <c r="AA768" i="6"/>
  <c r="AA764" i="6"/>
  <c r="AA760" i="6"/>
  <c r="AA756" i="6"/>
  <c r="AA752" i="6"/>
  <c r="AA748" i="6"/>
  <c r="AA744" i="6"/>
  <c r="AA740" i="6"/>
  <c r="AA733" i="6"/>
  <c r="AA729" i="6"/>
  <c r="AA725" i="6"/>
  <c r="AA717" i="6"/>
  <c r="AA713" i="6"/>
  <c r="AA709" i="6"/>
  <c r="AA705" i="6"/>
  <c r="AA701" i="6"/>
  <c r="AA693" i="6"/>
  <c r="AA689" i="6"/>
  <c r="AA685" i="6"/>
  <c r="AA681" i="6"/>
  <c r="AA677" i="6"/>
  <c r="AA673" i="6"/>
  <c r="AA669" i="6"/>
  <c r="AA665" i="6"/>
  <c r="AA661" i="6"/>
  <c r="AA657" i="6"/>
  <c r="AA653" i="6"/>
  <c r="AA649" i="6"/>
  <c r="AA641" i="6"/>
  <c r="AA637" i="6"/>
  <c r="AA633" i="6"/>
  <c r="AA629" i="6"/>
  <c r="AA625" i="6"/>
  <c r="AA621" i="6"/>
  <c r="AA613" i="6"/>
  <c r="AA609" i="6"/>
  <c r="AA605" i="6"/>
  <c r="AA601" i="6"/>
  <c r="AA597" i="6"/>
  <c r="AA593" i="6"/>
  <c r="AA589" i="6"/>
  <c r="AA585" i="6"/>
  <c r="AA581" i="6"/>
  <c r="AA577" i="6"/>
  <c r="AA573" i="6"/>
  <c r="AA569" i="6"/>
  <c r="AA565" i="6"/>
  <c r="AA561" i="6"/>
  <c r="AA557" i="6"/>
  <c r="AA553" i="6"/>
  <c r="AA549" i="6"/>
  <c r="AA541" i="6"/>
  <c r="AA537" i="6"/>
  <c r="AA533" i="6"/>
  <c r="AA529" i="6"/>
  <c r="AA521" i="6"/>
  <c r="AA517" i="6"/>
  <c r="AA513" i="6"/>
  <c r="AA509" i="6"/>
  <c r="AA505" i="6"/>
  <c r="AA501" i="6"/>
  <c r="AA493" i="6"/>
  <c r="AA489" i="6"/>
  <c r="AA481" i="6"/>
  <c r="AA477" i="6"/>
  <c r="AA473" i="6"/>
  <c r="AA469" i="6"/>
  <c r="AA465" i="6"/>
  <c r="AA457" i="6"/>
  <c r="AA453" i="6"/>
  <c r="AA449" i="6"/>
  <c r="AA445" i="6"/>
  <c r="AA441" i="6"/>
  <c r="AA437" i="6"/>
  <c r="AA433" i="6"/>
  <c r="AA429" i="6"/>
  <c r="AA425" i="6"/>
  <c r="AA421" i="6"/>
  <c r="AA417" i="6"/>
  <c r="AA409" i="6"/>
  <c r="AA405" i="6"/>
  <c r="AA401" i="6"/>
  <c r="AA397" i="6"/>
  <c r="AA393" i="6"/>
  <c r="AA389" i="6"/>
  <c r="AA385" i="6"/>
  <c r="AA381" i="6"/>
  <c r="AA377" i="6"/>
  <c r="AA373" i="6"/>
  <c r="AA915" i="6"/>
  <c r="AA911" i="6"/>
  <c r="AA907" i="6"/>
  <c r="AA903" i="6"/>
  <c r="AA899" i="6"/>
  <c r="AA887" i="6"/>
  <c r="AA883" i="6"/>
  <c r="AA875" i="6"/>
  <c r="AA871" i="6"/>
  <c r="AA867" i="6"/>
  <c r="AA863" i="6"/>
  <c r="AA859" i="6"/>
  <c r="AA855" i="6"/>
  <c r="AA851" i="6"/>
  <c r="AA847" i="6"/>
  <c r="AA843" i="6"/>
  <c r="AA839" i="6"/>
  <c r="AA835" i="6"/>
  <c r="AA831" i="6"/>
  <c r="AA827" i="6"/>
  <c r="AA823" i="6"/>
  <c r="AA819" i="6"/>
  <c r="AA815" i="6"/>
  <c r="AA811" i="6"/>
  <c r="AA803" i="6"/>
  <c r="AA799" i="6"/>
  <c r="AA795" i="6"/>
  <c r="AA791" i="6"/>
  <c r="AA787" i="6"/>
  <c r="AA783" i="6"/>
  <c r="AA779" i="6"/>
  <c r="AA771" i="6"/>
  <c r="AA755" i="6"/>
  <c r="AA751" i="6"/>
  <c r="AA747" i="6"/>
  <c r="AA743" i="6"/>
  <c r="AA739" i="6"/>
  <c r="AA736" i="6"/>
  <c r="AA732" i="6"/>
  <c r="AA728" i="6"/>
  <c r="AA724" i="6"/>
  <c r="AA720" i="6"/>
  <c r="AA716" i="6"/>
  <c r="AA712" i="6"/>
  <c r="AA708" i="6"/>
  <c r="AA704" i="6"/>
  <c r="AA700" i="6"/>
  <c r="AA696" i="6"/>
  <c r="AA692" i="6"/>
  <c r="AA688" i="6"/>
  <c r="AA684" i="6"/>
  <c r="AA680" i="6"/>
  <c r="AA676" i="6"/>
  <c r="AA672" i="6"/>
  <c r="AA668" i="6"/>
  <c r="AA664" i="6"/>
  <c r="AA660" i="6"/>
  <c r="AA644" i="6"/>
  <c r="AA636" i="6"/>
  <c r="AA632" i="6"/>
  <c r="AA628" i="6"/>
  <c r="AA624" i="6"/>
  <c r="AA616" i="6"/>
  <c r="AA612" i="6"/>
  <c r="AA608" i="6"/>
  <c r="AA604" i="6"/>
  <c r="AA600" i="6"/>
  <c r="AA596" i="6"/>
  <c r="AA592" i="6"/>
  <c r="AA588" i="6"/>
  <c r="AA584" i="6"/>
  <c r="AA576" i="6"/>
  <c r="AA572" i="6"/>
  <c r="AA568" i="6"/>
  <c r="AA564" i="6"/>
  <c r="AA560" i="6"/>
  <c r="AA556" i="6"/>
  <c r="AA552" i="6"/>
  <c r="AA548" i="6"/>
  <c r="AA536" i="6"/>
  <c r="AA528" i="6"/>
  <c r="AA524" i="6"/>
  <c r="AA520" i="6"/>
  <c r="AA516" i="6"/>
  <c r="AA512" i="6"/>
  <c r="AA508" i="6"/>
  <c r="AA500" i="6"/>
  <c r="AA496" i="6"/>
  <c r="AA492" i="6"/>
  <c r="AA488" i="6"/>
  <c r="AA484" i="6"/>
  <c r="AA480" i="6"/>
  <c r="AA476" i="6"/>
  <c r="AA468" i="6"/>
  <c r="AA464" i="6"/>
  <c r="AA456" i="6"/>
  <c r="AA448" i="6"/>
  <c r="AA444" i="6"/>
  <c r="AA440" i="6"/>
  <c r="AA436" i="6"/>
  <c r="AA432" i="6"/>
  <c r="AA428" i="6"/>
  <c r="AA420" i="6"/>
  <c r="AA416" i="6"/>
  <c r="AA412" i="6"/>
  <c r="AA408" i="6"/>
  <c r="AA396" i="6"/>
  <c r="AA392" i="6"/>
  <c r="AA388" i="6"/>
  <c r="AA384" i="6"/>
  <c r="AA380" i="6"/>
  <c r="AA918" i="6"/>
  <c r="AA910" i="6"/>
  <c r="AA906" i="6"/>
  <c r="AA902" i="6"/>
  <c r="AA898" i="6"/>
  <c r="AA894" i="6"/>
  <c r="AA890" i="6"/>
  <c r="AA882" i="6"/>
  <c r="AA878" i="6"/>
  <c r="AA874" i="6"/>
  <c r="AA870" i="6"/>
  <c r="AA858" i="6"/>
  <c r="AA854" i="6"/>
  <c r="AA850" i="6"/>
  <c r="AA846" i="6"/>
  <c r="AA842" i="6"/>
  <c r="AA838" i="6"/>
  <c r="AA834" i="6"/>
  <c r="AA830" i="6"/>
  <c r="AA826" i="6"/>
  <c r="AA822" i="6"/>
  <c r="AA818" i="6"/>
  <c r="AA810" i="6"/>
  <c r="AA806" i="6"/>
  <c r="AA802" i="6"/>
  <c r="AA798" i="6"/>
  <c r="AA794" i="6"/>
  <c r="AA790" i="6"/>
  <c r="AA786" i="6"/>
  <c r="AA782" i="6"/>
  <c r="AA778" i="6"/>
  <c r="AA774" i="6"/>
  <c r="AA770" i="6"/>
  <c r="AA766" i="6"/>
  <c r="AA762" i="6"/>
  <c r="AA758" i="6"/>
  <c r="AA754" i="6"/>
  <c r="AA750" i="6"/>
  <c r="AA746" i="6"/>
  <c r="AA742" i="6"/>
  <c r="AA735" i="6"/>
  <c r="AA731" i="6"/>
  <c r="AA727" i="6"/>
  <c r="AA723" i="6"/>
  <c r="AA719" i="6"/>
  <c r="AA715" i="6"/>
  <c r="AA711" i="6"/>
  <c r="AA707" i="6"/>
  <c r="AA703" i="6"/>
  <c r="AA699" i="6"/>
  <c r="AA695" i="6"/>
  <c r="AA691" i="6"/>
  <c r="AA687" i="6"/>
  <c r="AA683" i="6"/>
  <c r="AA679" i="6"/>
  <c r="AA675" i="6"/>
  <c r="AA671" i="6"/>
  <c r="AA667" i="6"/>
  <c r="AA663" i="6"/>
  <c r="AA659" i="6"/>
  <c r="AA655" i="6"/>
  <c r="AA651" i="6"/>
  <c r="AA647" i="6"/>
  <c r="AA639" i="6"/>
  <c r="AA635" i="6"/>
  <c r="AA627" i="6"/>
  <c r="AA619" i="6"/>
  <c r="AA615" i="6"/>
  <c r="AA611" i="6"/>
  <c r="AA607" i="6"/>
  <c r="AA603" i="6"/>
  <c r="AA595" i="6"/>
  <c r="AA591" i="6"/>
  <c r="AA587" i="6"/>
  <c r="AA583" i="6"/>
  <c r="AA575" i="6"/>
  <c r="AA571" i="6"/>
  <c r="AA567" i="6"/>
  <c r="AA563" i="6"/>
  <c r="AA559" i="6"/>
  <c r="AA555" i="6"/>
  <c r="AA551" i="6"/>
  <c r="AA547" i="6"/>
  <c r="AA543" i="6"/>
  <c r="AA539" i="6"/>
  <c r="AA535" i="6"/>
  <c r="AA531" i="6"/>
  <c r="AA527" i="6"/>
  <c r="AA523" i="6"/>
  <c r="AA519" i="6"/>
  <c r="AA515" i="6"/>
  <c r="AA511" i="6"/>
  <c r="AA507" i="6"/>
  <c r="AA503" i="6"/>
  <c r="AA499" i="6"/>
  <c r="AA495" i="6"/>
  <c r="AA491" i="6"/>
  <c r="AA487" i="6"/>
  <c r="AA483" i="6"/>
  <c r="AA479" i="6"/>
  <c r="AA475" i="6"/>
  <c r="AA471" i="6"/>
  <c r="AA467" i="6"/>
  <c r="AA463" i="6"/>
  <c r="AA455" i="6"/>
  <c r="AA451" i="6"/>
  <c r="AA447" i="6"/>
  <c r="AA443" i="6"/>
  <c r="AA439" i="6"/>
  <c r="AA435" i="6"/>
  <c r="AA431" i="6"/>
  <c r="AA427" i="6"/>
  <c r="AA423" i="6"/>
  <c r="AA419" i="6"/>
  <c r="AA415" i="6"/>
  <c r="AA411" i="6"/>
  <c r="AA407" i="6"/>
  <c r="AA403" i="6"/>
  <c r="AA399" i="6"/>
  <c r="AA395" i="6"/>
  <c r="AA391" i="6"/>
  <c r="AA383" i="6"/>
  <c r="AA379" i="6"/>
  <c r="AA375" i="6"/>
  <c r="AA371" i="6"/>
  <c r="AA367" i="6"/>
  <c r="AA363" i="6"/>
  <c r="AA359" i="6"/>
  <c r="AA355" i="6"/>
  <c r="AA347" i="6"/>
  <c r="AA343" i="6"/>
  <c r="AA339" i="6"/>
  <c r="AA335" i="6"/>
  <c r="AA331" i="6"/>
  <c r="AA327" i="6"/>
  <c r="AA323" i="6"/>
  <c r="AA319" i="6"/>
  <c r="AA315" i="6"/>
  <c r="AA311" i="6"/>
  <c r="AA307" i="6"/>
  <c r="AA303" i="6"/>
  <c r="AA299" i="6"/>
  <c r="AA295" i="6"/>
  <c r="AA291" i="6"/>
  <c r="AA287" i="6"/>
  <c r="AA283" i="6"/>
  <c r="AA279" i="6"/>
  <c r="AA275" i="6"/>
  <c r="AA271" i="6"/>
  <c r="AA267" i="6"/>
  <c r="AA263" i="6"/>
  <c r="AA259" i="6"/>
  <c r="AA255" i="6"/>
  <c r="AA247" i="6"/>
  <c r="AA243" i="6"/>
  <c r="AA239" i="6"/>
  <c r="AA235" i="6"/>
  <c r="AA231" i="6"/>
  <c r="AA227" i="6"/>
  <c r="AA219" i="6"/>
  <c r="AA215" i="6"/>
  <c r="AA211" i="6"/>
  <c r="AA203" i="6"/>
  <c r="AA199" i="6"/>
  <c r="AA195" i="6"/>
  <c r="AA191" i="6"/>
  <c r="AA187" i="6"/>
  <c r="AA183" i="6"/>
  <c r="AA179" i="6"/>
  <c r="AA175" i="6"/>
  <c r="AA171" i="6"/>
  <c r="AA163" i="6"/>
  <c r="AA159" i="6"/>
  <c r="AA155" i="6"/>
  <c r="AA151" i="6"/>
  <c r="AA143" i="6"/>
  <c r="AA139" i="6"/>
  <c r="AA135" i="6"/>
  <c r="AA131" i="6"/>
  <c r="AA127" i="6"/>
  <c r="AA123" i="6"/>
  <c r="AA119" i="6"/>
  <c r="AA111" i="6"/>
  <c r="AA107" i="6"/>
  <c r="AA103" i="6"/>
  <c r="AA99" i="6"/>
  <c r="AA95" i="6"/>
  <c r="AA91" i="6"/>
  <c r="AA87" i="6"/>
  <c r="AA83" i="6"/>
  <c r="AA79" i="6"/>
  <c r="AA75" i="6"/>
  <c r="AA67" i="6"/>
  <c r="AA63" i="6"/>
  <c r="AA59" i="6"/>
  <c r="AA55" i="6"/>
  <c r="AA51" i="6"/>
  <c r="AA47" i="6"/>
  <c r="AA43" i="6"/>
  <c r="AA39" i="6"/>
  <c r="AA35" i="6"/>
  <c r="AA27" i="6"/>
  <c r="AA23" i="6"/>
  <c r="AA19" i="6"/>
  <c r="AA15" i="6"/>
  <c r="AA11" i="6"/>
  <c r="AA7" i="6"/>
  <c r="AA278" i="6"/>
  <c r="AA274" i="6"/>
  <c r="AA270" i="6"/>
  <c r="AA266" i="6"/>
  <c r="AA262" i="6"/>
  <c r="AA258" i="6"/>
  <c r="AA254" i="6"/>
  <c r="AA250" i="6"/>
  <c r="AA246" i="6"/>
  <c r="AA238" i="6"/>
  <c r="AA234" i="6"/>
  <c r="AA230" i="6"/>
  <c r="AA226" i="6"/>
  <c r="AA218" i="6"/>
  <c r="AA214" i="6"/>
  <c r="AA210" i="6"/>
  <c r="AA206" i="6"/>
  <c r="AA202" i="6"/>
  <c r="AA190" i="6"/>
  <c r="AA186" i="6"/>
  <c r="AA182" i="6"/>
  <c r="AA174" i="6"/>
  <c r="AA166" i="6"/>
  <c r="AA162" i="6"/>
  <c r="AA158" i="6"/>
  <c r="AA154" i="6"/>
  <c r="AA150" i="6"/>
  <c r="AA146" i="6"/>
  <c r="AA142" i="6"/>
  <c r="AA138" i="6"/>
  <c r="AA130" i="6"/>
  <c r="AA126" i="6"/>
  <c r="AA122" i="6"/>
  <c r="AA118" i="6"/>
  <c r="AA114" i="6"/>
  <c r="AA110" i="6"/>
  <c r="AA102" i="6"/>
  <c r="AA98" i="6"/>
  <c r="AA94" i="6"/>
  <c r="AA86" i="6"/>
  <c r="AA82" i="6"/>
  <c r="AA78" i="6"/>
  <c r="AA74" i="6"/>
  <c r="AA70" i="6"/>
  <c r="AA66" i="6"/>
  <c r="AA62" i="6"/>
  <c r="AA58" i="6"/>
  <c r="AA54" i="6"/>
  <c r="AA50" i="6"/>
  <c r="AA46" i="6"/>
  <c r="AA42" i="6"/>
  <c r="AA38" i="6"/>
  <c r="AA34" i="6"/>
  <c r="AA30" i="6"/>
  <c r="AA26" i="6"/>
  <c r="AA22" i="6"/>
  <c r="AA18" i="6"/>
  <c r="AA14" i="6"/>
  <c r="AA10" i="6"/>
  <c r="AA6" i="6"/>
  <c r="AA369" i="6"/>
  <c r="AA365" i="6"/>
  <c r="AA361" i="6"/>
  <c r="AA357" i="6"/>
  <c r="AA353" i="6"/>
  <c r="AA349" i="6"/>
  <c r="AA341" i="6"/>
  <c r="AA337" i="6"/>
  <c r="AA333" i="6"/>
  <c r="AA329" i="6"/>
  <c r="AA325" i="6"/>
  <c r="AA321" i="6"/>
  <c r="AA317" i="6"/>
  <c r="AA313" i="6"/>
  <c r="AA309" i="6"/>
  <c r="AA305" i="6"/>
  <c r="AA301" i="6"/>
  <c r="AA297" i="6"/>
  <c r="AA293" i="6"/>
  <c r="AA289" i="6"/>
  <c r="AA285" i="6"/>
  <c r="AA273" i="6"/>
  <c r="AA269" i="6"/>
  <c r="AA265" i="6"/>
  <c r="AA261" i="6"/>
  <c r="AA253" i="6"/>
  <c r="AA249" i="6"/>
  <c r="AA241" i="6"/>
  <c r="AA237" i="6"/>
  <c r="AA233" i="6"/>
  <c r="AA229" i="6"/>
  <c r="AA225" i="6"/>
  <c r="AA221" i="6"/>
  <c r="AA217" i="6"/>
  <c r="AA213" i="6"/>
  <c r="AA209" i="6"/>
  <c r="AA205" i="6"/>
  <c r="AA201" i="6"/>
  <c r="AA197" i="6"/>
  <c r="AA193" i="6"/>
  <c r="AA189" i="6"/>
  <c r="AA185" i="6"/>
  <c r="AA181" i="6"/>
  <c r="AA177" i="6"/>
  <c r="AA173" i="6"/>
  <c r="AA165" i="6"/>
  <c r="AA157" i="6"/>
  <c r="AA153" i="6"/>
  <c r="AA149" i="6"/>
  <c r="AA145" i="6"/>
  <c r="AA141" i="6"/>
  <c r="AA137" i="6"/>
  <c r="AA133" i="6"/>
  <c r="AA129" i="6"/>
  <c r="AA125" i="6"/>
  <c r="AA121" i="6"/>
  <c r="AA109" i="6"/>
  <c r="AA105" i="6"/>
  <c r="AA101" i="6"/>
  <c r="AA97" i="6"/>
  <c r="AA93" i="6"/>
  <c r="AA85" i="6"/>
  <c r="AA81" i="6"/>
  <c r="AA77" i="6"/>
  <c r="AA69" i="6"/>
  <c r="AA65" i="6"/>
  <c r="AA61" i="6"/>
  <c r="AA57" i="6"/>
  <c r="AA53" i="6"/>
  <c r="AA49" i="6"/>
  <c r="AA45" i="6"/>
  <c r="AA41" i="6"/>
  <c r="AA37" i="6"/>
  <c r="AA33" i="6"/>
  <c r="AA29" i="6"/>
  <c r="AA25" i="6"/>
  <c r="AA21" i="6"/>
  <c r="AA17" i="6"/>
  <c r="AA9" i="6"/>
  <c r="AA376" i="6"/>
  <c r="AA372" i="6"/>
  <c r="AA368" i="6"/>
  <c r="AA364" i="6"/>
  <c r="AA360" i="6"/>
  <c r="AA356" i="6"/>
  <c r="AA348" i="6"/>
  <c r="AA344" i="6"/>
  <c r="AA340" i="6"/>
  <c r="AA336" i="6"/>
  <c r="AA332" i="6"/>
  <c r="AA328" i="6"/>
  <c r="AA324" i="6"/>
  <c r="AA320" i="6"/>
  <c r="AA312" i="6"/>
  <c r="AA308" i="6"/>
  <c r="AA304" i="6"/>
  <c r="AA296" i="6"/>
  <c r="AA292" i="6"/>
  <c r="AA288" i="6"/>
  <c r="AA280" i="6"/>
  <c r="AA276" i="6"/>
  <c r="AA272" i="6"/>
  <c r="AA268" i="6"/>
  <c r="AA264" i="6"/>
  <c r="AA260" i="6"/>
  <c r="AA256" i="6"/>
  <c r="AA252" i="6"/>
  <c r="AA248" i="6"/>
  <c r="AA244" i="6"/>
  <c r="AA240" i="6"/>
  <c r="AA236" i="6"/>
  <c r="AA232" i="6"/>
  <c r="AA220" i="6"/>
  <c r="AA216" i="6"/>
  <c r="AA212" i="6"/>
  <c r="AA208" i="6"/>
  <c r="AA200" i="6"/>
  <c r="AA196" i="6"/>
  <c r="AA192" i="6"/>
  <c r="AA188" i="6"/>
  <c r="AA184" i="6"/>
  <c r="AA180" i="6"/>
  <c r="AA176" i="6"/>
  <c r="AA168" i="6"/>
  <c r="AA164" i="6"/>
  <c r="AA160" i="6"/>
  <c r="AA152" i="6"/>
  <c r="AA148" i="6"/>
  <c r="AA144" i="6"/>
  <c r="AA140" i="6"/>
  <c r="AA136" i="6"/>
  <c r="AA128" i="6"/>
  <c r="AA124" i="6"/>
  <c r="AA120" i="6"/>
  <c r="AA116" i="6"/>
  <c r="AA112" i="6"/>
  <c r="AA108" i="6"/>
  <c r="AA104" i="6"/>
  <c r="AA100" i="6"/>
  <c r="AA96" i="6"/>
  <c r="AA92" i="6"/>
  <c r="AA88" i="6"/>
  <c r="AA84" i="6"/>
  <c r="AA80" i="6"/>
  <c r="AA76" i="6"/>
  <c r="AA72" i="6"/>
  <c r="AA68" i="6"/>
  <c r="AA64" i="6"/>
  <c r="AA60" i="6"/>
  <c r="AA56" i="6"/>
  <c r="AA52" i="6"/>
  <c r="AA48" i="6"/>
  <c r="AA44" i="6"/>
  <c r="AA40" i="6"/>
  <c r="AA36" i="6"/>
  <c r="AA32" i="6"/>
  <c r="AA28" i="6"/>
  <c r="AA24" i="6"/>
  <c r="AA20" i="6"/>
  <c r="AA12" i="6"/>
  <c r="AA8" i="6"/>
  <c r="F461" i="6" l="1"/>
  <c r="G461" i="6" s="1"/>
  <c r="B717" i="16" l="1"/>
  <c r="B718" i="16"/>
  <c r="H718" i="16" s="1"/>
  <c r="B719" i="16"/>
  <c r="B720" i="16"/>
  <c r="H720" i="16" s="1"/>
  <c r="B721" i="16"/>
  <c r="B722" i="16"/>
  <c r="H722" i="16" s="1"/>
  <c r="B723" i="16"/>
  <c r="B724" i="16"/>
  <c r="H724" i="16" s="1"/>
  <c r="B725" i="16"/>
  <c r="B726" i="16"/>
  <c r="H726" i="16" s="1"/>
  <c r="B727" i="16"/>
  <c r="B728" i="16"/>
  <c r="H728" i="16" s="1"/>
  <c r="B729" i="16"/>
  <c r="B730" i="16"/>
  <c r="H730" i="16" s="1"/>
  <c r="B731" i="16"/>
  <c r="F717" i="16"/>
  <c r="F718" i="16"/>
  <c r="F719" i="16"/>
  <c r="F720" i="16"/>
  <c r="F721" i="16"/>
  <c r="F722" i="16"/>
  <c r="F723" i="16"/>
  <c r="F724" i="16"/>
  <c r="F725" i="16"/>
  <c r="F726" i="16"/>
  <c r="F727" i="16"/>
  <c r="F728" i="16"/>
  <c r="F729" i="16"/>
  <c r="F730" i="16"/>
  <c r="F731" i="16"/>
  <c r="G717" i="16"/>
  <c r="G718" i="16"/>
  <c r="G719" i="16"/>
  <c r="G720" i="16"/>
  <c r="G721" i="16"/>
  <c r="G722" i="16"/>
  <c r="G723" i="16"/>
  <c r="G724" i="16"/>
  <c r="G725" i="16"/>
  <c r="G726" i="16"/>
  <c r="G727" i="16"/>
  <c r="G728" i="16"/>
  <c r="G729" i="16"/>
  <c r="G730" i="16"/>
  <c r="G731" i="16"/>
  <c r="H717" i="16"/>
  <c r="H719" i="16"/>
  <c r="H721" i="16"/>
  <c r="H723" i="16"/>
  <c r="H725" i="16"/>
  <c r="H727" i="16"/>
  <c r="H729" i="16"/>
  <c r="H731" i="16"/>
  <c r="L643" i="6"/>
  <c r="M643" i="6" s="1"/>
  <c r="E737" i="62"/>
  <c r="E738" i="62"/>
  <c r="F737" i="62"/>
  <c r="F738" i="62"/>
  <c r="A414" i="45"/>
  <c r="A580" i="45"/>
  <c r="J580" i="45" s="1"/>
  <c r="A24" i="45"/>
  <c r="A371" i="45"/>
  <c r="A41" i="45"/>
  <c r="A57" i="45"/>
  <c r="J57" i="45" s="1"/>
  <c r="A647" i="45"/>
  <c r="A117" i="45"/>
  <c r="J117" i="45" s="1"/>
  <c r="A524" i="45"/>
  <c r="A29" i="45"/>
  <c r="J29" i="45" s="1"/>
  <c r="A375" i="45"/>
  <c r="A155" i="45"/>
  <c r="J155" i="45" s="1"/>
  <c r="A381" i="45"/>
  <c r="A159" i="45"/>
  <c r="J159" i="45" s="1"/>
  <c r="A721" i="45"/>
  <c r="A218" i="45"/>
  <c r="J218" i="45" s="1"/>
  <c r="A407" i="45"/>
  <c r="A469" i="45"/>
  <c r="J469" i="45" s="1"/>
  <c r="A612" i="45"/>
  <c r="A18" i="45"/>
  <c r="A171" i="45"/>
  <c r="A273" i="45"/>
  <c r="J273" i="45" s="1"/>
  <c r="A6" i="45"/>
  <c r="A562" i="45"/>
  <c r="J562" i="45" s="1"/>
  <c r="A223" i="45"/>
  <c r="A348" i="45"/>
  <c r="J348" i="45" s="1"/>
  <c r="A245" i="45"/>
  <c r="H414" i="45"/>
  <c r="I414" i="45" s="1"/>
  <c r="H580" i="45"/>
  <c r="H24" i="45"/>
  <c r="I24" i="45" s="1"/>
  <c r="H371" i="45"/>
  <c r="I371" i="45" s="1"/>
  <c r="H41" i="45"/>
  <c r="I41" i="45" s="1"/>
  <c r="H57" i="45"/>
  <c r="H647" i="45"/>
  <c r="I647" i="45" s="1"/>
  <c r="H117" i="45"/>
  <c r="I117" i="45" s="1"/>
  <c r="H524" i="45"/>
  <c r="I524" i="45" s="1"/>
  <c r="H29" i="45"/>
  <c r="H375" i="45"/>
  <c r="I375" i="45" s="1"/>
  <c r="H155" i="45"/>
  <c r="I155" i="45" s="1"/>
  <c r="H381" i="45"/>
  <c r="I381" i="45" s="1"/>
  <c r="H159" i="45"/>
  <c r="H721" i="45"/>
  <c r="I721" i="45" s="1"/>
  <c r="H218" i="45"/>
  <c r="I218" i="45" s="1"/>
  <c r="H407" i="45"/>
  <c r="I407" i="45" s="1"/>
  <c r="H469" i="45"/>
  <c r="H612" i="45"/>
  <c r="I612" i="45" s="1"/>
  <c r="H18" i="45"/>
  <c r="I18" i="45" s="1"/>
  <c r="H171" i="45"/>
  <c r="I171" i="45" s="1"/>
  <c r="H273" i="45"/>
  <c r="H6" i="45"/>
  <c r="I6" i="45" s="1"/>
  <c r="H562" i="45"/>
  <c r="I562" i="45" s="1"/>
  <c r="H223" i="45"/>
  <c r="I223" i="45" s="1"/>
  <c r="H348" i="45"/>
  <c r="H245" i="45"/>
  <c r="I245" i="45" s="1"/>
  <c r="I580" i="45"/>
  <c r="I57" i="45"/>
  <c r="I29" i="45"/>
  <c r="I159" i="45"/>
  <c r="I469" i="45"/>
  <c r="I273" i="45"/>
  <c r="I348" i="45"/>
  <c r="J414" i="45"/>
  <c r="J24" i="45"/>
  <c r="J371" i="45"/>
  <c r="J41" i="45"/>
  <c r="J647" i="45"/>
  <c r="J524" i="45"/>
  <c r="J375" i="45"/>
  <c r="J381" i="45"/>
  <c r="J721" i="45"/>
  <c r="J407" i="45"/>
  <c r="J612" i="45"/>
  <c r="J18" i="45"/>
  <c r="J171" i="45"/>
  <c r="J6" i="45"/>
  <c r="J223" i="45"/>
  <c r="J245" i="45"/>
  <c r="K414" i="45"/>
  <c r="K580" i="45"/>
  <c r="K24" i="45"/>
  <c r="K371" i="45"/>
  <c r="K41" i="45"/>
  <c r="K57" i="45"/>
  <c r="K647" i="45"/>
  <c r="K117" i="45"/>
  <c r="K524" i="45"/>
  <c r="K29" i="45"/>
  <c r="K375" i="45"/>
  <c r="K155" i="45"/>
  <c r="K381" i="45"/>
  <c r="K159" i="45"/>
  <c r="K721" i="45"/>
  <c r="K218" i="45"/>
  <c r="K407" i="45"/>
  <c r="K469" i="45"/>
  <c r="K612" i="45"/>
  <c r="K18" i="45"/>
  <c r="K171" i="45"/>
  <c r="K273" i="45"/>
  <c r="K6" i="45"/>
  <c r="K562" i="45"/>
  <c r="K223" i="45"/>
  <c r="K348" i="45"/>
  <c r="K245" i="45"/>
  <c r="N414" i="45"/>
  <c r="N580" i="45"/>
  <c r="N24" i="45"/>
  <c r="N371" i="45"/>
  <c r="N41" i="45"/>
  <c r="N57" i="45"/>
  <c r="N647" i="45"/>
  <c r="N117" i="45"/>
  <c r="N524" i="45"/>
  <c r="N29" i="45"/>
  <c r="N375" i="45"/>
  <c r="N155" i="45"/>
  <c r="N381" i="45"/>
  <c r="N159" i="45"/>
  <c r="N721" i="45"/>
  <c r="N218" i="45"/>
  <c r="N407" i="45"/>
  <c r="N469" i="45"/>
  <c r="N612" i="45"/>
  <c r="N18" i="45"/>
  <c r="N171" i="45"/>
  <c r="N273" i="45"/>
  <c r="N6" i="45"/>
  <c r="N562" i="45"/>
  <c r="N223" i="45"/>
  <c r="N348" i="45"/>
  <c r="N245" i="45"/>
  <c r="I27" i="38" l="1"/>
  <c r="H27" i="38" s="1"/>
  <c r="F499" i="6" l="1"/>
  <c r="G499" i="6" s="1"/>
  <c r="J499" i="6"/>
  <c r="Y499" i="6" s="1"/>
  <c r="L499" i="6"/>
  <c r="AB499" i="6"/>
  <c r="AC499" i="6"/>
  <c r="T266" i="6" l="1"/>
  <c r="B660" i="16" l="1"/>
  <c r="B661" i="16"/>
  <c r="B662" i="16"/>
  <c r="H662" i="16" s="1"/>
  <c r="B663" i="16"/>
  <c r="H663" i="16" s="1"/>
  <c r="B664" i="16"/>
  <c r="B665" i="16"/>
  <c r="B666" i="16"/>
  <c r="H666" i="16" s="1"/>
  <c r="B667" i="16"/>
  <c r="H667" i="16" s="1"/>
  <c r="B668" i="16"/>
  <c r="B669" i="16"/>
  <c r="B670" i="16"/>
  <c r="H670" i="16" s="1"/>
  <c r="B671" i="16"/>
  <c r="H671" i="16" s="1"/>
  <c r="B672" i="16"/>
  <c r="B673" i="16"/>
  <c r="B674" i="16"/>
  <c r="H674" i="16" s="1"/>
  <c r="B675" i="16"/>
  <c r="H675" i="16" s="1"/>
  <c r="B676" i="16"/>
  <c r="B677" i="16"/>
  <c r="B678" i="16"/>
  <c r="H678" i="16" s="1"/>
  <c r="B679" i="16"/>
  <c r="H679" i="16" s="1"/>
  <c r="B680" i="16"/>
  <c r="B681" i="16"/>
  <c r="B682" i="16"/>
  <c r="H682" i="16" s="1"/>
  <c r="B683" i="16"/>
  <c r="H683" i="16" s="1"/>
  <c r="B684" i="16"/>
  <c r="B685" i="16"/>
  <c r="B686" i="16"/>
  <c r="H686" i="16" s="1"/>
  <c r="B687" i="16"/>
  <c r="H687" i="16" s="1"/>
  <c r="B688" i="16"/>
  <c r="B689" i="16"/>
  <c r="B690" i="16"/>
  <c r="H690" i="16" s="1"/>
  <c r="B691" i="16"/>
  <c r="H691" i="16" s="1"/>
  <c r="B692" i="16"/>
  <c r="B693" i="16"/>
  <c r="B694" i="16"/>
  <c r="H694" i="16" s="1"/>
  <c r="B695" i="16"/>
  <c r="H695" i="16" s="1"/>
  <c r="B696" i="16"/>
  <c r="B697" i="16"/>
  <c r="B698" i="16"/>
  <c r="H698" i="16" s="1"/>
  <c r="B699" i="16"/>
  <c r="H699" i="16" s="1"/>
  <c r="B700" i="16"/>
  <c r="B701" i="16"/>
  <c r="B702" i="16"/>
  <c r="H702" i="16" s="1"/>
  <c r="B703" i="16"/>
  <c r="H703" i="16" s="1"/>
  <c r="B704" i="16"/>
  <c r="B705" i="16"/>
  <c r="B706" i="16"/>
  <c r="H706" i="16" s="1"/>
  <c r="B707" i="16"/>
  <c r="H707" i="16" s="1"/>
  <c r="B708" i="16"/>
  <c r="B709" i="16"/>
  <c r="B710" i="16"/>
  <c r="H710" i="16" s="1"/>
  <c r="B711" i="16"/>
  <c r="H711" i="16" s="1"/>
  <c r="B712" i="16"/>
  <c r="B713" i="16"/>
  <c r="B714" i="16"/>
  <c r="H714" i="16" s="1"/>
  <c r="B715" i="16"/>
  <c r="H715" i="16" s="1"/>
  <c r="B716" i="16"/>
  <c r="F660" i="16"/>
  <c r="F661" i="16"/>
  <c r="F662" i="16"/>
  <c r="F663" i="16"/>
  <c r="F664" i="16"/>
  <c r="F665" i="16"/>
  <c r="F666" i="16"/>
  <c r="F667" i="16"/>
  <c r="F668" i="16"/>
  <c r="F669" i="16"/>
  <c r="F670" i="16"/>
  <c r="F671" i="16"/>
  <c r="F672" i="16"/>
  <c r="F673" i="16"/>
  <c r="F674" i="16"/>
  <c r="F675" i="16"/>
  <c r="F676" i="16"/>
  <c r="F677" i="16"/>
  <c r="F678" i="16"/>
  <c r="F679" i="16"/>
  <c r="F680" i="16"/>
  <c r="F681" i="16"/>
  <c r="F682" i="16"/>
  <c r="F683" i="16"/>
  <c r="F684" i="16"/>
  <c r="F685" i="16"/>
  <c r="F686" i="16"/>
  <c r="F687" i="16"/>
  <c r="F688" i="16"/>
  <c r="F689" i="16"/>
  <c r="F690" i="16"/>
  <c r="F691" i="16"/>
  <c r="F692" i="16"/>
  <c r="F693" i="16"/>
  <c r="F694" i="16"/>
  <c r="F695" i="16"/>
  <c r="F696" i="16"/>
  <c r="F697" i="16"/>
  <c r="F698" i="16"/>
  <c r="F699" i="16"/>
  <c r="F700" i="16"/>
  <c r="F701" i="16"/>
  <c r="F702" i="16"/>
  <c r="F703" i="16"/>
  <c r="F704" i="16"/>
  <c r="F705" i="16"/>
  <c r="F706" i="16"/>
  <c r="F707" i="16"/>
  <c r="F708" i="16"/>
  <c r="F709" i="16"/>
  <c r="F710" i="16"/>
  <c r="F711" i="16"/>
  <c r="F712" i="16"/>
  <c r="F713" i="16"/>
  <c r="F714" i="16"/>
  <c r="F715" i="16"/>
  <c r="F716"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684" i="16"/>
  <c r="G685" i="16"/>
  <c r="G686" i="16"/>
  <c r="G687" i="16"/>
  <c r="G688" i="16"/>
  <c r="G689" i="16"/>
  <c r="G690" i="16"/>
  <c r="G691" i="16"/>
  <c r="G692" i="16"/>
  <c r="G693" i="16"/>
  <c r="G694" i="16"/>
  <c r="G695" i="16"/>
  <c r="G696" i="16"/>
  <c r="G697" i="16"/>
  <c r="G698" i="16"/>
  <c r="G699" i="16"/>
  <c r="G700" i="16"/>
  <c r="G701" i="16"/>
  <c r="G702" i="16"/>
  <c r="G703" i="16"/>
  <c r="G704" i="16"/>
  <c r="G705" i="16"/>
  <c r="G706" i="16"/>
  <c r="G707" i="16"/>
  <c r="G708" i="16"/>
  <c r="G709" i="16"/>
  <c r="G710" i="16"/>
  <c r="G711" i="16"/>
  <c r="G712" i="16"/>
  <c r="G713" i="16"/>
  <c r="G714" i="16"/>
  <c r="G715" i="16"/>
  <c r="G716" i="16"/>
  <c r="H660" i="16"/>
  <c r="H661" i="16"/>
  <c r="H664" i="16"/>
  <c r="H665" i="16"/>
  <c r="H668" i="16"/>
  <c r="H669" i="16"/>
  <c r="H672" i="16"/>
  <c r="H673" i="16"/>
  <c r="H676" i="16"/>
  <c r="H677" i="16"/>
  <c r="H680" i="16"/>
  <c r="H681" i="16"/>
  <c r="H684" i="16"/>
  <c r="H685" i="16"/>
  <c r="H688" i="16"/>
  <c r="H689" i="16"/>
  <c r="H692" i="16"/>
  <c r="H693" i="16"/>
  <c r="H696" i="16"/>
  <c r="H697" i="16"/>
  <c r="H700" i="16"/>
  <c r="H701" i="16"/>
  <c r="H704" i="16"/>
  <c r="H705" i="16"/>
  <c r="H708" i="16"/>
  <c r="H709" i="16"/>
  <c r="H712" i="16"/>
  <c r="H713" i="16"/>
  <c r="H716" i="16"/>
  <c r="F643" i="6" l="1"/>
  <c r="G643" i="6" s="1"/>
  <c r="J643" i="6"/>
  <c r="Y643" i="6" s="1"/>
  <c r="T643" i="6"/>
  <c r="AB643" i="6"/>
  <c r="AC643" i="6"/>
  <c r="G2" i="16"/>
  <c r="G3" i="16"/>
  <c r="G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G514" i="16"/>
  <c r="G515" i="16"/>
  <c r="G516" i="16"/>
  <c r="G517" i="16"/>
  <c r="G518" i="16"/>
  <c r="G519" i="16"/>
  <c r="G520" i="16"/>
  <c r="G521" i="16"/>
  <c r="G522" i="16"/>
  <c r="G523" i="16"/>
  <c r="G524" i="16"/>
  <c r="G525" i="16"/>
  <c r="G526" i="16"/>
  <c r="G527" i="16"/>
  <c r="G528" i="16"/>
  <c r="G529" i="16"/>
  <c r="G530" i="16"/>
  <c r="G531" i="16"/>
  <c r="G532" i="16"/>
  <c r="G533" i="16"/>
  <c r="G534" i="16"/>
  <c r="G535" i="16"/>
  <c r="G536" i="16"/>
  <c r="G537" i="16"/>
  <c r="G538" i="16"/>
  <c r="G539" i="16"/>
  <c r="G540" i="16"/>
  <c r="G541" i="16"/>
  <c r="G542" i="16"/>
  <c r="G543" i="16"/>
  <c r="G544" i="16"/>
  <c r="G545" i="16"/>
  <c r="G546" i="16"/>
  <c r="G547" i="16"/>
  <c r="G548" i="16"/>
  <c r="G549" i="16"/>
  <c r="G550" i="16"/>
  <c r="G551" i="16"/>
  <c r="G552" i="16"/>
  <c r="G553" i="16"/>
  <c r="G554" i="16"/>
  <c r="G555" i="16"/>
  <c r="G556" i="16"/>
  <c r="G557" i="16"/>
  <c r="G558" i="16"/>
  <c r="G559" i="16"/>
  <c r="G560" i="16"/>
  <c r="G561" i="16"/>
  <c r="G562" i="16"/>
  <c r="G563" i="16"/>
  <c r="G564" i="16"/>
  <c r="G565" i="16"/>
  <c r="G566" i="16"/>
  <c r="G56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594" i="16"/>
  <c r="G595" i="16"/>
  <c r="G596" i="16"/>
  <c r="G597" i="16"/>
  <c r="G598" i="16"/>
  <c r="G599" i="16"/>
  <c r="G600" i="16"/>
  <c r="G601" i="16"/>
  <c r="G602" i="16"/>
  <c r="G603" i="16"/>
  <c r="G604" i="16"/>
  <c r="G605" i="16"/>
  <c r="G606" i="16"/>
  <c r="G607" i="16"/>
  <c r="G608" i="16"/>
  <c r="G609" i="16"/>
  <c r="G610" i="16"/>
  <c r="G611" i="16"/>
  <c r="G612" i="16"/>
  <c r="G613" i="16"/>
  <c r="G614" i="16"/>
  <c r="G615" i="16"/>
  <c r="G616" i="16"/>
  <c r="G617" i="16"/>
  <c r="G618" i="16"/>
  <c r="G619" i="16"/>
  <c r="G620" i="16"/>
  <c r="G621" i="16"/>
  <c r="G622" i="16"/>
  <c r="G623" i="16"/>
  <c r="G624" i="16"/>
  <c r="G625" i="16"/>
  <c r="G626" i="16"/>
  <c r="G627" i="16"/>
  <c r="G628" i="16"/>
  <c r="G629" i="16"/>
  <c r="G630" i="16"/>
  <c r="G631" i="16"/>
  <c r="G632" i="16"/>
  <c r="G633" i="16"/>
  <c r="G634" i="16"/>
  <c r="G635" i="16"/>
  <c r="G636" i="16"/>
  <c r="G637" i="16"/>
  <c r="G638" i="16"/>
  <c r="G639" i="16"/>
  <c r="G640" i="16"/>
  <c r="G641" i="16"/>
  <c r="G642" i="16"/>
  <c r="G643" i="16"/>
  <c r="G644" i="16"/>
  <c r="G645" i="16"/>
  <c r="G646" i="16"/>
  <c r="G647" i="16"/>
  <c r="G648" i="16"/>
  <c r="G649" i="16"/>
  <c r="G650" i="16"/>
  <c r="G651" i="16"/>
  <c r="G652" i="16"/>
  <c r="G653" i="16"/>
  <c r="G654" i="16"/>
  <c r="G655" i="16"/>
  <c r="G656" i="16"/>
  <c r="G657" i="16"/>
  <c r="G658" i="16"/>
  <c r="G659" i="16"/>
  <c r="B2" i="16"/>
  <c r="AS6" i="6" l="1"/>
  <c r="A95" i="45"/>
  <c r="J95" i="45" s="1"/>
  <c r="A8" i="45"/>
  <c r="J8" i="45" s="1"/>
  <c r="A500" i="45"/>
  <c r="J500" i="45" s="1"/>
  <c r="A479" i="45"/>
  <c r="J479" i="45" s="1"/>
  <c r="A495" i="45"/>
  <c r="J495" i="45" s="1"/>
  <c r="A747" i="45"/>
  <c r="J747" i="45" s="1"/>
  <c r="A512" i="45"/>
  <c r="A143" i="45"/>
  <c r="A376" i="45"/>
  <c r="J376" i="45" s="1"/>
  <c r="A720" i="45"/>
  <c r="J720" i="45" s="1"/>
  <c r="A234" i="45"/>
  <c r="J234" i="45" s="1"/>
  <c r="A278" i="45"/>
  <c r="J278" i="45" s="1"/>
  <c r="A408" i="45"/>
  <c r="J408" i="45" s="1"/>
  <c r="A60" i="45"/>
  <c r="J60" i="45" s="1"/>
  <c r="A351" i="45"/>
  <c r="A5" i="45"/>
  <c r="A705" i="45"/>
  <c r="J705" i="45" s="1"/>
  <c r="A97" i="45"/>
  <c r="J97" i="45" s="1"/>
  <c r="A54" i="45"/>
  <c r="J54" i="45" s="1"/>
  <c r="A339" i="45"/>
  <c r="A541" i="45"/>
  <c r="J541" i="45" s="1"/>
  <c r="A436" i="45"/>
  <c r="J436" i="45" s="1"/>
  <c r="A333" i="45"/>
  <c r="A527" i="45"/>
  <c r="J527" i="45" s="1"/>
  <c r="A335" i="45"/>
  <c r="J335" i="45" s="1"/>
  <c r="A237" i="45"/>
  <c r="J237" i="45" s="1"/>
  <c r="A426" i="45"/>
  <c r="J426" i="45" s="1"/>
  <c r="A550" i="45"/>
  <c r="A505" i="45"/>
  <c r="J505" i="45" s="1"/>
  <c r="A216" i="45"/>
  <c r="J216" i="45" s="1"/>
  <c r="A511" i="45"/>
  <c r="A435" i="45"/>
  <c r="J435" i="45" s="1"/>
  <c r="A557" i="45"/>
  <c r="J557" i="45" s="1"/>
  <c r="A475" i="45"/>
  <c r="J475" i="45" s="1"/>
  <c r="A382" i="45"/>
  <c r="J382" i="45" s="1"/>
  <c r="A406" i="45"/>
  <c r="J406" i="45" s="1"/>
  <c r="A133" i="45"/>
  <c r="J133" i="45" s="1"/>
  <c r="A640" i="45"/>
  <c r="J640" i="45" s="1"/>
  <c r="A109" i="45"/>
  <c r="A315" i="45"/>
  <c r="A150" i="45"/>
  <c r="J150" i="45" s="1"/>
  <c r="A692" i="45"/>
  <c r="J692" i="45" s="1"/>
  <c r="A531" i="45"/>
  <c r="J531" i="45" s="1"/>
  <c r="A465" i="45"/>
  <c r="J465" i="45" s="1"/>
  <c r="A353" i="45"/>
  <c r="J353" i="45" s="1"/>
  <c r="A476" i="45"/>
  <c r="J476" i="45" s="1"/>
  <c r="A74" i="45"/>
  <c r="A264" i="45"/>
  <c r="A441" i="45"/>
  <c r="J441" i="45" s="1"/>
  <c r="A743" i="45"/>
  <c r="J743" i="45" s="1"/>
  <c r="A167" i="45"/>
  <c r="J167" i="45" s="1"/>
  <c r="A69" i="45"/>
  <c r="A146" i="45"/>
  <c r="J146" i="45" s="1"/>
  <c r="A498" i="45"/>
  <c r="J498" i="45" s="1"/>
  <c r="H95" i="45"/>
  <c r="I95" i="45" s="1"/>
  <c r="H8" i="45"/>
  <c r="I8" i="45" s="1"/>
  <c r="H500" i="45"/>
  <c r="I500" i="45" s="1"/>
  <c r="H479" i="45"/>
  <c r="I479" i="45" s="1"/>
  <c r="H495" i="45"/>
  <c r="I495" i="45" s="1"/>
  <c r="H747" i="45"/>
  <c r="I747" i="45" s="1"/>
  <c r="H512" i="45"/>
  <c r="I512" i="45" s="1"/>
  <c r="H143" i="45"/>
  <c r="I143" i="45" s="1"/>
  <c r="H376" i="45"/>
  <c r="I376" i="45" s="1"/>
  <c r="H720" i="45"/>
  <c r="I720" i="45" s="1"/>
  <c r="H234" i="45"/>
  <c r="I234" i="45" s="1"/>
  <c r="H278" i="45"/>
  <c r="I278" i="45" s="1"/>
  <c r="H408" i="45"/>
  <c r="I408" i="45" s="1"/>
  <c r="H60" i="45"/>
  <c r="I60" i="45" s="1"/>
  <c r="H351" i="45"/>
  <c r="I351" i="45" s="1"/>
  <c r="H5" i="45"/>
  <c r="I5" i="45" s="1"/>
  <c r="H705" i="45"/>
  <c r="I705" i="45" s="1"/>
  <c r="H97" i="45"/>
  <c r="I97" i="45" s="1"/>
  <c r="H54" i="45"/>
  <c r="I54" i="45" s="1"/>
  <c r="H339" i="45"/>
  <c r="I339" i="45" s="1"/>
  <c r="H541" i="45"/>
  <c r="I541" i="45" s="1"/>
  <c r="H436" i="45"/>
  <c r="I436" i="45" s="1"/>
  <c r="H333" i="45"/>
  <c r="I333" i="45" s="1"/>
  <c r="H527" i="45"/>
  <c r="I527" i="45" s="1"/>
  <c r="H335" i="45"/>
  <c r="I335" i="45" s="1"/>
  <c r="H237" i="45"/>
  <c r="I237" i="45" s="1"/>
  <c r="H426" i="45"/>
  <c r="I426" i="45" s="1"/>
  <c r="H550" i="45"/>
  <c r="I550" i="45" s="1"/>
  <c r="H505" i="45"/>
  <c r="I505" i="45" s="1"/>
  <c r="H216" i="45"/>
  <c r="I216" i="45" s="1"/>
  <c r="H511" i="45"/>
  <c r="I511" i="45" s="1"/>
  <c r="H435" i="45"/>
  <c r="I435" i="45" s="1"/>
  <c r="H557" i="45"/>
  <c r="I557" i="45" s="1"/>
  <c r="H475" i="45"/>
  <c r="I475" i="45" s="1"/>
  <c r="H382" i="45"/>
  <c r="I382" i="45" s="1"/>
  <c r="H406" i="45"/>
  <c r="I406" i="45" s="1"/>
  <c r="H133" i="45"/>
  <c r="I133" i="45" s="1"/>
  <c r="H640" i="45"/>
  <c r="I640" i="45" s="1"/>
  <c r="H109" i="45"/>
  <c r="I109" i="45" s="1"/>
  <c r="H315" i="45"/>
  <c r="I315" i="45" s="1"/>
  <c r="H150" i="45"/>
  <c r="I150" i="45" s="1"/>
  <c r="H692" i="45"/>
  <c r="I692" i="45" s="1"/>
  <c r="H531" i="45"/>
  <c r="I531" i="45" s="1"/>
  <c r="H465" i="45"/>
  <c r="I465" i="45" s="1"/>
  <c r="H353" i="45"/>
  <c r="I353" i="45" s="1"/>
  <c r="H476" i="45"/>
  <c r="I476" i="45" s="1"/>
  <c r="H74" i="45"/>
  <c r="I74" i="45" s="1"/>
  <c r="H264" i="45"/>
  <c r="I264" i="45" s="1"/>
  <c r="H441" i="45"/>
  <c r="I441" i="45" s="1"/>
  <c r="H743" i="45"/>
  <c r="I743" i="45" s="1"/>
  <c r="H167" i="45"/>
  <c r="I167" i="45" s="1"/>
  <c r="H69" i="45"/>
  <c r="I69" i="45" s="1"/>
  <c r="H146" i="45"/>
  <c r="I146" i="45" s="1"/>
  <c r="H498" i="45"/>
  <c r="I498" i="45" s="1"/>
  <c r="K95" i="45"/>
  <c r="K8" i="45"/>
  <c r="K500" i="45"/>
  <c r="K479" i="45"/>
  <c r="K495" i="45"/>
  <c r="K747" i="45"/>
  <c r="K512" i="45"/>
  <c r="K143" i="45"/>
  <c r="K376" i="45"/>
  <c r="K234" i="45"/>
  <c r="K278" i="45"/>
  <c r="K408" i="45"/>
  <c r="K60" i="45"/>
  <c r="K351" i="45"/>
  <c r="K5" i="45"/>
  <c r="K705" i="45"/>
  <c r="K97" i="45"/>
  <c r="K54" i="45"/>
  <c r="K339" i="45"/>
  <c r="K541" i="45"/>
  <c r="K436" i="45"/>
  <c r="K333" i="45"/>
  <c r="K527" i="45"/>
  <c r="K335" i="45"/>
  <c r="K237" i="45"/>
  <c r="K426" i="45"/>
  <c r="K550" i="45"/>
  <c r="K505" i="45"/>
  <c r="K216" i="45"/>
  <c r="K511" i="45"/>
  <c r="K435" i="45"/>
  <c r="K557" i="45"/>
  <c r="K475" i="45"/>
  <c r="K382" i="45"/>
  <c r="K406" i="45"/>
  <c r="K133" i="45"/>
  <c r="K640" i="45"/>
  <c r="K109" i="45"/>
  <c r="K315" i="45"/>
  <c r="K150" i="45"/>
  <c r="K692" i="45"/>
  <c r="K531" i="45"/>
  <c r="K465" i="45"/>
  <c r="K353" i="45"/>
  <c r="K476" i="45"/>
  <c r="K74" i="45"/>
  <c r="K264" i="45"/>
  <c r="K441" i="45"/>
  <c r="K743" i="45"/>
  <c r="K167" i="45"/>
  <c r="K69" i="45"/>
  <c r="K146" i="45"/>
  <c r="K498" i="45"/>
  <c r="N95" i="45"/>
  <c r="N8" i="45"/>
  <c r="N500" i="45"/>
  <c r="N479" i="45"/>
  <c r="N495" i="45"/>
  <c r="N747" i="45"/>
  <c r="N512" i="45"/>
  <c r="N143" i="45"/>
  <c r="N376" i="45"/>
  <c r="N720" i="45"/>
  <c r="N234" i="45"/>
  <c r="N278" i="45"/>
  <c r="N408" i="45"/>
  <c r="N60" i="45"/>
  <c r="N351" i="45"/>
  <c r="N5" i="45"/>
  <c r="N705" i="45"/>
  <c r="N97" i="45"/>
  <c r="N54" i="45"/>
  <c r="N339" i="45"/>
  <c r="N541" i="45"/>
  <c r="N436" i="45"/>
  <c r="N333" i="45"/>
  <c r="N527" i="45"/>
  <c r="N335" i="45"/>
  <c r="N237" i="45"/>
  <c r="N426" i="45"/>
  <c r="N550" i="45"/>
  <c r="N505" i="45"/>
  <c r="N216" i="45"/>
  <c r="N511" i="45"/>
  <c r="N435" i="45"/>
  <c r="N557" i="45"/>
  <c r="N475" i="45"/>
  <c r="N382" i="45"/>
  <c r="N406" i="45"/>
  <c r="N133" i="45"/>
  <c r="N640" i="45"/>
  <c r="N109" i="45"/>
  <c r="N315" i="45"/>
  <c r="N150" i="45"/>
  <c r="N692" i="45"/>
  <c r="N531" i="45"/>
  <c r="N465" i="45"/>
  <c r="N353" i="45"/>
  <c r="N476" i="45"/>
  <c r="N74" i="45"/>
  <c r="N264" i="45"/>
  <c r="N441" i="45"/>
  <c r="N743" i="45"/>
  <c r="N167" i="45"/>
  <c r="N69" i="45"/>
  <c r="N146" i="45"/>
  <c r="N498" i="45"/>
  <c r="J143" i="45" l="1"/>
  <c r="J512" i="45"/>
  <c r="J315" i="45"/>
  <c r="J109" i="45"/>
  <c r="M527" i="45"/>
  <c r="J511" i="45"/>
  <c r="J69" i="45"/>
  <c r="J339" i="45"/>
  <c r="J264" i="45"/>
  <c r="J550" i="45"/>
  <c r="J5" i="45"/>
  <c r="M278" i="45"/>
  <c r="L527" i="45"/>
  <c r="J74" i="45"/>
  <c r="J351" i="45"/>
  <c r="L278" i="45"/>
  <c r="J333" i="45"/>
  <c r="K720" i="45"/>
  <c r="F129" i="6"/>
  <c r="G129" i="6" s="1"/>
  <c r="J129" i="6"/>
  <c r="Y129" i="6" s="1"/>
  <c r="L129" i="6"/>
  <c r="M129" i="6" s="1"/>
  <c r="T129" i="6"/>
  <c r="AB129" i="6"/>
  <c r="AC129" i="6"/>
  <c r="J378" i="6"/>
  <c r="F298" i="6" l="1"/>
  <c r="G298" i="6" s="1"/>
  <c r="J298" i="6"/>
  <c r="Y298" i="6" s="1"/>
  <c r="L298" i="6"/>
  <c r="M298" i="6" s="1"/>
  <c r="T298" i="6"/>
  <c r="AB298" i="6"/>
  <c r="AC298" i="6"/>
  <c r="L245" i="45" l="1"/>
  <c r="E648" i="62"/>
  <c r="E664" i="62"/>
  <c r="F648" i="62"/>
  <c r="F664" i="62"/>
  <c r="A160" i="45"/>
  <c r="J160" i="45" s="1"/>
  <c r="A121" i="45"/>
  <c r="M121" i="45" s="1"/>
  <c r="A639" i="45"/>
  <c r="J639" i="45" s="1"/>
  <c r="A172" i="45"/>
  <c r="J172" i="45" s="1"/>
  <c r="A11" i="45"/>
  <c r="A665" i="45"/>
  <c r="A301" i="45"/>
  <c r="A147" i="45"/>
  <c r="J147" i="45" s="1"/>
  <c r="A619" i="45"/>
  <c r="J619" i="45" s="1"/>
  <c r="A336" i="45"/>
  <c r="A387" i="45"/>
  <c r="K387" i="45" s="1"/>
  <c r="A686" i="45"/>
  <c r="J686" i="45" s="1"/>
  <c r="A221" i="45"/>
  <c r="A266" i="45"/>
  <c r="J266" i="45" s="1"/>
  <c r="A604" i="45"/>
  <c r="J604" i="45" s="1"/>
  <c r="A558" i="45"/>
  <c r="J558" i="45" s="1"/>
  <c r="H160" i="45"/>
  <c r="H121" i="45"/>
  <c r="I121" i="45" s="1"/>
  <c r="H639" i="45"/>
  <c r="I639" i="45" s="1"/>
  <c r="H172" i="45"/>
  <c r="I172" i="45" s="1"/>
  <c r="H11" i="45"/>
  <c r="I11" i="45" s="1"/>
  <c r="H665" i="45"/>
  <c r="I665" i="45" s="1"/>
  <c r="H301" i="45"/>
  <c r="I301" i="45" s="1"/>
  <c r="H147" i="45"/>
  <c r="I147" i="45" s="1"/>
  <c r="H619" i="45"/>
  <c r="I619" i="45" s="1"/>
  <c r="H336" i="45"/>
  <c r="I336" i="45" s="1"/>
  <c r="H387" i="45"/>
  <c r="I387" i="45" s="1"/>
  <c r="H686" i="45"/>
  <c r="I686" i="45" s="1"/>
  <c r="H221" i="45"/>
  <c r="I221" i="45" s="1"/>
  <c r="H266" i="45"/>
  <c r="I266" i="45" s="1"/>
  <c r="H604" i="45"/>
  <c r="I604" i="45" s="1"/>
  <c r="H558" i="45"/>
  <c r="I558" i="45" s="1"/>
  <c r="I160" i="45"/>
  <c r="K160" i="45"/>
  <c r="K121" i="45"/>
  <c r="K639" i="45"/>
  <c r="K172" i="45"/>
  <c r="K11" i="45"/>
  <c r="K665" i="45"/>
  <c r="K301" i="45"/>
  <c r="K147" i="45"/>
  <c r="K619" i="45"/>
  <c r="K336" i="45"/>
  <c r="K686" i="45"/>
  <c r="K221" i="45"/>
  <c r="K266" i="45"/>
  <c r="K604" i="45"/>
  <c r="K558" i="45"/>
  <c r="N160" i="45"/>
  <c r="N121" i="45"/>
  <c r="N639" i="45"/>
  <c r="N172" i="45"/>
  <c r="N11" i="45"/>
  <c r="N665" i="45"/>
  <c r="N301" i="45"/>
  <c r="N147" i="45"/>
  <c r="N619" i="45"/>
  <c r="N336" i="45"/>
  <c r="N387" i="45"/>
  <c r="N686" i="45"/>
  <c r="N221" i="45"/>
  <c r="N266" i="45"/>
  <c r="N604" i="45"/>
  <c r="N558" i="45"/>
  <c r="J221" i="45" l="1"/>
  <c r="J11" i="45"/>
  <c r="J301" i="45"/>
  <c r="M604" i="45"/>
  <c r="J665" i="45"/>
  <c r="L121" i="45"/>
  <c r="J121" i="45"/>
  <c r="J336" i="45"/>
  <c r="J387" i="45"/>
  <c r="L604" i="45"/>
  <c r="F79" i="6"/>
  <c r="G79" i="6" s="1"/>
  <c r="F17" i="6" l="1"/>
  <c r="G17" i="6" s="1"/>
  <c r="J17" i="6"/>
  <c r="Y17" i="6" s="1"/>
  <c r="L17" i="6"/>
  <c r="M17" i="6" s="1"/>
  <c r="T17" i="6"/>
  <c r="AB17" i="6"/>
  <c r="AC17" i="6"/>
  <c r="N397" i="45"/>
  <c r="N567" i="45"/>
  <c r="N571" i="45"/>
  <c r="N654" i="45"/>
  <c r="N630" i="45"/>
  <c r="N534" i="45"/>
  <c r="N340" i="45"/>
  <c r="N420" i="45"/>
  <c r="N651" i="45"/>
  <c r="N662" i="45"/>
  <c r="N432" i="45"/>
  <c r="N305" i="45"/>
  <c r="N210" i="45"/>
  <c r="N587" i="45"/>
  <c r="N94" i="45"/>
  <c r="N474" i="45"/>
  <c r="N79" i="45"/>
  <c r="N364" i="45"/>
  <c r="N563" i="45"/>
  <c r="N256" i="45"/>
  <c r="N556" i="45"/>
  <c r="N199" i="45"/>
  <c r="N459" i="45"/>
  <c r="N458" i="45"/>
  <c r="N345" i="45"/>
  <c r="N574" i="45"/>
  <c r="N93" i="45"/>
  <c r="N247" i="45"/>
  <c r="N356" i="45"/>
  <c r="N723" i="45"/>
  <c r="N346" i="45"/>
  <c r="N457" i="45"/>
  <c r="N55" i="45"/>
  <c r="N549" i="45"/>
  <c r="N175" i="45"/>
  <c r="N17" i="45"/>
  <c r="N693" i="45"/>
  <c r="N289" i="45"/>
  <c r="N280" i="45"/>
  <c r="N415" i="45"/>
  <c r="N113" i="45"/>
  <c r="N659" i="45"/>
  <c r="N76" i="45"/>
  <c r="N683" i="45"/>
  <c r="N424" i="45"/>
  <c r="N125" i="45"/>
  <c r="N168" i="45"/>
  <c r="N144" i="45"/>
  <c r="N361" i="45"/>
  <c r="N658" i="45"/>
  <c r="N678" i="45"/>
  <c r="N355" i="45"/>
  <c r="N643" i="45"/>
  <c r="N334" i="45"/>
  <c r="N2" i="45"/>
  <c r="N740" i="45"/>
  <c r="N437" i="45"/>
  <c r="N536" i="45"/>
  <c r="N327" i="45"/>
  <c r="N539" i="45"/>
  <c r="N228" i="45"/>
  <c r="N200" i="45"/>
  <c r="N263" i="45"/>
  <c r="N44" i="45"/>
  <c r="N318" i="45"/>
  <c r="N131" i="45"/>
  <c r="N687" i="45"/>
  <c r="N230" i="45"/>
  <c r="N402" i="45"/>
  <c r="N448" i="45"/>
  <c r="N733" i="45"/>
  <c r="N395" i="45"/>
  <c r="N207" i="45"/>
  <c r="N507" i="45"/>
  <c r="N734" i="45"/>
  <c r="N728" i="45"/>
  <c r="N116" i="45"/>
  <c r="N729" i="45"/>
  <c r="N555" i="45"/>
  <c r="N89" i="45"/>
  <c r="N213" i="45"/>
  <c r="N37" i="45"/>
  <c r="N145" i="45"/>
  <c r="N421" i="45"/>
  <c r="N513" i="45"/>
  <c r="N352" i="45"/>
  <c r="N708" i="45"/>
  <c r="N623" i="45"/>
  <c r="N191" i="45"/>
  <c r="N104" i="45"/>
  <c r="N602" i="45"/>
  <c r="N601" i="45"/>
  <c r="N225" i="45"/>
  <c r="N488" i="45"/>
  <c r="N252" i="45"/>
  <c r="N704" i="45"/>
  <c r="N603" i="45"/>
  <c r="N685" i="45"/>
  <c r="N477" i="45"/>
  <c r="N293" i="45"/>
  <c r="N115" i="45"/>
  <c r="N399" i="45"/>
  <c r="N417" i="45"/>
  <c r="N638" i="45"/>
  <c r="N65" i="45"/>
  <c r="N120" i="45"/>
  <c r="N591" i="45"/>
  <c r="N561" i="45"/>
  <c r="N66" i="45"/>
  <c r="N244" i="45"/>
  <c r="N243" i="45"/>
  <c r="N91" i="45"/>
  <c r="N486" i="45"/>
  <c r="N707" i="45"/>
  <c r="N189" i="45"/>
  <c r="N610" i="45"/>
  <c r="N303" i="45"/>
  <c r="N730" i="45"/>
  <c r="N86" i="45"/>
  <c r="N568" i="45"/>
  <c r="N613" i="45"/>
  <c r="N599" i="45"/>
  <c r="N347" i="45"/>
  <c r="N464" i="45"/>
  <c r="N290" i="45"/>
  <c r="N552" i="45"/>
  <c r="N416" i="45"/>
  <c r="N284" i="45"/>
  <c r="N324" i="45"/>
  <c r="N259" i="45"/>
  <c r="N438" i="45"/>
  <c r="N231" i="45"/>
  <c r="N584" i="45"/>
  <c r="N10" i="45"/>
  <c r="N325" i="45"/>
  <c r="N78" i="45"/>
  <c r="N258" i="45"/>
  <c r="N304" i="45"/>
  <c r="N136" i="45"/>
  <c r="N694" i="45"/>
  <c r="N502" i="45"/>
  <c r="N56" i="45"/>
  <c r="N468" i="45"/>
  <c r="N624" i="45"/>
  <c r="N537" i="45"/>
  <c r="N609" i="45"/>
  <c r="N373" i="45"/>
  <c r="N390" i="45"/>
  <c r="N699" i="45"/>
  <c r="N194" i="45"/>
  <c r="N611" i="45"/>
  <c r="N575" i="45"/>
  <c r="N47" i="45"/>
  <c r="N61" i="45"/>
  <c r="N735" i="45"/>
  <c r="N523" i="45"/>
  <c r="N680" i="45"/>
  <c r="N671" i="45"/>
  <c r="N559" i="45"/>
  <c r="N525" i="45"/>
  <c r="N657" i="45"/>
  <c r="N542" i="45"/>
  <c r="N205" i="45"/>
  <c r="N302" i="45"/>
  <c r="N122" i="45"/>
  <c r="N15" i="45"/>
  <c r="N149" i="45"/>
  <c r="N617" i="45"/>
  <c r="N49" i="45"/>
  <c r="N173" i="45"/>
  <c r="N544" i="45"/>
  <c r="N744" i="45"/>
  <c r="N337" i="45"/>
  <c r="N565" i="45"/>
  <c r="N203" i="45"/>
  <c r="N162" i="45"/>
  <c r="N514" i="45"/>
  <c r="N274" i="45"/>
  <c r="N508" i="45"/>
  <c r="N745" i="45"/>
  <c r="N445" i="45"/>
  <c r="N326" i="45"/>
  <c r="N368" i="45"/>
  <c r="N59" i="45"/>
  <c r="N270" i="45"/>
  <c r="N506" i="45"/>
  <c r="N106" i="45"/>
  <c r="N529" i="45"/>
  <c r="N248" i="45"/>
  <c r="N489" i="45"/>
  <c r="N30" i="45"/>
  <c r="N50" i="45"/>
  <c r="N636" i="45"/>
  <c r="N449" i="45"/>
  <c r="N267" i="45"/>
  <c r="N490" i="45"/>
  <c r="N283" i="45"/>
  <c r="N7" i="45"/>
  <c r="N579" i="45"/>
  <c r="N553" i="45"/>
  <c r="N667" i="45"/>
  <c r="N229" i="45"/>
  <c r="N141" i="45"/>
  <c r="N380" i="45"/>
  <c r="N430" i="45"/>
  <c r="N492" i="45"/>
  <c r="N217" i="45"/>
  <c r="N597" i="45"/>
  <c r="N187" i="45"/>
  <c r="N516" i="45"/>
  <c r="N462" i="45"/>
  <c r="N367" i="45"/>
  <c r="N629" i="45"/>
  <c r="N509" i="45"/>
  <c r="N265" i="45"/>
  <c r="N291" i="45"/>
  <c r="N526" i="45"/>
  <c r="N148" i="45"/>
  <c r="N439" i="45"/>
  <c r="N472" i="45"/>
  <c r="N40" i="45"/>
  <c r="N226" i="45"/>
  <c r="N36" i="45"/>
  <c r="N338" i="45"/>
  <c r="N132" i="45"/>
  <c r="N276" i="45"/>
  <c r="N77" i="45"/>
  <c r="N433" i="45"/>
  <c r="N169" i="45"/>
  <c r="N585" i="45"/>
  <c r="N403" i="45"/>
  <c r="N663" i="45"/>
  <c r="N360" i="45"/>
  <c r="N378" i="45"/>
  <c r="N616" i="45"/>
  <c r="N646" i="45"/>
  <c r="N583" i="45"/>
  <c r="N296" i="45"/>
  <c r="N311" i="45"/>
  <c r="N331" i="45"/>
  <c r="N504" i="45"/>
  <c r="N236" i="45"/>
  <c r="N487" i="45"/>
  <c r="N727" i="45"/>
  <c r="N412" i="45"/>
  <c r="N453" i="45"/>
  <c r="N388" i="45"/>
  <c r="N19" i="45"/>
  <c r="N300" i="45"/>
  <c r="N377" i="45"/>
  <c r="N188" i="45"/>
  <c r="N393" i="45"/>
  <c r="N560" i="45"/>
  <c r="N31" i="45"/>
  <c r="N112" i="45"/>
  <c r="N123" i="45"/>
  <c r="N510" i="45"/>
  <c r="N520" i="45"/>
  <c r="N701" i="45"/>
  <c r="N183" i="45"/>
  <c r="N600" i="45"/>
  <c r="N461" i="45"/>
  <c r="N16" i="45"/>
  <c r="N354" i="45"/>
  <c r="N732" i="45"/>
  <c r="N494" i="45"/>
  <c r="N394" i="45"/>
  <c r="N666" i="45"/>
  <c r="N713" i="45"/>
  <c r="N446" i="45"/>
  <c r="N753" i="45"/>
  <c r="N253" i="45"/>
  <c r="N233" i="45"/>
  <c r="N35" i="45"/>
  <c r="N297" i="45"/>
  <c r="N357" i="45"/>
  <c r="N751" i="45"/>
  <c r="N689" i="45"/>
  <c r="N161" i="45"/>
  <c r="N370" i="45"/>
  <c r="N102" i="45"/>
  <c r="N295" i="45"/>
  <c r="N38" i="45"/>
  <c r="N157" i="45"/>
  <c r="N23" i="45"/>
  <c r="N578" i="45"/>
  <c r="N752" i="45"/>
  <c r="N528" i="45"/>
  <c r="N530" i="45"/>
  <c r="N241" i="45"/>
  <c r="N317" i="45"/>
  <c r="N621" i="45"/>
  <c r="N196" i="45"/>
  <c r="N114" i="45"/>
  <c r="N570" i="45"/>
  <c r="N648" i="45"/>
  <c r="N255" i="45"/>
  <c r="N670" i="45"/>
  <c r="N429" i="45"/>
  <c r="N158" i="45"/>
  <c r="N204" i="45"/>
  <c r="N725" i="45"/>
  <c r="N198" i="45"/>
  <c r="N618" i="45"/>
  <c r="N548" i="45"/>
  <c r="N319" i="45"/>
  <c r="N466" i="45"/>
  <c r="N140" i="45"/>
  <c r="N358" i="45"/>
  <c r="N235" i="45"/>
  <c r="N706" i="45"/>
  <c r="N137" i="45"/>
  <c r="N209" i="45"/>
  <c r="N425" i="45"/>
  <c r="N126" i="45"/>
  <c r="N127" i="45"/>
  <c r="N592" i="45"/>
  <c r="N176" i="45"/>
  <c r="N299" i="45"/>
  <c r="N626" i="45"/>
  <c r="N3" i="45"/>
  <c r="N496" i="45"/>
  <c r="N473" i="45"/>
  <c r="N649" i="45"/>
  <c r="N288" i="45"/>
  <c r="N710" i="45"/>
  <c r="N736" i="45"/>
  <c r="N450" i="45"/>
  <c r="N222" i="45"/>
  <c r="N238" i="45"/>
  <c r="N554" i="45"/>
  <c r="N739" i="45"/>
  <c r="N590" i="45"/>
  <c r="N321" i="45"/>
  <c r="N385" i="45"/>
  <c r="N428" i="45"/>
  <c r="N294" i="45"/>
  <c r="N251" i="45"/>
  <c r="N197" i="45"/>
  <c r="N757" i="45"/>
  <c r="N28" i="45"/>
  <c r="N332" i="45"/>
  <c r="N718" i="45"/>
  <c r="N564" i="45"/>
  <c r="N103" i="45"/>
  <c r="N298" i="45"/>
  <c r="N262" i="45"/>
  <c r="N709" i="45"/>
  <c r="N482" i="45"/>
  <c r="N310" i="45"/>
  <c r="N485" i="45"/>
  <c r="N32" i="45"/>
  <c r="N427" i="45"/>
  <c r="N608" i="45"/>
  <c r="N503" i="45"/>
  <c r="N275" i="45"/>
  <c r="N343" i="45"/>
  <c r="N101" i="45"/>
  <c r="N124" i="45"/>
  <c r="N518" i="45"/>
  <c r="N576" i="45"/>
  <c r="N192" i="45"/>
  <c r="N269" i="45"/>
  <c r="N637" i="45"/>
  <c r="N84" i="45"/>
  <c r="N134" i="45"/>
  <c r="N681" i="45"/>
  <c r="N322" i="45"/>
  <c r="N70" i="45"/>
  <c r="N39" i="45"/>
  <c r="N323" i="45"/>
  <c r="N206" i="45"/>
  <c r="N515" i="45"/>
  <c r="N545" i="45"/>
  <c r="N593" i="45"/>
  <c r="N716" i="45"/>
  <c r="N151" i="45"/>
  <c r="N682" i="45"/>
  <c r="N201" i="45"/>
  <c r="N365" i="45"/>
  <c r="N673" i="45"/>
  <c r="N308" i="45"/>
  <c r="N374" i="45"/>
  <c r="N366" i="45"/>
  <c r="N573" i="45"/>
  <c r="N68" i="45"/>
  <c r="N165" i="45"/>
  <c r="N306" i="45"/>
  <c r="N239" i="45"/>
  <c r="N240" i="45"/>
  <c r="N128" i="45"/>
  <c r="N434" i="45"/>
  <c r="N644" i="45"/>
  <c r="N314" i="45"/>
  <c r="N108" i="45"/>
  <c r="N254" i="45"/>
  <c r="N566" i="45"/>
  <c r="N268" i="45"/>
  <c r="N90" i="45"/>
  <c r="N22" i="45"/>
  <c r="N139" i="45"/>
  <c r="N634" i="45"/>
  <c r="N606" i="45"/>
  <c r="N26" i="45"/>
  <c r="N742" i="45"/>
  <c r="N282" i="45"/>
  <c r="N279" i="45"/>
  <c r="N480" i="45"/>
  <c r="N595" i="45"/>
  <c r="N118" i="45"/>
  <c r="N202" i="45"/>
  <c r="N724" i="45"/>
  <c r="N260" i="45"/>
  <c r="N21" i="45"/>
  <c r="N546" i="45"/>
  <c r="N215" i="45"/>
  <c r="N690" i="45"/>
  <c r="N163" i="45"/>
  <c r="N34" i="45"/>
  <c r="N52" i="45"/>
  <c r="N62" i="45"/>
  <c r="N119" i="45"/>
  <c r="N25" i="45"/>
  <c r="N182" i="45"/>
  <c r="N383" i="45"/>
  <c r="N467" i="45"/>
  <c r="N632" i="45"/>
  <c r="N64" i="45"/>
  <c r="N661" i="45"/>
  <c r="N431" i="45"/>
  <c r="N749" i="45"/>
  <c r="N522" i="45"/>
  <c r="N307" i="45"/>
  <c r="N43" i="45"/>
  <c r="N214" i="45"/>
  <c r="N181" i="45"/>
  <c r="N641" i="45"/>
  <c r="N493" i="45"/>
  <c r="N572" i="45"/>
  <c r="N588" i="45"/>
  <c r="N589" i="45"/>
  <c r="N287" i="45"/>
  <c r="N652" i="45"/>
  <c r="N460" i="45"/>
  <c r="N4" i="45"/>
  <c r="N96" i="45"/>
  <c r="N46" i="45"/>
  <c r="N111" i="45"/>
  <c r="N645" i="45"/>
  <c r="N152" i="45"/>
  <c r="N702" i="45"/>
  <c r="N100" i="45"/>
  <c r="N330" i="45"/>
  <c r="N622" i="45"/>
  <c r="N598" i="45"/>
  <c r="N533" i="45"/>
  <c r="N695" i="45"/>
  <c r="N521" i="45"/>
  <c r="N105" i="45"/>
  <c r="N535" i="45"/>
  <c r="N224" i="45"/>
  <c r="N697" i="45"/>
  <c r="N717" i="45"/>
  <c r="N691" i="45"/>
  <c r="N369" i="45"/>
  <c r="N174" i="45"/>
  <c r="N660" i="45"/>
  <c r="N75" i="45"/>
  <c r="N398" i="45"/>
  <c r="N81" i="45"/>
  <c r="N313" i="45"/>
  <c r="N483" i="45"/>
  <c r="N349" i="45"/>
  <c r="N497" i="45"/>
  <c r="N543" i="45"/>
  <c r="N664" i="45"/>
  <c r="N185" i="45"/>
  <c r="N350" i="45"/>
  <c r="N677" i="45"/>
  <c r="N463" i="45"/>
  <c r="N178" i="45"/>
  <c r="N261" i="45"/>
  <c r="N452" i="45"/>
  <c r="N195" i="45"/>
  <c r="N312" i="45"/>
  <c r="N470" i="45"/>
  <c r="N451" i="45"/>
  <c r="N88" i="45"/>
  <c r="N532" i="45"/>
  <c r="N594" i="45"/>
  <c r="N344" i="45"/>
  <c r="N675" i="45"/>
  <c r="N246" i="45"/>
  <c r="N107" i="45"/>
  <c r="N715" i="45"/>
  <c r="N668" i="45"/>
  <c r="N67" i="45"/>
  <c r="N51" i="45"/>
  <c r="N547" i="45"/>
  <c r="N33" i="45"/>
  <c r="N110" i="45"/>
  <c r="N92" i="45"/>
  <c r="N499" i="45"/>
  <c r="N411" i="45"/>
  <c r="N620" i="45"/>
  <c r="N711" i="45"/>
  <c r="N359" i="45"/>
  <c r="N379" i="45"/>
  <c r="N519" i="45"/>
  <c r="N386" i="45"/>
  <c r="N170" i="45"/>
  <c r="N607" i="45"/>
  <c r="N129" i="45"/>
  <c r="N342" i="45"/>
  <c r="N85" i="45"/>
  <c r="N98" i="45"/>
  <c r="N712" i="45"/>
  <c r="N703" i="45"/>
  <c r="N135" i="45"/>
  <c r="N756" i="45"/>
  <c r="N540" i="45"/>
  <c r="N286" i="45"/>
  <c r="N257" i="45"/>
  <c r="N454" i="45"/>
  <c r="N577" i="45"/>
  <c r="N9" i="45"/>
  <c r="N389" i="45"/>
  <c r="N614" i="45"/>
  <c r="N631" i="45"/>
  <c r="N605" i="45"/>
  <c r="N211" i="45"/>
  <c r="N186" i="45"/>
  <c r="N328" i="45"/>
  <c r="N423" i="45"/>
  <c r="N341" i="45"/>
  <c r="N688" i="45"/>
  <c r="N754" i="45"/>
  <c r="N669" i="45"/>
  <c r="N442" i="45"/>
  <c r="N99" i="45"/>
  <c r="N755" i="45"/>
  <c r="N726" i="45"/>
  <c r="N615" i="45"/>
  <c r="N672" i="45"/>
  <c r="N220" i="45"/>
  <c r="N82" i="45"/>
  <c r="N471" i="45"/>
  <c r="N20" i="45"/>
  <c r="N329" i="45"/>
  <c r="N650" i="45"/>
  <c r="N392" i="45"/>
  <c r="N538" i="45"/>
  <c r="N455" i="45"/>
  <c r="N184" i="45"/>
  <c r="N746" i="45"/>
  <c r="N419" i="45"/>
  <c r="N422" i="45"/>
  <c r="N14" i="45"/>
  <c r="N656" i="45"/>
  <c r="N179" i="45"/>
  <c r="N42" i="45"/>
  <c r="N731" i="45"/>
  <c r="N309" i="45"/>
  <c r="N456" i="45"/>
  <c r="N219" i="45"/>
  <c r="N193" i="45"/>
  <c r="N655" i="45"/>
  <c r="N700" i="45"/>
  <c r="N679" i="45"/>
  <c r="N714" i="45"/>
  <c r="N391" i="45"/>
  <c r="N440" i="45"/>
  <c r="N58" i="45"/>
  <c r="N741" i="45"/>
  <c r="N501" i="45"/>
  <c r="N719" i="45"/>
  <c r="N71" i="45"/>
  <c r="N142" i="45"/>
  <c r="N130" i="45"/>
  <c r="N27" i="45"/>
  <c r="N63" i="45"/>
  <c r="N642" i="45"/>
  <c r="N48" i="45"/>
  <c r="N363" i="45"/>
  <c r="N177" i="45"/>
  <c r="N271" i="45"/>
  <c r="N481" i="45"/>
  <c r="N73" i="45"/>
  <c r="N153" i="45"/>
  <c r="N443" i="45"/>
  <c r="N750" i="45"/>
  <c r="N166" i="45"/>
  <c r="N698" i="45"/>
  <c r="N653" i="45"/>
  <c r="N737" i="45"/>
  <c r="N517" i="45"/>
  <c r="N491" i="45"/>
  <c r="N400" i="45"/>
  <c r="N154" i="45"/>
  <c r="N384" i="45"/>
  <c r="N696" i="45"/>
  <c r="N277" i="45"/>
  <c r="N396" i="45"/>
  <c r="N401" i="45"/>
  <c r="N581" i="45"/>
  <c r="N410" i="45"/>
  <c r="N292" i="45"/>
  <c r="N87" i="45"/>
  <c r="N362" i="45"/>
  <c r="N320" i="45"/>
  <c r="N418" i="45"/>
  <c r="N272" i="45"/>
  <c r="N250" i="45"/>
  <c r="N484" i="45"/>
  <c r="N316" i="45"/>
  <c r="N164" i="45"/>
  <c r="N281" i="45"/>
  <c r="N156" i="45"/>
  <c r="N738" i="45"/>
  <c r="N684" i="45"/>
  <c r="N72" i="45"/>
  <c r="N232" i="45"/>
  <c r="N208" i="45"/>
  <c r="N372" i="45"/>
  <c r="N633" i="45"/>
  <c r="N190" i="45"/>
  <c r="N409" i="45"/>
  <c r="N625" i="45"/>
  <c r="N586" i="45"/>
  <c r="N212" i="45"/>
  <c r="N242" i="45"/>
  <c r="N80" i="45"/>
  <c r="N83" i="45"/>
  <c r="N413" i="45"/>
  <c r="N180" i="45"/>
  <c r="N635" i="45"/>
  <c r="N138" i="45"/>
  <c r="N249" i="45"/>
  <c r="N444" i="45"/>
  <c r="N45" i="45"/>
  <c r="N569" i="45"/>
  <c r="N674" i="45"/>
  <c r="N53" i="45"/>
  <c r="N405" i="45"/>
  <c r="N12" i="45"/>
  <c r="N13" i="45"/>
  <c r="N722" i="45"/>
  <c r="N748" i="45"/>
  <c r="N628" i="45"/>
  <c r="N551" i="45"/>
  <c r="N227" i="45"/>
  <c r="N478" i="45"/>
  <c r="N285" i="45"/>
  <c r="N447" i="45"/>
  <c r="N404" i="45"/>
  <c r="N596" i="45"/>
  <c r="N676" i="45"/>
  <c r="N582" i="45"/>
  <c r="N627" i="45"/>
  <c r="E647" i="62"/>
  <c r="F647" i="62"/>
  <c r="A569" i="45"/>
  <c r="J569" i="45" s="1"/>
  <c r="A674" i="45"/>
  <c r="J674" i="45" s="1"/>
  <c r="A53" i="45"/>
  <c r="J53" i="45" s="1"/>
  <c r="A405" i="45"/>
  <c r="J405" i="45" s="1"/>
  <c r="A12" i="45"/>
  <c r="J12" i="45" s="1"/>
  <c r="A13" i="45"/>
  <c r="J13" i="45" s="1"/>
  <c r="A722" i="45"/>
  <c r="J722" i="45" s="1"/>
  <c r="A748" i="45"/>
  <c r="J748" i="45" s="1"/>
  <c r="A628" i="45"/>
  <c r="A551" i="45"/>
  <c r="J551" i="45" s="1"/>
  <c r="A227" i="45"/>
  <c r="J227" i="45" s="1"/>
  <c r="A478" i="45"/>
  <c r="A285" i="45"/>
  <c r="J285" i="45" s="1"/>
  <c r="A447" i="45"/>
  <c r="J447" i="45" s="1"/>
  <c r="A404" i="45"/>
  <c r="J404" i="45" s="1"/>
  <c r="A596" i="45"/>
  <c r="J596" i="45" s="1"/>
  <c r="A676" i="45"/>
  <c r="J676" i="45" s="1"/>
  <c r="A582" i="45"/>
  <c r="J582" i="45" s="1"/>
  <c r="A627" i="45"/>
  <c r="J627" i="45" s="1"/>
  <c r="H569" i="45"/>
  <c r="I569" i="45" s="1"/>
  <c r="H674" i="45"/>
  <c r="I674" i="45" s="1"/>
  <c r="H53" i="45"/>
  <c r="I53" i="45" s="1"/>
  <c r="H405" i="45"/>
  <c r="H12" i="45"/>
  <c r="I12" i="45" s="1"/>
  <c r="H13" i="45"/>
  <c r="I13" i="45" s="1"/>
  <c r="H722" i="45"/>
  <c r="I722" i="45" s="1"/>
  <c r="H748" i="45"/>
  <c r="I748" i="45" s="1"/>
  <c r="H628" i="45"/>
  <c r="I628" i="45" s="1"/>
  <c r="H551" i="45"/>
  <c r="I551" i="45" s="1"/>
  <c r="H227" i="45"/>
  <c r="I227" i="45" s="1"/>
  <c r="H478" i="45"/>
  <c r="I478" i="45" s="1"/>
  <c r="H285" i="45"/>
  <c r="I285" i="45" s="1"/>
  <c r="H447" i="45"/>
  <c r="I447" i="45" s="1"/>
  <c r="H404" i="45"/>
  <c r="I404" i="45" s="1"/>
  <c r="H596" i="45"/>
  <c r="I596" i="45" s="1"/>
  <c r="H676" i="45"/>
  <c r="I676" i="45" s="1"/>
  <c r="H582" i="45"/>
  <c r="I582" i="45" s="1"/>
  <c r="H627" i="45"/>
  <c r="I627" i="45" s="1"/>
  <c r="I405" i="45"/>
  <c r="K569" i="45"/>
  <c r="K674" i="45"/>
  <c r="K405" i="45"/>
  <c r="K12" i="45"/>
  <c r="K722" i="45"/>
  <c r="K748" i="45"/>
  <c r="K628" i="45"/>
  <c r="K551" i="45"/>
  <c r="K227" i="45"/>
  <c r="K478" i="45"/>
  <c r="K285" i="45"/>
  <c r="K447" i="45"/>
  <c r="K404" i="45"/>
  <c r="K596" i="45"/>
  <c r="K676" i="45"/>
  <c r="K582" i="45"/>
  <c r="K627" i="45"/>
  <c r="F24" i="6"/>
  <c r="G24" i="6" s="1"/>
  <c r="J24" i="6"/>
  <c r="Y24" i="6" s="1"/>
  <c r="L24" i="6"/>
  <c r="M24" i="6" s="1"/>
  <c r="T24" i="6"/>
  <c r="AB24" i="6"/>
  <c r="AC24" i="6"/>
  <c r="F631" i="6"/>
  <c r="G631" i="6" s="1"/>
  <c r="J631" i="6"/>
  <c r="Y631" i="6" s="1"/>
  <c r="L631" i="6"/>
  <c r="M631" i="6" s="1"/>
  <c r="AB631" i="6"/>
  <c r="AC631" i="6"/>
  <c r="K13" i="45" l="1"/>
  <c r="K53" i="45"/>
  <c r="L12" i="45"/>
  <c r="M676" i="45"/>
  <c r="J628" i="45"/>
  <c r="L676" i="45"/>
  <c r="J478" i="45"/>
  <c r="F589" i="6"/>
  <c r="G589" i="6" s="1"/>
  <c r="J589" i="6"/>
  <c r="Y589" i="6" s="1"/>
  <c r="L589" i="6"/>
  <c r="M589" i="6" s="1"/>
  <c r="AB589" i="6"/>
  <c r="AC589" i="6"/>
  <c r="F18" i="6"/>
  <c r="G18" i="6" s="1"/>
  <c r="J18" i="6"/>
  <c r="Y18" i="6" s="1"/>
  <c r="L18" i="6"/>
  <c r="M18" i="6" s="1"/>
  <c r="T18" i="6"/>
  <c r="AB18" i="6"/>
  <c r="AC18" i="6"/>
  <c r="F12" i="6"/>
  <c r="G12" i="6" s="1"/>
  <c r="J12" i="6"/>
  <c r="Y12" i="6" s="1"/>
  <c r="L12" i="6"/>
  <c r="M12" i="6" s="1"/>
  <c r="T12" i="6"/>
  <c r="AB12" i="6"/>
  <c r="AC12" i="6"/>
  <c r="L13" i="45" l="1"/>
  <c r="L8" i="45"/>
  <c r="F691" i="6"/>
  <c r="G691" i="6" s="1"/>
  <c r="J691" i="6"/>
  <c r="Y691" i="6" s="1"/>
  <c r="L691" i="6"/>
  <c r="M691" i="6" s="1"/>
  <c r="AB691" i="6"/>
  <c r="AC691" i="6"/>
  <c r="F626" i="6" l="1"/>
  <c r="G626" i="6" s="1"/>
  <c r="J626" i="6"/>
  <c r="Y626" i="6" s="1"/>
  <c r="L626" i="6"/>
  <c r="M626" i="6" s="1"/>
  <c r="AB626" i="6"/>
  <c r="AC626" i="6"/>
  <c r="E9" i="62" l="1"/>
  <c r="E44" i="62"/>
  <c r="E111" i="62"/>
  <c r="E117" i="62"/>
  <c r="E177" i="62"/>
  <c r="E178" i="62"/>
  <c r="E179" i="62"/>
  <c r="E181" i="62"/>
  <c r="E272" i="62"/>
  <c r="E273" i="62"/>
  <c r="E274" i="62"/>
  <c r="E341" i="62"/>
  <c r="E359" i="62"/>
  <c r="E377" i="62"/>
  <c r="E416" i="62"/>
  <c r="E517" i="62"/>
  <c r="E559" i="62"/>
  <c r="E564" i="62"/>
  <c r="E574" i="62"/>
  <c r="E593" i="62"/>
  <c r="E602" i="62"/>
  <c r="E603" i="62"/>
  <c r="E626" i="62"/>
  <c r="E627" i="62"/>
  <c r="F626" i="62"/>
  <c r="F627" i="62"/>
  <c r="A202" i="45"/>
  <c r="A485" i="45"/>
  <c r="A470" i="45"/>
  <c r="A79" i="45"/>
  <c r="A425" i="45"/>
  <c r="A220" i="45"/>
  <c r="A603" i="45"/>
  <c r="L603" i="45" s="1"/>
  <c r="A592" i="45"/>
  <c r="A496" i="45"/>
  <c r="A87" i="45"/>
  <c r="A506" i="45"/>
  <c r="A709" i="45"/>
  <c r="A314" i="45"/>
  <c r="A630" i="45"/>
  <c r="A483" i="45"/>
  <c r="A570" i="45"/>
  <c r="M570" i="45" s="1"/>
  <c r="A490" i="45"/>
  <c r="H202" i="45"/>
  <c r="I202" i="45" s="1"/>
  <c r="H485" i="45"/>
  <c r="I485" i="45" s="1"/>
  <c r="H470" i="45"/>
  <c r="I470" i="45" s="1"/>
  <c r="H79" i="45"/>
  <c r="I79" i="45" s="1"/>
  <c r="H425" i="45"/>
  <c r="I425" i="45" s="1"/>
  <c r="H220" i="45"/>
  <c r="I220" i="45" s="1"/>
  <c r="H603" i="45"/>
  <c r="I603" i="45" s="1"/>
  <c r="H592" i="45"/>
  <c r="I592" i="45" s="1"/>
  <c r="H496" i="45"/>
  <c r="I496" i="45" s="1"/>
  <c r="H87" i="45"/>
  <c r="I87" i="45" s="1"/>
  <c r="H506" i="45"/>
  <c r="I506" i="45" s="1"/>
  <c r="H709" i="45"/>
  <c r="I709" i="45" s="1"/>
  <c r="H314" i="45"/>
  <c r="I314" i="45" s="1"/>
  <c r="H630" i="45"/>
  <c r="I630" i="45" s="1"/>
  <c r="H483" i="45"/>
  <c r="I483" i="45" s="1"/>
  <c r="H570" i="45"/>
  <c r="I570" i="45" s="1"/>
  <c r="H490" i="45"/>
  <c r="I490" i="45" s="1"/>
  <c r="K202" i="45"/>
  <c r="K485" i="45"/>
  <c r="K470" i="45"/>
  <c r="K79" i="45"/>
  <c r="K425" i="45"/>
  <c r="K220" i="45"/>
  <c r="K603" i="45"/>
  <c r="K592" i="45"/>
  <c r="K496" i="45"/>
  <c r="K87" i="45"/>
  <c r="K506" i="45"/>
  <c r="K709" i="45"/>
  <c r="K314" i="45"/>
  <c r="K630" i="45"/>
  <c r="K483" i="45"/>
  <c r="K570" i="45"/>
  <c r="K490" i="45" l="1"/>
  <c r="J709" i="45"/>
  <c r="J425" i="45"/>
  <c r="J220" i="45"/>
  <c r="J490" i="45"/>
  <c r="J485" i="45"/>
  <c r="J630" i="45"/>
  <c r="J87" i="45"/>
  <c r="J496" i="45"/>
  <c r="J202" i="45"/>
  <c r="J314" i="45"/>
  <c r="J570" i="45"/>
  <c r="J483" i="45"/>
  <c r="J506" i="45"/>
  <c r="J603" i="45"/>
  <c r="M603" i="45"/>
  <c r="J470" i="45"/>
  <c r="J79" i="45"/>
  <c r="L570" i="45"/>
  <c r="J592" i="45"/>
  <c r="A343" i="45"/>
  <c r="F221" i="6"/>
  <c r="G221" i="6" s="1"/>
  <c r="F220" i="6"/>
  <c r="G220" i="6" s="1"/>
  <c r="F382" i="6" l="1"/>
  <c r="G382" i="6" s="1"/>
  <c r="J382" i="6"/>
  <c r="Y382" i="6" s="1"/>
  <c r="L382" i="6"/>
  <c r="M382" i="6" s="1"/>
  <c r="T382" i="6"/>
  <c r="AB382" i="6"/>
  <c r="AC382" i="6"/>
  <c r="F593" i="62" l="1"/>
  <c r="F602" i="62"/>
  <c r="F603" i="62"/>
  <c r="A752" i="45"/>
  <c r="M752" i="45" s="1"/>
  <c r="A499" i="45"/>
  <c r="A536" i="45"/>
  <c r="A440" i="45"/>
  <c r="A467" i="45"/>
  <c r="A144" i="45"/>
  <c r="A591" i="45"/>
  <c r="A129" i="45"/>
  <c r="A421" i="45"/>
  <c r="A210" i="45"/>
  <c r="A185" i="45"/>
  <c r="A461" i="45"/>
  <c r="A37" i="45"/>
  <c r="A306" i="45"/>
  <c r="A466" i="45"/>
  <c r="A543" i="45"/>
  <c r="A725" i="45"/>
  <c r="A100" i="45"/>
  <c r="A89" i="45"/>
  <c r="A411" i="45"/>
  <c r="L411" i="45" s="1"/>
  <c r="A643" i="45"/>
  <c r="H752" i="45"/>
  <c r="I752" i="45" s="1"/>
  <c r="H499" i="45"/>
  <c r="I499" i="45" s="1"/>
  <c r="H536" i="45"/>
  <c r="I536" i="45" s="1"/>
  <c r="H440" i="45"/>
  <c r="I440" i="45" s="1"/>
  <c r="H467" i="45"/>
  <c r="I467" i="45" s="1"/>
  <c r="H144" i="45"/>
  <c r="I144" i="45" s="1"/>
  <c r="H591" i="45"/>
  <c r="I591" i="45" s="1"/>
  <c r="H129" i="45"/>
  <c r="I129" i="45" s="1"/>
  <c r="H421" i="45"/>
  <c r="I421" i="45" s="1"/>
  <c r="H210" i="45"/>
  <c r="I210" i="45" s="1"/>
  <c r="H185" i="45"/>
  <c r="I185" i="45" s="1"/>
  <c r="H461" i="45"/>
  <c r="I461" i="45" s="1"/>
  <c r="H37" i="45"/>
  <c r="I37" i="45" s="1"/>
  <c r="H306" i="45"/>
  <c r="I306" i="45" s="1"/>
  <c r="H466" i="45"/>
  <c r="I466" i="45" s="1"/>
  <c r="H543" i="45"/>
  <c r="I543" i="45" s="1"/>
  <c r="H725" i="45"/>
  <c r="I725" i="45" s="1"/>
  <c r="H100" i="45"/>
  <c r="I100" i="45" s="1"/>
  <c r="H89" i="45"/>
  <c r="I89" i="45" s="1"/>
  <c r="H411" i="45"/>
  <c r="I411" i="45" s="1"/>
  <c r="H643" i="45"/>
  <c r="I643" i="45" s="1"/>
  <c r="J591" i="45"/>
  <c r="J466" i="45"/>
  <c r="K752" i="45"/>
  <c r="K499" i="45"/>
  <c r="K536" i="45"/>
  <c r="K440" i="45"/>
  <c r="K467" i="45"/>
  <c r="K144" i="45"/>
  <c r="K591" i="45"/>
  <c r="K129" i="45"/>
  <c r="K421" i="45"/>
  <c r="K210" i="45"/>
  <c r="K185" i="45"/>
  <c r="K461" i="45"/>
  <c r="K37" i="45"/>
  <c r="K306" i="45"/>
  <c r="K466" i="45"/>
  <c r="K543" i="45"/>
  <c r="K725" i="45"/>
  <c r="K100" i="45"/>
  <c r="K89" i="45"/>
  <c r="K411" i="45"/>
  <c r="K643" i="45"/>
  <c r="J210" i="45" l="1"/>
  <c r="J499" i="45"/>
  <c r="J752" i="45"/>
  <c r="L752" i="45"/>
  <c r="J421" i="45"/>
  <c r="J306" i="45"/>
  <c r="J144" i="45"/>
  <c r="J100" i="45"/>
  <c r="J89" i="45"/>
  <c r="J185" i="45"/>
  <c r="J536" i="45"/>
  <c r="J643" i="45"/>
  <c r="J467" i="45"/>
  <c r="J37" i="45"/>
  <c r="J725" i="45"/>
  <c r="J411" i="45"/>
  <c r="J543" i="45"/>
  <c r="J461" i="45"/>
  <c r="J129" i="45"/>
  <c r="J440" i="45"/>
  <c r="A487" i="45" l="1"/>
  <c r="A344" i="45"/>
  <c r="A606" i="45"/>
  <c r="A413" i="45"/>
  <c r="A472" i="45"/>
  <c r="A428" i="45"/>
  <c r="A718" i="45"/>
  <c r="A701" i="45"/>
  <c r="A269" i="45"/>
  <c r="A7" i="45"/>
  <c r="A540" i="45"/>
  <c r="H487" i="45"/>
  <c r="I487" i="45" s="1"/>
  <c r="H344" i="45"/>
  <c r="I344" i="45" s="1"/>
  <c r="H606" i="45"/>
  <c r="I606" i="45" s="1"/>
  <c r="H413" i="45"/>
  <c r="H472" i="45"/>
  <c r="I472" i="45" s="1"/>
  <c r="H428" i="45"/>
  <c r="I428" i="45" s="1"/>
  <c r="H718" i="45"/>
  <c r="I718" i="45" s="1"/>
  <c r="H701" i="45"/>
  <c r="I701" i="45" s="1"/>
  <c r="H269" i="45"/>
  <c r="I269" i="45" s="1"/>
  <c r="H7" i="45"/>
  <c r="I7" i="45" s="1"/>
  <c r="H540" i="45"/>
  <c r="I540" i="45" s="1"/>
  <c r="I413" i="45"/>
  <c r="K487" i="45"/>
  <c r="K344" i="45"/>
  <c r="K606" i="45"/>
  <c r="K413" i="45"/>
  <c r="K472" i="45"/>
  <c r="K428" i="45"/>
  <c r="K718" i="45"/>
  <c r="K701" i="45"/>
  <c r="K269" i="45"/>
  <c r="K7" i="45"/>
  <c r="K540" i="45"/>
  <c r="J606" i="45" l="1"/>
  <c r="J269" i="45"/>
  <c r="J472" i="45"/>
  <c r="J701" i="45"/>
  <c r="J413" i="45"/>
  <c r="J540" i="45"/>
  <c r="J718" i="45"/>
  <c r="J7" i="45"/>
  <c r="J428" i="45"/>
  <c r="J344" i="45"/>
  <c r="J487" i="45"/>
  <c r="F746" i="6" l="1"/>
  <c r="G746" i="6" s="1"/>
  <c r="F354" i="6" l="1"/>
  <c r="G354" i="6" s="1"/>
  <c r="J354" i="6"/>
  <c r="Y354" i="6" s="1"/>
  <c r="L354" i="6"/>
  <c r="M354" i="6" s="1"/>
  <c r="AB354" i="6"/>
  <c r="AC354" i="6"/>
  <c r="F94" i="6" l="1"/>
  <c r="G94" i="6" s="1"/>
  <c r="J94" i="6"/>
  <c r="Y94" i="6" s="1"/>
  <c r="L94" i="6"/>
  <c r="M94" i="6" s="1"/>
  <c r="AB94" i="6"/>
  <c r="AC94" i="6"/>
  <c r="F93" i="6"/>
  <c r="G93" i="6" s="1"/>
  <c r="J93" i="6"/>
  <c r="Y93" i="6" s="1"/>
  <c r="L93" i="6"/>
  <c r="M93" i="6" s="1"/>
  <c r="T93" i="6"/>
  <c r="AB93" i="6"/>
  <c r="AC93" i="6"/>
  <c r="F95" i="6"/>
  <c r="G95" i="6" s="1"/>
  <c r="J95" i="6"/>
  <c r="Y95" i="6" s="1"/>
  <c r="L95" i="6"/>
  <c r="M95" i="6" s="1"/>
  <c r="AB95" i="6"/>
  <c r="AC95" i="6"/>
  <c r="B642" i="16"/>
  <c r="B643" i="16"/>
  <c r="B644" i="16"/>
  <c r="B645" i="16"/>
  <c r="B646" i="16"/>
  <c r="B647" i="16"/>
  <c r="B648" i="16"/>
  <c r="B649" i="16"/>
  <c r="B650" i="16"/>
  <c r="B651" i="16"/>
  <c r="B652" i="16"/>
  <c r="B653" i="16"/>
  <c r="B654" i="16"/>
  <c r="B655" i="16"/>
  <c r="B656" i="16"/>
  <c r="B657" i="16"/>
  <c r="B658" i="16"/>
  <c r="B659" i="16"/>
  <c r="F642" i="16"/>
  <c r="F643" i="16"/>
  <c r="F644" i="16"/>
  <c r="F645" i="16"/>
  <c r="F646" i="16"/>
  <c r="F647" i="16"/>
  <c r="F648" i="16"/>
  <c r="F649" i="16"/>
  <c r="F650" i="16"/>
  <c r="F651" i="16"/>
  <c r="F652" i="16"/>
  <c r="F653" i="16"/>
  <c r="F654" i="16"/>
  <c r="F655" i="16"/>
  <c r="F656" i="16"/>
  <c r="F657" i="16"/>
  <c r="F658" i="16"/>
  <c r="F659" i="16"/>
  <c r="H642" i="16"/>
  <c r="H643" i="16"/>
  <c r="H644" i="16"/>
  <c r="H645" i="16"/>
  <c r="H646" i="16"/>
  <c r="H647" i="16"/>
  <c r="H648" i="16"/>
  <c r="H649" i="16"/>
  <c r="H650" i="16"/>
  <c r="H651" i="16"/>
  <c r="H652" i="16"/>
  <c r="H653" i="16"/>
  <c r="H654" i="16"/>
  <c r="H655" i="16"/>
  <c r="H656" i="16"/>
  <c r="H657" i="16"/>
  <c r="H658" i="16"/>
  <c r="H659" i="16"/>
  <c r="AC790" i="6"/>
  <c r="AB790" i="6"/>
  <c r="L790" i="6"/>
  <c r="M790" i="6" s="1"/>
  <c r="J790" i="6"/>
  <c r="Y790" i="6" s="1"/>
  <c r="F790" i="6"/>
  <c r="G790" i="6" s="1"/>
  <c r="F559" i="62"/>
  <c r="F564" i="62"/>
  <c r="F574" i="62"/>
  <c r="A745" i="45"/>
  <c r="A115" i="45"/>
  <c r="M115" i="45" s="1"/>
  <c r="A284" i="45"/>
  <c r="A112" i="45"/>
  <c r="A78" i="45"/>
  <c r="A297" i="45"/>
  <c r="A105" i="45"/>
  <c r="A20" i="45"/>
  <c r="A40" i="45"/>
  <c r="A294" i="45"/>
  <c r="A233" i="45"/>
  <c r="A671" i="45"/>
  <c r="A262" i="45"/>
  <c r="A197" i="45"/>
  <c r="A126" i="45"/>
  <c r="A431" i="45"/>
  <c r="A542" i="45"/>
  <c r="A529" i="45"/>
  <c r="A433" i="45"/>
  <c r="A587" i="45"/>
  <c r="A515" i="45"/>
  <c r="A494" i="45"/>
  <c r="A649" i="45"/>
  <c r="A409" i="45"/>
  <c r="A419" i="45"/>
  <c r="A304" i="45"/>
  <c r="A359" i="45"/>
  <c r="A39" i="45"/>
  <c r="A547" i="45"/>
  <c r="A654" i="45"/>
  <c r="H745" i="45"/>
  <c r="I745" i="45" s="1"/>
  <c r="H115" i="45"/>
  <c r="I115" i="45" s="1"/>
  <c r="H284" i="45"/>
  <c r="H112" i="45"/>
  <c r="H78" i="45"/>
  <c r="I78" i="45" s="1"/>
  <c r="H297" i="45"/>
  <c r="I297" i="45" s="1"/>
  <c r="H105" i="45"/>
  <c r="I105" i="45" s="1"/>
  <c r="H20" i="45"/>
  <c r="I20" i="45" s="1"/>
  <c r="H40" i="45"/>
  <c r="I40" i="45" s="1"/>
  <c r="H294" i="45"/>
  <c r="I294" i="45" s="1"/>
  <c r="H233" i="45"/>
  <c r="I233" i="45" s="1"/>
  <c r="H671" i="45"/>
  <c r="I671" i="45" s="1"/>
  <c r="H262" i="45"/>
  <c r="I262" i="45" s="1"/>
  <c r="H197" i="45"/>
  <c r="I197" i="45" s="1"/>
  <c r="H126" i="45"/>
  <c r="I126" i="45" s="1"/>
  <c r="H431" i="45"/>
  <c r="I431" i="45" s="1"/>
  <c r="H542" i="45"/>
  <c r="I542" i="45" s="1"/>
  <c r="H529" i="45"/>
  <c r="I529" i="45" s="1"/>
  <c r="H433" i="45"/>
  <c r="I433" i="45" s="1"/>
  <c r="H587" i="45"/>
  <c r="I587" i="45" s="1"/>
  <c r="H515" i="45"/>
  <c r="I515" i="45" s="1"/>
  <c r="H494" i="45"/>
  <c r="I494" i="45" s="1"/>
  <c r="H649" i="45"/>
  <c r="I649" i="45" s="1"/>
  <c r="H409" i="45"/>
  <c r="I409" i="45" s="1"/>
  <c r="H419" i="45"/>
  <c r="I419" i="45" s="1"/>
  <c r="H304" i="45"/>
  <c r="I304" i="45" s="1"/>
  <c r="H359" i="45"/>
  <c r="I359" i="45" s="1"/>
  <c r="H39" i="45"/>
  <c r="I39" i="45" s="1"/>
  <c r="H547" i="45"/>
  <c r="I547" i="45" s="1"/>
  <c r="H654" i="45"/>
  <c r="I654" i="45" s="1"/>
  <c r="I284" i="45"/>
  <c r="I112" i="45"/>
  <c r="J20" i="45"/>
  <c r="K745" i="45"/>
  <c r="K115" i="45"/>
  <c r="K112" i="45"/>
  <c r="K297" i="45"/>
  <c r="K105" i="45"/>
  <c r="K20" i="45"/>
  <c r="K40" i="45"/>
  <c r="K294" i="45"/>
  <c r="K671" i="45"/>
  <c r="K262" i="45"/>
  <c r="K197" i="45"/>
  <c r="K126" i="45"/>
  <c r="K542" i="45"/>
  <c r="K529" i="45"/>
  <c r="K433" i="45"/>
  <c r="K587" i="45"/>
  <c r="K515" i="45"/>
  <c r="K494" i="45"/>
  <c r="K649" i="45"/>
  <c r="K409" i="45"/>
  <c r="K419" i="45"/>
  <c r="K304" i="45"/>
  <c r="K359" i="45"/>
  <c r="K39" i="45"/>
  <c r="K547" i="45"/>
  <c r="K654" i="45"/>
  <c r="F639" i="62" l="1"/>
  <c r="K284" i="45"/>
  <c r="K233" i="45"/>
  <c r="K431" i="45"/>
  <c r="J587" i="45"/>
  <c r="J409" i="45"/>
  <c r="J112" i="45"/>
  <c r="J431" i="45"/>
  <c r="J654" i="45"/>
  <c r="J304" i="45"/>
  <c r="J494" i="45"/>
  <c r="J529" i="45"/>
  <c r="J197" i="45"/>
  <c r="J294" i="45"/>
  <c r="J297" i="45"/>
  <c r="J115" i="45"/>
  <c r="J39" i="45"/>
  <c r="J671" i="45"/>
  <c r="J547" i="45"/>
  <c r="J419" i="45"/>
  <c r="J515" i="45"/>
  <c r="J542" i="45"/>
  <c r="J262" i="45"/>
  <c r="J40" i="45"/>
  <c r="J78" i="45"/>
  <c r="J745" i="45"/>
  <c r="J359" i="45"/>
  <c r="J649" i="45"/>
  <c r="J433" i="45"/>
  <c r="J126" i="45"/>
  <c r="J233" i="45"/>
  <c r="J105" i="45"/>
  <c r="J284" i="45"/>
  <c r="K78" i="45"/>
  <c r="L115" i="45"/>
  <c r="L515" i="45"/>
  <c r="L78" i="45"/>
  <c r="T591" i="6"/>
  <c r="F590" i="6"/>
  <c r="G590" i="6" s="1"/>
  <c r="J590" i="6"/>
  <c r="Y590" i="6" s="1"/>
  <c r="L590" i="6"/>
  <c r="M590" i="6" s="1"/>
  <c r="T590" i="6"/>
  <c r="AB590" i="6"/>
  <c r="AC590" i="6"/>
  <c r="F591" i="6"/>
  <c r="G591" i="6" s="1"/>
  <c r="J591" i="6"/>
  <c r="Y591" i="6" s="1"/>
  <c r="L591" i="6"/>
  <c r="M591" i="6" s="1"/>
  <c r="AB591" i="6"/>
  <c r="AC591" i="6"/>
  <c r="L490" i="45" l="1"/>
  <c r="F856" i="6"/>
  <c r="G856" i="6" s="1"/>
  <c r="J856" i="6"/>
  <c r="Y856" i="6" s="1"/>
  <c r="L856" i="6"/>
  <c r="M856" i="6" s="1"/>
  <c r="AB856" i="6"/>
  <c r="AC856" i="6"/>
  <c r="F693" i="62" l="1"/>
  <c r="F638" i="6"/>
  <c r="G638" i="6" s="1"/>
  <c r="J638" i="6"/>
  <c r="Y638" i="6" s="1"/>
  <c r="L638" i="6"/>
  <c r="M638" i="6" s="1"/>
  <c r="T638" i="6"/>
  <c r="AB638" i="6"/>
  <c r="AC638" i="6"/>
  <c r="F6" i="6" l="1"/>
  <c r="G6" i="6" s="1"/>
  <c r="F7" i="6"/>
  <c r="G7" i="6" s="1"/>
  <c r="F8" i="6"/>
  <c r="G8" i="6" s="1"/>
  <c r="F9" i="6"/>
  <c r="G9" i="6" s="1"/>
  <c r="F10" i="6"/>
  <c r="G10" i="6" s="1"/>
  <c r="F11" i="6"/>
  <c r="G11" i="6" s="1"/>
  <c r="F13" i="6"/>
  <c r="G13" i="6" s="1"/>
  <c r="F14" i="6"/>
  <c r="G14" i="6" s="1"/>
  <c r="F15" i="6"/>
  <c r="G15" i="6" s="1"/>
  <c r="F16" i="6"/>
  <c r="F19" i="6"/>
  <c r="G19" i="6" s="1"/>
  <c r="F20" i="6"/>
  <c r="G20" i="6" s="1"/>
  <c r="F21" i="6"/>
  <c r="G21" i="6" s="1"/>
  <c r="F22" i="6"/>
  <c r="G22" i="6" s="1"/>
  <c r="F23" i="6"/>
  <c r="G23" i="6" s="1"/>
  <c r="F26" i="6"/>
  <c r="G26" i="6" s="1"/>
  <c r="F27" i="6"/>
  <c r="G27" i="6" s="1"/>
  <c r="F28" i="6"/>
  <c r="G28" i="6" s="1"/>
  <c r="F29" i="6"/>
  <c r="F30" i="6"/>
  <c r="G30" i="6" s="1"/>
  <c r="F31" i="6"/>
  <c r="F32" i="6"/>
  <c r="G32" i="6" s="1"/>
  <c r="F33" i="6"/>
  <c r="G33" i="6" s="1"/>
  <c r="F34" i="6"/>
  <c r="G34" i="6" s="1"/>
  <c r="F35" i="6"/>
  <c r="G35" i="6" s="1"/>
  <c r="F36" i="6"/>
  <c r="G36" i="6" s="1"/>
  <c r="F37" i="6"/>
  <c r="G37" i="6" s="1"/>
  <c r="F38" i="6"/>
  <c r="F39" i="6"/>
  <c r="G39" i="6" s="1"/>
  <c r="F40" i="6"/>
  <c r="G40" i="6" s="1"/>
  <c r="F41" i="6"/>
  <c r="G41" i="6" s="1"/>
  <c r="F42" i="6"/>
  <c r="G42" i="6" s="1"/>
  <c r="F43" i="6"/>
  <c r="G43" i="6" s="1"/>
  <c r="F44" i="6"/>
  <c r="G44" i="6" s="1"/>
  <c r="F45" i="6"/>
  <c r="G45" i="6" s="1"/>
  <c r="F46" i="6"/>
  <c r="G46" i="6" s="1"/>
  <c r="F47" i="6"/>
  <c r="G47" i="6" s="1"/>
  <c r="F48" i="6"/>
  <c r="G48" i="6" s="1"/>
  <c r="F49" i="6"/>
  <c r="G49" i="6" s="1"/>
  <c r="F50" i="6"/>
  <c r="G50" i="6" s="1"/>
  <c r="F51" i="6"/>
  <c r="G51" i="6" s="1"/>
  <c r="F52" i="6"/>
  <c r="G52" i="6" s="1"/>
  <c r="F53" i="6"/>
  <c r="G53" i="6" s="1"/>
  <c r="F54" i="6"/>
  <c r="G54" i="6" s="1"/>
  <c r="F55" i="6"/>
  <c r="G55" i="6" s="1"/>
  <c r="F56" i="6"/>
  <c r="G56" i="6" s="1"/>
  <c r="F57" i="6"/>
  <c r="G57" i="6" s="1"/>
  <c r="F58" i="6"/>
  <c r="G58" i="6" s="1"/>
  <c r="F59" i="6"/>
  <c r="G59" i="6" s="1"/>
  <c r="F60" i="6"/>
  <c r="G60" i="6" s="1"/>
  <c r="F63" i="6"/>
  <c r="F61" i="6"/>
  <c r="G61" i="6" s="1"/>
  <c r="F62" i="6"/>
  <c r="F64" i="6"/>
  <c r="G64" i="6" s="1"/>
  <c r="F65" i="6"/>
  <c r="G65" i="6" s="1"/>
  <c r="F66" i="6"/>
  <c r="G66" i="6" s="1"/>
  <c r="F67" i="6"/>
  <c r="G67" i="6" s="1"/>
  <c r="F68" i="6"/>
  <c r="G68" i="6" s="1"/>
  <c r="F69" i="6"/>
  <c r="G69" i="6" s="1"/>
  <c r="F70" i="6"/>
  <c r="G70" i="6" s="1"/>
  <c r="F72" i="6"/>
  <c r="G72" i="6" s="1"/>
  <c r="F73" i="6"/>
  <c r="F74" i="6"/>
  <c r="G74" i="6" s="1"/>
  <c r="F75" i="6"/>
  <c r="G75" i="6" s="1"/>
  <c r="F76" i="6"/>
  <c r="G76" i="6" s="1"/>
  <c r="F77" i="6"/>
  <c r="F78" i="6"/>
  <c r="G78" i="6" s="1"/>
  <c r="F80" i="6"/>
  <c r="G80" i="6" s="1"/>
  <c r="F81" i="6"/>
  <c r="G81" i="6" s="1"/>
  <c r="F82" i="6"/>
  <c r="G82" i="6" s="1"/>
  <c r="F83" i="6"/>
  <c r="G83" i="6" s="1"/>
  <c r="F84" i="6"/>
  <c r="G84" i="6" s="1"/>
  <c r="F85" i="6"/>
  <c r="G85" i="6" s="1"/>
  <c r="F86" i="6"/>
  <c r="G86" i="6" s="1"/>
  <c r="F87" i="6"/>
  <c r="G87" i="6" s="1"/>
  <c r="F88" i="6"/>
  <c r="G88" i="6" s="1"/>
  <c r="F89" i="6"/>
  <c r="F90" i="6"/>
  <c r="F91" i="6"/>
  <c r="G91" i="6" s="1"/>
  <c r="F92" i="6"/>
  <c r="G92" i="6" s="1"/>
  <c r="F96" i="6"/>
  <c r="G96" i="6" s="1"/>
  <c r="F97" i="6"/>
  <c r="G97" i="6" s="1"/>
  <c r="F98" i="6"/>
  <c r="G98" i="6" s="1"/>
  <c r="F99" i="6"/>
  <c r="G99" i="6" s="1"/>
  <c r="F100" i="6"/>
  <c r="G100" i="6" s="1"/>
  <c r="F101" i="6"/>
  <c r="G101" i="6" s="1"/>
  <c r="F102" i="6"/>
  <c r="G102" i="6" s="1"/>
  <c r="F103" i="6"/>
  <c r="G103" i="6" s="1"/>
  <c r="F104" i="6"/>
  <c r="G104" i="6" s="1"/>
  <c r="F105" i="6"/>
  <c r="G105" i="6" s="1"/>
  <c r="F106" i="6"/>
  <c r="F107" i="6"/>
  <c r="G107" i="6" s="1"/>
  <c r="F108" i="6"/>
  <c r="G108" i="6" s="1"/>
  <c r="F109" i="6"/>
  <c r="G109" i="6" s="1"/>
  <c r="F110" i="6"/>
  <c r="G110" i="6" s="1"/>
  <c r="F111" i="6"/>
  <c r="G111" i="6" s="1"/>
  <c r="F112" i="6"/>
  <c r="G112" i="6" s="1"/>
  <c r="F113" i="6"/>
  <c r="F114" i="6"/>
  <c r="G114" i="6" s="1"/>
  <c r="F115" i="6"/>
  <c r="F116" i="6"/>
  <c r="G116" i="6" s="1"/>
  <c r="F117" i="6"/>
  <c r="G117" i="6" s="1"/>
  <c r="F118" i="6"/>
  <c r="G118" i="6" s="1"/>
  <c r="F119" i="6"/>
  <c r="G119" i="6" s="1"/>
  <c r="F120" i="6"/>
  <c r="G120" i="6" s="1"/>
  <c r="F121" i="6"/>
  <c r="G121" i="6" s="1"/>
  <c r="F122" i="6"/>
  <c r="G122" i="6" s="1"/>
  <c r="F123" i="6"/>
  <c r="G123" i="6" s="1"/>
  <c r="F124" i="6"/>
  <c r="G124" i="6" s="1"/>
  <c r="F125" i="6"/>
  <c r="G125" i="6" s="1"/>
  <c r="F126" i="6"/>
  <c r="G126" i="6" s="1"/>
  <c r="F127" i="6"/>
  <c r="G127" i="6" s="1"/>
  <c r="F128" i="6"/>
  <c r="G128" i="6" s="1"/>
  <c r="F130" i="6"/>
  <c r="G130" i="6" s="1"/>
  <c r="F131" i="6"/>
  <c r="G131" i="6" s="1"/>
  <c r="F132" i="6"/>
  <c r="F133" i="6"/>
  <c r="G133" i="6" s="1"/>
  <c r="F134" i="6"/>
  <c r="G134" i="6" s="1"/>
  <c r="F135" i="6"/>
  <c r="G135" i="6" s="1"/>
  <c r="F136" i="6"/>
  <c r="G136" i="6" s="1"/>
  <c r="F137" i="6"/>
  <c r="G137" i="6" s="1"/>
  <c r="F138" i="6"/>
  <c r="G138" i="6" s="1"/>
  <c r="F139" i="6"/>
  <c r="G139" i="6" s="1"/>
  <c r="F140" i="6"/>
  <c r="F141" i="6"/>
  <c r="G141" i="6" s="1"/>
  <c r="F142" i="6"/>
  <c r="G142" i="6" s="1"/>
  <c r="F143" i="6"/>
  <c r="G143" i="6" s="1"/>
  <c r="F144" i="6"/>
  <c r="G144" i="6" s="1"/>
  <c r="F145" i="6"/>
  <c r="F146" i="6"/>
  <c r="G146" i="6" s="1"/>
  <c r="F147" i="6"/>
  <c r="F148" i="6"/>
  <c r="G148" i="6" s="1"/>
  <c r="F149" i="6"/>
  <c r="G149" i="6" s="1"/>
  <c r="F150" i="6"/>
  <c r="G150" i="6" s="1"/>
  <c r="F151" i="6"/>
  <c r="G151" i="6" s="1"/>
  <c r="F152" i="6"/>
  <c r="G152" i="6" s="1"/>
  <c r="F153" i="6"/>
  <c r="G153" i="6" s="1"/>
  <c r="F154" i="6"/>
  <c r="G154" i="6" s="1"/>
  <c r="F155" i="6"/>
  <c r="G155" i="6" s="1"/>
  <c r="F156" i="6"/>
  <c r="F157" i="6"/>
  <c r="G157" i="6" s="1"/>
  <c r="F158" i="6"/>
  <c r="G158" i="6" s="1"/>
  <c r="F159" i="6"/>
  <c r="G159" i="6" s="1"/>
  <c r="F160" i="6"/>
  <c r="F161" i="6"/>
  <c r="F162" i="6"/>
  <c r="G162" i="6" s="1"/>
  <c r="F163" i="6"/>
  <c r="G163" i="6" s="1"/>
  <c r="F164" i="6"/>
  <c r="G164" i="6" s="1"/>
  <c r="F165" i="6"/>
  <c r="G165" i="6" s="1"/>
  <c r="F166" i="6"/>
  <c r="G166" i="6" s="1"/>
  <c r="F167" i="6"/>
  <c r="F168" i="6"/>
  <c r="G168" i="6" s="1"/>
  <c r="F169" i="6"/>
  <c r="F170" i="6"/>
  <c r="F171" i="6"/>
  <c r="G171" i="6" s="1"/>
  <c r="F172" i="6"/>
  <c r="F173" i="6"/>
  <c r="G173" i="6" s="1"/>
  <c r="F174" i="6"/>
  <c r="G174" i="6" s="1"/>
  <c r="F175" i="6"/>
  <c r="G175" i="6" s="1"/>
  <c r="F176" i="6"/>
  <c r="G176" i="6" s="1"/>
  <c r="F177" i="6"/>
  <c r="G177" i="6" s="1"/>
  <c r="F178" i="6"/>
  <c r="F179" i="6"/>
  <c r="G179" i="6" s="1"/>
  <c r="F180" i="6"/>
  <c r="G180" i="6" s="1"/>
  <c r="F181" i="6"/>
  <c r="G181" i="6" s="1"/>
  <c r="F182" i="6"/>
  <c r="G182" i="6" s="1"/>
  <c r="F183" i="6"/>
  <c r="G183" i="6" s="1"/>
  <c r="F184" i="6"/>
  <c r="G184" i="6" s="1"/>
  <c r="F185" i="6"/>
  <c r="G185" i="6" s="1"/>
  <c r="F186" i="6"/>
  <c r="G186" i="6" s="1"/>
  <c r="F187" i="6"/>
  <c r="G187" i="6" s="1"/>
  <c r="F188" i="6"/>
  <c r="G188" i="6" s="1"/>
  <c r="F189" i="6"/>
  <c r="G189" i="6" s="1"/>
  <c r="F190" i="6"/>
  <c r="F191" i="6"/>
  <c r="G191" i="6" s="1"/>
  <c r="F192" i="6"/>
  <c r="G192" i="6" s="1"/>
  <c r="F193" i="6"/>
  <c r="G193" i="6" s="1"/>
  <c r="F194" i="6"/>
  <c r="F195" i="6"/>
  <c r="G195" i="6" s="1"/>
  <c r="F196" i="6"/>
  <c r="G196" i="6" s="1"/>
  <c r="F197" i="6"/>
  <c r="G197" i="6" s="1"/>
  <c r="F198" i="6"/>
  <c r="F199" i="6"/>
  <c r="G199" i="6" s="1"/>
  <c r="F200" i="6"/>
  <c r="G200" i="6" s="1"/>
  <c r="F201" i="6"/>
  <c r="F202" i="6"/>
  <c r="G202" i="6" s="1"/>
  <c r="F203" i="6"/>
  <c r="G203" i="6" s="1"/>
  <c r="F204" i="6"/>
  <c r="F205" i="6"/>
  <c r="G205" i="6" s="1"/>
  <c r="F206" i="6"/>
  <c r="G206" i="6" s="1"/>
  <c r="F207" i="6"/>
  <c r="F208" i="6"/>
  <c r="G208" i="6" s="1"/>
  <c r="F209" i="6"/>
  <c r="G209" i="6" s="1"/>
  <c r="F210" i="6"/>
  <c r="G210" i="6" s="1"/>
  <c r="F211" i="6"/>
  <c r="G211" i="6" s="1"/>
  <c r="F212" i="6"/>
  <c r="G212" i="6" s="1"/>
  <c r="F213" i="6"/>
  <c r="G213" i="6" s="1"/>
  <c r="F215" i="6"/>
  <c r="G215" i="6" s="1"/>
  <c r="F216" i="6"/>
  <c r="G216" i="6" s="1"/>
  <c r="F217" i="6"/>
  <c r="G217" i="6" s="1"/>
  <c r="F218" i="6"/>
  <c r="G218" i="6" s="1"/>
  <c r="F219" i="6"/>
  <c r="G219" i="6" s="1"/>
  <c r="F222" i="6"/>
  <c r="F223" i="6"/>
  <c r="F224" i="6"/>
  <c r="F225" i="6"/>
  <c r="G225" i="6" s="1"/>
  <c r="F226" i="6"/>
  <c r="G226" i="6" s="1"/>
  <c r="F227" i="6"/>
  <c r="G227" i="6" s="1"/>
  <c r="F228" i="6"/>
  <c r="F229" i="6"/>
  <c r="G229" i="6" s="1"/>
  <c r="F230" i="6"/>
  <c r="G230" i="6" s="1"/>
  <c r="F231" i="6"/>
  <c r="G231" i="6" s="1"/>
  <c r="F232" i="6"/>
  <c r="G232" i="6" s="1"/>
  <c r="F233" i="6"/>
  <c r="G233" i="6" s="1"/>
  <c r="F234" i="6"/>
  <c r="G234" i="6" s="1"/>
  <c r="F235" i="6"/>
  <c r="G235" i="6" s="1"/>
  <c r="F236" i="6"/>
  <c r="G236" i="6" s="1"/>
  <c r="F237" i="6"/>
  <c r="G237" i="6" s="1"/>
  <c r="F238" i="6"/>
  <c r="G238" i="6" s="1"/>
  <c r="F239" i="6"/>
  <c r="G239" i="6" s="1"/>
  <c r="F240" i="6"/>
  <c r="G240" i="6" s="1"/>
  <c r="F241" i="6"/>
  <c r="F242" i="6"/>
  <c r="F243" i="6"/>
  <c r="G243" i="6" s="1"/>
  <c r="F244" i="6"/>
  <c r="F245" i="6"/>
  <c r="F246" i="6"/>
  <c r="G246" i="6" s="1"/>
  <c r="F247" i="6"/>
  <c r="G247" i="6" s="1"/>
  <c r="F248" i="6"/>
  <c r="G248" i="6" s="1"/>
  <c r="F249" i="6"/>
  <c r="G249" i="6" s="1"/>
  <c r="F250" i="6"/>
  <c r="G250" i="6" s="1"/>
  <c r="F251" i="6"/>
  <c r="F252" i="6"/>
  <c r="G252" i="6" s="1"/>
  <c r="F253" i="6"/>
  <c r="G253" i="6" s="1"/>
  <c r="F254" i="6"/>
  <c r="G254" i="6" s="1"/>
  <c r="F255" i="6"/>
  <c r="G255" i="6" s="1"/>
  <c r="F256" i="6"/>
  <c r="G256" i="6" s="1"/>
  <c r="F257" i="6"/>
  <c r="F258" i="6"/>
  <c r="G258" i="6" s="1"/>
  <c r="F259" i="6"/>
  <c r="G259" i="6" s="1"/>
  <c r="F260" i="6"/>
  <c r="G260" i="6" s="1"/>
  <c r="F261" i="6"/>
  <c r="G261" i="6" s="1"/>
  <c r="F262" i="6"/>
  <c r="G262" i="6" s="1"/>
  <c r="F263" i="6"/>
  <c r="G263" i="6" s="1"/>
  <c r="F264" i="6"/>
  <c r="G264" i="6" s="1"/>
  <c r="F265" i="6"/>
  <c r="G265" i="6" s="1"/>
  <c r="F266" i="6"/>
  <c r="G266" i="6" s="1"/>
  <c r="F267" i="6"/>
  <c r="G267" i="6" s="1"/>
  <c r="F268" i="6"/>
  <c r="G268" i="6" s="1"/>
  <c r="F269" i="6"/>
  <c r="G269" i="6" s="1"/>
  <c r="F270" i="6"/>
  <c r="G270" i="6" s="1"/>
  <c r="F271" i="6"/>
  <c r="G271" i="6" s="1"/>
  <c r="F272" i="6"/>
  <c r="G272" i="6" s="1"/>
  <c r="F273" i="6"/>
  <c r="G273" i="6" s="1"/>
  <c r="F274" i="6"/>
  <c r="G274" i="6" s="1"/>
  <c r="F275" i="6"/>
  <c r="F276" i="6"/>
  <c r="F277" i="6"/>
  <c r="F278" i="6"/>
  <c r="G278" i="6" s="1"/>
  <c r="F279" i="6"/>
  <c r="G279" i="6" s="1"/>
  <c r="F280" i="6"/>
  <c r="G280" i="6" s="1"/>
  <c r="F281" i="6"/>
  <c r="G281" i="6" s="1"/>
  <c r="F282" i="6"/>
  <c r="G282" i="6" s="1"/>
  <c r="F283" i="6"/>
  <c r="F284" i="6"/>
  <c r="F285" i="6"/>
  <c r="G285" i="6" s="1"/>
  <c r="F286" i="6"/>
  <c r="F287" i="6"/>
  <c r="G287" i="6" s="1"/>
  <c r="F288" i="6"/>
  <c r="G288" i="6" s="1"/>
  <c r="F289" i="6"/>
  <c r="G289" i="6" s="1"/>
  <c r="F290" i="6"/>
  <c r="F291" i="6"/>
  <c r="G291" i="6" s="1"/>
  <c r="F292" i="6"/>
  <c r="G292" i="6" s="1"/>
  <c r="F293" i="6"/>
  <c r="G293" i="6" s="1"/>
  <c r="F294" i="6"/>
  <c r="G294" i="6" s="1"/>
  <c r="F295" i="6"/>
  <c r="G295" i="6" s="1"/>
  <c r="F296" i="6"/>
  <c r="G296" i="6" s="1"/>
  <c r="F297" i="6"/>
  <c r="G297" i="6" s="1"/>
  <c r="F299" i="6"/>
  <c r="G299" i="6" s="1"/>
  <c r="F300" i="6"/>
  <c r="F301" i="6"/>
  <c r="G301" i="6" s="1"/>
  <c r="F302" i="6"/>
  <c r="F303" i="6"/>
  <c r="G303" i="6" s="1"/>
  <c r="F304" i="6"/>
  <c r="G304" i="6" s="1"/>
  <c r="F305" i="6"/>
  <c r="G305" i="6" s="1"/>
  <c r="F306" i="6"/>
  <c r="G306" i="6" s="1"/>
  <c r="F307" i="6"/>
  <c r="G307" i="6" s="1"/>
  <c r="F308" i="6"/>
  <c r="G308" i="6" s="1"/>
  <c r="F309" i="6"/>
  <c r="G309" i="6" s="1"/>
  <c r="F310" i="6"/>
  <c r="G310" i="6" s="1"/>
  <c r="F311" i="6"/>
  <c r="G311" i="6" s="1"/>
  <c r="F312" i="6"/>
  <c r="G312" i="6" s="1"/>
  <c r="F313" i="6"/>
  <c r="G313" i="6" s="1"/>
  <c r="F314" i="6"/>
  <c r="G314" i="6" s="1"/>
  <c r="F315" i="6"/>
  <c r="G315" i="6" s="1"/>
  <c r="F316" i="6"/>
  <c r="F317" i="6"/>
  <c r="G317" i="6" s="1"/>
  <c r="F318" i="6"/>
  <c r="G318" i="6" s="1"/>
  <c r="F319" i="6"/>
  <c r="G319" i="6" s="1"/>
  <c r="F320" i="6"/>
  <c r="G320" i="6" s="1"/>
  <c r="F321" i="6"/>
  <c r="G321" i="6" s="1"/>
  <c r="F322" i="6"/>
  <c r="G322" i="6" s="1"/>
  <c r="F323" i="6"/>
  <c r="G323" i="6" s="1"/>
  <c r="F324" i="6"/>
  <c r="G324" i="6" s="1"/>
  <c r="F325" i="6"/>
  <c r="G325" i="6" s="1"/>
  <c r="F326" i="6"/>
  <c r="G326" i="6" s="1"/>
  <c r="F327" i="6"/>
  <c r="G327" i="6" s="1"/>
  <c r="F328" i="6"/>
  <c r="G328" i="6" s="1"/>
  <c r="F329" i="6"/>
  <c r="G329" i="6" s="1"/>
  <c r="F330" i="6"/>
  <c r="F331" i="6"/>
  <c r="G331" i="6" s="1"/>
  <c r="F332" i="6"/>
  <c r="G332" i="6" s="1"/>
  <c r="F333" i="6"/>
  <c r="G333" i="6" s="1"/>
  <c r="F334" i="6"/>
  <c r="G334" i="6" s="1"/>
  <c r="F335" i="6"/>
  <c r="G335" i="6" s="1"/>
  <c r="F336" i="6"/>
  <c r="G336" i="6" s="1"/>
  <c r="F337" i="6"/>
  <c r="G337" i="6" s="1"/>
  <c r="F338" i="6"/>
  <c r="G338" i="6" s="1"/>
  <c r="F339" i="6"/>
  <c r="G339" i="6" s="1"/>
  <c r="F341" i="6"/>
  <c r="F342" i="6"/>
  <c r="G342" i="6" s="1"/>
  <c r="F343" i="6"/>
  <c r="G343" i="6" s="1"/>
  <c r="F344" i="6"/>
  <c r="G344" i="6" s="1"/>
  <c r="F345" i="6"/>
  <c r="F346" i="6"/>
  <c r="F347" i="6"/>
  <c r="G347" i="6" s="1"/>
  <c r="F348" i="6"/>
  <c r="G348" i="6" s="1"/>
  <c r="F349" i="6"/>
  <c r="G349" i="6" s="1"/>
  <c r="F351" i="6"/>
  <c r="F352" i="6"/>
  <c r="F353" i="6"/>
  <c r="G353" i="6" s="1"/>
  <c r="F355" i="6"/>
  <c r="G355" i="6" s="1"/>
  <c r="F356" i="6"/>
  <c r="G356" i="6" s="1"/>
  <c r="F357" i="6"/>
  <c r="G357" i="6" s="1"/>
  <c r="F358" i="6"/>
  <c r="G358" i="6" s="1"/>
  <c r="F359" i="6"/>
  <c r="G359" i="6" s="1"/>
  <c r="F360" i="6"/>
  <c r="G360" i="6" s="1"/>
  <c r="F361" i="6"/>
  <c r="G361" i="6" s="1"/>
  <c r="F362" i="6"/>
  <c r="G362" i="6" s="1"/>
  <c r="F363" i="6"/>
  <c r="G363" i="6" s="1"/>
  <c r="F364" i="6"/>
  <c r="G364" i="6" s="1"/>
  <c r="F365" i="6"/>
  <c r="G365" i="6" s="1"/>
  <c r="F366" i="6"/>
  <c r="G366" i="6" s="1"/>
  <c r="F367" i="6"/>
  <c r="G367" i="6" s="1"/>
  <c r="F368" i="6"/>
  <c r="G368" i="6" s="1"/>
  <c r="F369" i="6"/>
  <c r="G369" i="6" s="1"/>
  <c r="F370" i="6"/>
  <c r="G370" i="6" s="1"/>
  <c r="F371" i="6"/>
  <c r="G371" i="6" s="1"/>
  <c r="F372" i="6"/>
  <c r="G372" i="6" s="1"/>
  <c r="F373" i="6"/>
  <c r="G373" i="6" s="1"/>
  <c r="F374" i="6"/>
  <c r="G374" i="6" s="1"/>
  <c r="F375" i="6"/>
  <c r="G375" i="6" s="1"/>
  <c r="F376" i="6"/>
  <c r="G376" i="6" s="1"/>
  <c r="F377" i="6"/>
  <c r="G377" i="6" s="1"/>
  <c r="F378" i="6"/>
  <c r="G378" i="6" s="1"/>
  <c r="F379" i="6"/>
  <c r="G379" i="6" s="1"/>
  <c r="F380" i="6"/>
  <c r="G380" i="6" s="1"/>
  <c r="F381" i="6"/>
  <c r="G381" i="6" s="1"/>
  <c r="F383" i="6"/>
  <c r="G383" i="6" s="1"/>
  <c r="F384" i="6"/>
  <c r="G384" i="6" s="1"/>
  <c r="F385" i="6"/>
  <c r="G385" i="6" s="1"/>
  <c r="F386" i="6"/>
  <c r="G386" i="6" s="1"/>
  <c r="F387" i="6"/>
  <c r="G387" i="6" s="1"/>
  <c r="F388" i="6"/>
  <c r="G388" i="6" s="1"/>
  <c r="F389" i="6"/>
  <c r="G389" i="6" s="1"/>
  <c r="F390" i="6"/>
  <c r="G390" i="6" s="1"/>
  <c r="F391" i="6"/>
  <c r="G391" i="6" s="1"/>
  <c r="F392" i="6"/>
  <c r="G392" i="6" s="1"/>
  <c r="F393" i="6"/>
  <c r="G393" i="6" s="1"/>
  <c r="F394" i="6"/>
  <c r="G394" i="6" s="1"/>
  <c r="F395" i="6"/>
  <c r="G395" i="6" s="1"/>
  <c r="F396" i="6"/>
  <c r="G396" i="6" s="1"/>
  <c r="F397" i="6"/>
  <c r="G397" i="6" s="1"/>
  <c r="F398" i="6"/>
  <c r="G398" i="6" s="1"/>
  <c r="F399" i="6"/>
  <c r="G399" i="6" s="1"/>
  <c r="F400" i="6"/>
  <c r="F401" i="6"/>
  <c r="G401" i="6" s="1"/>
  <c r="F402" i="6"/>
  <c r="G402" i="6" s="1"/>
  <c r="F403" i="6"/>
  <c r="G403" i="6" s="1"/>
  <c r="F404" i="6"/>
  <c r="F405" i="6"/>
  <c r="F406" i="6"/>
  <c r="G406" i="6" s="1"/>
  <c r="F407" i="6"/>
  <c r="G407" i="6" s="1"/>
  <c r="F408" i="6"/>
  <c r="G408" i="6" s="1"/>
  <c r="F409" i="6"/>
  <c r="G409" i="6" s="1"/>
  <c r="F410" i="6"/>
  <c r="F411" i="6"/>
  <c r="F412" i="6"/>
  <c r="F413" i="6"/>
  <c r="F414" i="6"/>
  <c r="G414" i="6" s="1"/>
  <c r="F415" i="6"/>
  <c r="G415" i="6" s="1"/>
  <c r="F416" i="6"/>
  <c r="G416" i="6" s="1"/>
  <c r="F417" i="6"/>
  <c r="G417" i="6" s="1"/>
  <c r="F418" i="6"/>
  <c r="G418" i="6" s="1"/>
  <c r="F419" i="6"/>
  <c r="G419" i="6" s="1"/>
  <c r="F420" i="6"/>
  <c r="G420" i="6" s="1"/>
  <c r="F421" i="6"/>
  <c r="G421" i="6" s="1"/>
  <c r="F422" i="6"/>
  <c r="F423" i="6"/>
  <c r="G423" i="6" s="1"/>
  <c r="F424" i="6"/>
  <c r="F425" i="6"/>
  <c r="G425" i="6" s="1"/>
  <c r="F426" i="6"/>
  <c r="G426" i="6" s="1"/>
  <c r="F427" i="6"/>
  <c r="G427" i="6" s="1"/>
  <c r="F428" i="6"/>
  <c r="G428" i="6" s="1"/>
  <c r="F429" i="6"/>
  <c r="G429" i="6" s="1"/>
  <c r="F430" i="6"/>
  <c r="G430" i="6" s="1"/>
  <c r="F431" i="6"/>
  <c r="G431" i="6" s="1"/>
  <c r="F432" i="6"/>
  <c r="G432" i="6" s="1"/>
  <c r="F433" i="6"/>
  <c r="F434" i="6"/>
  <c r="G434" i="6" s="1"/>
  <c r="F435" i="6"/>
  <c r="G435" i="6" s="1"/>
  <c r="F436" i="6"/>
  <c r="G436" i="6" s="1"/>
  <c r="F437" i="6"/>
  <c r="G437" i="6" s="1"/>
  <c r="F340" i="6"/>
  <c r="G340" i="6" s="1"/>
  <c r="F438" i="6"/>
  <c r="G438" i="6" s="1"/>
  <c r="F439" i="6"/>
  <c r="G439" i="6" s="1"/>
  <c r="F440" i="6"/>
  <c r="G440" i="6" s="1"/>
  <c r="F441" i="6"/>
  <c r="F442" i="6"/>
  <c r="G442" i="6" s="1"/>
  <c r="F443" i="6"/>
  <c r="G443" i="6" s="1"/>
  <c r="F444" i="6"/>
  <c r="G444" i="6" s="1"/>
  <c r="F445" i="6"/>
  <c r="G445" i="6" s="1"/>
  <c r="F446" i="6"/>
  <c r="G446" i="6" s="1"/>
  <c r="F447" i="6"/>
  <c r="G447" i="6" s="1"/>
  <c r="F448" i="6"/>
  <c r="G448" i="6" s="1"/>
  <c r="F449" i="6"/>
  <c r="G449" i="6" s="1"/>
  <c r="F450" i="6"/>
  <c r="G450" i="6" s="1"/>
  <c r="F451" i="6"/>
  <c r="F452" i="6"/>
  <c r="F453" i="6"/>
  <c r="G453" i="6" s="1"/>
  <c r="F454" i="6"/>
  <c r="G454" i="6" s="1"/>
  <c r="F455" i="6"/>
  <c r="G455" i="6" s="1"/>
  <c r="F456" i="6"/>
  <c r="G456" i="6" s="1"/>
  <c r="F457" i="6"/>
  <c r="G457" i="6" s="1"/>
  <c r="F458" i="6"/>
  <c r="G458" i="6" s="1"/>
  <c r="F459" i="6"/>
  <c r="F460" i="6"/>
  <c r="F462" i="6"/>
  <c r="G462" i="6" s="1"/>
  <c r="F463" i="6"/>
  <c r="G463" i="6" s="1"/>
  <c r="F464" i="6"/>
  <c r="G464" i="6" s="1"/>
  <c r="F465" i="6"/>
  <c r="G465" i="6" s="1"/>
  <c r="F466" i="6"/>
  <c r="F467" i="6"/>
  <c r="G467" i="6" s="1"/>
  <c r="F468" i="6"/>
  <c r="G468" i="6" s="1"/>
  <c r="F469" i="6"/>
  <c r="G469" i="6" s="1"/>
  <c r="F470" i="6"/>
  <c r="G470" i="6" s="1"/>
  <c r="F471" i="6"/>
  <c r="G471" i="6" s="1"/>
  <c r="F472" i="6"/>
  <c r="F473" i="6"/>
  <c r="G473" i="6" s="1"/>
  <c r="F474" i="6"/>
  <c r="G474" i="6" s="1"/>
  <c r="F475" i="6"/>
  <c r="G475" i="6" s="1"/>
  <c r="F476" i="6"/>
  <c r="G476" i="6" s="1"/>
  <c r="F477" i="6"/>
  <c r="G477" i="6" s="1"/>
  <c r="F478" i="6"/>
  <c r="G478" i="6" s="1"/>
  <c r="F479" i="6"/>
  <c r="G479" i="6" s="1"/>
  <c r="F480" i="6"/>
  <c r="G480" i="6" s="1"/>
  <c r="F481" i="6"/>
  <c r="G481" i="6" s="1"/>
  <c r="F482" i="6"/>
  <c r="F483" i="6"/>
  <c r="G483" i="6" s="1"/>
  <c r="F484" i="6"/>
  <c r="G484" i="6" s="1"/>
  <c r="F485" i="6"/>
  <c r="F486" i="6"/>
  <c r="G486" i="6" s="1"/>
  <c r="F487" i="6"/>
  <c r="G487" i="6" s="1"/>
  <c r="F488" i="6"/>
  <c r="F489" i="6"/>
  <c r="G489" i="6" s="1"/>
  <c r="F490" i="6"/>
  <c r="G490" i="6" s="1"/>
  <c r="F491" i="6"/>
  <c r="G491" i="6" s="1"/>
  <c r="F492" i="6"/>
  <c r="G492" i="6" s="1"/>
  <c r="F493" i="6"/>
  <c r="G493" i="6" s="1"/>
  <c r="F494" i="6"/>
  <c r="G494" i="6" s="1"/>
  <c r="F495" i="6"/>
  <c r="G495" i="6" s="1"/>
  <c r="F496" i="6"/>
  <c r="G496" i="6" s="1"/>
  <c r="F497" i="6"/>
  <c r="F498" i="6"/>
  <c r="G498" i="6" s="1"/>
  <c r="F500" i="6"/>
  <c r="G500" i="6" s="1"/>
  <c r="F501" i="6"/>
  <c r="G501" i="6" s="1"/>
  <c r="F502" i="6"/>
  <c r="F503" i="6"/>
  <c r="G503" i="6" s="1"/>
  <c r="F505" i="6"/>
  <c r="G505" i="6" s="1"/>
  <c r="F506" i="6"/>
  <c r="F507" i="6"/>
  <c r="G507" i="6" s="1"/>
  <c r="F508" i="6"/>
  <c r="G508" i="6" s="1"/>
  <c r="F509" i="6"/>
  <c r="G509" i="6" s="1"/>
  <c r="F510" i="6"/>
  <c r="G510" i="6" s="1"/>
  <c r="F511" i="6"/>
  <c r="G511" i="6" s="1"/>
  <c r="F512" i="6"/>
  <c r="G512" i="6" s="1"/>
  <c r="F513" i="6"/>
  <c r="G513" i="6" s="1"/>
  <c r="F514" i="6"/>
  <c r="G514" i="6" s="1"/>
  <c r="F515" i="6"/>
  <c r="G515" i="6" s="1"/>
  <c r="F516" i="6"/>
  <c r="G516" i="6" s="1"/>
  <c r="F517" i="6"/>
  <c r="G517" i="6" s="1"/>
  <c r="F518" i="6"/>
  <c r="G518" i="6" s="1"/>
  <c r="F519" i="6"/>
  <c r="F520" i="6"/>
  <c r="G520" i="6" s="1"/>
  <c r="F521" i="6"/>
  <c r="G521" i="6" s="1"/>
  <c r="F522" i="6"/>
  <c r="G522" i="6" s="1"/>
  <c r="F523" i="6"/>
  <c r="G523" i="6" s="1"/>
  <c r="F524" i="6"/>
  <c r="G524" i="6" s="1"/>
  <c r="F525" i="6"/>
  <c r="G525" i="6" s="1"/>
  <c r="F526" i="6"/>
  <c r="G526" i="6" s="1"/>
  <c r="F527" i="6"/>
  <c r="G527" i="6" s="1"/>
  <c r="F528" i="6"/>
  <c r="G528" i="6" s="1"/>
  <c r="F529" i="6"/>
  <c r="G529" i="6" s="1"/>
  <c r="F530" i="6"/>
  <c r="G530" i="6" s="1"/>
  <c r="F531" i="6"/>
  <c r="G531" i="6" s="1"/>
  <c r="F532" i="6"/>
  <c r="F533" i="6"/>
  <c r="G533" i="6" s="1"/>
  <c r="F534" i="6"/>
  <c r="G534" i="6" s="1"/>
  <c r="F535" i="6"/>
  <c r="G535" i="6" s="1"/>
  <c r="F536" i="6"/>
  <c r="G536" i="6" s="1"/>
  <c r="F537" i="6"/>
  <c r="G537" i="6" s="1"/>
  <c r="F538" i="6"/>
  <c r="G538" i="6" s="1"/>
  <c r="F539" i="6"/>
  <c r="G539" i="6" s="1"/>
  <c r="F540" i="6"/>
  <c r="F541" i="6"/>
  <c r="G541" i="6" s="1"/>
  <c r="F542" i="6"/>
  <c r="G542" i="6" s="1"/>
  <c r="F543" i="6"/>
  <c r="G543" i="6" s="1"/>
  <c r="F544" i="6"/>
  <c r="F545" i="6"/>
  <c r="F546" i="6"/>
  <c r="G546" i="6" s="1"/>
  <c r="F547" i="6"/>
  <c r="G547" i="6" s="1"/>
  <c r="F548" i="6"/>
  <c r="G548" i="6" s="1"/>
  <c r="F549" i="6"/>
  <c r="G549" i="6" s="1"/>
  <c r="F550" i="6"/>
  <c r="G550" i="6" s="1"/>
  <c r="F551" i="6"/>
  <c r="G551" i="6" s="1"/>
  <c r="F552" i="6"/>
  <c r="G552" i="6" s="1"/>
  <c r="F553" i="6"/>
  <c r="G553" i="6" s="1"/>
  <c r="F554" i="6"/>
  <c r="G554" i="6" s="1"/>
  <c r="F555" i="6"/>
  <c r="G555" i="6" s="1"/>
  <c r="F556" i="6"/>
  <c r="F557" i="6"/>
  <c r="G557" i="6" s="1"/>
  <c r="F558" i="6"/>
  <c r="G558" i="6" s="1"/>
  <c r="F559" i="6"/>
  <c r="G559" i="6" s="1"/>
  <c r="F560" i="6"/>
  <c r="G560" i="6" s="1"/>
  <c r="F561" i="6"/>
  <c r="G561" i="6" s="1"/>
  <c r="F562" i="6"/>
  <c r="G562" i="6" s="1"/>
  <c r="F563" i="6"/>
  <c r="G563" i="6" s="1"/>
  <c r="F564" i="6"/>
  <c r="G564" i="6" s="1"/>
  <c r="F565" i="6"/>
  <c r="G565" i="6" s="1"/>
  <c r="F566" i="6"/>
  <c r="G566" i="6" s="1"/>
  <c r="F567" i="6"/>
  <c r="G567" i="6" s="1"/>
  <c r="F568" i="6"/>
  <c r="G568" i="6" s="1"/>
  <c r="F569" i="6"/>
  <c r="G569" i="6" s="1"/>
  <c r="F570" i="6"/>
  <c r="F571" i="6"/>
  <c r="G571" i="6" s="1"/>
  <c r="F572" i="6"/>
  <c r="G572" i="6" s="1"/>
  <c r="F573" i="6"/>
  <c r="G573" i="6" s="1"/>
  <c r="F574" i="6"/>
  <c r="G574" i="6" s="1"/>
  <c r="F575" i="6"/>
  <c r="G575" i="6" s="1"/>
  <c r="F576" i="6"/>
  <c r="G576" i="6" s="1"/>
  <c r="F577" i="6"/>
  <c r="G577" i="6" s="1"/>
  <c r="F578" i="6"/>
  <c r="F579" i="6"/>
  <c r="F580" i="6"/>
  <c r="F581" i="6"/>
  <c r="G581" i="6" s="1"/>
  <c r="F582" i="6"/>
  <c r="G582" i="6" s="1"/>
  <c r="F583" i="6"/>
  <c r="G583" i="6" s="1"/>
  <c r="F584" i="6"/>
  <c r="G584" i="6" s="1"/>
  <c r="F585" i="6"/>
  <c r="G585" i="6" s="1"/>
  <c r="F586" i="6"/>
  <c r="G586" i="6" s="1"/>
  <c r="F587" i="6"/>
  <c r="G587" i="6" s="1"/>
  <c r="F588" i="6"/>
  <c r="G588" i="6" s="1"/>
  <c r="F592" i="6"/>
  <c r="G592" i="6" s="1"/>
  <c r="F593" i="6"/>
  <c r="G593" i="6" s="1"/>
  <c r="F594" i="6"/>
  <c r="G594" i="6" s="1"/>
  <c r="F595" i="6"/>
  <c r="G595" i="6" s="1"/>
  <c r="F596" i="6"/>
  <c r="G596" i="6" s="1"/>
  <c r="F597" i="6"/>
  <c r="G597" i="6" s="1"/>
  <c r="F598" i="6"/>
  <c r="F599" i="6"/>
  <c r="F600" i="6"/>
  <c r="G600" i="6" s="1"/>
  <c r="F601" i="6"/>
  <c r="G601" i="6" s="1"/>
  <c r="F602" i="6"/>
  <c r="G602" i="6" s="1"/>
  <c r="F603" i="6"/>
  <c r="G603" i="6" s="1"/>
  <c r="F604" i="6"/>
  <c r="G604" i="6" s="1"/>
  <c r="F605" i="6"/>
  <c r="G605" i="6" s="1"/>
  <c r="F606" i="6"/>
  <c r="G606" i="6" s="1"/>
  <c r="F607" i="6"/>
  <c r="G607" i="6" s="1"/>
  <c r="F608" i="6"/>
  <c r="G608" i="6" s="1"/>
  <c r="F609" i="6"/>
  <c r="G609" i="6" s="1"/>
  <c r="F610" i="6"/>
  <c r="G610" i="6" s="1"/>
  <c r="F611" i="6"/>
  <c r="G611" i="6" s="1"/>
  <c r="F612" i="6"/>
  <c r="G612" i="6" s="1"/>
  <c r="F613" i="6"/>
  <c r="G613" i="6" s="1"/>
  <c r="F614" i="6"/>
  <c r="G614" i="6" s="1"/>
  <c r="F615" i="6"/>
  <c r="G615" i="6" s="1"/>
  <c r="F616" i="6"/>
  <c r="G616" i="6" s="1"/>
  <c r="F617" i="6"/>
  <c r="F618" i="6"/>
  <c r="G618" i="6" s="1"/>
  <c r="F619" i="6"/>
  <c r="G619" i="6" s="1"/>
  <c r="F620" i="6"/>
  <c r="F621" i="6"/>
  <c r="G621" i="6" s="1"/>
  <c r="F622" i="6"/>
  <c r="G622" i="6" s="1"/>
  <c r="F623" i="6"/>
  <c r="F624" i="6"/>
  <c r="G624" i="6" s="1"/>
  <c r="F625" i="6"/>
  <c r="G625" i="6" s="1"/>
  <c r="F627" i="6"/>
  <c r="G627" i="6" s="1"/>
  <c r="F628" i="6"/>
  <c r="G628" i="6" s="1"/>
  <c r="F629" i="6"/>
  <c r="G629" i="6" s="1"/>
  <c r="F630" i="6"/>
  <c r="G630" i="6" s="1"/>
  <c r="F632" i="6"/>
  <c r="G632" i="6" s="1"/>
  <c r="F633" i="6"/>
  <c r="G633" i="6" s="1"/>
  <c r="F634" i="6"/>
  <c r="G634" i="6" s="1"/>
  <c r="F635" i="6"/>
  <c r="G635" i="6" s="1"/>
  <c r="F636" i="6"/>
  <c r="G636" i="6" s="1"/>
  <c r="F637" i="6"/>
  <c r="G637" i="6" s="1"/>
  <c r="F639" i="6"/>
  <c r="G639" i="6" s="1"/>
  <c r="F640" i="6"/>
  <c r="F641" i="6"/>
  <c r="G641" i="6" s="1"/>
  <c r="F642" i="6"/>
  <c r="G642" i="6" s="1"/>
  <c r="F644" i="6"/>
  <c r="G644" i="6" s="1"/>
  <c r="F645" i="6"/>
  <c r="F646" i="6"/>
  <c r="G646" i="6" s="1"/>
  <c r="F648" i="6"/>
  <c r="F647" i="6"/>
  <c r="G647" i="6" s="1"/>
  <c r="F649" i="6"/>
  <c r="G649" i="6" s="1"/>
  <c r="F650" i="6"/>
  <c r="F651" i="6"/>
  <c r="G651" i="6" s="1"/>
  <c r="F652" i="6"/>
  <c r="G652" i="6" s="1"/>
  <c r="F653" i="6"/>
  <c r="G653" i="6" s="1"/>
  <c r="F654" i="6"/>
  <c r="G654" i="6" s="1"/>
  <c r="F655" i="6"/>
  <c r="G655" i="6" s="1"/>
  <c r="F656" i="6"/>
  <c r="F657" i="6"/>
  <c r="G657" i="6" s="1"/>
  <c r="F658" i="6"/>
  <c r="G658" i="6" s="1"/>
  <c r="F659" i="6"/>
  <c r="G659" i="6" s="1"/>
  <c r="F660" i="6"/>
  <c r="G660" i="6" s="1"/>
  <c r="F661" i="6"/>
  <c r="G661" i="6" s="1"/>
  <c r="F662" i="6"/>
  <c r="G662" i="6" s="1"/>
  <c r="F663" i="6"/>
  <c r="G663" i="6" s="1"/>
  <c r="F664" i="6"/>
  <c r="G664" i="6" s="1"/>
  <c r="F665" i="6"/>
  <c r="G665" i="6" s="1"/>
  <c r="F666" i="6"/>
  <c r="G666" i="6" s="1"/>
  <c r="F667" i="6"/>
  <c r="G667" i="6" s="1"/>
  <c r="F668" i="6"/>
  <c r="G668" i="6" s="1"/>
  <c r="F669" i="6"/>
  <c r="G669" i="6" s="1"/>
  <c r="F670" i="6"/>
  <c r="G670" i="6" s="1"/>
  <c r="F671" i="6"/>
  <c r="G671" i="6" s="1"/>
  <c r="F672" i="6"/>
  <c r="G672" i="6" s="1"/>
  <c r="F673" i="6"/>
  <c r="G673" i="6" s="1"/>
  <c r="F674" i="6"/>
  <c r="G674" i="6" s="1"/>
  <c r="F675" i="6"/>
  <c r="G675" i="6" s="1"/>
  <c r="F676" i="6"/>
  <c r="G676" i="6" s="1"/>
  <c r="F677" i="6"/>
  <c r="G677" i="6" s="1"/>
  <c r="F678" i="6"/>
  <c r="F679" i="6"/>
  <c r="G679" i="6" s="1"/>
  <c r="F680" i="6"/>
  <c r="G680" i="6" s="1"/>
  <c r="F681" i="6"/>
  <c r="G681" i="6" s="1"/>
  <c r="F682" i="6"/>
  <c r="G682" i="6" s="1"/>
  <c r="F683" i="6"/>
  <c r="G683" i="6" s="1"/>
  <c r="F684" i="6"/>
  <c r="G684" i="6" s="1"/>
  <c r="F685" i="6"/>
  <c r="G685" i="6" s="1"/>
  <c r="F686" i="6"/>
  <c r="G686" i="6" s="1"/>
  <c r="F687" i="6"/>
  <c r="G687" i="6" s="1"/>
  <c r="F688" i="6"/>
  <c r="G688" i="6" s="1"/>
  <c r="F689" i="6"/>
  <c r="G689" i="6" s="1"/>
  <c r="F690" i="6"/>
  <c r="G690" i="6" s="1"/>
  <c r="F692" i="6"/>
  <c r="G692" i="6" s="1"/>
  <c r="F693" i="6"/>
  <c r="G693" i="6" s="1"/>
  <c r="F694" i="6"/>
  <c r="G694" i="6" s="1"/>
  <c r="F695" i="6"/>
  <c r="G695" i="6" s="1"/>
  <c r="F696" i="6"/>
  <c r="G696" i="6" s="1"/>
  <c r="F697" i="6"/>
  <c r="F698" i="6"/>
  <c r="F699" i="6"/>
  <c r="G699" i="6" s="1"/>
  <c r="F700" i="6"/>
  <c r="G700" i="6" s="1"/>
  <c r="F701" i="6"/>
  <c r="G701" i="6" s="1"/>
  <c r="F702" i="6"/>
  <c r="G702" i="6" s="1"/>
  <c r="F703" i="6"/>
  <c r="G703" i="6" s="1"/>
  <c r="F704" i="6"/>
  <c r="G704" i="6" s="1"/>
  <c r="F705" i="6"/>
  <c r="G705" i="6" s="1"/>
  <c r="F706" i="6"/>
  <c r="G706" i="6" s="1"/>
  <c r="F707" i="6"/>
  <c r="G707" i="6" s="1"/>
  <c r="F708" i="6"/>
  <c r="G708" i="6" s="1"/>
  <c r="F709" i="6"/>
  <c r="G709" i="6" s="1"/>
  <c r="F710" i="6"/>
  <c r="G710" i="6" s="1"/>
  <c r="F711" i="6"/>
  <c r="G711" i="6" s="1"/>
  <c r="F712" i="6"/>
  <c r="G712" i="6" s="1"/>
  <c r="F713" i="6"/>
  <c r="G713" i="6" s="1"/>
  <c r="F714" i="6"/>
  <c r="G714" i="6" s="1"/>
  <c r="F715" i="6"/>
  <c r="G715" i="6" s="1"/>
  <c r="F716" i="6"/>
  <c r="G716" i="6" s="1"/>
  <c r="F717" i="6"/>
  <c r="G717" i="6" s="1"/>
  <c r="F718" i="6"/>
  <c r="G718" i="6" s="1"/>
  <c r="F719" i="6"/>
  <c r="G719" i="6" s="1"/>
  <c r="F720" i="6"/>
  <c r="G720" i="6" s="1"/>
  <c r="F721" i="6"/>
  <c r="F722" i="6"/>
  <c r="G722" i="6" s="1"/>
  <c r="F723" i="6"/>
  <c r="G723" i="6" s="1"/>
  <c r="F724" i="6"/>
  <c r="G724" i="6" s="1"/>
  <c r="F725" i="6"/>
  <c r="G725" i="6" s="1"/>
  <c r="F726" i="6"/>
  <c r="G726" i="6" s="1"/>
  <c r="F727" i="6"/>
  <c r="G727" i="6" s="1"/>
  <c r="F728" i="6"/>
  <c r="G728" i="6" s="1"/>
  <c r="F729" i="6"/>
  <c r="G729" i="6" s="1"/>
  <c r="F730" i="6"/>
  <c r="G730" i="6" s="1"/>
  <c r="F731" i="6"/>
  <c r="G731" i="6" s="1"/>
  <c r="F732" i="6"/>
  <c r="G732" i="6" s="1"/>
  <c r="F733" i="6"/>
  <c r="G733" i="6" s="1"/>
  <c r="F734" i="6"/>
  <c r="G734" i="6" s="1"/>
  <c r="F735" i="6"/>
  <c r="F736" i="6"/>
  <c r="F737" i="6"/>
  <c r="F738" i="6"/>
  <c r="G738" i="6" s="1"/>
  <c r="F739" i="6"/>
  <c r="G739" i="6" s="1"/>
  <c r="F740" i="6"/>
  <c r="G740" i="6" s="1"/>
  <c r="F741" i="6"/>
  <c r="G741" i="6" s="1"/>
  <c r="F742" i="6"/>
  <c r="G742" i="6" s="1"/>
  <c r="F743" i="6"/>
  <c r="G743" i="6" s="1"/>
  <c r="F744" i="6"/>
  <c r="G744" i="6" s="1"/>
  <c r="F745" i="6"/>
  <c r="F747" i="6"/>
  <c r="G747" i="6" s="1"/>
  <c r="F748" i="6"/>
  <c r="G748" i="6" s="1"/>
  <c r="F749" i="6"/>
  <c r="F750" i="6"/>
  <c r="G750" i="6" s="1"/>
  <c r="F751" i="6"/>
  <c r="G751" i="6" s="1"/>
  <c r="F752" i="6"/>
  <c r="G752" i="6" s="1"/>
  <c r="F753" i="6"/>
  <c r="G753" i="6" s="1"/>
  <c r="F754" i="6"/>
  <c r="G754" i="6" s="1"/>
  <c r="F755" i="6"/>
  <c r="G755" i="6" s="1"/>
  <c r="F756" i="6"/>
  <c r="G756" i="6" s="1"/>
  <c r="F757" i="6"/>
  <c r="G757" i="6" s="1"/>
  <c r="F758" i="6"/>
  <c r="G758" i="6" s="1"/>
  <c r="F759" i="6"/>
  <c r="F760" i="6"/>
  <c r="G760" i="6" s="1"/>
  <c r="F761" i="6"/>
  <c r="G761" i="6" s="1"/>
  <c r="F762" i="6"/>
  <c r="G762" i="6" s="1"/>
  <c r="F763" i="6"/>
  <c r="F764" i="6"/>
  <c r="G764" i="6" s="1"/>
  <c r="F765" i="6"/>
  <c r="G765" i="6" s="1"/>
  <c r="F766" i="6"/>
  <c r="G766" i="6" s="1"/>
  <c r="F767" i="6"/>
  <c r="F768" i="6"/>
  <c r="G768" i="6" s="1"/>
  <c r="F769" i="6"/>
  <c r="G769" i="6" s="1"/>
  <c r="F25" i="6"/>
  <c r="G25" i="6" s="1"/>
  <c r="F770" i="6"/>
  <c r="G770" i="6" s="1"/>
  <c r="F771" i="6"/>
  <c r="G771" i="6" s="1"/>
  <c r="F772" i="6"/>
  <c r="G772" i="6" s="1"/>
  <c r="F773" i="6"/>
  <c r="G773" i="6" s="1"/>
  <c r="F774" i="6"/>
  <c r="G774" i="6" s="1"/>
  <c r="F775" i="6"/>
  <c r="F776" i="6"/>
  <c r="F777" i="6"/>
  <c r="F778" i="6"/>
  <c r="G778" i="6" s="1"/>
  <c r="F779" i="6"/>
  <c r="G779" i="6" s="1"/>
  <c r="F780" i="6"/>
  <c r="G780" i="6" s="1"/>
  <c r="F781" i="6"/>
  <c r="G781" i="6" s="1"/>
  <c r="F782" i="6"/>
  <c r="G782" i="6" s="1"/>
  <c r="F783" i="6"/>
  <c r="G783" i="6" s="1"/>
  <c r="F784" i="6"/>
  <c r="F785" i="6"/>
  <c r="G785" i="6" s="1"/>
  <c r="F786" i="6"/>
  <c r="F787" i="6"/>
  <c r="G787" i="6" s="1"/>
  <c r="F788" i="6"/>
  <c r="G788" i="6" s="1"/>
  <c r="F789" i="6"/>
  <c r="G789" i="6" s="1"/>
  <c r="F791" i="6"/>
  <c r="G791" i="6" s="1"/>
  <c r="F792" i="6"/>
  <c r="G792" i="6" s="1"/>
  <c r="F793" i="6"/>
  <c r="G793" i="6" s="1"/>
  <c r="F794" i="6"/>
  <c r="G794" i="6" s="1"/>
  <c r="F795" i="6"/>
  <c r="G795" i="6" s="1"/>
  <c r="F796" i="6"/>
  <c r="G796" i="6" s="1"/>
  <c r="F797" i="6"/>
  <c r="G797" i="6" s="1"/>
  <c r="F798" i="6"/>
  <c r="G798" i="6" s="1"/>
  <c r="F799" i="6"/>
  <c r="G799" i="6" s="1"/>
  <c r="F800" i="6"/>
  <c r="G800" i="6" s="1"/>
  <c r="F801" i="6"/>
  <c r="G801" i="6" s="1"/>
  <c r="F802" i="6"/>
  <c r="G802" i="6" s="1"/>
  <c r="F803" i="6"/>
  <c r="G803" i="6" s="1"/>
  <c r="F804" i="6"/>
  <c r="F805" i="6"/>
  <c r="G805" i="6" s="1"/>
  <c r="F806" i="6"/>
  <c r="G806" i="6" s="1"/>
  <c r="F807" i="6"/>
  <c r="F809" i="6"/>
  <c r="G809" i="6" s="1"/>
  <c r="F810" i="6"/>
  <c r="G810" i="6" s="1"/>
  <c r="F811" i="6"/>
  <c r="G811" i="6" s="1"/>
  <c r="F812" i="6"/>
  <c r="G812" i="6" s="1"/>
  <c r="F813" i="6"/>
  <c r="G813" i="6" s="1"/>
  <c r="F814" i="6"/>
  <c r="G814" i="6" s="1"/>
  <c r="F815" i="6"/>
  <c r="G815" i="6" s="1"/>
  <c r="F816" i="6"/>
  <c r="G816" i="6" s="1"/>
  <c r="F817" i="6"/>
  <c r="G817" i="6" s="1"/>
  <c r="F818" i="6"/>
  <c r="G818" i="6" s="1"/>
  <c r="F819" i="6"/>
  <c r="G819" i="6" s="1"/>
  <c r="F820" i="6"/>
  <c r="G820" i="6" s="1"/>
  <c r="F821" i="6"/>
  <c r="G821" i="6" s="1"/>
  <c r="F822" i="6"/>
  <c r="G822" i="6" s="1"/>
  <c r="F823" i="6"/>
  <c r="G823" i="6" s="1"/>
  <c r="F824" i="6"/>
  <c r="F825" i="6"/>
  <c r="G825" i="6" s="1"/>
  <c r="F826" i="6"/>
  <c r="F827" i="6"/>
  <c r="G827" i="6" s="1"/>
  <c r="F828" i="6"/>
  <c r="G828" i="6" s="1"/>
  <c r="F829" i="6"/>
  <c r="F830" i="6"/>
  <c r="G830" i="6" s="1"/>
  <c r="F831" i="6"/>
  <c r="G831" i="6" s="1"/>
  <c r="F832" i="6"/>
  <c r="G832" i="6" s="1"/>
  <c r="F833" i="6"/>
  <c r="G833" i="6" s="1"/>
  <c r="F834" i="6"/>
  <c r="G834" i="6" s="1"/>
  <c r="F835" i="6"/>
  <c r="G835" i="6" s="1"/>
  <c r="F836" i="6"/>
  <c r="G836" i="6" s="1"/>
  <c r="F837" i="6"/>
  <c r="G837" i="6" s="1"/>
  <c r="F838" i="6"/>
  <c r="G838" i="6" s="1"/>
  <c r="F839" i="6"/>
  <c r="G839" i="6" s="1"/>
  <c r="F840" i="6"/>
  <c r="F841" i="6"/>
  <c r="G841" i="6" s="1"/>
  <c r="F842" i="6"/>
  <c r="G842" i="6" s="1"/>
  <c r="F843" i="6"/>
  <c r="G843" i="6" s="1"/>
  <c r="F844" i="6"/>
  <c r="F845" i="6"/>
  <c r="F847" i="6"/>
  <c r="G847" i="6" s="1"/>
  <c r="F848" i="6"/>
  <c r="G848" i="6" s="1"/>
  <c r="F849" i="6"/>
  <c r="G849" i="6" s="1"/>
  <c r="F850" i="6"/>
  <c r="G850" i="6" s="1"/>
  <c r="F851" i="6"/>
  <c r="G851" i="6" s="1"/>
  <c r="F852" i="6"/>
  <c r="G852" i="6" s="1"/>
  <c r="F853" i="6"/>
  <c r="G853" i="6" s="1"/>
  <c r="F854" i="6"/>
  <c r="G854" i="6" s="1"/>
  <c r="F855" i="6"/>
  <c r="G855" i="6" s="1"/>
  <c r="F857" i="6"/>
  <c r="G857" i="6" s="1"/>
  <c r="F858" i="6"/>
  <c r="G858" i="6" s="1"/>
  <c r="F859" i="6"/>
  <c r="G859" i="6" s="1"/>
  <c r="F860" i="6"/>
  <c r="G860" i="6" s="1"/>
  <c r="F861" i="6"/>
  <c r="G861" i="6" s="1"/>
  <c r="F862" i="6"/>
  <c r="G862" i="6" s="1"/>
  <c r="F863" i="6"/>
  <c r="G863" i="6" s="1"/>
  <c r="F864" i="6"/>
  <c r="G864" i="6" s="1"/>
  <c r="F865" i="6"/>
  <c r="G865" i="6" s="1"/>
  <c r="F866" i="6"/>
  <c r="F867" i="6"/>
  <c r="G867" i="6" s="1"/>
  <c r="F868" i="6"/>
  <c r="G868" i="6" s="1"/>
  <c r="F869" i="6"/>
  <c r="F870" i="6"/>
  <c r="G870" i="6" s="1"/>
  <c r="F871" i="6"/>
  <c r="G871" i="6" s="1"/>
  <c r="F872" i="6"/>
  <c r="G872" i="6" s="1"/>
  <c r="F873" i="6"/>
  <c r="G873" i="6" s="1"/>
  <c r="F874" i="6"/>
  <c r="G874" i="6" s="1"/>
  <c r="F875" i="6"/>
  <c r="G875" i="6" s="1"/>
  <c r="F876" i="6"/>
  <c r="G876" i="6" s="1"/>
  <c r="F877" i="6"/>
  <c r="G877" i="6" s="1"/>
  <c r="F878" i="6"/>
  <c r="G878" i="6" s="1"/>
  <c r="F879" i="6"/>
  <c r="G879" i="6" s="1"/>
  <c r="F880" i="6"/>
  <c r="G880" i="6" s="1"/>
  <c r="F881" i="6"/>
  <c r="G881" i="6" s="1"/>
  <c r="F882" i="6"/>
  <c r="G882" i="6" s="1"/>
  <c r="F883" i="6"/>
  <c r="G883" i="6" s="1"/>
  <c r="F884" i="6"/>
  <c r="F885" i="6"/>
  <c r="G885" i="6" s="1"/>
  <c r="F886" i="6"/>
  <c r="F887" i="6"/>
  <c r="G887" i="6" s="1"/>
  <c r="F888" i="6"/>
  <c r="G888" i="6" s="1"/>
  <c r="F889" i="6"/>
  <c r="G889" i="6" s="1"/>
  <c r="F890" i="6"/>
  <c r="G890" i="6" s="1"/>
  <c r="F891" i="6"/>
  <c r="F892" i="6"/>
  <c r="G892" i="6" s="1"/>
  <c r="F893" i="6"/>
  <c r="G893" i="6" s="1"/>
  <c r="F894" i="6"/>
  <c r="G894" i="6" s="1"/>
  <c r="F808" i="6"/>
  <c r="G808" i="6" s="1"/>
  <c r="F895" i="6"/>
  <c r="F896" i="6"/>
  <c r="G896" i="6" s="1"/>
  <c r="F897" i="6"/>
  <c r="G897" i="6" s="1"/>
  <c r="F898" i="6"/>
  <c r="F899" i="6"/>
  <c r="G899" i="6" s="1"/>
  <c r="F900" i="6"/>
  <c r="G900" i="6" s="1"/>
  <c r="F901" i="6"/>
  <c r="F902" i="6"/>
  <c r="G902" i="6" s="1"/>
  <c r="F903" i="6"/>
  <c r="G903" i="6" s="1"/>
  <c r="F904" i="6"/>
  <c r="G904" i="6" s="1"/>
  <c r="F905" i="6"/>
  <c r="G905" i="6" s="1"/>
  <c r="F906" i="6"/>
  <c r="G906" i="6" s="1"/>
  <c r="F907" i="6"/>
  <c r="G907" i="6" s="1"/>
  <c r="F908" i="6"/>
  <c r="G908" i="6" s="1"/>
  <c r="F909" i="6"/>
  <c r="G909" i="6" s="1"/>
  <c r="F910" i="6"/>
  <c r="G910" i="6" s="1"/>
  <c r="F911" i="6"/>
  <c r="G911" i="6" s="1"/>
  <c r="F912" i="6"/>
  <c r="G912" i="6" s="1"/>
  <c r="F913" i="6"/>
  <c r="G913" i="6" s="1"/>
  <c r="F914" i="6"/>
  <c r="F915" i="6"/>
  <c r="F916" i="6"/>
  <c r="G916" i="6" s="1"/>
  <c r="F917" i="6"/>
  <c r="G917" i="6" s="1"/>
  <c r="F918" i="6"/>
  <c r="G918" i="6" s="1"/>
  <c r="J163" i="6" l="1"/>
  <c r="Y163" i="6" s="1"/>
  <c r="L163" i="6"/>
  <c r="M163" i="6" s="1"/>
  <c r="AB163" i="6"/>
  <c r="AC163" i="6"/>
  <c r="AF17" i="5" l="1"/>
  <c r="AF33" i="5"/>
  <c r="AF58" i="5"/>
  <c r="AF67" i="5"/>
  <c r="AF78" i="5"/>
  <c r="AF195" i="5"/>
  <c r="AF272" i="5"/>
  <c r="AF278" i="5"/>
  <c r="AF372" i="5"/>
  <c r="AF388" i="5"/>
  <c r="AF461" i="5"/>
  <c r="AF463" i="5"/>
  <c r="AF483" i="5"/>
  <c r="AF602" i="5"/>
  <c r="AF622" i="5"/>
  <c r="AF710" i="5"/>
  <c r="AF821" i="5"/>
  <c r="AF905" i="5"/>
  <c r="AF52" i="5"/>
  <c r="AF798" i="5"/>
  <c r="AF112" i="5"/>
  <c r="AF66" i="5"/>
  <c r="AF875" i="5"/>
  <c r="AF497" i="5"/>
  <c r="AF21" i="5"/>
  <c r="AF24" i="5"/>
  <c r="AF337" i="5"/>
  <c r="AF257" i="5"/>
  <c r="AF673" i="5"/>
  <c r="AF338" i="5"/>
  <c r="AF512" i="5"/>
  <c r="AF339" i="5"/>
  <c r="AF208" i="5"/>
  <c r="AF335" i="5"/>
  <c r="AF707" i="5"/>
  <c r="AF110" i="5"/>
  <c r="AF239" i="5"/>
  <c r="AF274" i="5"/>
  <c r="AF381" i="5"/>
  <c r="AF542" i="5"/>
  <c r="AF548" i="5"/>
  <c r="AF415" i="5"/>
  <c r="AF597" i="5"/>
  <c r="AF641" i="5"/>
  <c r="AF687" i="5"/>
  <c r="AF716" i="5"/>
  <c r="AF836" i="5"/>
  <c r="AF837" i="5"/>
  <c r="AF840" i="5"/>
  <c r="AF842" i="5"/>
  <c r="AF868" i="5"/>
  <c r="AF109" i="5"/>
  <c r="AF46" i="5"/>
  <c r="AF419" i="5"/>
  <c r="AF385" i="5"/>
  <c r="AF49" i="5"/>
  <c r="AF552" i="5"/>
  <c r="AF678" i="5"/>
  <c r="AF915" i="5"/>
  <c r="AF913" i="5"/>
  <c r="AF55" i="5"/>
  <c r="AF101" i="5"/>
  <c r="AF149" i="5"/>
  <c r="AF178" i="5"/>
  <c r="AF389" i="5"/>
  <c r="AF751" i="5"/>
  <c r="AF171" i="5"/>
  <c r="AF172" i="5"/>
  <c r="AF380" i="5"/>
  <c r="AF551" i="5"/>
  <c r="AF739" i="5"/>
  <c r="AF288" i="5"/>
  <c r="AF391" i="5"/>
  <c r="AF111" i="5"/>
  <c r="AF404" i="5"/>
  <c r="AF500" i="5"/>
  <c r="AF452" i="5"/>
  <c r="AF733" i="5"/>
  <c r="AF782" i="5"/>
  <c r="AF554" i="5"/>
  <c r="AF856" i="5"/>
  <c r="AF686" i="5"/>
  <c r="AF444" i="5"/>
  <c r="AF340" i="5"/>
  <c r="AF341" i="5"/>
  <c r="AF258" i="5"/>
  <c r="AF302" i="5"/>
  <c r="AF503" i="5"/>
  <c r="AF675" i="5"/>
  <c r="AF731" i="5"/>
  <c r="AF54" i="5"/>
  <c r="AF894" i="5"/>
  <c r="AF540" i="5"/>
  <c r="AF805" i="5"/>
  <c r="AF884" i="5"/>
  <c r="AF501" i="5"/>
  <c r="AF290" i="5"/>
  <c r="AF308" i="5"/>
  <c r="AF25" i="5"/>
  <c r="AF168" i="5"/>
  <c r="AF207" i="5"/>
  <c r="AF405" i="5"/>
  <c r="AF615" i="5"/>
  <c r="AF792" i="5"/>
  <c r="AF806" i="5"/>
  <c r="AF818" i="5"/>
  <c r="AF115" i="5"/>
  <c r="AF129" i="5"/>
  <c r="AF116" i="5"/>
  <c r="AF120" i="5"/>
  <c r="AF35" i="5"/>
  <c r="AF118" i="5"/>
  <c r="AF119" i="5"/>
  <c r="AF131" i="5"/>
  <c r="AF154" i="5"/>
  <c r="AF197" i="5"/>
  <c r="AF238" i="5"/>
  <c r="AF317" i="5"/>
  <c r="AF360" i="5"/>
  <c r="AF407" i="5"/>
  <c r="AF408" i="5"/>
  <c r="AF422" i="5"/>
  <c r="AF424" i="5"/>
  <c r="AF434" i="5"/>
  <c r="AF435" i="5"/>
  <c r="AF441" i="5"/>
  <c r="AF457" i="5"/>
  <c r="AF478" i="5"/>
  <c r="AF620" i="5"/>
  <c r="AF748" i="5"/>
  <c r="AF769" i="5"/>
  <c r="AF784" i="5"/>
  <c r="AF826" i="5"/>
  <c r="AF832" i="5"/>
  <c r="AF885" i="5"/>
  <c r="AF920" i="5"/>
  <c r="AF504" i="5"/>
  <c r="AF280" i="5"/>
  <c r="AF289" i="5"/>
  <c r="AF430" i="5"/>
  <c r="AF447" i="5"/>
  <c r="AF469" i="5"/>
  <c r="AF470" i="5"/>
  <c r="AF471" i="5"/>
  <c r="AF472" i="5"/>
  <c r="AF677" i="5"/>
  <c r="AF730" i="5"/>
  <c r="AF772" i="5"/>
  <c r="AF778" i="5"/>
  <c r="AF901" i="5"/>
  <c r="AF508" i="5"/>
  <c r="AF37" i="5"/>
  <c r="AF29" i="5"/>
  <c r="AF779" i="5"/>
  <c r="AF874" i="5"/>
  <c r="AF709" i="5"/>
  <c r="AF711" i="5"/>
  <c r="AF645" i="5"/>
  <c r="AF57" i="5"/>
  <c r="AF74" i="5"/>
  <c r="AF226" i="5"/>
  <c r="AF363" i="5"/>
  <c r="AF876" i="5"/>
  <c r="AF580" i="5"/>
  <c r="AF145" i="5"/>
  <c r="AF681" i="5"/>
  <c r="AF780" i="5"/>
  <c r="AF97" i="5"/>
  <c r="AF395" i="5"/>
  <c r="AF47" i="5"/>
  <c r="AF141" i="5"/>
  <c r="AF151" i="5"/>
  <c r="AF647" i="5"/>
  <c r="AF800" i="5"/>
  <c r="AF859" i="5"/>
  <c r="AF864" i="5"/>
  <c r="AF26" i="5"/>
  <c r="AF144" i="5"/>
  <c r="AF253" i="5"/>
  <c r="AF477" i="5"/>
  <c r="AF693" i="5"/>
  <c r="AF820" i="5"/>
  <c r="AF902" i="5"/>
  <c r="AF159" i="5"/>
  <c r="AF241" i="5"/>
  <c r="AF414" i="5"/>
  <c r="AF515" i="5"/>
  <c r="AF158" i="5"/>
  <c r="AF50" i="5"/>
  <c r="AF394" i="5"/>
  <c r="AF396" i="5"/>
  <c r="AF581" i="5"/>
  <c r="AF183" i="5"/>
  <c r="AF332" i="5"/>
  <c r="AF333" i="5"/>
  <c r="AF844" i="5"/>
  <c r="AF845" i="5"/>
  <c r="AF227" i="5"/>
  <c r="AF354" i="5"/>
  <c r="AF565" i="5"/>
  <c r="AF330" i="5"/>
  <c r="AF127" i="5"/>
  <c r="AF234" i="5"/>
  <c r="AF342" i="5"/>
  <c r="AF892" i="5"/>
  <c r="AF12" i="5"/>
  <c r="AF13" i="5"/>
  <c r="AF310" i="5"/>
  <c r="AF321" i="5"/>
  <c r="AF596" i="5"/>
  <c r="AF877" i="5"/>
  <c r="AF411" i="5"/>
  <c r="AF133" i="5"/>
  <c r="AF210" i="5"/>
  <c r="AF231" i="5"/>
  <c r="AF232" i="5"/>
  <c r="AF240" i="5"/>
  <c r="AF267" i="5"/>
  <c r="AF268" i="5"/>
  <c r="AF797" i="5"/>
  <c r="AF774" i="5"/>
  <c r="AF637" i="5"/>
  <c r="AF742" i="5"/>
  <c r="AF92" i="5"/>
  <c r="AF708" i="5"/>
  <c r="AF193" i="5"/>
  <c r="AF277" i="5"/>
  <c r="AF355" i="5"/>
  <c r="AF914" i="5"/>
  <c r="AF20" i="5"/>
  <c r="AF28" i="5"/>
  <c r="AF82" i="5"/>
  <c r="AF89" i="5"/>
  <c r="AF107" i="5"/>
  <c r="AF132" i="5"/>
  <c r="AF160" i="5"/>
  <c r="AF170" i="5"/>
  <c r="AF202" i="5"/>
  <c r="AF205" i="5"/>
  <c r="AF209" i="5"/>
  <c r="AF211" i="5"/>
  <c r="AF215" i="5"/>
  <c r="AF216" i="5"/>
  <c r="AF229" i="5"/>
  <c r="AF236" i="5"/>
  <c r="AF244" i="5"/>
  <c r="AF247" i="5"/>
  <c r="AF248" i="5"/>
  <c r="AF265" i="5"/>
  <c r="AF266" i="5"/>
  <c r="AF296" i="5"/>
  <c r="AF325" i="5"/>
  <c r="AF343" i="5"/>
  <c r="AF344" i="5"/>
  <c r="AF392" i="5"/>
  <c r="AF409" i="5"/>
  <c r="AF464" i="5"/>
  <c r="AF467" i="5"/>
  <c r="AF481" i="5"/>
  <c r="AF482" i="5"/>
  <c r="AF486" i="5"/>
  <c r="AF487" i="5"/>
  <c r="AF507" i="5"/>
  <c r="AF522" i="5"/>
  <c r="AF526" i="5"/>
  <c r="AF538" i="5"/>
  <c r="AF546" i="5"/>
  <c r="AF558" i="5"/>
  <c r="AF592" i="5"/>
  <c r="AF610" i="5"/>
  <c r="AF613" i="5"/>
  <c r="AF624" i="5"/>
  <c r="AF626" i="5"/>
  <c r="AF642" i="5"/>
  <c r="AF649" i="5"/>
  <c r="AF670" i="5"/>
  <c r="AF674" i="5"/>
  <c r="AF692" i="5"/>
  <c r="AF746" i="5"/>
  <c r="AF801" i="5"/>
  <c r="AF807" i="5"/>
  <c r="AF809" i="5"/>
  <c r="AF841" i="5"/>
  <c r="AF854" i="5"/>
  <c r="AF865" i="5"/>
  <c r="AF878" i="5"/>
  <c r="AF887" i="5"/>
  <c r="AF899" i="5"/>
  <c r="AF485" i="5"/>
  <c r="AF484" i="5"/>
  <c r="AF356" i="5"/>
  <c r="AF148" i="5"/>
  <c r="AF293" i="5"/>
  <c r="AF528" i="5"/>
  <c r="AF532" i="5"/>
  <c r="AF715" i="5"/>
  <c r="AF813" i="5"/>
  <c r="AF186" i="5"/>
  <c r="AF833" i="5"/>
  <c r="AF204" i="5"/>
  <c r="AF177" i="5"/>
  <c r="AF454" i="5"/>
  <c r="AF220" i="5"/>
  <c r="AF660" i="5"/>
  <c r="AF761" i="5"/>
  <c r="AF765" i="5"/>
  <c r="AF848" i="5"/>
  <c r="AF910" i="5"/>
  <c r="AF96" i="5"/>
  <c r="AF375" i="5"/>
  <c r="AF377" i="5"/>
  <c r="AF402" i="5"/>
  <c r="AF541" i="5"/>
  <c r="AF627" i="5"/>
  <c r="AF830" i="5"/>
  <c r="AF134" i="5"/>
  <c r="AF174" i="5"/>
  <c r="AF282" i="5"/>
  <c r="AF283" i="5"/>
  <c r="AF516" i="5"/>
  <c r="AF553" i="5"/>
  <c r="AF557" i="5"/>
  <c r="AF672" i="5"/>
  <c r="AF890" i="5"/>
  <c r="AF828" i="5"/>
  <c r="AF286" i="5"/>
  <c r="AF614" i="5"/>
  <c r="AF36" i="5"/>
  <c r="AF683" i="5"/>
  <c r="AF312" i="5"/>
  <c r="AF511" i="5"/>
  <c r="AF750" i="5"/>
  <c r="AF881" i="5"/>
  <c r="AF237" i="5"/>
  <c r="AF777" i="5"/>
  <c r="AF664" i="5"/>
  <c r="AF176" i="5"/>
  <c r="AF912" i="5"/>
  <c r="AF870" i="5"/>
  <c r="AF345" i="5"/>
  <c r="AF665" i="5"/>
  <c r="AF427" i="5"/>
  <c r="AF823" i="5"/>
  <c r="AF301" i="5"/>
  <c r="AF336" i="5"/>
  <c r="AF346" i="5"/>
  <c r="AF264" i="5"/>
  <c r="AF311" i="5"/>
  <c r="AF556" i="5"/>
  <c r="AF315" i="5"/>
  <c r="AF316" i="5"/>
  <c r="AF418" i="5"/>
  <c r="AF668" i="5"/>
  <c r="AF327" i="5"/>
  <c r="AF656" i="5"/>
  <c r="AF694" i="5"/>
  <c r="AF488" i="5"/>
  <c r="AF684" i="5"/>
  <c r="AF368" i="5"/>
  <c r="AF76" i="5"/>
  <c r="AF68" i="5"/>
  <c r="AF187" i="5"/>
  <c r="AF531" i="5"/>
  <c r="AF113" i="5"/>
  <c r="AF713" i="5"/>
  <c r="AF587" i="5"/>
  <c r="AF588" i="5"/>
  <c r="AF603" i="5"/>
  <c r="AF888" i="5"/>
  <c r="AF228" i="5"/>
  <c r="AF357" i="5"/>
  <c r="AF489" i="5"/>
  <c r="AF838" i="5"/>
  <c r="AF669" i="5"/>
  <c r="AF108" i="5"/>
  <c r="AF169" i="5"/>
  <c r="AF300" i="5"/>
  <c r="AF406" i="5"/>
  <c r="AF479" i="5"/>
  <c r="AF738" i="5"/>
  <c r="AF834" i="5"/>
  <c r="AF857" i="5"/>
  <c r="AF867" i="5"/>
  <c r="AF889" i="5"/>
  <c r="AF105" i="5"/>
  <c r="AF549" i="5"/>
  <c r="AF886" i="5"/>
  <c r="AF27" i="5"/>
  <c r="AF858" i="5"/>
  <c r="AF917" i="5"/>
  <c r="AF329" i="5"/>
  <c r="AF421" i="5"/>
  <c r="AF16" i="5"/>
  <c r="AF386" i="5"/>
  <c r="AF458" i="5"/>
  <c r="AF31" i="5"/>
  <c r="AF40" i="5"/>
  <c r="AF157" i="5"/>
  <c r="AF179" i="5"/>
  <c r="AF184" i="5"/>
  <c r="AF468" i="5"/>
  <c r="AF570" i="5"/>
  <c r="AF680" i="5"/>
  <c r="AF717" i="5"/>
  <c r="AF347" i="5"/>
  <c r="AF323" i="5"/>
  <c r="AF324" i="5"/>
  <c r="AF466" i="5"/>
  <c r="AF732" i="5"/>
  <c r="AF869" i="5"/>
  <c r="AF348" i="5"/>
  <c r="AF349" i="5"/>
  <c r="AF676" i="5"/>
  <c r="AF903" i="5"/>
  <c r="AF906" i="5"/>
  <c r="AF727" i="5"/>
  <c r="AF61" i="5"/>
  <c r="AF6" i="5"/>
  <c r="AF23" i="5"/>
  <c r="AF361" i="5"/>
  <c r="AF449" i="5"/>
  <c r="AF533" i="5"/>
  <c r="AF350" i="5"/>
  <c r="AF465" i="5"/>
  <c r="AF494" i="5"/>
  <c r="AF499" i="5"/>
  <c r="AF498" i="5"/>
  <c r="AF291" i="5"/>
  <c r="AF188" i="5"/>
  <c r="AF70" i="5"/>
  <c r="AF71" i="5"/>
  <c r="AF94" i="5"/>
  <c r="AF167" i="5"/>
  <c r="AF185" i="5"/>
  <c r="AF189" i="5"/>
  <c r="AF190" i="5"/>
  <c r="AF212" i="5"/>
  <c r="AF256" i="5"/>
  <c r="AF263" i="5"/>
  <c r="AF270" i="5"/>
  <c r="AF273" i="5"/>
  <c r="AF320" i="5"/>
  <c r="AF367" i="5"/>
  <c r="AF450" i="5"/>
  <c r="AF456" i="5"/>
  <c r="AF476" i="5"/>
  <c r="AF502" i="5"/>
  <c r="AF527" i="5"/>
  <c r="AF539" i="5"/>
  <c r="AF638" i="5"/>
  <c r="AF639" i="5"/>
  <c r="AF640" i="5"/>
  <c r="AF652" i="5"/>
  <c r="AF688" i="5"/>
  <c r="AF695" i="5"/>
  <c r="AF698" i="5"/>
  <c r="AF699" i="5"/>
  <c r="AF735" i="5"/>
  <c r="AF763" i="5"/>
  <c r="AF816" i="5"/>
  <c r="AF829" i="5"/>
  <c r="AF839" i="5"/>
  <c r="AF866" i="5"/>
  <c r="AF900" i="5"/>
  <c r="AF904" i="5"/>
  <c r="AF51" i="5"/>
  <c r="AF69" i="5"/>
  <c r="AF73" i="5"/>
  <c r="AF88" i="5"/>
  <c r="AF90" i="5"/>
  <c r="AF106" i="5"/>
  <c r="AF136" i="5"/>
  <c r="AF155" i="5"/>
  <c r="AF194" i="5"/>
  <c r="AF196" i="5"/>
  <c r="AF313" i="5"/>
  <c r="AF366" i="5"/>
  <c r="AF382" i="5"/>
  <c r="AF383" i="5"/>
  <c r="AF384" i="5"/>
  <c r="AF423" i="5"/>
  <c r="AF438" i="5"/>
  <c r="AF462" i="5"/>
  <c r="AF509" i="5"/>
  <c r="AF568" i="5"/>
  <c r="AF607" i="5"/>
  <c r="AF616" i="5"/>
  <c r="AF617" i="5"/>
  <c r="AF634" i="5"/>
  <c r="AF653" i="5"/>
  <c r="AF700" i="5"/>
  <c r="AF702" i="5"/>
  <c r="AF703" i="5"/>
  <c r="AF766" i="5"/>
  <c r="AF775" i="5"/>
  <c r="AF799" i="5"/>
  <c r="AF802" i="5"/>
  <c r="AF817" i="5"/>
  <c r="AF819" i="5"/>
  <c r="AF852" i="5"/>
  <c r="AF599" i="5"/>
  <c r="AF822" i="5"/>
  <c r="AF163" i="5"/>
  <c r="AF276" i="5"/>
  <c r="AF397" i="5"/>
  <c r="AF898" i="5"/>
  <c r="AF436" i="5"/>
  <c r="AF513" i="5"/>
  <c r="AF682" i="5"/>
  <c r="AF628" i="5"/>
  <c r="AF400" i="5"/>
  <c r="AF514" i="5"/>
  <c r="AF480" i="5"/>
  <c r="AF192" i="5"/>
  <c r="AF760" i="5"/>
  <c r="AF294" i="5"/>
  <c r="AF319" i="5"/>
  <c r="AF529" i="5"/>
  <c r="AF582" i="5"/>
  <c r="AF583" i="5"/>
  <c r="AF584" i="5"/>
  <c r="AF530" i="5"/>
  <c r="AF358" i="5"/>
  <c r="AF459" i="5"/>
  <c r="AF32" i="5"/>
  <c r="AF369" i="5"/>
  <c r="AF142" i="5"/>
  <c r="AF8" i="5"/>
  <c r="AF460" i="5"/>
  <c r="AF704" i="5"/>
  <c r="AF10" i="5"/>
  <c r="AF143" i="5"/>
  <c r="AF254" i="5"/>
  <c r="AF292" i="5"/>
  <c r="AF307" i="5"/>
  <c r="AF736" i="5"/>
  <c r="AF850" i="5"/>
  <c r="AF38" i="5"/>
  <c r="AF130" i="5"/>
  <c r="AF135" i="5"/>
  <c r="AF175" i="5"/>
  <c r="AF180" i="5"/>
  <c r="AF203" i="5"/>
  <c r="AF251" i="5"/>
  <c r="AF510" i="5"/>
  <c r="AF543" i="5"/>
  <c r="AF662" i="5"/>
  <c r="AF880" i="5"/>
  <c r="AF891" i="5"/>
  <c r="AF737" i="5"/>
  <c r="AF550" i="5"/>
  <c r="AF523" i="5"/>
  <c r="AF843" i="5"/>
  <c r="AF198" i="5"/>
  <c r="AF618" i="5"/>
  <c r="AF569" i="5"/>
  <c r="AF275" i="5"/>
  <c r="AF612" i="5"/>
  <c r="AF99" i="5"/>
  <c r="AF351" i="5"/>
  <c r="AF352" i="5"/>
  <c r="AF771" i="5"/>
  <c r="AF181" i="5"/>
  <c r="AF443" i="5"/>
  <c r="AF72" i="5"/>
  <c r="AF123" i="5"/>
  <c r="AF64" i="5"/>
  <c r="AF86" i="5"/>
  <c r="AF182" i="5"/>
  <c r="AF387" i="5"/>
  <c r="AF575" i="5"/>
  <c r="AF41" i="5"/>
  <c r="AF84" i="5"/>
  <c r="AF608" i="5"/>
  <c r="AF609" i="5"/>
  <c r="AF803" i="5"/>
  <c r="AF295" i="5"/>
  <c r="AF781" i="5"/>
  <c r="AF578" i="5"/>
  <c r="AF114" i="5"/>
  <c r="AF126" i="5"/>
  <c r="AF285" i="5"/>
  <c r="AF594" i="5"/>
  <c r="AF598" i="5"/>
  <c r="AF621" i="5"/>
  <c r="AF810" i="5"/>
  <c r="AF235" i="5"/>
  <c r="AF284" i="5"/>
  <c r="AF428" i="5"/>
  <c r="AF545" i="5"/>
  <c r="AF576" i="5"/>
  <c r="AF720" i="5"/>
  <c r="AF721" i="5"/>
  <c r="AF741" i="5"/>
  <c r="AF907" i="5"/>
  <c r="AF48" i="5"/>
  <c r="AF104" i="5"/>
  <c r="AF370" i="5"/>
  <c r="AF455" i="5"/>
  <c r="AF591" i="5"/>
  <c r="AF824" i="5"/>
  <c r="AF831" i="5"/>
  <c r="AF62" i="5"/>
  <c r="AF80" i="5"/>
  <c r="AF81" i="5"/>
  <c r="AF93" i="5"/>
  <c r="AF103" i="5"/>
  <c r="AF147" i="5"/>
  <c r="AF199" i="5"/>
  <c r="AF214" i="5"/>
  <c r="AF221" i="5"/>
  <c r="AF230" i="5"/>
  <c r="AF245" i="5"/>
  <c r="AF246" i="5"/>
  <c r="AF250" i="5"/>
  <c r="AF287" i="5"/>
  <c r="AF297" i="5"/>
  <c r="AF353" i="5"/>
  <c r="AF439" i="5"/>
  <c r="AF453" i="5"/>
  <c r="AF496" i="5"/>
  <c r="AF506" i="5"/>
  <c r="AF520" i="5"/>
  <c r="AF537" i="5"/>
  <c r="AF573" i="5"/>
  <c r="AF625" i="5"/>
  <c r="AF631" i="5"/>
  <c r="AF636" i="5"/>
  <c r="AF643" i="5"/>
  <c r="AF646" i="5"/>
  <c r="AF657" i="5"/>
  <c r="AF719" i="5"/>
  <c r="AF723" i="5"/>
  <c r="AF744" i="5"/>
  <c r="AF846" i="5"/>
  <c r="AF895" i="5"/>
  <c r="AF896" i="5"/>
  <c r="AF252" i="5"/>
  <c r="AF442" i="5"/>
  <c r="AF534" i="5"/>
  <c r="AF590" i="5"/>
  <c r="AF18" i="5"/>
  <c r="AF34" i="5"/>
  <c r="AF60" i="5"/>
  <c r="AF200" i="5"/>
  <c r="AF243" i="5"/>
  <c r="AF305" i="5"/>
  <c r="AF326" i="5"/>
  <c r="AF431" i="5"/>
  <c r="AF440" i="5"/>
  <c r="AF451" i="5"/>
  <c r="AF585" i="5"/>
  <c r="AF726" i="5"/>
  <c r="AF755" i="5"/>
  <c r="AF767" i="5"/>
  <c r="AF825" i="5"/>
  <c r="AF897" i="5"/>
  <c r="AF567" i="5"/>
  <c r="AF725" i="5"/>
  <c r="AF14" i="5"/>
  <c r="AF22" i="5"/>
  <c r="AF30" i="5"/>
  <c r="AF661" i="5"/>
  <c r="AF714" i="5"/>
  <c r="AF161" i="5"/>
  <c r="AF524" i="5"/>
  <c r="AF525" i="5"/>
  <c r="AF655" i="5"/>
  <c r="AF804" i="5"/>
  <c r="AF162" i="5"/>
  <c r="AF164" i="5"/>
  <c r="AF83" i="5"/>
  <c r="AF835" i="5"/>
  <c r="AF919" i="5"/>
  <c r="AF671" i="5"/>
  <c r="AF689" i="5"/>
  <c r="AF218" i="5"/>
  <c r="AF574" i="5"/>
  <c r="AF260" i="5"/>
  <c r="AF299" i="5"/>
  <c r="AF318" i="5"/>
  <c r="AF595" i="5"/>
  <c r="AF606" i="5"/>
  <c r="AF579" i="5"/>
  <c r="AF728" i="5"/>
  <c r="AF560" i="5"/>
  <c r="AF724" i="5"/>
  <c r="AF365" i="5"/>
  <c r="AF663" i="5"/>
  <c r="AF861" i="5"/>
  <c r="AF862" i="5"/>
  <c r="AF19" i="5"/>
  <c r="AF630" i="5"/>
  <c r="AF666" i="5"/>
  <c r="AF911" i="5"/>
  <c r="AF156" i="5"/>
  <c r="AF39" i="5"/>
  <c r="AF413" i="5"/>
  <c r="AF562" i="5"/>
  <c r="AF593" i="5"/>
  <c r="AF651" i="5"/>
  <c r="AF768" i="5"/>
  <c r="AF893" i="5"/>
  <c r="AF701" i="5"/>
  <c r="AF851" i="5"/>
  <c r="AF921" i="5"/>
  <c r="AF322" i="5"/>
  <c r="AF474" i="5"/>
  <c r="AF619" i="5"/>
  <c r="AF696" i="5"/>
  <c r="AF749" i="5"/>
  <c r="AF122" i="5"/>
  <c r="AF77" i="5"/>
  <c r="AF378" i="5"/>
  <c r="AF379" i="5"/>
  <c r="AF398" i="5"/>
  <c r="AF793" i="5"/>
  <c r="AF91" i="5"/>
  <c r="AF98" i="5"/>
  <c r="AF425" i="5"/>
  <c r="AF685" i="5"/>
  <c r="AF223" i="5"/>
  <c r="AF334" i="5"/>
  <c r="AF401" i="5"/>
  <c r="AF559" i="5"/>
  <c r="AF650" i="5"/>
  <c r="AF679" i="5"/>
  <c r="AF690" i="5"/>
  <c r="AF691" i="5"/>
  <c r="AF908" i="5"/>
  <c r="AF15" i="5"/>
  <c r="AF42" i="5"/>
  <c r="AF53" i="5"/>
  <c r="AF95" i="5"/>
  <c r="AF191" i="5"/>
  <c r="AF269" i="5"/>
  <c r="AF328" i="5"/>
  <c r="AF374" i="5"/>
  <c r="AF393" i="5"/>
  <c r="AF426" i="5"/>
  <c r="AF437" i="5"/>
  <c r="AF491" i="5"/>
  <c r="AF563" i="5"/>
  <c r="AF564" i="5"/>
  <c r="AF635" i="5"/>
  <c r="AF706" i="5"/>
  <c r="AF847" i="5"/>
  <c r="AF849" i="5"/>
  <c r="AF571" i="5"/>
  <c r="AF577" i="5"/>
  <c r="AF87" i="5"/>
  <c r="AF572" i="5"/>
  <c r="AF117" i="5"/>
  <c r="AF173" i="5"/>
  <c r="AF536" i="5"/>
  <c r="AF764" i="5"/>
  <c r="AF521" i="5"/>
  <c r="AF165" i="5"/>
  <c r="AF399" i="5"/>
  <c r="AF281" i="5"/>
  <c r="AF555" i="5"/>
  <c r="AF128" i="5"/>
  <c r="AF206" i="5"/>
  <c r="AF417" i="5"/>
  <c r="AF882" i="5"/>
  <c r="AF756" i="5"/>
  <c r="AF544" i="5"/>
  <c r="AF871" i="5"/>
  <c r="AF446" i="5"/>
  <c r="AF153" i="5"/>
  <c r="AF473" i="5"/>
  <c r="AF667" i="5"/>
  <c r="AF853" i="5"/>
  <c r="AF729" i="5"/>
  <c r="AF743" i="5"/>
  <c r="AF745" i="5"/>
  <c r="AF883" i="5"/>
  <c r="AF916" i="5"/>
  <c r="AF752" i="5"/>
  <c r="AF11" i="5"/>
  <c r="AF102" i="5"/>
  <c r="AF605" i="5"/>
  <c r="AF758" i="5"/>
  <c r="AF759" i="5"/>
  <c r="AF412" i="5"/>
  <c r="AF697" i="5"/>
  <c r="AF753" i="5"/>
  <c r="AF754" i="5"/>
  <c r="AF757" i="5"/>
  <c r="AF773" i="5"/>
  <c r="AF124" i="5"/>
  <c r="AF63" i="5"/>
  <c r="AF65" i="5"/>
  <c r="AF45" i="5"/>
  <c r="AF56" i="5"/>
  <c r="AF262" i="5"/>
  <c r="AF362" i="5"/>
  <c r="AF403" i="5"/>
  <c r="AF495" i="5"/>
  <c r="AF518" i="5"/>
  <c r="AF547" i="5"/>
  <c r="AF566" i="5"/>
  <c r="AF659" i="5"/>
  <c r="AF863" i="5"/>
  <c r="AF535" i="5"/>
  <c r="AF776" i="5"/>
  <c r="AF475" i="5"/>
  <c r="AF7" i="5"/>
  <c r="AF166" i="5"/>
  <c r="AF279" i="5"/>
  <c r="AF629" i="5"/>
  <c r="AF718" i="5"/>
  <c r="AF747" i="5"/>
  <c r="AF125" i="5"/>
  <c r="AF233" i="5"/>
  <c r="AF303" i="5"/>
  <c r="AF213" i="5"/>
  <c r="AF255" i="5"/>
  <c r="AF309" i="5"/>
  <c r="AF648" i="5"/>
  <c r="AF654" i="5"/>
  <c r="AF304" i="5"/>
  <c r="AF150" i="5"/>
  <c r="AF364" i="5"/>
  <c r="AF433" i="5"/>
  <c r="AF561" i="5"/>
  <c r="AF644" i="5"/>
  <c r="AF705" i="5"/>
  <c r="AF873" i="5"/>
  <c r="AF879" i="5"/>
  <c r="AF44" i="5"/>
  <c r="AF79" i="5"/>
  <c r="AF9" i="5"/>
  <c r="AF416" i="5"/>
  <c r="AF505" i="5"/>
  <c r="AF762" i="5"/>
  <c r="AF420" i="5"/>
  <c r="AF331" i="5"/>
  <c r="AF390" i="5"/>
  <c r="AF138" i="5"/>
  <c r="AF139" i="5"/>
  <c r="AF140" i="5"/>
  <c r="AF249" i="5"/>
  <c r="AF359" i="5"/>
  <c r="AF445" i="5"/>
  <c r="AF855" i="5"/>
  <c r="AF586" i="5"/>
  <c r="AF589" i="5"/>
  <c r="AF604" i="5"/>
  <c r="AF734" i="5"/>
  <c r="AF121" i="5"/>
  <c r="AF100" i="5"/>
  <c r="AF298" i="5"/>
  <c r="AF429" i="5"/>
  <c r="AF783" i="5"/>
  <c r="AF785" i="5"/>
  <c r="AF786" i="5"/>
  <c r="AF787" i="5"/>
  <c r="AF788" i="5"/>
  <c r="AF789" i="5"/>
  <c r="AF790" i="5"/>
  <c r="AF791" i="5"/>
  <c r="AF794" i="5"/>
  <c r="AF795" i="5"/>
  <c r="AF796" i="5"/>
  <c r="AF808" i="5"/>
  <c r="AF811" i="5"/>
  <c r="AF812" i="5"/>
  <c r="AF814" i="5"/>
  <c r="AF815" i="5"/>
  <c r="AF490" i="5"/>
  <c r="AF261" i="5"/>
  <c r="AF492" i="5"/>
  <c r="AF519" i="5"/>
  <c r="AF600" i="5"/>
  <c r="AF601" i="5"/>
  <c r="AF712" i="5"/>
  <c r="AF448" i="5"/>
  <c r="AF827" i="5"/>
  <c r="AF242" i="5"/>
  <c r="AF493" i="5"/>
  <c r="AF43" i="5"/>
  <c r="AF75" i="5"/>
  <c r="AF137" i="5"/>
  <c r="AF259" i="5"/>
  <c r="AF306" i="5"/>
  <c r="AF632" i="5"/>
  <c r="AF633" i="5"/>
  <c r="AF740" i="5"/>
  <c r="AF222" i="5"/>
  <c r="AF872" i="5"/>
  <c r="AF918" i="5"/>
  <c r="AF432" i="5"/>
  <c r="AF623" i="5"/>
  <c r="AF85" i="5"/>
  <c r="AF225" i="5"/>
  <c r="AF658" i="5"/>
  <c r="AF314" i="5"/>
  <c r="AF860" i="5"/>
  <c r="AF152" i="5"/>
  <c r="AF201" i="5"/>
  <c r="AF371" i="5"/>
  <c r="AF770" i="5"/>
  <c r="AF146" i="5"/>
  <c r="AF217" i="5"/>
  <c r="AF219" i="5"/>
  <c r="AF224" i="5"/>
  <c r="AF376" i="5"/>
  <c r="AF410" i="5"/>
  <c r="AF517" i="5"/>
  <c r="AF611" i="5"/>
  <c r="AF722" i="5"/>
  <c r="AF909" i="5"/>
  <c r="AF373" i="5"/>
  <c r="AF271" i="5"/>
  <c r="AF59" i="5"/>
  <c r="J641" i="6"/>
  <c r="Y641" i="6" s="1"/>
  <c r="L641" i="6"/>
  <c r="M641" i="6" s="1"/>
  <c r="T641" i="6"/>
  <c r="AB641" i="6"/>
  <c r="AC641" i="6"/>
  <c r="F9" i="62"/>
  <c r="F11" i="62"/>
  <c r="F15" i="62"/>
  <c r="F44" i="62"/>
  <c r="F72" i="62"/>
  <c r="F73" i="62"/>
  <c r="F74" i="62"/>
  <c r="F106" i="62"/>
  <c r="F111" i="62"/>
  <c r="F117" i="62"/>
  <c r="F133" i="62"/>
  <c r="F177" i="62"/>
  <c r="F178" i="62"/>
  <c r="F179" i="62"/>
  <c r="F181" i="62"/>
  <c r="F239" i="62"/>
  <c r="F272" i="62"/>
  <c r="F273" i="62"/>
  <c r="F274" i="62"/>
  <c r="F284" i="62"/>
  <c r="F341" i="62"/>
  <c r="F359" i="62"/>
  <c r="F377" i="62"/>
  <c r="F403" i="62"/>
  <c r="F416" i="62"/>
  <c r="F479" i="62"/>
  <c r="F480" i="62"/>
  <c r="F481" i="62"/>
  <c r="F504" i="62"/>
  <c r="F515" i="62"/>
  <c r="F517" i="62"/>
  <c r="F518" i="62"/>
  <c r="L529" i="45" l="1"/>
  <c r="J182" i="6"/>
  <c r="Y182" i="6" s="1"/>
  <c r="L182" i="6"/>
  <c r="M182" i="6" s="1"/>
  <c r="AB182" i="6"/>
  <c r="AC182" i="6"/>
  <c r="J183" i="6"/>
  <c r="Y183" i="6" s="1"/>
  <c r="L183" i="6"/>
  <c r="AB183" i="6"/>
  <c r="AC183" i="6"/>
  <c r="F148" i="62" l="1"/>
  <c r="J203" i="6"/>
  <c r="Y203" i="6" s="1"/>
  <c r="L203" i="6"/>
  <c r="M203" i="6" s="1"/>
  <c r="AB203" i="6"/>
  <c r="AC203" i="6"/>
  <c r="J457" i="6"/>
  <c r="Y457" i="6" s="1"/>
  <c r="L457" i="6"/>
  <c r="M457" i="6" s="1"/>
  <c r="AB457" i="6"/>
  <c r="AC457" i="6"/>
  <c r="J588" i="6"/>
  <c r="Y588" i="6" s="1"/>
  <c r="L588" i="6"/>
  <c r="M588" i="6" s="1"/>
  <c r="T588" i="6"/>
  <c r="AB588" i="6"/>
  <c r="AC588" i="6"/>
  <c r="F478" i="62" l="1"/>
  <c r="F368" i="62"/>
  <c r="F162" i="62"/>
  <c r="J468" i="6"/>
  <c r="Y468" i="6" s="1"/>
  <c r="L468" i="6"/>
  <c r="M468" i="6" s="1"/>
  <c r="T468" i="6"/>
  <c r="AB468" i="6"/>
  <c r="AC468" i="6"/>
  <c r="J587" i="6" l="1"/>
  <c r="Y587" i="6" s="1"/>
  <c r="L587" i="6"/>
  <c r="M587" i="6" s="1"/>
  <c r="T587" i="6"/>
  <c r="AB587" i="6"/>
  <c r="AC587" i="6"/>
  <c r="L487" i="45" l="1"/>
  <c r="F477" i="62"/>
  <c r="J787" i="6"/>
  <c r="Y787" i="6" s="1"/>
  <c r="L787" i="6"/>
  <c r="M787" i="6" s="1"/>
  <c r="T787" i="6"/>
  <c r="AB787" i="6"/>
  <c r="AC787" i="6"/>
  <c r="J288" i="6"/>
  <c r="Y288" i="6" s="1"/>
  <c r="L288" i="6"/>
  <c r="M288" i="6" s="1"/>
  <c r="AB288" i="6"/>
  <c r="AC288" i="6"/>
  <c r="F230" i="62" l="1"/>
  <c r="L647" i="45"/>
  <c r="F637" i="62"/>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F616" i="16"/>
  <c r="F617" i="16"/>
  <c r="F618" i="16"/>
  <c r="F619" i="16"/>
  <c r="F620" i="16"/>
  <c r="F621" i="16"/>
  <c r="F622" i="16"/>
  <c r="F623" i="16"/>
  <c r="F624" i="16"/>
  <c r="F625" i="16"/>
  <c r="F626" i="16"/>
  <c r="F627" i="16"/>
  <c r="F628" i="16"/>
  <c r="F629" i="16"/>
  <c r="F630" i="16"/>
  <c r="F631" i="16"/>
  <c r="F632" i="16"/>
  <c r="F633" i="16"/>
  <c r="F634" i="16"/>
  <c r="F635" i="16"/>
  <c r="F636" i="16"/>
  <c r="F637" i="16"/>
  <c r="F638" i="16"/>
  <c r="F639" i="16"/>
  <c r="F640" i="16"/>
  <c r="F641" i="16"/>
  <c r="H616" i="16"/>
  <c r="H617" i="16"/>
  <c r="H618" i="16"/>
  <c r="H619" i="16"/>
  <c r="H620" i="16"/>
  <c r="H621" i="16"/>
  <c r="H622" i="16"/>
  <c r="H623" i="16"/>
  <c r="H624" i="16"/>
  <c r="H625" i="16"/>
  <c r="H626" i="16"/>
  <c r="H627" i="16"/>
  <c r="H628" i="16"/>
  <c r="H629" i="16"/>
  <c r="H630" i="16"/>
  <c r="H631" i="16"/>
  <c r="H632" i="16"/>
  <c r="H633" i="16"/>
  <c r="H634" i="16"/>
  <c r="H635" i="16"/>
  <c r="H636" i="16"/>
  <c r="H637" i="16"/>
  <c r="H638" i="16"/>
  <c r="H639" i="16"/>
  <c r="H640" i="16"/>
  <c r="H641" i="16"/>
  <c r="A267" i="45" l="1"/>
  <c r="A362" i="45"/>
  <c r="A92" i="45"/>
  <c r="A346" i="45"/>
  <c r="M346" i="45" s="1"/>
  <c r="A357" i="45"/>
  <c r="A373" i="45"/>
  <c r="A688" i="45"/>
  <c r="A403" i="45"/>
  <c r="A544" i="45"/>
  <c r="A454" i="45"/>
  <c r="A26" i="45"/>
  <c r="A755" i="45"/>
  <c r="A600" i="45"/>
  <c r="A514" i="45"/>
  <c r="A187" i="45"/>
  <c r="A101" i="45"/>
  <c r="A364" i="45"/>
  <c r="M364" i="45" s="1"/>
  <c r="A96" i="45"/>
  <c r="A66" i="45"/>
  <c r="A131" i="45"/>
  <c r="A675" i="45"/>
  <c r="M675" i="45" s="1"/>
  <c r="A206" i="45"/>
  <c r="A696" i="45"/>
  <c r="H267" i="45"/>
  <c r="I267" i="45" s="1"/>
  <c r="H362" i="45"/>
  <c r="I362" i="45" s="1"/>
  <c r="H92" i="45"/>
  <c r="I92" i="45" s="1"/>
  <c r="H346" i="45"/>
  <c r="I346" i="45" s="1"/>
  <c r="H357" i="45"/>
  <c r="I357" i="45" s="1"/>
  <c r="H373" i="45"/>
  <c r="I373" i="45" s="1"/>
  <c r="H688" i="45"/>
  <c r="I688" i="45" s="1"/>
  <c r="H403" i="45"/>
  <c r="I403" i="45" s="1"/>
  <c r="H544" i="45"/>
  <c r="I544" i="45" s="1"/>
  <c r="H454" i="45"/>
  <c r="I454" i="45" s="1"/>
  <c r="H26" i="45"/>
  <c r="I26" i="45" s="1"/>
  <c r="H755" i="45"/>
  <c r="I755" i="45" s="1"/>
  <c r="H600" i="45"/>
  <c r="I600" i="45" s="1"/>
  <c r="H514" i="45"/>
  <c r="I514" i="45" s="1"/>
  <c r="H187" i="45"/>
  <c r="I187" i="45" s="1"/>
  <c r="H101" i="45"/>
  <c r="I101" i="45" s="1"/>
  <c r="H364" i="45"/>
  <c r="I364" i="45" s="1"/>
  <c r="H96" i="45"/>
  <c r="I96" i="45" s="1"/>
  <c r="H66" i="45"/>
  <c r="I66" i="45" s="1"/>
  <c r="H131" i="45"/>
  <c r="I131" i="45" s="1"/>
  <c r="H675" i="45"/>
  <c r="I675" i="45" s="1"/>
  <c r="H206" i="45"/>
  <c r="I206" i="45" s="1"/>
  <c r="H696" i="45"/>
  <c r="I696" i="45" s="1"/>
  <c r="J92" i="45"/>
  <c r="J688" i="45"/>
  <c r="J544" i="45"/>
  <c r="J514" i="45"/>
  <c r="J187" i="45"/>
  <c r="K362" i="45"/>
  <c r="K92" i="45"/>
  <c r="K346" i="45"/>
  <c r="K357" i="45"/>
  <c r="K373" i="45"/>
  <c r="K688" i="45"/>
  <c r="K403" i="45"/>
  <c r="K544" i="45"/>
  <c r="K454" i="45"/>
  <c r="K26" i="45"/>
  <c r="K755" i="45"/>
  <c r="K600" i="45"/>
  <c r="K514" i="45"/>
  <c r="K187" i="45"/>
  <c r="K101" i="45"/>
  <c r="K364" i="45"/>
  <c r="K96" i="45"/>
  <c r="K66" i="45"/>
  <c r="K131" i="45"/>
  <c r="K675" i="45"/>
  <c r="K206" i="45"/>
  <c r="K696" i="45"/>
  <c r="L675" i="45" l="1"/>
  <c r="L364" i="45"/>
  <c r="L346" i="45"/>
  <c r="J600" i="45"/>
  <c r="J66" i="45"/>
  <c r="J26" i="45"/>
  <c r="J362" i="45"/>
  <c r="K267" i="45"/>
  <c r="J364" i="45"/>
  <c r="J373" i="45"/>
  <c r="J267" i="45"/>
  <c r="J96" i="45"/>
  <c r="J206" i="45"/>
  <c r="J454" i="45"/>
  <c r="J357" i="45"/>
  <c r="J696" i="45"/>
  <c r="J675" i="45"/>
  <c r="J131" i="45"/>
  <c r="J101" i="45"/>
  <c r="J755" i="45"/>
  <c r="J403" i="45"/>
  <c r="J346" i="45"/>
  <c r="AB801" i="6"/>
  <c r="L801" i="6"/>
  <c r="M801" i="6" s="1"/>
  <c r="H238" i="45"/>
  <c r="H391" i="45"/>
  <c r="H652" i="45"/>
  <c r="H724" i="45"/>
  <c r="H738" i="45"/>
  <c r="H598" i="45"/>
  <c r="H199" i="45"/>
  <c r="H439" i="45"/>
  <c r="H574" i="45"/>
  <c r="H249" i="45"/>
  <c r="H453" i="45"/>
  <c r="H667" i="45"/>
  <c r="H188" i="45"/>
  <c r="H614" i="45"/>
  <c r="H116" i="45"/>
  <c r="H533" i="45"/>
  <c r="H448" i="45"/>
  <c r="H424" i="45"/>
  <c r="H502" i="45"/>
  <c r="H239" i="45"/>
  <c r="H50" i="45"/>
  <c r="H288" i="45"/>
  <c r="H556" i="45"/>
  <c r="H38" i="45"/>
  <c r="H451" i="45"/>
  <c r="H504" i="45"/>
  <c r="H244" i="45"/>
  <c r="H152" i="45"/>
  <c r="H271" i="45"/>
  <c r="H634" i="45"/>
  <c r="H694" i="45"/>
  <c r="H620" i="45"/>
  <c r="H554" i="45"/>
  <c r="H597" i="45"/>
  <c r="H77" i="45"/>
  <c r="H567" i="45"/>
  <c r="H749" i="45"/>
  <c r="H205" i="45"/>
  <c r="H303" i="45"/>
  <c r="H657" i="45"/>
  <c r="H629" i="45"/>
  <c r="H163" i="45"/>
  <c r="H257" i="45"/>
  <c r="H232" i="45"/>
  <c r="H330" i="45"/>
  <c r="H585" i="45"/>
  <c r="H118" i="45"/>
  <c r="H616" i="45"/>
  <c r="H270" i="45"/>
  <c r="H260" i="45"/>
  <c r="H576" i="45"/>
  <c r="H222" i="45"/>
  <c r="H369" i="45"/>
  <c r="H732" i="45"/>
  <c r="H365" i="45"/>
  <c r="H325" i="45"/>
  <c r="H292" i="45"/>
  <c r="H93" i="45"/>
  <c r="H145" i="45"/>
  <c r="H636" i="45"/>
  <c r="H186" i="45"/>
  <c r="H700" i="45"/>
  <c r="H698" i="45"/>
  <c r="H158" i="45"/>
  <c r="H713" i="45"/>
  <c r="H537" i="45"/>
  <c r="H659" i="45"/>
  <c r="H138" i="45"/>
  <c r="H396" i="45"/>
  <c r="H261" i="45"/>
  <c r="H559" i="45"/>
  <c r="H98" i="45"/>
  <c r="H154" i="45"/>
  <c r="H508" i="45"/>
  <c r="H94" i="45"/>
  <c r="H642" i="45"/>
  <c r="H459" i="45"/>
  <c r="H717" i="45"/>
  <c r="H275" i="45"/>
  <c r="H432" i="45"/>
  <c r="H130" i="45"/>
  <c r="H19" i="45"/>
  <c r="H532" i="45"/>
  <c r="H61" i="45"/>
  <c r="H588" i="45"/>
  <c r="H444" i="45"/>
  <c r="H363" i="45"/>
  <c r="H545" i="45"/>
  <c r="H65" i="45"/>
  <c r="H194" i="45"/>
  <c r="H111" i="45"/>
  <c r="H268" i="45"/>
  <c r="H30" i="45"/>
  <c r="H135" i="45"/>
  <c r="H548" i="45"/>
  <c r="H415" i="45"/>
  <c r="H72" i="45"/>
  <c r="H21" i="45"/>
  <c r="H345" i="45"/>
  <c r="H58" i="45"/>
  <c r="H734" i="45"/>
  <c r="H491" i="45"/>
  <c r="H15" i="45"/>
  <c r="H521" i="45"/>
  <c r="H328" i="45"/>
  <c r="H422" i="45"/>
  <c r="H633" i="45"/>
  <c r="H463" i="45"/>
  <c r="H141" i="45"/>
  <c r="H184" i="45"/>
  <c r="H70" i="45"/>
  <c r="H468" i="45"/>
  <c r="H175" i="45"/>
  <c r="H2" i="45"/>
  <c r="H655" i="45"/>
  <c r="H310" i="45"/>
  <c r="H707" i="45"/>
  <c r="H573" i="45"/>
  <c r="H673" i="45"/>
  <c r="H215" i="45"/>
  <c r="H631" i="45"/>
  <c r="H28" i="45"/>
  <c r="H360" i="45"/>
  <c r="H561" i="45"/>
  <c r="H52" i="45"/>
  <c r="H464" i="45"/>
  <c r="H509" i="45"/>
  <c r="H372" i="45"/>
  <c r="H332" i="45"/>
  <c r="H501" i="45"/>
  <c r="H682" i="45"/>
  <c r="H742" i="45"/>
  <c r="H677" i="45"/>
  <c r="H668" i="45"/>
  <c r="H217" i="45"/>
  <c r="H507" i="45"/>
  <c r="H279" i="45"/>
  <c r="H299" i="45"/>
  <c r="H575" i="45"/>
  <c r="H191" i="45"/>
  <c r="H25" i="45"/>
  <c r="H166" i="45"/>
  <c r="H683" i="45"/>
  <c r="H489" i="45"/>
  <c r="H280" i="45"/>
  <c r="H423" i="45"/>
  <c r="H383" i="45"/>
  <c r="H340" i="45"/>
  <c r="H51" i="45"/>
  <c r="H179" i="45"/>
  <c r="H581" i="45"/>
  <c r="H400" i="45"/>
  <c r="H313" i="45"/>
  <c r="H370" i="45"/>
  <c r="H17" i="45"/>
  <c r="H736" i="45"/>
  <c r="H517" i="45"/>
  <c r="H695" i="45"/>
  <c r="H62" i="45"/>
  <c r="H455" i="45"/>
  <c r="H326" i="45"/>
  <c r="H157" i="45"/>
  <c r="H379" i="45"/>
  <c r="H457" i="45"/>
  <c r="H312" i="45"/>
  <c r="H658" i="45"/>
  <c r="H80" i="45"/>
  <c r="H728" i="45"/>
  <c r="H226" i="45"/>
  <c r="H254" i="45"/>
  <c r="H47" i="45"/>
  <c r="H120" i="45"/>
  <c r="H566" i="45"/>
  <c r="H564" i="45"/>
  <c r="H420" i="45"/>
  <c r="H311" i="45"/>
  <c r="H68" i="45"/>
  <c r="H417" i="45"/>
  <c r="H434" i="45"/>
  <c r="H716" i="45"/>
  <c r="H128" i="45"/>
  <c r="H662" i="45"/>
  <c r="H626" i="45"/>
  <c r="H684" i="45"/>
  <c r="H378" i="45"/>
  <c r="H27" i="45"/>
  <c r="H624" i="45"/>
  <c r="H719" i="45"/>
  <c r="H240" i="45"/>
  <c r="H255" i="45"/>
  <c r="H137" i="45"/>
  <c r="H213" i="45"/>
  <c r="H127" i="45"/>
  <c r="H503" i="45"/>
  <c r="H350" i="45"/>
  <c r="H442" i="45"/>
  <c r="H482" i="45"/>
  <c r="H252" i="45"/>
  <c r="H584" i="45"/>
  <c r="H429" i="45"/>
  <c r="H599" i="45"/>
  <c r="H23" i="45"/>
  <c r="H622" i="45"/>
  <c r="H198" i="45"/>
  <c r="H224" i="45"/>
  <c r="H535" i="45"/>
  <c r="H256" i="45"/>
  <c r="H473" i="45"/>
  <c r="H81" i="45"/>
  <c r="H623" i="45"/>
  <c r="H67" i="45"/>
  <c r="H42" i="45"/>
  <c r="H46" i="45"/>
  <c r="H119" i="45"/>
  <c r="H492" i="45"/>
  <c r="H83" i="45"/>
  <c r="H513" i="45"/>
  <c r="H204" i="45"/>
  <c r="H177" i="45"/>
  <c r="H290" i="45"/>
  <c r="H670" i="45"/>
  <c r="H602" i="45"/>
  <c r="H446" i="45"/>
  <c r="H33" i="45"/>
  <c r="H196" i="45"/>
  <c r="H327" i="45"/>
  <c r="H477" i="45"/>
  <c r="H380" i="45"/>
  <c r="H497" i="45"/>
  <c r="H247" i="45"/>
  <c r="H162" i="45"/>
  <c r="H528" i="45"/>
  <c r="H219" i="45"/>
  <c r="H73" i="45"/>
  <c r="H324" i="45"/>
  <c r="H64" i="45"/>
  <c r="H555" i="45"/>
  <c r="H571" i="45"/>
  <c r="H48" i="45"/>
  <c r="H287" i="45"/>
  <c r="H445" i="45"/>
  <c r="H488" i="45"/>
  <c r="H10" i="45"/>
  <c r="H563" i="45"/>
  <c r="H681" i="45"/>
  <c r="H104" i="45"/>
  <c r="H3" i="45"/>
  <c r="H242" i="45"/>
  <c r="H161" i="45"/>
  <c r="H318" i="45"/>
  <c r="H679" i="45"/>
  <c r="H617" i="45"/>
  <c r="H702" i="45"/>
  <c r="H258" i="45"/>
  <c r="H349" i="45"/>
  <c r="H230" i="45"/>
  <c r="H231" i="45"/>
  <c r="H32" i="45"/>
  <c r="H484" i="45"/>
  <c r="H139" i="45"/>
  <c r="H281" i="45"/>
  <c r="H715" i="45"/>
  <c r="H632" i="45"/>
  <c r="H200" i="45"/>
  <c r="H645" i="45"/>
  <c r="H678" i="45"/>
  <c r="H589" i="45"/>
  <c r="H646" i="45"/>
  <c r="H663" i="45"/>
  <c r="H493" i="45"/>
  <c r="H390" i="45"/>
  <c r="H385" i="45"/>
  <c r="H181" i="45"/>
  <c r="H243" i="45"/>
  <c r="H621" i="45"/>
  <c r="H356" i="45"/>
  <c r="H739" i="45"/>
  <c r="H343" i="45"/>
  <c r="H208" i="45"/>
  <c r="H392" i="45"/>
  <c r="H519" i="45"/>
  <c r="H49" i="45"/>
  <c r="H106" i="45"/>
  <c r="H753" i="45"/>
  <c r="H586" i="45"/>
  <c r="H341" i="45"/>
  <c r="H305" i="45"/>
  <c r="H518" i="45"/>
  <c r="H91" i="45"/>
  <c r="H331" i="45"/>
  <c r="H236" i="45"/>
  <c r="H295" i="45"/>
  <c r="H338" i="45"/>
  <c r="H75" i="45"/>
  <c r="H85" i="45"/>
  <c r="H740" i="45"/>
  <c r="H149" i="45"/>
  <c r="H374" i="45"/>
  <c r="H452" i="45"/>
  <c r="H605" i="45"/>
  <c r="H298" i="45"/>
  <c r="H703" i="45"/>
  <c r="H618" i="45"/>
  <c r="H164" i="45"/>
  <c r="H316" i="45"/>
  <c r="H590" i="45"/>
  <c r="H416" i="45"/>
  <c r="H289" i="45"/>
  <c r="H394" i="45"/>
  <c r="H418" i="45"/>
  <c r="H480" i="45"/>
  <c r="H99" i="45"/>
  <c r="H651" i="45"/>
  <c r="H250" i="45"/>
  <c r="H680" i="45"/>
  <c r="H608" i="45"/>
  <c r="H71" i="45"/>
  <c r="H323" i="45"/>
  <c r="H526" i="45"/>
  <c r="H180" i="45"/>
  <c r="H309" i="45"/>
  <c r="H456" i="45"/>
  <c r="H272" i="45"/>
  <c r="H656" i="45"/>
  <c r="H661" i="45"/>
  <c r="H410" i="45"/>
  <c r="H522" i="45"/>
  <c r="H282" i="45"/>
  <c r="H235" i="45"/>
  <c r="H178" i="45"/>
  <c r="H399" i="45"/>
  <c r="H471" i="45"/>
  <c r="H286" i="45"/>
  <c r="H737" i="45"/>
  <c r="H708" i="45"/>
  <c r="H583" i="45"/>
  <c r="H481" i="45"/>
  <c r="H741" i="45"/>
  <c r="H366" i="45"/>
  <c r="H443" i="45"/>
  <c r="H538" i="45"/>
  <c r="H735" i="45"/>
  <c r="H174" i="45"/>
  <c r="H609" i="45"/>
  <c r="H666" i="45"/>
  <c r="H726" i="45"/>
  <c r="H302" i="45"/>
  <c r="H615" i="45"/>
  <c r="H386" i="45"/>
  <c r="H637" i="45"/>
  <c r="H4" i="45"/>
  <c r="H241" i="45"/>
  <c r="H35" i="45"/>
  <c r="H361" i="45"/>
  <c r="H59" i="45"/>
  <c r="H530" i="45"/>
  <c r="H246" i="45"/>
  <c r="H56" i="45"/>
  <c r="H644" i="45"/>
  <c r="H395" i="45"/>
  <c r="H189" i="45"/>
  <c r="H354" i="45"/>
  <c r="H625" i="45"/>
  <c r="H36" i="45"/>
  <c r="H672" i="45"/>
  <c r="H31" i="45"/>
  <c r="H534" i="45"/>
  <c r="H337" i="45"/>
  <c r="H367" i="45"/>
  <c r="H274" i="45"/>
  <c r="H9" i="45"/>
  <c r="H110" i="45"/>
  <c r="H706" i="45"/>
  <c r="H358" i="45"/>
  <c r="H317" i="45"/>
  <c r="H140" i="45"/>
  <c r="H412" i="45"/>
  <c r="H731" i="45"/>
  <c r="H685" i="45"/>
  <c r="H265" i="45"/>
  <c r="H430" i="45"/>
  <c r="H711" i="45"/>
  <c r="H300" i="45"/>
  <c r="H474" i="45"/>
  <c r="H108" i="45"/>
  <c r="H653" i="45"/>
  <c r="H610" i="45"/>
  <c r="H704" i="45"/>
  <c r="H757" i="45"/>
  <c r="H125" i="45"/>
  <c r="H293" i="45"/>
  <c r="H82" i="45"/>
  <c r="H136" i="45"/>
  <c r="H462" i="45"/>
  <c r="H207" i="45"/>
  <c r="H510" i="45"/>
  <c r="H714" i="45"/>
  <c r="H691" i="45"/>
  <c r="H727" i="45"/>
  <c r="H641" i="45"/>
  <c r="H320" i="45"/>
  <c r="H723" i="45"/>
  <c r="H209" i="45"/>
  <c r="H114" i="45"/>
  <c r="H525" i="45"/>
  <c r="H449" i="45"/>
  <c r="H560" i="45"/>
  <c r="H539" i="45"/>
  <c r="H253" i="45"/>
  <c r="H291" i="45"/>
  <c r="H595" i="45"/>
  <c r="H577" i="45"/>
  <c r="H660" i="45"/>
  <c r="H151" i="45"/>
  <c r="H283" i="45"/>
  <c r="H173" i="45"/>
  <c r="H321" i="45"/>
  <c r="H132" i="45"/>
  <c r="H329" i="45"/>
  <c r="H607" i="45"/>
  <c r="H553" i="45"/>
  <c r="H229" i="45"/>
  <c r="H228" i="45"/>
  <c r="H669" i="45"/>
  <c r="H613" i="45"/>
  <c r="H63" i="45"/>
  <c r="H45" i="45"/>
  <c r="H450" i="45"/>
  <c r="H201" i="45"/>
  <c r="H594" i="45"/>
  <c r="H687" i="45"/>
  <c r="H124" i="45"/>
  <c r="H611" i="45"/>
  <c r="H650" i="45"/>
  <c r="H192" i="45"/>
  <c r="H22" i="45"/>
  <c r="H334" i="45"/>
  <c r="H322" i="45"/>
  <c r="H277" i="45"/>
  <c r="H296" i="45"/>
  <c r="H134" i="45"/>
  <c r="H568" i="45"/>
  <c r="H176" i="45"/>
  <c r="H88" i="45"/>
  <c r="H397" i="45"/>
  <c r="H153" i="45"/>
  <c r="H565" i="45"/>
  <c r="H86" i="45"/>
  <c r="H44" i="45"/>
  <c r="H248" i="45"/>
  <c r="H593" i="45"/>
  <c r="H401" i="45"/>
  <c r="H437" i="45"/>
  <c r="H308" i="45"/>
  <c r="H156" i="45"/>
  <c r="H211" i="45"/>
  <c r="H729" i="45"/>
  <c r="H259" i="45"/>
  <c r="H733" i="45"/>
  <c r="H520" i="45"/>
  <c r="H355" i="45"/>
  <c r="H276" i="45"/>
  <c r="H122" i="45"/>
  <c r="H664" i="45"/>
  <c r="H169" i="45"/>
  <c r="H750" i="45"/>
  <c r="H212" i="45"/>
  <c r="H638" i="45"/>
  <c r="H342" i="45"/>
  <c r="H427" i="45"/>
  <c r="H225" i="45"/>
  <c r="H699" i="45"/>
  <c r="H43" i="45"/>
  <c r="H389" i="45"/>
  <c r="H90" i="45"/>
  <c r="H460" i="45"/>
  <c r="H165" i="45"/>
  <c r="H319" i="45"/>
  <c r="H393" i="45"/>
  <c r="H168" i="45"/>
  <c r="H552" i="45"/>
  <c r="H572" i="45"/>
  <c r="H368" i="45"/>
  <c r="H690" i="45"/>
  <c r="H398" i="45"/>
  <c r="H523" i="45"/>
  <c r="H84" i="45"/>
  <c r="H16" i="45"/>
  <c r="H744" i="45"/>
  <c r="H183" i="45"/>
  <c r="H710" i="45"/>
  <c r="H648" i="45"/>
  <c r="H635" i="45"/>
  <c r="H458" i="45"/>
  <c r="H746" i="45"/>
  <c r="H712" i="45"/>
  <c r="H546" i="45"/>
  <c r="H34" i="45"/>
  <c r="H214" i="45"/>
  <c r="H182" i="45"/>
  <c r="H113" i="45"/>
  <c r="H486" i="45"/>
  <c r="H438" i="45"/>
  <c r="H103" i="45"/>
  <c r="H756" i="45"/>
  <c r="H123" i="45"/>
  <c r="H142" i="45"/>
  <c r="H751" i="45"/>
  <c r="H251" i="45"/>
  <c r="H601" i="45"/>
  <c r="H55" i="45"/>
  <c r="H697" i="45"/>
  <c r="H193" i="45"/>
  <c r="H307" i="45"/>
  <c r="H388" i="45"/>
  <c r="H203" i="45"/>
  <c r="H195" i="45"/>
  <c r="H76" i="45"/>
  <c r="H107" i="45"/>
  <c r="H377" i="45"/>
  <c r="H693" i="45"/>
  <c r="H263" i="45"/>
  <c r="H402" i="45"/>
  <c r="H170" i="45"/>
  <c r="H384" i="45"/>
  <c r="H754" i="45"/>
  <c r="H352" i="45"/>
  <c r="H549" i="45"/>
  <c r="H578" i="45"/>
  <c r="H516" i="45"/>
  <c r="H14" i="45"/>
  <c r="H730" i="45"/>
  <c r="H148" i="45"/>
  <c r="H579" i="45"/>
  <c r="H190" i="45"/>
  <c r="H689" i="45"/>
  <c r="H102" i="45"/>
  <c r="H347" i="45"/>
  <c r="J550" i="6" l="1"/>
  <c r="Y550" i="6" s="1"/>
  <c r="L550" i="6"/>
  <c r="M550" i="6" s="1"/>
  <c r="T550" i="6"/>
  <c r="AB550" i="6"/>
  <c r="AC550" i="6"/>
  <c r="F448" i="62" l="1"/>
  <c r="J659" i="6"/>
  <c r="Y659" i="6" s="1"/>
  <c r="L659" i="6"/>
  <c r="M659" i="6" s="1"/>
  <c r="AB659" i="6"/>
  <c r="AC659" i="6"/>
  <c r="J301" i="6"/>
  <c r="Y301" i="6" s="1"/>
  <c r="L301" i="6"/>
  <c r="M301" i="6" s="1"/>
  <c r="AB301" i="6"/>
  <c r="AC301" i="6"/>
  <c r="J218" i="6"/>
  <c r="Y218" i="6" s="1"/>
  <c r="L218" i="6"/>
  <c r="M218" i="6" s="1"/>
  <c r="AB218" i="6"/>
  <c r="AC218" i="6"/>
  <c r="J632" i="6"/>
  <c r="Y632" i="6" s="1"/>
  <c r="L632" i="6"/>
  <c r="M632" i="6" s="1"/>
  <c r="AB632" i="6"/>
  <c r="AC632" i="6"/>
  <c r="J904" i="6"/>
  <c r="Y904" i="6" s="1"/>
  <c r="L904" i="6"/>
  <c r="M904" i="6" s="1"/>
  <c r="T904" i="6"/>
  <c r="AB904" i="6"/>
  <c r="AC904" i="6"/>
  <c r="J551" i="6"/>
  <c r="Y551" i="6" s="1"/>
  <c r="L551" i="6"/>
  <c r="M551" i="6" s="1"/>
  <c r="AB551" i="6"/>
  <c r="AC551" i="6"/>
  <c r="J902" i="6"/>
  <c r="Y902" i="6" s="1"/>
  <c r="L902" i="6"/>
  <c r="M902" i="6" s="1"/>
  <c r="AB902" i="6"/>
  <c r="AC902" i="6"/>
  <c r="J417" i="6"/>
  <c r="Y417" i="6" s="1"/>
  <c r="L417" i="6"/>
  <c r="M417" i="6" s="1"/>
  <c r="AB417" i="6"/>
  <c r="AC417" i="6"/>
  <c r="J409" i="6"/>
  <c r="Y409" i="6" s="1"/>
  <c r="L409" i="6"/>
  <c r="M409" i="6" s="1"/>
  <c r="AB409" i="6"/>
  <c r="AC409" i="6"/>
  <c r="J511" i="6"/>
  <c r="Y511" i="6" s="1"/>
  <c r="L511" i="6"/>
  <c r="M511" i="6" s="1"/>
  <c r="AB511" i="6"/>
  <c r="AC511" i="6"/>
  <c r="J509" i="6"/>
  <c r="Y509" i="6" s="1"/>
  <c r="L509" i="6"/>
  <c r="M509" i="6" s="1"/>
  <c r="AB509" i="6"/>
  <c r="AC509" i="6"/>
  <c r="J908" i="6"/>
  <c r="Y908" i="6" s="1"/>
  <c r="L908" i="6"/>
  <c r="M908" i="6" s="1"/>
  <c r="AB908" i="6"/>
  <c r="AC908" i="6"/>
  <c r="Y378" i="6"/>
  <c r="L378" i="6"/>
  <c r="M378" i="6" s="1"/>
  <c r="T378" i="6"/>
  <c r="AB378" i="6"/>
  <c r="AC378" i="6"/>
  <c r="J364" i="6"/>
  <c r="Y364" i="6" s="1"/>
  <c r="L364" i="6"/>
  <c r="M364" i="6" s="1"/>
  <c r="AB364" i="6"/>
  <c r="AC364" i="6"/>
  <c r="J238" i="6"/>
  <c r="Y238" i="6" s="1"/>
  <c r="L238" i="6"/>
  <c r="M238" i="6" s="1"/>
  <c r="AB238" i="6"/>
  <c r="AC238" i="6"/>
  <c r="F509" i="62" l="1"/>
  <c r="F241" i="62"/>
  <c r="L543" i="45"/>
  <c r="F533" i="62"/>
  <c r="F193" i="62"/>
  <c r="F306" i="62"/>
  <c r="F731" i="62"/>
  <c r="L421" i="45"/>
  <c r="F413" i="62"/>
  <c r="L335" i="45"/>
  <c r="F330" i="62"/>
  <c r="F333" i="62"/>
  <c r="F726" i="62"/>
  <c r="F449" i="62"/>
  <c r="A736" i="45"/>
  <c r="A452" i="45"/>
  <c r="A652" i="45"/>
  <c r="A114" i="45"/>
  <c r="I343" i="45"/>
  <c r="I652" i="45"/>
  <c r="I114" i="45"/>
  <c r="I736" i="45"/>
  <c r="I452" i="45"/>
  <c r="K343" i="45"/>
  <c r="K736" i="45"/>
  <c r="K452" i="45"/>
  <c r="K652" i="45"/>
  <c r="K114" i="45"/>
  <c r="J114" i="45" l="1"/>
  <c r="J736" i="45"/>
  <c r="J343" i="45"/>
  <c r="J452" i="45"/>
  <c r="J652" i="45"/>
  <c r="J216" i="6" l="1"/>
  <c r="Y216" i="6" s="1"/>
  <c r="L216" i="6"/>
  <c r="M216" i="6" s="1"/>
  <c r="T216" i="6"/>
  <c r="AB216" i="6"/>
  <c r="AC216" i="6"/>
  <c r="F173" i="62" l="1"/>
  <c r="U656" i="5"/>
  <c r="U674" i="5"/>
  <c r="U847" i="5"/>
  <c r="U690" i="5"/>
  <c r="U380" i="5"/>
  <c r="U311" i="5"/>
  <c r="U144" i="5"/>
  <c r="U29" i="5"/>
  <c r="U913" i="5"/>
  <c r="U871" i="5"/>
  <c r="U114" i="5"/>
  <c r="U578" i="5"/>
  <c r="U553" i="5"/>
  <c r="U128" i="5"/>
  <c r="U710" i="5"/>
  <c r="U836" i="5"/>
  <c r="U740" i="5"/>
  <c r="U914" i="5"/>
  <c r="U363" i="5"/>
  <c r="U617" i="5"/>
  <c r="U702" i="5"/>
  <c r="U365" i="5"/>
  <c r="U207" i="5"/>
  <c r="U405" i="5"/>
  <c r="U806" i="5"/>
  <c r="U555" i="5"/>
  <c r="U615" i="5"/>
  <c r="U792" i="5"/>
  <c r="U817" i="5"/>
  <c r="U822" i="5"/>
  <c r="U199" i="5"/>
  <c r="U646" i="5"/>
  <c r="U245" i="5"/>
  <c r="U366" i="5"/>
  <c r="U852" i="5"/>
  <c r="U616" i="5"/>
  <c r="U192" i="5"/>
  <c r="U73" i="5"/>
  <c r="U202" i="5"/>
  <c r="U753" i="5"/>
  <c r="U195" i="5"/>
  <c r="U382" i="5"/>
  <c r="U155" i="5"/>
  <c r="U125" i="5"/>
  <c r="U475" i="5"/>
  <c r="U551" i="5"/>
  <c r="U653" i="5"/>
  <c r="U88" i="5"/>
  <c r="U51" i="5"/>
  <c r="U106" i="5"/>
  <c r="U703" i="5"/>
  <c r="U423" i="5"/>
  <c r="U462" i="5"/>
  <c r="U509" i="5"/>
  <c r="U57" i="5"/>
  <c r="U755" i="5"/>
  <c r="U706" i="5"/>
  <c r="U102" i="5"/>
  <c r="U782" i="5"/>
  <c r="U201" i="5"/>
  <c r="U673" i="5"/>
  <c r="U257" i="5"/>
  <c r="U316" i="5"/>
  <c r="U26" i="5"/>
  <c r="U169" i="5"/>
  <c r="U396" i="5"/>
  <c r="U52" i="5"/>
  <c r="U798" i="5"/>
  <c r="U47" i="5"/>
  <c r="U170" i="5"/>
  <c r="U11" i="5"/>
  <c r="U151" i="5"/>
  <c r="U764" i="5"/>
  <c r="U742" i="5"/>
  <c r="U515" i="5"/>
  <c r="U474" i="5"/>
  <c r="U436" i="5"/>
  <c r="U14" i="5"/>
  <c r="U163" i="5"/>
  <c r="U240" i="5"/>
  <c r="U164" i="5"/>
  <c r="U898" i="5"/>
  <c r="U397" i="5"/>
  <c r="U408" i="5"/>
  <c r="U335" i="5"/>
  <c r="U265" i="5"/>
  <c r="U727" i="5"/>
  <c r="U253" i="5"/>
  <c r="U604" i="5"/>
  <c r="U874" i="5"/>
  <c r="U565" i="5"/>
  <c r="U763" i="5"/>
  <c r="U242" i="5"/>
  <c r="U122" i="5"/>
  <c r="U16" i="5"/>
  <c r="U324" i="5"/>
  <c r="U220" i="5"/>
  <c r="U442" i="5"/>
  <c r="U252" i="5"/>
  <c r="U142" i="5"/>
  <c r="U9" i="5"/>
  <c r="U672" i="5"/>
  <c r="U45" i="5"/>
  <c r="U416" i="5"/>
  <c r="U769" i="5"/>
  <c r="U828" i="5"/>
  <c r="U614" i="5"/>
  <c r="U750" i="5"/>
  <c r="U42" i="5"/>
  <c r="U691" i="5"/>
  <c r="U304" i="5"/>
  <c r="U7" i="5"/>
  <c r="U331" i="5"/>
  <c r="U842" i="5"/>
  <c r="U437" i="5"/>
  <c r="U269" i="5"/>
  <c r="U716" i="5"/>
  <c r="U218" i="5"/>
  <c r="U649" i="5"/>
  <c r="U561" i="5"/>
  <c r="U150" i="5"/>
  <c r="U603" i="5"/>
  <c r="U294" i="5"/>
  <c r="U275" i="5"/>
  <c r="U271" i="5"/>
  <c r="U682" i="5"/>
  <c r="U480" i="5"/>
  <c r="U878" i="5"/>
  <c r="U236" i="5"/>
  <c r="U229" i="5"/>
  <c r="U107" i="5"/>
  <c r="U132" i="5"/>
  <c r="U538" i="5"/>
  <c r="U20" i="5"/>
  <c r="U522" i="5"/>
  <c r="U526" i="5"/>
  <c r="U205" i="5"/>
  <c r="U487" i="5"/>
  <c r="U464" i="5"/>
  <c r="U484" i="5"/>
  <c r="U879" i="5"/>
  <c r="U76" i="5"/>
  <c r="U644" i="5"/>
  <c r="U174" i="5"/>
  <c r="U171" i="5"/>
  <c r="U172" i="5"/>
  <c r="U708" i="5"/>
  <c r="U92" i="5"/>
  <c r="U600" i="5"/>
  <c r="U601" i="5"/>
  <c r="U712" i="5"/>
  <c r="U519" i="5"/>
  <c r="U330" i="5"/>
  <c r="U381" i="5"/>
  <c r="U274" i="5"/>
  <c r="U110" i="5"/>
  <c r="U548" i="5"/>
  <c r="U542" i="5"/>
  <c r="U848" i="5"/>
  <c r="U467" i="5"/>
  <c r="U160" i="5"/>
  <c r="U692" i="5"/>
  <c r="U481" i="5"/>
  <c r="U624" i="5"/>
  <c r="U215" i="5"/>
  <c r="U809" i="5"/>
  <c r="U921" i="5"/>
  <c r="U760" i="5"/>
  <c r="U612" i="5"/>
  <c r="U761" i="5"/>
  <c r="U267" i="5"/>
  <c r="U529" i="5"/>
  <c r="U200" i="5"/>
  <c r="U431" i="5"/>
  <c r="U810" i="5"/>
  <c r="U485" i="5"/>
  <c r="U865" i="5"/>
  <c r="U642" i="5"/>
  <c r="U82" i="5"/>
  <c r="U295" i="5"/>
  <c r="U670" i="5"/>
  <c r="U860" i="5"/>
  <c r="U406" i="5"/>
  <c r="U857" i="5"/>
  <c r="U12" i="5"/>
  <c r="U140" i="5"/>
  <c r="U138" i="5"/>
  <c r="U445" i="5"/>
  <c r="U249" i="5"/>
  <c r="U571" i="5"/>
  <c r="U112" i="5"/>
  <c r="U862" i="5"/>
  <c r="U861" i="5"/>
  <c r="U302" i="5"/>
  <c r="U105" i="5"/>
  <c r="U577" i="5"/>
  <c r="U856" i="5"/>
  <c r="U833" i="5"/>
  <c r="U141" i="5"/>
  <c r="U564" i="5"/>
  <c r="U748" i="5"/>
  <c r="U834" i="5"/>
  <c r="U300" i="5"/>
  <c r="U889" i="5"/>
  <c r="U440" i="5"/>
  <c r="U839" i="5"/>
  <c r="U95" i="5"/>
  <c r="U752" i="5"/>
  <c r="U435" i="5"/>
  <c r="U446" i="5"/>
  <c r="U912" i="5"/>
  <c r="U176" i="5"/>
  <c r="U759" i="5"/>
  <c r="U758" i="5"/>
  <c r="U80" i="5"/>
  <c r="U846" i="5"/>
  <c r="U103" i="5"/>
  <c r="U81" i="5"/>
  <c r="U625" i="5"/>
  <c r="U214" i="5"/>
  <c r="U246" i="5"/>
  <c r="U147" i="5"/>
  <c r="U506" i="5"/>
  <c r="U213" i="5"/>
  <c r="U654" i="5"/>
  <c r="U648" i="5"/>
  <c r="U309" i="5"/>
  <c r="U255" i="5"/>
  <c r="U119" i="5"/>
  <c r="U256" i="5"/>
  <c r="U719" i="5"/>
  <c r="U829" i="5"/>
  <c r="U816" i="5"/>
  <c r="U638" i="5"/>
  <c r="U270" i="5"/>
  <c r="U632" i="5"/>
  <c r="U521" i="5"/>
  <c r="U90" i="5"/>
  <c r="U58" i="5"/>
  <c r="U450" i="5"/>
  <c r="U453" i="5"/>
  <c r="U367" i="5"/>
  <c r="U634" i="5"/>
  <c r="U588" i="5"/>
  <c r="U607" i="5"/>
  <c r="U198" i="5"/>
  <c r="U263" i="5"/>
  <c r="U683" i="5"/>
  <c r="U900" i="5"/>
  <c r="U36" i="5"/>
  <c r="U698" i="5"/>
  <c r="U699" i="5"/>
  <c r="U599" i="5"/>
  <c r="U775" i="5"/>
  <c r="U901" i="5"/>
  <c r="U799" i="5"/>
  <c r="U818" i="5"/>
  <c r="U412" i="5"/>
  <c r="U754" i="5"/>
  <c r="U757" i="5"/>
  <c r="U697" i="5"/>
  <c r="U605" i="5"/>
  <c r="U86" i="5"/>
  <c r="U471" i="5"/>
  <c r="U472" i="5"/>
  <c r="U469" i="5"/>
  <c r="U730" i="5"/>
  <c r="U766" i="5"/>
  <c r="U568" i="5"/>
  <c r="U136" i="5"/>
  <c r="U69" i="5"/>
  <c r="U383" i="5"/>
  <c r="U384" i="5"/>
  <c r="U104" i="5"/>
  <c r="U212" i="5"/>
  <c r="U602" i="5"/>
  <c r="U514" i="5"/>
  <c r="U71" i="5"/>
  <c r="U639" i="5"/>
  <c r="U640" i="5"/>
  <c r="U456" i="5"/>
  <c r="U825" i="5"/>
  <c r="U243" i="5"/>
  <c r="U60" i="5"/>
  <c r="U626" i="5"/>
  <c r="U762" i="5"/>
  <c r="U502" i="5"/>
  <c r="U273" i="5"/>
  <c r="U532" i="5"/>
  <c r="U251" i="5"/>
  <c r="U70" i="5"/>
  <c r="U681" i="5"/>
  <c r="U135" i="5"/>
  <c r="U608" i="5"/>
  <c r="U751" i="5"/>
  <c r="U552" i="5"/>
  <c r="U744" i="5"/>
  <c r="U916" i="5"/>
  <c r="U745" i="5"/>
  <c r="U64" i="5"/>
  <c r="U741" i="5"/>
  <c r="U530" i="5"/>
  <c r="U540" i="5"/>
  <c r="U287" i="5"/>
  <c r="U567" i="5"/>
  <c r="U392" i="5"/>
  <c r="U394" i="5"/>
  <c r="U915" i="5"/>
  <c r="U310" i="5"/>
  <c r="U635" i="5"/>
  <c r="U805" i="5"/>
  <c r="U647" i="5"/>
  <c r="U27" i="5"/>
  <c r="U327" i="5"/>
  <c r="U458" i="5"/>
  <c r="U276" i="5"/>
  <c r="U911" i="5"/>
  <c r="U739" i="5"/>
  <c r="U917" i="5"/>
  <c r="U835" i="5"/>
  <c r="U837" i="5"/>
  <c r="U590" i="5"/>
  <c r="U563" i="5"/>
  <c r="U286" i="5"/>
  <c r="U303" i="5"/>
  <c r="U704" i="5"/>
  <c r="U264" i="5"/>
  <c r="U168" i="5"/>
  <c r="U74" i="5"/>
  <c r="U75" i="5"/>
  <c r="U48" i="5"/>
  <c r="U633" i="5"/>
  <c r="U598" i="5"/>
  <c r="U597" i="5"/>
  <c r="U793" i="5"/>
  <c r="U332" i="5"/>
  <c r="U844" i="5"/>
  <c r="U838" i="5"/>
  <c r="U803" i="5"/>
  <c r="U385" i="5"/>
  <c r="U228" i="5"/>
  <c r="U187" i="5"/>
  <c r="U389" i="5"/>
  <c r="U619" i="5"/>
  <c r="U479" i="5"/>
  <c r="U320" i="5"/>
  <c r="U404" i="5"/>
  <c r="U197" i="5"/>
  <c r="U478" i="5"/>
  <c r="U422" i="5"/>
  <c r="U424" i="5"/>
  <c r="U131" i="5"/>
  <c r="U457" i="5"/>
  <c r="U441" i="5"/>
  <c r="U920" i="5"/>
  <c r="U885" i="5"/>
  <c r="U459" i="5"/>
  <c r="U504" i="5"/>
  <c r="U317" i="5"/>
  <c r="U407" i="5"/>
  <c r="U177" i="5"/>
  <c r="U826" i="5"/>
  <c r="U35" i="5"/>
  <c r="U629" i="5"/>
  <c r="U134" i="5"/>
  <c r="U784" i="5"/>
  <c r="U94" i="5"/>
  <c r="U695" i="5"/>
  <c r="U482" i="5"/>
  <c r="U807" i="5"/>
  <c r="U801" i="5"/>
  <c r="U507" i="5"/>
  <c r="U209" i="5"/>
  <c r="U613" i="5"/>
  <c r="U486" i="5"/>
  <c r="U887" i="5"/>
  <c r="U296" i="5"/>
  <c r="U773" i="5"/>
  <c r="U867" i="5"/>
  <c r="U483" i="5"/>
  <c r="U476" i="5"/>
  <c r="U652" i="5"/>
  <c r="U527" i="5"/>
  <c r="U189" i="5"/>
  <c r="U904" i="5"/>
  <c r="U190" i="5"/>
  <c r="U688" i="5"/>
  <c r="U156" i="5"/>
  <c r="U539" i="5"/>
  <c r="U167" i="5"/>
  <c r="U288" i="5"/>
  <c r="U185" i="5"/>
  <c r="U562" i="5"/>
  <c r="U39" i="5"/>
  <c r="U893" i="5"/>
  <c r="U593" i="5"/>
  <c r="U768" i="5"/>
  <c r="U651" i="5"/>
  <c r="U724" i="5"/>
  <c r="U560" i="5"/>
  <c r="U413" i="5"/>
  <c r="U813" i="5"/>
  <c r="U594" i="5"/>
  <c r="U126" i="5"/>
  <c r="U285" i="5"/>
  <c r="U709" i="5"/>
  <c r="U391" i="5"/>
  <c r="U283" i="5"/>
  <c r="U731" i="5"/>
  <c r="U399" i="5"/>
  <c r="U543" i="5"/>
  <c r="U919" i="5"/>
  <c r="U32" i="5"/>
  <c r="U687" i="5"/>
  <c r="U454" i="5"/>
  <c r="U415" i="5"/>
  <c r="U693" i="5"/>
  <c r="U831" i="5"/>
  <c r="U420" i="5"/>
  <c r="U510" i="5"/>
  <c r="U84" i="5"/>
  <c r="U609" i="5"/>
  <c r="U315" i="5"/>
  <c r="U668" i="5"/>
  <c r="U418" i="5"/>
  <c r="U152" i="5"/>
  <c r="U858" i="5"/>
  <c r="U378" i="5"/>
  <c r="U259" i="5"/>
  <c r="U461" i="5"/>
  <c r="U589" i="5"/>
  <c r="U800" i="5"/>
  <c r="U434" i="5"/>
  <c r="U133" i="5"/>
  <c r="U896" i="5"/>
  <c r="U556" i="5"/>
  <c r="U643" i="5"/>
  <c r="U895" i="5"/>
  <c r="U325" i="5"/>
  <c r="U54" i="5"/>
  <c r="U676" i="5"/>
  <c r="U903" i="5"/>
  <c r="U906" i="5"/>
  <c r="U621" i="5"/>
  <c r="U630" i="5"/>
  <c r="U239" i="5"/>
  <c r="U868" i="5"/>
  <c r="U477" i="5"/>
  <c r="U511" i="5"/>
  <c r="U802" i="5"/>
  <c r="U78" i="5"/>
  <c r="U312" i="5"/>
  <c r="U888" i="5"/>
  <c r="U313" i="5"/>
  <c r="U883" i="5"/>
  <c r="U234" i="5"/>
  <c r="U820" i="5"/>
  <c r="U700" i="5"/>
  <c r="U620" i="5"/>
  <c r="U193" i="5"/>
  <c r="U438" i="5"/>
  <c r="U508" i="5"/>
  <c r="U497" i="5"/>
  <c r="U641" i="5"/>
  <c r="U677" i="5"/>
  <c r="U115" i="5"/>
  <c r="U463" i="5"/>
  <c r="U443" i="5"/>
  <c r="U181" i="5"/>
  <c r="U401" i="5"/>
  <c r="U334" i="5"/>
  <c r="U679" i="5"/>
  <c r="U223" i="5"/>
  <c r="U650" i="5"/>
  <c r="U559" i="5"/>
  <c r="U230" i="5"/>
  <c r="U520" i="5"/>
  <c r="U573" i="5"/>
  <c r="U93" i="5"/>
  <c r="U496" i="5"/>
  <c r="U221" i="5"/>
  <c r="U723" i="5"/>
  <c r="U250" i="5"/>
  <c r="U537" i="5"/>
  <c r="U62" i="5"/>
  <c r="U326" i="5"/>
  <c r="U631" i="5"/>
  <c r="U657" i="5"/>
  <c r="U531" i="5"/>
  <c r="U297" i="5"/>
  <c r="U675" i="5"/>
  <c r="U129" i="5"/>
  <c r="U83" i="5"/>
  <c r="U369" i="5"/>
  <c r="U400" i="5"/>
  <c r="U725" i="5"/>
  <c r="U863" i="5"/>
  <c r="U669" i="5"/>
  <c r="U547" i="5"/>
  <c r="U180" i="5"/>
  <c r="U628" i="5"/>
  <c r="U414" i="5"/>
  <c r="U534" i="5"/>
  <c r="U206" i="5"/>
  <c r="U417" i="5"/>
  <c r="U882" i="5"/>
  <c r="U894" i="5"/>
  <c r="U535" i="5"/>
  <c r="U618" i="5"/>
  <c r="U278" i="5"/>
  <c r="U821" i="5"/>
  <c r="U905" i="5"/>
  <c r="U388" i="5"/>
  <c r="U67" i="5"/>
  <c r="U149" i="5"/>
  <c r="U323" i="5"/>
  <c r="U284" i="5"/>
  <c r="U235" i="5"/>
  <c r="U314" i="5"/>
  <c r="U525" i="5"/>
  <c r="U362" i="5"/>
  <c r="U196" i="5"/>
  <c r="U899" i="5"/>
  <c r="U774" i="5"/>
  <c r="U749" i="5"/>
  <c r="U622" i="5"/>
  <c r="U357" i="5"/>
  <c r="U354" i="5"/>
  <c r="U342" i="5"/>
  <c r="U353" i="5"/>
  <c r="U356" i="5"/>
  <c r="U8" i="5"/>
  <c r="U208" i="5"/>
  <c r="U358" i="5"/>
  <c r="U355" i="5"/>
  <c r="U444" i="5"/>
  <c r="U203" i="5"/>
  <c r="U272" i="5"/>
  <c r="U494" i="5"/>
  <c r="U188" i="5"/>
  <c r="U466" i="5"/>
  <c r="U24" i="5"/>
  <c r="U701" i="5"/>
  <c r="U658" i="5"/>
  <c r="U372" i="5"/>
  <c r="U777" i="5"/>
  <c r="U337" i="5"/>
  <c r="U21" i="5"/>
  <c r="U523" i="5"/>
  <c r="U50" i="5"/>
  <c r="U66" i="5"/>
  <c r="U845" i="5"/>
  <c r="U339" i="5"/>
  <c r="U557" i="5"/>
  <c r="U432" i="5"/>
  <c r="U606" i="5"/>
  <c r="U260" i="5"/>
  <c r="U318" i="5"/>
  <c r="U595" i="5"/>
  <c r="U299" i="5"/>
  <c r="U350" i="5"/>
  <c r="U346" i="5"/>
  <c r="U336" i="5"/>
  <c r="U345" i="5"/>
  <c r="U338" i="5"/>
  <c r="U347" i="5"/>
  <c r="U340" i="5"/>
  <c r="U341" i="5"/>
  <c r="U348" i="5"/>
  <c r="U349" i="5"/>
  <c r="U789" i="5"/>
  <c r="U783" i="5"/>
  <c r="U99" i="5"/>
  <c r="U795" i="5"/>
  <c r="U811" i="5"/>
  <c r="U787" i="5"/>
  <c r="U785" i="5"/>
  <c r="U808" i="5"/>
  <c r="U791" i="5"/>
  <c r="U794" i="5"/>
  <c r="U815" i="5"/>
  <c r="U812" i="5"/>
  <c r="U786" i="5"/>
  <c r="U796" i="5"/>
  <c r="U790" i="5"/>
  <c r="U814" i="5"/>
  <c r="U254" i="5"/>
  <c r="U370" i="5"/>
  <c r="U379" i="5"/>
  <c r="U398" i="5"/>
  <c r="U387" i="5"/>
  <c r="U166" i="5"/>
  <c r="U158" i="5"/>
  <c r="U765" i="5"/>
  <c r="U360" i="5"/>
  <c r="U343" i="5"/>
  <c r="U344" i="5"/>
  <c r="U717" i="5"/>
  <c r="U351" i="5"/>
  <c r="U352" i="5"/>
  <c r="U788" i="5"/>
  <c r="U298" i="5"/>
  <c r="U15" i="5"/>
  <c r="U718" i="5"/>
  <c r="U308" i="5"/>
  <c r="U91" i="5"/>
  <c r="U280" i="5"/>
  <c r="U470" i="5"/>
  <c r="U289" i="5"/>
  <c r="U113" i="5"/>
  <c r="U68" i="5"/>
  <c r="U728" i="5"/>
  <c r="U736" i="5"/>
  <c r="U307" i="5"/>
  <c r="U421" i="5"/>
  <c r="U227" i="5"/>
  <c r="U827" i="5"/>
  <c r="U123" i="5"/>
  <c r="U666" i="5"/>
  <c r="U713" i="5"/>
  <c r="U448" i="5"/>
  <c r="U711" i="5"/>
  <c r="U902" i="5"/>
  <c r="U771" i="5"/>
  <c r="U425" i="5"/>
  <c r="U154" i="5"/>
  <c r="U832" i="5"/>
  <c r="U238" i="5"/>
  <c r="U419" i="5"/>
  <c r="U830" i="5"/>
  <c r="U290" i="5"/>
  <c r="U823" i="5"/>
  <c r="U143" i="5"/>
  <c r="U329" i="5"/>
  <c r="U707" i="5"/>
  <c r="U493" i="5"/>
  <c r="U98" i="5"/>
  <c r="U109" i="5"/>
  <c r="U292" i="5"/>
  <c r="U824" i="5"/>
  <c r="U455" i="5"/>
  <c r="U266" i="5"/>
  <c r="U546" i="5"/>
  <c r="U610" i="5"/>
  <c r="U244" i="5"/>
  <c r="U65" i="5"/>
  <c r="U447" i="5"/>
  <c r="U500" i="5"/>
  <c r="U662" i="5"/>
  <c r="U891" i="5"/>
  <c r="U175" i="5"/>
  <c r="U258" i="5"/>
  <c r="U545" i="5"/>
  <c r="U428" i="5"/>
  <c r="U576" i="5"/>
  <c r="U720" i="5"/>
  <c r="U721" i="5"/>
  <c r="U907" i="5"/>
  <c r="U89" i="5"/>
  <c r="U558" i="5"/>
  <c r="U124" i="5"/>
  <c r="U569" i="5"/>
  <c r="U734" i="5"/>
  <c r="U881" i="5"/>
  <c r="U877" i="5"/>
  <c r="U729" i="5"/>
  <c r="U575" i="5"/>
  <c r="U767" i="5"/>
  <c r="U79" i="5"/>
  <c r="U18" i="5"/>
  <c r="U505" i="5"/>
  <c r="U145" i="5"/>
  <c r="U689" i="5"/>
  <c r="U685" i="5"/>
  <c r="U875" i="5"/>
  <c r="U22" i="5"/>
  <c r="U241" i="5"/>
  <c r="U19" i="5"/>
  <c r="U333" i="5"/>
  <c r="U409" i="5"/>
  <c r="U544" i="5"/>
  <c r="U148" i="5"/>
  <c r="U237" i="5"/>
  <c r="U216" i="5"/>
  <c r="U490" i="5"/>
  <c r="U583" i="5"/>
  <c r="U43" i="5"/>
  <c r="U293" i="5"/>
  <c r="U512" i="5"/>
  <c r="U897" i="5"/>
  <c r="U492" i="5"/>
  <c r="U53" i="5"/>
  <c r="U426" i="5"/>
  <c r="U715" i="5"/>
  <c r="U528" i="5"/>
  <c r="U778" i="5"/>
  <c r="U120" i="5"/>
  <c r="U870" i="5"/>
  <c r="U489" i="5"/>
  <c r="U892" i="5"/>
  <c r="U451" i="5"/>
  <c r="U819" i="5"/>
  <c r="U869" i="5"/>
  <c r="U756" i="5"/>
  <c r="U854" i="5"/>
  <c r="U743" i="5"/>
  <c r="U732" i="5"/>
  <c r="U452" i="5"/>
  <c r="U139" i="5"/>
  <c r="U735" i="5"/>
  <c r="U430" i="5"/>
  <c r="U46" i="5"/>
  <c r="U866" i="5"/>
  <c r="U661" i="5"/>
  <c r="U714" i="5"/>
  <c r="U30" i="5"/>
  <c r="U747" i="5"/>
  <c r="U574" i="5"/>
  <c r="U733" i="5"/>
  <c r="U211" i="5"/>
  <c r="U772" i="5"/>
  <c r="U516" i="5"/>
  <c r="U100" i="5"/>
  <c r="U623" i="5"/>
  <c r="U864" i="5"/>
  <c r="U411" i="5"/>
  <c r="U10" i="5"/>
  <c r="U306" i="5"/>
  <c r="U664" i="5"/>
  <c r="U855" i="5"/>
  <c r="U261" i="5"/>
  <c r="U386" i="5"/>
  <c r="U780" i="5"/>
  <c r="U660" i="5"/>
  <c r="U722" i="5"/>
  <c r="U44" i="5"/>
  <c r="U429" i="5"/>
  <c r="U851" i="5"/>
  <c r="U591" i="5"/>
  <c r="U465" i="5"/>
  <c r="U909" i="5"/>
  <c r="U146" i="5"/>
  <c r="U377" i="5"/>
  <c r="U96" i="5"/>
  <c r="U373" i="5"/>
  <c r="U282" i="5"/>
  <c r="U611" i="5"/>
  <c r="U376" i="5"/>
  <c r="U627" i="5"/>
  <c r="U402" i="5"/>
  <c r="U224" i="5"/>
  <c r="U517" i="5"/>
  <c r="U301" i="5"/>
  <c r="U217" i="5"/>
  <c r="U219" i="5"/>
  <c r="U541" i="5"/>
  <c r="U375" i="5"/>
  <c r="U410" i="5"/>
  <c r="U503" i="5"/>
  <c r="U55" i="5"/>
  <c r="U101" i="5"/>
  <c r="U427" i="5"/>
  <c r="U305" i="5"/>
  <c r="U111" i="5"/>
  <c r="U33" i="5"/>
  <c r="U17" i="5"/>
  <c r="U183" i="5"/>
  <c r="U663" i="5"/>
  <c r="U910" i="5"/>
  <c r="U579" i="5"/>
  <c r="U194" i="5"/>
  <c r="U513" i="5"/>
  <c r="U262" i="5"/>
  <c r="U403" i="5"/>
  <c r="U659" i="5"/>
  <c r="U566" i="5"/>
  <c r="U495" i="5"/>
  <c r="U460" i="5"/>
  <c r="U550" i="5"/>
  <c r="T656" i="5"/>
  <c r="T674" i="5"/>
  <c r="T847" i="5"/>
  <c r="T690" i="5"/>
  <c r="T380" i="5"/>
  <c r="T311" i="5"/>
  <c r="T144" i="5"/>
  <c r="T29" i="5"/>
  <c r="T913" i="5"/>
  <c r="T871" i="5"/>
  <c r="T114" i="5"/>
  <c r="T578" i="5"/>
  <c r="T553" i="5"/>
  <c r="T128" i="5"/>
  <c r="T710" i="5"/>
  <c r="T836" i="5"/>
  <c r="T740" i="5"/>
  <c r="T914" i="5"/>
  <c r="T363" i="5"/>
  <c r="T617" i="5"/>
  <c r="T702" i="5"/>
  <c r="T365" i="5"/>
  <c r="T207" i="5"/>
  <c r="T405" i="5"/>
  <c r="T806" i="5"/>
  <c r="T555" i="5"/>
  <c r="T615" i="5"/>
  <c r="T792" i="5"/>
  <c r="T817" i="5"/>
  <c r="T822" i="5"/>
  <c r="T199" i="5"/>
  <c r="T646" i="5"/>
  <c r="T245" i="5"/>
  <c r="T366" i="5"/>
  <c r="T852" i="5"/>
  <c r="T616" i="5"/>
  <c r="T192" i="5"/>
  <c r="T73" i="5"/>
  <c r="T202" i="5"/>
  <c r="T753" i="5"/>
  <c r="T195" i="5"/>
  <c r="T382" i="5"/>
  <c r="T155" i="5"/>
  <c r="T125" i="5"/>
  <c r="T475" i="5"/>
  <c r="T551" i="5"/>
  <c r="T653" i="5"/>
  <c r="T88" i="5"/>
  <c r="T51" i="5"/>
  <c r="T106" i="5"/>
  <c r="T703" i="5"/>
  <c r="T423" i="5"/>
  <c r="T462" i="5"/>
  <c r="T509" i="5"/>
  <c r="T57" i="5"/>
  <c r="T755" i="5"/>
  <c r="T706" i="5"/>
  <c r="T102" i="5"/>
  <c r="T782" i="5"/>
  <c r="T201" i="5"/>
  <c r="T673" i="5"/>
  <c r="T257" i="5"/>
  <c r="T316" i="5"/>
  <c r="T26" i="5"/>
  <c r="T169" i="5"/>
  <c r="T396" i="5"/>
  <c r="T52" i="5"/>
  <c r="T798" i="5"/>
  <c r="T47" i="5"/>
  <c r="T170" i="5"/>
  <c r="T11" i="5"/>
  <c r="T151" i="5"/>
  <c r="T764" i="5"/>
  <c r="T742" i="5"/>
  <c r="T515" i="5"/>
  <c r="T474" i="5"/>
  <c r="T436" i="5"/>
  <c r="T14" i="5"/>
  <c r="T163" i="5"/>
  <c r="T240" i="5"/>
  <c r="T164" i="5"/>
  <c r="T898" i="5"/>
  <c r="T397" i="5"/>
  <c r="T408" i="5"/>
  <c r="T335" i="5"/>
  <c r="T265" i="5"/>
  <c r="T727" i="5"/>
  <c r="T253" i="5"/>
  <c r="T604" i="5"/>
  <c r="T874" i="5"/>
  <c r="T565" i="5"/>
  <c r="T763" i="5"/>
  <c r="T242" i="5"/>
  <c r="T122" i="5"/>
  <c r="T16" i="5"/>
  <c r="T324" i="5"/>
  <c r="T220" i="5"/>
  <c r="T442" i="5"/>
  <c r="T252" i="5"/>
  <c r="T142" i="5"/>
  <c r="T9" i="5"/>
  <c r="T672" i="5"/>
  <c r="T45" i="5"/>
  <c r="T416" i="5"/>
  <c r="T769" i="5"/>
  <c r="T828" i="5"/>
  <c r="T614" i="5"/>
  <c r="T750" i="5"/>
  <c r="T42" i="5"/>
  <c r="T691" i="5"/>
  <c r="T304" i="5"/>
  <c r="T7" i="5"/>
  <c r="T331" i="5"/>
  <c r="T842" i="5"/>
  <c r="T437" i="5"/>
  <c r="T269" i="5"/>
  <c r="T716" i="5"/>
  <c r="T218" i="5"/>
  <c r="T649" i="5"/>
  <c r="T561" i="5"/>
  <c r="T150" i="5"/>
  <c r="T603" i="5"/>
  <c r="T294" i="5"/>
  <c r="T275" i="5"/>
  <c r="T271" i="5"/>
  <c r="T682" i="5"/>
  <c r="T480" i="5"/>
  <c r="T878" i="5"/>
  <c r="T236" i="5"/>
  <c r="T229" i="5"/>
  <c r="T107" i="5"/>
  <c r="T132" i="5"/>
  <c r="T538" i="5"/>
  <c r="T20" i="5"/>
  <c r="T522" i="5"/>
  <c r="T526" i="5"/>
  <c r="T205" i="5"/>
  <c r="T487" i="5"/>
  <c r="T464" i="5"/>
  <c r="T484" i="5"/>
  <c r="T879" i="5"/>
  <c r="T76" i="5"/>
  <c r="T644" i="5"/>
  <c r="T174" i="5"/>
  <c r="T171" i="5"/>
  <c r="T172" i="5"/>
  <c r="T708" i="5"/>
  <c r="T92" i="5"/>
  <c r="T600" i="5"/>
  <c r="T601" i="5"/>
  <c r="T712" i="5"/>
  <c r="T519" i="5"/>
  <c r="T330" i="5"/>
  <c r="T381" i="5"/>
  <c r="T274" i="5"/>
  <c r="T110" i="5"/>
  <c r="T548" i="5"/>
  <c r="T542" i="5"/>
  <c r="T848" i="5"/>
  <c r="T467" i="5"/>
  <c r="T160" i="5"/>
  <c r="T692" i="5"/>
  <c r="T481" i="5"/>
  <c r="T624" i="5"/>
  <c r="T215" i="5"/>
  <c r="T809" i="5"/>
  <c r="T921" i="5"/>
  <c r="T760" i="5"/>
  <c r="T612" i="5"/>
  <c r="T761" i="5"/>
  <c r="T267" i="5"/>
  <c r="T529" i="5"/>
  <c r="T200" i="5"/>
  <c r="T431" i="5"/>
  <c r="T810" i="5"/>
  <c r="T485" i="5"/>
  <c r="T865" i="5"/>
  <c r="T642" i="5"/>
  <c r="T82" i="5"/>
  <c r="T295" i="5"/>
  <c r="T670" i="5"/>
  <c r="T860" i="5"/>
  <c r="T406" i="5"/>
  <c r="T857" i="5"/>
  <c r="T12" i="5"/>
  <c r="T140" i="5"/>
  <c r="T138" i="5"/>
  <c r="T445" i="5"/>
  <c r="T249" i="5"/>
  <c r="T571" i="5"/>
  <c r="T112" i="5"/>
  <c r="T862" i="5"/>
  <c r="T861" i="5"/>
  <c r="T302" i="5"/>
  <c r="T105" i="5"/>
  <c r="T577" i="5"/>
  <c r="T856" i="5"/>
  <c r="T833" i="5"/>
  <c r="T141" i="5"/>
  <c r="T564" i="5"/>
  <c r="T748" i="5"/>
  <c r="T834" i="5"/>
  <c r="T300" i="5"/>
  <c r="T889" i="5"/>
  <c r="T440" i="5"/>
  <c r="T839" i="5"/>
  <c r="T95" i="5"/>
  <c r="T752" i="5"/>
  <c r="T435" i="5"/>
  <c r="T446" i="5"/>
  <c r="T912" i="5"/>
  <c r="T176" i="5"/>
  <c r="T759" i="5"/>
  <c r="T758" i="5"/>
  <c r="T80" i="5"/>
  <c r="T846" i="5"/>
  <c r="T103" i="5"/>
  <c r="T81" i="5"/>
  <c r="T625" i="5"/>
  <c r="T214" i="5"/>
  <c r="T246" i="5"/>
  <c r="T147" i="5"/>
  <c r="T506" i="5"/>
  <c r="T213" i="5"/>
  <c r="T654" i="5"/>
  <c r="T648" i="5"/>
  <c r="T309" i="5"/>
  <c r="T255" i="5"/>
  <c r="T119" i="5"/>
  <c r="T256" i="5"/>
  <c r="T719" i="5"/>
  <c r="T829" i="5"/>
  <c r="T816" i="5"/>
  <c r="T638" i="5"/>
  <c r="T270" i="5"/>
  <c r="T632" i="5"/>
  <c r="T521" i="5"/>
  <c r="T90" i="5"/>
  <c r="T58" i="5"/>
  <c r="T450" i="5"/>
  <c r="T453" i="5"/>
  <c r="T367" i="5"/>
  <c r="T634" i="5"/>
  <c r="T588" i="5"/>
  <c r="T607" i="5"/>
  <c r="T198" i="5"/>
  <c r="T263" i="5"/>
  <c r="T683" i="5"/>
  <c r="T900" i="5"/>
  <c r="T36" i="5"/>
  <c r="T698" i="5"/>
  <c r="T699" i="5"/>
  <c r="T599" i="5"/>
  <c r="T775" i="5"/>
  <c r="T901" i="5"/>
  <c r="T799" i="5"/>
  <c r="T818" i="5"/>
  <c r="T412" i="5"/>
  <c r="T754" i="5"/>
  <c r="T757" i="5"/>
  <c r="T697" i="5"/>
  <c r="T605" i="5"/>
  <c r="T86" i="5"/>
  <c r="T471" i="5"/>
  <c r="T472" i="5"/>
  <c r="T469" i="5"/>
  <c r="T730" i="5"/>
  <c r="T766" i="5"/>
  <c r="T568" i="5"/>
  <c r="T136" i="5"/>
  <c r="T69" i="5"/>
  <c r="T383" i="5"/>
  <c r="T384" i="5"/>
  <c r="T104" i="5"/>
  <c r="T212" i="5"/>
  <c r="T602" i="5"/>
  <c r="T514" i="5"/>
  <c r="T71" i="5"/>
  <c r="T639" i="5"/>
  <c r="T640" i="5"/>
  <c r="T456" i="5"/>
  <c r="T825" i="5"/>
  <c r="T243" i="5"/>
  <c r="T60" i="5"/>
  <c r="T626" i="5"/>
  <c r="T762" i="5"/>
  <c r="T502" i="5"/>
  <c r="T273" i="5"/>
  <c r="T532" i="5"/>
  <c r="T251" i="5"/>
  <c r="T70" i="5"/>
  <c r="T681" i="5"/>
  <c r="T135" i="5"/>
  <c r="T608" i="5"/>
  <c r="T751" i="5"/>
  <c r="T552" i="5"/>
  <c r="T744" i="5"/>
  <c r="T916" i="5"/>
  <c r="T745" i="5"/>
  <c r="T64" i="5"/>
  <c r="T741" i="5"/>
  <c r="T530" i="5"/>
  <c r="T540" i="5"/>
  <c r="T287" i="5"/>
  <c r="T567" i="5"/>
  <c r="T392" i="5"/>
  <c r="T394" i="5"/>
  <c r="T915" i="5"/>
  <c r="T310" i="5"/>
  <c r="T635" i="5"/>
  <c r="T805" i="5"/>
  <c r="T647" i="5"/>
  <c r="T27" i="5"/>
  <c r="T327" i="5"/>
  <c r="T458" i="5"/>
  <c r="T276" i="5"/>
  <c r="T911" i="5"/>
  <c r="T739" i="5"/>
  <c r="T917" i="5"/>
  <c r="T835" i="5"/>
  <c r="T837" i="5"/>
  <c r="T590" i="5"/>
  <c r="T563" i="5"/>
  <c r="T286" i="5"/>
  <c r="T303" i="5"/>
  <c r="T704" i="5"/>
  <c r="T264" i="5"/>
  <c r="T168" i="5"/>
  <c r="T74" i="5"/>
  <c r="T75" i="5"/>
  <c r="T48" i="5"/>
  <c r="T633" i="5"/>
  <c r="T598" i="5"/>
  <c r="T597" i="5"/>
  <c r="T793" i="5"/>
  <c r="T332" i="5"/>
  <c r="T844" i="5"/>
  <c r="T838" i="5"/>
  <c r="T803" i="5"/>
  <c r="T385" i="5"/>
  <c r="T228" i="5"/>
  <c r="T187" i="5"/>
  <c r="T389" i="5"/>
  <c r="T619" i="5"/>
  <c r="T479" i="5"/>
  <c r="T320" i="5"/>
  <c r="T404" i="5"/>
  <c r="T197" i="5"/>
  <c r="T478" i="5"/>
  <c r="T422" i="5"/>
  <c r="T424" i="5"/>
  <c r="T131" i="5"/>
  <c r="T457" i="5"/>
  <c r="T441" i="5"/>
  <c r="T920" i="5"/>
  <c r="T885" i="5"/>
  <c r="T459" i="5"/>
  <c r="T504" i="5"/>
  <c r="T317" i="5"/>
  <c r="T407" i="5"/>
  <c r="T177" i="5"/>
  <c r="T826" i="5"/>
  <c r="T35" i="5"/>
  <c r="T629" i="5"/>
  <c r="T134" i="5"/>
  <c r="T784" i="5"/>
  <c r="T94" i="5"/>
  <c r="T695" i="5"/>
  <c r="T482" i="5"/>
  <c r="T807" i="5"/>
  <c r="T801" i="5"/>
  <c r="T507" i="5"/>
  <c r="T209" i="5"/>
  <c r="T613" i="5"/>
  <c r="T486" i="5"/>
  <c r="T887" i="5"/>
  <c r="T296" i="5"/>
  <c r="T773" i="5"/>
  <c r="T867" i="5"/>
  <c r="T483" i="5"/>
  <c r="T476" i="5"/>
  <c r="T652" i="5"/>
  <c r="T527" i="5"/>
  <c r="T189" i="5"/>
  <c r="T904" i="5"/>
  <c r="T190" i="5"/>
  <c r="T688" i="5"/>
  <c r="T156" i="5"/>
  <c r="T539" i="5"/>
  <c r="T167" i="5"/>
  <c r="T288" i="5"/>
  <c r="T185" i="5"/>
  <c r="T562" i="5"/>
  <c r="T39" i="5"/>
  <c r="T893" i="5"/>
  <c r="T593" i="5"/>
  <c r="T768" i="5"/>
  <c r="T651" i="5"/>
  <c r="T724" i="5"/>
  <c r="T560" i="5"/>
  <c r="T413" i="5"/>
  <c r="T813" i="5"/>
  <c r="T594" i="5"/>
  <c r="T126" i="5"/>
  <c r="T285" i="5"/>
  <c r="T709" i="5"/>
  <c r="T391" i="5"/>
  <c r="T283" i="5"/>
  <c r="T731" i="5"/>
  <c r="T399" i="5"/>
  <c r="T543" i="5"/>
  <c r="T919" i="5"/>
  <c r="T32" i="5"/>
  <c r="T687" i="5"/>
  <c r="T454" i="5"/>
  <c r="T415" i="5"/>
  <c r="T696" i="5"/>
  <c r="T693" i="5"/>
  <c r="T831" i="5"/>
  <c r="T420" i="5"/>
  <c r="T510" i="5"/>
  <c r="T84" i="5"/>
  <c r="T609" i="5"/>
  <c r="T315" i="5"/>
  <c r="T668" i="5"/>
  <c r="T418" i="5"/>
  <c r="T152" i="5"/>
  <c r="T858" i="5"/>
  <c r="T378" i="5"/>
  <c r="T259" i="5"/>
  <c r="T461" i="5"/>
  <c r="T589" i="5"/>
  <c r="T800" i="5"/>
  <c r="T434" i="5"/>
  <c r="T133" i="5"/>
  <c r="T896" i="5"/>
  <c r="T556" i="5"/>
  <c r="T643" i="5"/>
  <c r="T895" i="5"/>
  <c r="T325" i="5"/>
  <c r="T54" i="5"/>
  <c r="T676" i="5"/>
  <c r="T903" i="5"/>
  <c r="T906" i="5"/>
  <c r="T621" i="5"/>
  <c r="T630" i="5"/>
  <c r="T239" i="5"/>
  <c r="T868" i="5"/>
  <c r="T477" i="5"/>
  <c r="T511" i="5"/>
  <c r="T802" i="5"/>
  <c r="T78" i="5"/>
  <c r="T312" i="5"/>
  <c r="T888" i="5"/>
  <c r="T313" i="5"/>
  <c r="T883" i="5"/>
  <c r="T234" i="5"/>
  <c r="T820" i="5"/>
  <c r="T700" i="5"/>
  <c r="T620" i="5"/>
  <c r="T193" i="5"/>
  <c r="T438" i="5"/>
  <c r="T508" i="5"/>
  <c r="T497" i="5"/>
  <c r="T641" i="5"/>
  <c r="T677" i="5"/>
  <c r="T115" i="5"/>
  <c r="T463" i="5"/>
  <c r="T443" i="5"/>
  <c r="T181" i="5"/>
  <c r="T401" i="5"/>
  <c r="T334" i="5"/>
  <c r="T679" i="5"/>
  <c r="T223" i="5"/>
  <c r="T650" i="5"/>
  <c r="T559" i="5"/>
  <c r="T230" i="5"/>
  <c r="T520" i="5"/>
  <c r="T573" i="5"/>
  <c r="T93" i="5"/>
  <c r="T496" i="5"/>
  <c r="T221" i="5"/>
  <c r="T723" i="5"/>
  <c r="T250" i="5"/>
  <c r="T537" i="5"/>
  <c r="T62" i="5"/>
  <c r="T326" i="5"/>
  <c r="T631" i="5"/>
  <c r="T657" i="5"/>
  <c r="T531" i="5"/>
  <c r="T297" i="5"/>
  <c r="T675" i="5"/>
  <c r="T129" i="5"/>
  <c r="T83" i="5"/>
  <c r="T369" i="5"/>
  <c r="T400" i="5"/>
  <c r="T725" i="5"/>
  <c r="T863" i="5"/>
  <c r="T669" i="5"/>
  <c r="T547" i="5"/>
  <c r="T180" i="5"/>
  <c r="T628" i="5"/>
  <c r="T414" i="5"/>
  <c r="T534" i="5"/>
  <c r="T206" i="5"/>
  <c r="T417" i="5"/>
  <c r="T882" i="5"/>
  <c r="T894" i="5"/>
  <c r="T535" i="5"/>
  <c r="T618" i="5"/>
  <c r="T278" i="5"/>
  <c r="T821" i="5"/>
  <c r="T905" i="5"/>
  <c r="T388" i="5"/>
  <c r="T67" i="5"/>
  <c r="T149" i="5"/>
  <c r="T323" i="5"/>
  <c r="T284" i="5"/>
  <c r="T235" i="5"/>
  <c r="T314" i="5"/>
  <c r="T525" i="5"/>
  <c r="T362" i="5"/>
  <c r="T196" i="5"/>
  <c r="T899" i="5"/>
  <c r="T774" i="5"/>
  <c r="T749" i="5"/>
  <c r="T622" i="5"/>
  <c r="T357" i="5"/>
  <c r="T354" i="5"/>
  <c r="T342" i="5"/>
  <c r="T353" i="5"/>
  <c r="T356" i="5"/>
  <c r="T8" i="5"/>
  <c r="T208" i="5"/>
  <c r="T358" i="5"/>
  <c r="T355" i="5"/>
  <c r="T444" i="5"/>
  <c r="T203" i="5"/>
  <c r="T272" i="5"/>
  <c r="T494" i="5"/>
  <c r="T188" i="5"/>
  <c r="T466" i="5"/>
  <c r="T24" i="5"/>
  <c r="T701" i="5"/>
  <c r="T658" i="5"/>
  <c r="T372" i="5"/>
  <c r="T777" i="5"/>
  <c r="T337" i="5"/>
  <c r="T21" i="5"/>
  <c r="T523" i="5"/>
  <c r="T50" i="5"/>
  <c r="T66" i="5"/>
  <c r="T845" i="5"/>
  <c r="T339" i="5"/>
  <c r="T557" i="5"/>
  <c r="T432" i="5"/>
  <c r="T606" i="5"/>
  <c r="T260" i="5"/>
  <c r="T318" i="5"/>
  <c r="T595" i="5"/>
  <c r="T299" i="5"/>
  <c r="T350" i="5"/>
  <c r="T346" i="5"/>
  <c r="T336" i="5"/>
  <c r="T345" i="5"/>
  <c r="T338" i="5"/>
  <c r="T347" i="5"/>
  <c r="T340" i="5"/>
  <c r="T341" i="5"/>
  <c r="T348" i="5"/>
  <c r="T349" i="5"/>
  <c r="T789" i="5"/>
  <c r="T783" i="5"/>
  <c r="T99" i="5"/>
  <c r="T795" i="5"/>
  <c r="T811" i="5"/>
  <c r="T787" i="5"/>
  <c r="T785" i="5"/>
  <c r="T808" i="5"/>
  <c r="T791" i="5"/>
  <c r="T794" i="5"/>
  <c r="T815" i="5"/>
  <c r="T812" i="5"/>
  <c r="T786" i="5"/>
  <c r="T796" i="5"/>
  <c r="T790" i="5"/>
  <c r="T814" i="5"/>
  <c r="T254" i="5"/>
  <c r="T370" i="5"/>
  <c r="T379" i="5"/>
  <c r="T398" i="5"/>
  <c r="T387" i="5"/>
  <c r="T166" i="5"/>
  <c r="T158" i="5"/>
  <c r="T765" i="5"/>
  <c r="T360" i="5"/>
  <c r="T343" i="5"/>
  <c r="T344" i="5"/>
  <c r="T717" i="5"/>
  <c r="T351" i="5"/>
  <c r="T352" i="5"/>
  <c r="T788" i="5"/>
  <c r="T298" i="5"/>
  <c r="T15" i="5"/>
  <c r="T718" i="5"/>
  <c r="T308" i="5"/>
  <c r="T91" i="5"/>
  <c r="T280" i="5"/>
  <c r="T470" i="5"/>
  <c r="T289" i="5"/>
  <c r="T113" i="5"/>
  <c r="T68" i="5"/>
  <c r="T728" i="5"/>
  <c r="T736" i="5"/>
  <c r="T307" i="5"/>
  <c r="T421" i="5"/>
  <c r="T227" i="5"/>
  <c r="T827" i="5"/>
  <c r="T123" i="5"/>
  <c r="T666" i="5"/>
  <c r="T713" i="5"/>
  <c r="T448" i="5"/>
  <c r="T711" i="5"/>
  <c r="T902" i="5"/>
  <c r="T771" i="5"/>
  <c r="T425" i="5"/>
  <c r="T154" i="5"/>
  <c r="T832" i="5"/>
  <c r="T238" i="5"/>
  <c r="T419" i="5"/>
  <c r="T830" i="5"/>
  <c r="T290" i="5"/>
  <c r="T823" i="5"/>
  <c r="T143" i="5"/>
  <c r="T329" i="5"/>
  <c r="T707" i="5"/>
  <c r="T493" i="5"/>
  <c r="T98" i="5"/>
  <c r="T109" i="5"/>
  <c r="T292" i="5"/>
  <c r="T824" i="5"/>
  <c r="T455" i="5"/>
  <c r="T266" i="5"/>
  <c r="T546" i="5"/>
  <c r="T610" i="5"/>
  <c r="T244" i="5"/>
  <c r="T65" i="5"/>
  <c r="T447" i="5"/>
  <c r="T500" i="5"/>
  <c r="T662" i="5"/>
  <c r="T891" i="5"/>
  <c r="T175" i="5"/>
  <c r="T258" i="5"/>
  <c r="T545" i="5"/>
  <c r="T428" i="5"/>
  <c r="T576" i="5"/>
  <c r="T720" i="5"/>
  <c r="T721" i="5"/>
  <c r="T907" i="5"/>
  <c r="T89" i="5"/>
  <c r="T558" i="5"/>
  <c r="T124" i="5"/>
  <c r="T569" i="5"/>
  <c r="T734" i="5"/>
  <c r="T881" i="5"/>
  <c r="T877" i="5"/>
  <c r="T729" i="5"/>
  <c r="T575" i="5"/>
  <c r="T767" i="5"/>
  <c r="T79" i="5"/>
  <c r="T18" i="5"/>
  <c r="T505" i="5"/>
  <c r="T145" i="5"/>
  <c r="T689" i="5"/>
  <c r="T685" i="5"/>
  <c r="T875" i="5"/>
  <c r="T22" i="5"/>
  <c r="T241" i="5"/>
  <c r="T19" i="5"/>
  <c r="T333" i="5"/>
  <c r="T409" i="5"/>
  <c r="T544" i="5"/>
  <c r="T148" i="5"/>
  <c r="T237" i="5"/>
  <c r="T216" i="5"/>
  <c r="T490" i="5"/>
  <c r="T583" i="5"/>
  <c r="T43" i="5"/>
  <c r="T293" i="5"/>
  <c r="T512" i="5"/>
  <c r="T897" i="5"/>
  <c r="T492" i="5"/>
  <c r="T53" i="5"/>
  <c r="T426" i="5"/>
  <c r="T715" i="5"/>
  <c r="T528" i="5"/>
  <c r="T778" i="5"/>
  <c r="T120" i="5"/>
  <c r="T870" i="5"/>
  <c r="T489" i="5"/>
  <c r="T892" i="5"/>
  <c r="T451" i="5"/>
  <c r="T819" i="5"/>
  <c r="T869" i="5"/>
  <c r="T756" i="5"/>
  <c r="T854" i="5"/>
  <c r="T743" i="5"/>
  <c r="T732" i="5"/>
  <c r="T452" i="5"/>
  <c r="T139" i="5"/>
  <c r="T735" i="5"/>
  <c r="T430" i="5"/>
  <c r="T46" i="5"/>
  <c r="T866" i="5"/>
  <c r="T661" i="5"/>
  <c r="T714" i="5"/>
  <c r="T30" i="5"/>
  <c r="T747" i="5"/>
  <c r="T574" i="5"/>
  <c r="T733" i="5"/>
  <c r="T211" i="5"/>
  <c r="T772" i="5"/>
  <c r="T516" i="5"/>
  <c r="T100" i="5"/>
  <c r="T623" i="5"/>
  <c r="T864" i="5"/>
  <c r="T411" i="5"/>
  <c r="T10" i="5"/>
  <c r="T306" i="5"/>
  <c r="T664" i="5"/>
  <c r="T855" i="5"/>
  <c r="T261" i="5"/>
  <c r="T386" i="5"/>
  <c r="T780" i="5"/>
  <c r="T660" i="5"/>
  <c r="T722" i="5"/>
  <c r="T44" i="5"/>
  <c r="T429" i="5"/>
  <c r="T851" i="5"/>
  <c r="T591" i="5"/>
  <c r="T465" i="5"/>
  <c r="T909" i="5"/>
  <c r="T146" i="5"/>
  <c r="T377" i="5"/>
  <c r="T96" i="5"/>
  <c r="T373" i="5"/>
  <c r="T282" i="5"/>
  <c r="T611" i="5"/>
  <c r="T376" i="5"/>
  <c r="T627" i="5"/>
  <c r="T402" i="5"/>
  <c r="T224" i="5"/>
  <c r="T517" i="5"/>
  <c r="T301" i="5"/>
  <c r="T217" i="5"/>
  <c r="T219" i="5"/>
  <c r="T541" i="5"/>
  <c r="T375" i="5"/>
  <c r="T410" i="5"/>
  <c r="T503" i="5"/>
  <c r="T55" i="5"/>
  <c r="T101" i="5"/>
  <c r="T427" i="5"/>
  <c r="T305" i="5"/>
  <c r="T111" i="5"/>
  <c r="T33" i="5"/>
  <c r="T17" i="5"/>
  <c r="T183" i="5"/>
  <c r="T663" i="5"/>
  <c r="T910" i="5"/>
  <c r="T579" i="5"/>
  <c r="T194" i="5"/>
  <c r="T513" i="5"/>
  <c r="T262" i="5"/>
  <c r="T403" i="5"/>
  <c r="T659" i="5"/>
  <c r="T566" i="5"/>
  <c r="T495" i="5"/>
  <c r="T460" i="5"/>
  <c r="T550" i="5"/>
  <c r="J761" i="6"/>
  <c r="Y761" i="6" s="1"/>
  <c r="L761" i="6"/>
  <c r="M761" i="6" s="1"/>
  <c r="T761" i="6"/>
  <c r="AB761" i="6"/>
  <c r="AC761" i="6"/>
  <c r="L627" i="45" l="1"/>
  <c r="F615" i="62"/>
  <c r="U781" i="5"/>
  <c r="T781" i="5"/>
  <c r="C501" i="5"/>
  <c r="C59" i="5"/>
  <c r="C843" i="5"/>
  <c r="C97" i="5"/>
  <c r="C460" i="5"/>
  <c r="C886" i="5"/>
  <c r="C395" i="5"/>
  <c r="C108" i="5"/>
  <c r="C849" i="5"/>
  <c r="C57" i="5"/>
  <c r="C139" i="5"/>
  <c r="C735" i="5"/>
  <c r="C430" i="5"/>
  <c r="C46" i="5"/>
  <c r="C866" i="5"/>
  <c r="C755" i="5"/>
  <c r="C661" i="5"/>
  <c r="C714" i="5"/>
  <c r="C30" i="5"/>
  <c r="C747" i="5"/>
  <c r="C706" i="5"/>
  <c r="C781" i="5"/>
  <c r="C574" i="5"/>
  <c r="C733" i="5"/>
  <c r="C211" i="5"/>
  <c r="C222" i="5"/>
  <c r="C772" i="5"/>
  <c r="C516" i="5"/>
  <c r="C100" i="5"/>
  <c r="C28" i="5"/>
  <c r="C623" i="5"/>
  <c r="C102" i="5"/>
  <c r="C864" i="5"/>
  <c r="C411" i="5"/>
  <c r="C10" i="5"/>
  <c r="C306" i="5"/>
  <c r="C664" i="5"/>
  <c r="C855" i="5"/>
  <c r="C261" i="5"/>
  <c r="C386" i="5"/>
  <c r="C780" i="5"/>
  <c r="C782" i="5"/>
  <c r="C660" i="5"/>
  <c r="C722" i="5"/>
  <c r="C44" i="5"/>
  <c r="C429" i="5"/>
  <c r="C851" i="5"/>
  <c r="C738" i="5"/>
  <c r="C591" i="5"/>
  <c r="C201" i="5"/>
  <c r="C465" i="5"/>
  <c r="C909" i="5"/>
  <c r="C146" i="5"/>
  <c r="C377" i="5"/>
  <c r="C96" i="5"/>
  <c r="C373" i="5"/>
  <c r="C282" i="5"/>
  <c r="C611" i="5"/>
  <c r="C673" i="5"/>
  <c r="C376" i="5"/>
  <c r="C627" i="5"/>
  <c r="C402" i="5"/>
  <c r="C224" i="5"/>
  <c r="C517" i="5"/>
  <c r="C301" i="5"/>
  <c r="C217" i="5"/>
  <c r="C257" i="5"/>
  <c r="C219" i="5"/>
  <c r="C541" i="5"/>
  <c r="C375" i="5"/>
  <c r="C410" i="5"/>
  <c r="C503" i="5"/>
  <c r="C55" i="5"/>
  <c r="C101" i="5"/>
  <c r="C427" i="5"/>
  <c r="C316" i="5"/>
  <c r="C305" i="5"/>
  <c r="C111" i="5"/>
  <c r="C165" i="5"/>
  <c r="C26" i="5"/>
  <c r="C33" i="5"/>
  <c r="C17" i="5"/>
  <c r="C183" i="5"/>
  <c r="C663" i="5"/>
  <c r="C910" i="5"/>
  <c r="C579" i="5"/>
  <c r="C173" i="5"/>
  <c r="C169" i="5"/>
  <c r="C194" i="5"/>
  <c r="C513" i="5"/>
  <c r="C291" i="5"/>
  <c r="C262" i="5"/>
  <c r="C403" i="5"/>
  <c r="C659" i="5"/>
  <c r="C566" i="5"/>
  <c r="C495" i="5"/>
  <c r="C396" i="5"/>
  <c r="C52" i="5"/>
  <c r="C798" i="5"/>
  <c r="C770" i="5"/>
  <c r="C47" i="5"/>
  <c r="C170" i="5"/>
  <c r="C11" i="5"/>
  <c r="C151" i="5"/>
  <c r="C690" i="5"/>
  <c r="C87" i="5"/>
  <c r="C572" i="5"/>
  <c r="C764" i="5"/>
  <c r="C117" i="5"/>
  <c r="C742" i="5"/>
  <c r="C873" i="5"/>
  <c r="C515" i="5"/>
  <c r="C474" i="5"/>
  <c r="C436" i="5"/>
  <c r="C14" i="5"/>
  <c r="C368" i="5"/>
  <c r="C163" i="5"/>
  <c r="C210" i="5"/>
  <c r="C240" i="5"/>
  <c r="C164" i="5"/>
  <c r="C898" i="5"/>
  <c r="C397" i="5"/>
  <c r="C408" i="5"/>
  <c r="C335" i="5"/>
  <c r="C265" i="5"/>
  <c r="C727" i="5"/>
  <c r="C364" i="5"/>
  <c r="C253" i="5"/>
  <c r="C804" i="5"/>
  <c r="C604" i="5"/>
  <c r="C499" i="5"/>
  <c r="C874" i="5"/>
  <c r="C565" i="5"/>
  <c r="C763" i="5"/>
  <c r="C182" i="5"/>
  <c r="C242" i="5"/>
  <c r="C122" i="5"/>
  <c r="C268" i="5"/>
  <c r="C16" i="5"/>
  <c r="C678" i="5"/>
  <c r="C324" i="5"/>
  <c r="C220" i="5"/>
  <c r="C442" i="5"/>
  <c r="C252" i="5"/>
  <c r="C142" i="5"/>
  <c r="C9" i="5"/>
  <c r="C672" i="5"/>
  <c r="C585" i="5"/>
  <c r="C232" i="5"/>
  <c r="C45" i="5"/>
  <c r="C416" i="5"/>
  <c r="C769" i="5"/>
  <c r="C828" i="5"/>
  <c r="C121" i="5"/>
  <c r="C614" i="5"/>
  <c r="C750" i="5"/>
  <c r="C488" i="5"/>
  <c r="C42" i="5"/>
  <c r="C691" i="5"/>
  <c r="C231" i="5"/>
  <c r="C726" i="5"/>
  <c r="C304" i="5"/>
  <c r="C7" i="5"/>
  <c r="C331" i="5"/>
  <c r="C842" i="5"/>
  <c r="C437" i="5"/>
  <c r="C269" i="5"/>
  <c r="C328" i="5"/>
  <c r="C716" i="5"/>
  <c r="C218" i="5"/>
  <c r="C853" i="5"/>
  <c r="C319" i="5"/>
  <c r="C649" i="5"/>
  <c r="C561" i="5"/>
  <c r="C150" i="5"/>
  <c r="C603" i="5"/>
  <c r="C587" i="5"/>
  <c r="C118" i="5"/>
  <c r="C294" i="5"/>
  <c r="C275" i="5"/>
  <c r="C374" i="5"/>
  <c r="C380" i="5"/>
  <c r="C271" i="5"/>
  <c r="C682" i="5"/>
  <c r="C247" i="5"/>
  <c r="C480" i="5"/>
  <c r="C878" i="5"/>
  <c r="C236" i="5"/>
  <c r="C229" i="5"/>
  <c r="C107" i="5"/>
  <c r="C132" i="5"/>
  <c r="C538" i="5"/>
  <c r="C581" i="5"/>
  <c r="C311" i="5"/>
  <c r="C20" i="5"/>
  <c r="C522" i="5"/>
  <c r="C526" i="5"/>
  <c r="C205" i="5"/>
  <c r="C487" i="5"/>
  <c r="C464" i="5"/>
  <c r="C484" i="5"/>
  <c r="C879" i="5"/>
  <c r="C76" i="5"/>
  <c r="C644" i="5"/>
  <c r="C872" i="5"/>
  <c r="C174" i="5"/>
  <c r="C171" i="5"/>
  <c r="C172" i="5"/>
  <c r="C708" i="5"/>
  <c r="C92" i="5"/>
  <c r="C600" i="5"/>
  <c r="C601" i="5"/>
  <c r="C712" i="5"/>
  <c r="C519" i="5"/>
  <c r="C162" i="5"/>
  <c r="C330" i="5"/>
  <c r="C381" i="5"/>
  <c r="C274" i="5"/>
  <c r="C110" i="5"/>
  <c r="C548" i="5"/>
  <c r="C542" i="5"/>
  <c r="C848" i="5"/>
  <c r="C467" i="5"/>
  <c r="C160" i="5"/>
  <c r="C692" i="5"/>
  <c r="C85" i="5"/>
  <c r="C481" i="5"/>
  <c r="C624" i="5"/>
  <c r="C215" i="5"/>
  <c r="C809" i="5"/>
  <c r="C921" i="5"/>
  <c r="C760" i="5"/>
  <c r="C612" i="5"/>
  <c r="C761" i="5"/>
  <c r="C267" i="5"/>
  <c r="C797" i="5"/>
  <c r="C233" i="5"/>
  <c r="C529" i="5"/>
  <c r="C200" i="5"/>
  <c r="C431" i="5"/>
  <c r="C810" i="5"/>
  <c r="C485" i="5"/>
  <c r="C865" i="5"/>
  <c r="C642" i="5"/>
  <c r="C82" i="5"/>
  <c r="C295" i="5"/>
  <c r="C670" i="5"/>
  <c r="C72" i="5"/>
  <c r="C361" i="5"/>
  <c r="C449" i="5"/>
  <c r="C860" i="5"/>
  <c r="C596" i="5"/>
  <c r="C406" i="5"/>
  <c r="C857" i="5"/>
  <c r="C13" i="5"/>
  <c r="C12" i="5"/>
  <c r="C140" i="5"/>
  <c r="C138" i="5"/>
  <c r="C746" i="5"/>
  <c r="C445" i="5"/>
  <c r="C249" i="5"/>
  <c r="C571" i="5"/>
  <c r="C359" i="5"/>
  <c r="C112" i="5"/>
  <c r="C862" i="5"/>
  <c r="C861" i="5"/>
  <c r="C890" i="5"/>
  <c r="C302" i="5"/>
  <c r="C105" i="5"/>
  <c r="C144" i="5"/>
  <c r="C577" i="5"/>
  <c r="C582" i="5"/>
  <c r="C856" i="5"/>
  <c r="C833" i="5"/>
  <c r="C371" i="5"/>
  <c r="C141" i="5"/>
  <c r="C564" i="5"/>
  <c r="C748" i="5"/>
  <c r="C834" i="5"/>
  <c r="C300" i="5"/>
  <c r="C159" i="5"/>
  <c r="C34" i="5"/>
  <c r="C889" i="5"/>
  <c r="C473" i="5"/>
  <c r="C440" i="5"/>
  <c r="C580" i="5"/>
  <c r="C876" i="5"/>
  <c r="C839" i="5"/>
  <c r="C95" i="5"/>
  <c r="C694" i="5"/>
  <c r="C536" i="5"/>
  <c r="C29" i="5"/>
  <c r="C752" i="5"/>
  <c r="C592" i="5"/>
  <c r="C435" i="5"/>
  <c r="C446" i="5"/>
  <c r="C908" i="5"/>
  <c r="C912" i="5"/>
  <c r="C176" i="5"/>
  <c r="C684" i="5"/>
  <c r="C759" i="5"/>
  <c r="C758" i="5"/>
  <c r="C637" i="5"/>
  <c r="C913" i="5"/>
  <c r="C80" i="5"/>
  <c r="C846" i="5"/>
  <c r="C103" i="5"/>
  <c r="C81" i="5"/>
  <c r="C625" i="5"/>
  <c r="C214" i="5"/>
  <c r="C246" i="5"/>
  <c r="C147" i="5"/>
  <c r="C506" i="5"/>
  <c r="C213" i="5"/>
  <c r="C737" i="5"/>
  <c r="C654" i="5"/>
  <c r="C648" i="5"/>
  <c r="C309" i="5"/>
  <c r="C255" i="5"/>
  <c r="C119" i="5"/>
  <c r="C256" i="5"/>
  <c r="C719" i="5"/>
  <c r="C829" i="5"/>
  <c r="C816" i="5"/>
  <c r="C586" i="5"/>
  <c r="C638" i="5"/>
  <c r="C270" i="5"/>
  <c r="C632" i="5"/>
  <c r="C521" i="5"/>
  <c r="C90" i="5"/>
  <c r="C58" i="5"/>
  <c r="C450" i="5"/>
  <c r="C453" i="5"/>
  <c r="C367" i="5"/>
  <c r="C61" i="5"/>
  <c r="C634" i="5"/>
  <c r="C588" i="5"/>
  <c r="C607" i="5"/>
  <c r="C198" i="5"/>
  <c r="C263" i="5"/>
  <c r="C683" i="5"/>
  <c r="C900" i="5"/>
  <c r="C36" i="5"/>
  <c r="C698" i="5"/>
  <c r="C699" i="5"/>
  <c r="C871" i="5"/>
  <c r="C599" i="5"/>
  <c r="C775" i="5"/>
  <c r="C901" i="5"/>
  <c r="C799" i="5"/>
  <c r="C130" i="5"/>
  <c r="C818" i="5"/>
  <c r="C412" i="5"/>
  <c r="C754" i="5"/>
  <c r="C757" i="5"/>
  <c r="C114" i="5"/>
  <c r="C697" i="5"/>
  <c r="C605" i="5"/>
  <c r="C86" i="5"/>
  <c r="C471" i="5"/>
  <c r="C472" i="5"/>
  <c r="C469" i="5"/>
  <c r="C730" i="5"/>
  <c r="C766" i="5"/>
  <c r="C568" i="5"/>
  <c r="C136" i="5"/>
  <c r="C578" i="5"/>
  <c r="C69" i="5"/>
  <c r="C383" i="5"/>
  <c r="C384" i="5"/>
  <c r="C104" i="5"/>
  <c r="C212" i="5"/>
  <c r="C602" i="5"/>
  <c r="C514" i="5"/>
  <c r="C186" i="5"/>
  <c r="C71" i="5"/>
  <c r="C639" i="5"/>
  <c r="C37" i="5"/>
  <c r="C640" i="5"/>
  <c r="C456" i="5"/>
  <c r="C825" i="5"/>
  <c r="C243" i="5"/>
  <c r="C60" i="5"/>
  <c r="C626" i="5"/>
  <c r="C762" i="5"/>
  <c r="C502" i="5"/>
  <c r="C31" i="5"/>
  <c r="C40" i="5"/>
  <c r="C549" i="5"/>
  <c r="C161" i="5"/>
  <c r="C184" i="5"/>
  <c r="C273" i="5"/>
  <c r="C532" i="5"/>
  <c r="C251" i="5"/>
  <c r="C70" i="5"/>
  <c r="C681" i="5"/>
  <c r="C322" i="5"/>
  <c r="C135" i="5"/>
  <c r="C179" i="5"/>
  <c r="C918" i="5"/>
  <c r="C776" i="5"/>
  <c r="C608" i="5"/>
  <c r="C751" i="5"/>
  <c r="C552" i="5"/>
  <c r="C884" i="5"/>
  <c r="C744" i="5"/>
  <c r="C916" i="5"/>
  <c r="C745" i="5"/>
  <c r="C63" i="5"/>
  <c r="C64" i="5"/>
  <c r="C656" i="5"/>
  <c r="C553" i="5"/>
  <c r="C498" i="5"/>
  <c r="C741" i="5"/>
  <c r="C530" i="5"/>
  <c r="C540" i="5"/>
  <c r="C287" i="5"/>
  <c r="C636" i="5"/>
  <c r="C567" i="5"/>
  <c r="C392" i="5"/>
  <c r="C705" i="5"/>
  <c r="C390" i="5"/>
  <c r="C128" i="5"/>
  <c r="C394" i="5"/>
  <c r="C915" i="5"/>
  <c r="C277" i="5"/>
  <c r="C310" i="5"/>
  <c r="C635" i="5"/>
  <c r="C805" i="5"/>
  <c r="C647" i="5"/>
  <c r="C248" i="5"/>
  <c r="C27" i="5"/>
  <c r="C327" i="5"/>
  <c r="C710" i="5"/>
  <c r="C458" i="5"/>
  <c r="C276" i="5"/>
  <c r="C38" i="5"/>
  <c r="C153" i="5"/>
  <c r="C281" i="5"/>
  <c r="C911" i="5"/>
  <c r="C739" i="5"/>
  <c r="C917" i="5"/>
  <c r="C835" i="5"/>
  <c r="C837" i="5"/>
  <c r="C49" i="5"/>
  <c r="C590" i="5"/>
  <c r="C563" i="5"/>
  <c r="C286" i="5"/>
  <c r="C303" i="5"/>
  <c r="C704" i="5"/>
  <c r="C264" i="5"/>
  <c r="C168" i="5"/>
  <c r="C74" i="5"/>
  <c r="C75" i="5"/>
  <c r="C137" i="5"/>
  <c r="C840" i="5"/>
  <c r="C48" i="5"/>
  <c r="C633" i="5"/>
  <c r="C598" i="5"/>
  <c r="C680" i="5"/>
  <c r="C468" i="5"/>
  <c r="C570" i="5"/>
  <c r="C157" i="5"/>
  <c r="C524" i="5"/>
  <c r="C655" i="5"/>
  <c r="C597" i="5"/>
  <c r="C836" i="5"/>
  <c r="C793" i="5"/>
  <c r="C332" i="5"/>
  <c r="C844" i="5"/>
  <c r="C838" i="5"/>
  <c r="C803" i="5"/>
  <c r="C385" i="5"/>
  <c r="C228" i="5"/>
  <c r="C187" i="5"/>
  <c r="C389" i="5"/>
  <c r="C619" i="5"/>
  <c r="C740" i="5"/>
  <c r="C479" i="5"/>
  <c r="C320" i="5"/>
  <c r="C404" i="5"/>
  <c r="C197" i="5"/>
  <c r="C478" i="5"/>
  <c r="C422" i="5"/>
  <c r="C424" i="5"/>
  <c r="C131" i="5"/>
  <c r="C457" i="5"/>
  <c r="C441" i="5"/>
  <c r="C779" i="5"/>
  <c r="C920" i="5"/>
  <c r="C885" i="5"/>
  <c r="C459" i="5"/>
  <c r="C504" i="5"/>
  <c r="C317" i="5"/>
  <c r="C407" i="5"/>
  <c r="C177" i="5"/>
  <c r="C826" i="5"/>
  <c r="C35" i="5"/>
  <c r="C629" i="5"/>
  <c r="C914" i="5"/>
  <c r="C134" i="5"/>
  <c r="C784" i="5"/>
  <c r="C94" i="5"/>
  <c r="C695" i="5"/>
  <c r="C482" i="5"/>
  <c r="C807" i="5"/>
  <c r="C801" i="5"/>
  <c r="C507" i="5"/>
  <c r="C209" i="5"/>
  <c r="C613" i="5"/>
  <c r="C554" i="5"/>
  <c r="C486" i="5"/>
  <c r="C887" i="5"/>
  <c r="C296" i="5"/>
  <c r="C773" i="5"/>
  <c r="C867" i="5"/>
  <c r="C483" i="5"/>
  <c r="C476" i="5"/>
  <c r="C652" i="5"/>
  <c r="C527" i="5"/>
  <c r="C189" i="5"/>
  <c r="C674" i="5"/>
  <c r="C226" i="5"/>
  <c r="C904" i="5"/>
  <c r="C190" i="5"/>
  <c r="C688" i="5"/>
  <c r="C156" i="5"/>
  <c r="C539" i="5"/>
  <c r="C167" i="5"/>
  <c r="C288" i="5"/>
  <c r="C127" i="5"/>
  <c r="C185" i="5"/>
  <c r="C562" i="5"/>
  <c r="C363" i="5"/>
  <c r="C39" i="5"/>
  <c r="C893" i="5"/>
  <c r="C593" i="5"/>
  <c r="C768" i="5"/>
  <c r="C651" i="5"/>
  <c r="C724" i="5"/>
  <c r="C560" i="5"/>
  <c r="C413" i="5"/>
  <c r="C813" i="5"/>
  <c r="C594" i="5"/>
  <c r="C617" i="5"/>
  <c r="C126" i="5"/>
  <c r="C285" i="5"/>
  <c r="C709" i="5"/>
  <c r="C391" i="5"/>
  <c r="C283" i="5"/>
  <c r="C731" i="5"/>
  <c r="C399" i="5"/>
  <c r="C543" i="5"/>
  <c r="C919" i="5"/>
  <c r="C32" i="5"/>
  <c r="C702" i="5"/>
  <c r="C687" i="5"/>
  <c r="C454" i="5"/>
  <c r="C415" i="5"/>
  <c r="C696" i="5"/>
  <c r="C693" i="5"/>
  <c r="C831" i="5"/>
  <c r="C420" i="5"/>
  <c r="C510" i="5"/>
  <c r="C84" i="5"/>
  <c r="C365" i="5"/>
  <c r="C609" i="5"/>
  <c r="C41" i="5"/>
  <c r="C77" i="5"/>
  <c r="C315" i="5"/>
  <c r="C668" i="5"/>
  <c r="C418" i="5"/>
  <c r="C152" i="5"/>
  <c r="C858" i="5"/>
  <c r="C378" i="5"/>
  <c r="C259" i="5"/>
  <c r="C207" i="5"/>
  <c r="C461" i="5"/>
  <c r="C589" i="5"/>
  <c r="C800" i="5"/>
  <c r="C434" i="5"/>
  <c r="C133" i="5"/>
  <c r="C896" i="5"/>
  <c r="C439" i="5"/>
  <c r="C556" i="5"/>
  <c r="C643" i="5"/>
  <c r="C895" i="5"/>
  <c r="C405" i="5"/>
  <c r="C325" i="5"/>
  <c r="C54" i="5"/>
  <c r="C676" i="5"/>
  <c r="C903" i="5"/>
  <c r="C906" i="5"/>
  <c r="C621" i="5"/>
  <c r="C630" i="5"/>
  <c r="C433" i="5"/>
  <c r="C239" i="5"/>
  <c r="C868" i="5"/>
  <c r="C806" i="5"/>
  <c r="C477" i="5"/>
  <c r="C511" i="5"/>
  <c r="C802" i="5"/>
  <c r="C78" i="5"/>
  <c r="C312" i="5"/>
  <c r="C888" i="5"/>
  <c r="C313" i="5"/>
  <c r="C883" i="5"/>
  <c r="C25" i="5"/>
  <c r="C234" i="5"/>
  <c r="C820" i="5"/>
  <c r="C700" i="5"/>
  <c r="C620" i="5"/>
  <c r="C193" i="5"/>
  <c r="C438" i="5"/>
  <c r="C508" i="5"/>
  <c r="C497" i="5"/>
  <c r="C641" i="5"/>
  <c r="C555" i="5"/>
  <c r="C677" i="5"/>
  <c r="C191" i="5"/>
  <c r="C615" i="5"/>
  <c r="C115" i="5"/>
  <c r="C792" i="5"/>
  <c r="C463" i="5"/>
  <c r="C443" i="5"/>
  <c r="C181" i="5"/>
  <c r="C401" i="5"/>
  <c r="C334" i="5"/>
  <c r="C679" i="5"/>
  <c r="C223" i="5"/>
  <c r="C650" i="5"/>
  <c r="C559" i="5"/>
  <c r="C817" i="5"/>
  <c r="C859" i="5"/>
  <c r="C230" i="5"/>
  <c r="C520" i="5"/>
  <c r="C573" i="5"/>
  <c r="C93" i="5"/>
  <c r="C496" i="5"/>
  <c r="C221" i="5"/>
  <c r="C723" i="5"/>
  <c r="C250" i="5"/>
  <c r="C537" i="5"/>
  <c r="C62" i="5"/>
  <c r="C326" i="5"/>
  <c r="C631" i="5"/>
  <c r="C657" i="5"/>
  <c r="C531" i="5"/>
  <c r="C297" i="5"/>
  <c r="C675" i="5"/>
  <c r="C129" i="5"/>
  <c r="C83" i="5"/>
  <c r="C369" i="5"/>
  <c r="C822" i="5"/>
  <c r="C400" i="5"/>
  <c r="C725" i="5"/>
  <c r="C863" i="5"/>
  <c r="C669" i="5"/>
  <c r="C547" i="5"/>
  <c r="C518" i="5"/>
  <c r="C180" i="5"/>
  <c r="C628" i="5"/>
  <c r="C199" i="5"/>
  <c r="C646" i="5"/>
  <c r="C245" i="5"/>
  <c r="C414" i="5"/>
  <c r="C366" i="5"/>
  <c r="C852" i="5"/>
  <c r="C534" i="5"/>
  <c r="C847" i="5"/>
  <c r="C616" i="5"/>
  <c r="C206" i="5"/>
  <c r="C192" i="5"/>
  <c r="C417" i="5"/>
  <c r="C73" i="5"/>
  <c r="C882" i="5"/>
  <c r="C894" i="5"/>
  <c r="C202" i="5"/>
  <c r="C535" i="5"/>
  <c r="C618" i="5"/>
  <c r="C278" i="5"/>
  <c r="C821" i="5"/>
  <c r="C905" i="5"/>
  <c r="C388" i="5"/>
  <c r="C67" i="5"/>
  <c r="C149" i="5"/>
  <c r="C323" i="5"/>
  <c r="C284" i="5"/>
  <c r="C235" i="5"/>
  <c r="C23" i="5"/>
  <c r="C6" i="5"/>
  <c r="C314" i="5"/>
  <c r="C525" i="5"/>
  <c r="C362" i="5"/>
  <c r="C196" i="5"/>
  <c r="C899" i="5"/>
  <c r="C774" i="5"/>
  <c r="C749" i="5"/>
  <c r="C753" i="5"/>
  <c r="C622" i="5"/>
  <c r="C357" i="5"/>
  <c r="C354" i="5"/>
  <c r="C342" i="5"/>
  <c r="C353" i="5"/>
  <c r="C356" i="5"/>
  <c r="C8" i="5"/>
  <c r="C208" i="5"/>
  <c r="C358" i="5"/>
  <c r="C355" i="5"/>
  <c r="C444" i="5"/>
  <c r="C195" i="5"/>
  <c r="C203" i="5"/>
  <c r="C272" i="5"/>
  <c r="C494" i="5"/>
  <c r="C188" i="5"/>
  <c r="C466" i="5"/>
  <c r="C24" i="5"/>
  <c r="C701" i="5"/>
  <c r="C225" i="5"/>
  <c r="C658" i="5"/>
  <c r="C382" i="5"/>
  <c r="C372" i="5"/>
  <c r="C777" i="5"/>
  <c r="C337" i="5"/>
  <c r="C21" i="5"/>
  <c r="C523" i="5"/>
  <c r="C50" i="5"/>
  <c r="C66" i="5"/>
  <c r="C845" i="5"/>
  <c r="C116" i="5"/>
  <c r="C339" i="5"/>
  <c r="C491" i="5"/>
  <c r="C557" i="5"/>
  <c r="C432" i="5"/>
  <c r="C606" i="5"/>
  <c r="C260" i="5"/>
  <c r="C318" i="5"/>
  <c r="C595" i="5"/>
  <c r="C299" i="5"/>
  <c r="C350" i="5"/>
  <c r="C346" i="5"/>
  <c r="C336" i="5"/>
  <c r="C345" i="5"/>
  <c r="C338" i="5"/>
  <c r="C347" i="5"/>
  <c r="C340" i="5"/>
  <c r="C341" i="5"/>
  <c r="C348" i="5"/>
  <c r="C349" i="5"/>
  <c r="C789" i="5"/>
  <c r="C783" i="5"/>
  <c r="C155" i="5"/>
  <c r="C99" i="5"/>
  <c r="C795" i="5"/>
  <c r="C811" i="5"/>
  <c r="C787" i="5"/>
  <c r="C785" i="5"/>
  <c r="C808" i="5"/>
  <c r="C791" i="5"/>
  <c r="C794" i="5"/>
  <c r="C815" i="5"/>
  <c r="C812" i="5"/>
  <c r="C125" i="5"/>
  <c r="C786" i="5"/>
  <c r="C796" i="5"/>
  <c r="C790" i="5"/>
  <c r="C814" i="5"/>
  <c r="C254" i="5"/>
  <c r="C370" i="5"/>
  <c r="C379" i="5"/>
  <c r="C398" i="5"/>
  <c r="C387" i="5"/>
  <c r="C166" i="5"/>
  <c r="C475" i="5"/>
  <c r="C158" i="5"/>
  <c r="C765" i="5"/>
  <c r="C360" i="5"/>
  <c r="C343" i="5"/>
  <c r="C344" i="5"/>
  <c r="C717" i="5"/>
  <c r="C351" i="5"/>
  <c r="C352" i="5"/>
  <c r="C788" i="5"/>
  <c r="C298" i="5"/>
  <c r="C551" i="5"/>
  <c r="C15" i="5"/>
  <c r="C718" i="5"/>
  <c r="C308" i="5"/>
  <c r="C91" i="5"/>
  <c r="C280" i="5"/>
  <c r="C470" i="5"/>
  <c r="C289" i="5"/>
  <c r="C113" i="5"/>
  <c r="C68" i="5"/>
  <c r="C645" i="5"/>
  <c r="C653" i="5"/>
  <c r="C728" i="5"/>
  <c r="C178" i="5"/>
  <c r="C850" i="5"/>
  <c r="C736" i="5"/>
  <c r="C307" i="5"/>
  <c r="C421" i="5"/>
  <c r="C227" i="5"/>
  <c r="C827" i="5"/>
  <c r="C665" i="5"/>
  <c r="C123" i="5"/>
  <c r="C56" i="5"/>
  <c r="C666" i="5"/>
  <c r="C713" i="5"/>
  <c r="C448" i="5"/>
  <c r="C711" i="5"/>
  <c r="C902" i="5"/>
  <c r="C771" i="5"/>
  <c r="C425" i="5"/>
  <c r="C154" i="5"/>
  <c r="C832" i="5"/>
  <c r="C238" i="5"/>
  <c r="C88" i="5"/>
  <c r="C419" i="5"/>
  <c r="C830" i="5"/>
  <c r="C290" i="5"/>
  <c r="C823" i="5"/>
  <c r="C143" i="5"/>
  <c r="C329" i="5"/>
  <c r="C707" i="5"/>
  <c r="C493" i="5"/>
  <c r="C51" i="5"/>
  <c r="C98" i="5"/>
  <c r="C109" i="5"/>
  <c r="C292" i="5"/>
  <c r="C824" i="5"/>
  <c r="C455" i="5"/>
  <c r="C266" i="5"/>
  <c r="C546" i="5"/>
  <c r="C610" i="5"/>
  <c r="C244" i="5"/>
  <c r="C686" i="5"/>
  <c r="C106" i="5"/>
  <c r="C65" i="5"/>
  <c r="C447" i="5"/>
  <c r="C500" i="5"/>
  <c r="C662" i="5"/>
  <c r="C891" i="5"/>
  <c r="C175" i="5"/>
  <c r="C258" i="5"/>
  <c r="C667" i="5"/>
  <c r="C545" i="5"/>
  <c r="C428" i="5"/>
  <c r="C321" i="5"/>
  <c r="C576" i="5"/>
  <c r="C720" i="5"/>
  <c r="C721" i="5"/>
  <c r="C907" i="5"/>
  <c r="C89" i="5"/>
  <c r="C558" i="5"/>
  <c r="C124" i="5"/>
  <c r="C569" i="5"/>
  <c r="C734" i="5"/>
  <c r="C841" i="5"/>
  <c r="C881" i="5"/>
  <c r="C877" i="5"/>
  <c r="C729" i="5"/>
  <c r="C575" i="5"/>
  <c r="C767" i="5"/>
  <c r="C79" i="5"/>
  <c r="C18" i="5"/>
  <c r="C505" i="5"/>
  <c r="C145" i="5"/>
  <c r="C671" i="5"/>
  <c r="C689" i="5"/>
  <c r="C685" i="5"/>
  <c r="C875" i="5"/>
  <c r="C22" i="5"/>
  <c r="C241" i="5"/>
  <c r="C19" i="5"/>
  <c r="C703" i="5"/>
  <c r="C333" i="5"/>
  <c r="C409" i="5"/>
  <c r="C393" i="5"/>
  <c r="C544" i="5"/>
  <c r="C584" i="5"/>
  <c r="C148" i="5"/>
  <c r="C237" i="5"/>
  <c r="C216" i="5"/>
  <c r="C490" i="5"/>
  <c r="C880" i="5"/>
  <c r="C583" i="5"/>
  <c r="C43" i="5"/>
  <c r="C293" i="5"/>
  <c r="C512" i="5"/>
  <c r="C897" i="5"/>
  <c r="C204" i="5"/>
  <c r="C492" i="5"/>
  <c r="C53" i="5"/>
  <c r="C426" i="5"/>
  <c r="C423" i="5"/>
  <c r="C715" i="5"/>
  <c r="C528" i="5"/>
  <c r="C778" i="5"/>
  <c r="C120" i="5"/>
  <c r="C870" i="5"/>
  <c r="C489" i="5"/>
  <c r="C892" i="5"/>
  <c r="C462" i="5"/>
  <c r="C451" i="5"/>
  <c r="C819" i="5"/>
  <c r="C869" i="5"/>
  <c r="C756" i="5"/>
  <c r="C533" i="5"/>
  <c r="C854" i="5"/>
  <c r="C509" i="5"/>
  <c r="C743" i="5"/>
  <c r="C732" i="5"/>
  <c r="C452" i="5"/>
  <c r="C279" i="5"/>
  <c r="C550" i="5"/>
  <c r="I622" i="45" l="1"/>
  <c r="I25" i="45"/>
  <c r="I341" i="45"/>
  <c r="I573" i="45"/>
  <c r="I186" i="45"/>
  <c r="I396" i="45"/>
  <c r="I598" i="45"/>
  <c r="I474" i="45"/>
  <c r="I434" i="45"/>
  <c r="I45" i="45"/>
  <c r="I468" i="45"/>
  <c r="I594" i="45"/>
  <c r="A622" i="45"/>
  <c r="M622" i="45" s="1"/>
  <c r="A25" i="45"/>
  <c r="A711" i="45"/>
  <c r="A341" i="45"/>
  <c r="A573" i="45"/>
  <c r="A186" i="45"/>
  <c r="A71" i="45"/>
  <c r="A396" i="45"/>
  <c r="A598" i="45"/>
  <c r="A380" i="45"/>
  <c r="A474" i="45"/>
  <c r="A434" i="45"/>
  <c r="A45" i="45"/>
  <c r="A468" i="45"/>
  <c r="A594" i="45"/>
  <c r="I711" i="45"/>
  <c r="I71" i="45"/>
  <c r="I380" i="45"/>
  <c r="K622" i="45"/>
  <c r="K711" i="45"/>
  <c r="K341" i="45"/>
  <c r="K573" i="45"/>
  <c r="K186" i="45"/>
  <c r="K71" i="45"/>
  <c r="K396" i="45"/>
  <c r="K598" i="45"/>
  <c r="K380" i="45"/>
  <c r="K474" i="45"/>
  <c r="K434" i="45"/>
  <c r="K45" i="45"/>
  <c r="K468" i="45"/>
  <c r="K594" i="45"/>
  <c r="J434" i="45" l="1"/>
  <c r="J396" i="45"/>
  <c r="J341" i="45"/>
  <c r="J711" i="45"/>
  <c r="J468" i="45"/>
  <c r="J380" i="45"/>
  <c r="J186" i="45"/>
  <c r="J25" i="45"/>
  <c r="J45" i="45"/>
  <c r="J598" i="45"/>
  <c r="J573" i="45"/>
  <c r="J622" i="45"/>
  <c r="L622" i="45"/>
  <c r="K25" i="45"/>
  <c r="J594" i="45"/>
  <c r="J71" i="45"/>
  <c r="J474" i="45"/>
  <c r="J629" i="6" l="1"/>
  <c r="Y629" i="6" s="1"/>
  <c r="L629" i="6"/>
  <c r="M629" i="6" s="1"/>
  <c r="T629" i="6"/>
  <c r="AB629" i="6"/>
  <c r="AC629" i="6"/>
  <c r="F507" i="62" l="1"/>
  <c r="J738" i="6" l="1"/>
  <c r="Y738" i="6" s="1"/>
  <c r="L738" i="6"/>
  <c r="M738" i="6" s="1"/>
  <c r="AB738" i="6"/>
  <c r="AC738" i="6"/>
  <c r="F592" i="62" l="1"/>
  <c r="AT6" i="6"/>
  <c r="B600" i="16"/>
  <c r="B601" i="16"/>
  <c r="B602" i="16"/>
  <c r="B603" i="16"/>
  <c r="B604" i="16"/>
  <c r="B605" i="16"/>
  <c r="B606" i="16"/>
  <c r="B607" i="16"/>
  <c r="B608" i="16"/>
  <c r="B609" i="16"/>
  <c r="B610" i="16"/>
  <c r="B611" i="16"/>
  <c r="B612" i="16"/>
  <c r="B613" i="16"/>
  <c r="B614" i="16"/>
  <c r="B615" i="16"/>
  <c r="F600" i="16"/>
  <c r="F601" i="16"/>
  <c r="F602" i="16"/>
  <c r="F603" i="16"/>
  <c r="F604" i="16"/>
  <c r="F605" i="16"/>
  <c r="F606" i="16"/>
  <c r="F607" i="16"/>
  <c r="F608" i="16"/>
  <c r="F609" i="16"/>
  <c r="F610" i="16"/>
  <c r="F611" i="16"/>
  <c r="F612" i="16"/>
  <c r="F613" i="16"/>
  <c r="F614" i="16"/>
  <c r="F615" i="16"/>
  <c r="H600" i="16"/>
  <c r="H601" i="16"/>
  <c r="H602" i="16"/>
  <c r="H603" i="16"/>
  <c r="H604" i="16"/>
  <c r="H605" i="16"/>
  <c r="H606" i="16"/>
  <c r="H607" i="16"/>
  <c r="H608" i="16"/>
  <c r="H609" i="16"/>
  <c r="H610" i="16"/>
  <c r="H611" i="16"/>
  <c r="H612" i="16"/>
  <c r="H613" i="16"/>
  <c r="H614" i="16"/>
  <c r="H615" i="16"/>
  <c r="A139" i="45" l="1"/>
  <c r="A565" i="45"/>
  <c r="A395" i="45"/>
  <c r="A402" i="45"/>
  <c r="A67" i="45"/>
  <c r="A732" i="45"/>
  <c r="A238" i="45"/>
  <c r="A737" i="45"/>
  <c r="I139" i="45"/>
  <c r="I565" i="45"/>
  <c r="I395" i="45"/>
  <c r="I402" i="45"/>
  <c r="I67" i="45"/>
  <c r="I732" i="45"/>
  <c r="I238" i="45"/>
  <c r="I737" i="45"/>
  <c r="J139" i="45"/>
  <c r="J565" i="45"/>
  <c r="J395" i="45"/>
  <c r="J402" i="45"/>
  <c r="J67" i="45"/>
  <c r="J732" i="45"/>
  <c r="J238" i="45"/>
  <c r="J737" i="45"/>
  <c r="K139" i="45"/>
  <c r="K565" i="45"/>
  <c r="K395" i="45"/>
  <c r="K402" i="45"/>
  <c r="K67" i="45"/>
  <c r="K732" i="45"/>
  <c r="K238" i="45"/>
  <c r="K737" i="45"/>
  <c r="I64" i="45" l="1"/>
  <c r="I255" i="45"/>
  <c r="I23" i="45"/>
  <c r="I502" i="45"/>
  <c r="I374" i="45"/>
  <c r="I513" i="45"/>
  <c r="I312" i="45"/>
  <c r="I154" i="45"/>
  <c r="I453" i="45"/>
  <c r="I623" i="45"/>
  <c r="I194" i="45"/>
  <c r="I444" i="45"/>
  <c r="I539" i="45"/>
  <c r="I326" i="45"/>
  <c r="I308" i="45"/>
  <c r="I246" i="45"/>
  <c r="I275" i="45"/>
  <c r="I534" i="45"/>
  <c r="I247" i="45"/>
  <c r="I120" i="45"/>
  <c r="I608" i="45"/>
  <c r="I422" i="45"/>
  <c r="I677" i="45"/>
  <c r="I239" i="45"/>
  <c r="I188" i="45"/>
  <c r="I164" i="45"/>
  <c r="I448" i="45"/>
  <c r="I148" i="45"/>
  <c r="I358" i="45"/>
  <c r="I655" i="45"/>
  <c r="I243" i="45"/>
  <c r="I86" i="45"/>
  <c r="I174" i="45"/>
  <c r="I610" i="45"/>
  <c r="I270" i="45"/>
  <c r="I450" i="45"/>
  <c r="I76" i="45"/>
  <c r="I708" i="45"/>
  <c r="I554" i="45"/>
  <c r="I638" i="45"/>
  <c r="I14" i="45"/>
  <c r="I415" i="45"/>
  <c r="I293" i="45"/>
  <c r="I530" i="45"/>
  <c r="I21" i="45"/>
  <c r="I661" i="45"/>
  <c r="I742" i="45"/>
  <c r="I576" i="45"/>
  <c r="I662" i="45"/>
  <c r="I162" i="45"/>
  <c r="I338" i="45"/>
  <c r="I334" i="45"/>
  <c r="I399" i="45"/>
  <c r="I613" i="45"/>
  <c r="I691" i="45"/>
  <c r="I176" i="45"/>
  <c r="I712" i="45"/>
  <c r="I242" i="45"/>
  <c r="I70" i="45"/>
  <c r="I309" i="45"/>
  <c r="I350" i="45"/>
  <c r="I17" i="45"/>
  <c r="I386" i="45"/>
  <c r="I698" i="45"/>
  <c r="I161" i="45"/>
  <c r="I113" i="45"/>
  <c r="I137" i="45"/>
  <c r="I637" i="45"/>
  <c r="I641" i="45"/>
  <c r="I316" i="45"/>
  <c r="I656" i="45"/>
  <c r="I484" i="45"/>
  <c r="I56" i="45"/>
  <c r="I42" i="45"/>
  <c r="I352" i="45"/>
  <c r="I369" i="45"/>
  <c r="I723" i="45"/>
  <c r="I522" i="45"/>
  <c r="I330" i="45"/>
  <c r="I492" i="45"/>
  <c r="I526" i="45"/>
  <c r="I368" i="45"/>
  <c r="I664" i="45"/>
  <c r="I566" i="45"/>
  <c r="I59" i="45"/>
  <c r="I384" i="45"/>
  <c r="I704" i="45"/>
  <c r="I599" i="45"/>
  <c r="I620" i="45"/>
  <c r="I493" i="45"/>
  <c r="I750" i="45"/>
  <c r="I370" i="45"/>
  <c r="I756" i="45"/>
  <c r="I322" i="45"/>
  <c r="I714" i="45"/>
  <c r="I179" i="45"/>
  <c r="I424" i="45"/>
  <c r="I532" i="45"/>
  <c r="I516" i="45"/>
  <c r="I684" i="45"/>
  <c r="I703" i="45"/>
  <c r="I685" i="45"/>
  <c r="I481" i="45"/>
  <c r="I519" i="45"/>
  <c r="I459" i="45"/>
  <c r="I563" i="45"/>
  <c r="I523" i="45"/>
  <c r="I265" i="45"/>
  <c r="I157" i="45"/>
  <c r="I423" i="45"/>
  <c r="I282" i="45"/>
  <c r="I300" i="45"/>
  <c r="I324" i="45"/>
  <c r="I617" i="45"/>
  <c r="I9" i="45"/>
  <c r="I136" i="45"/>
  <c r="I94" i="45"/>
  <c r="I268" i="45"/>
  <c r="I193" i="45"/>
  <c r="I707" i="45"/>
  <c r="I462" i="45"/>
  <c r="I168" i="45"/>
  <c r="I122" i="45"/>
  <c r="I443" i="45"/>
  <c r="I438" i="45"/>
  <c r="I311" i="45"/>
  <c r="I611" i="45"/>
  <c r="I510" i="45"/>
  <c r="I442" i="45"/>
  <c r="I668" i="45"/>
  <c r="I328" i="45"/>
  <c r="I360" i="45"/>
  <c r="I195" i="45"/>
  <c r="I650" i="45"/>
  <c r="I118" i="45"/>
  <c r="I716" i="45"/>
  <c r="I93" i="45"/>
  <c r="I3" i="45"/>
  <c r="I607" i="45"/>
  <c r="I735" i="45"/>
  <c r="I38" i="45"/>
  <c r="I303" i="45"/>
  <c r="I695" i="45"/>
  <c r="I632" i="45"/>
  <c r="I740" i="45"/>
  <c r="I631" i="45"/>
  <c r="I491" i="45"/>
  <c r="I204" i="45"/>
  <c r="I224" i="45"/>
  <c r="I15" i="45"/>
  <c r="I248" i="45"/>
  <c r="I377" i="45"/>
  <c r="I192" i="45"/>
  <c r="I88" i="45"/>
  <c r="I286" i="45"/>
  <c r="I80" i="45"/>
  <c r="I739" i="45"/>
  <c r="I32" i="45"/>
  <c r="I757" i="45"/>
  <c r="I90" i="45"/>
  <c r="I51" i="45"/>
  <c r="I667" i="45"/>
  <c r="I449" i="45"/>
  <c r="I390" i="45"/>
  <c r="I75" i="45"/>
  <c r="I241" i="45"/>
  <c r="I507" i="45"/>
  <c r="I503" i="45"/>
  <c r="I482" i="45"/>
  <c r="I583" i="45"/>
  <c r="I77" i="45"/>
  <c r="I678" i="45"/>
  <c r="I31" i="45"/>
  <c r="I134" i="45"/>
  <c r="I10" i="45"/>
  <c r="I232" i="45"/>
  <c r="I55" i="45"/>
  <c r="I660" i="45"/>
  <c r="I713" i="45"/>
  <c r="I102" i="45"/>
  <c r="I682" i="45"/>
  <c r="I430" i="45"/>
  <c r="I249" i="45"/>
  <c r="I538" i="45"/>
  <c r="I605" i="45"/>
  <c r="I397" i="45"/>
  <c r="I517" i="45"/>
  <c r="I589" i="45"/>
  <c r="I501" i="45"/>
  <c r="I85" i="45"/>
  <c r="I635" i="45"/>
  <c r="I420" i="45"/>
  <c r="I280" i="45"/>
  <c r="I486" i="45"/>
  <c r="I219" i="45"/>
  <c r="I110" i="45"/>
  <c r="I497" i="45"/>
  <c r="I365" i="45"/>
  <c r="I618" i="45"/>
  <c r="I271" i="45"/>
  <c r="I706" i="45"/>
  <c r="I58" i="45"/>
  <c r="I437" i="45"/>
  <c r="I681" i="45"/>
  <c r="I372" i="45"/>
  <c r="I457" i="45"/>
  <c r="I568" i="45"/>
  <c r="I521" i="45"/>
  <c r="I552" i="45"/>
  <c r="I169" i="45"/>
  <c r="I138" i="45"/>
  <c r="I363" i="45"/>
  <c r="I287" i="45"/>
  <c r="I28" i="45"/>
  <c r="I104" i="45"/>
  <c r="I471" i="45"/>
  <c r="I317" i="45"/>
  <c r="I151" i="45"/>
  <c r="I277" i="45"/>
  <c r="I367" i="45"/>
  <c r="I153" i="45"/>
  <c r="I702" i="45"/>
  <c r="I63" i="45"/>
  <c r="I657" i="45"/>
  <c r="I609" i="45"/>
  <c r="I579" i="45"/>
  <c r="I337" i="45"/>
  <c r="I108" i="45"/>
  <c r="I106" i="45"/>
  <c r="I585" i="45"/>
  <c r="I251" i="45"/>
  <c r="I626" i="45"/>
  <c r="I2" i="45"/>
  <c r="I393" i="45"/>
  <c r="I30" i="45"/>
  <c r="I400" i="45"/>
  <c r="I214" i="45"/>
  <c r="I590" i="45"/>
  <c r="I235" i="45"/>
  <c r="I653" i="45"/>
  <c r="I525" i="45"/>
  <c r="I124" i="45"/>
  <c r="I253" i="45"/>
  <c r="I173" i="45"/>
  <c r="I458" i="45"/>
  <c r="I319" i="45"/>
  <c r="I296" i="45"/>
  <c r="I183" i="45"/>
  <c r="I731" i="45"/>
  <c r="I274" i="45"/>
  <c r="I189" i="45"/>
  <c r="I260" i="45"/>
  <c r="I355" i="45"/>
  <c r="I52" i="45"/>
  <c r="I629" i="45"/>
  <c r="I520" i="45"/>
  <c r="I292" i="45"/>
  <c r="I388" i="45"/>
  <c r="I548" i="45"/>
  <c r="I383" i="45"/>
  <c r="I158" i="45"/>
  <c r="I283" i="45"/>
  <c r="I305" i="45"/>
  <c r="I379" i="45"/>
  <c r="I203" i="45"/>
  <c r="I111" i="45"/>
  <c r="I184" i="45"/>
  <c r="I670" i="45"/>
  <c r="I446" i="45"/>
  <c r="I509" i="45"/>
  <c r="I687" i="45"/>
  <c r="I68" i="45"/>
  <c r="I699" i="45"/>
  <c r="I178" i="45"/>
  <c r="I82" i="45"/>
  <c r="I175" i="45"/>
  <c r="I196" i="45"/>
  <c r="I226" i="45"/>
  <c r="I401" i="45"/>
  <c r="I581" i="45"/>
  <c r="I518" i="45"/>
  <c r="I729" i="45"/>
  <c r="I332" i="45"/>
  <c r="I555" i="45"/>
  <c r="I327" i="45"/>
  <c r="I561" i="45"/>
  <c r="I225" i="45"/>
  <c r="I200" i="45"/>
  <c r="I331" i="45"/>
  <c r="I456" i="45"/>
  <c r="I217" i="45"/>
  <c r="I680" i="45"/>
  <c r="I621" i="45"/>
  <c r="I504" i="45"/>
  <c r="I81" i="45"/>
  <c r="I588" i="45"/>
  <c r="I213" i="45"/>
  <c r="I646" i="45"/>
  <c r="I673" i="45"/>
  <c r="I259" i="45"/>
  <c r="I48" i="45"/>
  <c r="I61" i="45"/>
  <c r="I318" i="45"/>
  <c r="I689" i="45"/>
  <c r="I73" i="45"/>
  <c r="I347" i="45"/>
  <c r="I602" i="45"/>
  <c r="I679" i="45"/>
  <c r="I488" i="45"/>
  <c r="I439" i="45"/>
  <c r="I669" i="45"/>
  <c r="I252" i="45"/>
  <c r="I244" i="45"/>
  <c r="I659" i="45"/>
  <c r="I323" i="45"/>
  <c r="I325" i="45"/>
  <c r="I624" i="45"/>
  <c r="I535" i="45"/>
  <c r="I391" i="45"/>
  <c r="I43" i="45"/>
  <c r="I182" i="45"/>
  <c r="I313" i="45"/>
  <c r="I559" i="45"/>
  <c r="I34" i="45"/>
  <c r="I181" i="45"/>
  <c r="I156" i="45"/>
  <c r="I616" i="45"/>
  <c r="I240" i="45"/>
  <c r="I35" i="45"/>
  <c r="I412" i="45"/>
  <c r="I142" i="45"/>
  <c r="I642" i="45"/>
  <c r="I207" i="45"/>
  <c r="I385" i="45"/>
  <c r="I119" i="45"/>
  <c r="I734" i="45"/>
  <c r="I549" i="45"/>
  <c r="I489" i="45"/>
  <c r="I556" i="45"/>
  <c r="I298" i="45"/>
  <c r="I394" i="45"/>
  <c r="I648" i="45"/>
  <c r="I342" i="45"/>
  <c r="I560" i="45"/>
  <c r="I201" i="45"/>
  <c r="I455" i="45"/>
  <c r="I571" i="45"/>
  <c r="I44" i="45"/>
  <c r="I715" i="45"/>
  <c r="I575" i="45"/>
  <c r="I697" i="45"/>
  <c r="I427" i="45"/>
  <c r="I27" i="45"/>
  <c r="I416" i="45"/>
  <c r="I727" i="45"/>
  <c r="I432" i="45"/>
  <c r="I165" i="45"/>
  <c r="I205" i="45"/>
  <c r="I378" i="45"/>
  <c r="I614" i="45"/>
  <c r="I418" i="45"/>
  <c r="I744" i="45"/>
  <c r="I166" i="45"/>
  <c r="I257" i="45"/>
  <c r="I83" i="45"/>
  <c r="I258" i="45"/>
  <c r="I445" i="45"/>
  <c r="I36" i="45"/>
  <c r="I125" i="45"/>
  <c r="I741" i="45"/>
  <c r="I477" i="45"/>
  <c r="I597" i="45"/>
  <c r="I724" i="45"/>
  <c r="I98" i="45"/>
  <c r="I212" i="45"/>
  <c r="I410" i="45"/>
  <c r="I295" i="45"/>
  <c r="I693" i="45"/>
  <c r="I577" i="45"/>
  <c r="I250" i="45"/>
  <c r="I634" i="45"/>
  <c r="I633" i="45"/>
  <c r="I366" i="45"/>
  <c r="I50" i="45"/>
  <c r="I72" i="45"/>
  <c r="I473" i="45"/>
  <c r="I321" i="45"/>
  <c r="I751" i="45"/>
  <c r="I463" i="45"/>
  <c r="I533" i="45"/>
  <c r="I392" i="45"/>
  <c r="I595" i="45"/>
  <c r="I288" i="45"/>
  <c r="I281" i="45"/>
  <c r="I749" i="45"/>
  <c r="I180" i="45"/>
  <c r="I694" i="45"/>
  <c r="I738" i="45"/>
  <c r="I291" i="45"/>
  <c r="I593" i="45"/>
  <c r="I132" i="45"/>
  <c r="I276" i="45"/>
  <c r="I22" i="45"/>
  <c r="I746" i="45"/>
  <c r="I128" i="45"/>
  <c r="I229" i="45"/>
  <c r="I480" i="45"/>
  <c r="I127" i="45"/>
  <c r="I417" i="45"/>
  <c r="I636" i="45"/>
  <c r="I645" i="45"/>
  <c r="I545" i="45"/>
  <c r="I329" i="45"/>
  <c r="I546" i="45"/>
  <c r="I528" i="45"/>
  <c r="I658" i="45"/>
  <c r="I553" i="45"/>
  <c r="I19" i="45"/>
  <c r="I710" i="45"/>
  <c r="I290" i="45"/>
  <c r="I84" i="45"/>
  <c r="I261" i="45"/>
  <c r="I4" i="45"/>
  <c r="I65" i="45"/>
  <c r="I140" i="45"/>
  <c r="I116" i="45"/>
  <c r="I464" i="45"/>
  <c r="I564" i="45"/>
  <c r="I345" i="45"/>
  <c r="I537" i="45"/>
  <c r="I163" i="45"/>
  <c r="I361" i="45"/>
  <c r="I663" i="45"/>
  <c r="I256" i="45"/>
  <c r="I451" i="45"/>
  <c r="I299" i="45"/>
  <c r="I683" i="45"/>
  <c r="I99" i="45"/>
  <c r="I733" i="45"/>
  <c r="I62" i="45"/>
  <c r="I398" i="45"/>
  <c r="I730" i="45"/>
  <c r="I508" i="45"/>
  <c r="I307" i="45"/>
  <c r="I211" i="45"/>
  <c r="I302" i="45"/>
  <c r="I726" i="45"/>
  <c r="I349" i="45"/>
  <c r="I130" i="45"/>
  <c r="I149" i="45"/>
  <c r="I215" i="45"/>
  <c r="I46" i="45"/>
  <c r="I310" i="45"/>
  <c r="I230" i="45"/>
  <c r="I135" i="45"/>
  <c r="I574" i="45"/>
  <c r="I123" i="45"/>
  <c r="I279" i="45"/>
  <c r="I728" i="45"/>
  <c r="I753" i="45"/>
  <c r="I222" i="45"/>
  <c r="I320" i="45"/>
  <c r="I356" i="45"/>
  <c r="I103" i="45"/>
  <c r="I152" i="45"/>
  <c r="I199" i="45"/>
  <c r="I586" i="45"/>
  <c r="I272" i="45"/>
  <c r="I236" i="45"/>
  <c r="I672" i="45"/>
  <c r="I47" i="45"/>
  <c r="I33" i="45"/>
  <c r="I717" i="45"/>
  <c r="I208" i="45"/>
  <c r="I666" i="45"/>
  <c r="I228" i="45"/>
  <c r="I231" i="45"/>
  <c r="I625" i="45"/>
  <c r="I389" i="45"/>
  <c r="I49" i="45"/>
  <c r="I754" i="45"/>
  <c r="I644" i="45"/>
  <c r="I429" i="45"/>
  <c r="I460" i="45"/>
  <c r="I601" i="45"/>
  <c r="I651" i="45"/>
  <c r="I209" i="45"/>
  <c r="I141" i="45"/>
  <c r="I170" i="45"/>
  <c r="I177" i="45"/>
  <c r="I690" i="45"/>
  <c r="I572" i="45"/>
  <c r="I584" i="45"/>
  <c r="I16" i="45"/>
  <c r="I700" i="45"/>
  <c r="I567" i="45"/>
  <c r="I145" i="45"/>
  <c r="I578" i="45"/>
  <c r="I254" i="45"/>
  <c r="I340" i="45"/>
  <c r="I91" i="45"/>
  <c r="I263" i="45"/>
  <c r="I198" i="45"/>
  <c r="I191" i="45"/>
  <c r="I719" i="45"/>
  <c r="I289" i="45"/>
  <c r="I190" i="45"/>
  <c r="I107" i="45"/>
  <c r="I354" i="45"/>
  <c r="I615" i="45"/>
  <c r="A389" i="45"/>
  <c r="A49" i="45"/>
  <c r="A754" i="45"/>
  <c r="A644" i="45"/>
  <c r="A429" i="45"/>
  <c r="A460" i="45"/>
  <c r="A601" i="45"/>
  <c r="A651" i="45"/>
  <c r="A209" i="45"/>
  <c r="A141" i="45"/>
  <c r="A170" i="45"/>
  <c r="A177" i="45"/>
  <c r="A690" i="45"/>
  <c r="A572" i="45"/>
  <c r="A584" i="45"/>
  <c r="A16" i="45"/>
  <c r="A700" i="45"/>
  <c r="A567" i="45"/>
  <c r="A145" i="45"/>
  <c r="A578" i="45"/>
  <c r="A254" i="45"/>
  <c r="A340" i="45"/>
  <c r="A91" i="45"/>
  <c r="A263" i="45"/>
  <c r="A198" i="45"/>
  <c r="A191" i="45"/>
  <c r="A719" i="45"/>
  <c r="A289" i="45"/>
  <c r="A190" i="45"/>
  <c r="A107" i="45"/>
  <c r="A354" i="45"/>
  <c r="A615" i="45"/>
  <c r="J389" i="45"/>
  <c r="J49" i="45"/>
  <c r="J754" i="45"/>
  <c r="J644" i="45"/>
  <c r="J429" i="45"/>
  <c r="L289" i="45" l="1"/>
  <c r="L177" i="45"/>
  <c r="J578" i="45"/>
  <c r="J651" i="45"/>
  <c r="J16" i="45"/>
  <c r="J177" i="45"/>
  <c r="J572" i="45"/>
  <c r="J690" i="45"/>
  <c r="J601" i="45"/>
  <c r="J615" i="45"/>
  <c r="J289" i="45"/>
  <c r="J263" i="45"/>
  <c r="J91" i="45"/>
  <c r="J141" i="45"/>
  <c r="J567" i="45"/>
  <c r="J107" i="45"/>
  <c r="J340" i="45"/>
  <c r="J719" i="45"/>
  <c r="J354" i="45"/>
  <c r="J191" i="45"/>
  <c r="J584" i="45"/>
  <c r="J170" i="45"/>
  <c r="J145" i="45"/>
  <c r="J460" i="45"/>
  <c r="J198" i="45"/>
  <c r="J254" i="45"/>
  <c r="J700" i="45"/>
  <c r="J209" i="45"/>
  <c r="J190" i="45"/>
  <c r="K198" i="45"/>
  <c r="K254" i="45"/>
  <c r="K700" i="45"/>
  <c r="K429" i="45"/>
  <c r="K389" i="45"/>
  <c r="K615" i="45"/>
  <c r="K289" i="45"/>
  <c r="K263" i="45"/>
  <c r="K16" i="45"/>
  <c r="K177" i="45"/>
  <c r="K651" i="45"/>
  <c r="K644" i="45"/>
  <c r="K354" i="45"/>
  <c r="K719" i="45"/>
  <c r="K145" i="45"/>
  <c r="K584" i="45"/>
  <c r="K170" i="45"/>
  <c r="K601" i="45"/>
  <c r="K754" i="45"/>
  <c r="K107" i="45"/>
  <c r="K191" i="45"/>
  <c r="K340" i="45"/>
  <c r="K567" i="45"/>
  <c r="K572" i="45"/>
  <c r="K460" i="45"/>
  <c r="K49" i="45"/>
  <c r="K209" i="45"/>
  <c r="K141" i="45"/>
  <c r="K190" i="45"/>
  <c r="K690" i="45"/>
  <c r="K578" i="45"/>
  <c r="K91" i="45"/>
  <c r="J436" i="6"/>
  <c r="Y436" i="6" s="1"/>
  <c r="L436" i="6"/>
  <c r="M436" i="6" s="1"/>
  <c r="AB436" i="6"/>
  <c r="AC436" i="6"/>
  <c r="J494" i="6"/>
  <c r="Y494" i="6" s="1"/>
  <c r="L494" i="6"/>
  <c r="M494" i="6" s="1"/>
  <c r="T494" i="6"/>
  <c r="AB494" i="6"/>
  <c r="AC494" i="6"/>
  <c r="L407" i="45" l="1"/>
  <c r="F399" i="62"/>
  <c r="F349" i="62"/>
  <c r="L354" i="45"/>
  <c r="A8" i="5"/>
  <c r="A9" i="5"/>
  <c r="A12" i="5"/>
  <c r="A13" i="5"/>
  <c r="A16" i="5"/>
  <c r="A17" i="5"/>
  <c r="A20" i="5"/>
  <c r="A21" i="5"/>
  <c r="A24" i="5"/>
  <c r="A25" i="5"/>
  <c r="A28" i="5"/>
  <c r="A29" i="5"/>
  <c r="A32" i="5"/>
  <c r="A33" i="5"/>
  <c r="A36" i="5"/>
  <c r="A37" i="5"/>
  <c r="A40" i="5"/>
  <c r="A41" i="5"/>
  <c r="A44" i="5"/>
  <c r="A45" i="5"/>
  <c r="A48" i="5"/>
  <c r="A49" i="5"/>
  <c r="A52" i="5"/>
  <c r="A53" i="5"/>
  <c r="A56" i="5"/>
  <c r="A57" i="5"/>
  <c r="A60" i="5"/>
  <c r="A61" i="5"/>
  <c r="A64" i="5"/>
  <c r="A65" i="5"/>
  <c r="A69" i="5"/>
  <c r="A72" i="5"/>
  <c r="A73" i="5"/>
  <c r="A76" i="5"/>
  <c r="A77" i="5"/>
  <c r="A80" i="5"/>
  <c r="A81" i="5"/>
  <c r="A85" i="5"/>
  <c r="A89" i="5"/>
  <c r="A92" i="5"/>
  <c r="A93" i="5"/>
  <c r="A96" i="5"/>
  <c r="A97" i="5"/>
  <c r="A100" i="5"/>
  <c r="A101" i="5"/>
  <c r="A104" i="5"/>
  <c r="A105" i="5"/>
  <c r="A108" i="5"/>
  <c r="A109" i="5"/>
  <c r="A112" i="5"/>
  <c r="A113" i="5"/>
  <c r="A116" i="5"/>
  <c r="A117" i="5"/>
  <c r="A120" i="5"/>
  <c r="A121" i="5"/>
  <c r="A124" i="5"/>
  <c r="A125" i="5"/>
  <c r="A128" i="5"/>
  <c r="A129" i="5"/>
  <c r="A132" i="5"/>
  <c r="A133" i="5"/>
  <c r="A136" i="5"/>
  <c r="A137" i="5"/>
  <c r="A140" i="5"/>
  <c r="A141" i="5"/>
  <c r="A144" i="5"/>
  <c r="A145" i="5"/>
  <c r="A148" i="5"/>
  <c r="A149" i="5"/>
  <c r="A152" i="5"/>
  <c r="A153" i="5"/>
  <c r="A156" i="5"/>
  <c r="A157" i="5"/>
  <c r="A160" i="5"/>
  <c r="A161" i="5"/>
  <c r="A165" i="5"/>
  <c r="A168" i="5"/>
  <c r="A169" i="5"/>
  <c r="A172" i="5"/>
  <c r="A173" i="5"/>
  <c r="A176" i="5"/>
  <c r="A177" i="5"/>
  <c r="A180" i="5"/>
  <c r="A181" i="5"/>
  <c r="A184" i="5"/>
  <c r="A185" i="5"/>
  <c r="A188" i="5"/>
  <c r="A189" i="5"/>
  <c r="A193" i="5"/>
  <c r="A197" i="5"/>
  <c r="A199" i="5"/>
  <c r="A201" i="5"/>
  <c r="A204" i="5"/>
  <c r="A205" i="5"/>
  <c r="A208" i="5"/>
  <c r="A209" i="5"/>
  <c r="A212" i="5"/>
  <c r="A213" i="5"/>
  <c r="A217" i="5"/>
  <c r="A220" i="5"/>
  <c r="A221" i="5"/>
  <c r="A224" i="5"/>
  <c r="A225" i="5"/>
  <c r="A228" i="5"/>
  <c r="A229" i="5"/>
  <c r="A232" i="5"/>
  <c r="A233" i="5"/>
  <c r="A236" i="5"/>
  <c r="A237" i="5"/>
  <c r="A238" i="5"/>
  <c r="A240" i="5"/>
  <c r="A241" i="5"/>
  <c r="A242" i="5"/>
  <c r="A244" i="5"/>
  <c r="A245" i="5"/>
  <c r="A249" i="5"/>
  <c r="A250" i="5"/>
  <c r="A252" i="5"/>
  <c r="A253" i="5"/>
  <c r="A256" i="5"/>
  <c r="A257" i="5"/>
  <c r="A260" i="5"/>
  <c r="A261" i="5"/>
  <c r="A262" i="5"/>
  <c r="A264" i="5"/>
  <c r="A265" i="5"/>
  <c r="A266" i="5"/>
  <c r="A268" i="5"/>
  <c r="A269" i="5"/>
  <c r="A272" i="5"/>
  <c r="A273" i="5"/>
  <c r="A276" i="5"/>
  <c r="A277" i="5"/>
  <c r="A280" i="5"/>
  <c r="A281" i="5"/>
  <c r="A284" i="5"/>
  <c r="A285" i="5"/>
  <c r="A288" i="5"/>
  <c r="A289" i="5"/>
  <c r="A292" i="5"/>
  <c r="A293" i="5"/>
  <c r="A296" i="5"/>
  <c r="A297" i="5"/>
  <c r="A298" i="5"/>
  <c r="A300" i="5"/>
  <c r="A301" i="5"/>
  <c r="A304" i="5"/>
  <c r="A305" i="5"/>
  <c r="A308" i="5"/>
  <c r="A309" i="5"/>
  <c r="A312" i="5"/>
  <c r="A313" i="5"/>
  <c r="A314" i="5"/>
  <c r="A316" i="5"/>
  <c r="A317" i="5"/>
  <c r="A320" i="5"/>
  <c r="A321" i="5"/>
  <c r="A325" i="5"/>
  <c r="A328" i="5"/>
  <c r="A329" i="5"/>
  <c r="A332" i="5"/>
  <c r="A333" i="5"/>
  <c r="A336" i="5"/>
  <c r="A350" i="5"/>
  <c r="A346" i="5"/>
  <c r="A338" i="5"/>
  <c r="A347" i="5"/>
  <c r="A340" i="5"/>
  <c r="A339" i="5"/>
  <c r="A351" i="5"/>
  <c r="A343" i="5"/>
  <c r="A344" i="5"/>
  <c r="A357" i="5"/>
  <c r="A358" i="5"/>
  <c r="A360" i="5"/>
  <c r="A361" i="5"/>
  <c r="A364" i="5"/>
  <c r="A365" i="5"/>
  <c r="A368" i="5"/>
  <c r="A369" i="5"/>
  <c r="A372" i="5"/>
  <c r="A373" i="5"/>
  <c r="A374" i="5"/>
  <c r="A376" i="5"/>
  <c r="A377" i="5"/>
  <c r="A380" i="5"/>
  <c r="A381" i="5"/>
  <c r="A384" i="5"/>
  <c r="A385" i="5"/>
  <c r="A386" i="5"/>
  <c r="A388" i="5"/>
  <c r="A389" i="5"/>
  <c r="A392" i="5"/>
  <c r="A393" i="5"/>
  <c r="A394" i="5"/>
  <c r="A396" i="5"/>
  <c r="A397" i="5"/>
  <c r="A400" i="5"/>
  <c r="A401" i="5"/>
  <c r="A404" i="5"/>
  <c r="A405" i="5"/>
  <c r="A408" i="5"/>
  <c r="A409" i="5"/>
  <c r="A412" i="5"/>
  <c r="A413" i="5"/>
  <c r="A416" i="5"/>
  <c r="A417" i="5"/>
  <c r="A418" i="5"/>
  <c r="A420" i="5"/>
  <c r="A421" i="5"/>
  <c r="A424" i="5"/>
  <c r="A425" i="5"/>
  <c r="A428" i="5"/>
  <c r="A429" i="5"/>
  <c r="A432" i="5"/>
  <c r="A433" i="5"/>
  <c r="A434" i="5"/>
  <c r="A436" i="5"/>
  <c r="A437" i="5"/>
  <c r="A438" i="5"/>
  <c r="A440" i="5"/>
  <c r="A441" i="5"/>
  <c r="A442" i="5"/>
  <c r="A445" i="5"/>
  <c r="A448" i="5"/>
  <c r="A449" i="5"/>
  <c r="A450" i="5"/>
  <c r="A453" i="5"/>
  <c r="A454" i="5"/>
  <c r="A456" i="5"/>
  <c r="A457" i="5"/>
  <c r="A458" i="5"/>
  <c r="A460" i="5"/>
  <c r="A461" i="5"/>
  <c r="A464" i="5"/>
  <c r="A465" i="5"/>
  <c r="A466" i="5"/>
  <c r="A468" i="5"/>
  <c r="A469" i="5"/>
  <c r="A472" i="5"/>
  <c r="A473" i="5"/>
  <c r="A474" i="5"/>
  <c r="A476" i="5"/>
  <c r="A477" i="5"/>
  <c r="A480" i="5"/>
  <c r="A481" i="5"/>
  <c r="A482" i="5"/>
  <c r="A484" i="5"/>
  <c r="A485" i="5"/>
  <c r="A488" i="5"/>
  <c r="A489" i="5"/>
  <c r="A490" i="5"/>
  <c r="A492" i="5"/>
  <c r="A493" i="5"/>
  <c r="A496" i="5"/>
  <c r="A497" i="5"/>
  <c r="A500" i="5"/>
  <c r="A501" i="5"/>
  <c r="A504" i="5"/>
  <c r="A505" i="5"/>
  <c r="A508" i="5"/>
  <c r="A509" i="5"/>
  <c r="A512" i="5"/>
  <c r="A513" i="5"/>
  <c r="A516" i="5"/>
  <c r="A517" i="5"/>
  <c r="A520" i="5"/>
  <c r="A521" i="5"/>
  <c r="A524" i="5"/>
  <c r="A525" i="5"/>
  <c r="A528" i="5"/>
  <c r="A529" i="5"/>
  <c r="A532" i="5"/>
  <c r="A533" i="5"/>
  <c r="A536" i="5"/>
  <c r="A537" i="5"/>
  <c r="A540" i="5"/>
  <c r="A541" i="5"/>
  <c r="A544" i="5"/>
  <c r="A545" i="5"/>
  <c r="A548" i="5"/>
  <c r="A550" i="5"/>
  <c r="A552" i="5"/>
  <c r="A553" i="5"/>
  <c r="A556" i="5"/>
  <c r="A557" i="5"/>
  <c r="A558" i="5"/>
  <c r="A560" i="5"/>
  <c r="A561" i="5"/>
  <c r="A564" i="5"/>
  <c r="A565" i="5"/>
  <c r="A568" i="5"/>
  <c r="A569" i="5"/>
  <c r="A570" i="5"/>
  <c r="A572" i="5"/>
  <c r="A573" i="5"/>
  <c r="A576" i="5"/>
  <c r="A577" i="5"/>
  <c r="A580" i="5"/>
  <c r="A581" i="5"/>
  <c r="A582" i="5"/>
  <c r="A584" i="5"/>
  <c r="A585" i="5"/>
  <c r="A588" i="5"/>
  <c r="A589" i="5"/>
  <c r="A590" i="5"/>
  <c r="A592" i="5"/>
  <c r="A593" i="5"/>
  <c r="A594" i="5"/>
  <c r="A596" i="5"/>
  <c r="A597" i="5"/>
  <c r="A600" i="5"/>
  <c r="A601" i="5"/>
  <c r="A602" i="5"/>
  <c r="A604" i="5"/>
  <c r="A605" i="5"/>
  <c r="A606" i="5"/>
  <c r="A608" i="5"/>
  <c r="A609" i="5"/>
  <c r="A610" i="5"/>
  <c r="A612" i="5"/>
  <c r="A613" i="5"/>
  <c r="A614" i="5"/>
  <c r="A616" i="5"/>
  <c r="A617" i="5"/>
  <c r="A618" i="5"/>
  <c r="A620" i="5"/>
  <c r="A621" i="5"/>
  <c r="A624" i="5"/>
  <c r="A625" i="5"/>
  <c r="A626" i="5"/>
  <c r="A628" i="5"/>
  <c r="A629" i="5"/>
  <c r="A630" i="5"/>
  <c r="A632" i="5"/>
  <c r="A633" i="5"/>
  <c r="A636" i="5"/>
  <c r="A637" i="5"/>
  <c r="A638" i="5"/>
  <c r="A640" i="5"/>
  <c r="A641" i="5"/>
  <c r="A642" i="5"/>
  <c r="A644" i="5"/>
  <c r="A645" i="5"/>
  <c r="A646" i="5"/>
  <c r="A648" i="5"/>
  <c r="A649" i="5"/>
  <c r="A652" i="5"/>
  <c r="A653" i="5"/>
  <c r="A654" i="5"/>
  <c r="A656" i="5"/>
  <c r="A657" i="5"/>
  <c r="A660" i="5"/>
  <c r="A661" i="5"/>
  <c r="A664" i="5"/>
  <c r="A665" i="5"/>
  <c r="A666" i="5"/>
  <c r="A668" i="5"/>
  <c r="A669" i="5"/>
  <c r="A670" i="5"/>
  <c r="A672" i="5"/>
  <c r="A673" i="5"/>
  <c r="A674" i="5"/>
  <c r="A676" i="5"/>
  <c r="A677" i="5"/>
  <c r="A678" i="5"/>
  <c r="A680" i="5"/>
  <c r="A681" i="5"/>
  <c r="A682" i="5"/>
  <c r="A684" i="5"/>
  <c r="A685" i="5"/>
  <c r="A686" i="5"/>
  <c r="A687" i="5"/>
  <c r="A688" i="5"/>
  <c r="A689" i="5"/>
  <c r="A690" i="5"/>
  <c r="A691" i="5"/>
  <c r="A692" i="5"/>
  <c r="A693" i="5"/>
  <c r="A694" i="5"/>
  <c r="A695" i="5"/>
  <c r="A696" i="5"/>
  <c r="A697" i="5"/>
  <c r="A700" i="5"/>
  <c r="A701" i="5"/>
  <c r="A702" i="5"/>
  <c r="A704" i="5"/>
  <c r="A705" i="5"/>
  <c r="A706" i="5"/>
  <c r="A708" i="5"/>
  <c r="A709" i="5"/>
  <c r="A710" i="5"/>
  <c r="A711" i="5"/>
  <c r="A712" i="5"/>
  <c r="A713" i="5"/>
  <c r="A714" i="5"/>
  <c r="A715" i="5"/>
  <c r="A716" i="5"/>
  <c r="A717" i="5"/>
  <c r="A718" i="5"/>
  <c r="A719" i="5"/>
  <c r="A720" i="5"/>
  <c r="A721" i="5"/>
  <c r="A722" i="5"/>
  <c r="A724" i="5"/>
  <c r="A725" i="5"/>
  <c r="A727" i="5"/>
  <c r="A728" i="5"/>
  <c r="A729" i="5"/>
  <c r="A730" i="5"/>
  <c r="A731" i="5"/>
  <c r="A732" i="5"/>
  <c r="A733" i="5"/>
  <c r="A735" i="5"/>
  <c r="A736" i="5"/>
  <c r="A737" i="5"/>
  <c r="A738" i="5"/>
  <c r="A739" i="5"/>
  <c r="A740" i="5"/>
  <c r="A741" i="5"/>
  <c r="A742" i="5"/>
  <c r="A743" i="5"/>
  <c r="A744" i="5"/>
  <c r="A745" i="5"/>
  <c r="A747" i="5"/>
  <c r="A748" i="5"/>
  <c r="A749" i="5"/>
  <c r="A750" i="5"/>
  <c r="A752" i="5"/>
  <c r="A753" i="5"/>
  <c r="A754" i="5"/>
  <c r="A755" i="5"/>
  <c r="A756" i="5"/>
  <c r="A757" i="5"/>
  <c r="A758" i="5"/>
  <c r="A760" i="5"/>
  <c r="A761" i="5"/>
  <c r="A762" i="5"/>
  <c r="A763" i="5"/>
  <c r="A764" i="5"/>
  <c r="A765" i="5"/>
  <c r="A766" i="5"/>
  <c r="A768" i="5"/>
  <c r="A769" i="5"/>
  <c r="A771" i="5"/>
  <c r="A772" i="5"/>
  <c r="A773" i="5"/>
  <c r="A774" i="5"/>
  <c r="A776" i="5"/>
  <c r="A777" i="5"/>
  <c r="A778" i="5"/>
  <c r="A779" i="5"/>
  <c r="A780" i="5"/>
  <c r="A781" i="5"/>
  <c r="A782" i="5"/>
  <c r="A783" i="5"/>
  <c r="A784" i="5"/>
  <c r="A785" i="5"/>
  <c r="A787" i="5"/>
  <c r="A788" i="5"/>
  <c r="A789" i="5"/>
  <c r="A790" i="5"/>
  <c r="A791" i="5"/>
  <c r="A792" i="5"/>
  <c r="A793" i="5"/>
  <c r="A794" i="5"/>
  <c r="A795" i="5"/>
  <c r="A796" i="5"/>
  <c r="A797" i="5"/>
  <c r="A799" i="5"/>
  <c r="A800" i="5"/>
  <c r="A801" i="5"/>
  <c r="A802" i="5"/>
  <c r="A803" i="5"/>
  <c r="A804" i="5"/>
  <c r="A805" i="5"/>
  <c r="A806" i="5"/>
  <c r="A807" i="5"/>
  <c r="A808" i="5"/>
  <c r="A809" i="5"/>
  <c r="A810" i="5"/>
  <c r="A811" i="5"/>
  <c r="A812" i="5"/>
  <c r="A813" i="5"/>
  <c r="A815" i="5"/>
  <c r="A816" i="5"/>
  <c r="A817" i="5"/>
  <c r="A818" i="5"/>
  <c r="A820" i="5"/>
  <c r="A821" i="5"/>
  <c r="A822" i="5"/>
  <c r="A823" i="5"/>
  <c r="A824" i="5"/>
  <c r="A825" i="5"/>
  <c r="A826" i="5"/>
  <c r="A827" i="5"/>
  <c r="A828" i="5"/>
  <c r="A829" i="5"/>
  <c r="A830" i="5"/>
  <c r="A832" i="5"/>
  <c r="A833" i="5"/>
  <c r="A835" i="5"/>
  <c r="A836" i="5"/>
  <c r="A837" i="5"/>
  <c r="A838" i="5"/>
  <c r="A840" i="5"/>
  <c r="A841" i="5"/>
  <c r="A842" i="5"/>
  <c r="A843" i="5"/>
  <c r="A844" i="5"/>
  <c r="A845" i="5"/>
  <c r="A847" i="5"/>
  <c r="A848" i="5"/>
  <c r="A849" i="5"/>
  <c r="A850" i="5"/>
  <c r="A851" i="5"/>
  <c r="A852" i="5"/>
  <c r="A853" i="5"/>
  <c r="A854" i="5"/>
  <c r="A855" i="5"/>
  <c r="A856" i="5"/>
  <c r="A857" i="5"/>
  <c r="A858" i="5"/>
  <c r="A859" i="5"/>
  <c r="A860" i="5"/>
  <c r="A861" i="5"/>
  <c r="A862" i="5"/>
  <c r="A863" i="5"/>
  <c r="A864" i="5"/>
  <c r="A865" i="5"/>
  <c r="A867" i="5"/>
  <c r="A868" i="5"/>
  <c r="A869" i="5"/>
  <c r="A870" i="5"/>
  <c r="A871" i="5"/>
  <c r="A872" i="5"/>
  <c r="A873" i="5"/>
  <c r="A874" i="5"/>
  <c r="A875" i="5"/>
  <c r="A876" i="5"/>
  <c r="A877" i="5"/>
  <c r="A878" i="5"/>
  <c r="A879" i="5"/>
  <c r="A880" i="5"/>
  <c r="A881" i="5"/>
  <c r="A883" i="5"/>
  <c r="A884" i="5"/>
  <c r="A885" i="5"/>
  <c r="A886" i="5"/>
  <c r="A887" i="5"/>
  <c r="A888" i="5"/>
  <c r="A889" i="5"/>
  <c r="A890" i="5"/>
  <c r="A892" i="5"/>
  <c r="A893" i="5"/>
  <c r="A895" i="5"/>
  <c r="A896" i="5"/>
  <c r="A897" i="5"/>
  <c r="A898" i="5"/>
  <c r="A899" i="5"/>
  <c r="A900" i="5"/>
  <c r="A901" i="5"/>
  <c r="A902" i="5"/>
  <c r="A903" i="5"/>
  <c r="A904" i="5"/>
  <c r="A905" i="5"/>
  <c r="A906" i="5"/>
  <c r="A908" i="5"/>
  <c r="A909" i="5"/>
  <c r="A911" i="5"/>
  <c r="A912" i="5"/>
  <c r="A913" i="5"/>
  <c r="A914" i="5"/>
  <c r="A915" i="5"/>
  <c r="A916" i="5"/>
  <c r="A917" i="5"/>
  <c r="A918" i="5"/>
  <c r="A919" i="5"/>
  <c r="A920" i="5"/>
  <c r="A921" i="5"/>
  <c r="A7" i="5"/>
  <c r="A10" i="5"/>
  <c r="A11" i="5"/>
  <c r="A14" i="5"/>
  <c r="A15" i="5"/>
  <c r="A18" i="5"/>
  <c r="A19" i="5"/>
  <c r="A22" i="5"/>
  <c r="A23" i="5"/>
  <c r="A26" i="5"/>
  <c r="A27" i="5"/>
  <c r="A430" i="5"/>
  <c r="A30" i="5"/>
  <c r="A31" i="5"/>
  <c r="A34" i="5"/>
  <c r="A35" i="5"/>
  <c r="A46" i="5"/>
  <c r="A39" i="5"/>
  <c r="A42" i="5"/>
  <c r="A43" i="5"/>
  <c r="A866" i="5"/>
  <c r="A47" i="5"/>
  <c r="A50" i="5"/>
  <c r="A54" i="5"/>
  <c r="A211" i="5"/>
  <c r="A55" i="5"/>
  <c r="A59" i="5"/>
  <c r="A427" i="5"/>
  <c r="A194" i="5"/>
  <c r="A66" i="5"/>
  <c r="A163" i="5"/>
  <c r="A210" i="5"/>
  <c r="A70" i="5"/>
  <c r="A71" i="5"/>
  <c r="A164" i="5"/>
  <c r="A75" i="5"/>
  <c r="A79" i="5"/>
  <c r="A335" i="5"/>
  <c r="A82" i="5"/>
  <c r="A83" i="5"/>
  <c r="A84" i="5"/>
  <c r="A87" i="5"/>
  <c r="A499" i="5"/>
  <c r="A95" i="5"/>
  <c r="A182" i="5"/>
  <c r="A99" i="5"/>
  <c r="A102" i="5"/>
  <c r="A231" i="5"/>
  <c r="A107" i="5"/>
  <c r="A118" i="5"/>
  <c r="A110" i="5"/>
  <c r="A111" i="5"/>
  <c r="A114" i="5"/>
  <c r="A171" i="5"/>
  <c r="A119" i="5"/>
  <c r="A122" i="5"/>
  <c r="A123" i="5"/>
  <c r="A126" i="5"/>
  <c r="A127" i="5"/>
  <c r="A162" i="5"/>
  <c r="A131" i="5"/>
  <c r="A134" i="5"/>
  <c r="A135" i="5"/>
  <c r="A200" i="5"/>
  <c r="A138" i="5"/>
  <c r="A139" i="5"/>
  <c r="A142" i="5"/>
  <c r="A143" i="5"/>
  <c r="A431" i="5"/>
  <c r="A146" i="5"/>
  <c r="A746" i="5"/>
  <c r="A151" i="5"/>
  <c r="A154" i="5"/>
  <c r="A159" i="5"/>
  <c r="A158" i="5"/>
  <c r="A839" i="5"/>
  <c r="A166" i="5"/>
  <c r="A167" i="5"/>
  <c r="A759" i="5"/>
  <c r="A170" i="5"/>
  <c r="A174" i="5"/>
  <c r="A846" i="5"/>
  <c r="A103" i="5"/>
  <c r="A179" i="5"/>
  <c r="A214" i="5"/>
  <c r="A183" i="5"/>
  <c r="A186" i="5"/>
  <c r="A187" i="5"/>
  <c r="A190" i="5"/>
  <c r="A191" i="5"/>
  <c r="A246" i="5"/>
  <c r="A147" i="5"/>
  <c r="A506" i="5"/>
  <c r="A255" i="5"/>
  <c r="A206" i="5"/>
  <c r="A90" i="5"/>
  <c r="A58" i="5"/>
  <c r="A634" i="5"/>
  <c r="A607" i="5"/>
  <c r="A198" i="5"/>
  <c r="A215" i="5"/>
  <c r="A263" i="5"/>
  <c r="A218" i="5"/>
  <c r="A219" i="5"/>
  <c r="A222" i="5"/>
  <c r="A698" i="5"/>
  <c r="A699" i="5"/>
  <c r="A599" i="5"/>
  <c r="A775" i="5"/>
  <c r="A130" i="5"/>
  <c r="A235" i="5"/>
  <c r="A239" i="5"/>
  <c r="A243" i="5"/>
  <c r="A86" i="5"/>
  <c r="A247" i="5"/>
  <c r="A248" i="5"/>
  <c r="A471" i="5"/>
  <c r="A251" i="5"/>
  <c r="A258" i="5"/>
  <c r="A383" i="5"/>
  <c r="A267" i="5"/>
  <c r="A270" i="5"/>
  <c r="A271" i="5"/>
  <c r="A274" i="5"/>
  <c r="A275" i="5"/>
  <c r="A279" i="5"/>
  <c r="A282" i="5"/>
  <c r="A283" i="5"/>
  <c r="A286" i="5"/>
  <c r="A751" i="5"/>
  <c r="A291" i="5"/>
  <c r="A294" i="5"/>
  <c r="A295" i="5"/>
  <c r="A299" i="5"/>
  <c r="A302" i="5"/>
  <c r="A306" i="5"/>
  <c r="A63" i="5"/>
  <c r="A310" i="5"/>
  <c r="A311" i="5"/>
  <c r="A498" i="5"/>
  <c r="A315" i="5"/>
  <c r="A318" i="5"/>
  <c r="A319" i="5"/>
  <c r="A322" i="5"/>
  <c r="A323" i="5"/>
  <c r="A324" i="5"/>
  <c r="A327" i="5"/>
  <c r="A530" i="5"/>
  <c r="A330" i="5"/>
  <c r="A331" i="5"/>
  <c r="A287" i="5"/>
  <c r="A345" i="5"/>
  <c r="A337" i="5"/>
  <c r="A348" i="5"/>
  <c r="A349" i="5"/>
  <c r="A341" i="5"/>
  <c r="A352" i="5"/>
  <c r="A38" i="5"/>
  <c r="A354" i="5"/>
  <c r="A303" i="5"/>
  <c r="A356" i="5"/>
  <c r="A359" i="5"/>
  <c r="A362" i="5"/>
  <c r="A74" i="5"/>
  <c r="A367" i="5"/>
  <c r="A371" i="5"/>
  <c r="A375" i="5"/>
  <c r="A378" i="5"/>
  <c r="A379" i="5"/>
  <c r="A478" i="5"/>
  <c r="A94" i="5"/>
  <c r="A554" i="5"/>
  <c r="A390" i="5"/>
  <c r="A391" i="5"/>
  <c r="A395" i="5"/>
  <c r="A398" i="5"/>
  <c r="A226" i="5"/>
  <c r="A402" i="5"/>
  <c r="A403" i="5"/>
  <c r="A363" i="5"/>
  <c r="A406" i="5"/>
  <c r="A407" i="5"/>
  <c r="A410" i="5"/>
  <c r="A411" i="5"/>
  <c r="A399" i="5"/>
  <c r="A414" i="5"/>
  <c r="A415" i="5"/>
  <c r="A419" i="5"/>
  <c r="A422" i="5"/>
  <c r="A426" i="5"/>
  <c r="A831" i="5"/>
  <c r="A510" i="5"/>
  <c r="A435" i="5"/>
  <c r="A259" i="5"/>
  <c r="A207" i="5"/>
  <c r="A444" i="5"/>
  <c r="A446" i="5"/>
  <c r="A439" i="5"/>
  <c r="A451" i="5"/>
  <c r="A452" i="5"/>
  <c r="A643" i="5"/>
  <c r="A459" i="5"/>
  <c r="A463" i="5"/>
  <c r="A467" i="5"/>
  <c r="A78" i="5"/>
  <c r="A475" i="5"/>
  <c r="A479" i="5"/>
  <c r="A234" i="5"/>
  <c r="A483" i="5"/>
  <c r="A486" i="5"/>
  <c r="A487" i="5"/>
  <c r="A491" i="5"/>
  <c r="A494" i="5"/>
  <c r="A495" i="5"/>
  <c r="A502" i="5"/>
  <c r="A503" i="5"/>
  <c r="A507" i="5"/>
  <c r="A555" i="5"/>
  <c r="A615" i="5"/>
  <c r="A511" i="5"/>
  <c r="A514" i="5"/>
  <c r="A515" i="5"/>
  <c r="A518" i="5"/>
  <c r="A519" i="5"/>
  <c r="A115" i="5"/>
  <c r="A522" i="5"/>
  <c r="A523" i="5"/>
  <c r="A526" i="5"/>
  <c r="A527" i="5"/>
  <c r="A443" i="5"/>
  <c r="A534" i="5"/>
  <c r="A334" i="5"/>
  <c r="A538" i="5"/>
  <c r="A539" i="5"/>
  <c r="A679" i="5"/>
  <c r="A542" i="5"/>
  <c r="A543" i="5"/>
  <c r="A223" i="5"/>
  <c r="A650" i="5"/>
  <c r="A547" i="5"/>
  <c r="A549" i="5"/>
  <c r="A551" i="5"/>
  <c r="A559" i="5"/>
  <c r="A230" i="5"/>
  <c r="A562" i="5"/>
  <c r="A563" i="5"/>
  <c r="A566" i="5"/>
  <c r="A567" i="5"/>
  <c r="A571" i="5"/>
  <c r="A574" i="5"/>
  <c r="A575" i="5"/>
  <c r="A723" i="5"/>
  <c r="A578" i="5"/>
  <c r="A579" i="5"/>
  <c r="A583" i="5"/>
  <c r="A586" i="5"/>
  <c r="A587" i="5"/>
  <c r="A591" i="5"/>
  <c r="A595" i="5"/>
  <c r="A598" i="5"/>
  <c r="A62" i="5"/>
  <c r="A603" i="5"/>
  <c r="A326" i="5"/>
  <c r="A631" i="5"/>
  <c r="A531" i="5"/>
  <c r="A611" i="5"/>
  <c r="A619" i="5"/>
  <c r="A623" i="5"/>
  <c r="A627" i="5"/>
  <c r="A366" i="5"/>
  <c r="A635" i="5"/>
  <c r="A639" i="5"/>
  <c r="A192" i="5"/>
  <c r="A150" i="5"/>
  <c r="A894" i="5"/>
  <c r="A647" i="5"/>
  <c r="A202" i="5"/>
  <c r="A535" i="5"/>
  <c r="A651" i="5"/>
  <c r="A278" i="5"/>
  <c r="A655" i="5"/>
  <c r="A658" i="5"/>
  <c r="A659" i="5"/>
  <c r="A663" i="5"/>
  <c r="A671" i="5"/>
  <c r="A675" i="5"/>
  <c r="A67" i="5"/>
  <c r="A683" i="5"/>
  <c r="A196" i="5"/>
  <c r="A622" i="5"/>
  <c r="A342" i="5"/>
  <c r="A353" i="5"/>
  <c r="A355" i="5"/>
  <c r="A195" i="5"/>
  <c r="A203" i="5"/>
  <c r="A382" i="5"/>
  <c r="A155" i="5"/>
  <c r="A726" i="5"/>
  <c r="A254" i="5"/>
  <c r="A370" i="5"/>
  <c r="A387" i="5"/>
  <c r="A734" i="5"/>
  <c r="A91" i="5"/>
  <c r="A470" i="5"/>
  <c r="A68" i="5"/>
  <c r="A178" i="5"/>
  <c r="A307" i="5"/>
  <c r="A770" i="5"/>
  <c r="A227" i="5"/>
  <c r="A786" i="5"/>
  <c r="A88" i="5"/>
  <c r="A798" i="5"/>
  <c r="A290" i="5"/>
  <c r="A707" i="5"/>
  <c r="A814" i="5"/>
  <c r="A51" i="5"/>
  <c r="A98" i="5"/>
  <c r="A455" i="5"/>
  <c r="A546" i="5"/>
  <c r="A106" i="5"/>
  <c r="A834" i="5"/>
  <c r="A447" i="5"/>
  <c r="A662" i="5"/>
  <c r="A891" i="5"/>
  <c r="A175" i="5"/>
  <c r="A667" i="5"/>
  <c r="A882" i="5"/>
  <c r="A907" i="5"/>
  <c r="A767" i="5"/>
  <c r="A703" i="5"/>
  <c r="A216" i="5"/>
  <c r="A423" i="5"/>
  <c r="A910" i="5"/>
  <c r="A462" i="5"/>
  <c r="A819" i="5"/>
  <c r="AC740" i="6"/>
  <c r="J740" i="6"/>
  <c r="Y740" i="6" s="1"/>
  <c r="L740" i="6"/>
  <c r="M740" i="6" s="1"/>
  <c r="AB740" i="6"/>
  <c r="F595" i="62" l="1"/>
  <c r="L606" i="45"/>
  <c r="J421" i="6"/>
  <c r="Y421" i="6" s="1"/>
  <c r="L421" i="6"/>
  <c r="M421" i="6" s="1"/>
  <c r="AB421" i="6"/>
  <c r="AC421" i="6"/>
  <c r="J150" i="6"/>
  <c r="Y150" i="6" s="1"/>
  <c r="L150" i="6"/>
  <c r="M150" i="6" s="1"/>
  <c r="AB150" i="6"/>
  <c r="AC150" i="6"/>
  <c r="J416" i="6"/>
  <c r="Y416" i="6" s="1"/>
  <c r="L416" i="6"/>
  <c r="M416" i="6" s="1"/>
  <c r="AB416" i="6"/>
  <c r="AC416" i="6"/>
  <c r="F123" i="62" l="1"/>
  <c r="F337" i="62"/>
  <c r="J534" i="6"/>
  <c r="Y534" i="6" s="1"/>
  <c r="L534" i="6"/>
  <c r="M534" i="6" s="1"/>
  <c r="AB534" i="6"/>
  <c r="AC534" i="6"/>
  <c r="J770" i="6"/>
  <c r="Y770" i="6" s="1"/>
  <c r="L770" i="6"/>
  <c r="M770" i="6" s="1"/>
  <c r="T770" i="6"/>
  <c r="AB770" i="6"/>
  <c r="AC770" i="6"/>
  <c r="J612" i="6"/>
  <c r="Y612" i="6" s="1"/>
  <c r="L612" i="6"/>
  <c r="M612" i="6" s="1"/>
  <c r="AB612" i="6"/>
  <c r="AC612" i="6"/>
  <c r="J593" i="6"/>
  <c r="Y593" i="6" s="1"/>
  <c r="L593" i="6"/>
  <c r="M593" i="6" s="1"/>
  <c r="T593" i="6"/>
  <c r="AB593" i="6"/>
  <c r="AC593" i="6"/>
  <c r="J35" i="6"/>
  <c r="Y35" i="6" s="1"/>
  <c r="L35" i="6"/>
  <c r="M35" i="6" s="1"/>
  <c r="T35" i="6"/>
  <c r="AB35" i="6"/>
  <c r="AC35" i="6"/>
  <c r="J785" i="6"/>
  <c r="Y785" i="6" s="1"/>
  <c r="L785" i="6"/>
  <c r="M785" i="6" s="1"/>
  <c r="T785" i="6"/>
  <c r="AB785" i="6"/>
  <c r="AC785" i="6"/>
  <c r="J812" i="6"/>
  <c r="Y812" i="6" s="1"/>
  <c r="L812" i="6"/>
  <c r="M812" i="6" s="1"/>
  <c r="T812" i="6"/>
  <c r="AB812" i="6"/>
  <c r="AC812" i="6"/>
  <c r="L26" i="45" l="1"/>
  <c r="F483" i="62"/>
  <c r="F660" i="62"/>
  <c r="L671" i="45"/>
  <c r="F623" i="62"/>
  <c r="F434" i="62"/>
  <c r="J655" i="6"/>
  <c r="Y655" i="6" s="1"/>
  <c r="L655" i="6"/>
  <c r="M655" i="6" s="1"/>
  <c r="T655" i="6"/>
  <c r="AB655" i="6"/>
  <c r="AC655" i="6"/>
  <c r="J9" i="6"/>
  <c r="Y9" i="6" s="1"/>
  <c r="L9" i="6"/>
  <c r="M9" i="6" s="1"/>
  <c r="T9" i="6"/>
  <c r="AB9" i="6"/>
  <c r="AC9" i="6"/>
  <c r="L5" i="45" l="1"/>
  <c r="F5" i="62"/>
  <c r="F530" i="62"/>
  <c r="B587" i="16"/>
  <c r="B588" i="16"/>
  <c r="H588" i="16" s="1"/>
  <c r="B589" i="16"/>
  <c r="H589" i="16" s="1"/>
  <c r="B590" i="16"/>
  <c r="B591" i="16"/>
  <c r="B592" i="16"/>
  <c r="H592" i="16" s="1"/>
  <c r="B593" i="16"/>
  <c r="B594" i="16"/>
  <c r="B595" i="16"/>
  <c r="B596" i="16"/>
  <c r="H596" i="16" s="1"/>
  <c r="B597" i="16"/>
  <c r="H597" i="16" s="1"/>
  <c r="B598" i="16"/>
  <c r="H598" i="16" s="1"/>
  <c r="B599" i="16"/>
  <c r="F587" i="16"/>
  <c r="F588" i="16"/>
  <c r="F589" i="16"/>
  <c r="F590" i="16"/>
  <c r="F591" i="16"/>
  <c r="F592" i="16"/>
  <c r="F593" i="16"/>
  <c r="F594" i="16"/>
  <c r="F595" i="16"/>
  <c r="F596" i="16"/>
  <c r="F597" i="16"/>
  <c r="F598" i="16"/>
  <c r="F599" i="16"/>
  <c r="H587" i="16"/>
  <c r="H590" i="16"/>
  <c r="H591" i="16"/>
  <c r="H593" i="16"/>
  <c r="H594" i="16"/>
  <c r="H595" i="16"/>
  <c r="H599" i="16"/>
  <c r="A188" i="45" l="1"/>
  <c r="A388" i="45"/>
  <c r="A349" i="45"/>
  <c r="A450" i="45"/>
  <c r="A275" i="45"/>
  <c r="A281" i="45"/>
  <c r="A614" i="45"/>
  <c r="M614" i="45" s="1"/>
  <c r="A399" i="45"/>
  <c r="A27" i="45"/>
  <c r="A179" i="45"/>
  <c r="A397" i="45"/>
  <c r="A274" i="45"/>
  <c r="A303" i="45"/>
  <c r="A328" i="45"/>
  <c r="A727" i="45"/>
  <c r="A683" i="45"/>
  <c r="A199" i="45"/>
  <c r="M199" i="45" s="1"/>
  <c r="A623" i="45"/>
  <c r="A695" i="45"/>
  <c r="A667" i="45"/>
  <c r="A82" i="45"/>
  <c r="A693" i="45"/>
  <c r="A194" i="45"/>
  <c r="A637" i="45"/>
  <c r="A319" i="45"/>
  <c r="A189" i="45"/>
  <c r="A735" i="45"/>
  <c r="A445" i="45"/>
  <c r="J188" i="45"/>
  <c r="J388" i="45"/>
  <c r="J349" i="45"/>
  <c r="J450" i="45"/>
  <c r="J275" i="45"/>
  <c r="J281" i="45"/>
  <c r="J614" i="45"/>
  <c r="J399" i="45"/>
  <c r="J27" i="45"/>
  <c r="J179" i="45"/>
  <c r="J397" i="45"/>
  <c r="J274" i="45"/>
  <c r="J303" i="45"/>
  <c r="J328" i="45"/>
  <c r="J727" i="45"/>
  <c r="J683" i="45"/>
  <c r="J199" i="45"/>
  <c r="J623" i="45"/>
  <c r="J695" i="45"/>
  <c r="J667" i="45"/>
  <c r="J82" i="45"/>
  <c r="J693" i="45"/>
  <c r="J194" i="45"/>
  <c r="J637" i="45"/>
  <c r="J319" i="45"/>
  <c r="J189" i="45"/>
  <c r="J735" i="45"/>
  <c r="J445" i="45"/>
  <c r="L614" i="45" l="1"/>
  <c r="L199" i="45"/>
  <c r="K637" i="45"/>
  <c r="K667" i="45"/>
  <c r="K683" i="45"/>
  <c r="K274" i="45"/>
  <c r="K399" i="45"/>
  <c r="K450" i="45"/>
  <c r="K735" i="45"/>
  <c r="K695" i="45"/>
  <c r="K727" i="45"/>
  <c r="K397" i="45"/>
  <c r="K614" i="45"/>
  <c r="K349" i="45"/>
  <c r="K189" i="45"/>
  <c r="K693" i="45"/>
  <c r="K623" i="45"/>
  <c r="K281" i="45"/>
  <c r="K388" i="45"/>
  <c r="K319" i="45"/>
  <c r="K82" i="45"/>
  <c r="K199" i="45"/>
  <c r="K303" i="45"/>
  <c r="K27" i="45"/>
  <c r="K275" i="45"/>
  <c r="K188" i="45"/>
  <c r="K179" i="45"/>
  <c r="K445" i="45"/>
  <c r="K194" i="45"/>
  <c r="K328" i="45"/>
  <c r="J189" i="6"/>
  <c r="Y189" i="6" s="1"/>
  <c r="L189" i="6"/>
  <c r="M189" i="6" s="1"/>
  <c r="T189" i="6"/>
  <c r="AB189" i="6"/>
  <c r="AC189" i="6"/>
  <c r="J867" i="6"/>
  <c r="Y867" i="6" s="1"/>
  <c r="L867" i="6"/>
  <c r="M867" i="6" s="1"/>
  <c r="AB867" i="6"/>
  <c r="AC867" i="6"/>
  <c r="J43" i="6"/>
  <c r="Y43" i="6" s="1"/>
  <c r="L43" i="6"/>
  <c r="M43" i="6" s="1"/>
  <c r="T43" i="6"/>
  <c r="AB43" i="6"/>
  <c r="AC43" i="6"/>
  <c r="J480" i="6"/>
  <c r="Y480" i="6" s="1"/>
  <c r="L480" i="6"/>
  <c r="M480" i="6" s="1"/>
  <c r="T480" i="6"/>
  <c r="AB480" i="6"/>
  <c r="AC480" i="6"/>
  <c r="J362" i="6"/>
  <c r="Y362" i="6" s="1"/>
  <c r="L362" i="6"/>
  <c r="M362" i="6" s="1"/>
  <c r="T362" i="6"/>
  <c r="AB362" i="6"/>
  <c r="AC362" i="6"/>
  <c r="F702" i="62" l="1"/>
  <c r="F152" i="62"/>
  <c r="F389" i="62"/>
  <c r="L396" i="45"/>
  <c r="F30" i="62"/>
  <c r="F291" i="62"/>
  <c r="J72" i="6"/>
  <c r="Y72" i="6" s="1"/>
  <c r="L72" i="6"/>
  <c r="M72" i="6" s="1"/>
  <c r="T72" i="6"/>
  <c r="AB72" i="6"/>
  <c r="AC72" i="6"/>
  <c r="F56" i="62" l="1"/>
  <c r="J74" i="6"/>
  <c r="Y74" i="6" s="1"/>
  <c r="L74" i="6"/>
  <c r="M74" i="6" s="1"/>
  <c r="AB74" i="6"/>
  <c r="AC74" i="6"/>
  <c r="L60" i="45" l="1"/>
  <c r="F57" i="62"/>
  <c r="J76" i="6"/>
  <c r="Y76" i="6" s="1"/>
  <c r="L76" i="6"/>
  <c r="M76" i="6" s="1"/>
  <c r="T76" i="6"/>
  <c r="AB76" i="6"/>
  <c r="AC76" i="6"/>
  <c r="F59" i="62" l="1"/>
  <c r="J849" i="6"/>
  <c r="Y849" i="6" s="1"/>
  <c r="L849" i="6"/>
  <c r="M849" i="6" s="1"/>
  <c r="AB849" i="6"/>
  <c r="AC849" i="6"/>
  <c r="J850" i="6"/>
  <c r="Y850" i="6" s="1"/>
  <c r="L850" i="6"/>
  <c r="M850" i="6" s="1"/>
  <c r="AB850" i="6"/>
  <c r="AC850" i="6"/>
  <c r="F687" i="62" l="1"/>
  <c r="L700" i="45"/>
  <c r="F686" i="62"/>
  <c r="J865" i="6"/>
  <c r="Y865" i="6" s="1"/>
  <c r="L865" i="6"/>
  <c r="M865" i="6" s="1"/>
  <c r="T865" i="6"/>
  <c r="AB865" i="6"/>
  <c r="AC865" i="6"/>
  <c r="F701" i="62" l="1"/>
  <c r="A751" i="45"/>
  <c r="A324" i="45"/>
  <c r="A451" i="45"/>
  <c r="A672" i="45"/>
  <c r="A385" i="45"/>
  <c r="A119" i="45"/>
  <c r="A222" i="45"/>
  <c r="A236" i="45"/>
  <c r="A311" i="45"/>
  <c r="A176" i="45"/>
  <c r="A331" i="45"/>
  <c r="A3" i="45"/>
  <c r="A135" i="45"/>
  <c r="A574" i="45"/>
  <c r="A272" i="45"/>
  <c r="A522" i="45"/>
  <c r="A178" i="45"/>
  <c r="A422" i="45"/>
  <c r="A63" i="45"/>
  <c r="A664" i="45"/>
  <c r="A200" i="45"/>
  <c r="M200" i="45" s="1"/>
  <c r="A124" i="45"/>
  <c r="A717" i="45"/>
  <c r="A108" i="45"/>
  <c r="A59" i="45"/>
  <c r="A276" i="45"/>
  <c r="A22" i="45"/>
  <c r="A588" i="45"/>
  <c r="A523" i="45"/>
  <c r="A646" i="45"/>
  <c r="A707" i="45"/>
  <c r="A430" i="45"/>
  <c r="A75" i="45"/>
  <c r="M75" i="45" s="1"/>
  <c r="A257" i="45"/>
  <c r="A321" i="45"/>
  <c r="A125" i="45"/>
  <c r="A47" i="45"/>
  <c r="M47" i="45" s="1"/>
  <c r="A501" i="45"/>
  <c r="A553" i="45"/>
  <c r="A545" i="45"/>
  <c r="A631" i="45"/>
  <c r="A586" i="45"/>
  <c r="A230" i="45"/>
  <c r="A334" i="45"/>
  <c r="A750" i="45"/>
  <c r="A641" i="45"/>
  <c r="A318" i="45"/>
  <c r="A320" i="45"/>
  <c r="A384" i="45"/>
  <c r="A168" i="45"/>
  <c r="A463" i="45"/>
  <c r="A456" i="45"/>
  <c r="A415" i="45"/>
  <c r="A366" i="45"/>
  <c r="A493" i="45"/>
  <c r="A535" i="45"/>
  <c r="A669" i="45"/>
  <c r="A691" i="45"/>
  <c r="A635" i="45"/>
  <c r="A338" i="45"/>
  <c r="A153" i="45"/>
  <c r="A589" i="45"/>
  <c r="A33" i="45"/>
  <c r="A538" i="45"/>
  <c r="M538" i="45" s="1"/>
  <c r="A250" i="45"/>
  <c r="A184" i="45"/>
  <c r="A365" i="45"/>
  <c r="A568" i="45"/>
  <c r="A350" i="45"/>
  <c r="A424" i="45"/>
  <c r="M424" i="45" s="1"/>
  <c r="A393" i="45"/>
  <c r="A726" i="45"/>
  <c r="A656" i="45"/>
  <c r="A448" i="45"/>
  <c r="A65" i="45"/>
  <c r="A219" i="45"/>
  <c r="A593" i="45"/>
  <c r="A271" i="45"/>
  <c r="A166" i="45"/>
  <c r="A23" i="45"/>
  <c r="A648" i="45"/>
  <c r="A577" i="45"/>
  <c r="A659" i="45"/>
  <c r="M659" i="45" s="1"/>
  <c r="A530" i="45"/>
  <c r="A608" i="45"/>
  <c r="A739" i="45"/>
  <c r="A302" i="45"/>
  <c r="A175" i="45"/>
  <c r="A702" i="45"/>
  <c r="A564" i="45"/>
  <c r="A277" i="45"/>
  <c r="A733" i="45"/>
  <c r="A290" i="45"/>
  <c r="A507" i="45"/>
  <c r="A201" i="45"/>
  <c r="A342" i="45"/>
  <c r="A386" i="45"/>
  <c r="A163" i="45"/>
  <c r="A242" i="45"/>
  <c r="A620" i="45"/>
  <c r="A130" i="45"/>
  <c r="A473" i="45"/>
  <c r="A113" i="45"/>
  <c r="A325" i="45"/>
  <c r="A231" i="45"/>
  <c r="A611" i="45"/>
  <c r="A513" i="45"/>
  <c r="A246" i="45"/>
  <c r="A31" i="45"/>
  <c r="A104" i="45"/>
  <c r="A240" i="45"/>
  <c r="A438" i="45"/>
  <c r="A595" i="45"/>
  <c r="A504" i="45"/>
  <c r="A521" i="45"/>
  <c r="A183" i="45"/>
  <c r="A142" i="45"/>
  <c r="M142" i="45" s="1"/>
  <c r="A533" i="45"/>
  <c r="A575" i="45"/>
  <c r="M575" i="45" s="1"/>
  <c r="A259" i="45"/>
  <c r="A205" i="45"/>
  <c r="A657" i="45"/>
  <c r="A363" i="45"/>
  <c r="A510" i="45"/>
  <c r="A361" i="45"/>
  <c r="A537" i="45"/>
  <c r="A581" i="45"/>
  <c r="A50" i="45"/>
  <c r="A58" i="45"/>
  <c r="A390" i="45"/>
  <c r="A516" i="45"/>
  <c r="A19" i="45"/>
  <c r="A355" i="45"/>
  <c r="A322" i="45"/>
  <c r="A360" i="45"/>
  <c r="A668" i="45"/>
  <c r="A730" i="45"/>
  <c r="A616" i="45"/>
  <c r="A681" i="45"/>
  <c r="A165" i="45"/>
  <c r="A484" i="45"/>
  <c r="A62" i="45"/>
  <c r="A715" i="45"/>
  <c r="A585" i="45"/>
  <c r="M585" i="45" s="1"/>
  <c r="A358" i="45"/>
  <c r="A571" i="45"/>
  <c r="A744" i="45"/>
  <c r="A243" i="45"/>
  <c r="A38" i="45"/>
  <c r="A724" i="45"/>
  <c r="A127" i="45"/>
  <c r="A288" i="45"/>
  <c r="A207" i="45"/>
  <c r="A76" i="45"/>
  <c r="A270" i="45"/>
  <c r="A136" i="45"/>
  <c r="A307" i="45"/>
  <c r="A642" i="45"/>
  <c r="A111" i="45"/>
  <c r="A34" i="45"/>
  <c r="A432" i="45"/>
  <c r="A491" i="45"/>
  <c r="A56" i="45"/>
  <c r="A602" i="45"/>
  <c r="A548" i="45"/>
  <c r="A417" i="45"/>
  <c r="A757" i="45"/>
  <c r="A742" i="45"/>
  <c r="A280" i="45"/>
  <c r="M280" i="45" s="1"/>
  <c r="A532" i="45"/>
  <c r="A323" i="45"/>
  <c r="A295" i="45"/>
  <c r="A753" i="45"/>
  <c r="M753" i="45" s="1"/>
  <c r="A480" i="45"/>
  <c r="A629" i="45"/>
  <c r="A212" i="45"/>
  <c r="A560" i="45"/>
  <c r="A32" i="45"/>
  <c r="A621" i="45"/>
  <c r="A714" i="45"/>
  <c r="A673" i="45"/>
  <c r="A731" i="45"/>
  <c r="A443" i="45"/>
  <c r="M443" i="45" s="1"/>
  <c r="A703" i="45"/>
  <c r="A442" i="45"/>
  <c r="M442" i="45" s="1"/>
  <c r="A251" i="45"/>
  <c r="A685" i="45"/>
  <c r="A394" i="45"/>
  <c r="A418" i="45"/>
  <c r="A740" i="45"/>
  <c r="A224" i="45"/>
  <c r="A55" i="45"/>
  <c r="A14" i="45"/>
  <c r="A607" i="45"/>
  <c r="A308" i="45"/>
  <c r="A704" i="45"/>
  <c r="A192" i="45"/>
  <c r="A352" i="45"/>
  <c r="A253" i="45"/>
  <c r="A372" i="45"/>
  <c r="A618" i="45"/>
  <c r="A313" i="45"/>
  <c r="A680" i="45"/>
  <c r="A161" i="45"/>
  <c r="A226" i="45"/>
  <c r="A173" i="45"/>
  <c r="A17" i="45"/>
  <c r="A94" i="45"/>
  <c r="A462" i="45"/>
  <c r="A455" i="45"/>
  <c r="A42" i="45"/>
  <c r="A697" i="45"/>
  <c r="A526" i="45"/>
  <c r="A138" i="45"/>
  <c r="A423" i="45"/>
  <c r="A519" i="45"/>
  <c r="A106" i="45"/>
  <c r="A181" i="45"/>
  <c r="A749" i="45"/>
  <c r="A305" i="45"/>
  <c r="A208" i="45"/>
  <c r="A35" i="45"/>
  <c r="M35" i="45" s="1"/>
  <c r="A310" i="45"/>
  <c r="A215" i="45"/>
  <c r="A52" i="45"/>
  <c r="A2" i="45"/>
  <c r="A309" i="45"/>
  <c r="A300" i="45"/>
  <c r="A151" i="45"/>
  <c r="A398" i="45"/>
  <c r="A154" i="45"/>
  <c r="A46" i="45"/>
  <c r="A613" i="45"/>
  <c r="A525" i="45"/>
  <c r="A738" i="45"/>
  <c r="A258" i="45"/>
  <c r="A68" i="45"/>
  <c r="A699" i="45"/>
  <c r="A590" i="45"/>
  <c r="A44" i="45"/>
  <c r="A347" i="45"/>
  <c r="A248" i="45"/>
  <c r="A734" i="45"/>
  <c r="A70" i="45"/>
  <c r="A268" i="45"/>
  <c r="A528" i="45"/>
  <c r="M528" i="45" s="1"/>
  <c r="A645" i="45"/>
  <c r="A502" i="45"/>
  <c r="A287" i="45"/>
  <c r="A247" i="45"/>
  <c r="A169" i="45"/>
  <c r="A653" i="45"/>
  <c r="A228" i="45"/>
  <c r="A682" i="45"/>
  <c r="A626" i="45"/>
  <c r="A741" i="45"/>
  <c r="A193" i="45"/>
  <c r="A48" i="45"/>
  <c r="A256" i="45"/>
  <c r="A217" i="45"/>
  <c r="A356" i="45"/>
  <c r="A128" i="45"/>
  <c r="A61" i="45"/>
  <c r="A370" i="45"/>
  <c r="A728" i="45"/>
  <c r="A449" i="45"/>
  <c r="A378" i="45"/>
  <c r="A4" i="45"/>
  <c r="A282" i="45"/>
  <c r="A459" i="45"/>
  <c r="A539" i="45"/>
  <c r="A152" i="45"/>
  <c r="A134" i="45"/>
  <c r="A559" i="45"/>
  <c r="A444" i="45"/>
  <c r="A546" i="45"/>
  <c r="A660" i="45"/>
  <c r="A286" i="45"/>
  <c r="A213" i="45"/>
  <c r="A708" i="45"/>
  <c r="A241" i="45"/>
  <c r="A196" i="45"/>
  <c r="A583" i="45"/>
  <c r="A81" i="45"/>
  <c r="A677" i="45"/>
  <c r="A437" i="45"/>
  <c r="A576" i="45"/>
  <c r="A599" i="45"/>
  <c r="A292" i="45"/>
  <c r="A400" i="45"/>
  <c r="A296" i="45"/>
  <c r="A158" i="45"/>
  <c r="A211" i="45"/>
  <c r="A503" i="45"/>
  <c r="A638" i="45"/>
  <c r="A84" i="45"/>
  <c r="A481" i="45"/>
  <c r="A80" i="45"/>
  <c r="A293" i="45"/>
  <c r="A148" i="45"/>
  <c r="A482" i="45"/>
  <c r="A30" i="45"/>
  <c r="A93" i="45"/>
  <c r="A317" i="45"/>
  <c r="A9" i="45"/>
  <c r="A367" i="45"/>
  <c r="A534" i="45"/>
  <c r="A566" i="45"/>
  <c r="A98" i="45"/>
  <c r="A261" i="45"/>
  <c r="A464" i="45"/>
  <c r="J464" i="45" s="1"/>
  <c r="A658" i="45"/>
  <c r="A662" i="45"/>
  <c r="A149" i="45"/>
  <c r="A132" i="45"/>
  <c r="A232" i="45"/>
  <c r="A723" i="45"/>
  <c r="A563" i="45"/>
  <c r="A72" i="45"/>
  <c r="A174" i="45"/>
  <c r="A182" i="45"/>
  <c r="A123" i="45"/>
  <c r="A83" i="45"/>
  <c r="A401" i="45"/>
  <c r="A716" i="45"/>
  <c r="A374" i="45"/>
  <c r="A229" i="45"/>
  <c r="A15" i="45"/>
  <c r="A86" i="45"/>
  <c r="A416" i="45"/>
  <c r="A687" i="45"/>
  <c r="A73" i="45"/>
  <c r="A420" i="45"/>
  <c r="A329" i="45"/>
  <c r="A633" i="45"/>
  <c r="A332" i="45"/>
  <c r="A327" i="45"/>
  <c r="A28" i="45"/>
  <c r="M28" i="45" s="1"/>
  <c r="A391" i="45"/>
  <c r="A617" i="45"/>
  <c r="A655" i="45"/>
  <c r="A10" i="45"/>
  <c r="A549" i="45"/>
  <c r="A427" i="45"/>
  <c r="A489" i="45"/>
  <c r="A118" i="45"/>
  <c r="A458" i="45"/>
  <c r="A252" i="45"/>
  <c r="A698" i="45"/>
  <c r="A706" i="45"/>
  <c r="A561" i="45"/>
  <c r="A239" i="45"/>
  <c r="A555" i="45"/>
  <c r="A625" i="45"/>
  <c r="A345" i="45"/>
  <c r="A694" i="45"/>
  <c r="A103" i="45"/>
  <c r="A713" i="45"/>
  <c r="A195" i="45"/>
  <c r="A661" i="45"/>
  <c r="M661" i="45" s="1"/>
  <c r="A520" i="45"/>
  <c r="A88" i="45"/>
  <c r="A497" i="45"/>
  <c r="M497" i="45" s="1"/>
  <c r="A64" i="45"/>
  <c r="A99" i="45"/>
  <c r="A684" i="45"/>
  <c r="A412" i="45"/>
  <c r="A102" i="45"/>
  <c r="A77" i="45"/>
  <c r="A36" i="45"/>
  <c r="A634" i="45"/>
  <c r="A486" i="45"/>
  <c r="A244" i="45"/>
  <c r="A204" i="45"/>
  <c r="A410" i="45"/>
  <c r="A164" i="45"/>
  <c r="A137" i="45"/>
  <c r="A650" i="45"/>
  <c r="A90" i="45"/>
  <c r="A110" i="45"/>
  <c r="M110" i="45" s="1"/>
  <c r="A326" i="45"/>
  <c r="A670" i="45"/>
  <c r="A518" i="45"/>
  <c r="A21" i="45"/>
  <c r="A552" i="45"/>
  <c r="A330" i="45"/>
  <c r="A249" i="45"/>
  <c r="A255" i="45"/>
  <c r="A299" i="45"/>
  <c r="A214" i="45"/>
  <c r="A488" i="45"/>
  <c r="A605" i="45"/>
  <c r="A678" i="45"/>
  <c r="A162" i="45"/>
  <c r="A156" i="45"/>
  <c r="A265" i="45"/>
  <c r="A225" i="45"/>
  <c r="A203" i="45"/>
  <c r="A51" i="45"/>
  <c r="A508" i="45"/>
  <c r="A383" i="45"/>
  <c r="M383" i="45" s="1"/>
  <c r="A492" i="45"/>
  <c r="A597" i="45"/>
  <c r="A122" i="45"/>
  <c r="A43" i="45"/>
  <c r="A554" i="45"/>
  <c r="A609" i="45"/>
  <c r="A556" i="45"/>
  <c r="A120" i="45"/>
  <c r="A477" i="45"/>
  <c r="A689" i="45"/>
  <c r="A379" i="45"/>
  <c r="A679" i="45"/>
  <c r="A517" i="45"/>
  <c r="A316" i="45"/>
  <c r="A260" i="45"/>
  <c r="A453" i="45"/>
  <c r="A312" i="45"/>
  <c r="A283" i="45"/>
  <c r="A180" i="45"/>
  <c r="A579" i="45"/>
  <c r="A377" i="45"/>
  <c r="A279" i="45"/>
  <c r="M279" i="45" s="1"/>
  <c r="A666" i="45"/>
  <c r="A729" i="45"/>
  <c r="A337" i="45"/>
  <c r="A746" i="45"/>
  <c r="A369" i="45"/>
  <c r="A85" i="45"/>
  <c r="A298" i="45"/>
  <c r="A710" i="45"/>
  <c r="A471" i="45"/>
  <c r="A140" i="45"/>
  <c r="A446" i="45"/>
  <c r="A632" i="45"/>
  <c r="A756" i="45"/>
  <c r="A116" i="45"/>
  <c r="A457" i="45"/>
  <c r="A291" i="45"/>
  <c r="A235" i="45"/>
  <c r="A712" i="45"/>
  <c r="A157" i="45"/>
  <c r="A392" i="45"/>
  <c r="A636" i="45"/>
  <c r="A663" i="45"/>
  <c r="A610" i="45"/>
  <c r="A439" i="45"/>
  <c r="A624" i="45"/>
  <c r="A368" i="45"/>
  <c r="A509" i="45"/>
  <c r="J430" i="45"/>
  <c r="J384" i="45"/>
  <c r="J593" i="45"/>
  <c r="J717" i="45"/>
  <c r="J311" i="45"/>
  <c r="J385" i="45"/>
  <c r="J176" i="45"/>
  <c r="G720" i="62" l="1"/>
  <c r="G724" i="62"/>
  <c r="G728" i="62"/>
  <c r="G732" i="62"/>
  <c r="G736" i="62"/>
  <c r="G740" i="62"/>
  <c r="G717" i="62"/>
  <c r="G721" i="62"/>
  <c r="G725" i="62"/>
  <c r="G729" i="62"/>
  <c r="G733" i="62"/>
  <c r="G737" i="62"/>
  <c r="G741" i="62"/>
  <c r="G718" i="62"/>
  <c r="G722" i="62"/>
  <c r="G726" i="62"/>
  <c r="G730" i="62"/>
  <c r="G734" i="62"/>
  <c r="G738" i="62"/>
  <c r="G719" i="62"/>
  <c r="G723" i="62"/>
  <c r="G727" i="62"/>
  <c r="G731" i="62"/>
  <c r="G735" i="62"/>
  <c r="G739" i="62"/>
  <c r="AM499" i="6"/>
  <c r="AM643" i="6"/>
  <c r="M658" i="45"/>
  <c r="O658" i="45"/>
  <c r="M10" i="45"/>
  <c r="O10" i="45"/>
  <c r="M365" i="45"/>
  <c r="O365" i="45"/>
  <c r="G667" i="62"/>
  <c r="G671" i="62"/>
  <c r="G675" i="62"/>
  <c r="G679" i="62"/>
  <c r="G683" i="62"/>
  <c r="G687" i="62"/>
  <c r="G691" i="62"/>
  <c r="G695" i="62"/>
  <c r="G699" i="62"/>
  <c r="G703" i="62"/>
  <c r="G707" i="62"/>
  <c r="G711" i="62"/>
  <c r="G715" i="62"/>
  <c r="G669" i="62"/>
  <c r="G673" i="62"/>
  <c r="G677" i="62"/>
  <c r="G681" i="62"/>
  <c r="G685" i="62"/>
  <c r="G689" i="62"/>
  <c r="G693" i="62"/>
  <c r="G697" i="62"/>
  <c r="G701" i="62"/>
  <c r="G705" i="62"/>
  <c r="G709" i="62"/>
  <c r="G713" i="62"/>
  <c r="G670" i="62"/>
  <c r="G674" i="62"/>
  <c r="G678" i="62"/>
  <c r="G682" i="62"/>
  <c r="G686" i="62"/>
  <c r="G690" i="62"/>
  <c r="G694" i="62"/>
  <c r="G698" i="62"/>
  <c r="G702" i="62"/>
  <c r="G706" i="62"/>
  <c r="G710" i="62"/>
  <c r="G714" i="62"/>
  <c r="G668" i="62"/>
  <c r="G672" i="62"/>
  <c r="G676" i="62"/>
  <c r="G680" i="62"/>
  <c r="G684" i="62"/>
  <c r="G688" i="62"/>
  <c r="G692" i="62"/>
  <c r="G696" i="62"/>
  <c r="G700" i="62"/>
  <c r="G704" i="62"/>
  <c r="G708" i="62"/>
  <c r="G712" i="62"/>
  <c r="G716" i="62"/>
  <c r="AM129" i="6"/>
  <c r="AM298" i="6"/>
  <c r="G650" i="62"/>
  <c r="G654" i="62"/>
  <c r="G658" i="62"/>
  <c r="G662" i="62"/>
  <c r="G666" i="62"/>
  <c r="G651" i="62"/>
  <c r="G655" i="62"/>
  <c r="G659" i="62"/>
  <c r="G663" i="62"/>
  <c r="G648" i="62"/>
  <c r="G652" i="62"/>
  <c r="G656" i="62"/>
  <c r="G660" i="62"/>
  <c r="G664" i="62"/>
  <c r="G649" i="62"/>
  <c r="G653" i="62"/>
  <c r="G657" i="62"/>
  <c r="G661" i="62"/>
  <c r="G665" i="62"/>
  <c r="AM17" i="6"/>
  <c r="G631" i="62"/>
  <c r="G647" i="62"/>
  <c r="G644" i="62"/>
  <c r="G641" i="62"/>
  <c r="G638" i="62"/>
  <c r="G635" i="62"/>
  <c r="G632" i="62"/>
  <c r="G629" i="62"/>
  <c r="G645" i="62"/>
  <c r="G642" i="62"/>
  <c r="G639" i="62"/>
  <c r="G636" i="62"/>
  <c r="G633" i="62"/>
  <c r="G630" i="62"/>
  <c r="G646" i="62"/>
  <c r="G643" i="62"/>
  <c r="G640" i="62"/>
  <c r="G637" i="62"/>
  <c r="G634" i="62"/>
  <c r="AM631" i="6"/>
  <c r="AM12" i="6"/>
  <c r="AM24" i="6"/>
  <c r="AM589" i="6"/>
  <c r="AM18" i="6"/>
  <c r="AM691" i="6"/>
  <c r="AM626" i="6"/>
  <c r="G615" i="62"/>
  <c r="G612" i="62"/>
  <c r="G628" i="62"/>
  <c r="G625" i="62"/>
  <c r="G626" i="62"/>
  <c r="G619" i="62"/>
  <c r="G616" i="62"/>
  <c r="G613" i="62"/>
  <c r="G614" i="62"/>
  <c r="G623" i="62"/>
  <c r="G620" i="62"/>
  <c r="G617" i="62"/>
  <c r="G618" i="62"/>
  <c r="G627" i="62"/>
  <c r="G624" i="62"/>
  <c r="G621" i="62"/>
  <c r="G622" i="62"/>
  <c r="AM382" i="6"/>
  <c r="G594" i="62"/>
  <c r="G601" i="62"/>
  <c r="G608" i="62"/>
  <c r="G596" i="62"/>
  <c r="G603" i="62"/>
  <c r="G610" i="62"/>
  <c r="G598" i="62"/>
  <c r="G605" i="62"/>
  <c r="G593" i="62"/>
  <c r="G600" i="62"/>
  <c r="G607" i="62"/>
  <c r="G595" i="62"/>
  <c r="G602" i="62"/>
  <c r="G609" i="62"/>
  <c r="G597" i="62"/>
  <c r="G604" i="62"/>
  <c r="G611" i="62"/>
  <c r="G599" i="62"/>
  <c r="G606" i="62"/>
  <c r="L383" i="45"/>
  <c r="L137" i="45"/>
  <c r="L77" i="45"/>
  <c r="L489" i="45"/>
  <c r="L196" i="45"/>
  <c r="L459" i="45"/>
  <c r="L247" i="45"/>
  <c r="L528" i="45"/>
  <c r="L443" i="45"/>
  <c r="L111" i="45"/>
  <c r="L127" i="45"/>
  <c r="L575" i="45"/>
  <c r="L659" i="45"/>
  <c r="L166" i="45"/>
  <c r="L365" i="45"/>
  <c r="L635" i="45"/>
  <c r="L493" i="45"/>
  <c r="L236" i="45"/>
  <c r="L661" i="45"/>
  <c r="L525" i="45"/>
  <c r="L35" i="45"/>
  <c r="L740" i="45"/>
  <c r="L32" i="45"/>
  <c r="L491" i="45"/>
  <c r="L76" i="45"/>
  <c r="L62" i="45"/>
  <c r="L739" i="45"/>
  <c r="L424" i="45"/>
  <c r="L746" i="45"/>
  <c r="L279" i="45"/>
  <c r="L156" i="45"/>
  <c r="L488" i="45"/>
  <c r="L518" i="45"/>
  <c r="L458" i="45"/>
  <c r="L658" i="45"/>
  <c r="L152" i="45"/>
  <c r="L442" i="45"/>
  <c r="L753" i="45"/>
  <c r="L280" i="45"/>
  <c r="L142" i="45"/>
  <c r="L650" i="45"/>
  <c r="L713" i="45"/>
  <c r="L706" i="45"/>
  <c r="L10" i="45"/>
  <c r="L28" i="45"/>
  <c r="L374" i="45"/>
  <c r="L296" i="45"/>
  <c r="L444" i="45"/>
  <c r="L714" i="45"/>
  <c r="L742" i="45"/>
  <c r="L602" i="45"/>
  <c r="L585" i="45"/>
  <c r="L342" i="45"/>
  <c r="L338" i="45"/>
  <c r="L75" i="45"/>
  <c r="L59" i="45"/>
  <c r="L200" i="45"/>
  <c r="L385" i="45"/>
  <c r="L110" i="45"/>
  <c r="G466" i="62"/>
  <c r="L17" i="45"/>
  <c r="G2" i="62"/>
  <c r="G18" i="62"/>
  <c r="G34" i="62"/>
  <c r="G50" i="62"/>
  <c r="G66" i="62"/>
  <c r="G82" i="62"/>
  <c r="G98" i="62"/>
  <c r="G114" i="62"/>
  <c r="G130" i="62"/>
  <c r="G146" i="62"/>
  <c r="G162" i="62"/>
  <c r="G178" i="62"/>
  <c r="G194" i="62"/>
  <c r="G210" i="62"/>
  <c r="G226" i="62"/>
  <c r="G242" i="62"/>
  <c r="G258" i="62"/>
  <c r="G274" i="62"/>
  <c r="G290" i="62"/>
  <c r="G306" i="62"/>
  <c r="G322" i="62"/>
  <c r="G338" i="62"/>
  <c r="G15" i="62"/>
  <c r="G31" i="62"/>
  <c r="G47" i="62"/>
  <c r="G63" i="62"/>
  <c r="G79" i="62"/>
  <c r="G95" i="62"/>
  <c r="G111" i="62"/>
  <c r="G127" i="62"/>
  <c r="G143" i="62"/>
  <c r="G159" i="62"/>
  <c r="G175" i="62"/>
  <c r="G191" i="62"/>
  <c r="G207" i="62"/>
  <c r="G223" i="62"/>
  <c r="G239" i="62"/>
  <c r="G255" i="62"/>
  <c r="G271" i="62"/>
  <c r="G287" i="62"/>
  <c r="G303" i="62"/>
  <c r="G319" i="62"/>
  <c r="G8" i="62"/>
  <c r="G24" i="62"/>
  <c r="G40" i="62"/>
  <c r="G56" i="62"/>
  <c r="G72" i="62"/>
  <c r="G88" i="62"/>
  <c r="G104" i="62"/>
  <c r="G120" i="62"/>
  <c r="G136" i="62"/>
  <c r="G152" i="62"/>
  <c r="G168" i="62"/>
  <c r="G184" i="62"/>
  <c r="G200" i="62"/>
  <c r="G216" i="62"/>
  <c r="G232" i="62"/>
  <c r="G248" i="62"/>
  <c r="G264" i="62"/>
  <c r="G280" i="62"/>
  <c r="G296" i="62"/>
  <c r="G312" i="62"/>
  <c r="G328" i="62"/>
  <c r="G13" i="62"/>
  <c r="G29" i="62"/>
  <c r="G45" i="62"/>
  <c r="G61" i="62"/>
  <c r="G77" i="62"/>
  <c r="G93" i="62"/>
  <c r="G109" i="62"/>
  <c r="G125" i="62"/>
  <c r="G141" i="62"/>
  <c r="G157" i="62"/>
  <c r="G173" i="62"/>
  <c r="G189" i="62"/>
  <c r="G205" i="62"/>
  <c r="G6" i="62"/>
  <c r="G22" i="62"/>
  <c r="G38" i="62"/>
  <c r="G54" i="62"/>
  <c r="G70" i="62"/>
  <c r="G86" i="62"/>
  <c r="G102" i="62"/>
  <c r="G118" i="62"/>
  <c r="G134" i="62"/>
  <c r="G150" i="62"/>
  <c r="G166" i="62"/>
  <c r="G182" i="62"/>
  <c r="G198" i="62"/>
  <c r="G214" i="62"/>
  <c r="G230" i="62"/>
  <c r="G246" i="62"/>
  <c r="G262" i="62"/>
  <c r="G278" i="62"/>
  <c r="G294" i="62"/>
  <c r="G310" i="62"/>
  <c r="G326" i="62"/>
  <c r="G3" i="62"/>
  <c r="G19" i="62"/>
  <c r="G35" i="62"/>
  <c r="G51" i="62"/>
  <c r="G67" i="62"/>
  <c r="G83" i="62"/>
  <c r="G99" i="62"/>
  <c r="G115" i="62"/>
  <c r="G131" i="62"/>
  <c r="G147" i="62"/>
  <c r="G163" i="62"/>
  <c r="G179" i="62"/>
  <c r="G195" i="62"/>
  <c r="G211" i="62"/>
  <c r="G227" i="62"/>
  <c r="G243" i="62"/>
  <c r="G259" i="62"/>
  <c r="G275" i="62"/>
  <c r="G291" i="62"/>
  <c r="G307" i="62"/>
  <c r="G323" i="62"/>
  <c r="G12" i="62"/>
  <c r="G28" i="62"/>
  <c r="G44" i="62"/>
  <c r="G60" i="62"/>
  <c r="G76" i="62"/>
  <c r="G92" i="62"/>
  <c r="G108" i="62"/>
  <c r="G124" i="62"/>
  <c r="G140" i="62"/>
  <c r="G156" i="62"/>
  <c r="G172" i="62"/>
  <c r="G188" i="62"/>
  <c r="G204" i="62"/>
  <c r="G220" i="62"/>
  <c r="G236" i="62"/>
  <c r="G252" i="62"/>
  <c r="G268" i="62"/>
  <c r="G284" i="62"/>
  <c r="G300" i="62"/>
  <c r="G316" i="62"/>
  <c r="G332" i="62"/>
  <c r="G17" i="62"/>
  <c r="G33" i="62"/>
  <c r="G49" i="62"/>
  <c r="G65" i="62"/>
  <c r="G81" i="62"/>
  <c r="G97" i="62"/>
  <c r="G113" i="62"/>
  <c r="G129" i="62"/>
  <c r="G145" i="62"/>
  <c r="G161" i="62"/>
  <c r="G177" i="62"/>
  <c r="G193" i="62"/>
  <c r="G209" i="62"/>
  <c r="G225" i="62"/>
  <c r="G241" i="62"/>
  <c r="G257" i="62"/>
  <c r="G273" i="62"/>
  <c r="G289" i="62"/>
  <c r="G305" i="62"/>
  <c r="G321" i="62"/>
  <c r="G341" i="62"/>
  <c r="G357" i="62"/>
  <c r="G10" i="62"/>
  <c r="G26" i="62"/>
  <c r="G42" i="62"/>
  <c r="G58" i="62"/>
  <c r="G74" i="62"/>
  <c r="G90" i="62"/>
  <c r="G106" i="62"/>
  <c r="G122" i="62"/>
  <c r="G138" i="62"/>
  <c r="G154" i="62"/>
  <c r="G170" i="62"/>
  <c r="G186" i="62"/>
  <c r="G202" i="62"/>
  <c r="G218" i="62"/>
  <c r="G234" i="62"/>
  <c r="G250" i="62"/>
  <c r="G266" i="62"/>
  <c r="G282" i="62"/>
  <c r="G298" i="62"/>
  <c r="G314" i="62"/>
  <c r="G330" i="62"/>
  <c r="G7" i="62"/>
  <c r="G23" i="62"/>
  <c r="G39" i="62"/>
  <c r="G55" i="62"/>
  <c r="G71" i="62"/>
  <c r="G87" i="62"/>
  <c r="G103" i="62"/>
  <c r="G119" i="62"/>
  <c r="G135" i="62"/>
  <c r="G151" i="62"/>
  <c r="G167" i="62"/>
  <c r="G183" i="62"/>
  <c r="G199" i="62"/>
  <c r="G215" i="62"/>
  <c r="G231" i="62"/>
  <c r="G247" i="62"/>
  <c r="G263" i="62"/>
  <c r="G279" i="62"/>
  <c r="G295" i="62"/>
  <c r="G311" i="62"/>
  <c r="G327" i="62"/>
  <c r="G16" i="62"/>
  <c r="G32" i="62"/>
  <c r="G48" i="62"/>
  <c r="G64" i="62"/>
  <c r="G80" i="62"/>
  <c r="G96" i="62"/>
  <c r="G112" i="62"/>
  <c r="G128" i="62"/>
  <c r="G144" i="62"/>
  <c r="G160" i="62"/>
  <c r="G176" i="62"/>
  <c r="G192" i="62"/>
  <c r="G208" i="62"/>
  <c r="G224" i="62"/>
  <c r="G240" i="62"/>
  <c r="G256" i="62"/>
  <c r="G272" i="62"/>
  <c r="G288" i="62"/>
  <c r="G304" i="62"/>
  <c r="G320" i="62"/>
  <c r="G5" i="62"/>
  <c r="G21" i="62"/>
  <c r="G37" i="62"/>
  <c r="G53" i="62"/>
  <c r="G14" i="62"/>
  <c r="G30" i="62"/>
  <c r="G46" i="62"/>
  <c r="G62" i="62"/>
  <c r="G78" i="62"/>
  <c r="G94" i="62"/>
  <c r="G110" i="62"/>
  <c r="G126" i="62"/>
  <c r="G142" i="62"/>
  <c r="G158" i="62"/>
  <c r="G174" i="62"/>
  <c r="G190" i="62"/>
  <c r="G206" i="62"/>
  <c r="G222" i="62"/>
  <c r="G238" i="62"/>
  <c r="G254" i="62"/>
  <c r="G270" i="62"/>
  <c r="G286" i="62"/>
  <c r="G302" i="62"/>
  <c r="G318" i="62"/>
  <c r="G334" i="62"/>
  <c r="G11" i="62"/>
  <c r="G27" i="62"/>
  <c r="G43" i="62"/>
  <c r="G59" i="62"/>
  <c r="G75" i="62"/>
  <c r="G91" i="62"/>
  <c r="G107" i="62"/>
  <c r="G123" i="62"/>
  <c r="G139" i="62"/>
  <c r="G155" i="62"/>
  <c r="G171" i="62"/>
  <c r="G187" i="62"/>
  <c r="G203" i="62"/>
  <c r="G219" i="62"/>
  <c r="G235" i="62"/>
  <c r="G251" i="62"/>
  <c r="G267" i="62"/>
  <c r="G283" i="62"/>
  <c r="G299" i="62"/>
  <c r="G315" i="62"/>
  <c r="G4" i="62"/>
  <c r="G20" i="62"/>
  <c r="G36" i="62"/>
  <c r="G52" i="62"/>
  <c r="G68" i="62"/>
  <c r="G84" i="62"/>
  <c r="G100" i="62"/>
  <c r="G116" i="62"/>
  <c r="G132" i="62"/>
  <c r="G148" i="62"/>
  <c r="G164" i="62"/>
  <c r="G180" i="62"/>
  <c r="G196" i="62"/>
  <c r="G212" i="62"/>
  <c r="G228" i="62"/>
  <c r="G244" i="62"/>
  <c r="G260" i="62"/>
  <c r="G276" i="62"/>
  <c r="G292" i="62"/>
  <c r="G308" i="62"/>
  <c r="G324" i="62"/>
  <c r="G9" i="62"/>
  <c r="G25" i="62"/>
  <c r="G41" i="62"/>
  <c r="G57" i="62"/>
  <c r="G73" i="62"/>
  <c r="G89" i="62"/>
  <c r="G105" i="62"/>
  <c r="G121" i="62"/>
  <c r="G137" i="62"/>
  <c r="G153" i="62"/>
  <c r="G169" i="62"/>
  <c r="G185" i="62"/>
  <c r="G201" i="62"/>
  <c r="G217" i="62"/>
  <c r="G233" i="62"/>
  <c r="G69" i="62"/>
  <c r="G133" i="62"/>
  <c r="G197" i="62"/>
  <c r="G237" i="62"/>
  <c r="G261" i="62"/>
  <c r="G281" i="62"/>
  <c r="G301" i="62"/>
  <c r="G325" i="62"/>
  <c r="G349" i="62"/>
  <c r="G369" i="62"/>
  <c r="G385" i="62"/>
  <c r="G401" i="62"/>
  <c r="G417" i="62"/>
  <c r="G433" i="62"/>
  <c r="G449" i="62"/>
  <c r="G465" i="62"/>
  <c r="G481" i="62"/>
  <c r="G497" i="62"/>
  <c r="G513" i="62"/>
  <c r="G529" i="62"/>
  <c r="G545" i="62"/>
  <c r="G561" i="62"/>
  <c r="G577" i="62"/>
  <c r="G331" i="62"/>
  <c r="G350" i="62"/>
  <c r="G366" i="62"/>
  <c r="G382" i="62"/>
  <c r="G398" i="62"/>
  <c r="G414" i="62"/>
  <c r="G430" i="62"/>
  <c r="G446" i="62"/>
  <c r="G462" i="62"/>
  <c r="G478" i="62"/>
  <c r="G494" i="62"/>
  <c r="G510" i="62"/>
  <c r="G526" i="62"/>
  <c r="G542" i="62"/>
  <c r="G558" i="62"/>
  <c r="G574" i="62"/>
  <c r="G590" i="62"/>
  <c r="G347" i="62"/>
  <c r="G363" i="62"/>
  <c r="G379" i="62"/>
  <c r="G395" i="62"/>
  <c r="G411" i="62"/>
  <c r="G427" i="62"/>
  <c r="G443" i="62"/>
  <c r="G459" i="62"/>
  <c r="G475" i="62"/>
  <c r="G491" i="62"/>
  <c r="G507" i="62"/>
  <c r="G523" i="62"/>
  <c r="G539" i="62"/>
  <c r="G555" i="62"/>
  <c r="G571" i="62"/>
  <c r="G587" i="62"/>
  <c r="G344" i="62"/>
  <c r="G360" i="62"/>
  <c r="G376" i="62"/>
  <c r="G392" i="62"/>
  <c r="G408" i="62"/>
  <c r="G424" i="62"/>
  <c r="G440" i="62"/>
  <c r="G456" i="62"/>
  <c r="G472" i="62"/>
  <c r="G488" i="62"/>
  <c r="G504" i="62"/>
  <c r="G520" i="62"/>
  <c r="G536" i="62"/>
  <c r="G552" i="62"/>
  <c r="G568" i="62"/>
  <c r="G584" i="62"/>
  <c r="G85" i="62"/>
  <c r="G149" i="62"/>
  <c r="G213" i="62"/>
  <c r="G245" i="62"/>
  <c r="G265" i="62"/>
  <c r="G285" i="62"/>
  <c r="G309" i="62"/>
  <c r="G329" i="62"/>
  <c r="G353" i="62"/>
  <c r="G373" i="62"/>
  <c r="G389" i="62"/>
  <c r="G405" i="62"/>
  <c r="G421" i="62"/>
  <c r="G437" i="62"/>
  <c r="G453" i="62"/>
  <c r="G469" i="62"/>
  <c r="G485" i="62"/>
  <c r="G501" i="62"/>
  <c r="G517" i="62"/>
  <c r="G533" i="62"/>
  <c r="G549" i="62"/>
  <c r="G565" i="62"/>
  <c r="G581" i="62"/>
  <c r="G337" i="62"/>
  <c r="G354" i="62"/>
  <c r="G370" i="62"/>
  <c r="G386" i="62"/>
  <c r="G402" i="62"/>
  <c r="G418" i="62"/>
  <c r="G434" i="62"/>
  <c r="G450" i="62"/>
  <c r="G482" i="62"/>
  <c r="G498" i="62"/>
  <c r="G514" i="62"/>
  <c r="G530" i="62"/>
  <c r="G546" i="62"/>
  <c r="G562" i="62"/>
  <c r="G578" i="62"/>
  <c r="G333" i="62"/>
  <c r="G351" i="62"/>
  <c r="G367" i="62"/>
  <c r="G383" i="62"/>
  <c r="G399" i="62"/>
  <c r="G415" i="62"/>
  <c r="G431" i="62"/>
  <c r="G447" i="62"/>
  <c r="G463" i="62"/>
  <c r="G479" i="62"/>
  <c r="G495" i="62"/>
  <c r="G511" i="62"/>
  <c r="G527" i="62"/>
  <c r="G543" i="62"/>
  <c r="G559" i="62"/>
  <c r="G575" i="62"/>
  <c r="G591" i="62"/>
  <c r="G348" i="62"/>
  <c r="G364" i="62"/>
  <c r="G380" i="62"/>
  <c r="G396" i="62"/>
  <c r="G412" i="62"/>
  <c r="G428" i="62"/>
  <c r="G444" i="62"/>
  <c r="G460" i="62"/>
  <c r="G476" i="62"/>
  <c r="G492" i="62"/>
  <c r="G508" i="62"/>
  <c r="G524" i="62"/>
  <c r="G540" i="62"/>
  <c r="G556" i="62"/>
  <c r="G572" i="62"/>
  <c r="G588" i="62"/>
  <c r="G101" i="62"/>
  <c r="G165" i="62"/>
  <c r="G221" i="62"/>
  <c r="G249" i="62"/>
  <c r="G269" i="62"/>
  <c r="G293" i="62"/>
  <c r="G313" i="62"/>
  <c r="G336" i="62"/>
  <c r="G361" i="62"/>
  <c r="G377" i="62"/>
  <c r="G393" i="62"/>
  <c r="G409" i="62"/>
  <c r="G425" i="62"/>
  <c r="G441" i="62"/>
  <c r="G457" i="62"/>
  <c r="G473" i="62"/>
  <c r="G489" i="62"/>
  <c r="G505" i="62"/>
  <c r="G521" i="62"/>
  <c r="G537" i="62"/>
  <c r="G553" i="62"/>
  <c r="G569" i="62"/>
  <c r="G585" i="62"/>
  <c r="G342" i="62"/>
  <c r="G358" i="62"/>
  <c r="G374" i="62"/>
  <c r="G390" i="62"/>
  <c r="G406" i="62"/>
  <c r="G422" i="62"/>
  <c r="G438" i="62"/>
  <c r="G454" i="62"/>
  <c r="G470" i="62"/>
  <c r="G486" i="62"/>
  <c r="G502" i="62"/>
  <c r="G518" i="62"/>
  <c r="G534" i="62"/>
  <c r="G550" i="62"/>
  <c r="G566" i="62"/>
  <c r="G582" i="62"/>
  <c r="G339" i="62"/>
  <c r="G355" i="62"/>
  <c r="G371" i="62"/>
  <c r="G387" i="62"/>
  <c r="G403" i="62"/>
  <c r="G419" i="62"/>
  <c r="G435" i="62"/>
  <c r="G451" i="62"/>
  <c r="G467" i="62"/>
  <c r="G483" i="62"/>
  <c r="G499" i="62"/>
  <c r="G515" i="62"/>
  <c r="G531" i="62"/>
  <c r="G547" i="62"/>
  <c r="G563" i="62"/>
  <c r="G579" i="62"/>
  <c r="G335" i="62"/>
  <c r="G352" i="62"/>
  <c r="G368" i="62"/>
  <c r="G384" i="62"/>
  <c r="G400" i="62"/>
  <c r="G416" i="62"/>
  <c r="G432" i="62"/>
  <c r="G448" i="62"/>
  <c r="G464" i="62"/>
  <c r="G480" i="62"/>
  <c r="G496" i="62"/>
  <c r="G512" i="62"/>
  <c r="G528" i="62"/>
  <c r="G544" i="62"/>
  <c r="G560" i="62"/>
  <c r="G576" i="62"/>
  <c r="G592" i="62"/>
  <c r="G117" i="62"/>
  <c r="G181" i="62"/>
  <c r="G229" i="62"/>
  <c r="G253" i="62"/>
  <c r="G277" i="62"/>
  <c r="G297" i="62"/>
  <c r="G317" i="62"/>
  <c r="G345" i="62"/>
  <c r="G365" i="62"/>
  <c r="G381" i="62"/>
  <c r="G397" i="62"/>
  <c r="G413" i="62"/>
  <c r="G429" i="62"/>
  <c r="G445" i="62"/>
  <c r="G461" i="62"/>
  <c r="G477" i="62"/>
  <c r="G493" i="62"/>
  <c r="G509" i="62"/>
  <c r="G525" i="62"/>
  <c r="G541" i="62"/>
  <c r="G557" i="62"/>
  <c r="G573" i="62"/>
  <c r="G589" i="62"/>
  <c r="G346" i="62"/>
  <c r="G362" i="62"/>
  <c r="G378" i="62"/>
  <c r="G394" i="62"/>
  <c r="G410" i="62"/>
  <c r="G426" i="62"/>
  <c r="G442" i="62"/>
  <c r="G458" i="62"/>
  <c r="G474" i="62"/>
  <c r="G490" i="62"/>
  <c r="G506" i="62"/>
  <c r="G522" i="62"/>
  <c r="G538" i="62"/>
  <c r="G554" i="62"/>
  <c r="G570" i="62"/>
  <c r="G586" i="62"/>
  <c r="G343" i="62"/>
  <c r="G359" i="62"/>
  <c r="G375" i="62"/>
  <c r="G391" i="62"/>
  <c r="G407" i="62"/>
  <c r="G423" i="62"/>
  <c r="G439" i="62"/>
  <c r="G455" i="62"/>
  <c r="G471" i="62"/>
  <c r="G487" i="62"/>
  <c r="G503" i="62"/>
  <c r="G519" i="62"/>
  <c r="G535" i="62"/>
  <c r="G551" i="62"/>
  <c r="G567" i="62"/>
  <c r="G583" i="62"/>
  <c r="G340" i="62"/>
  <c r="G356" i="62"/>
  <c r="G372" i="62"/>
  <c r="G388" i="62"/>
  <c r="G404" i="62"/>
  <c r="G420" i="62"/>
  <c r="G436" i="62"/>
  <c r="G452" i="62"/>
  <c r="G468" i="62"/>
  <c r="G484" i="62"/>
  <c r="G500" i="62"/>
  <c r="G516" i="62"/>
  <c r="G532" i="62"/>
  <c r="G548" i="62"/>
  <c r="G564" i="62"/>
  <c r="G580" i="62"/>
  <c r="AM354" i="6"/>
  <c r="AM95" i="6"/>
  <c r="AM94" i="6"/>
  <c r="AM93" i="6"/>
  <c r="AM790" i="6"/>
  <c r="AM590" i="6"/>
  <c r="AM591" i="6"/>
  <c r="AM856" i="6"/>
  <c r="AM638" i="6"/>
  <c r="AM163" i="6"/>
  <c r="AM641" i="6"/>
  <c r="K379" i="45"/>
  <c r="K21" i="45"/>
  <c r="K662" i="45"/>
  <c r="K292" i="45"/>
  <c r="K241" i="45"/>
  <c r="K699" i="45"/>
  <c r="L699" i="45"/>
  <c r="K352" i="45"/>
  <c r="K532" i="45"/>
  <c r="K168" i="45"/>
  <c r="K51" i="45"/>
  <c r="K497" i="45"/>
  <c r="L497" i="45"/>
  <c r="K4" i="45"/>
  <c r="J613" i="45"/>
  <c r="K151" i="45"/>
  <c r="K548" i="45"/>
  <c r="K31" i="45"/>
  <c r="K250" i="45"/>
  <c r="K663" i="45"/>
  <c r="K729" i="45"/>
  <c r="K636" i="45"/>
  <c r="K517" i="45"/>
  <c r="K162" i="45"/>
  <c r="K625" i="45"/>
  <c r="K132" i="45"/>
  <c r="K464" i="45"/>
  <c r="J510" i="45"/>
  <c r="J538" i="45"/>
  <c r="L538" i="45"/>
  <c r="K320" i="45"/>
  <c r="K47" i="45"/>
  <c r="L47" i="45"/>
  <c r="K311" i="45"/>
  <c r="L311" i="45"/>
  <c r="K621" i="45"/>
  <c r="K588" i="45"/>
  <c r="AM182" i="6"/>
  <c r="AM183" i="6"/>
  <c r="AM457" i="6"/>
  <c r="AM587" i="6"/>
  <c r="AM588" i="6"/>
  <c r="AM288" i="6"/>
  <c r="AM203" i="6"/>
  <c r="AM787" i="6"/>
  <c r="AM468" i="6"/>
  <c r="AM801" i="6"/>
  <c r="AM902" i="6"/>
  <c r="AM218" i="6"/>
  <c r="AM659" i="6"/>
  <c r="AM908" i="6"/>
  <c r="AM550" i="6"/>
  <c r="AM409" i="6"/>
  <c r="AM364" i="6"/>
  <c r="AM551" i="6"/>
  <c r="AM301" i="6"/>
  <c r="AM509" i="6"/>
  <c r="AM632" i="6"/>
  <c r="AM417" i="6"/>
  <c r="AM904" i="6"/>
  <c r="AM238" i="6"/>
  <c r="AM378" i="6"/>
  <c r="AM511" i="6"/>
  <c r="AM216" i="6"/>
  <c r="AM761" i="6"/>
  <c r="K392" i="45"/>
  <c r="K291" i="45"/>
  <c r="K632" i="45"/>
  <c r="K746" i="45"/>
  <c r="K283" i="45"/>
  <c r="K689" i="45"/>
  <c r="K609" i="45"/>
  <c r="K156" i="45"/>
  <c r="K488" i="45"/>
  <c r="K249" i="45"/>
  <c r="K518" i="45"/>
  <c r="K90" i="45"/>
  <c r="K195" i="45"/>
  <c r="K694" i="45"/>
  <c r="K239" i="45"/>
  <c r="K252" i="45"/>
  <c r="K427" i="45"/>
  <c r="K617" i="45"/>
  <c r="K332" i="45"/>
  <c r="K73" i="45"/>
  <c r="K15" i="45"/>
  <c r="K401" i="45"/>
  <c r="K723" i="45"/>
  <c r="K98" i="45"/>
  <c r="K9" i="45"/>
  <c r="K482" i="45"/>
  <c r="K481" i="45"/>
  <c r="K677" i="45"/>
  <c r="K134" i="45"/>
  <c r="K282" i="45"/>
  <c r="K356" i="45"/>
  <c r="K228" i="45"/>
  <c r="K287" i="45"/>
  <c r="K248" i="45"/>
  <c r="K525" i="45"/>
  <c r="K398" i="45"/>
  <c r="K2" i="45"/>
  <c r="K181" i="45"/>
  <c r="K138" i="45"/>
  <c r="K455" i="45"/>
  <c r="K173" i="45"/>
  <c r="K313" i="45"/>
  <c r="K607" i="45"/>
  <c r="K740" i="45"/>
  <c r="K251" i="45"/>
  <c r="K731" i="45"/>
  <c r="K32" i="45"/>
  <c r="K480" i="45"/>
  <c r="K417" i="45"/>
  <c r="K642" i="45"/>
  <c r="K724" i="45"/>
  <c r="K62" i="45"/>
  <c r="K616" i="45"/>
  <c r="K322" i="45"/>
  <c r="K390" i="45"/>
  <c r="K537" i="45"/>
  <c r="K504" i="45"/>
  <c r="K104" i="45"/>
  <c r="K611" i="45"/>
  <c r="K473" i="45"/>
  <c r="K163" i="45"/>
  <c r="K507" i="45"/>
  <c r="K564" i="45"/>
  <c r="K739" i="45"/>
  <c r="AM629" i="6"/>
  <c r="K577" i="45"/>
  <c r="K271" i="45"/>
  <c r="K448" i="45"/>
  <c r="K184" i="45"/>
  <c r="K589" i="45"/>
  <c r="K691" i="45"/>
  <c r="K641" i="45"/>
  <c r="K586" i="45"/>
  <c r="K553" i="45"/>
  <c r="K321" i="45"/>
  <c r="K707" i="45"/>
  <c r="K22" i="45"/>
  <c r="K717" i="45"/>
  <c r="K63" i="45"/>
  <c r="K331" i="45"/>
  <c r="K672" i="45"/>
  <c r="K610" i="45"/>
  <c r="K457" i="45"/>
  <c r="K298" i="45"/>
  <c r="K377" i="45"/>
  <c r="K554" i="45"/>
  <c r="K492" i="45"/>
  <c r="K214" i="45"/>
  <c r="K670" i="45"/>
  <c r="K650" i="45"/>
  <c r="K36" i="45"/>
  <c r="K684" i="45"/>
  <c r="K88" i="45"/>
  <c r="K345" i="45"/>
  <c r="K561" i="45"/>
  <c r="K458" i="45"/>
  <c r="K549" i="45"/>
  <c r="K391" i="45"/>
  <c r="K633" i="45"/>
  <c r="K687" i="45"/>
  <c r="K229" i="45"/>
  <c r="K174" i="45"/>
  <c r="K232" i="45"/>
  <c r="K658" i="45"/>
  <c r="K566" i="45"/>
  <c r="K317" i="45"/>
  <c r="K148" i="45"/>
  <c r="K158" i="45"/>
  <c r="K599" i="45"/>
  <c r="K81" i="45"/>
  <c r="K708" i="45"/>
  <c r="K546" i="45"/>
  <c r="K152" i="45"/>
  <c r="K370" i="45"/>
  <c r="K741" i="45"/>
  <c r="K653" i="45"/>
  <c r="K347" i="45"/>
  <c r="K68" i="45"/>
  <c r="K613" i="45"/>
  <c r="K52" i="45"/>
  <c r="K208" i="45"/>
  <c r="K106" i="45"/>
  <c r="K526" i="45"/>
  <c r="K462" i="45"/>
  <c r="K226" i="45"/>
  <c r="K192" i="45"/>
  <c r="K418" i="45"/>
  <c r="K673" i="45"/>
  <c r="K560" i="45"/>
  <c r="K753" i="45"/>
  <c r="K280" i="45"/>
  <c r="K307" i="45"/>
  <c r="K207" i="45"/>
  <c r="K38" i="45"/>
  <c r="K358" i="45"/>
  <c r="K355" i="45"/>
  <c r="K58" i="45"/>
  <c r="K361" i="45"/>
  <c r="K205" i="45"/>
  <c r="K595" i="45"/>
  <c r="K231" i="45"/>
  <c r="K130" i="45"/>
  <c r="K386" i="45"/>
  <c r="K290" i="45"/>
  <c r="K702" i="45"/>
  <c r="K608" i="45"/>
  <c r="K648" i="45"/>
  <c r="K593" i="45"/>
  <c r="K656" i="45"/>
  <c r="K350" i="45"/>
  <c r="K669" i="45"/>
  <c r="K415" i="45"/>
  <c r="K384" i="45"/>
  <c r="K750" i="45"/>
  <c r="K501" i="45"/>
  <c r="K257" i="45"/>
  <c r="K646" i="45"/>
  <c r="K124" i="45"/>
  <c r="K422" i="45"/>
  <c r="K574" i="45"/>
  <c r="K120" i="45"/>
  <c r="K43" i="45"/>
  <c r="K383" i="45"/>
  <c r="K225" i="45"/>
  <c r="K678" i="45"/>
  <c r="K299" i="45"/>
  <c r="K552" i="45"/>
  <c r="K326" i="45"/>
  <c r="K137" i="45"/>
  <c r="K244" i="45"/>
  <c r="K77" i="45"/>
  <c r="K99" i="45"/>
  <c r="K520" i="45"/>
  <c r="K713" i="45"/>
  <c r="K706" i="45"/>
  <c r="K118" i="45"/>
  <c r="K10" i="45"/>
  <c r="K28" i="45"/>
  <c r="K329" i="45"/>
  <c r="K416" i="45"/>
  <c r="K72" i="45"/>
  <c r="K93" i="45"/>
  <c r="K293" i="45"/>
  <c r="K576" i="45"/>
  <c r="K583" i="45"/>
  <c r="K213" i="45"/>
  <c r="K444" i="45"/>
  <c r="K539" i="45"/>
  <c r="K378" i="45"/>
  <c r="K61" i="45"/>
  <c r="K626" i="45"/>
  <c r="K169" i="45"/>
  <c r="K645" i="45"/>
  <c r="K44" i="45"/>
  <c r="K258" i="45"/>
  <c r="K46" i="45"/>
  <c r="K300" i="45"/>
  <c r="K215" i="45"/>
  <c r="K519" i="45"/>
  <c r="K94" i="45"/>
  <c r="K161" i="45"/>
  <c r="K704" i="45"/>
  <c r="K55" i="45"/>
  <c r="K394" i="45"/>
  <c r="K703" i="45"/>
  <c r="K212" i="45"/>
  <c r="K295" i="45"/>
  <c r="K742" i="45"/>
  <c r="K602" i="45"/>
  <c r="K34" i="45"/>
  <c r="K136" i="45"/>
  <c r="K288" i="45"/>
  <c r="K243" i="45"/>
  <c r="K585" i="45"/>
  <c r="K165" i="45"/>
  <c r="K19" i="45"/>
  <c r="K50" i="45"/>
  <c r="K510" i="45"/>
  <c r="K259" i="45"/>
  <c r="K438" i="45"/>
  <c r="K246" i="45"/>
  <c r="K325" i="45"/>
  <c r="K342" i="45"/>
  <c r="K733" i="45"/>
  <c r="K175" i="45"/>
  <c r="K530" i="45"/>
  <c r="K23" i="45"/>
  <c r="K219" i="45"/>
  <c r="K726" i="45"/>
  <c r="K568" i="45"/>
  <c r="K538" i="45"/>
  <c r="K338" i="45"/>
  <c r="K535" i="45"/>
  <c r="K456" i="45"/>
  <c r="K75" i="45"/>
  <c r="K59" i="45"/>
  <c r="K200" i="45"/>
  <c r="K178" i="45"/>
  <c r="K135" i="45"/>
  <c r="K119" i="45"/>
  <c r="K324" i="45"/>
  <c r="K509" i="45"/>
  <c r="K157" i="45"/>
  <c r="K446" i="45"/>
  <c r="K579" i="45"/>
  <c r="K624" i="45"/>
  <c r="K235" i="45"/>
  <c r="K756" i="45"/>
  <c r="K471" i="45"/>
  <c r="K369" i="45"/>
  <c r="K666" i="45"/>
  <c r="K180" i="45"/>
  <c r="K260" i="45"/>
  <c r="K556" i="45"/>
  <c r="K508" i="45"/>
  <c r="K265" i="45"/>
  <c r="K605" i="45"/>
  <c r="K255" i="45"/>
  <c r="K110" i="45"/>
  <c r="K164" i="45"/>
  <c r="K102" i="45"/>
  <c r="K64" i="45"/>
  <c r="K661" i="45"/>
  <c r="K103" i="45"/>
  <c r="K555" i="45"/>
  <c r="K698" i="45"/>
  <c r="K489" i="45"/>
  <c r="K420" i="45"/>
  <c r="K86" i="45"/>
  <c r="K716" i="45"/>
  <c r="K149" i="45"/>
  <c r="K261" i="45"/>
  <c r="K30" i="45"/>
  <c r="K503" i="45"/>
  <c r="K400" i="45"/>
  <c r="K437" i="45"/>
  <c r="K196" i="45"/>
  <c r="K286" i="45"/>
  <c r="K559" i="45"/>
  <c r="K449" i="45"/>
  <c r="K48" i="45"/>
  <c r="K682" i="45"/>
  <c r="K247" i="45"/>
  <c r="K528" i="45"/>
  <c r="K734" i="45"/>
  <c r="K590" i="45"/>
  <c r="K738" i="45"/>
  <c r="K154" i="45"/>
  <c r="K309" i="45"/>
  <c r="K310" i="45"/>
  <c r="K749" i="45"/>
  <c r="K42" i="45"/>
  <c r="K17" i="45"/>
  <c r="K680" i="45"/>
  <c r="K253" i="45"/>
  <c r="K224" i="45"/>
  <c r="K685" i="45"/>
  <c r="K443" i="45"/>
  <c r="K629" i="45"/>
  <c r="K757" i="45"/>
  <c r="K56" i="45"/>
  <c r="K111" i="45"/>
  <c r="K270" i="45"/>
  <c r="K127" i="45"/>
  <c r="K744" i="45"/>
  <c r="K715" i="45"/>
  <c r="K681" i="45"/>
  <c r="K360" i="45"/>
  <c r="K516" i="45"/>
  <c r="K581" i="45"/>
  <c r="K363" i="45"/>
  <c r="K575" i="45"/>
  <c r="K240" i="45"/>
  <c r="K513" i="45"/>
  <c r="K113" i="45"/>
  <c r="K242" i="45"/>
  <c r="K201" i="45"/>
  <c r="K277" i="45"/>
  <c r="K302" i="45"/>
  <c r="K659" i="45"/>
  <c r="K166" i="45"/>
  <c r="K65" i="45"/>
  <c r="K393" i="45"/>
  <c r="K365" i="45"/>
  <c r="K33" i="45"/>
  <c r="K635" i="45"/>
  <c r="K493" i="45"/>
  <c r="K463" i="45"/>
  <c r="K230" i="45"/>
  <c r="K545" i="45"/>
  <c r="K125" i="45"/>
  <c r="K430" i="45"/>
  <c r="K108" i="45"/>
  <c r="K522" i="45"/>
  <c r="K3" i="45"/>
  <c r="K236" i="45"/>
  <c r="K385" i="45"/>
  <c r="K751" i="45"/>
  <c r="AM738" i="6"/>
  <c r="K597" i="45"/>
  <c r="K571" i="45"/>
  <c r="K366" i="45"/>
  <c r="K272" i="45"/>
  <c r="K712" i="45"/>
  <c r="K337" i="45"/>
  <c r="K203" i="45"/>
  <c r="K84" i="45"/>
  <c r="K153" i="45"/>
  <c r="K451" i="45"/>
  <c r="K534" i="45"/>
  <c r="K714" i="45"/>
  <c r="K367" i="45"/>
  <c r="K664" i="45"/>
  <c r="J120" i="45"/>
  <c r="J482" i="45"/>
  <c r="K620" i="45"/>
  <c r="K439" i="45"/>
  <c r="K410" i="45"/>
  <c r="K634" i="45"/>
  <c r="K182" i="45"/>
  <c r="K211" i="45"/>
  <c r="K660" i="45"/>
  <c r="K728" i="45"/>
  <c r="K193" i="45"/>
  <c r="K491" i="45"/>
  <c r="K76" i="45"/>
  <c r="K533" i="45"/>
  <c r="K424" i="45"/>
  <c r="K222" i="45"/>
  <c r="K477" i="45"/>
  <c r="K330" i="45"/>
  <c r="K502" i="45"/>
  <c r="K268" i="45"/>
  <c r="K618" i="45"/>
  <c r="K484" i="45"/>
  <c r="K631" i="45"/>
  <c r="K176" i="45"/>
  <c r="K368" i="45"/>
  <c r="K140" i="45"/>
  <c r="K85" i="45"/>
  <c r="K679" i="45"/>
  <c r="K123" i="45"/>
  <c r="K296" i="45"/>
  <c r="J256" i="45"/>
  <c r="K256" i="45"/>
  <c r="J70" i="45"/>
  <c r="K70" i="45"/>
  <c r="K372" i="45"/>
  <c r="K668" i="45"/>
  <c r="K334" i="45"/>
  <c r="K327" i="45"/>
  <c r="K563" i="45"/>
  <c r="K80" i="45"/>
  <c r="K323" i="45"/>
  <c r="K710" i="45"/>
  <c r="K279" i="45"/>
  <c r="K316" i="45"/>
  <c r="K412" i="45"/>
  <c r="K35" i="45"/>
  <c r="K657" i="45"/>
  <c r="K312" i="45"/>
  <c r="K204" i="45"/>
  <c r="K83" i="45"/>
  <c r="K217" i="45"/>
  <c r="K14" i="45"/>
  <c r="K442" i="45"/>
  <c r="K432" i="45"/>
  <c r="K730" i="45"/>
  <c r="K142" i="45"/>
  <c r="K276" i="45"/>
  <c r="K116" i="45"/>
  <c r="K453" i="45"/>
  <c r="K374" i="45"/>
  <c r="K638" i="45"/>
  <c r="K305" i="45"/>
  <c r="K697" i="45"/>
  <c r="K183" i="45"/>
  <c r="K523" i="45"/>
  <c r="K122" i="45"/>
  <c r="K486" i="45"/>
  <c r="K655" i="45"/>
  <c r="K459" i="45"/>
  <c r="K128" i="45"/>
  <c r="K423" i="45"/>
  <c r="K308" i="45"/>
  <c r="K521" i="45"/>
  <c r="K318" i="45"/>
  <c r="J682" i="45"/>
  <c r="J412" i="45"/>
  <c r="J699" i="45"/>
  <c r="J272" i="45"/>
  <c r="J564" i="45"/>
  <c r="J322" i="45"/>
  <c r="J73" i="45"/>
  <c r="J329" i="45"/>
  <c r="AM436" i="6"/>
  <c r="AM494" i="6"/>
  <c r="AM740" i="6"/>
  <c r="AM421" i="6"/>
  <c r="AM150" i="6"/>
  <c r="AM416" i="6"/>
  <c r="AM593" i="6"/>
  <c r="AM785" i="6"/>
  <c r="AM770" i="6"/>
  <c r="AM612" i="6"/>
  <c r="AM35" i="6"/>
  <c r="AM812" i="6"/>
  <c r="AM534" i="6"/>
  <c r="AM655" i="6"/>
  <c r="AM9" i="6"/>
  <c r="AM189" i="6"/>
  <c r="AM43" i="6"/>
  <c r="AM362" i="6"/>
  <c r="AM867" i="6"/>
  <c r="AM480" i="6"/>
  <c r="AM72" i="6"/>
  <c r="AM74" i="6"/>
  <c r="AM76" i="6"/>
  <c r="AM849" i="6"/>
  <c r="AM850" i="6"/>
  <c r="AM865" i="6"/>
  <c r="J345" i="45"/>
  <c r="J232" i="45"/>
  <c r="J457" i="45"/>
  <c r="J391" i="45"/>
  <c r="J579" i="45"/>
  <c r="J668" i="45"/>
  <c r="J489" i="45"/>
  <c r="J68" i="45"/>
  <c r="J332" i="6"/>
  <c r="Y332" i="6" s="1"/>
  <c r="L332" i="6"/>
  <c r="M332" i="6" s="1"/>
  <c r="T332" i="6"/>
  <c r="AB332" i="6"/>
  <c r="AC332" i="6"/>
  <c r="F268" i="62" l="1"/>
  <c r="L274" i="45"/>
  <c r="J335" i="6"/>
  <c r="Y335" i="6" s="1"/>
  <c r="L335" i="6"/>
  <c r="M335" i="6" s="1"/>
  <c r="AB335" i="6"/>
  <c r="AC335" i="6"/>
  <c r="J359" i="6"/>
  <c r="Y359" i="6" s="1"/>
  <c r="L359" i="6"/>
  <c r="M359" i="6" s="1"/>
  <c r="AB359" i="6"/>
  <c r="AC359" i="6"/>
  <c r="J235" i="45"/>
  <c r="J563" i="45"/>
  <c r="J257" i="45"/>
  <c r="J43" i="45"/>
  <c r="J642" i="45"/>
  <c r="J704" i="45"/>
  <c r="J528" i="45"/>
  <c r="J80" i="45"/>
  <c r="J22" i="45"/>
  <c r="J555" i="45"/>
  <c r="J83" i="45"/>
  <c r="J658" i="45"/>
  <c r="J648" i="45"/>
  <c r="J401" i="45"/>
  <c r="J503" i="45"/>
  <c r="J726" i="45"/>
  <c r="J192" i="45"/>
  <c r="J568" i="45"/>
  <c r="J424" i="45"/>
  <c r="J583" i="45"/>
  <c r="J325" i="45"/>
  <c r="J634" i="45"/>
  <c r="J618" i="45"/>
  <c r="J118" i="45"/>
  <c r="J85" i="45"/>
  <c r="J386" i="45"/>
  <c r="J270" i="45"/>
  <c r="J632" i="45"/>
  <c r="J47" i="45"/>
  <c r="J84" i="45"/>
  <c r="J697" i="45"/>
  <c r="J17" i="45"/>
  <c r="J546" i="45"/>
  <c r="J182" i="45"/>
  <c r="J276" i="45"/>
  <c r="J61" i="45"/>
  <c r="J698" i="45"/>
  <c r="J438" i="45"/>
  <c r="J175" i="45"/>
  <c r="J708" i="45"/>
  <c r="J378" i="45"/>
  <c r="J597" i="45"/>
  <c r="J625" i="45"/>
  <c r="J342" i="45"/>
  <c r="J687" i="45"/>
  <c r="J62" i="45"/>
  <c r="J534" i="45"/>
  <c r="J446" i="45"/>
  <c r="J265" i="45"/>
  <c r="J610" i="45"/>
  <c r="J629" i="45"/>
  <c r="J113" i="45"/>
  <c r="J156" i="45"/>
  <c r="J323" i="45"/>
  <c r="L294" i="45" l="1"/>
  <c r="F289" i="62"/>
  <c r="F271" i="62"/>
  <c r="L277" i="45"/>
  <c r="J299" i="45"/>
  <c r="J33" i="45"/>
  <c r="J729" i="45"/>
  <c r="J706" i="45"/>
  <c r="J681" i="45"/>
  <c r="J744" i="45"/>
  <c r="J751" i="45"/>
  <c r="J123" i="45"/>
  <c r="J599" i="45"/>
  <c r="J34" i="45"/>
  <c r="J513" i="45"/>
  <c r="J680" i="45"/>
  <c r="J250" i="45"/>
  <c r="J677" i="45"/>
  <c r="J574" i="45"/>
  <c r="J64" i="45"/>
  <c r="J730" i="45"/>
  <c r="J44" i="45"/>
  <c r="J241" i="45"/>
  <c r="J621" i="45"/>
  <c r="J184" i="45"/>
  <c r="J195" i="45"/>
  <c r="J631" i="45"/>
  <c r="J488" i="45"/>
  <c r="J32" i="45"/>
  <c r="J659" i="45"/>
  <c r="J370" i="45"/>
  <c r="J662" i="45"/>
  <c r="J307" i="45"/>
  <c r="J149" i="45"/>
  <c r="J533" i="45"/>
  <c r="J715" i="45"/>
  <c r="J678" i="45"/>
  <c r="J35" i="45"/>
  <c r="J252" i="45"/>
  <c r="J55" i="45"/>
  <c r="J416" i="45"/>
  <c r="J577" i="45"/>
  <c r="J283" i="45"/>
  <c r="J310" i="45"/>
  <c r="J163" i="45"/>
  <c r="J493" i="45"/>
  <c r="J154" i="45"/>
  <c r="J566" i="45"/>
  <c r="J537" i="45"/>
  <c r="J641" i="45"/>
  <c r="J313" i="45"/>
  <c r="J422" i="45"/>
  <c r="J553" i="45"/>
  <c r="J750" i="45"/>
  <c r="J561" i="45"/>
  <c r="J462" i="45"/>
  <c r="J350" i="45"/>
  <c r="J137" i="45"/>
  <c r="J588" i="45"/>
  <c r="J63" i="45"/>
  <c r="J481" i="45"/>
  <c r="J292" i="45"/>
  <c r="J58" i="45"/>
  <c r="B564" i="16"/>
  <c r="H564" i="16" s="1"/>
  <c r="B565" i="16"/>
  <c r="H565" i="16" s="1"/>
  <c r="B566" i="16"/>
  <c r="B567" i="16"/>
  <c r="B568" i="16"/>
  <c r="H568" i="16" s="1"/>
  <c r="B569" i="16"/>
  <c r="H569" i="16" s="1"/>
  <c r="B570" i="16"/>
  <c r="B571" i="16"/>
  <c r="H571" i="16" s="1"/>
  <c r="B572" i="16"/>
  <c r="H572" i="16" s="1"/>
  <c r="B573" i="16"/>
  <c r="H573" i="16" s="1"/>
  <c r="B574" i="16"/>
  <c r="B575" i="16"/>
  <c r="H575" i="16" s="1"/>
  <c r="B576" i="16"/>
  <c r="H576" i="16" s="1"/>
  <c r="B577" i="16"/>
  <c r="H577" i="16" s="1"/>
  <c r="B578" i="16"/>
  <c r="B579" i="16"/>
  <c r="B580" i="16"/>
  <c r="H580" i="16" s="1"/>
  <c r="B581" i="16"/>
  <c r="H581" i="16" s="1"/>
  <c r="B582" i="16"/>
  <c r="B583" i="16"/>
  <c r="H583" i="16" s="1"/>
  <c r="B584" i="16"/>
  <c r="H584" i="16" s="1"/>
  <c r="B585" i="16"/>
  <c r="H585" i="16" s="1"/>
  <c r="B586" i="16"/>
  <c r="F564" i="16"/>
  <c r="F565" i="16"/>
  <c r="F566" i="16"/>
  <c r="F567" i="16"/>
  <c r="F568" i="16"/>
  <c r="F569" i="16"/>
  <c r="F570" i="16"/>
  <c r="F571" i="16"/>
  <c r="F572" i="16"/>
  <c r="F573" i="16"/>
  <c r="F574" i="16"/>
  <c r="F575" i="16"/>
  <c r="F576" i="16"/>
  <c r="F577" i="16"/>
  <c r="F578" i="16"/>
  <c r="F579" i="16"/>
  <c r="F580" i="16"/>
  <c r="F581" i="16"/>
  <c r="F582" i="16"/>
  <c r="F583" i="16"/>
  <c r="F584" i="16"/>
  <c r="F585" i="16"/>
  <c r="F586" i="16"/>
  <c r="H566" i="16"/>
  <c r="H567" i="16"/>
  <c r="H570" i="16"/>
  <c r="H574" i="16"/>
  <c r="H578" i="16"/>
  <c r="H579" i="16"/>
  <c r="H582" i="16"/>
  <c r="H586" i="16"/>
  <c r="J818" i="6" l="1"/>
  <c r="Y818" i="6" s="1"/>
  <c r="L818" i="6"/>
  <c r="M818" i="6" s="1"/>
  <c r="AB818" i="6"/>
  <c r="AC818" i="6"/>
  <c r="L677" i="45" l="1"/>
  <c r="J414" i="6"/>
  <c r="Y414" i="6" s="1"/>
  <c r="L414" i="6"/>
  <c r="M414" i="6" s="1"/>
  <c r="T414" i="6"/>
  <c r="AB414" i="6"/>
  <c r="AC414" i="6"/>
  <c r="J870" i="6"/>
  <c r="Y870" i="6" s="1"/>
  <c r="L870" i="6"/>
  <c r="M870" i="6" s="1"/>
  <c r="T870" i="6"/>
  <c r="AB870" i="6"/>
  <c r="AC870" i="6"/>
  <c r="J130" i="45"/>
  <c r="J361" i="45"/>
  <c r="J98" i="45"/>
  <c r="J443" i="45"/>
  <c r="J713" i="45"/>
  <c r="J679" i="45"/>
  <c r="J309" i="45"/>
  <c r="J749" i="45"/>
  <c r="J282" i="45"/>
  <c r="J521" i="45"/>
  <c r="J332" i="45"/>
  <c r="J456" i="45"/>
  <c r="J650" i="45"/>
  <c r="J203" i="45"/>
  <c r="J290" i="45"/>
  <c r="J646" i="45"/>
  <c r="J140" i="45"/>
  <c r="J106" i="45"/>
  <c r="J624" i="45"/>
  <c r="J321" i="45"/>
  <c r="J571" i="45"/>
  <c r="J358" i="45"/>
  <c r="J620" i="45"/>
  <c r="J589" i="45"/>
  <c r="J636" i="45"/>
  <c r="J15" i="45"/>
  <c r="J134" i="45"/>
  <c r="J240" i="45"/>
  <c r="J231" i="45"/>
  <c r="J30" i="45"/>
  <c r="J539" i="45"/>
  <c r="J585" i="45"/>
  <c r="J710" i="45"/>
  <c r="J168" i="45"/>
  <c r="J608" i="45"/>
  <c r="J723" i="45"/>
  <c r="J21" i="45"/>
  <c r="J151" i="45"/>
  <c r="J255" i="45"/>
  <c r="J14" i="45"/>
  <c r="J248" i="45"/>
  <c r="J448" i="45"/>
  <c r="J491" i="45"/>
  <c r="J390" i="45"/>
  <c r="J633" i="45"/>
  <c r="J261" i="45"/>
  <c r="J437" i="45"/>
  <c r="J559" i="45"/>
  <c r="J520" i="45"/>
  <c r="J379" i="45"/>
  <c r="J519" i="45"/>
  <c r="J549" i="45"/>
  <c r="J707" i="45"/>
  <c r="J169" i="45"/>
  <c r="J368" i="45"/>
  <c r="J286" i="45"/>
  <c r="J132" i="45"/>
  <c r="J77" i="45"/>
  <c r="J19" i="45"/>
  <c r="J86" i="45"/>
  <c r="J501" i="45"/>
  <c r="J458" i="45"/>
  <c r="J153" i="45"/>
  <c r="J76" i="45"/>
  <c r="J215" i="45"/>
  <c r="J196" i="45"/>
  <c r="J575" i="45"/>
  <c r="J595" i="45"/>
  <c r="J247" i="45"/>
  <c r="J518" i="45"/>
  <c r="J164" i="45"/>
  <c r="J104" i="45"/>
  <c r="J271" i="45"/>
  <c r="J576" i="45"/>
  <c r="J52" i="45"/>
  <c r="J178" i="45"/>
  <c r="J427" i="45"/>
  <c r="J94" i="45"/>
  <c r="J102" i="45"/>
  <c r="J714" i="45"/>
  <c r="J180" i="45"/>
  <c r="J211" i="45"/>
  <c r="J398" i="45"/>
  <c r="J560" i="45"/>
  <c r="J9" i="45"/>
  <c r="J626" i="45"/>
  <c r="J119" i="45"/>
  <c r="J352" i="45"/>
  <c r="J125" i="45"/>
  <c r="J477" i="45"/>
  <c r="J308" i="45"/>
  <c r="J148" i="45"/>
  <c r="J251" i="45"/>
  <c r="J75" i="45"/>
  <c r="J244" i="45"/>
  <c r="J702" i="45"/>
  <c r="J616" i="45"/>
  <c r="J554" i="45"/>
  <c r="J367" i="45"/>
  <c r="J320" i="45"/>
  <c r="J28" i="45"/>
  <c r="J703" i="45"/>
  <c r="J138" i="45"/>
  <c r="J225" i="45"/>
  <c r="J535" i="45"/>
  <c r="J734" i="45"/>
  <c r="J103" i="45"/>
  <c r="J277" i="45"/>
  <c r="J205" i="45"/>
  <c r="J355" i="45"/>
  <c r="J128" i="45"/>
  <c r="J81" i="45"/>
  <c r="J617" i="45"/>
  <c r="J716" i="45"/>
  <c r="J746" i="45"/>
  <c r="J10" i="45"/>
  <c r="J757" i="45"/>
  <c r="J753" i="45"/>
  <c r="J609" i="45"/>
  <c r="J183" i="45"/>
  <c r="J731" i="45"/>
  <c r="J410" i="45"/>
  <c r="J222" i="45"/>
  <c r="J305" i="45"/>
  <c r="J602" i="45"/>
  <c r="J455" i="45"/>
  <c r="J280" i="45"/>
  <c r="J65" i="45"/>
  <c r="J135" i="45"/>
  <c r="J212" i="45"/>
  <c r="J393" i="45"/>
  <c r="J740" i="45"/>
  <c r="J302" i="45"/>
  <c r="J712" i="45"/>
  <c r="J672" i="45"/>
  <c r="J108" i="45"/>
  <c r="J208" i="45"/>
  <c r="J525" i="45"/>
  <c r="J356" i="45"/>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J312" i="45"/>
  <c r="J442" i="45"/>
  <c r="J360" i="45"/>
  <c r="J122" i="45"/>
  <c r="J253" i="45"/>
  <c r="J741" i="45"/>
  <c r="J451" i="45"/>
  <c r="J124" i="45"/>
  <c r="J369" i="45"/>
  <c r="J372" i="45"/>
  <c r="J738" i="45"/>
  <c r="J230" i="45"/>
  <c r="J162" i="45"/>
  <c r="J724" i="45"/>
  <c r="J661" i="45"/>
  <c r="J556" i="45"/>
  <c r="J590" i="45"/>
  <c r="J444" i="45"/>
  <c r="J260" i="45"/>
  <c r="J293" i="45"/>
  <c r="J502" i="45"/>
  <c r="J31" i="45"/>
  <c r="J363" i="45"/>
  <c r="J635" i="45"/>
  <c r="J392" i="45"/>
  <c r="J193" i="45"/>
  <c r="J532" i="45"/>
  <c r="J330" i="45"/>
  <c r="J517" i="45"/>
  <c r="J486" i="45"/>
  <c r="J268" i="45"/>
  <c r="J685" i="45"/>
  <c r="J116" i="45"/>
  <c r="J415" i="45"/>
  <c r="J663" i="45"/>
  <c r="J377" i="45"/>
  <c r="J669" i="45"/>
  <c r="J638" i="45"/>
  <c r="J224" i="45"/>
  <c r="J664" i="45"/>
  <c r="J161" i="45"/>
  <c r="J420" i="45"/>
  <c r="J110" i="45"/>
  <c r="J173" i="45"/>
  <c r="J111" i="45"/>
  <c r="J324" i="45"/>
  <c r="J453" i="45"/>
  <c r="J165" i="45"/>
  <c r="J607" i="45"/>
  <c r="J689" i="45"/>
  <c r="J655" i="45"/>
  <c r="J691" i="45"/>
  <c r="J204" i="45"/>
  <c r="J279" i="45"/>
  <c r="J449" i="45"/>
  <c r="J317" i="45"/>
  <c r="J756" i="45"/>
  <c r="J656" i="45"/>
  <c r="J337" i="45"/>
  <c r="J50" i="45"/>
  <c r="J504" i="45"/>
  <c r="J670" i="45"/>
  <c r="J72" i="45"/>
  <c r="J249" i="45"/>
  <c r="J327" i="45"/>
  <c r="J497" i="45"/>
  <c r="J99" i="45"/>
  <c r="J660" i="45"/>
  <c r="J288" i="45"/>
  <c r="J347" i="45"/>
  <c r="J158" i="45"/>
  <c r="J228" i="45"/>
  <c r="J42" i="45"/>
  <c r="J605" i="45"/>
  <c r="J365" i="45"/>
  <c r="J423" i="45"/>
  <c r="J653" i="45"/>
  <c r="J295" i="45"/>
  <c r="J417" i="45"/>
  <c r="J219" i="45"/>
  <c r="J439" i="45"/>
  <c r="J166" i="45"/>
  <c r="J246" i="45"/>
  <c r="J258" i="45"/>
  <c r="J684" i="45"/>
  <c r="J480" i="45"/>
  <c r="J207" i="45"/>
  <c r="J36" i="45"/>
  <c r="J200" i="45"/>
  <c r="J90" i="45"/>
  <c r="J733" i="45"/>
  <c r="J400" i="45"/>
  <c r="J243" i="45"/>
  <c r="J432" i="45"/>
  <c r="J157" i="45"/>
  <c r="J383" i="45"/>
  <c r="J526" i="45"/>
  <c r="J291" i="45"/>
  <c r="J374" i="45"/>
  <c r="J728" i="45"/>
  <c r="J142" i="45"/>
  <c r="J509" i="45"/>
  <c r="J59" i="45"/>
  <c r="J548" i="45"/>
  <c r="J673" i="45"/>
  <c r="J88" i="45"/>
  <c r="J127" i="45"/>
  <c r="J4" i="45"/>
  <c r="J259" i="45"/>
  <c r="J239" i="45"/>
  <c r="J3" i="45"/>
  <c r="J201" i="45"/>
  <c r="J657" i="45"/>
  <c r="J666" i="45"/>
  <c r="J46" i="45"/>
  <c r="J51" i="45"/>
  <c r="J229" i="45"/>
  <c r="J507" i="45"/>
  <c r="J586" i="45"/>
  <c r="J296" i="45"/>
  <c r="J545" i="45"/>
  <c r="J331" i="45"/>
  <c r="J694" i="45"/>
  <c r="J174" i="45"/>
  <c r="J366" i="45"/>
  <c r="J217" i="45"/>
  <c r="J287" i="45"/>
  <c r="J214" i="45"/>
  <c r="J298" i="45"/>
  <c r="J418" i="45"/>
  <c r="J522" i="45"/>
  <c r="J581" i="45"/>
  <c r="J136" i="45"/>
  <c r="J326" i="45"/>
  <c r="J300" i="45"/>
  <c r="J530" i="45"/>
  <c r="J463" i="45"/>
  <c r="J2" i="45"/>
  <c r="J226" i="45"/>
  <c r="J552" i="45"/>
  <c r="J459" i="45"/>
  <c r="J338" i="45"/>
  <c r="J394" i="45"/>
  <c r="J523" i="45"/>
  <c r="J181" i="45"/>
  <c r="J334" i="45"/>
  <c r="J38" i="45"/>
  <c r="J56" i="45"/>
  <c r="J213" i="45"/>
  <c r="J508" i="45"/>
  <c r="J242" i="45"/>
  <c r="J516" i="45"/>
  <c r="J236" i="45"/>
  <c r="J318" i="45"/>
  <c r="J484" i="45"/>
  <c r="J492" i="45"/>
  <c r="J742" i="45"/>
  <c r="J473" i="45"/>
  <c r="J611" i="45"/>
  <c r="J471" i="45"/>
  <c r="J48" i="45"/>
  <c r="J645" i="45"/>
  <c r="J739" i="45"/>
  <c r="J152" i="45"/>
  <c r="J23" i="45"/>
  <c r="AU39" i="6" l="1"/>
  <c r="AU71" i="6"/>
  <c r="AU135" i="6"/>
  <c r="AU183" i="6"/>
  <c r="AV183" i="6" s="1"/>
  <c r="AU145" i="6"/>
  <c r="AU161" i="6"/>
  <c r="AU177" i="6"/>
  <c r="AU225" i="6"/>
  <c r="AU241" i="6"/>
  <c r="AU257" i="6"/>
  <c r="AU289" i="6"/>
  <c r="AU144" i="6"/>
  <c r="AU240" i="6"/>
  <c r="AU346" i="6"/>
  <c r="AU394" i="6"/>
  <c r="AU410" i="6"/>
  <c r="AU12" i="6"/>
  <c r="AV12" i="6" s="1"/>
  <c r="AU140" i="6"/>
  <c r="AU204" i="6"/>
  <c r="AU343" i="6"/>
  <c r="AU360" i="6"/>
  <c r="AU488" i="6"/>
  <c r="AU504" i="6"/>
  <c r="AU187" i="6"/>
  <c r="AU203" i="6"/>
  <c r="AV203" i="6" s="1"/>
  <c r="AU251" i="6"/>
  <c r="AU283" i="6"/>
  <c r="AU21" i="6"/>
  <c r="AU261" i="6"/>
  <c r="AU341" i="6"/>
  <c r="AU88" i="6"/>
  <c r="AU350" i="6"/>
  <c r="AU382" i="6"/>
  <c r="AV382" i="6" s="1"/>
  <c r="AU430" i="6"/>
  <c r="AU180" i="6"/>
  <c r="AU244" i="6"/>
  <c r="AU276" i="6"/>
  <c r="AU306" i="6"/>
  <c r="AU364" i="6"/>
  <c r="AV364" i="6" s="1"/>
  <c r="AU380" i="6"/>
  <c r="AU412" i="6"/>
  <c r="AU63" i="6"/>
  <c r="AU175" i="6"/>
  <c r="AU57" i="6"/>
  <c r="AU73" i="6"/>
  <c r="AU201" i="6"/>
  <c r="AU281" i="6"/>
  <c r="AU160" i="6"/>
  <c r="AU224" i="6"/>
  <c r="AU354" i="6"/>
  <c r="AV354" i="6" s="1"/>
  <c r="AU466" i="6"/>
  <c r="AU92" i="6"/>
  <c r="AU352" i="6"/>
  <c r="AU400" i="6"/>
  <c r="AU416" i="6"/>
  <c r="AV416" i="6" s="1"/>
  <c r="AU496" i="6"/>
  <c r="AU179" i="6"/>
  <c r="AU243" i="6"/>
  <c r="AU275" i="6"/>
  <c r="AU29" i="6"/>
  <c r="AU45" i="6"/>
  <c r="AU77" i="6"/>
  <c r="AU173" i="6"/>
  <c r="AU285" i="6"/>
  <c r="AU301" i="6"/>
  <c r="AV301" i="6" s="1"/>
  <c r="AU168" i="6"/>
  <c r="AU422" i="6"/>
  <c r="AU470" i="6"/>
  <c r="AU486" i="6"/>
  <c r="AU502" i="6"/>
  <c r="AU36" i="6"/>
  <c r="AU292" i="6"/>
  <c r="AU316" i="6"/>
  <c r="AU404" i="6"/>
  <c r="AU436" i="6"/>
  <c r="AV436" i="6" s="1"/>
  <c r="AU560" i="6"/>
  <c r="AU74" i="6"/>
  <c r="AV74" i="6" s="1"/>
  <c r="AU391" i="6"/>
  <c r="AU535" i="6"/>
  <c r="AU597" i="6"/>
  <c r="AU709" i="6"/>
  <c r="AU725" i="6"/>
  <c r="AU741" i="6"/>
  <c r="AU757" i="6"/>
  <c r="AU773" i="6"/>
  <c r="AU789" i="6"/>
  <c r="AU805" i="6"/>
  <c r="AU821" i="6"/>
  <c r="AU837" i="6"/>
  <c r="AU853" i="6"/>
  <c r="AU869" i="6"/>
  <c r="AU885" i="6"/>
  <c r="AU901" i="6"/>
  <c r="AU917" i="6"/>
  <c r="AU451" i="6"/>
  <c r="AU511" i="6"/>
  <c r="AV511" i="6" s="1"/>
  <c r="AU554" i="6"/>
  <c r="AU595" i="6"/>
  <c r="AU691" i="6"/>
  <c r="AV691" i="6" s="1"/>
  <c r="AU707" i="6"/>
  <c r="AU723" i="6"/>
  <c r="AU739" i="6"/>
  <c r="AU755" i="6"/>
  <c r="AU771" i="6"/>
  <c r="AU787" i="6"/>
  <c r="AV787" i="6" s="1"/>
  <c r="AU803" i="6"/>
  <c r="AU819" i="6"/>
  <c r="AU835" i="6"/>
  <c r="AU851" i="6"/>
  <c r="AU867" i="6"/>
  <c r="AV867" i="6" s="1"/>
  <c r="AU883" i="6"/>
  <c r="AU899" i="6"/>
  <c r="AU915" i="6"/>
  <c r="AU182" i="6"/>
  <c r="AV182" i="6" s="1"/>
  <c r="AU318" i="6"/>
  <c r="AU365" i="6"/>
  <c r="AU561" i="6"/>
  <c r="AU218" i="6"/>
  <c r="AV218" i="6" s="1"/>
  <c r="AU519" i="6"/>
  <c r="AU541" i="6"/>
  <c r="AU601" i="6"/>
  <c r="AU633" i="6"/>
  <c r="AU681" i="6"/>
  <c r="AU713" i="6"/>
  <c r="AU729" i="6"/>
  <c r="AU745" i="6"/>
  <c r="AU761" i="6"/>
  <c r="AV761" i="6" s="1"/>
  <c r="AU777" i="6"/>
  <c r="AU793" i="6"/>
  <c r="AU809" i="6"/>
  <c r="AU825" i="6"/>
  <c r="AU841" i="6"/>
  <c r="AU857" i="6"/>
  <c r="AU873" i="6"/>
  <c r="AU889" i="6"/>
  <c r="AU905" i="6"/>
  <c r="AU18" i="6"/>
  <c r="AV18" i="6" s="1"/>
  <c r="AU427" i="6"/>
  <c r="AU599" i="6"/>
  <c r="AU631" i="6"/>
  <c r="AV631" i="6" s="1"/>
  <c r="AU711" i="6"/>
  <c r="AU727" i="6"/>
  <c r="AU743" i="6"/>
  <c r="AU759" i="6"/>
  <c r="AU775" i="6"/>
  <c r="AU791" i="6"/>
  <c r="AU807" i="6"/>
  <c r="AU823" i="6"/>
  <c r="AU839" i="6"/>
  <c r="AU855" i="6"/>
  <c r="AU871" i="6"/>
  <c r="AU887" i="6"/>
  <c r="AU903" i="6"/>
  <c r="AU342" i="6"/>
  <c r="AU546" i="6"/>
  <c r="AU717" i="6"/>
  <c r="AU733" i="6"/>
  <c r="AU749" i="6"/>
  <c r="AU765" i="6"/>
  <c r="AU781" i="6"/>
  <c r="AU797" i="6"/>
  <c r="AU813" i="6"/>
  <c r="AU829" i="6"/>
  <c r="AU845" i="6"/>
  <c r="AU861" i="6"/>
  <c r="AU877" i="6"/>
  <c r="AU893" i="6"/>
  <c r="AU909" i="6"/>
  <c r="AU371" i="6"/>
  <c r="AU499" i="6"/>
  <c r="AV499" i="6" s="1"/>
  <c r="AU635" i="6"/>
  <c r="AU667" i="6"/>
  <c r="AU683" i="6"/>
  <c r="AU715" i="6"/>
  <c r="AU731" i="6"/>
  <c r="AU747" i="6"/>
  <c r="AU763" i="6"/>
  <c r="AU779" i="6"/>
  <c r="AU795" i="6"/>
  <c r="AU811" i="6"/>
  <c r="AU827" i="6"/>
  <c r="AU843" i="6"/>
  <c r="AU859" i="6"/>
  <c r="AU875" i="6"/>
  <c r="AU891" i="6"/>
  <c r="AU907" i="6"/>
  <c r="AU22" i="6"/>
  <c r="AU86" i="6"/>
  <c r="AU278" i="6"/>
  <c r="AU556" i="6"/>
  <c r="AU186" i="6"/>
  <c r="AU351" i="6"/>
  <c r="AU721" i="6"/>
  <c r="AU737" i="6"/>
  <c r="AU753" i="6"/>
  <c r="AU769" i="6"/>
  <c r="AU785" i="6"/>
  <c r="AV785" i="6" s="1"/>
  <c r="AU801" i="6"/>
  <c r="AV801" i="6" s="1"/>
  <c r="AU817" i="6"/>
  <c r="AU833" i="6"/>
  <c r="AU849" i="6"/>
  <c r="AV849" i="6" s="1"/>
  <c r="AU865" i="6"/>
  <c r="AV865" i="6" s="1"/>
  <c r="AU881" i="6"/>
  <c r="AU897" i="6"/>
  <c r="AU913" i="6"/>
  <c r="AU411" i="6"/>
  <c r="AU639" i="6"/>
  <c r="AU655" i="6"/>
  <c r="AV655" i="6" s="1"/>
  <c r="AU703" i="6"/>
  <c r="AU719" i="6"/>
  <c r="AU735" i="6"/>
  <c r="AU751" i="6"/>
  <c r="AU767" i="6"/>
  <c r="AU783" i="6"/>
  <c r="AU799" i="6"/>
  <c r="AU815" i="6"/>
  <c r="AU831" i="6"/>
  <c r="AU847" i="6"/>
  <c r="AU863" i="6"/>
  <c r="AU879" i="6"/>
  <c r="AU895" i="6"/>
  <c r="AU911" i="6"/>
  <c r="AU38" i="6"/>
  <c r="AU349" i="6"/>
  <c r="AU405" i="6"/>
  <c r="AU632" i="6"/>
  <c r="AV632" i="6" s="1"/>
  <c r="AU728" i="6"/>
  <c r="AU760" i="6"/>
  <c r="AU792" i="6"/>
  <c r="AU824" i="6"/>
  <c r="AU864" i="6"/>
  <c r="AU441" i="6"/>
  <c r="AU796" i="6"/>
  <c r="AU908" i="6"/>
  <c r="AV908" i="6" s="1"/>
  <c r="AU401" i="6"/>
  <c r="AU497" i="6"/>
  <c r="AU542" i="6"/>
  <c r="AU714" i="6"/>
  <c r="AU746" i="6"/>
  <c r="AU778" i="6"/>
  <c r="AU810" i="6"/>
  <c r="AU842" i="6"/>
  <c r="AU874" i="6"/>
  <c r="AU906" i="6"/>
  <c r="AU804" i="6"/>
  <c r="AU812" i="6"/>
  <c r="AV812" i="6" s="1"/>
  <c r="AU62" i="6"/>
  <c r="AU726" i="6"/>
  <c r="AU758" i="6"/>
  <c r="AU790" i="6"/>
  <c r="AV790" i="6" s="1"/>
  <c r="AU822" i="6"/>
  <c r="AU854" i="6"/>
  <c r="AU886" i="6"/>
  <c r="AU918" i="6"/>
  <c r="AU904" i="6"/>
  <c r="AV904" i="6" s="1"/>
  <c r="AU828" i="6"/>
  <c r="AU672" i="6"/>
  <c r="AU704" i="6"/>
  <c r="AU736" i="6"/>
  <c r="AU768" i="6"/>
  <c r="AU800" i="6"/>
  <c r="AU832" i="6"/>
  <c r="AU880" i="6"/>
  <c r="AU700" i="6"/>
  <c r="AU820" i="6"/>
  <c r="AU286" i="6"/>
  <c r="AU433" i="6"/>
  <c r="AU690" i="6"/>
  <c r="AU722" i="6"/>
  <c r="AU754" i="6"/>
  <c r="AU786" i="6"/>
  <c r="AU818" i="6"/>
  <c r="AV818" i="6" s="1"/>
  <c r="AU850" i="6"/>
  <c r="AV850" i="6" s="1"/>
  <c r="AU882" i="6"/>
  <c r="AU914" i="6"/>
  <c r="AU708" i="6"/>
  <c r="AU836" i="6"/>
  <c r="AU716" i="6"/>
  <c r="AU852" i="6"/>
  <c r="AU526" i="6"/>
  <c r="AU569" i="6"/>
  <c r="AU734" i="6"/>
  <c r="AU766" i="6"/>
  <c r="AU798" i="6"/>
  <c r="AU830" i="6"/>
  <c r="AU862" i="6"/>
  <c r="AU894" i="6"/>
  <c r="AU856" i="6"/>
  <c r="AV856" i="6" s="1"/>
  <c r="AU724" i="6"/>
  <c r="AU860" i="6"/>
  <c r="AU712" i="6"/>
  <c r="AU744" i="6"/>
  <c r="AU776" i="6"/>
  <c r="AU808" i="6"/>
  <c r="AU840" i="6"/>
  <c r="AU896" i="6"/>
  <c r="AU612" i="6"/>
  <c r="AV612" i="6" s="1"/>
  <c r="AU732" i="6"/>
  <c r="AU844" i="6"/>
  <c r="AU94" i="6"/>
  <c r="AV94" i="6" s="1"/>
  <c r="AU465" i="6"/>
  <c r="AU521" i="6"/>
  <c r="AU666" i="6"/>
  <c r="AU730" i="6"/>
  <c r="AU762" i="6"/>
  <c r="AU794" i="6"/>
  <c r="AU826" i="6"/>
  <c r="AU858" i="6"/>
  <c r="AU890" i="6"/>
  <c r="AU740" i="6"/>
  <c r="AV740" i="6" s="1"/>
  <c r="AU868" i="6"/>
  <c r="AU748" i="6"/>
  <c r="AU884" i="6"/>
  <c r="AU385" i="6"/>
  <c r="AU537" i="6"/>
  <c r="AU579" i="6"/>
  <c r="AU710" i="6"/>
  <c r="AU742" i="6"/>
  <c r="AU774" i="6"/>
  <c r="AU806" i="6"/>
  <c r="AU838" i="6"/>
  <c r="AU870" i="6"/>
  <c r="AU902" i="6"/>
  <c r="AV902" i="6" s="1"/>
  <c r="AU872" i="6"/>
  <c r="AU628" i="6"/>
  <c r="AU756" i="6"/>
  <c r="AU892" i="6"/>
  <c r="AU425" i="6"/>
  <c r="AU656" i="6"/>
  <c r="AU720" i="6"/>
  <c r="AU752" i="6"/>
  <c r="AU784" i="6"/>
  <c r="AU816" i="6"/>
  <c r="AU848" i="6"/>
  <c r="AU912" i="6"/>
  <c r="AU764" i="6"/>
  <c r="AU876" i="6"/>
  <c r="AU706" i="6"/>
  <c r="AU738" i="6"/>
  <c r="AV738" i="6" s="1"/>
  <c r="AU770" i="6"/>
  <c r="AV770" i="6" s="1"/>
  <c r="AU802" i="6"/>
  <c r="AU834" i="6"/>
  <c r="AU866" i="6"/>
  <c r="AU898" i="6"/>
  <c r="AU513" i="6"/>
  <c r="AU772" i="6"/>
  <c r="AU900" i="6"/>
  <c r="AU469" i="6"/>
  <c r="AU780" i="6"/>
  <c r="AU916" i="6"/>
  <c r="AU590" i="6"/>
  <c r="AV590" i="6" s="1"/>
  <c r="AU718" i="6"/>
  <c r="AU750" i="6"/>
  <c r="AU782" i="6"/>
  <c r="AU814" i="6"/>
  <c r="AU846" i="6"/>
  <c r="AU878" i="6"/>
  <c r="AU910" i="6"/>
  <c r="AU888" i="6"/>
  <c r="AU788" i="6"/>
  <c r="L336" i="45"/>
  <c r="F331" i="62"/>
  <c r="AV870" i="6"/>
  <c r="F704" i="62"/>
  <c r="L716" i="45"/>
  <c r="AS18" i="6"/>
  <c r="AT18" i="6" s="1"/>
  <c r="AS34" i="6"/>
  <c r="AT34" i="6" s="1"/>
  <c r="AS50" i="6"/>
  <c r="AT50" i="6" s="1"/>
  <c r="AS66" i="6"/>
  <c r="AT66" i="6" s="1"/>
  <c r="AS82" i="6"/>
  <c r="AT82" i="6" s="1"/>
  <c r="AS98" i="6"/>
  <c r="AT98" i="6" s="1"/>
  <c r="AS114" i="6"/>
  <c r="AT114" i="6" s="1"/>
  <c r="AS130" i="6"/>
  <c r="AT130" i="6" s="1"/>
  <c r="AS146" i="6"/>
  <c r="AT146" i="6" s="1"/>
  <c r="AS162" i="6"/>
  <c r="AT162" i="6" s="1"/>
  <c r="AS178" i="6"/>
  <c r="AT178" i="6" s="1"/>
  <c r="AS194" i="6"/>
  <c r="AT194" i="6" s="1"/>
  <c r="AS210" i="6"/>
  <c r="AT210" i="6" s="1"/>
  <c r="AS226" i="6"/>
  <c r="AT226" i="6" s="1"/>
  <c r="AS242" i="6"/>
  <c r="AT242" i="6" s="1"/>
  <c r="AS258" i="6"/>
  <c r="AT258" i="6" s="1"/>
  <c r="AS274" i="6"/>
  <c r="AT274" i="6" s="1"/>
  <c r="AS290" i="6"/>
  <c r="AT290" i="6" s="1"/>
  <c r="AS306" i="6"/>
  <c r="AT306" i="6" s="1"/>
  <c r="AS322" i="6"/>
  <c r="AT322" i="6" s="1"/>
  <c r="AS338" i="6"/>
  <c r="AT338" i="6" s="1"/>
  <c r="AS15" i="6"/>
  <c r="AT15" i="6" s="1"/>
  <c r="AS31" i="6"/>
  <c r="AT31" i="6" s="1"/>
  <c r="AS47" i="6"/>
  <c r="AT47" i="6" s="1"/>
  <c r="AS63" i="6"/>
  <c r="AT63" i="6" s="1"/>
  <c r="AS79" i="6"/>
  <c r="AT79" i="6" s="1"/>
  <c r="AS95" i="6"/>
  <c r="AT95" i="6" s="1"/>
  <c r="AS111" i="6"/>
  <c r="AT111" i="6" s="1"/>
  <c r="AS127" i="6"/>
  <c r="AT127" i="6" s="1"/>
  <c r="AS143" i="6"/>
  <c r="AT143" i="6" s="1"/>
  <c r="AS159" i="6"/>
  <c r="AT159" i="6" s="1"/>
  <c r="AS175" i="6"/>
  <c r="AT175" i="6" s="1"/>
  <c r="AS191" i="6"/>
  <c r="AT191" i="6" s="1"/>
  <c r="AS207" i="6"/>
  <c r="AT207" i="6" s="1"/>
  <c r="AS223" i="6"/>
  <c r="AT223" i="6" s="1"/>
  <c r="AS239" i="6"/>
  <c r="AT239" i="6" s="1"/>
  <c r="AS255" i="6"/>
  <c r="AT255" i="6" s="1"/>
  <c r="AS271" i="6"/>
  <c r="AT271" i="6" s="1"/>
  <c r="AS287" i="6"/>
  <c r="AT287" i="6" s="1"/>
  <c r="AS303" i="6"/>
  <c r="AT303" i="6" s="1"/>
  <c r="AS319" i="6"/>
  <c r="AT319" i="6" s="1"/>
  <c r="AS335" i="6"/>
  <c r="AT335" i="6" s="1"/>
  <c r="AS12" i="6"/>
  <c r="AT12" i="6" s="1"/>
  <c r="AS28" i="6"/>
  <c r="AT28" i="6" s="1"/>
  <c r="AS44" i="6"/>
  <c r="AT44" i="6" s="1"/>
  <c r="AS60" i="6"/>
  <c r="AT60" i="6" s="1"/>
  <c r="AS76" i="6"/>
  <c r="AT76" i="6" s="1"/>
  <c r="AS92" i="6"/>
  <c r="AT92" i="6" s="1"/>
  <c r="AS108" i="6"/>
  <c r="AT108" i="6" s="1"/>
  <c r="AS124" i="6"/>
  <c r="AT124" i="6" s="1"/>
  <c r="AS140" i="6"/>
  <c r="AT140" i="6" s="1"/>
  <c r="AS156" i="6"/>
  <c r="AT156" i="6" s="1"/>
  <c r="AS172" i="6"/>
  <c r="AT172" i="6" s="1"/>
  <c r="AS188" i="6"/>
  <c r="AT188" i="6" s="1"/>
  <c r="AS204" i="6"/>
  <c r="AT204" i="6" s="1"/>
  <c r="AS220" i="6"/>
  <c r="AT220" i="6" s="1"/>
  <c r="AS236" i="6"/>
  <c r="AT236" i="6" s="1"/>
  <c r="AS252" i="6"/>
  <c r="AT252" i="6" s="1"/>
  <c r="AS268" i="6"/>
  <c r="AT268" i="6" s="1"/>
  <c r="AS284" i="6"/>
  <c r="AT284" i="6" s="1"/>
  <c r="AS300" i="6"/>
  <c r="AT300" i="6" s="1"/>
  <c r="AS316" i="6"/>
  <c r="AT316" i="6" s="1"/>
  <c r="AS332" i="6"/>
  <c r="AT332" i="6" s="1"/>
  <c r="AS13" i="6"/>
  <c r="AT13" i="6" s="1"/>
  <c r="AS29" i="6"/>
  <c r="AT29" i="6" s="1"/>
  <c r="AS45" i="6"/>
  <c r="AT45" i="6" s="1"/>
  <c r="AS61" i="6"/>
  <c r="AT61" i="6" s="1"/>
  <c r="AS77" i="6"/>
  <c r="AT77" i="6" s="1"/>
  <c r="AS93" i="6"/>
  <c r="AT93" i="6" s="1"/>
  <c r="AS109" i="6"/>
  <c r="AT109" i="6" s="1"/>
  <c r="AS125" i="6"/>
  <c r="AT125" i="6" s="1"/>
  <c r="AS141" i="6"/>
  <c r="AT141" i="6" s="1"/>
  <c r="AS157" i="6"/>
  <c r="AT157" i="6" s="1"/>
  <c r="AS173" i="6"/>
  <c r="AT173" i="6" s="1"/>
  <c r="AS189" i="6"/>
  <c r="AT189" i="6" s="1"/>
  <c r="AS205" i="6"/>
  <c r="AT205" i="6" s="1"/>
  <c r="AS221" i="6"/>
  <c r="AT221" i="6" s="1"/>
  <c r="AS237" i="6"/>
  <c r="AT237" i="6" s="1"/>
  <c r="AS253" i="6"/>
  <c r="AT253" i="6" s="1"/>
  <c r="AS269" i="6"/>
  <c r="AT269" i="6" s="1"/>
  <c r="AS285" i="6"/>
  <c r="AT285" i="6" s="1"/>
  <c r="AS301" i="6"/>
  <c r="AT301" i="6" s="1"/>
  <c r="AS317" i="6"/>
  <c r="AT317" i="6" s="1"/>
  <c r="AS333" i="6"/>
  <c r="AT333" i="6" s="1"/>
  <c r="AS22" i="6"/>
  <c r="AT22" i="6" s="1"/>
  <c r="AS38" i="6"/>
  <c r="AT38" i="6" s="1"/>
  <c r="AS54" i="6"/>
  <c r="AT54" i="6" s="1"/>
  <c r="AS70" i="6"/>
  <c r="AT70" i="6" s="1"/>
  <c r="AS86" i="6"/>
  <c r="AT86" i="6" s="1"/>
  <c r="AS102" i="6"/>
  <c r="AT102" i="6" s="1"/>
  <c r="AS118" i="6"/>
  <c r="AT118" i="6" s="1"/>
  <c r="AS134" i="6"/>
  <c r="AT134" i="6" s="1"/>
  <c r="AS150" i="6"/>
  <c r="AT150" i="6" s="1"/>
  <c r="AS166" i="6"/>
  <c r="AT166" i="6" s="1"/>
  <c r="AS182" i="6"/>
  <c r="AT182" i="6" s="1"/>
  <c r="AS198" i="6"/>
  <c r="AT198" i="6" s="1"/>
  <c r="AS214" i="6"/>
  <c r="AT214" i="6" s="1"/>
  <c r="AS230" i="6"/>
  <c r="AT230" i="6" s="1"/>
  <c r="AS246" i="6"/>
  <c r="AT246" i="6" s="1"/>
  <c r="AS262" i="6"/>
  <c r="AT262" i="6" s="1"/>
  <c r="AS278" i="6"/>
  <c r="AT278" i="6" s="1"/>
  <c r="AS294" i="6"/>
  <c r="AT294" i="6" s="1"/>
  <c r="AS310" i="6"/>
  <c r="AT310" i="6" s="1"/>
  <c r="AS326" i="6"/>
  <c r="AT326" i="6" s="1"/>
  <c r="AS342" i="6"/>
  <c r="AT342" i="6" s="1"/>
  <c r="AS19" i="6"/>
  <c r="AT19" i="6" s="1"/>
  <c r="AS35" i="6"/>
  <c r="AT35" i="6" s="1"/>
  <c r="AS51" i="6"/>
  <c r="AT51" i="6" s="1"/>
  <c r="AS67" i="6"/>
  <c r="AT67" i="6" s="1"/>
  <c r="AS83" i="6"/>
  <c r="AT83" i="6" s="1"/>
  <c r="AS99" i="6"/>
  <c r="AT99" i="6" s="1"/>
  <c r="AS115" i="6"/>
  <c r="AT115" i="6" s="1"/>
  <c r="AS131" i="6"/>
  <c r="AT131" i="6" s="1"/>
  <c r="AS147" i="6"/>
  <c r="AT147" i="6" s="1"/>
  <c r="AS163" i="6"/>
  <c r="AT163" i="6" s="1"/>
  <c r="AS179" i="6"/>
  <c r="AT179" i="6" s="1"/>
  <c r="AS195" i="6"/>
  <c r="AT195" i="6" s="1"/>
  <c r="AS211" i="6"/>
  <c r="AT211" i="6" s="1"/>
  <c r="AS227" i="6"/>
  <c r="AT227" i="6" s="1"/>
  <c r="AS243" i="6"/>
  <c r="AT243" i="6" s="1"/>
  <c r="AS259" i="6"/>
  <c r="AT259" i="6" s="1"/>
  <c r="AS275" i="6"/>
  <c r="AT275" i="6" s="1"/>
  <c r="AS291" i="6"/>
  <c r="AT291" i="6" s="1"/>
  <c r="AS307" i="6"/>
  <c r="AT307" i="6" s="1"/>
  <c r="AS323" i="6"/>
  <c r="AT323" i="6" s="1"/>
  <c r="AS339" i="6"/>
  <c r="AT339" i="6" s="1"/>
  <c r="AS16" i="6"/>
  <c r="AT16" i="6" s="1"/>
  <c r="AS32" i="6"/>
  <c r="AT32" i="6" s="1"/>
  <c r="AS48" i="6"/>
  <c r="AT48" i="6" s="1"/>
  <c r="AS64" i="6"/>
  <c r="AT64" i="6" s="1"/>
  <c r="AS80" i="6"/>
  <c r="AT80" i="6" s="1"/>
  <c r="AS96" i="6"/>
  <c r="AT96" i="6" s="1"/>
  <c r="AS112" i="6"/>
  <c r="AT112" i="6" s="1"/>
  <c r="AS128" i="6"/>
  <c r="AT128" i="6" s="1"/>
  <c r="AS144" i="6"/>
  <c r="AT144" i="6" s="1"/>
  <c r="AS160" i="6"/>
  <c r="AT160" i="6" s="1"/>
  <c r="AS176" i="6"/>
  <c r="AT176" i="6" s="1"/>
  <c r="AS192" i="6"/>
  <c r="AT192" i="6" s="1"/>
  <c r="AS208" i="6"/>
  <c r="AT208" i="6" s="1"/>
  <c r="AS224" i="6"/>
  <c r="AT224" i="6" s="1"/>
  <c r="AS240" i="6"/>
  <c r="AT240" i="6" s="1"/>
  <c r="AS256" i="6"/>
  <c r="AT256" i="6" s="1"/>
  <c r="AS272" i="6"/>
  <c r="AT272" i="6" s="1"/>
  <c r="AS288" i="6"/>
  <c r="AT288" i="6" s="1"/>
  <c r="AS304" i="6"/>
  <c r="AT304" i="6" s="1"/>
  <c r="AS320" i="6"/>
  <c r="AT320" i="6" s="1"/>
  <c r="AS336" i="6"/>
  <c r="AT336" i="6" s="1"/>
  <c r="AS17" i="6"/>
  <c r="AT17" i="6" s="1"/>
  <c r="AS33" i="6"/>
  <c r="AT33" i="6" s="1"/>
  <c r="AS49" i="6"/>
  <c r="AT49" i="6" s="1"/>
  <c r="AS65" i="6"/>
  <c r="AT65" i="6" s="1"/>
  <c r="AS81" i="6"/>
  <c r="AT81" i="6" s="1"/>
  <c r="AS97" i="6"/>
  <c r="AT97" i="6" s="1"/>
  <c r="AS113" i="6"/>
  <c r="AT113" i="6" s="1"/>
  <c r="AS129" i="6"/>
  <c r="AT129" i="6" s="1"/>
  <c r="AS145" i="6"/>
  <c r="AT145" i="6" s="1"/>
  <c r="AS161" i="6"/>
  <c r="AT161" i="6" s="1"/>
  <c r="AS177" i="6"/>
  <c r="AT177" i="6" s="1"/>
  <c r="AS193" i="6"/>
  <c r="AT193" i="6" s="1"/>
  <c r="AS209" i="6"/>
  <c r="AT209" i="6" s="1"/>
  <c r="AS225" i="6"/>
  <c r="AT225" i="6" s="1"/>
  <c r="AS241" i="6"/>
  <c r="AT241" i="6" s="1"/>
  <c r="AS257" i="6"/>
  <c r="AT257" i="6" s="1"/>
  <c r="AS273" i="6"/>
  <c r="AT273" i="6" s="1"/>
  <c r="AS289" i="6"/>
  <c r="AT289" i="6" s="1"/>
  <c r="AS305" i="6"/>
  <c r="AT305" i="6" s="1"/>
  <c r="AS321" i="6"/>
  <c r="AT321" i="6" s="1"/>
  <c r="AS337" i="6"/>
  <c r="AT337" i="6" s="1"/>
  <c r="AS349" i="6"/>
  <c r="AT349" i="6" s="1"/>
  <c r="AS365" i="6"/>
  <c r="AT365" i="6" s="1"/>
  <c r="AS381" i="6"/>
  <c r="AT381" i="6" s="1"/>
  <c r="AS397" i="6"/>
  <c r="AT397" i="6" s="1"/>
  <c r="AS413" i="6"/>
  <c r="AT413" i="6" s="1"/>
  <c r="AS429" i="6"/>
  <c r="AT429" i="6" s="1"/>
  <c r="AS445" i="6"/>
  <c r="AT445" i="6" s="1"/>
  <c r="AS461" i="6"/>
  <c r="AT461" i="6" s="1"/>
  <c r="AS477" i="6"/>
  <c r="AT477" i="6" s="1"/>
  <c r="AS493" i="6"/>
  <c r="AT493" i="6" s="1"/>
  <c r="AS509" i="6"/>
  <c r="AT509" i="6" s="1"/>
  <c r="AS525" i="6"/>
  <c r="AT525" i="6" s="1"/>
  <c r="AS541" i="6"/>
  <c r="AT541" i="6" s="1"/>
  <c r="AS557" i="6"/>
  <c r="AT557" i="6" s="1"/>
  <c r="AS10" i="6"/>
  <c r="AT10" i="6" s="1"/>
  <c r="AS26" i="6"/>
  <c r="AT26" i="6" s="1"/>
  <c r="AS42" i="6"/>
  <c r="AT42" i="6" s="1"/>
  <c r="AS58" i="6"/>
  <c r="AT58" i="6" s="1"/>
  <c r="AS74" i="6"/>
  <c r="AT74" i="6" s="1"/>
  <c r="AS90" i="6"/>
  <c r="AT90" i="6" s="1"/>
  <c r="AS106" i="6"/>
  <c r="AT106" i="6" s="1"/>
  <c r="AS122" i="6"/>
  <c r="AT122" i="6" s="1"/>
  <c r="AS138" i="6"/>
  <c r="AT138" i="6" s="1"/>
  <c r="AS154" i="6"/>
  <c r="AT154" i="6" s="1"/>
  <c r="AS170" i="6"/>
  <c r="AT170" i="6" s="1"/>
  <c r="AS186" i="6"/>
  <c r="AT186" i="6" s="1"/>
  <c r="AS202" i="6"/>
  <c r="AT202" i="6" s="1"/>
  <c r="AS218" i="6"/>
  <c r="AT218" i="6" s="1"/>
  <c r="AS234" i="6"/>
  <c r="AT234" i="6" s="1"/>
  <c r="AS250" i="6"/>
  <c r="AT250" i="6" s="1"/>
  <c r="AS266" i="6"/>
  <c r="AT266" i="6" s="1"/>
  <c r="AS282" i="6"/>
  <c r="AT282" i="6" s="1"/>
  <c r="AS298" i="6"/>
  <c r="AT298" i="6" s="1"/>
  <c r="AS314" i="6"/>
  <c r="AT314" i="6" s="1"/>
  <c r="AS330" i="6"/>
  <c r="AT330" i="6" s="1"/>
  <c r="AS7" i="6"/>
  <c r="AT7" i="6" s="1"/>
  <c r="AS23" i="6"/>
  <c r="AT23" i="6" s="1"/>
  <c r="AS39" i="6"/>
  <c r="AT39" i="6" s="1"/>
  <c r="AS55" i="6"/>
  <c r="AT55" i="6" s="1"/>
  <c r="AS71" i="6"/>
  <c r="AT71" i="6" s="1"/>
  <c r="AS87" i="6"/>
  <c r="AT87" i="6" s="1"/>
  <c r="AS103" i="6"/>
  <c r="AT103" i="6" s="1"/>
  <c r="AS119" i="6"/>
  <c r="AT119" i="6" s="1"/>
  <c r="AS135" i="6"/>
  <c r="AT135" i="6" s="1"/>
  <c r="AS151" i="6"/>
  <c r="AT151" i="6" s="1"/>
  <c r="AS167" i="6"/>
  <c r="AT167" i="6" s="1"/>
  <c r="AS183" i="6"/>
  <c r="AT183" i="6" s="1"/>
  <c r="AS199" i="6"/>
  <c r="AT199" i="6" s="1"/>
  <c r="AS215" i="6"/>
  <c r="AT215" i="6" s="1"/>
  <c r="AS231" i="6"/>
  <c r="AT231" i="6" s="1"/>
  <c r="AS247" i="6"/>
  <c r="AT247" i="6" s="1"/>
  <c r="AS263" i="6"/>
  <c r="AT263" i="6" s="1"/>
  <c r="AS279" i="6"/>
  <c r="AT279" i="6" s="1"/>
  <c r="AS295" i="6"/>
  <c r="AT295" i="6" s="1"/>
  <c r="AS311" i="6"/>
  <c r="AT311" i="6" s="1"/>
  <c r="AS327" i="6"/>
  <c r="AT327" i="6" s="1"/>
  <c r="AS343" i="6"/>
  <c r="AT343" i="6" s="1"/>
  <c r="AS20" i="6"/>
  <c r="AT20" i="6" s="1"/>
  <c r="AS36" i="6"/>
  <c r="AT36" i="6" s="1"/>
  <c r="AS52" i="6"/>
  <c r="AT52" i="6" s="1"/>
  <c r="AS68" i="6"/>
  <c r="AT68" i="6" s="1"/>
  <c r="AS84" i="6"/>
  <c r="AT84" i="6" s="1"/>
  <c r="AS100" i="6"/>
  <c r="AT100" i="6" s="1"/>
  <c r="AS116" i="6"/>
  <c r="AT116" i="6" s="1"/>
  <c r="AS132" i="6"/>
  <c r="AT132" i="6" s="1"/>
  <c r="AS148" i="6"/>
  <c r="AT148" i="6" s="1"/>
  <c r="AS164" i="6"/>
  <c r="AT164" i="6" s="1"/>
  <c r="AS180" i="6"/>
  <c r="AT180" i="6" s="1"/>
  <c r="AS196" i="6"/>
  <c r="AT196" i="6" s="1"/>
  <c r="AS212" i="6"/>
  <c r="AT212" i="6" s="1"/>
  <c r="AS228" i="6"/>
  <c r="AT228" i="6" s="1"/>
  <c r="AS244" i="6"/>
  <c r="AT244" i="6" s="1"/>
  <c r="AS260" i="6"/>
  <c r="AT260" i="6" s="1"/>
  <c r="AS276" i="6"/>
  <c r="AT276" i="6" s="1"/>
  <c r="AS292" i="6"/>
  <c r="AT292" i="6" s="1"/>
  <c r="AS308" i="6"/>
  <c r="AT308" i="6" s="1"/>
  <c r="AS324" i="6"/>
  <c r="AT324" i="6" s="1"/>
  <c r="AS340" i="6"/>
  <c r="AT340" i="6" s="1"/>
  <c r="AS21" i="6"/>
  <c r="AT21" i="6" s="1"/>
  <c r="AS37" i="6"/>
  <c r="AT37" i="6" s="1"/>
  <c r="AS53" i="6"/>
  <c r="AT53" i="6" s="1"/>
  <c r="AS69" i="6"/>
  <c r="AT69" i="6" s="1"/>
  <c r="AS85" i="6"/>
  <c r="AT85" i="6" s="1"/>
  <c r="AS101" i="6"/>
  <c r="AT101" i="6" s="1"/>
  <c r="AS117" i="6"/>
  <c r="AT117" i="6" s="1"/>
  <c r="AS133" i="6"/>
  <c r="AT133" i="6" s="1"/>
  <c r="AS149" i="6"/>
  <c r="AT149" i="6" s="1"/>
  <c r="AS165" i="6"/>
  <c r="AT165" i="6" s="1"/>
  <c r="AS181" i="6"/>
  <c r="AT181" i="6" s="1"/>
  <c r="AS197" i="6"/>
  <c r="AT197" i="6" s="1"/>
  <c r="AS213" i="6"/>
  <c r="AT213" i="6" s="1"/>
  <c r="AS229" i="6"/>
  <c r="AT229" i="6" s="1"/>
  <c r="AS245" i="6"/>
  <c r="AT245" i="6" s="1"/>
  <c r="AS261" i="6"/>
  <c r="AT261" i="6" s="1"/>
  <c r="AS277" i="6"/>
  <c r="AT277" i="6" s="1"/>
  <c r="AS293" i="6"/>
  <c r="AT293" i="6" s="1"/>
  <c r="AS309" i="6"/>
  <c r="AT309" i="6" s="1"/>
  <c r="AS325" i="6"/>
  <c r="AT325" i="6" s="1"/>
  <c r="AS14" i="6"/>
  <c r="AT14" i="6" s="1"/>
  <c r="AS30" i="6"/>
  <c r="AT30" i="6" s="1"/>
  <c r="AS46" i="6"/>
  <c r="AT46" i="6" s="1"/>
  <c r="AS62" i="6"/>
  <c r="AT62" i="6" s="1"/>
  <c r="AS78" i="6"/>
  <c r="AT78" i="6" s="1"/>
  <c r="AS94" i="6"/>
  <c r="AT94" i="6" s="1"/>
  <c r="AS110" i="6"/>
  <c r="AT110" i="6" s="1"/>
  <c r="AS126" i="6"/>
  <c r="AT126" i="6" s="1"/>
  <c r="AS142" i="6"/>
  <c r="AT142" i="6" s="1"/>
  <c r="AS158" i="6"/>
  <c r="AT158" i="6" s="1"/>
  <c r="AS174" i="6"/>
  <c r="AT174" i="6" s="1"/>
  <c r="AS190" i="6"/>
  <c r="AT190" i="6" s="1"/>
  <c r="AS206" i="6"/>
  <c r="AT206" i="6" s="1"/>
  <c r="AS222" i="6"/>
  <c r="AT222" i="6" s="1"/>
  <c r="AS238" i="6"/>
  <c r="AT238" i="6" s="1"/>
  <c r="AS254" i="6"/>
  <c r="AT254" i="6" s="1"/>
  <c r="AS270" i="6"/>
  <c r="AT270" i="6" s="1"/>
  <c r="AS286" i="6"/>
  <c r="AT286" i="6" s="1"/>
  <c r="AS302" i="6"/>
  <c r="AT302" i="6" s="1"/>
  <c r="AS318" i="6"/>
  <c r="AT318" i="6" s="1"/>
  <c r="AS334" i="6"/>
  <c r="AT334" i="6" s="1"/>
  <c r="AS11" i="6"/>
  <c r="AT11" i="6" s="1"/>
  <c r="AS27" i="6"/>
  <c r="AT27" i="6" s="1"/>
  <c r="AS43" i="6"/>
  <c r="AT43" i="6" s="1"/>
  <c r="AS59" i="6"/>
  <c r="AT59" i="6" s="1"/>
  <c r="AS75" i="6"/>
  <c r="AT75" i="6" s="1"/>
  <c r="AS91" i="6"/>
  <c r="AT91" i="6" s="1"/>
  <c r="AS107" i="6"/>
  <c r="AT107" i="6" s="1"/>
  <c r="AS123" i="6"/>
  <c r="AT123" i="6" s="1"/>
  <c r="AS139" i="6"/>
  <c r="AT139" i="6" s="1"/>
  <c r="AS155" i="6"/>
  <c r="AT155" i="6" s="1"/>
  <c r="AS171" i="6"/>
  <c r="AT171" i="6" s="1"/>
  <c r="AS187" i="6"/>
  <c r="AT187" i="6" s="1"/>
  <c r="AS203" i="6"/>
  <c r="AT203" i="6" s="1"/>
  <c r="AS219" i="6"/>
  <c r="AT219" i="6" s="1"/>
  <c r="AS235" i="6"/>
  <c r="AT235" i="6" s="1"/>
  <c r="AS251" i="6"/>
  <c r="AT251" i="6" s="1"/>
  <c r="AS267" i="6"/>
  <c r="AT267" i="6" s="1"/>
  <c r="AS283" i="6"/>
  <c r="AT283" i="6" s="1"/>
  <c r="AS299" i="6"/>
  <c r="AT299" i="6" s="1"/>
  <c r="AS315" i="6"/>
  <c r="AT315" i="6" s="1"/>
  <c r="AS331" i="6"/>
  <c r="AT331" i="6" s="1"/>
  <c r="AS8" i="6"/>
  <c r="AT8" i="6" s="1"/>
  <c r="AS24" i="6"/>
  <c r="AT24" i="6" s="1"/>
  <c r="AS40" i="6"/>
  <c r="AT40" i="6" s="1"/>
  <c r="AS56" i="6"/>
  <c r="AT56" i="6" s="1"/>
  <c r="AS72" i="6"/>
  <c r="AT72" i="6" s="1"/>
  <c r="AS88" i="6"/>
  <c r="AT88" i="6" s="1"/>
  <c r="AS104" i="6"/>
  <c r="AT104" i="6" s="1"/>
  <c r="AS120" i="6"/>
  <c r="AT120" i="6" s="1"/>
  <c r="AS136" i="6"/>
  <c r="AT136" i="6" s="1"/>
  <c r="AS152" i="6"/>
  <c r="AT152" i="6" s="1"/>
  <c r="AS168" i="6"/>
  <c r="AT168" i="6" s="1"/>
  <c r="AS184" i="6"/>
  <c r="AT184" i="6" s="1"/>
  <c r="AS200" i="6"/>
  <c r="AT200" i="6" s="1"/>
  <c r="AS216" i="6"/>
  <c r="AT216" i="6" s="1"/>
  <c r="AS232" i="6"/>
  <c r="AT232" i="6" s="1"/>
  <c r="AS248" i="6"/>
  <c r="AT248" i="6" s="1"/>
  <c r="AS264" i="6"/>
  <c r="AT264" i="6" s="1"/>
  <c r="AS280" i="6"/>
  <c r="AT280" i="6" s="1"/>
  <c r="AS296" i="6"/>
  <c r="AT296" i="6" s="1"/>
  <c r="AS312" i="6"/>
  <c r="AT312" i="6" s="1"/>
  <c r="AS328" i="6"/>
  <c r="AT328" i="6" s="1"/>
  <c r="AS9" i="6"/>
  <c r="AT9" i="6" s="1"/>
  <c r="AS25" i="6"/>
  <c r="AT25" i="6" s="1"/>
  <c r="AS41" i="6"/>
  <c r="AT41" i="6" s="1"/>
  <c r="AS57" i="6"/>
  <c r="AT57" i="6" s="1"/>
  <c r="AS73" i="6"/>
  <c r="AT73" i="6" s="1"/>
  <c r="AS89" i="6"/>
  <c r="AT89" i="6" s="1"/>
  <c r="AS105" i="6"/>
  <c r="AT105" i="6" s="1"/>
  <c r="AS121" i="6"/>
  <c r="AT121" i="6" s="1"/>
  <c r="AS137" i="6"/>
  <c r="AT137" i="6" s="1"/>
  <c r="AS153" i="6"/>
  <c r="AT153" i="6" s="1"/>
  <c r="AS169" i="6"/>
  <c r="AT169" i="6" s="1"/>
  <c r="AS185" i="6"/>
  <c r="AT185" i="6" s="1"/>
  <c r="AS201" i="6"/>
  <c r="AT201" i="6" s="1"/>
  <c r="AS217" i="6"/>
  <c r="AT217" i="6" s="1"/>
  <c r="AS233" i="6"/>
  <c r="AT233" i="6" s="1"/>
  <c r="AS249" i="6"/>
  <c r="AT249" i="6" s="1"/>
  <c r="AS265" i="6"/>
  <c r="AT265" i="6" s="1"/>
  <c r="AS281" i="6"/>
  <c r="AT281" i="6" s="1"/>
  <c r="AS297" i="6"/>
  <c r="AT297" i="6" s="1"/>
  <c r="AS313" i="6"/>
  <c r="AT313" i="6" s="1"/>
  <c r="AS329" i="6"/>
  <c r="AT329" i="6" s="1"/>
  <c r="AS345" i="6"/>
  <c r="AT345" i="6" s="1"/>
  <c r="AS357" i="6"/>
  <c r="AT357" i="6" s="1"/>
  <c r="AS373" i="6"/>
  <c r="AT373" i="6" s="1"/>
  <c r="AS389" i="6"/>
  <c r="AT389" i="6" s="1"/>
  <c r="AS405" i="6"/>
  <c r="AT405" i="6" s="1"/>
  <c r="AS421" i="6"/>
  <c r="AT421" i="6" s="1"/>
  <c r="AS437" i="6"/>
  <c r="AT437" i="6" s="1"/>
  <c r="AS453" i="6"/>
  <c r="AT453" i="6" s="1"/>
  <c r="AS469" i="6"/>
  <c r="AT469" i="6" s="1"/>
  <c r="AS485" i="6"/>
  <c r="AT485" i="6" s="1"/>
  <c r="AS501" i="6"/>
  <c r="AT501" i="6" s="1"/>
  <c r="AS517" i="6"/>
  <c r="AT517" i="6" s="1"/>
  <c r="AS533" i="6"/>
  <c r="AT533" i="6" s="1"/>
  <c r="AS549" i="6"/>
  <c r="AT549" i="6" s="1"/>
  <c r="AS361" i="6"/>
  <c r="AT361" i="6" s="1"/>
  <c r="AS393" i="6"/>
  <c r="AT393" i="6" s="1"/>
  <c r="AS425" i="6"/>
  <c r="AT425" i="6" s="1"/>
  <c r="AS457" i="6"/>
  <c r="AT457" i="6" s="1"/>
  <c r="AS489" i="6"/>
  <c r="AT489" i="6" s="1"/>
  <c r="AS521" i="6"/>
  <c r="AT521" i="6" s="1"/>
  <c r="AS553" i="6"/>
  <c r="AT553" i="6" s="1"/>
  <c r="AS573" i="6"/>
  <c r="AT573" i="6" s="1"/>
  <c r="AS589" i="6"/>
  <c r="AT589" i="6" s="1"/>
  <c r="AS605" i="6"/>
  <c r="AT605" i="6" s="1"/>
  <c r="AS621" i="6"/>
  <c r="AT621" i="6" s="1"/>
  <c r="AS637" i="6"/>
  <c r="AT637" i="6" s="1"/>
  <c r="AS653" i="6"/>
  <c r="AT653" i="6" s="1"/>
  <c r="AS669" i="6"/>
  <c r="AT669" i="6" s="1"/>
  <c r="AS346" i="6"/>
  <c r="AT346" i="6" s="1"/>
  <c r="AS362" i="6"/>
  <c r="AT362" i="6" s="1"/>
  <c r="AS378" i="6"/>
  <c r="AT378" i="6" s="1"/>
  <c r="AS394" i="6"/>
  <c r="AT394" i="6" s="1"/>
  <c r="AS410" i="6"/>
  <c r="AT410" i="6" s="1"/>
  <c r="AS426" i="6"/>
  <c r="AT426" i="6" s="1"/>
  <c r="AS442" i="6"/>
  <c r="AT442" i="6" s="1"/>
  <c r="AS458" i="6"/>
  <c r="AT458" i="6" s="1"/>
  <c r="AS474" i="6"/>
  <c r="AT474" i="6" s="1"/>
  <c r="AS490" i="6"/>
  <c r="AT490" i="6" s="1"/>
  <c r="AS506" i="6"/>
  <c r="AT506" i="6" s="1"/>
  <c r="AS522" i="6"/>
  <c r="AT522" i="6" s="1"/>
  <c r="AS538" i="6"/>
  <c r="AT538" i="6" s="1"/>
  <c r="AS554" i="6"/>
  <c r="AT554" i="6" s="1"/>
  <c r="AS570" i="6"/>
  <c r="AT570" i="6" s="1"/>
  <c r="AS586" i="6"/>
  <c r="AT586" i="6" s="1"/>
  <c r="AS602" i="6"/>
  <c r="AT602" i="6" s="1"/>
  <c r="AS618" i="6"/>
  <c r="AT618" i="6" s="1"/>
  <c r="AS634" i="6"/>
  <c r="AT634" i="6" s="1"/>
  <c r="AS650" i="6"/>
  <c r="AT650" i="6" s="1"/>
  <c r="AS666" i="6"/>
  <c r="AT666" i="6" s="1"/>
  <c r="AS682" i="6"/>
  <c r="AT682" i="6" s="1"/>
  <c r="AS355" i="6"/>
  <c r="AT355" i="6" s="1"/>
  <c r="AS371" i="6"/>
  <c r="AT371" i="6" s="1"/>
  <c r="AS387" i="6"/>
  <c r="AT387" i="6" s="1"/>
  <c r="AS403" i="6"/>
  <c r="AT403" i="6" s="1"/>
  <c r="AS419" i="6"/>
  <c r="AT419" i="6" s="1"/>
  <c r="AS435" i="6"/>
  <c r="AT435" i="6" s="1"/>
  <c r="AS451" i="6"/>
  <c r="AT451" i="6" s="1"/>
  <c r="AS467" i="6"/>
  <c r="AT467" i="6" s="1"/>
  <c r="AS483" i="6"/>
  <c r="AT483" i="6" s="1"/>
  <c r="AS499" i="6"/>
  <c r="AT499" i="6" s="1"/>
  <c r="AS515" i="6"/>
  <c r="AT515" i="6" s="1"/>
  <c r="AS531" i="6"/>
  <c r="AT531" i="6" s="1"/>
  <c r="AS547" i="6"/>
  <c r="AT547" i="6" s="1"/>
  <c r="AS563" i="6"/>
  <c r="AT563" i="6" s="1"/>
  <c r="AS579" i="6"/>
  <c r="AT579" i="6" s="1"/>
  <c r="AS595" i="6"/>
  <c r="AT595" i="6" s="1"/>
  <c r="AS611" i="6"/>
  <c r="AT611" i="6" s="1"/>
  <c r="AS627" i="6"/>
  <c r="AT627" i="6" s="1"/>
  <c r="AS643" i="6"/>
  <c r="AT643" i="6" s="1"/>
  <c r="AS659" i="6"/>
  <c r="AT659" i="6" s="1"/>
  <c r="AS352" i="6"/>
  <c r="AT352" i="6" s="1"/>
  <c r="AS368" i="6"/>
  <c r="AT368" i="6" s="1"/>
  <c r="AS384" i="6"/>
  <c r="AT384" i="6" s="1"/>
  <c r="AS400" i="6"/>
  <c r="AT400" i="6" s="1"/>
  <c r="AS416" i="6"/>
  <c r="AT416" i="6" s="1"/>
  <c r="AS432" i="6"/>
  <c r="AT432" i="6" s="1"/>
  <c r="AS448" i="6"/>
  <c r="AT448" i="6" s="1"/>
  <c r="AS464" i="6"/>
  <c r="AT464" i="6" s="1"/>
  <c r="AS480" i="6"/>
  <c r="AT480" i="6" s="1"/>
  <c r="AS496" i="6"/>
  <c r="AT496" i="6" s="1"/>
  <c r="AS512" i="6"/>
  <c r="AT512" i="6" s="1"/>
  <c r="AS528" i="6"/>
  <c r="AT528" i="6" s="1"/>
  <c r="AS544" i="6"/>
  <c r="AT544" i="6" s="1"/>
  <c r="AS560" i="6"/>
  <c r="AT560" i="6" s="1"/>
  <c r="AS576" i="6"/>
  <c r="AT576" i="6" s="1"/>
  <c r="AS592" i="6"/>
  <c r="AT592" i="6" s="1"/>
  <c r="AS608" i="6"/>
  <c r="AT608" i="6" s="1"/>
  <c r="AS624" i="6"/>
  <c r="AT624" i="6" s="1"/>
  <c r="AS640" i="6"/>
  <c r="AT640" i="6" s="1"/>
  <c r="AS656" i="6"/>
  <c r="AT656" i="6" s="1"/>
  <c r="AS672" i="6"/>
  <c r="AT672" i="6" s="1"/>
  <c r="AS671" i="6"/>
  <c r="AT671" i="6" s="1"/>
  <c r="AS698" i="6"/>
  <c r="AT698" i="6" s="1"/>
  <c r="AS714" i="6"/>
  <c r="AT714" i="6" s="1"/>
  <c r="AS730" i="6"/>
  <c r="AT730" i="6" s="1"/>
  <c r="AS745" i="6"/>
  <c r="AT745" i="6" s="1"/>
  <c r="AS761" i="6"/>
  <c r="AT761" i="6" s="1"/>
  <c r="AS777" i="6"/>
  <c r="AT777" i="6" s="1"/>
  <c r="AS793" i="6"/>
  <c r="AT793" i="6" s="1"/>
  <c r="AS809" i="6"/>
  <c r="AT809" i="6" s="1"/>
  <c r="AS341" i="6"/>
  <c r="AT341" i="6" s="1"/>
  <c r="AS369" i="6"/>
  <c r="AT369" i="6" s="1"/>
  <c r="AS401" i="6"/>
  <c r="AT401" i="6" s="1"/>
  <c r="AS433" i="6"/>
  <c r="AT433" i="6" s="1"/>
  <c r="AS465" i="6"/>
  <c r="AT465" i="6" s="1"/>
  <c r="AS497" i="6"/>
  <c r="AT497" i="6" s="1"/>
  <c r="AS529" i="6"/>
  <c r="AT529" i="6" s="1"/>
  <c r="AS561" i="6"/>
  <c r="AT561" i="6" s="1"/>
  <c r="AS577" i="6"/>
  <c r="AT577" i="6" s="1"/>
  <c r="AS593" i="6"/>
  <c r="AT593" i="6" s="1"/>
  <c r="AS609" i="6"/>
  <c r="AT609" i="6" s="1"/>
  <c r="AS625" i="6"/>
  <c r="AT625" i="6" s="1"/>
  <c r="AS641" i="6"/>
  <c r="AT641" i="6" s="1"/>
  <c r="AS657" i="6"/>
  <c r="AT657" i="6" s="1"/>
  <c r="AS673" i="6"/>
  <c r="AT673" i="6" s="1"/>
  <c r="AS350" i="6"/>
  <c r="AT350" i="6" s="1"/>
  <c r="AS366" i="6"/>
  <c r="AT366" i="6" s="1"/>
  <c r="AS382" i="6"/>
  <c r="AT382" i="6" s="1"/>
  <c r="AS398" i="6"/>
  <c r="AT398" i="6" s="1"/>
  <c r="AS414" i="6"/>
  <c r="AT414" i="6" s="1"/>
  <c r="AS430" i="6"/>
  <c r="AT430" i="6" s="1"/>
  <c r="AS446" i="6"/>
  <c r="AT446" i="6" s="1"/>
  <c r="AS462" i="6"/>
  <c r="AT462" i="6" s="1"/>
  <c r="AS478" i="6"/>
  <c r="AT478" i="6" s="1"/>
  <c r="AS494" i="6"/>
  <c r="AT494" i="6" s="1"/>
  <c r="AS510" i="6"/>
  <c r="AT510" i="6" s="1"/>
  <c r="AS526" i="6"/>
  <c r="AT526" i="6" s="1"/>
  <c r="AS542" i="6"/>
  <c r="AT542" i="6" s="1"/>
  <c r="AS558" i="6"/>
  <c r="AT558" i="6" s="1"/>
  <c r="AS574" i="6"/>
  <c r="AT574" i="6" s="1"/>
  <c r="AS590" i="6"/>
  <c r="AT590" i="6" s="1"/>
  <c r="AS606" i="6"/>
  <c r="AT606" i="6" s="1"/>
  <c r="AS622" i="6"/>
  <c r="AT622" i="6" s="1"/>
  <c r="AS638" i="6"/>
  <c r="AT638" i="6" s="1"/>
  <c r="AS654" i="6"/>
  <c r="AT654" i="6" s="1"/>
  <c r="AS670" i="6"/>
  <c r="AT670" i="6" s="1"/>
  <c r="AS686" i="6"/>
  <c r="AT686" i="6" s="1"/>
  <c r="AS359" i="6"/>
  <c r="AT359" i="6" s="1"/>
  <c r="AS375" i="6"/>
  <c r="AT375" i="6" s="1"/>
  <c r="AS391" i="6"/>
  <c r="AT391" i="6" s="1"/>
  <c r="AS407" i="6"/>
  <c r="AT407" i="6" s="1"/>
  <c r="AS423" i="6"/>
  <c r="AT423" i="6" s="1"/>
  <c r="AS439" i="6"/>
  <c r="AT439" i="6" s="1"/>
  <c r="AS455" i="6"/>
  <c r="AT455" i="6" s="1"/>
  <c r="AS471" i="6"/>
  <c r="AT471" i="6" s="1"/>
  <c r="AS487" i="6"/>
  <c r="AT487" i="6" s="1"/>
  <c r="AS503" i="6"/>
  <c r="AT503" i="6" s="1"/>
  <c r="AS519" i="6"/>
  <c r="AT519" i="6" s="1"/>
  <c r="AS535" i="6"/>
  <c r="AT535" i="6" s="1"/>
  <c r="AS551" i="6"/>
  <c r="AT551" i="6" s="1"/>
  <c r="AS567" i="6"/>
  <c r="AT567" i="6" s="1"/>
  <c r="AS583" i="6"/>
  <c r="AT583" i="6" s="1"/>
  <c r="AS599" i="6"/>
  <c r="AT599" i="6" s="1"/>
  <c r="AS615" i="6"/>
  <c r="AT615" i="6" s="1"/>
  <c r="AS631" i="6"/>
  <c r="AT631" i="6" s="1"/>
  <c r="AS647" i="6"/>
  <c r="AT647" i="6" s="1"/>
  <c r="AS663" i="6"/>
  <c r="AT663" i="6" s="1"/>
  <c r="AS356" i="6"/>
  <c r="AT356" i="6" s="1"/>
  <c r="AS372" i="6"/>
  <c r="AT372" i="6" s="1"/>
  <c r="AS388" i="6"/>
  <c r="AT388" i="6" s="1"/>
  <c r="AS404" i="6"/>
  <c r="AT404" i="6" s="1"/>
  <c r="AS420" i="6"/>
  <c r="AT420" i="6" s="1"/>
  <c r="AS436" i="6"/>
  <c r="AT436" i="6" s="1"/>
  <c r="AS452" i="6"/>
  <c r="AT452" i="6" s="1"/>
  <c r="AS468" i="6"/>
  <c r="AT468" i="6" s="1"/>
  <c r="AS484" i="6"/>
  <c r="AT484" i="6" s="1"/>
  <c r="AS500" i="6"/>
  <c r="AT500" i="6" s="1"/>
  <c r="AS516" i="6"/>
  <c r="AT516" i="6" s="1"/>
  <c r="AS532" i="6"/>
  <c r="AT532" i="6" s="1"/>
  <c r="AS548" i="6"/>
  <c r="AT548" i="6" s="1"/>
  <c r="AS564" i="6"/>
  <c r="AT564" i="6" s="1"/>
  <c r="AS580" i="6"/>
  <c r="AT580" i="6" s="1"/>
  <c r="AS596" i="6"/>
  <c r="AT596" i="6" s="1"/>
  <c r="AS612" i="6"/>
  <c r="AT612" i="6" s="1"/>
  <c r="AS628" i="6"/>
  <c r="AT628" i="6" s="1"/>
  <c r="AS644" i="6"/>
  <c r="AT644" i="6" s="1"/>
  <c r="AS660" i="6"/>
  <c r="AT660" i="6" s="1"/>
  <c r="AS676" i="6"/>
  <c r="AT676" i="6" s="1"/>
  <c r="AS685" i="6"/>
  <c r="AT685" i="6" s="1"/>
  <c r="AS702" i="6"/>
  <c r="AT702" i="6" s="1"/>
  <c r="AS718" i="6"/>
  <c r="AT718" i="6" s="1"/>
  <c r="AS734" i="6"/>
  <c r="AT734" i="6" s="1"/>
  <c r="AS749" i="6"/>
  <c r="AT749" i="6" s="1"/>
  <c r="AS765" i="6"/>
  <c r="AT765" i="6" s="1"/>
  <c r="AS781" i="6"/>
  <c r="AT781" i="6" s="1"/>
  <c r="AS797" i="6"/>
  <c r="AT797" i="6" s="1"/>
  <c r="AS813" i="6"/>
  <c r="AT813" i="6" s="1"/>
  <c r="AS829" i="6"/>
  <c r="AT829" i="6" s="1"/>
  <c r="AS845" i="6"/>
  <c r="AT845" i="6" s="1"/>
  <c r="AS861" i="6"/>
  <c r="AT861" i="6" s="1"/>
  <c r="AS877" i="6"/>
  <c r="AT877" i="6" s="1"/>
  <c r="AS893" i="6"/>
  <c r="AT893" i="6" s="1"/>
  <c r="AS909" i="6"/>
  <c r="AT909" i="6" s="1"/>
  <c r="AS687" i="6"/>
  <c r="AT687" i="6" s="1"/>
  <c r="AS703" i="6"/>
  <c r="AT703" i="6" s="1"/>
  <c r="AS719" i="6"/>
  <c r="AT719" i="6" s="1"/>
  <c r="AS735" i="6"/>
  <c r="AT735" i="6" s="1"/>
  <c r="AS750" i="6"/>
  <c r="AT750" i="6" s="1"/>
  <c r="AS766" i="6"/>
  <c r="AT766" i="6" s="1"/>
  <c r="AS782" i="6"/>
  <c r="AT782" i="6" s="1"/>
  <c r="AS798" i="6"/>
  <c r="AT798" i="6" s="1"/>
  <c r="AS814" i="6"/>
  <c r="AT814" i="6" s="1"/>
  <c r="AS830" i="6"/>
  <c r="AT830" i="6" s="1"/>
  <c r="AS846" i="6"/>
  <c r="AT846" i="6" s="1"/>
  <c r="AS862" i="6"/>
  <c r="AT862" i="6" s="1"/>
  <c r="AS878" i="6"/>
  <c r="AT878" i="6" s="1"/>
  <c r="AS894" i="6"/>
  <c r="AT894" i="6" s="1"/>
  <c r="AS344" i="6"/>
  <c r="AT344" i="6" s="1"/>
  <c r="AS377" i="6"/>
  <c r="AT377" i="6" s="1"/>
  <c r="AS409" i="6"/>
  <c r="AT409" i="6" s="1"/>
  <c r="AS441" i="6"/>
  <c r="AT441" i="6" s="1"/>
  <c r="AS473" i="6"/>
  <c r="AT473" i="6" s="1"/>
  <c r="AS505" i="6"/>
  <c r="AT505" i="6" s="1"/>
  <c r="AS537" i="6"/>
  <c r="AT537" i="6" s="1"/>
  <c r="AS565" i="6"/>
  <c r="AT565" i="6" s="1"/>
  <c r="AS581" i="6"/>
  <c r="AT581" i="6" s="1"/>
  <c r="AS597" i="6"/>
  <c r="AT597" i="6" s="1"/>
  <c r="AS613" i="6"/>
  <c r="AT613" i="6" s="1"/>
  <c r="AS629" i="6"/>
  <c r="AT629" i="6" s="1"/>
  <c r="AS645" i="6"/>
  <c r="AT645" i="6" s="1"/>
  <c r="AS661" i="6"/>
  <c r="AT661" i="6" s="1"/>
  <c r="AS677" i="6"/>
  <c r="AT677" i="6" s="1"/>
  <c r="AS354" i="6"/>
  <c r="AT354" i="6" s="1"/>
  <c r="AS370" i="6"/>
  <c r="AT370" i="6" s="1"/>
  <c r="AS386" i="6"/>
  <c r="AT386" i="6" s="1"/>
  <c r="AS402" i="6"/>
  <c r="AT402" i="6" s="1"/>
  <c r="AS418" i="6"/>
  <c r="AT418" i="6" s="1"/>
  <c r="AS434" i="6"/>
  <c r="AT434" i="6" s="1"/>
  <c r="AS450" i="6"/>
  <c r="AT450" i="6" s="1"/>
  <c r="AS466" i="6"/>
  <c r="AT466" i="6" s="1"/>
  <c r="AS482" i="6"/>
  <c r="AT482" i="6" s="1"/>
  <c r="AS498" i="6"/>
  <c r="AT498" i="6" s="1"/>
  <c r="AS514" i="6"/>
  <c r="AT514" i="6" s="1"/>
  <c r="AS530" i="6"/>
  <c r="AT530" i="6" s="1"/>
  <c r="AS546" i="6"/>
  <c r="AT546" i="6" s="1"/>
  <c r="AS562" i="6"/>
  <c r="AT562" i="6" s="1"/>
  <c r="AS578" i="6"/>
  <c r="AT578" i="6" s="1"/>
  <c r="AS594" i="6"/>
  <c r="AT594" i="6" s="1"/>
  <c r="AS610" i="6"/>
  <c r="AT610" i="6" s="1"/>
  <c r="AS626" i="6"/>
  <c r="AT626" i="6" s="1"/>
  <c r="AS642" i="6"/>
  <c r="AT642" i="6" s="1"/>
  <c r="AS658" i="6"/>
  <c r="AT658" i="6" s="1"/>
  <c r="AS674" i="6"/>
  <c r="AT674" i="6" s="1"/>
  <c r="AS347" i="6"/>
  <c r="AT347" i="6" s="1"/>
  <c r="AS363" i="6"/>
  <c r="AT363" i="6" s="1"/>
  <c r="AS379" i="6"/>
  <c r="AT379" i="6" s="1"/>
  <c r="AS395" i="6"/>
  <c r="AT395" i="6" s="1"/>
  <c r="AS411" i="6"/>
  <c r="AT411" i="6" s="1"/>
  <c r="AS427" i="6"/>
  <c r="AT427" i="6" s="1"/>
  <c r="AS443" i="6"/>
  <c r="AT443" i="6" s="1"/>
  <c r="AS459" i="6"/>
  <c r="AT459" i="6" s="1"/>
  <c r="AS475" i="6"/>
  <c r="AT475" i="6" s="1"/>
  <c r="AS491" i="6"/>
  <c r="AT491" i="6" s="1"/>
  <c r="AS507" i="6"/>
  <c r="AT507" i="6" s="1"/>
  <c r="AS523" i="6"/>
  <c r="AT523" i="6" s="1"/>
  <c r="AS539" i="6"/>
  <c r="AT539" i="6" s="1"/>
  <c r="AS555" i="6"/>
  <c r="AT555" i="6" s="1"/>
  <c r="AS571" i="6"/>
  <c r="AT571" i="6" s="1"/>
  <c r="AS587" i="6"/>
  <c r="AT587" i="6" s="1"/>
  <c r="AS603" i="6"/>
  <c r="AT603" i="6" s="1"/>
  <c r="AS619" i="6"/>
  <c r="AT619" i="6" s="1"/>
  <c r="AS635" i="6"/>
  <c r="AT635" i="6" s="1"/>
  <c r="AS651" i="6"/>
  <c r="AT651" i="6" s="1"/>
  <c r="AS667" i="6"/>
  <c r="AT667" i="6" s="1"/>
  <c r="AS360" i="6"/>
  <c r="AT360" i="6" s="1"/>
  <c r="AS376" i="6"/>
  <c r="AT376" i="6" s="1"/>
  <c r="AS392" i="6"/>
  <c r="AT392" i="6" s="1"/>
  <c r="AS408" i="6"/>
  <c r="AT408" i="6" s="1"/>
  <c r="AS424" i="6"/>
  <c r="AT424" i="6" s="1"/>
  <c r="AS440" i="6"/>
  <c r="AT440" i="6" s="1"/>
  <c r="AS456" i="6"/>
  <c r="AT456" i="6" s="1"/>
  <c r="AS472" i="6"/>
  <c r="AT472" i="6" s="1"/>
  <c r="AS488" i="6"/>
  <c r="AT488" i="6" s="1"/>
  <c r="AS504" i="6"/>
  <c r="AT504" i="6" s="1"/>
  <c r="AS520" i="6"/>
  <c r="AT520" i="6" s="1"/>
  <c r="AS536" i="6"/>
  <c r="AT536" i="6" s="1"/>
  <c r="AS552" i="6"/>
  <c r="AT552" i="6" s="1"/>
  <c r="AS568" i="6"/>
  <c r="AT568" i="6" s="1"/>
  <c r="AS584" i="6"/>
  <c r="AT584" i="6" s="1"/>
  <c r="AS600" i="6"/>
  <c r="AT600" i="6" s="1"/>
  <c r="AS616" i="6"/>
  <c r="AT616" i="6" s="1"/>
  <c r="AS632" i="6"/>
  <c r="AT632" i="6" s="1"/>
  <c r="AS648" i="6"/>
  <c r="AT648" i="6" s="1"/>
  <c r="AS664" i="6"/>
  <c r="AT664" i="6" s="1"/>
  <c r="AS680" i="6"/>
  <c r="AT680" i="6" s="1"/>
  <c r="AS690" i="6"/>
  <c r="AT690" i="6" s="1"/>
  <c r="AS706" i="6"/>
  <c r="AT706" i="6" s="1"/>
  <c r="AS722" i="6"/>
  <c r="AT722" i="6" s="1"/>
  <c r="AS738" i="6"/>
  <c r="AT738" i="6" s="1"/>
  <c r="AS753" i="6"/>
  <c r="AT753" i="6" s="1"/>
  <c r="AS769" i="6"/>
  <c r="AT769" i="6" s="1"/>
  <c r="AS785" i="6"/>
  <c r="AT785" i="6" s="1"/>
  <c r="AS353" i="6"/>
  <c r="AT353" i="6" s="1"/>
  <c r="AS385" i="6"/>
  <c r="AT385" i="6" s="1"/>
  <c r="AS417" i="6"/>
  <c r="AT417" i="6" s="1"/>
  <c r="AS449" i="6"/>
  <c r="AT449" i="6" s="1"/>
  <c r="AS481" i="6"/>
  <c r="AT481" i="6" s="1"/>
  <c r="AS513" i="6"/>
  <c r="AT513" i="6" s="1"/>
  <c r="AS545" i="6"/>
  <c r="AT545" i="6" s="1"/>
  <c r="AS569" i="6"/>
  <c r="AT569" i="6" s="1"/>
  <c r="AS585" i="6"/>
  <c r="AT585" i="6" s="1"/>
  <c r="AS601" i="6"/>
  <c r="AT601" i="6" s="1"/>
  <c r="AS617" i="6"/>
  <c r="AT617" i="6" s="1"/>
  <c r="AS633" i="6"/>
  <c r="AT633" i="6" s="1"/>
  <c r="AS649" i="6"/>
  <c r="AT649" i="6" s="1"/>
  <c r="AS665" i="6"/>
  <c r="AT665" i="6" s="1"/>
  <c r="AS681" i="6"/>
  <c r="AT681" i="6" s="1"/>
  <c r="AS358" i="6"/>
  <c r="AT358" i="6" s="1"/>
  <c r="AS374" i="6"/>
  <c r="AT374" i="6" s="1"/>
  <c r="AS390" i="6"/>
  <c r="AT390" i="6" s="1"/>
  <c r="AS406" i="6"/>
  <c r="AT406" i="6" s="1"/>
  <c r="AS422" i="6"/>
  <c r="AT422" i="6" s="1"/>
  <c r="AS438" i="6"/>
  <c r="AT438" i="6" s="1"/>
  <c r="AS454" i="6"/>
  <c r="AT454" i="6" s="1"/>
  <c r="AS470" i="6"/>
  <c r="AT470" i="6" s="1"/>
  <c r="AS486" i="6"/>
  <c r="AT486" i="6" s="1"/>
  <c r="AS502" i="6"/>
  <c r="AT502" i="6" s="1"/>
  <c r="AS518" i="6"/>
  <c r="AT518" i="6" s="1"/>
  <c r="AS534" i="6"/>
  <c r="AT534" i="6" s="1"/>
  <c r="AS550" i="6"/>
  <c r="AT550" i="6" s="1"/>
  <c r="AS566" i="6"/>
  <c r="AT566" i="6" s="1"/>
  <c r="AS582" i="6"/>
  <c r="AT582" i="6" s="1"/>
  <c r="AS598" i="6"/>
  <c r="AT598" i="6" s="1"/>
  <c r="AS614" i="6"/>
  <c r="AT614" i="6" s="1"/>
  <c r="AS630" i="6"/>
  <c r="AT630" i="6" s="1"/>
  <c r="AS646" i="6"/>
  <c r="AT646" i="6" s="1"/>
  <c r="AS662" i="6"/>
  <c r="AT662" i="6" s="1"/>
  <c r="AS678" i="6"/>
  <c r="AT678" i="6" s="1"/>
  <c r="AS351" i="6"/>
  <c r="AT351" i="6" s="1"/>
  <c r="AS367" i="6"/>
  <c r="AT367" i="6" s="1"/>
  <c r="AS383" i="6"/>
  <c r="AT383" i="6" s="1"/>
  <c r="AS399" i="6"/>
  <c r="AT399" i="6" s="1"/>
  <c r="AS415" i="6"/>
  <c r="AT415" i="6" s="1"/>
  <c r="AS431" i="6"/>
  <c r="AT431" i="6" s="1"/>
  <c r="AS447" i="6"/>
  <c r="AT447" i="6" s="1"/>
  <c r="AS463" i="6"/>
  <c r="AT463" i="6" s="1"/>
  <c r="AS479" i="6"/>
  <c r="AT479" i="6" s="1"/>
  <c r="AS495" i="6"/>
  <c r="AT495" i="6" s="1"/>
  <c r="AS511" i="6"/>
  <c r="AT511" i="6" s="1"/>
  <c r="AS527" i="6"/>
  <c r="AT527" i="6" s="1"/>
  <c r="AS543" i="6"/>
  <c r="AT543" i="6" s="1"/>
  <c r="AS559" i="6"/>
  <c r="AT559" i="6" s="1"/>
  <c r="AS575" i="6"/>
  <c r="AT575" i="6" s="1"/>
  <c r="AS591" i="6"/>
  <c r="AT591" i="6" s="1"/>
  <c r="AS607" i="6"/>
  <c r="AT607" i="6" s="1"/>
  <c r="AS623" i="6"/>
  <c r="AT623" i="6" s="1"/>
  <c r="AS639" i="6"/>
  <c r="AT639" i="6" s="1"/>
  <c r="AS655" i="6"/>
  <c r="AT655" i="6" s="1"/>
  <c r="AS348" i="6"/>
  <c r="AT348" i="6" s="1"/>
  <c r="AS364" i="6"/>
  <c r="AT364" i="6" s="1"/>
  <c r="AS380" i="6"/>
  <c r="AT380" i="6" s="1"/>
  <c r="AS396" i="6"/>
  <c r="AT396" i="6" s="1"/>
  <c r="AS412" i="6"/>
  <c r="AT412" i="6" s="1"/>
  <c r="AS428" i="6"/>
  <c r="AT428" i="6" s="1"/>
  <c r="AS444" i="6"/>
  <c r="AT444" i="6" s="1"/>
  <c r="AS460" i="6"/>
  <c r="AT460" i="6" s="1"/>
  <c r="AS476" i="6"/>
  <c r="AT476" i="6" s="1"/>
  <c r="AS492" i="6"/>
  <c r="AT492" i="6" s="1"/>
  <c r="AS508" i="6"/>
  <c r="AT508" i="6" s="1"/>
  <c r="AS524" i="6"/>
  <c r="AT524" i="6" s="1"/>
  <c r="AS540" i="6"/>
  <c r="AT540" i="6" s="1"/>
  <c r="AS556" i="6"/>
  <c r="AT556" i="6" s="1"/>
  <c r="AS572" i="6"/>
  <c r="AT572" i="6" s="1"/>
  <c r="AS588" i="6"/>
  <c r="AT588" i="6" s="1"/>
  <c r="AS604" i="6"/>
  <c r="AT604" i="6" s="1"/>
  <c r="AS620" i="6"/>
  <c r="AT620" i="6" s="1"/>
  <c r="AS636" i="6"/>
  <c r="AT636" i="6" s="1"/>
  <c r="AS652" i="6"/>
  <c r="AT652" i="6" s="1"/>
  <c r="AS668" i="6"/>
  <c r="AT668" i="6" s="1"/>
  <c r="AS684" i="6"/>
  <c r="AT684" i="6" s="1"/>
  <c r="AS694" i="6"/>
  <c r="AT694" i="6" s="1"/>
  <c r="AS710" i="6"/>
  <c r="AT710" i="6" s="1"/>
  <c r="AS726" i="6"/>
  <c r="AT726" i="6" s="1"/>
  <c r="AS741" i="6"/>
  <c r="AT741" i="6" s="1"/>
  <c r="AS757" i="6"/>
  <c r="AT757" i="6" s="1"/>
  <c r="AS773" i="6"/>
  <c r="AT773" i="6" s="1"/>
  <c r="AS789" i="6"/>
  <c r="AT789" i="6" s="1"/>
  <c r="AS805" i="6"/>
  <c r="AT805" i="6" s="1"/>
  <c r="AS821" i="6"/>
  <c r="AT821" i="6" s="1"/>
  <c r="AS837" i="6"/>
  <c r="AT837" i="6" s="1"/>
  <c r="AS853" i="6"/>
  <c r="AT853" i="6" s="1"/>
  <c r="AS869" i="6"/>
  <c r="AT869" i="6" s="1"/>
  <c r="AS885" i="6"/>
  <c r="AT885" i="6" s="1"/>
  <c r="AS901" i="6"/>
  <c r="AT901" i="6" s="1"/>
  <c r="AS917" i="6"/>
  <c r="AT917" i="6" s="1"/>
  <c r="AS695" i="6"/>
  <c r="AT695" i="6" s="1"/>
  <c r="AS711" i="6"/>
  <c r="AT711" i="6" s="1"/>
  <c r="AS727" i="6"/>
  <c r="AT727" i="6" s="1"/>
  <c r="AS742" i="6"/>
  <c r="AT742" i="6" s="1"/>
  <c r="AS758" i="6"/>
  <c r="AT758" i="6" s="1"/>
  <c r="AS774" i="6"/>
  <c r="AT774" i="6" s="1"/>
  <c r="AS790" i="6"/>
  <c r="AT790" i="6" s="1"/>
  <c r="AS806" i="6"/>
  <c r="AT806" i="6" s="1"/>
  <c r="AS822" i="6"/>
  <c r="AT822" i="6" s="1"/>
  <c r="AS838" i="6"/>
  <c r="AT838" i="6" s="1"/>
  <c r="AS854" i="6"/>
  <c r="AT854" i="6" s="1"/>
  <c r="AS870" i="6"/>
  <c r="AT870" i="6" s="1"/>
  <c r="AS886" i="6"/>
  <c r="AT886" i="6" s="1"/>
  <c r="AS833" i="6"/>
  <c r="AT833" i="6" s="1"/>
  <c r="AS865" i="6"/>
  <c r="AT865" i="6" s="1"/>
  <c r="AS897" i="6"/>
  <c r="AT897" i="6" s="1"/>
  <c r="AS691" i="6"/>
  <c r="AT691" i="6" s="1"/>
  <c r="AS723" i="6"/>
  <c r="AT723" i="6" s="1"/>
  <c r="AS754" i="6"/>
  <c r="AT754" i="6" s="1"/>
  <c r="AS786" i="6"/>
  <c r="AT786" i="6" s="1"/>
  <c r="AS818" i="6"/>
  <c r="AT818" i="6" s="1"/>
  <c r="AS850" i="6"/>
  <c r="AT850" i="6" s="1"/>
  <c r="AS882" i="6"/>
  <c r="AT882" i="6" s="1"/>
  <c r="AS906" i="6"/>
  <c r="AT906" i="6" s="1"/>
  <c r="AS679" i="6"/>
  <c r="AT679" i="6" s="1"/>
  <c r="AS700" i="6"/>
  <c r="AT700" i="6" s="1"/>
  <c r="AS716" i="6"/>
  <c r="AT716" i="6" s="1"/>
  <c r="AS732" i="6"/>
  <c r="AT732" i="6" s="1"/>
  <c r="AS747" i="6"/>
  <c r="AT747" i="6" s="1"/>
  <c r="AS763" i="6"/>
  <c r="AT763" i="6" s="1"/>
  <c r="AS779" i="6"/>
  <c r="AT779" i="6" s="1"/>
  <c r="AS795" i="6"/>
  <c r="AT795" i="6" s="1"/>
  <c r="AS811" i="6"/>
  <c r="AT811" i="6" s="1"/>
  <c r="AS827" i="6"/>
  <c r="AT827" i="6" s="1"/>
  <c r="AS843" i="6"/>
  <c r="AT843" i="6" s="1"/>
  <c r="AS859" i="6"/>
  <c r="AT859" i="6" s="1"/>
  <c r="AS875" i="6"/>
  <c r="AT875" i="6" s="1"/>
  <c r="AS891" i="6"/>
  <c r="AT891" i="6" s="1"/>
  <c r="AS907" i="6"/>
  <c r="AT907" i="6" s="1"/>
  <c r="AS689" i="6"/>
  <c r="AT689" i="6" s="1"/>
  <c r="AS705" i="6"/>
  <c r="AT705" i="6" s="1"/>
  <c r="AS721" i="6"/>
  <c r="AT721" i="6" s="1"/>
  <c r="AS737" i="6"/>
  <c r="AT737" i="6" s="1"/>
  <c r="AS752" i="6"/>
  <c r="AT752" i="6" s="1"/>
  <c r="AS768" i="6"/>
  <c r="AT768" i="6" s="1"/>
  <c r="AS784" i="6"/>
  <c r="AT784" i="6" s="1"/>
  <c r="AS800" i="6"/>
  <c r="AT800" i="6" s="1"/>
  <c r="AS816" i="6"/>
  <c r="AT816" i="6" s="1"/>
  <c r="AS832" i="6"/>
  <c r="AT832" i="6" s="1"/>
  <c r="AS848" i="6"/>
  <c r="AT848" i="6" s="1"/>
  <c r="AS864" i="6"/>
  <c r="AT864" i="6" s="1"/>
  <c r="AS880" i="6"/>
  <c r="AT880" i="6" s="1"/>
  <c r="AS896" i="6"/>
  <c r="AT896" i="6" s="1"/>
  <c r="AS912" i="6"/>
  <c r="AT912" i="6" s="1"/>
  <c r="AS801" i="6"/>
  <c r="AT801" i="6" s="1"/>
  <c r="AS841" i="6"/>
  <c r="AT841" i="6" s="1"/>
  <c r="AS873" i="6"/>
  <c r="AT873" i="6" s="1"/>
  <c r="AS905" i="6"/>
  <c r="AT905" i="6" s="1"/>
  <c r="AS699" i="6"/>
  <c r="AT699" i="6" s="1"/>
  <c r="AS731" i="6"/>
  <c r="AT731" i="6" s="1"/>
  <c r="AS762" i="6"/>
  <c r="AT762" i="6" s="1"/>
  <c r="AS794" i="6"/>
  <c r="AT794" i="6" s="1"/>
  <c r="AS826" i="6"/>
  <c r="AT826" i="6" s="1"/>
  <c r="AS858" i="6"/>
  <c r="AT858" i="6" s="1"/>
  <c r="AS890" i="6"/>
  <c r="AT890" i="6" s="1"/>
  <c r="AS910" i="6"/>
  <c r="AT910" i="6" s="1"/>
  <c r="AS688" i="6"/>
  <c r="AT688" i="6" s="1"/>
  <c r="AS704" i="6"/>
  <c r="AT704" i="6" s="1"/>
  <c r="AS720" i="6"/>
  <c r="AT720" i="6" s="1"/>
  <c r="AS736" i="6"/>
  <c r="AT736" i="6" s="1"/>
  <c r="AS751" i="6"/>
  <c r="AT751" i="6" s="1"/>
  <c r="AS767" i="6"/>
  <c r="AT767" i="6" s="1"/>
  <c r="AS783" i="6"/>
  <c r="AT783" i="6" s="1"/>
  <c r="AS799" i="6"/>
  <c r="AT799" i="6" s="1"/>
  <c r="AS815" i="6"/>
  <c r="AT815" i="6" s="1"/>
  <c r="AS831" i="6"/>
  <c r="AT831" i="6" s="1"/>
  <c r="AS847" i="6"/>
  <c r="AT847" i="6" s="1"/>
  <c r="AS863" i="6"/>
  <c r="AT863" i="6" s="1"/>
  <c r="AS879" i="6"/>
  <c r="AT879" i="6" s="1"/>
  <c r="AS895" i="6"/>
  <c r="AT895" i="6" s="1"/>
  <c r="AS911" i="6"/>
  <c r="AT911" i="6" s="1"/>
  <c r="AS693" i="6"/>
  <c r="AT693" i="6" s="1"/>
  <c r="AS709" i="6"/>
  <c r="AT709" i="6" s="1"/>
  <c r="AS725" i="6"/>
  <c r="AT725" i="6" s="1"/>
  <c r="AS740" i="6"/>
  <c r="AT740" i="6" s="1"/>
  <c r="AS756" i="6"/>
  <c r="AT756" i="6" s="1"/>
  <c r="AS772" i="6"/>
  <c r="AT772" i="6" s="1"/>
  <c r="AS788" i="6"/>
  <c r="AT788" i="6" s="1"/>
  <c r="AS804" i="6"/>
  <c r="AT804" i="6" s="1"/>
  <c r="AS820" i="6"/>
  <c r="AT820" i="6" s="1"/>
  <c r="AS836" i="6"/>
  <c r="AT836" i="6" s="1"/>
  <c r="AS852" i="6"/>
  <c r="AT852" i="6" s="1"/>
  <c r="AS868" i="6"/>
  <c r="AT868" i="6" s="1"/>
  <c r="AS884" i="6"/>
  <c r="AT884" i="6" s="1"/>
  <c r="AS900" i="6"/>
  <c r="AT900" i="6" s="1"/>
  <c r="AS916" i="6"/>
  <c r="AT916" i="6" s="1"/>
  <c r="AS817" i="6"/>
  <c r="AT817" i="6" s="1"/>
  <c r="AS849" i="6"/>
  <c r="AT849" i="6" s="1"/>
  <c r="AS881" i="6"/>
  <c r="AT881" i="6" s="1"/>
  <c r="AS913" i="6"/>
  <c r="AT913" i="6" s="1"/>
  <c r="AS707" i="6"/>
  <c r="AT707" i="6" s="1"/>
  <c r="AS770" i="6"/>
  <c r="AT770" i="6" s="1"/>
  <c r="AS802" i="6"/>
  <c r="AT802" i="6" s="1"/>
  <c r="AS834" i="6"/>
  <c r="AT834" i="6" s="1"/>
  <c r="AS866" i="6"/>
  <c r="AT866" i="6" s="1"/>
  <c r="AS898" i="6"/>
  <c r="AT898" i="6" s="1"/>
  <c r="AS914" i="6"/>
  <c r="AT914" i="6" s="1"/>
  <c r="AS692" i="6"/>
  <c r="AT692" i="6" s="1"/>
  <c r="AS708" i="6"/>
  <c r="AT708" i="6" s="1"/>
  <c r="AS724" i="6"/>
  <c r="AT724" i="6" s="1"/>
  <c r="AS739" i="6"/>
  <c r="AT739" i="6" s="1"/>
  <c r="AS755" i="6"/>
  <c r="AT755" i="6" s="1"/>
  <c r="AS771" i="6"/>
  <c r="AT771" i="6" s="1"/>
  <c r="AS787" i="6"/>
  <c r="AT787" i="6" s="1"/>
  <c r="AS803" i="6"/>
  <c r="AT803" i="6" s="1"/>
  <c r="AS819" i="6"/>
  <c r="AT819" i="6" s="1"/>
  <c r="AS835" i="6"/>
  <c r="AT835" i="6" s="1"/>
  <c r="AS851" i="6"/>
  <c r="AT851" i="6" s="1"/>
  <c r="AS867" i="6"/>
  <c r="AT867" i="6" s="1"/>
  <c r="AS883" i="6"/>
  <c r="AT883" i="6" s="1"/>
  <c r="AS899" i="6"/>
  <c r="AT899" i="6" s="1"/>
  <c r="AS915" i="6"/>
  <c r="AT915" i="6" s="1"/>
  <c r="AS697" i="6"/>
  <c r="AT697" i="6" s="1"/>
  <c r="AS713" i="6"/>
  <c r="AT713" i="6" s="1"/>
  <c r="AS729" i="6"/>
  <c r="AT729" i="6" s="1"/>
  <c r="AS744" i="6"/>
  <c r="AT744" i="6" s="1"/>
  <c r="AS760" i="6"/>
  <c r="AT760" i="6" s="1"/>
  <c r="AS776" i="6"/>
  <c r="AT776" i="6" s="1"/>
  <c r="AS792" i="6"/>
  <c r="AT792" i="6" s="1"/>
  <c r="AS808" i="6"/>
  <c r="AT808" i="6" s="1"/>
  <c r="AS824" i="6"/>
  <c r="AT824" i="6" s="1"/>
  <c r="AS840" i="6"/>
  <c r="AT840" i="6" s="1"/>
  <c r="AS856" i="6"/>
  <c r="AT856" i="6" s="1"/>
  <c r="AS872" i="6"/>
  <c r="AT872" i="6" s="1"/>
  <c r="AS888" i="6"/>
  <c r="AT888" i="6" s="1"/>
  <c r="AS904" i="6"/>
  <c r="AT904" i="6" s="1"/>
  <c r="AS825" i="6"/>
  <c r="AT825" i="6" s="1"/>
  <c r="AS857" i="6"/>
  <c r="AT857" i="6" s="1"/>
  <c r="AS889" i="6"/>
  <c r="AT889" i="6" s="1"/>
  <c r="AS675" i="6"/>
  <c r="AT675" i="6" s="1"/>
  <c r="AS715" i="6"/>
  <c r="AT715" i="6" s="1"/>
  <c r="AS746" i="6"/>
  <c r="AT746" i="6" s="1"/>
  <c r="AS778" i="6"/>
  <c r="AT778" i="6" s="1"/>
  <c r="AS810" i="6"/>
  <c r="AT810" i="6" s="1"/>
  <c r="AS842" i="6"/>
  <c r="AT842" i="6" s="1"/>
  <c r="AS874" i="6"/>
  <c r="AT874" i="6" s="1"/>
  <c r="AS902" i="6"/>
  <c r="AT902" i="6" s="1"/>
  <c r="AS918" i="6"/>
  <c r="AT918" i="6" s="1"/>
  <c r="AS696" i="6"/>
  <c r="AT696" i="6" s="1"/>
  <c r="AS712" i="6"/>
  <c r="AT712" i="6" s="1"/>
  <c r="AS728" i="6"/>
  <c r="AT728" i="6" s="1"/>
  <c r="AS743" i="6"/>
  <c r="AT743" i="6" s="1"/>
  <c r="AS759" i="6"/>
  <c r="AT759" i="6" s="1"/>
  <c r="AS775" i="6"/>
  <c r="AT775" i="6" s="1"/>
  <c r="AS791" i="6"/>
  <c r="AT791" i="6" s="1"/>
  <c r="AS807" i="6"/>
  <c r="AT807" i="6" s="1"/>
  <c r="AS823" i="6"/>
  <c r="AT823" i="6" s="1"/>
  <c r="AS839" i="6"/>
  <c r="AT839" i="6" s="1"/>
  <c r="AS855" i="6"/>
  <c r="AT855" i="6" s="1"/>
  <c r="AS871" i="6"/>
  <c r="AT871" i="6" s="1"/>
  <c r="AS887" i="6"/>
  <c r="AT887" i="6" s="1"/>
  <c r="AS903" i="6"/>
  <c r="AT903" i="6" s="1"/>
  <c r="AS683" i="6"/>
  <c r="AT683" i="6" s="1"/>
  <c r="AS701" i="6"/>
  <c r="AT701" i="6" s="1"/>
  <c r="AS717" i="6"/>
  <c r="AT717" i="6" s="1"/>
  <c r="AS733" i="6"/>
  <c r="AT733" i="6" s="1"/>
  <c r="AS748" i="6"/>
  <c r="AT748" i="6" s="1"/>
  <c r="AS764" i="6"/>
  <c r="AT764" i="6" s="1"/>
  <c r="AS780" i="6"/>
  <c r="AT780" i="6" s="1"/>
  <c r="AS796" i="6"/>
  <c r="AT796" i="6" s="1"/>
  <c r="AS812" i="6"/>
  <c r="AT812" i="6" s="1"/>
  <c r="AS828" i="6"/>
  <c r="AT828" i="6" s="1"/>
  <c r="AS844" i="6"/>
  <c r="AT844" i="6" s="1"/>
  <c r="AS860" i="6"/>
  <c r="AT860" i="6" s="1"/>
  <c r="AS876" i="6"/>
  <c r="AT876" i="6" s="1"/>
  <c r="AS892" i="6"/>
  <c r="AT892" i="6" s="1"/>
  <c r="AS908" i="6"/>
  <c r="AT908" i="6" s="1"/>
  <c r="B499" i="6"/>
  <c r="AQ499" i="6"/>
  <c r="AR499" i="6" s="1"/>
  <c r="AD499" i="6"/>
  <c r="AE499" i="6" s="1"/>
  <c r="AF499" i="6"/>
  <c r="AG499" i="6" s="1"/>
  <c r="B643" i="6"/>
  <c r="AF643" i="6"/>
  <c r="AG643" i="6" s="1"/>
  <c r="B7" i="6"/>
  <c r="B11" i="6"/>
  <c r="B19" i="6"/>
  <c r="B28" i="6"/>
  <c r="B33" i="6"/>
  <c r="O24" i="45" s="1"/>
  <c r="B41" i="6"/>
  <c r="B46" i="6"/>
  <c r="B53" i="6"/>
  <c r="B59" i="6"/>
  <c r="B67" i="6"/>
  <c r="B75" i="6"/>
  <c r="B80" i="6"/>
  <c r="B84" i="6"/>
  <c r="B90" i="6"/>
  <c r="B98" i="6"/>
  <c r="B102" i="6"/>
  <c r="B106" i="6"/>
  <c r="B110" i="6"/>
  <c r="B114" i="6"/>
  <c r="B118" i="6"/>
  <c r="B123" i="6"/>
  <c r="B127" i="6"/>
  <c r="B134" i="6"/>
  <c r="B141" i="6"/>
  <c r="B148" i="6"/>
  <c r="B152" i="6"/>
  <c r="B157" i="6"/>
  <c r="B163" i="6"/>
  <c r="B167" i="6"/>
  <c r="B172" i="6"/>
  <c r="B181" i="6"/>
  <c r="B190" i="6"/>
  <c r="B196" i="6"/>
  <c r="B200" i="6"/>
  <c r="B207" i="6"/>
  <c r="B212" i="6"/>
  <c r="O173" i="45" s="1"/>
  <c r="B216" i="6"/>
  <c r="B221" i="6"/>
  <c r="B227" i="6"/>
  <c r="B231" i="6"/>
  <c r="B235" i="6"/>
  <c r="B242" i="6"/>
  <c r="B248" i="6"/>
  <c r="B253" i="6"/>
  <c r="B258" i="6"/>
  <c r="B264" i="6"/>
  <c r="O218" i="45" s="1"/>
  <c r="B268" i="6"/>
  <c r="B274" i="6"/>
  <c r="B282" i="6"/>
  <c r="B293" i="6"/>
  <c r="O240" i="45" s="1"/>
  <c r="B297" i="6"/>
  <c r="B303" i="6"/>
  <c r="B308" i="6"/>
  <c r="B312" i="6"/>
  <c r="B317" i="6"/>
  <c r="B322" i="6"/>
  <c r="B326" i="6"/>
  <c r="B330" i="6"/>
  <c r="B336" i="6"/>
  <c r="B345" i="6"/>
  <c r="B356" i="6"/>
  <c r="B361" i="6"/>
  <c r="B367" i="6"/>
  <c r="B372" i="6"/>
  <c r="B377" i="6"/>
  <c r="O310" i="45" s="1"/>
  <c r="B384" i="6"/>
  <c r="B389" i="6"/>
  <c r="B397" i="6"/>
  <c r="B406" i="6"/>
  <c r="B413" i="6"/>
  <c r="B419" i="6"/>
  <c r="B424" i="6"/>
  <c r="B432" i="6"/>
  <c r="B438" i="6"/>
  <c r="B444" i="6"/>
  <c r="B448" i="6"/>
  <c r="B453" i="6"/>
  <c r="B458" i="6"/>
  <c r="O375" i="45" s="1"/>
  <c r="B462" i="6"/>
  <c r="B468" i="6"/>
  <c r="B473" i="6"/>
  <c r="B477" i="6"/>
  <c r="B481" i="6"/>
  <c r="B485" i="6"/>
  <c r="B491" i="6"/>
  <c r="B8" i="6"/>
  <c r="B13" i="6"/>
  <c r="B20" i="6"/>
  <c r="B30" i="6"/>
  <c r="O22" i="45" s="1"/>
  <c r="B34" i="6"/>
  <c r="B42" i="6"/>
  <c r="B47" i="6"/>
  <c r="B54" i="6"/>
  <c r="B64" i="6"/>
  <c r="B68" i="6"/>
  <c r="B76" i="6"/>
  <c r="B81" i="6"/>
  <c r="B85" i="6"/>
  <c r="B91" i="6"/>
  <c r="B99" i="6"/>
  <c r="B103" i="6"/>
  <c r="B107" i="6"/>
  <c r="B111" i="6"/>
  <c r="B115" i="6"/>
  <c r="B120" i="6"/>
  <c r="B124" i="6"/>
  <c r="B128" i="6"/>
  <c r="B136" i="6"/>
  <c r="B142" i="6"/>
  <c r="B149" i="6"/>
  <c r="B153" i="6"/>
  <c r="B158" i="6"/>
  <c r="B164" i="6"/>
  <c r="B169" i="6"/>
  <c r="B174" i="6"/>
  <c r="B184" i="6"/>
  <c r="B191" i="6"/>
  <c r="B197" i="6"/>
  <c r="B202" i="6"/>
  <c r="B208" i="6"/>
  <c r="B213" i="6"/>
  <c r="B217" i="6"/>
  <c r="B222" i="6"/>
  <c r="B228" i="6"/>
  <c r="B232" i="6"/>
  <c r="B236" i="6"/>
  <c r="B245" i="6"/>
  <c r="B249" i="6"/>
  <c r="B254" i="6"/>
  <c r="B260" i="6"/>
  <c r="B265" i="6"/>
  <c r="B269" i="6"/>
  <c r="B277" i="6"/>
  <c r="B284" i="6"/>
  <c r="B294" i="6"/>
  <c r="B299" i="6"/>
  <c r="B304" i="6"/>
  <c r="B309" i="6"/>
  <c r="B313" i="6"/>
  <c r="B319" i="6"/>
  <c r="B323" i="6"/>
  <c r="B327" i="6"/>
  <c r="B332" i="6"/>
  <c r="B337" i="6"/>
  <c r="B347" i="6"/>
  <c r="B357" i="6"/>
  <c r="B362" i="6"/>
  <c r="B368" i="6"/>
  <c r="B374" i="6"/>
  <c r="B379" i="6"/>
  <c r="B386" i="6"/>
  <c r="B392" i="6"/>
  <c r="B398" i="6"/>
  <c r="B407" i="6"/>
  <c r="B414" i="6"/>
  <c r="B420" i="6"/>
  <c r="B428" i="6"/>
  <c r="B435" i="6"/>
  <c r="B439" i="6"/>
  <c r="B445" i="6"/>
  <c r="B449" i="6"/>
  <c r="B454" i="6"/>
  <c r="O371" i="45" s="1"/>
  <c r="B459" i="6"/>
  <c r="B463" i="6"/>
  <c r="B469" i="6"/>
  <c r="B474" i="6"/>
  <c r="B478" i="6"/>
  <c r="B482" i="6"/>
  <c r="B487" i="6"/>
  <c r="B492" i="6"/>
  <c r="B9" i="6"/>
  <c r="B23" i="6"/>
  <c r="B35" i="6"/>
  <c r="B48" i="6"/>
  <c r="O38" i="45" s="1"/>
  <c r="B65" i="6"/>
  <c r="B78" i="6"/>
  <c r="B87" i="6"/>
  <c r="B100" i="6"/>
  <c r="B108" i="6"/>
  <c r="B116" i="6"/>
  <c r="B125" i="6"/>
  <c r="O106" i="45" s="1"/>
  <c r="B137" i="6"/>
  <c r="O117" i="45" s="1"/>
  <c r="B150" i="6"/>
  <c r="B159" i="6"/>
  <c r="B170" i="6"/>
  <c r="B185" i="6"/>
  <c r="B198" i="6"/>
  <c r="B209" i="6"/>
  <c r="B219" i="6"/>
  <c r="B229" i="6"/>
  <c r="B237" i="6"/>
  <c r="B250" i="6"/>
  <c r="B262" i="6"/>
  <c r="B271" i="6"/>
  <c r="B290" i="6"/>
  <c r="B300" i="6"/>
  <c r="B310" i="6"/>
  <c r="B320" i="6"/>
  <c r="B328" i="6"/>
  <c r="B338" i="6"/>
  <c r="B358" i="6"/>
  <c r="B369" i="6"/>
  <c r="O302" i="45" s="1"/>
  <c r="B381" i="6"/>
  <c r="B395" i="6"/>
  <c r="B408" i="6"/>
  <c r="B421" i="6"/>
  <c r="B437" i="6"/>
  <c r="B446" i="6"/>
  <c r="B455" i="6"/>
  <c r="B464" i="6"/>
  <c r="O381" i="45" s="1"/>
  <c r="B475" i="6"/>
  <c r="B483" i="6"/>
  <c r="B493" i="6"/>
  <c r="B501" i="6"/>
  <c r="B507" i="6"/>
  <c r="B514" i="6"/>
  <c r="B520" i="6"/>
  <c r="B525" i="6"/>
  <c r="B529" i="6"/>
  <c r="B538" i="6"/>
  <c r="B544" i="6"/>
  <c r="B549" i="6"/>
  <c r="B558" i="6"/>
  <c r="B564" i="6"/>
  <c r="O469" i="45" s="1"/>
  <c r="B568" i="6"/>
  <c r="B573" i="6"/>
  <c r="B577" i="6"/>
  <c r="B582" i="6"/>
  <c r="B587" i="6"/>
  <c r="B594" i="6"/>
  <c r="B602" i="6"/>
  <c r="B607" i="6"/>
  <c r="B611" i="6"/>
  <c r="B616" i="6"/>
  <c r="B620" i="6"/>
  <c r="B624" i="6"/>
  <c r="B634" i="6"/>
  <c r="B641" i="6"/>
  <c r="B647" i="6"/>
  <c r="B652" i="6"/>
  <c r="B658" i="6"/>
  <c r="B663" i="6"/>
  <c r="B669" i="6"/>
  <c r="B677" i="6"/>
  <c r="B684" i="6"/>
  <c r="B689" i="6"/>
  <c r="B695" i="6"/>
  <c r="B699" i="6"/>
  <c r="B707" i="6"/>
  <c r="B712" i="6"/>
  <c r="B718" i="6"/>
  <c r="B724" i="6"/>
  <c r="B728" i="6"/>
  <c r="B734" i="6"/>
  <c r="B741" i="6"/>
  <c r="O607" i="45" s="1"/>
  <c r="B749" i="6"/>
  <c r="B10" i="6"/>
  <c r="O6" i="45" s="1"/>
  <c r="B26" i="6"/>
  <c r="B37" i="6"/>
  <c r="B49" i="6"/>
  <c r="B66" i="6"/>
  <c r="B79" i="6"/>
  <c r="B89" i="6"/>
  <c r="B101" i="6"/>
  <c r="B109" i="6"/>
  <c r="B117" i="6"/>
  <c r="B126" i="6"/>
  <c r="B138" i="6"/>
  <c r="B151" i="6"/>
  <c r="B162" i="6"/>
  <c r="B171" i="6"/>
  <c r="B189" i="6"/>
  <c r="B199" i="6"/>
  <c r="B211" i="6"/>
  <c r="B220" i="6"/>
  <c r="B230" i="6"/>
  <c r="B239" i="6"/>
  <c r="O197" i="45" s="1"/>
  <c r="B252" i="6"/>
  <c r="B263" i="6"/>
  <c r="B272" i="6"/>
  <c r="B291" i="6"/>
  <c r="B302" i="6"/>
  <c r="B311" i="6"/>
  <c r="B321" i="6"/>
  <c r="B329" i="6"/>
  <c r="B344" i="6"/>
  <c r="B359" i="6"/>
  <c r="B370" i="6"/>
  <c r="O303" i="45" s="1"/>
  <c r="B383" i="6"/>
  <c r="B396" i="6"/>
  <c r="B409" i="6"/>
  <c r="B423" i="6"/>
  <c r="B340" i="6"/>
  <c r="B447" i="6"/>
  <c r="B456" i="6"/>
  <c r="B467" i="6"/>
  <c r="B476" i="6"/>
  <c r="B484" i="6"/>
  <c r="B494" i="6"/>
  <c r="O407" i="45" s="1"/>
  <c r="B503" i="6"/>
  <c r="O414" i="45" s="1"/>
  <c r="B508" i="6"/>
  <c r="B516" i="6"/>
  <c r="B522" i="6"/>
  <c r="B526" i="6"/>
  <c r="B530" i="6"/>
  <c r="B539" i="6"/>
  <c r="B545" i="6"/>
  <c r="B553" i="6"/>
  <c r="B559" i="6"/>
  <c r="B565" i="6"/>
  <c r="B570" i="6"/>
  <c r="B574" i="6"/>
  <c r="B578" i="6"/>
  <c r="B583" i="6"/>
  <c r="B591" i="6"/>
  <c r="B596" i="6"/>
  <c r="B603" i="6"/>
  <c r="B608" i="6"/>
  <c r="B613" i="6"/>
  <c r="B617" i="6"/>
  <c r="B621" i="6"/>
  <c r="B625" i="6"/>
  <c r="B636" i="6"/>
  <c r="B642" i="6"/>
  <c r="B649" i="6"/>
  <c r="B653" i="6"/>
  <c r="B660" i="6"/>
  <c r="B664" i="6"/>
  <c r="B670" i="6"/>
  <c r="B678" i="6"/>
  <c r="B685" i="6"/>
  <c r="B692" i="6"/>
  <c r="B696" i="6"/>
  <c r="B702" i="6"/>
  <c r="B709" i="6"/>
  <c r="B713" i="6"/>
  <c r="B719" i="6"/>
  <c r="B725" i="6"/>
  <c r="B729" i="6"/>
  <c r="B737" i="6"/>
  <c r="B746" i="6"/>
  <c r="B14" i="6"/>
  <c r="B43" i="6"/>
  <c r="B70" i="6"/>
  <c r="O58" i="45" s="1"/>
  <c r="B96" i="6"/>
  <c r="B112" i="6"/>
  <c r="B132" i="6"/>
  <c r="B155" i="6"/>
  <c r="B176" i="6"/>
  <c r="B205" i="6"/>
  <c r="B223" i="6"/>
  <c r="B246" i="6"/>
  <c r="B266" i="6"/>
  <c r="B295" i="6"/>
  <c r="B314" i="6"/>
  <c r="B333" i="6"/>
  <c r="B363" i="6"/>
  <c r="B387" i="6"/>
  <c r="B415" i="6"/>
  <c r="B440" i="6"/>
  <c r="B460" i="6"/>
  <c r="B479" i="6"/>
  <c r="B495" i="6"/>
  <c r="B510" i="6"/>
  <c r="B523" i="6"/>
  <c r="B531" i="6"/>
  <c r="B547" i="6"/>
  <c r="B562" i="6"/>
  <c r="B571" i="6"/>
  <c r="B580" i="6"/>
  <c r="B592" i="6"/>
  <c r="B604" i="6"/>
  <c r="B614" i="6"/>
  <c r="B622" i="6"/>
  <c r="B638" i="6"/>
  <c r="B650" i="6"/>
  <c r="B661" i="6"/>
  <c r="B671" i="6"/>
  <c r="B686" i="6"/>
  <c r="B697" i="6"/>
  <c r="B710" i="6"/>
  <c r="B720" i="6"/>
  <c r="B730" i="6"/>
  <c r="B747" i="6"/>
  <c r="B753" i="6"/>
  <c r="B758" i="6"/>
  <c r="O624" i="45" s="1"/>
  <c r="B763" i="6"/>
  <c r="B767" i="6"/>
  <c r="B771" i="6"/>
  <c r="B775" i="6"/>
  <c r="B782" i="6"/>
  <c r="B787" i="6"/>
  <c r="O647" i="45" s="1"/>
  <c r="B792" i="6"/>
  <c r="B796" i="6"/>
  <c r="B802" i="6"/>
  <c r="B807" i="6"/>
  <c r="B812" i="6"/>
  <c r="B817" i="6"/>
  <c r="B824" i="6"/>
  <c r="B829" i="6"/>
  <c r="B833" i="6"/>
  <c r="B838" i="6"/>
  <c r="B844" i="6"/>
  <c r="B852" i="6"/>
  <c r="B859" i="6"/>
  <c r="B864" i="6"/>
  <c r="B873" i="6"/>
  <c r="B879" i="6"/>
  <c r="B885" i="6"/>
  <c r="B890" i="6"/>
  <c r="B894" i="6"/>
  <c r="B906" i="6"/>
  <c r="B912" i="6"/>
  <c r="B917" i="6"/>
  <c r="B31" i="6"/>
  <c r="B104" i="6"/>
  <c r="B146" i="6"/>
  <c r="B194" i="6"/>
  <c r="B233" i="6"/>
  <c r="B279" i="6"/>
  <c r="B348" i="6"/>
  <c r="B399" i="6"/>
  <c r="B450" i="6"/>
  <c r="B489" i="6"/>
  <c r="B517" i="6"/>
  <c r="B555" i="6"/>
  <c r="B575" i="6"/>
  <c r="B598" i="6"/>
  <c r="B618" i="6"/>
  <c r="B644" i="6"/>
  <c r="B654" i="6"/>
  <c r="B680" i="6"/>
  <c r="B705" i="6"/>
  <c r="B739" i="6"/>
  <c r="O605" i="45" s="1"/>
  <c r="B756" i="6"/>
  <c r="B765" i="6"/>
  <c r="B769" i="6"/>
  <c r="B779" i="6"/>
  <c r="B789" i="6"/>
  <c r="B804" i="6"/>
  <c r="B815" i="6"/>
  <c r="B827" i="6"/>
  <c r="B836" i="6"/>
  <c r="B847" i="6"/>
  <c r="B861" i="6"/>
  <c r="B882" i="6"/>
  <c r="B887" i="6"/>
  <c r="B903" i="6"/>
  <c r="B914" i="6"/>
  <c r="B6" i="6"/>
  <c r="B83" i="6"/>
  <c r="B122" i="6"/>
  <c r="B166" i="6"/>
  <c r="B215" i="6"/>
  <c r="B256" i="6"/>
  <c r="B307" i="6"/>
  <c r="B353" i="6"/>
  <c r="O288" i="45" s="1"/>
  <c r="B376" i="6"/>
  <c r="B431" i="6"/>
  <c r="B472" i="6"/>
  <c r="B490" i="6"/>
  <c r="B528" i="6"/>
  <c r="B557" i="6"/>
  <c r="O464" i="45" s="1"/>
  <c r="B567" i="6"/>
  <c r="B586" i="6"/>
  <c r="B619" i="6"/>
  <c r="B645" i="6"/>
  <c r="B657" i="6"/>
  <c r="B694" i="6"/>
  <c r="B717" i="6"/>
  <c r="B727" i="6"/>
  <c r="B752" i="6"/>
  <c r="B762" i="6"/>
  <c r="B770" i="6"/>
  <c r="B774" i="6"/>
  <c r="B786" i="6"/>
  <c r="B795" i="6"/>
  <c r="B805" i="6"/>
  <c r="B816" i="6"/>
  <c r="B828" i="6"/>
  <c r="B837" i="6"/>
  <c r="B843" i="6"/>
  <c r="B862" i="6"/>
  <c r="B878" i="6"/>
  <c r="B888" i="6"/>
  <c r="B905" i="6"/>
  <c r="B915" i="6"/>
  <c r="B15" i="6"/>
  <c r="B44" i="6"/>
  <c r="B72" i="6"/>
  <c r="B97" i="6"/>
  <c r="B113" i="6"/>
  <c r="B133" i="6"/>
  <c r="B156" i="6"/>
  <c r="B178" i="6"/>
  <c r="B206" i="6"/>
  <c r="B226" i="6"/>
  <c r="B247" i="6"/>
  <c r="B267" i="6"/>
  <c r="B296" i="6"/>
  <c r="B315" i="6"/>
  <c r="B334" i="6"/>
  <c r="B366" i="6"/>
  <c r="B388" i="6"/>
  <c r="B418" i="6"/>
  <c r="B442" i="6"/>
  <c r="B461" i="6"/>
  <c r="B480" i="6"/>
  <c r="B498" i="6"/>
  <c r="B512" i="6"/>
  <c r="B524" i="6"/>
  <c r="O434" i="45" s="1"/>
  <c r="B532" i="6"/>
  <c r="B548" i="6"/>
  <c r="B563" i="6"/>
  <c r="B572" i="6"/>
  <c r="B581" i="6"/>
  <c r="B593" i="6"/>
  <c r="B606" i="6"/>
  <c r="B615" i="6"/>
  <c r="B623" i="6"/>
  <c r="B640" i="6"/>
  <c r="B651" i="6"/>
  <c r="B662" i="6"/>
  <c r="B675" i="6"/>
  <c r="B688" i="6"/>
  <c r="B698" i="6"/>
  <c r="B711" i="6"/>
  <c r="B722" i="6"/>
  <c r="B733" i="6"/>
  <c r="B748" i="6"/>
  <c r="O612" i="45" s="1"/>
  <c r="B754" i="6"/>
  <c r="B759" i="6"/>
  <c r="B764" i="6"/>
  <c r="B768" i="6"/>
  <c r="B772" i="6"/>
  <c r="B778" i="6"/>
  <c r="O641" i="45" s="1"/>
  <c r="B783" i="6"/>
  <c r="O646" i="45" s="1"/>
  <c r="B788" i="6"/>
  <c r="B793" i="6"/>
  <c r="B797" i="6"/>
  <c r="B803" i="6"/>
  <c r="B809" i="6"/>
  <c r="O668" i="45" s="1"/>
  <c r="B813" i="6"/>
  <c r="B820" i="6"/>
  <c r="B825" i="6"/>
  <c r="B830" i="6"/>
  <c r="B834" i="6"/>
  <c r="B840" i="6"/>
  <c r="B845" i="6"/>
  <c r="B853" i="6"/>
  <c r="B860" i="6"/>
  <c r="B868" i="6"/>
  <c r="B874" i="6"/>
  <c r="O720" i="45" s="1"/>
  <c r="B881" i="6"/>
  <c r="B886" i="6"/>
  <c r="B891" i="6"/>
  <c r="B895" i="6"/>
  <c r="B907" i="6"/>
  <c r="O745" i="45" s="1"/>
  <c r="B913" i="6"/>
  <c r="B918" i="6"/>
  <c r="B55" i="6"/>
  <c r="O45" i="45" s="1"/>
  <c r="B82" i="6"/>
  <c r="B121" i="6"/>
  <c r="B165" i="6"/>
  <c r="B214" i="6"/>
  <c r="B255" i="6"/>
  <c r="B305" i="6"/>
  <c r="B324" i="6"/>
  <c r="B375" i="6"/>
  <c r="B429" i="6"/>
  <c r="O348" i="45" s="1"/>
  <c r="B471" i="6"/>
  <c r="B505" i="6"/>
  <c r="B527" i="6"/>
  <c r="B540" i="6"/>
  <c r="B566" i="6"/>
  <c r="B584" i="6"/>
  <c r="B609" i="6"/>
  <c r="B627" i="6"/>
  <c r="B665" i="6"/>
  <c r="B693" i="6"/>
  <c r="B714" i="6"/>
  <c r="B726" i="6"/>
  <c r="B750" i="6"/>
  <c r="B760" i="6"/>
  <c r="O626" i="45" s="1"/>
  <c r="B773" i="6"/>
  <c r="O638" i="45" s="1"/>
  <c r="B784" i="6"/>
  <c r="B794" i="6"/>
  <c r="B799" i="6"/>
  <c r="B810" i="6"/>
  <c r="B821" i="6"/>
  <c r="B831" i="6"/>
  <c r="B842" i="6"/>
  <c r="B856" i="6"/>
  <c r="O706" i="45" s="1"/>
  <c r="B870" i="6"/>
  <c r="B876" i="6"/>
  <c r="B892" i="6"/>
  <c r="B909" i="6"/>
  <c r="B32" i="6"/>
  <c r="B56" i="6"/>
  <c r="B105" i="6"/>
  <c r="B147" i="6"/>
  <c r="B195" i="6"/>
  <c r="B234" i="6"/>
  <c r="B280" i="6"/>
  <c r="B325" i="6"/>
  <c r="O268" i="45" s="1"/>
  <c r="B403" i="6"/>
  <c r="O331" i="45" s="1"/>
  <c r="B452" i="6"/>
  <c r="B506" i="6"/>
  <c r="B518" i="6"/>
  <c r="B543" i="6"/>
  <c r="B576" i="6"/>
  <c r="B600" i="6"/>
  <c r="B610" i="6"/>
  <c r="B630" i="6"/>
  <c r="B668" i="6"/>
  <c r="B682" i="6"/>
  <c r="O562" i="45" s="1"/>
  <c r="B706" i="6"/>
  <c r="O580" i="45" s="1"/>
  <c r="B740" i="6"/>
  <c r="B757" i="6"/>
  <c r="B766" i="6"/>
  <c r="B780" i="6"/>
  <c r="B791" i="6"/>
  <c r="B801" i="6"/>
  <c r="O165" i="45" s="1"/>
  <c r="B811" i="6"/>
  <c r="B823" i="6"/>
  <c r="O682" i="45" s="1"/>
  <c r="B832" i="6"/>
  <c r="B848" i="6"/>
  <c r="B857" i="6"/>
  <c r="B872" i="6"/>
  <c r="B883" i="6"/>
  <c r="B893" i="6"/>
  <c r="B910" i="6"/>
  <c r="B144" i="6"/>
  <c r="B204" i="6"/>
  <c r="B316" i="6"/>
  <c r="B405" i="6"/>
  <c r="B509" i="6"/>
  <c r="B24" i="6"/>
  <c r="B60" i="6"/>
  <c r="B168" i="6"/>
  <c r="O141" i="45" s="1"/>
  <c r="B292" i="6"/>
  <c r="B401" i="6"/>
  <c r="B521" i="6"/>
  <c r="B806" i="6"/>
  <c r="B703" i="6"/>
  <c r="B402" i="6"/>
  <c r="B145" i="6"/>
  <c r="B841" i="6"/>
  <c r="B655" i="6"/>
  <c r="B434" i="6"/>
  <c r="B25" i="6"/>
  <c r="O18" i="45" s="1"/>
  <c r="B822" i="6"/>
  <c r="B691" i="6"/>
  <c r="B659" i="6"/>
  <c r="B542" i="6"/>
  <c r="B422" i="6"/>
  <c r="B350" i="6"/>
  <c r="B73" i="6"/>
  <c r="B901" i="6"/>
  <c r="B777" i="6"/>
  <c r="B457" i="6"/>
  <c r="B193" i="6"/>
  <c r="O159" i="45" s="1"/>
  <c r="B854" i="6"/>
  <c r="B497" i="6"/>
  <c r="B18" i="6"/>
  <c r="B798" i="6"/>
  <c r="B690" i="6"/>
  <c r="B605" i="6"/>
  <c r="B426" i="6"/>
  <c r="B261" i="6"/>
  <c r="B61" i="6"/>
  <c r="B900" i="6"/>
  <c r="B808" i="6"/>
  <c r="B721" i="6"/>
  <c r="B632" i="6"/>
  <c r="B560" i="6"/>
  <c r="B504" i="6"/>
  <c r="B436" i="6"/>
  <c r="B400" i="6"/>
  <c r="B352" i="6"/>
  <c r="B287" i="6"/>
  <c r="B251" i="6"/>
  <c r="B183" i="6"/>
  <c r="O152" i="45" s="1"/>
  <c r="B139" i="6"/>
  <c r="B95" i="6"/>
  <c r="B39" i="6"/>
  <c r="B875" i="6"/>
  <c r="O721" i="45" s="1"/>
  <c r="B855" i="6"/>
  <c r="B819" i="6"/>
  <c r="B736" i="6"/>
  <c r="B704" i="6"/>
  <c r="B656" i="6"/>
  <c r="B631" i="6"/>
  <c r="B551" i="6"/>
  <c r="B511" i="6"/>
  <c r="B427" i="6"/>
  <c r="B355" i="6"/>
  <c r="B306" i="6"/>
  <c r="B270" i="6"/>
  <c r="O223" i="45" s="1"/>
  <c r="B186" i="6"/>
  <c r="B94" i="6"/>
  <c r="B58" i="6"/>
  <c r="B160" i="6"/>
  <c r="B224" i="6"/>
  <c r="B341" i="6"/>
  <c r="B417" i="6"/>
  <c r="B537" i="6"/>
  <c r="B36" i="6"/>
  <c r="B88" i="6"/>
  <c r="B188" i="6"/>
  <c r="O155" i="45" s="1"/>
  <c r="B349" i="6"/>
  <c r="B425" i="6"/>
  <c r="B533" i="6"/>
  <c r="B781" i="6"/>
  <c r="B585" i="6"/>
  <c r="B354" i="6"/>
  <c r="B898" i="6"/>
  <c r="B814" i="6"/>
  <c r="B646" i="6"/>
  <c r="B301" i="6"/>
  <c r="B897" i="6"/>
  <c r="B742" i="6"/>
  <c r="B687" i="6"/>
  <c r="B597" i="6"/>
  <c r="B534" i="6"/>
  <c r="B410" i="6"/>
  <c r="B257" i="6"/>
  <c r="B45" i="6"/>
  <c r="B865" i="6"/>
  <c r="B637" i="6"/>
  <c r="O524" i="45" s="1"/>
  <c r="B390" i="6"/>
  <c r="B177" i="6"/>
  <c r="B818" i="6"/>
  <c r="B346" i="6"/>
  <c r="B902" i="6"/>
  <c r="B790" i="6"/>
  <c r="B666" i="6"/>
  <c r="B601" i="6"/>
  <c r="B382" i="6"/>
  <c r="B241" i="6"/>
  <c r="B21" i="6"/>
  <c r="B896" i="6"/>
  <c r="B800" i="6"/>
  <c r="B701" i="6"/>
  <c r="B628" i="6"/>
  <c r="B556" i="6"/>
  <c r="B500" i="6"/>
  <c r="B416" i="6"/>
  <c r="B380" i="6"/>
  <c r="B339" i="6"/>
  <c r="B283" i="6"/>
  <c r="B243" i="6"/>
  <c r="B179" i="6"/>
  <c r="B135" i="6"/>
  <c r="B71" i="6"/>
  <c r="B27" i="6"/>
  <c r="B871" i="6"/>
  <c r="B851" i="6"/>
  <c r="B755" i="6"/>
  <c r="B732" i="6"/>
  <c r="B700" i="6"/>
  <c r="B648" i="6"/>
  <c r="B599" i="6"/>
  <c r="B535" i="6"/>
  <c r="B486" i="6"/>
  <c r="B411" i="6"/>
  <c r="B351" i="6"/>
  <c r="B298" i="6"/>
  <c r="O245" i="45" s="1"/>
  <c r="B238" i="6"/>
  <c r="B182" i="6"/>
  <c r="B86" i="6"/>
  <c r="B50" i="6"/>
  <c r="B180" i="6"/>
  <c r="B240" i="6"/>
  <c r="B365" i="6"/>
  <c r="B433" i="6"/>
  <c r="B12" i="6"/>
  <c r="B40" i="6"/>
  <c r="O29" i="45" s="1"/>
  <c r="B92" i="6"/>
  <c r="B244" i="6"/>
  <c r="B373" i="6"/>
  <c r="B496" i="6"/>
  <c r="B541" i="6"/>
  <c r="B731" i="6"/>
  <c r="B465" i="6"/>
  <c r="B285" i="6"/>
  <c r="B869" i="6"/>
  <c r="B745" i="6"/>
  <c r="B629" i="6"/>
  <c r="B225" i="6"/>
  <c r="B858" i="6"/>
  <c r="B683" i="6"/>
  <c r="B550" i="6"/>
  <c r="O458" i="45" s="1"/>
  <c r="B502" i="6"/>
  <c r="B394" i="6"/>
  <c r="B161" i="6"/>
  <c r="B29" i="6"/>
  <c r="B846" i="6"/>
  <c r="B590" i="6"/>
  <c r="B342" i="6"/>
  <c r="B916" i="6"/>
  <c r="B735" i="6"/>
  <c r="B129" i="6"/>
  <c r="O164" i="45" s="1"/>
  <c r="B877" i="6"/>
  <c r="B761" i="6"/>
  <c r="B633" i="6"/>
  <c r="B569" i="6"/>
  <c r="B289" i="6"/>
  <c r="B173" i="6"/>
  <c r="B908" i="6"/>
  <c r="B884" i="6"/>
  <c r="B776" i="6"/>
  <c r="B681" i="6"/>
  <c r="B612" i="6"/>
  <c r="B552" i="6"/>
  <c r="B451" i="6"/>
  <c r="B412" i="6"/>
  <c r="B364" i="6"/>
  <c r="B335" i="6"/>
  <c r="B275" i="6"/>
  <c r="B203" i="6"/>
  <c r="O201" i="45" s="1"/>
  <c r="B175" i="6"/>
  <c r="B131" i="6"/>
  <c r="B63" i="6"/>
  <c r="B911" i="6"/>
  <c r="B867" i="6"/>
  <c r="B839" i="6"/>
  <c r="B751" i="6"/>
  <c r="B716" i="6"/>
  <c r="B676" i="6"/>
  <c r="B639" i="6"/>
  <c r="B595" i="6"/>
  <c r="B519" i="6"/>
  <c r="B470" i="6"/>
  <c r="O387" i="45" s="1"/>
  <c r="B391" i="6"/>
  <c r="B343" i="6"/>
  <c r="B286" i="6"/>
  <c r="B218" i="6"/>
  <c r="B154" i="6"/>
  <c r="B74" i="6"/>
  <c r="B38" i="6"/>
  <c r="B192" i="6"/>
  <c r="B288" i="6"/>
  <c r="O162" i="45" s="1"/>
  <c r="B393" i="6"/>
  <c r="B488" i="6"/>
  <c r="B16" i="6"/>
  <c r="B52" i="6"/>
  <c r="B140" i="6"/>
  <c r="B276" i="6"/>
  <c r="B385" i="6"/>
  <c r="B513" i="6"/>
  <c r="B850" i="6"/>
  <c r="B723" i="6"/>
  <c r="B430" i="6"/>
  <c r="B201" i="6"/>
  <c r="B849" i="6"/>
  <c r="B679" i="6"/>
  <c r="B589" i="6"/>
  <c r="O571" i="45" s="1"/>
  <c r="B69" i="6"/>
  <c r="O57" i="45" s="1"/>
  <c r="B826" i="6"/>
  <c r="B715" i="6"/>
  <c r="B667" i="6"/>
  <c r="B546" i="6"/>
  <c r="B441" i="6"/>
  <c r="B378" i="6"/>
  <c r="B93" i="6"/>
  <c r="B17" i="6"/>
  <c r="O199" i="45" s="1"/>
  <c r="B785" i="6"/>
  <c r="B554" i="6"/>
  <c r="B273" i="6"/>
  <c r="B889" i="6"/>
  <c r="B674" i="6"/>
  <c r="B57" i="6"/>
  <c r="B866" i="6"/>
  <c r="B738" i="6"/>
  <c r="B626" i="6"/>
  <c r="B561" i="6"/>
  <c r="B281" i="6"/>
  <c r="B77" i="6"/>
  <c r="B904" i="6"/>
  <c r="B880" i="6"/>
  <c r="O724" i="45" s="1"/>
  <c r="B744" i="6"/>
  <c r="B673" i="6"/>
  <c r="B588" i="6"/>
  <c r="B536" i="6"/>
  <c r="B443" i="6"/>
  <c r="B404" i="6"/>
  <c r="B360" i="6"/>
  <c r="B331" i="6"/>
  <c r="O273" i="45" s="1"/>
  <c r="B259" i="6"/>
  <c r="B187" i="6"/>
  <c r="B143" i="6"/>
  <c r="B119" i="6"/>
  <c r="O402" i="45" s="1"/>
  <c r="B51" i="6"/>
  <c r="O41" i="45" s="1"/>
  <c r="B899" i="6"/>
  <c r="B863" i="6"/>
  <c r="B835" i="6"/>
  <c r="B743" i="6"/>
  <c r="B708" i="6"/>
  <c r="B672" i="6"/>
  <c r="B635" i="6"/>
  <c r="B579" i="6"/>
  <c r="B515" i="6"/>
  <c r="O426" i="45" s="1"/>
  <c r="B466" i="6"/>
  <c r="B371" i="6"/>
  <c r="B318" i="6"/>
  <c r="B278" i="6"/>
  <c r="B210" i="6"/>
  <c r="O171" i="45" s="1"/>
  <c r="B130" i="6"/>
  <c r="O731" i="45" s="1"/>
  <c r="B62" i="6"/>
  <c r="B22" i="6"/>
  <c r="AF129" i="6"/>
  <c r="AG129" i="6" s="1"/>
  <c r="AF298" i="6"/>
  <c r="AG298" i="6" s="1"/>
  <c r="O498" i="45"/>
  <c r="AF131" i="6"/>
  <c r="AD631" i="6"/>
  <c r="AE631" i="6" s="1"/>
  <c r="AF631" i="6"/>
  <c r="AG631" i="6" s="1"/>
  <c r="O282" i="45"/>
  <c r="AQ631" i="6"/>
  <c r="AR631" i="6" s="1"/>
  <c r="AF24" i="6"/>
  <c r="AG24" i="6" s="1"/>
  <c r="AF17" i="6"/>
  <c r="AG17" i="6" s="1"/>
  <c r="O510" i="45"/>
  <c r="AD12" i="6"/>
  <c r="AE12" i="6" s="1"/>
  <c r="AF589" i="6"/>
  <c r="AG589" i="6" s="1"/>
  <c r="AQ18" i="6"/>
  <c r="AR18" i="6" s="1"/>
  <c r="AD18" i="6"/>
  <c r="AE18" i="6" s="1"/>
  <c r="AF12" i="6"/>
  <c r="AG12" i="6" s="1"/>
  <c r="M8" i="45" s="1"/>
  <c r="AF18" i="6"/>
  <c r="AG18" i="6" s="1"/>
  <c r="AQ12" i="6"/>
  <c r="AR12" i="6" s="1"/>
  <c r="AQ691" i="6"/>
  <c r="AR691" i="6" s="1"/>
  <c r="AD691" i="6"/>
  <c r="AE691" i="6" s="1"/>
  <c r="AF691" i="6"/>
  <c r="AG691" i="6" s="1"/>
  <c r="O370" i="45"/>
  <c r="AF626" i="6"/>
  <c r="AG626" i="6" s="1"/>
  <c r="AD382" i="6"/>
  <c r="AE382" i="6" s="1"/>
  <c r="AF382" i="6"/>
  <c r="AG382" i="6" s="1"/>
  <c r="AQ382" i="6"/>
  <c r="AR382" i="6" s="1"/>
  <c r="O232" i="45"/>
  <c r="AF354" i="6"/>
  <c r="AG354" i="6" s="1"/>
  <c r="AQ354" i="6"/>
  <c r="AR354" i="6" s="1"/>
  <c r="AD354" i="6"/>
  <c r="AE354" i="6" s="1"/>
  <c r="AD94" i="6"/>
  <c r="AE94" i="6" s="1"/>
  <c r="AF93" i="6"/>
  <c r="AG93" i="6" s="1"/>
  <c r="O193" i="45"/>
  <c r="AF94" i="6"/>
  <c r="AG94" i="6" s="1"/>
  <c r="AQ94" i="6"/>
  <c r="AR94" i="6" s="1"/>
  <c r="O594" i="45"/>
  <c r="AF95" i="6"/>
  <c r="AG95" i="6" s="1"/>
  <c r="O143" i="45"/>
  <c r="AQ790" i="6"/>
  <c r="AR790" i="6" s="1"/>
  <c r="AF790" i="6"/>
  <c r="AG790" i="6" s="1"/>
  <c r="O322" i="45"/>
  <c r="AD790" i="6"/>
  <c r="AE790" i="6" s="1"/>
  <c r="AQ590" i="6"/>
  <c r="AR590" i="6" s="1"/>
  <c r="O652" i="45"/>
  <c r="AF591" i="6"/>
  <c r="AG591" i="6" s="1"/>
  <c r="AD590" i="6"/>
  <c r="AE590" i="6" s="1"/>
  <c r="AF590" i="6"/>
  <c r="AG590" i="6" s="1"/>
  <c r="AF856" i="6"/>
  <c r="AG856" i="6" s="1"/>
  <c r="O669" i="45"/>
  <c r="AQ856" i="6"/>
  <c r="AR856" i="6" s="1"/>
  <c r="AD856" i="6"/>
  <c r="AE856" i="6" s="1"/>
  <c r="O699" i="45"/>
  <c r="AF638" i="6"/>
  <c r="AG638" i="6" s="1"/>
  <c r="O48" i="45"/>
  <c r="AF163" i="6"/>
  <c r="AG163" i="6" s="1"/>
  <c r="O584" i="45"/>
  <c r="AF641" i="6"/>
  <c r="AG641" i="6" s="1"/>
  <c r="AQ182" i="6"/>
  <c r="AR182" i="6" s="1"/>
  <c r="AF183" i="6"/>
  <c r="AG183" i="6" s="1"/>
  <c r="O523" i="45"/>
  <c r="AQ183" i="6"/>
  <c r="AR183" i="6" s="1"/>
  <c r="AD182" i="6"/>
  <c r="AE182" i="6" s="1"/>
  <c r="AF182" i="6"/>
  <c r="AG182" i="6" s="1"/>
  <c r="AD183" i="6"/>
  <c r="AE183" i="6" s="1"/>
  <c r="AQ203" i="6"/>
  <c r="AR203" i="6" s="1"/>
  <c r="AF457" i="6"/>
  <c r="AG457" i="6" s="1"/>
  <c r="O364" i="45"/>
  <c r="AD203" i="6"/>
  <c r="AE203" i="6" s="1"/>
  <c r="AF588" i="6"/>
  <c r="AG588" i="6" s="1"/>
  <c r="AF203" i="6"/>
  <c r="AG203" i="6" s="1"/>
  <c r="AF468" i="6"/>
  <c r="AG468" i="6" s="1"/>
  <c r="O366" i="45"/>
  <c r="AF587" i="6"/>
  <c r="AG587" i="6" s="1"/>
  <c r="AD787" i="6"/>
  <c r="AE787" i="6" s="1"/>
  <c r="O475" i="45"/>
  <c r="AF787" i="6"/>
  <c r="AG787" i="6" s="1"/>
  <c r="AQ787" i="6"/>
  <c r="AR787" i="6" s="1"/>
  <c r="AF288" i="6"/>
  <c r="AG288" i="6" s="1"/>
  <c r="AQ21" i="6"/>
  <c r="AQ39" i="6"/>
  <c r="AQ62" i="6"/>
  <c r="AQ71" i="6"/>
  <c r="AQ135" i="6"/>
  <c r="AQ168" i="6"/>
  <c r="AQ180" i="6"/>
  <c r="AQ186" i="6"/>
  <c r="AQ224" i="6"/>
  <c r="AQ240" i="6"/>
  <c r="AQ244" i="6"/>
  <c r="AQ276" i="6"/>
  <c r="AQ289" i="6"/>
  <c r="AQ352" i="6"/>
  <c r="AQ22" i="6"/>
  <c r="AQ36" i="6"/>
  <c r="AQ88" i="6"/>
  <c r="AQ92" i="6"/>
  <c r="AQ140" i="6"/>
  <c r="AQ144" i="6"/>
  <c r="AQ160" i="6"/>
  <c r="AQ173" i="6"/>
  <c r="AQ177" i="6"/>
  <c r="AQ187" i="6"/>
  <c r="AQ204" i="6"/>
  <c r="AQ225" i="6"/>
  <c r="AQ241" i="6"/>
  <c r="AQ257" i="6"/>
  <c r="AQ261" i="6"/>
  <c r="AQ281" i="6"/>
  <c r="AQ285" i="6"/>
  <c r="AQ316" i="6"/>
  <c r="AQ341" i="6"/>
  <c r="AQ349" i="6"/>
  <c r="AQ29" i="6"/>
  <c r="AQ45" i="6"/>
  <c r="AQ57" i="6"/>
  <c r="AQ63" i="6"/>
  <c r="AQ73" i="6"/>
  <c r="AQ77" i="6"/>
  <c r="AQ145" i="6"/>
  <c r="AQ161" i="6"/>
  <c r="AQ278" i="6"/>
  <c r="AQ286" i="6"/>
  <c r="AQ38" i="6"/>
  <c r="AQ74" i="6"/>
  <c r="AR74" i="6" s="1"/>
  <c r="AQ86" i="6"/>
  <c r="AQ175" i="6"/>
  <c r="AQ179" i="6"/>
  <c r="AQ201" i="6"/>
  <c r="AQ243" i="6"/>
  <c r="AQ251" i="6"/>
  <c r="AQ275" i="6"/>
  <c r="AQ283" i="6"/>
  <c r="AQ292" i="6"/>
  <c r="AQ306" i="6"/>
  <c r="AQ318" i="6"/>
  <c r="AQ343" i="6"/>
  <c r="AQ351" i="6"/>
  <c r="AQ360" i="6"/>
  <c r="AQ364" i="6"/>
  <c r="AR364" i="6" s="1"/>
  <c r="AQ346" i="6"/>
  <c r="AQ371" i="6"/>
  <c r="AQ400" i="6"/>
  <c r="AQ404" i="6"/>
  <c r="AQ412" i="6"/>
  <c r="AQ416" i="6"/>
  <c r="AR416" i="6" s="1"/>
  <c r="AQ436" i="6"/>
  <c r="AR436" i="6" s="1"/>
  <c r="AQ451" i="6"/>
  <c r="AQ497" i="6"/>
  <c r="AQ502" i="6"/>
  <c r="AQ542" i="6"/>
  <c r="AQ546" i="6"/>
  <c r="AQ556" i="6"/>
  <c r="AQ560" i="6"/>
  <c r="AQ597" i="6"/>
  <c r="AQ601" i="6"/>
  <c r="AQ655" i="6"/>
  <c r="AR655" i="6" s="1"/>
  <c r="AQ672" i="6"/>
  <c r="AQ350" i="6"/>
  <c r="AQ380" i="6"/>
  <c r="AQ385" i="6"/>
  <c r="AQ401" i="6"/>
  <c r="AQ405" i="6"/>
  <c r="AQ425" i="6"/>
  <c r="AQ433" i="6"/>
  <c r="AQ465" i="6"/>
  <c r="AQ470" i="6"/>
  <c r="AQ486" i="6"/>
  <c r="AQ511" i="6"/>
  <c r="AR511" i="6" s="1"/>
  <c r="AQ519" i="6"/>
  <c r="AQ535" i="6"/>
  <c r="AQ561" i="6"/>
  <c r="AQ569" i="6"/>
  <c r="AQ633" i="6"/>
  <c r="AQ656" i="6"/>
  <c r="AQ681" i="6"/>
  <c r="AQ365" i="6"/>
  <c r="AQ394" i="6"/>
  <c r="AQ410" i="6"/>
  <c r="AQ422" i="6"/>
  <c r="AQ430" i="6"/>
  <c r="AQ441" i="6"/>
  <c r="AQ466" i="6"/>
  <c r="AQ504" i="6"/>
  <c r="AQ554" i="6"/>
  <c r="AQ595" i="6"/>
  <c r="AQ599" i="6"/>
  <c r="AQ628" i="6"/>
  <c r="AQ639" i="6"/>
  <c r="AQ342" i="6"/>
  <c r="AQ391" i="6"/>
  <c r="AQ411" i="6"/>
  <c r="AQ427" i="6"/>
  <c r="AQ488" i="6"/>
  <c r="AQ496" i="6"/>
  <c r="AQ513" i="6"/>
  <c r="AQ521" i="6"/>
  <c r="AQ537" i="6"/>
  <c r="AQ541" i="6"/>
  <c r="AQ579" i="6"/>
  <c r="AQ612" i="6"/>
  <c r="AR612" i="6" s="1"/>
  <c r="AQ635" i="6"/>
  <c r="AQ667" i="6"/>
  <c r="AQ683" i="6"/>
  <c r="AQ700" i="6"/>
  <c r="AQ704" i="6"/>
  <c r="AQ708" i="6"/>
  <c r="AQ666" i="6"/>
  <c r="AQ716" i="6"/>
  <c r="AQ721" i="6"/>
  <c r="AQ744" i="6"/>
  <c r="AQ805" i="6"/>
  <c r="AQ810" i="6"/>
  <c r="AQ814" i="6"/>
  <c r="AQ818" i="6"/>
  <c r="AR818" i="6" s="1"/>
  <c r="AQ822" i="6"/>
  <c r="AQ826" i="6"/>
  <c r="AQ830" i="6"/>
  <c r="AQ834" i="6"/>
  <c r="AQ838" i="6"/>
  <c r="AQ842" i="6"/>
  <c r="AQ846" i="6"/>
  <c r="AQ850" i="6"/>
  <c r="AR850" i="6" s="1"/>
  <c r="AQ854" i="6"/>
  <c r="AQ859" i="6"/>
  <c r="AQ863" i="6"/>
  <c r="AQ867" i="6"/>
  <c r="AR867" i="6" s="1"/>
  <c r="AQ871" i="6"/>
  <c r="AQ875" i="6"/>
  <c r="AQ879" i="6"/>
  <c r="AQ883" i="6"/>
  <c r="AQ887" i="6"/>
  <c r="AQ891" i="6"/>
  <c r="AQ808" i="6"/>
  <c r="AQ898" i="6"/>
  <c r="AQ902" i="6"/>
  <c r="AR902" i="6" s="1"/>
  <c r="AQ907" i="6"/>
  <c r="AQ911" i="6"/>
  <c r="AQ915" i="6"/>
  <c r="AQ301" i="6"/>
  <c r="AR301" i="6" s="1"/>
  <c r="AQ703" i="6"/>
  <c r="AQ738" i="6"/>
  <c r="AR738" i="6" s="1"/>
  <c r="AQ745" i="6"/>
  <c r="AQ761" i="6"/>
  <c r="AR761" i="6" s="1"/>
  <c r="AQ777" i="6"/>
  <c r="AQ798" i="6"/>
  <c r="AQ806" i="6"/>
  <c r="AQ811" i="6"/>
  <c r="AQ815" i="6"/>
  <c r="AQ819" i="6"/>
  <c r="AQ823" i="6"/>
  <c r="AQ827" i="6"/>
  <c r="AQ831" i="6"/>
  <c r="AQ835" i="6"/>
  <c r="AQ839" i="6"/>
  <c r="AQ843" i="6"/>
  <c r="AQ847" i="6"/>
  <c r="AQ851" i="6"/>
  <c r="AQ855" i="6"/>
  <c r="AQ860" i="6"/>
  <c r="AQ864" i="6"/>
  <c r="AQ868" i="6"/>
  <c r="AQ872" i="6"/>
  <c r="AQ876" i="6"/>
  <c r="AQ880" i="6"/>
  <c r="AQ884" i="6"/>
  <c r="AQ888" i="6"/>
  <c r="AQ892" i="6"/>
  <c r="AQ895" i="6"/>
  <c r="AQ899" i="6"/>
  <c r="AQ903" i="6"/>
  <c r="AQ908" i="6"/>
  <c r="AR908" i="6" s="1"/>
  <c r="AQ912" i="6"/>
  <c r="AQ916" i="6"/>
  <c r="AQ904" i="6"/>
  <c r="AR904" i="6" s="1"/>
  <c r="AQ723" i="6"/>
  <c r="AQ731" i="6"/>
  <c r="AQ735" i="6"/>
  <c r="AQ742" i="6"/>
  <c r="AQ776" i="6"/>
  <c r="AQ781" i="6"/>
  <c r="AQ785" i="6"/>
  <c r="AR785" i="6" s="1"/>
  <c r="AQ803" i="6"/>
  <c r="AQ807" i="6"/>
  <c r="AQ812" i="6"/>
  <c r="AR812" i="6" s="1"/>
  <c r="AQ816" i="6"/>
  <c r="AQ820" i="6"/>
  <c r="AQ824" i="6"/>
  <c r="AQ828" i="6"/>
  <c r="AQ832" i="6"/>
  <c r="AQ836" i="6"/>
  <c r="AQ840" i="6"/>
  <c r="AQ844" i="6"/>
  <c r="AQ848" i="6"/>
  <c r="AQ852" i="6"/>
  <c r="AQ857" i="6"/>
  <c r="AQ861" i="6"/>
  <c r="AQ865" i="6"/>
  <c r="AR865" i="6" s="1"/>
  <c r="AQ869" i="6"/>
  <c r="AQ873" i="6"/>
  <c r="AQ877" i="6"/>
  <c r="AQ881" i="6"/>
  <c r="AQ885" i="6"/>
  <c r="AQ889" i="6"/>
  <c r="AQ893" i="6"/>
  <c r="AQ896" i="6"/>
  <c r="AQ900" i="6"/>
  <c r="AQ905" i="6"/>
  <c r="AQ909" i="6"/>
  <c r="AQ913" i="6"/>
  <c r="AQ917" i="6"/>
  <c r="AQ632" i="6"/>
  <c r="AR632" i="6" s="1"/>
  <c r="AQ690" i="6"/>
  <c r="AQ715" i="6"/>
  <c r="AQ732" i="6"/>
  <c r="AQ736" i="6"/>
  <c r="AQ743" i="6"/>
  <c r="AQ751" i="6"/>
  <c r="AQ755" i="6"/>
  <c r="AQ800" i="6"/>
  <c r="AQ804" i="6"/>
  <c r="AQ809" i="6"/>
  <c r="AQ813" i="6"/>
  <c r="AQ817" i="6"/>
  <c r="AQ821" i="6"/>
  <c r="AQ825" i="6"/>
  <c r="AQ829" i="6"/>
  <c r="AQ833" i="6"/>
  <c r="AQ837" i="6"/>
  <c r="AQ841" i="6"/>
  <c r="AQ845" i="6"/>
  <c r="AQ849" i="6"/>
  <c r="AR849" i="6" s="1"/>
  <c r="AQ853" i="6"/>
  <c r="AQ858" i="6"/>
  <c r="AQ862" i="6"/>
  <c r="AQ866" i="6"/>
  <c r="AQ870" i="6"/>
  <c r="AR870" i="6" s="1"/>
  <c r="AQ874" i="6"/>
  <c r="AQ878" i="6"/>
  <c r="AQ882" i="6"/>
  <c r="AQ886" i="6"/>
  <c r="AQ890" i="6"/>
  <c r="AQ894" i="6"/>
  <c r="AQ897" i="6"/>
  <c r="AQ901" i="6"/>
  <c r="AQ906" i="6"/>
  <c r="AQ910" i="6"/>
  <c r="AQ914" i="6"/>
  <c r="AQ918" i="6"/>
  <c r="AQ218" i="6"/>
  <c r="AR218" i="6" s="1"/>
  <c r="O258" i="45"/>
  <c r="AF550" i="6"/>
  <c r="AF218" i="6"/>
  <c r="AD632" i="6"/>
  <c r="AE632" i="6" s="1"/>
  <c r="AF551" i="6"/>
  <c r="AD902" i="6"/>
  <c r="AE902" i="6" s="1"/>
  <c r="O496" i="45"/>
  <c r="AF511" i="6"/>
  <c r="AD364" i="6"/>
  <c r="AE364" i="6" s="1"/>
  <c r="O447" i="45"/>
  <c r="AF659" i="6"/>
  <c r="AD301" i="6"/>
  <c r="AE301" i="6" s="1"/>
  <c r="AF632" i="6"/>
  <c r="AF902" i="6"/>
  <c r="AF509" i="6"/>
  <c r="AF364" i="6"/>
  <c r="O34" i="45"/>
  <c r="AF301" i="6"/>
  <c r="AD904" i="6"/>
  <c r="AE904" i="6" s="1"/>
  <c r="AF417" i="6"/>
  <c r="AF908" i="6"/>
  <c r="O186" i="45"/>
  <c r="AF238" i="6"/>
  <c r="AD218" i="6"/>
  <c r="AE218" i="6" s="1"/>
  <c r="O380" i="45"/>
  <c r="AF904" i="6"/>
  <c r="O51" i="45"/>
  <c r="AF409" i="6"/>
  <c r="AD511" i="6"/>
  <c r="AE511" i="6" s="1"/>
  <c r="O517" i="45"/>
  <c r="AF378" i="6"/>
  <c r="AD908" i="6"/>
  <c r="AE908" i="6" s="1"/>
  <c r="O445" i="45"/>
  <c r="AF216" i="6"/>
  <c r="AF761" i="6"/>
  <c r="O713" i="45"/>
  <c r="AD761" i="6"/>
  <c r="AE761" i="6" s="1"/>
  <c r="AF629" i="6"/>
  <c r="O234" i="45"/>
  <c r="AF738" i="6"/>
  <c r="O87" i="45"/>
  <c r="AD738" i="6"/>
  <c r="AE738" i="6" s="1"/>
  <c r="AF773" i="6"/>
  <c r="O99" i="45"/>
  <c r="O465" i="45"/>
  <c r="AD436" i="6"/>
  <c r="AE436" i="6" s="1"/>
  <c r="AF494" i="6"/>
  <c r="AF436" i="6"/>
  <c r="O134" i="45"/>
  <c r="AF740" i="6"/>
  <c r="O698" i="45"/>
  <c r="O233" i="45"/>
  <c r="AF416" i="6"/>
  <c r="AF421" i="6"/>
  <c r="AD416" i="6"/>
  <c r="AE416" i="6" s="1"/>
  <c r="AF150" i="6"/>
  <c r="O702" i="45"/>
  <c r="AF35" i="6"/>
  <c r="AD785" i="6"/>
  <c r="AE785" i="6" s="1"/>
  <c r="AF534" i="6"/>
  <c r="AD612" i="6"/>
  <c r="AE612" i="6" s="1"/>
  <c r="AF785" i="6"/>
  <c r="O90" i="45"/>
  <c r="O79" i="45"/>
  <c r="AF770" i="6"/>
  <c r="AF612" i="6"/>
  <c r="O488" i="45"/>
  <c r="AF812" i="6"/>
  <c r="O642" i="45"/>
  <c r="AF593" i="6"/>
  <c r="O532" i="45"/>
  <c r="AF9" i="6"/>
  <c r="AF655" i="6"/>
  <c r="AD655" i="6"/>
  <c r="AE655" i="6" s="1"/>
  <c r="O665" i="45"/>
  <c r="AF189" i="6"/>
  <c r="AD867" i="6"/>
  <c r="AE867" i="6" s="1"/>
  <c r="O190" i="45"/>
  <c r="AF480" i="6"/>
  <c r="AF362" i="6"/>
  <c r="AF867" i="6"/>
  <c r="O217" i="45"/>
  <c r="O455" i="45"/>
  <c r="AF43" i="6"/>
  <c r="O592" i="45"/>
  <c r="AF72" i="6"/>
  <c r="O660" i="45"/>
  <c r="AF74" i="6"/>
  <c r="AD74" i="6"/>
  <c r="AE74" i="6" s="1"/>
  <c r="O735" i="45"/>
  <c r="AF76" i="6"/>
  <c r="O608" i="45"/>
  <c r="O103" i="45"/>
  <c r="AF850" i="6"/>
  <c r="AD849" i="6"/>
  <c r="AE849" i="6" s="1"/>
  <c r="AD850" i="6"/>
  <c r="AE850" i="6" s="1"/>
  <c r="AF849" i="6"/>
  <c r="AD865" i="6"/>
  <c r="AE865" i="6" s="1"/>
  <c r="O484" i="45"/>
  <c r="AF865" i="6"/>
  <c r="O161" i="45"/>
  <c r="AF332" i="6"/>
  <c r="O379" i="45"/>
  <c r="AF335" i="6"/>
  <c r="AF359" i="6"/>
  <c r="O82" i="45"/>
  <c r="AM332" i="6"/>
  <c r="AM335" i="6"/>
  <c r="AM359" i="6"/>
  <c r="AM213" i="6"/>
  <c r="AM818" i="6"/>
  <c r="O209" i="45"/>
  <c r="AF818" i="6"/>
  <c r="AD818" i="6"/>
  <c r="AE818" i="6" s="1"/>
  <c r="AF870" i="6"/>
  <c r="O405" i="45"/>
  <c r="AD870" i="6"/>
  <c r="AE870" i="6" s="1"/>
  <c r="AF414" i="6"/>
  <c r="O704" i="45"/>
  <c r="AM870" i="6"/>
  <c r="AM414" i="6"/>
  <c r="AM833" i="6"/>
  <c r="J316" i="45"/>
  <c r="AM734" i="6"/>
  <c r="J93" i="45"/>
  <c r="AM916" i="6"/>
  <c r="AM912" i="6"/>
  <c r="AM907" i="6"/>
  <c r="AM901" i="6"/>
  <c r="AM897" i="6"/>
  <c r="AM894" i="6"/>
  <c r="AM890" i="6"/>
  <c r="AM886" i="6"/>
  <c r="AM882" i="6"/>
  <c r="AM878" i="6"/>
  <c r="AM874" i="6"/>
  <c r="AM872" i="6"/>
  <c r="AM863" i="6"/>
  <c r="AM859" i="6"/>
  <c r="AM851" i="6"/>
  <c r="AM848" i="6"/>
  <c r="AM844" i="6"/>
  <c r="AM840" i="6"/>
  <c r="AM836" i="6"/>
  <c r="AM832" i="6"/>
  <c r="AM828" i="6"/>
  <c r="AM824" i="6"/>
  <c r="AM820" i="6"/>
  <c r="AM815" i="6"/>
  <c r="AM810" i="6"/>
  <c r="AM805" i="6"/>
  <c r="AM798" i="6"/>
  <c r="AM794" i="6"/>
  <c r="AM789" i="6"/>
  <c r="AM783" i="6"/>
  <c r="AM779" i="6"/>
  <c r="AM775" i="6"/>
  <c r="AM771" i="6"/>
  <c r="AM767" i="6"/>
  <c r="AM763" i="6"/>
  <c r="AM758" i="6"/>
  <c r="AM752" i="6"/>
  <c r="AM6" i="6"/>
  <c r="AM11" i="6"/>
  <c r="AM16" i="6"/>
  <c r="AM22" i="6"/>
  <c r="AM28" i="6"/>
  <c r="AM32" i="6"/>
  <c r="AM37" i="6"/>
  <c r="AM41" i="6"/>
  <c r="AM46" i="6"/>
  <c r="AM50" i="6"/>
  <c r="AM54" i="6"/>
  <c r="AM58" i="6"/>
  <c r="AM61" i="6"/>
  <c r="AM66" i="6"/>
  <c r="AM70" i="6"/>
  <c r="AM77" i="6"/>
  <c r="AM81" i="6"/>
  <c r="AM85" i="6"/>
  <c r="AM89" i="6"/>
  <c r="AM96" i="6"/>
  <c r="AM100" i="6"/>
  <c r="AM104" i="6"/>
  <c r="AM108" i="6"/>
  <c r="AM112" i="6"/>
  <c r="AM116" i="6"/>
  <c r="AM120" i="6"/>
  <c r="AM124" i="6"/>
  <c r="AM128" i="6"/>
  <c r="AM133" i="6"/>
  <c r="AM137" i="6"/>
  <c r="AM141" i="6"/>
  <c r="AM145" i="6"/>
  <c r="AM149" i="6"/>
  <c r="AM154" i="6"/>
  <c r="AM158" i="6"/>
  <c r="AM162" i="6"/>
  <c r="AM167" i="6"/>
  <c r="AM171" i="6"/>
  <c r="AM175" i="6"/>
  <c r="AM179" i="6"/>
  <c r="AM185" i="6"/>
  <c r="AM190" i="6"/>
  <c r="AM194" i="6"/>
  <c r="AM198" i="6"/>
  <c r="AM202" i="6"/>
  <c r="AM207" i="6"/>
  <c r="AM211" i="6"/>
  <c r="AM215" i="6"/>
  <c r="AM221" i="6"/>
  <c r="AM224" i="6"/>
  <c r="AM229" i="6"/>
  <c r="AM233" i="6"/>
  <c r="AM237" i="6"/>
  <c r="AM242" i="6"/>
  <c r="AM246" i="6"/>
  <c r="AM250" i="6"/>
  <c r="AM254" i="6"/>
  <c r="AM258" i="6"/>
  <c r="AM262" i="6"/>
  <c r="AM266" i="6"/>
  <c r="AM270" i="6"/>
  <c r="AM274" i="6"/>
  <c r="AM278" i="6"/>
  <c r="AM282" i="6"/>
  <c r="AM286" i="6"/>
  <c r="AM291" i="6"/>
  <c r="AM295" i="6"/>
  <c r="AM300" i="6"/>
  <c r="AM305" i="6"/>
  <c r="AM309" i="6"/>
  <c r="AM313" i="6"/>
  <c r="AM317" i="6"/>
  <c r="AM321" i="6"/>
  <c r="AM325" i="6"/>
  <c r="AM329" i="6"/>
  <c r="AM334" i="6"/>
  <c r="AM339" i="6"/>
  <c r="AM344" i="6"/>
  <c r="AM348" i="6"/>
  <c r="AM352" i="6"/>
  <c r="AM357" i="6"/>
  <c r="AM363" i="6"/>
  <c r="AM368" i="6"/>
  <c r="AM372" i="6"/>
  <c r="AM376" i="6"/>
  <c r="AM7" i="6"/>
  <c r="AM13" i="6"/>
  <c r="AM19" i="6"/>
  <c r="AM23" i="6"/>
  <c r="AM29" i="6"/>
  <c r="AM33" i="6"/>
  <c r="AM38" i="6"/>
  <c r="AM42" i="6"/>
  <c r="AM47" i="6"/>
  <c r="AM51" i="6"/>
  <c r="AM55" i="6"/>
  <c r="AM59" i="6"/>
  <c r="AM62" i="6"/>
  <c r="AM67" i="6"/>
  <c r="AM71" i="6"/>
  <c r="AM78" i="6"/>
  <c r="AM82" i="6"/>
  <c r="AM86" i="6"/>
  <c r="AM90" i="6"/>
  <c r="AM97" i="6"/>
  <c r="AM101" i="6"/>
  <c r="AM105" i="6"/>
  <c r="AM109" i="6"/>
  <c r="AM113" i="6"/>
  <c r="AM117" i="6"/>
  <c r="AM121" i="6"/>
  <c r="AM125" i="6"/>
  <c r="AM130" i="6"/>
  <c r="AM134" i="6"/>
  <c r="AM138" i="6"/>
  <c r="AM142" i="6"/>
  <c r="AM146" i="6"/>
  <c r="AM151" i="6"/>
  <c r="AM155" i="6"/>
  <c r="AM159" i="6"/>
  <c r="AM164" i="6"/>
  <c r="AM168" i="6"/>
  <c r="AM172" i="6"/>
  <c r="AM176" i="6"/>
  <c r="AM180" i="6"/>
  <c r="AM186" i="6"/>
  <c r="AM191" i="6"/>
  <c r="AM195" i="6"/>
  <c r="AM199" i="6"/>
  <c r="AM204" i="6"/>
  <c r="AM208" i="6"/>
  <c r="AM212" i="6"/>
  <c r="AM217" i="6"/>
  <c r="AM222" i="6"/>
  <c r="AM226" i="6"/>
  <c r="AM230" i="6"/>
  <c r="AM234" i="6"/>
  <c r="AM239" i="6"/>
  <c r="AM243" i="6"/>
  <c r="AM247" i="6"/>
  <c r="AM251" i="6"/>
  <c r="AM255" i="6"/>
  <c r="AM259" i="6"/>
  <c r="AM263" i="6"/>
  <c r="AM267" i="6"/>
  <c r="AM271" i="6"/>
  <c r="AM275" i="6"/>
  <c r="AM279" i="6"/>
  <c r="AM283" i="6"/>
  <c r="AM289" i="6"/>
  <c r="AM292" i="6"/>
  <c r="AM296" i="6"/>
  <c r="AM302" i="6"/>
  <c r="AM306" i="6"/>
  <c r="AM310" i="6"/>
  <c r="AM314" i="6"/>
  <c r="AM318" i="6"/>
  <c r="AM322" i="6"/>
  <c r="AM326" i="6"/>
  <c r="AM330" i="6"/>
  <c r="AM336" i="6"/>
  <c r="AM341" i="6"/>
  <c r="AM345" i="6"/>
  <c r="AM350" i="6"/>
  <c r="AM353" i="6"/>
  <c r="AM358" i="6"/>
  <c r="AM365" i="6"/>
  <c r="AM369" i="6"/>
  <c r="AM373" i="6"/>
  <c r="AM8" i="6"/>
  <c r="AM14" i="6"/>
  <c r="AM20" i="6"/>
  <c r="AM26" i="6"/>
  <c r="AM30" i="6"/>
  <c r="AM34" i="6"/>
  <c r="AM39" i="6"/>
  <c r="AM44" i="6"/>
  <c r="AM48" i="6"/>
  <c r="AM52" i="6"/>
  <c r="AM56" i="6"/>
  <c r="AM60" i="6"/>
  <c r="AM64" i="6"/>
  <c r="AM68" i="6"/>
  <c r="AM73" i="6"/>
  <c r="AM79" i="6"/>
  <c r="AM83" i="6"/>
  <c r="AM87" i="6"/>
  <c r="AM91" i="6"/>
  <c r="AM98" i="6"/>
  <c r="AM102" i="6"/>
  <c r="AM106" i="6"/>
  <c r="AM110" i="6"/>
  <c r="AM114" i="6"/>
  <c r="AM118" i="6"/>
  <c r="AM122" i="6"/>
  <c r="AM126" i="6"/>
  <c r="AM131" i="6"/>
  <c r="AM135" i="6"/>
  <c r="AM139" i="6"/>
  <c r="AM143" i="6"/>
  <c r="AM147" i="6"/>
  <c r="AM152" i="6"/>
  <c r="AM156" i="6"/>
  <c r="AM160" i="6"/>
  <c r="AM165" i="6"/>
  <c r="AM169" i="6"/>
  <c r="AM173" i="6"/>
  <c r="AM177" i="6"/>
  <c r="AM181" i="6"/>
  <c r="AM187" i="6"/>
  <c r="AM192" i="6"/>
  <c r="AM196" i="6"/>
  <c r="AM200" i="6"/>
  <c r="AM205" i="6"/>
  <c r="AM209" i="6"/>
  <c r="AM219" i="6"/>
  <c r="AM223" i="6"/>
  <c r="AM227" i="6"/>
  <c r="AM231" i="6"/>
  <c r="AM235" i="6"/>
  <c r="AM240" i="6"/>
  <c r="AM244" i="6"/>
  <c r="AM248" i="6"/>
  <c r="AM252" i="6"/>
  <c r="AM256" i="6"/>
  <c r="AM260" i="6"/>
  <c r="AM264" i="6"/>
  <c r="AM268" i="6"/>
  <c r="AM272" i="6"/>
  <c r="AM276" i="6"/>
  <c r="AM280" i="6"/>
  <c r="AM284" i="6"/>
  <c r="AM287" i="6"/>
  <c r="AM293" i="6"/>
  <c r="AM297" i="6"/>
  <c r="AM303" i="6"/>
  <c r="AM307" i="6"/>
  <c r="AM311" i="6"/>
  <c r="AM315" i="6"/>
  <c r="AM319" i="6"/>
  <c r="AM323" i="6"/>
  <c r="AM327" i="6"/>
  <c r="AM331" i="6"/>
  <c r="AM337" i="6"/>
  <c r="AM342" i="6"/>
  <c r="AM346" i="6"/>
  <c r="AM349" i="6"/>
  <c r="AM355" i="6"/>
  <c r="AM360" i="6"/>
  <c r="AM366" i="6"/>
  <c r="AM370" i="6"/>
  <c r="AM374" i="6"/>
  <c r="AM379" i="6"/>
  <c r="AM10" i="6"/>
  <c r="AM15" i="6"/>
  <c r="AM21" i="6"/>
  <c r="AM27" i="6"/>
  <c r="AM31" i="6"/>
  <c r="AM36" i="6"/>
  <c r="AM40" i="6"/>
  <c r="AM45" i="6"/>
  <c r="AM49" i="6"/>
  <c r="AM53" i="6"/>
  <c r="AM57" i="6"/>
  <c r="AM63" i="6"/>
  <c r="AM65" i="6"/>
  <c r="AM69" i="6"/>
  <c r="AM75" i="6"/>
  <c r="AM80" i="6"/>
  <c r="AM84" i="6"/>
  <c r="AM88" i="6"/>
  <c r="AM92" i="6"/>
  <c r="AM99" i="6"/>
  <c r="AM103" i="6"/>
  <c r="AM107" i="6"/>
  <c r="AM111" i="6"/>
  <c r="AM115" i="6"/>
  <c r="AM119" i="6"/>
  <c r="AM123" i="6"/>
  <c r="AM127" i="6"/>
  <c r="AM132" i="6"/>
  <c r="AM136" i="6"/>
  <c r="AM140" i="6"/>
  <c r="AM144" i="6"/>
  <c r="AM148" i="6"/>
  <c r="AM153" i="6"/>
  <c r="AM157" i="6"/>
  <c r="AM161" i="6"/>
  <c r="AM166" i="6"/>
  <c r="AM170" i="6"/>
  <c r="AM174" i="6"/>
  <c r="AM178" i="6"/>
  <c r="AM184" i="6"/>
  <c r="AM188" i="6"/>
  <c r="AM193" i="6"/>
  <c r="AM197" i="6"/>
  <c r="AM201" i="6"/>
  <c r="AM206" i="6"/>
  <c r="AM210" i="6"/>
  <c r="AM214" i="6"/>
  <c r="AM220" i="6"/>
  <c r="AM225" i="6"/>
  <c r="AM228" i="6"/>
  <c r="AM232" i="6"/>
  <c r="AM236" i="6"/>
  <c r="AM241" i="6"/>
  <c r="AM245" i="6"/>
  <c r="AM249" i="6"/>
  <c r="AM253" i="6"/>
  <c r="AM257" i="6"/>
  <c r="AM261" i="6"/>
  <c r="AM265" i="6"/>
  <c r="AM269" i="6"/>
  <c r="AM273" i="6"/>
  <c r="AM277" i="6"/>
  <c r="AM281" i="6"/>
  <c r="AM285" i="6"/>
  <c r="AM290" i="6"/>
  <c r="AM294" i="6"/>
  <c r="AM299" i="6"/>
  <c r="AM304" i="6"/>
  <c r="AM308" i="6"/>
  <c r="AM312" i="6"/>
  <c r="AM316" i="6"/>
  <c r="AM320" i="6"/>
  <c r="AM324" i="6"/>
  <c r="AM328" i="6"/>
  <c r="AM333" i="6"/>
  <c r="AM338" i="6"/>
  <c r="AM343" i="6"/>
  <c r="AM347" i="6"/>
  <c r="AM351" i="6"/>
  <c r="AM356" i="6"/>
  <c r="AM361" i="6"/>
  <c r="AM367" i="6"/>
  <c r="AM371" i="6"/>
  <c r="AM375" i="6"/>
  <c r="AM380" i="6"/>
  <c r="AM377" i="6"/>
  <c r="AM385" i="6"/>
  <c r="AM389" i="6"/>
  <c r="AM393" i="6"/>
  <c r="AM397" i="6"/>
  <c r="AM401" i="6"/>
  <c r="AM405" i="6"/>
  <c r="AM410" i="6"/>
  <c r="AM415" i="6"/>
  <c r="AM422" i="6"/>
  <c r="AM426" i="6"/>
  <c r="AM430" i="6"/>
  <c r="AM434" i="6"/>
  <c r="AM438" i="6"/>
  <c r="AM442" i="6"/>
  <c r="AM446" i="6"/>
  <c r="AM450" i="6"/>
  <c r="AM454" i="6"/>
  <c r="AM459" i="6"/>
  <c r="AM463" i="6"/>
  <c r="AM467" i="6"/>
  <c r="AM472" i="6"/>
  <c r="AM476" i="6"/>
  <c r="AM481" i="6"/>
  <c r="AM485" i="6"/>
  <c r="AM489" i="6"/>
  <c r="AM493" i="6"/>
  <c r="AM498" i="6"/>
  <c r="AM503" i="6"/>
  <c r="AM507" i="6"/>
  <c r="AM513" i="6"/>
  <c r="AM517" i="6"/>
  <c r="AM527" i="6"/>
  <c r="AM529" i="6"/>
  <c r="AM533" i="6"/>
  <c r="AM538" i="6"/>
  <c r="AM542" i="6"/>
  <c r="AM546" i="6"/>
  <c r="AM552" i="6"/>
  <c r="AM556" i="6"/>
  <c r="AM560" i="6"/>
  <c r="AM564" i="6"/>
  <c r="AM568" i="6"/>
  <c r="AM572" i="6"/>
  <c r="AM576" i="6"/>
  <c r="AM580" i="6"/>
  <c r="AM584" i="6"/>
  <c r="AM594" i="6"/>
  <c r="AM598" i="6"/>
  <c r="AM602" i="6"/>
  <c r="AM606" i="6"/>
  <c r="AM610" i="6"/>
  <c r="AM615" i="6"/>
  <c r="AM619" i="6"/>
  <c r="AM623" i="6"/>
  <c r="AM628" i="6"/>
  <c r="AM635" i="6"/>
  <c r="AM640" i="6"/>
  <c r="AM646" i="6"/>
  <c r="AM650" i="6"/>
  <c r="AM654" i="6"/>
  <c r="AM660" i="6"/>
  <c r="AM664" i="6"/>
  <c r="AM668" i="6"/>
  <c r="AM672" i="6"/>
  <c r="AM676" i="6"/>
  <c r="AM680" i="6"/>
  <c r="AM684" i="6"/>
  <c r="AM688" i="6"/>
  <c r="AM693" i="6"/>
  <c r="AM697" i="6"/>
  <c r="AM701" i="6"/>
  <c r="AM705" i="6"/>
  <c r="AM709" i="6"/>
  <c r="AM713" i="6"/>
  <c r="AM717" i="6"/>
  <c r="AM721" i="6"/>
  <c r="AM725" i="6"/>
  <c r="AM729" i="6"/>
  <c r="AM733" i="6"/>
  <c r="AM737" i="6"/>
  <c r="AM743" i="6"/>
  <c r="AM747" i="6"/>
  <c r="AM751" i="6"/>
  <c r="AM381" i="6"/>
  <c r="AM386" i="6"/>
  <c r="AM390" i="6"/>
  <c r="AM394" i="6"/>
  <c r="AM398" i="6"/>
  <c r="AM402" i="6"/>
  <c r="AM406" i="6"/>
  <c r="AM412" i="6"/>
  <c r="AM418" i="6"/>
  <c r="AM423" i="6"/>
  <c r="AM427" i="6"/>
  <c r="AM431" i="6"/>
  <c r="AM435" i="6"/>
  <c r="AM439" i="6"/>
  <c r="AM443" i="6"/>
  <c r="AM447" i="6"/>
  <c r="AM451" i="6"/>
  <c r="AM455" i="6"/>
  <c r="AM460" i="6"/>
  <c r="AM464" i="6"/>
  <c r="AM469" i="6"/>
  <c r="AM473" i="6"/>
  <c r="AM477" i="6"/>
  <c r="AM482" i="6"/>
  <c r="AM486" i="6"/>
  <c r="AM490" i="6"/>
  <c r="AM495" i="6"/>
  <c r="AM500" i="6"/>
  <c r="AM504" i="6"/>
  <c r="AM508" i="6"/>
  <c r="AM514" i="6"/>
  <c r="AM518" i="6"/>
  <c r="AM522" i="6"/>
  <c r="AM528" i="6"/>
  <c r="AM530" i="6"/>
  <c r="AM535" i="6"/>
  <c r="AM539" i="6"/>
  <c r="AM543" i="6"/>
  <c r="AM547" i="6"/>
  <c r="AM553" i="6"/>
  <c r="AM557" i="6"/>
  <c r="AM561" i="6"/>
  <c r="AM565" i="6"/>
  <c r="AM569" i="6"/>
  <c r="AM573" i="6"/>
  <c r="AM577" i="6"/>
  <c r="AM581" i="6"/>
  <c r="AM585" i="6"/>
  <c r="AM595" i="6"/>
  <c r="AM599" i="6"/>
  <c r="AM603" i="6"/>
  <c r="AM607" i="6"/>
  <c r="AM611" i="6"/>
  <c r="AM616" i="6"/>
  <c r="AM620" i="6"/>
  <c r="AM624" i="6"/>
  <c r="AM630" i="6"/>
  <c r="AM636" i="6"/>
  <c r="AM642" i="6"/>
  <c r="AM648" i="6"/>
  <c r="AM651" i="6"/>
  <c r="AM656" i="6"/>
  <c r="AM661" i="6"/>
  <c r="AM665" i="6"/>
  <c r="AM669" i="6"/>
  <c r="AM673" i="6"/>
  <c r="AM677" i="6"/>
  <c r="AM681" i="6"/>
  <c r="AM685" i="6"/>
  <c r="AM689" i="6"/>
  <c r="AM694" i="6"/>
  <c r="AM698" i="6"/>
  <c r="AM702" i="6"/>
  <c r="AM706" i="6"/>
  <c r="AM710" i="6"/>
  <c r="AM714" i="6"/>
  <c r="AM718" i="6"/>
  <c r="AM383" i="6"/>
  <c r="AM387" i="6"/>
  <c r="AM391" i="6"/>
  <c r="AM395" i="6"/>
  <c r="AM399" i="6"/>
  <c r="AM403" i="6"/>
  <c r="AM407" i="6"/>
  <c r="AM411" i="6"/>
  <c r="AM419" i="6"/>
  <c r="AM424" i="6"/>
  <c r="AM428" i="6"/>
  <c r="AM432" i="6"/>
  <c r="AM437" i="6"/>
  <c r="AM440" i="6"/>
  <c r="AM444" i="6"/>
  <c r="AM448" i="6"/>
  <c r="AM452" i="6"/>
  <c r="AM456" i="6"/>
  <c r="AM461" i="6"/>
  <c r="AM465" i="6"/>
  <c r="AM470" i="6"/>
  <c r="AM474" i="6"/>
  <c r="AM478" i="6"/>
  <c r="AM483" i="6"/>
  <c r="AM487" i="6"/>
  <c r="AM491" i="6"/>
  <c r="AM496" i="6"/>
  <c r="AM501" i="6"/>
  <c r="AM505" i="6"/>
  <c r="AM510" i="6"/>
  <c r="AM515" i="6"/>
  <c r="AM519" i="6"/>
  <c r="AM523" i="6"/>
  <c r="AM525" i="6"/>
  <c r="AM531" i="6"/>
  <c r="AM536" i="6"/>
  <c r="AM540" i="6"/>
  <c r="AM544" i="6"/>
  <c r="AM548" i="6"/>
  <c r="AM554" i="6"/>
  <c r="AM558" i="6"/>
  <c r="AM562" i="6"/>
  <c r="AM566" i="6"/>
  <c r="AM570" i="6"/>
  <c r="AM574" i="6"/>
  <c r="AM578" i="6"/>
  <c r="AM582" i="6"/>
  <c r="AM586" i="6"/>
  <c r="AM596" i="6"/>
  <c r="AM600" i="6"/>
  <c r="AM604" i="6"/>
  <c r="AM608" i="6"/>
  <c r="AM613" i="6"/>
  <c r="AM617" i="6"/>
  <c r="AM621" i="6"/>
  <c r="AM625" i="6"/>
  <c r="AM633" i="6"/>
  <c r="AM637" i="6"/>
  <c r="AM644" i="6"/>
  <c r="AM647" i="6"/>
  <c r="AM652" i="6"/>
  <c r="AM657" i="6"/>
  <c r="AM662" i="6"/>
  <c r="AM667" i="6"/>
  <c r="AM670" i="6"/>
  <c r="AM674" i="6"/>
  <c r="AM678" i="6"/>
  <c r="AM682" i="6"/>
  <c r="AM686" i="6"/>
  <c r="AM690" i="6"/>
  <c r="AM695" i="6"/>
  <c r="AM699" i="6"/>
  <c r="AM703" i="6"/>
  <c r="AM707" i="6"/>
  <c r="AM711" i="6"/>
  <c r="AM715" i="6"/>
  <c r="AM719" i="6"/>
  <c r="AM723" i="6"/>
  <c r="AM727" i="6"/>
  <c r="AM731" i="6"/>
  <c r="AM735" i="6"/>
  <c r="AM741" i="6"/>
  <c r="AM745" i="6"/>
  <c r="AM749" i="6"/>
  <c r="AM753" i="6"/>
  <c r="AM384" i="6"/>
  <c r="AM388" i="6"/>
  <c r="AM392" i="6"/>
  <c r="AM396" i="6"/>
  <c r="AM400" i="6"/>
  <c r="AM404" i="6"/>
  <c r="AM408" i="6"/>
  <c r="AM413" i="6"/>
  <c r="AM420" i="6"/>
  <c r="AM425" i="6"/>
  <c r="AM429" i="6"/>
  <c r="AM433" i="6"/>
  <c r="AM340" i="6"/>
  <c r="AM441" i="6"/>
  <c r="AM445" i="6"/>
  <c r="AM449" i="6"/>
  <c r="AM453" i="6"/>
  <c r="AM458" i="6"/>
  <c r="AM462" i="6"/>
  <c r="AM466" i="6"/>
  <c r="AM471" i="6"/>
  <c r="AM475" i="6"/>
  <c r="AM479" i="6"/>
  <c r="AM484" i="6"/>
  <c r="AM488" i="6"/>
  <c r="AM492" i="6"/>
  <c r="AM497" i="6"/>
  <c r="AM502" i="6"/>
  <c r="AM506" i="6"/>
  <c r="AM512" i="6"/>
  <c r="AM516" i="6"/>
  <c r="AM520" i="6"/>
  <c r="AM524" i="6"/>
  <c r="AM526" i="6"/>
  <c r="AM532" i="6"/>
  <c r="AM537" i="6"/>
  <c r="AM541" i="6"/>
  <c r="AM545" i="6"/>
  <c r="AM549" i="6"/>
  <c r="AM555" i="6"/>
  <c r="AM559" i="6"/>
  <c r="AM563" i="6"/>
  <c r="AM567" i="6"/>
  <c r="AM571" i="6"/>
  <c r="AM575" i="6"/>
  <c r="AM579" i="6"/>
  <c r="AM583" i="6"/>
  <c r="AM592" i="6"/>
  <c r="AM597" i="6"/>
  <c r="AM601" i="6"/>
  <c r="AM605" i="6"/>
  <c r="AM609" i="6"/>
  <c r="AM614" i="6"/>
  <c r="AM618" i="6"/>
  <c r="AM622" i="6"/>
  <c r="AM627" i="6"/>
  <c r="AM634" i="6"/>
  <c r="AM639" i="6"/>
  <c r="AM645" i="6"/>
  <c r="AM649" i="6"/>
  <c r="AM653" i="6"/>
  <c r="AM658" i="6"/>
  <c r="AM663" i="6"/>
  <c r="AM666" i="6"/>
  <c r="AM671" i="6"/>
  <c r="AM675" i="6"/>
  <c r="AM679" i="6"/>
  <c r="AM683" i="6"/>
  <c r="AM687" i="6"/>
  <c r="AM692" i="6"/>
  <c r="AM696" i="6"/>
  <c r="AM700" i="6"/>
  <c r="AM704" i="6"/>
  <c r="AM708" i="6"/>
  <c r="AM712" i="6"/>
  <c r="AM716" i="6"/>
  <c r="AM720" i="6"/>
  <c r="AM724" i="6"/>
  <c r="AM728" i="6"/>
  <c r="AM732" i="6"/>
  <c r="AM736" i="6"/>
  <c r="AM742" i="6"/>
  <c r="AM746" i="6"/>
  <c r="AM750" i="6"/>
  <c r="AM754" i="6"/>
  <c r="AM915" i="6"/>
  <c r="AM911" i="6"/>
  <c r="AM906" i="6"/>
  <c r="AM900" i="6"/>
  <c r="AM896" i="6"/>
  <c r="AM893" i="6"/>
  <c r="AM889" i="6"/>
  <c r="AM885" i="6"/>
  <c r="AM881" i="6"/>
  <c r="AM877" i="6"/>
  <c r="AM873" i="6"/>
  <c r="AM868" i="6"/>
  <c r="AM862" i="6"/>
  <c r="AM858" i="6"/>
  <c r="AM854" i="6"/>
  <c r="AM847" i="6"/>
  <c r="AM843" i="6"/>
  <c r="AM839" i="6"/>
  <c r="AM835" i="6"/>
  <c r="AM831" i="6"/>
  <c r="AM827" i="6"/>
  <c r="AM823" i="6"/>
  <c r="AM819" i="6"/>
  <c r="AM814" i="6"/>
  <c r="AM809" i="6"/>
  <c r="AM804" i="6"/>
  <c r="AM797" i="6"/>
  <c r="AM793" i="6"/>
  <c r="AM788" i="6"/>
  <c r="AM782" i="6"/>
  <c r="AM778" i="6"/>
  <c r="AM774" i="6"/>
  <c r="AM25" i="6"/>
  <c r="AM766" i="6"/>
  <c r="AM762" i="6"/>
  <c r="AM757" i="6"/>
  <c r="AM748" i="6"/>
  <c r="AM730" i="6"/>
  <c r="AM918" i="6"/>
  <c r="AM914" i="6"/>
  <c r="AM910" i="6"/>
  <c r="AM905" i="6"/>
  <c r="AM898" i="6"/>
  <c r="AM895" i="6"/>
  <c r="AM892" i="6"/>
  <c r="AM888" i="6"/>
  <c r="AM884" i="6"/>
  <c r="AM880" i="6"/>
  <c r="AM876" i="6"/>
  <c r="AM871" i="6"/>
  <c r="AM866" i="6"/>
  <c r="AM861" i="6"/>
  <c r="AM857" i="6"/>
  <c r="AM853" i="6"/>
  <c r="AM846" i="6"/>
  <c r="AM842" i="6"/>
  <c r="AM838" i="6"/>
  <c r="AM834" i="6"/>
  <c r="AM830" i="6"/>
  <c r="AM826" i="6"/>
  <c r="AM822" i="6"/>
  <c r="AM817" i="6"/>
  <c r="AM813" i="6"/>
  <c r="AM807" i="6"/>
  <c r="AM803" i="6"/>
  <c r="AM800" i="6"/>
  <c r="AM796" i="6"/>
  <c r="AM792" i="6"/>
  <c r="AM786" i="6"/>
  <c r="AM781" i="6"/>
  <c r="AM776" i="6"/>
  <c r="AM773" i="6"/>
  <c r="AM769" i="6"/>
  <c r="AM765" i="6"/>
  <c r="AM760" i="6"/>
  <c r="AM756" i="6"/>
  <c r="AM744" i="6"/>
  <c r="AM726" i="6"/>
  <c r="AM917" i="6"/>
  <c r="AM913" i="6"/>
  <c r="AM909" i="6"/>
  <c r="AM903" i="6"/>
  <c r="AM899" i="6"/>
  <c r="AM808" i="6"/>
  <c r="AM891" i="6"/>
  <c r="AM887" i="6"/>
  <c r="AM883" i="6"/>
  <c r="AM879" i="6"/>
  <c r="AM875" i="6"/>
  <c r="AM869" i="6"/>
  <c r="AM864" i="6"/>
  <c r="AM860" i="6"/>
  <c r="AM855" i="6"/>
  <c r="AM852" i="6"/>
  <c r="AM845" i="6"/>
  <c r="AM841" i="6"/>
  <c r="AM837" i="6"/>
  <c r="AM829" i="6"/>
  <c r="AM825" i="6"/>
  <c r="AM821" i="6"/>
  <c r="AM816" i="6"/>
  <c r="AM811" i="6"/>
  <c r="AM806" i="6"/>
  <c r="AM802" i="6"/>
  <c r="AM799" i="6"/>
  <c r="AM795" i="6"/>
  <c r="AM791" i="6"/>
  <c r="AM784" i="6"/>
  <c r="AM780" i="6"/>
  <c r="AM777" i="6"/>
  <c r="AM772" i="6"/>
  <c r="AM768" i="6"/>
  <c r="AM764" i="6"/>
  <c r="AM759" i="6"/>
  <c r="AM755" i="6"/>
  <c r="AM739" i="6"/>
  <c r="AM722" i="6"/>
  <c r="O78" i="45"/>
  <c r="J285" i="6"/>
  <c r="Y285" i="6" s="1"/>
  <c r="L285" i="6"/>
  <c r="M285" i="6" s="1"/>
  <c r="T285" i="6"/>
  <c r="AB285" i="6"/>
  <c r="AC285" i="6"/>
  <c r="AF285" i="6"/>
  <c r="M13" i="45" l="1"/>
  <c r="L234" i="45"/>
  <c r="F228" i="62"/>
  <c r="E637" i="62"/>
  <c r="M647" i="45"/>
  <c r="E693" i="62"/>
  <c r="M706" i="45"/>
  <c r="E639" i="62"/>
  <c r="M650" i="45"/>
  <c r="E284" i="62"/>
  <c r="M289" i="45"/>
  <c r="E148" i="62"/>
  <c r="M152" i="45"/>
  <c r="E480" i="62"/>
  <c r="M490" i="45"/>
  <c r="E162" i="62"/>
  <c r="M166" i="45"/>
  <c r="E73" i="62"/>
  <c r="M77" i="45"/>
  <c r="E403" i="62"/>
  <c r="M411" i="45"/>
  <c r="AR285" i="6"/>
  <c r="AV285" i="6"/>
  <c r="AG870" i="6"/>
  <c r="AG76" i="6"/>
  <c r="AG362" i="6"/>
  <c r="AG189" i="6"/>
  <c r="AG655" i="6"/>
  <c r="E530" i="62" s="1"/>
  <c r="AG612" i="6"/>
  <c r="AG785" i="6"/>
  <c r="AG150" i="6"/>
  <c r="AG364" i="6"/>
  <c r="AG902" i="6"/>
  <c r="AG414" i="6"/>
  <c r="AG332" i="6"/>
  <c r="AG850" i="6"/>
  <c r="AG72" i="6"/>
  <c r="AG480" i="6"/>
  <c r="AG9" i="6"/>
  <c r="AG770" i="6"/>
  <c r="AG35" i="6"/>
  <c r="AG436" i="6"/>
  <c r="AG738" i="6"/>
  <c r="AG908" i="6"/>
  <c r="AG509" i="6"/>
  <c r="AG551" i="6"/>
  <c r="AG818" i="6"/>
  <c r="M677" i="45" s="1"/>
  <c r="AG359" i="6"/>
  <c r="AG849" i="6"/>
  <c r="AG867" i="6"/>
  <c r="AG812" i="6"/>
  <c r="AG421" i="6"/>
  <c r="AG494" i="6"/>
  <c r="AG761" i="6"/>
  <c r="AG904" i="6"/>
  <c r="M742" i="45" s="1"/>
  <c r="AG301" i="6"/>
  <c r="AG659" i="6"/>
  <c r="AG511" i="6"/>
  <c r="AG550" i="6"/>
  <c r="AG335" i="6"/>
  <c r="AG865" i="6"/>
  <c r="AG74" i="6"/>
  <c r="AG43" i="6"/>
  <c r="AG593" i="6"/>
  <c r="AG534" i="6"/>
  <c r="AG416" i="6"/>
  <c r="AG740" i="6"/>
  <c r="AG629" i="6"/>
  <c r="AG216" i="6"/>
  <c r="AG378" i="6"/>
  <c r="AG409" i="6"/>
  <c r="AG238" i="6"/>
  <c r="AG417" i="6"/>
  <c r="AG632" i="6"/>
  <c r="E509" i="62" s="1"/>
  <c r="AG218" i="6"/>
  <c r="AG285" i="6"/>
  <c r="J519" i="6"/>
  <c r="Y519" i="6" s="1"/>
  <c r="L519" i="6"/>
  <c r="M519" i="6" s="1"/>
  <c r="T519" i="6"/>
  <c r="AB519" i="6"/>
  <c r="AC519" i="6"/>
  <c r="AD519" i="6"/>
  <c r="AF519" i="6"/>
  <c r="J869" i="6"/>
  <c r="Y869" i="6" s="1"/>
  <c r="L869" i="6"/>
  <c r="M869" i="6" s="1"/>
  <c r="AB869" i="6"/>
  <c r="AC869" i="6"/>
  <c r="AD869" i="6"/>
  <c r="AF869" i="6"/>
  <c r="O166" i="45"/>
  <c r="J319" i="6"/>
  <c r="Y319" i="6" s="1"/>
  <c r="L319" i="6"/>
  <c r="M319" i="6" s="1"/>
  <c r="T319" i="6"/>
  <c r="AB319" i="6"/>
  <c r="AC319" i="6"/>
  <c r="AF319" i="6"/>
  <c r="O598" i="45"/>
  <c r="J283" i="6"/>
  <c r="Y283" i="6" s="1"/>
  <c r="L283" i="6"/>
  <c r="M283" i="6" s="1"/>
  <c r="AB283" i="6"/>
  <c r="AC283" i="6"/>
  <c r="AD283" i="6"/>
  <c r="AF283" i="6"/>
  <c r="O101" i="45"/>
  <c r="J103" i="6"/>
  <c r="Y103" i="6" s="1"/>
  <c r="L103" i="6"/>
  <c r="M103" i="6" s="1"/>
  <c r="AB103" i="6"/>
  <c r="AC103" i="6"/>
  <c r="AF103" i="6"/>
  <c r="L232" i="45" l="1"/>
  <c r="F82" i="62"/>
  <c r="L86" i="45"/>
  <c r="L262" i="45"/>
  <c r="F256" i="62"/>
  <c r="E57" i="62"/>
  <c r="M60" i="45"/>
  <c r="E413" i="62"/>
  <c r="M421" i="45"/>
  <c r="E615" i="62"/>
  <c r="M627" i="45"/>
  <c r="E592" i="62"/>
  <c r="M602" i="45"/>
  <c r="E701" i="62"/>
  <c r="M713" i="45"/>
  <c r="E702" i="62"/>
  <c r="M714" i="45"/>
  <c r="E349" i="62"/>
  <c r="M354" i="45"/>
  <c r="E241" i="62"/>
  <c r="M247" i="45"/>
  <c r="E686" i="62"/>
  <c r="M699" i="45"/>
  <c r="E726" i="62"/>
  <c r="M740" i="45"/>
  <c r="M739" i="45"/>
  <c r="E731" i="62"/>
  <c r="M746" i="45"/>
  <c r="E687" i="62"/>
  <c r="M700" i="45"/>
  <c r="E704" i="62"/>
  <c r="M716" i="45"/>
  <c r="AR283" i="6"/>
  <c r="AV283" i="6"/>
  <c r="AR519" i="6"/>
  <c r="AV519" i="6"/>
  <c r="AR869" i="6"/>
  <c r="AV869" i="6"/>
  <c r="AG519" i="6"/>
  <c r="AG869" i="6"/>
  <c r="AE283" i="6"/>
  <c r="AG319" i="6"/>
  <c r="AG103" i="6"/>
  <c r="AE519" i="6"/>
  <c r="AE869" i="6"/>
  <c r="AG283" i="6"/>
  <c r="M232" i="45" s="1"/>
  <c r="O153" i="45"/>
  <c r="J86" i="6"/>
  <c r="Y86" i="6" s="1"/>
  <c r="L86" i="6"/>
  <c r="M86" i="6" s="1"/>
  <c r="T86" i="6"/>
  <c r="AB86" i="6"/>
  <c r="AC86" i="6"/>
  <c r="AD86" i="6"/>
  <c r="AF86" i="6"/>
  <c r="F68" i="62" l="1"/>
  <c r="L71" i="45"/>
  <c r="AR86" i="6"/>
  <c r="AV86" i="6"/>
  <c r="AG86" i="6"/>
  <c r="AE86" i="6"/>
  <c r="O442" i="45"/>
  <c r="J725" i="6"/>
  <c r="Y725" i="6" s="1"/>
  <c r="L725" i="6"/>
  <c r="M725" i="6" s="1"/>
  <c r="T725" i="6"/>
  <c r="AB725" i="6"/>
  <c r="AC725" i="6"/>
  <c r="AF725" i="6"/>
  <c r="AV725" i="6" l="1"/>
  <c r="F585" i="62"/>
  <c r="L595" i="45"/>
  <c r="E68" i="62"/>
  <c r="M71" i="45"/>
  <c r="AG725" i="6"/>
  <c r="O645" i="45" l="1"/>
  <c r="J78" i="6"/>
  <c r="Y78" i="6" s="1"/>
  <c r="L78" i="6"/>
  <c r="M78" i="6" s="1"/>
  <c r="T78" i="6"/>
  <c r="AB78" i="6"/>
  <c r="AC78" i="6"/>
  <c r="AF78" i="6"/>
  <c r="F60" i="62" l="1"/>
  <c r="L63" i="45"/>
  <c r="AG78" i="6"/>
  <c r="O526" i="45"/>
  <c r="J385" i="6"/>
  <c r="Y385" i="6" s="1"/>
  <c r="L385" i="6"/>
  <c r="M385" i="6" s="1"/>
  <c r="AB385" i="6"/>
  <c r="AC385" i="6"/>
  <c r="AF385" i="6"/>
  <c r="F311" i="62" l="1"/>
  <c r="L316" i="45"/>
  <c r="AR385" i="6"/>
  <c r="AV385" i="6"/>
  <c r="AG385" i="6"/>
  <c r="J265" i="6"/>
  <c r="Y265" i="6" s="1"/>
  <c r="L265" i="6"/>
  <c r="M265" i="6" s="1"/>
  <c r="AB265" i="6"/>
  <c r="AC265" i="6"/>
  <c r="AF265" i="6"/>
  <c r="J898" i="6"/>
  <c r="Y898" i="6" s="1"/>
  <c r="L898" i="6"/>
  <c r="M898" i="6" s="1"/>
  <c r="AB898" i="6"/>
  <c r="AC898" i="6"/>
  <c r="AD898" i="6"/>
  <c r="AF898" i="6"/>
  <c r="AR898" i="6" l="1"/>
  <c r="AV898" i="6"/>
  <c r="AG898" i="6"/>
  <c r="AG265" i="6"/>
  <c r="AE898" i="6"/>
  <c r="I33" i="38"/>
  <c r="H33" i="38" s="1"/>
  <c r="I32" i="38"/>
  <c r="H32" i="38" s="1"/>
  <c r="I31" i="38"/>
  <c r="H31" i="38" s="1"/>
  <c r="I30" i="38"/>
  <c r="H30" i="38" s="1"/>
  <c r="I29" i="38"/>
  <c r="H29" i="38" s="1"/>
  <c r="I28" i="38"/>
  <c r="H28" i="38" s="1"/>
  <c r="I26" i="38"/>
  <c r="H26" i="38" s="1"/>
  <c r="I25" i="38"/>
  <c r="H25" i="38" s="1"/>
  <c r="I24" i="38"/>
  <c r="H24" i="38" s="1"/>
  <c r="I23" i="38"/>
  <c r="H23" i="38" s="1"/>
  <c r="I22" i="38"/>
  <c r="H22" i="38" s="1"/>
  <c r="I21" i="38"/>
  <c r="H21" i="38" s="1"/>
  <c r="I20" i="38"/>
  <c r="H20" i="38" s="1"/>
  <c r="I19" i="38"/>
  <c r="H19" i="38" s="1"/>
  <c r="I18" i="38"/>
  <c r="H18" i="38" s="1"/>
  <c r="I17" i="38"/>
  <c r="H17" i="38" s="1"/>
  <c r="I16" i="38"/>
  <c r="H16" i="38" s="1"/>
  <c r="I15" i="38"/>
  <c r="H15" i="38" s="1"/>
  <c r="I14" i="38"/>
  <c r="H14" i="38" s="1"/>
  <c r="I13" i="38"/>
  <c r="H13" i="38" s="1"/>
  <c r="I12" i="38"/>
  <c r="H12" i="38" s="1"/>
  <c r="I11" i="38"/>
  <c r="H11" i="38" s="1"/>
  <c r="I10" i="38"/>
  <c r="H10" i="38" s="1"/>
  <c r="I9" i="38"/>
  <c r="H9" i="38" s="1"/>
  <c r="I8" i="38"/>
  <c r="H8" i="38" s="1"/>
  <c r="I7" i="38"/>
  <c r="H7" i="38" s="1"/>
  <c r="I6" i="38"/>
  <c r="H6" i="38" s="1"/>
  <c r="I5" i="38"/>
  <c r="H5" i="38" s="1"/>
  <c r="I4" i="38"/>
  <c r="H4" i="38" s="1"/>
  <c r="I3" i="38"/>
  <c r="H3" i="38" s="1"/>
  <c r="I2" i="38"/>
  <c r="H2" i="38" s="1"/>
  <c r="L846" i="6"/>
  <c r="M846" i="6" s="1"/>
  <c r="J846" i="6"/>
  <c r="Y846" i="6" s="1"/>
  <c r="O618" i="45"/>
  <c r="AB846" i="6"/>
  <c r="AC846" i="6"/>
  <c r="AD846" i="6"/>
  <c r="AF846" i="6"/>
  <c r="O741" i="45"/>
  <c r="J456" i="6"/>
  <c r="Y456" i="6" s="1"/>
  <c r="L456" i="6"/>
  <c r="M456" i="6" s="1"/>
  <c r="T456" i="6"/>
  <c r="AB456" i="6"/>
  <c r="AC456" i="6"/>
  <c r="AF456" i="6"/>
  <c r="J340" i="6"/>
  <c r="Y340" i="6" s="1"/>
  <c r="L340" i="6"/>
  <c r="M340" i="6" s="1"/>
  <c r="AB340" i="6"/>
  <c r="AC340" i="6"/>
  <c r="AF340" i="6"/>
  <c r="O169" i="45"/>
  <c r="J337" i="6"/>
  <c r="Y337" i="6" s="1"/>
  <c r="L337" i="6"/>
  <c r="M337" i="6" s="1"/>
  <c r="AB337" i="6"/>
  <c r="AC337" i="6"/>
  <c r="AF337" i="6"/>
  <c r="O220" i="45"/>
  <c r="J624" i="6"/>
  <c r="Y624" i="6" s="1"/>
  <c r="L624" i="6"/>
  <c r="M624" i="6" s="1"/>
  <c r="T624" i="6"/>
  <c r="AB624" i="6"/>
  <c r="AC624" i="6"/>
  <c r="AF624" i="6"/>
  <c r="O359" i="45"/>
  <c r="J469" i="6"/>
  <c r="Y469" i="6" s="1"/>
  <c r="L469" i="6"/>
  <c r="M469" i="6" s="1"/>
  <c r="T469" i="6"/>
  <c r="AB469" i="6"/>
  <c r="AC469" i="6"/>
  <c r="AF469" i="6"/>
  <c r="O640" i="45"/>
  <c r="J458" i="6"/>
  <c r="Y458" i="6" s="1"/>
  <c r="L458" i="6"/>
  <c r="M458" i="6" s="1"/>
  <c r="T458" i="6"/>
  <c r="AB458" i="6"/>
  <c r="AC458" i="6"/>
  <c r="AF458" i="6"/>
  <c r="O572" i="45"/>
  <c r="J312" i="6"/>
  <c r="Y312" i="6" s="1"/>
  <c r="L312" i="6"/>
  <c r="M312" i="6" s="1"/>
  <c r="T312" i="6"/>
  <c r="AB312" i="6"/>
  <c r="AC312" i="6"/>
  <c r="AF312" i="6"/>
  <c r="H555" i="16"/>
  <c r="H559" i="16"/>
  <c r="H563" i="16"/>
  <c r="F555" i="16"/>
  <c r="F556" i="16"/>
  <c r="F557" i="16"/>
  <c r="F558" i="16"/>
  <c r="F559" i="16"/>
  <c r="F560" i="16"/>
  <c r="F561" i="16"/>
  <c r="F562" i="16"/>
  <c r="F563" i="16"/>
  <c r="AU705" i="6" s="1"/>
  <c r="H556" i="16"/>
  <c r="H557" i="16"/>
  <c r="H558" i="16"/>
  <c r="H560" i="16"/>
  <c r="H561" i="16"/>
  <c r="H562" i="16"/>
  <c r="AQ799" i="6" l="1"/>
  <c r="AU701" i="6"/>
  <c r="AQ794" i="6"/>
  <c r="AU696" i="6"/>
  <c r="AQ797" i="6"/>
  <c r="AU699" i="6"/>
  <c r="AQ793" i="6"/>
  <c r="AU695" i="6"/>
  <c r="AQ796" i="6"/>
  <c r="AU698" i="6"/>
  <c r="AQ792" i="6"/>
  <c r="AU694" i="6"/>
  <c r="AQ801" i="6"/>
  <c r="AR801" i="6" s="1"/>
  <c r="AU702" i="6"/>
  <c r="AQ795" i="6"/>
  <c r="AU697" i="6"/>
  <c r="L375" i="45"/>
  <c r="F369" i="62"/>
  <c r="F275" i="62"/>
  <c r="L281" i="45"/>
  <c r="F367" i="62"/>
  <c r="L373" i="45"/>
  <c r="F250" i="62"/>
  <c r="L256" i="45"/>
  <c r="F684" i="62"/>
  <c r="L697" i="45"/>
  <c r="F502" i="62"/>
  <c r="L513" i="45"/>
  <c r="L284" i="45"/>
  <c r="F278" i="62"/>
  <c r="AV469" i="6"/>
  <c r="F379" i="62"/>
  <c r="L386" i="45"/>
  <c r="AR846" i="6"/>
  <c r="AV846" i="6"/>
  <c r="AQ802" i="6"/>
  <c r="AG846" i="6"/>
  <c r="AG337" i="6"/>
  <c r="AG456" i="6"/>
  <c r="AG469" i="6"/>
  <c r="AG624" i="6"/>
  <c r="AG340" i="6"/>
  <c r="AG312" i="6"/>
  <c r="AE846" i="6"/>
  <c r="AG458" i="6"/>
  <c r="J139" i="6"/>
  <c r="Y139" i="6" s="1"/>
  <c r="L139" i="6"/>
  <c r="M139" i="6" s="1"/>
  <c r="AB139" i="6"/>
  <c r="AC139" i="6"/>
  <c r="J87" i="6"/>
  <c r="Y87" i="6" s="1"/>
  <c r="L87" i="6"/>
  <c r="M87" i="6" s="1"/>
  <c r="T87" i="6"/>
  <c r="AB87" i="6"/>
  <c r="AC87" i="6"/>
  <c r="J733" i="6"/>
  <c r="Y733" i="6" s="1"/>
  <c r="L733" i="6"/>
  <c r="M733" i="6" s="1"/>
  <c r="T733" i="6"/>
  <c r="AB733" i="6"/>
  <c r="AC733" i="6"/>
  <c r="J680" i="6"/>
  <c r="Y680" i="6" s="1"/>
  <c r="L680" i="6"/>
  <c r="M680" i="6" s="1"/>
  <c r="AB680" i="6"/>
  <c r="AC680" i="6"/>
  <c r="J822" i="6"/>
  <c r="Y822" i="6" s="1"/>
  <c r="L822" i="6"/>
  <c r="M822" i="6" s="1"/>
  <c r="T822" i="6"/>
  <c r="AB822" i="6"/>
  <c r="AC822" i="6"/>
  <c r="J438" i="6"/>
  <c r="Y438" i="6" s="1"/>
  <c r="L438" i="6"/>
  <c r="M438" i="6" s="1"/>
  <c r="T438" i="6"/>
  <c r="AB438" i="6"/>
  <c r="AC438" i="6"/>
  <c r="J175" i="6"/>
  <c r="Y175" i="6" s="1"/>
  <c r="L175" i="6"/>
  <c r="M175" i="6" s="1"/>
  <c r="AB175" i="6"/>
  <c r="AC175" i="6"/>
  <c r="J253" i="6"/>
  <c r="Y253" i="6" s="1"/>
  <c r="L253" i="6"/>
  <c r="M253" i="6" s="1"/>
  <c r="T253" i="6"/>
  <c r="AB253" i="6"/>
  <c r="AC253" i="6"/>
  <c r="J401" i="6"/>
  <c r="Y401" i="6" s="1"/>
  <c r="L401" i="6"/>
  <c r="M401" i="6" s="1"/>
  <c r="AB401" i="6"/>
  <c r="AC401" i="6"/>
  <c r="J584" i="6"/>
  <c r="Y584" i="6" s="1"/>
  <c r="L584" i="6"/>
  <c r="M584" i="6" s="1"/>
  <c r="T584" i="6"/>
  <c r="AB584" i="6"/>
  <c r="AC584" i="6"/>
  <c r="J291" i="6"/>
  <c r="Y291" i="6" s="1"/>
  <c r="L291" i="6"/>
  <c r="M291" i="6" s="1"/>
  <c r="T291" i="6"/>
  <c r="AB291" i="6"/>
  <c r="AC291" i="6"/>
  <c r="AV733" i="6" l="1"/>
  <c r="F589" i="62"/>
  <c r="L599" i="45"/>
  <c r="L146" i="45"/>
  <c r="F142" i="62"/>
  <c r="F114" i="62"/>
  <c r="L118" i="45"/>
  <c r="F351" i="62"/>
  <c r="L356" i="45"/>
  <c r="F324" i="62"/>
  <c r="L329" i="45"/>
  <c r="F69" i="62"/>
  <c r="L72" i="45"/>
  <c r="F232" i="62"/>
  <c r="L238" i="45"/>
  <c r="F668" i="62"/>
  <c r="L681" i="45"/>
  <c r="F550" i="62"/>
  <c r="L561" i="45"/>
  <c r="F474" i="62"/>
  <c r="L484" i="45"/>
  <c r="F204" i="62"/>
  <c r="L209" i="45"/>
  <c r="E684" i="62"/>
  <c r="M697" i="45"/>
  <c r="AR401" i="6"/>
  <c r="AV401" i="6"/>
  <c r="AR822" i="6"/>
  <c r="AV822" i="6"/>
  <c r="AR175" i="6"/>
  <c r="AV175" i="6"/>
  <c r="H518" i="16"/>
  <c r="H519" i="16"/>
  <c r="H523" i="16"/>
  <c r="H527" i="16"/>
  <c r="H530" i="16"/>
  <c r="H531" i="16"/>
  <c r="H534" i="16"/>
  <c r="H535" i="16"/>
  <c r="H539" i="16"/>
  <c r="H543" i="16"/>
  <c r="H547" i="16"/>
  <c r="H550" i="16"/>
  <c r="H551" i="16"/>
  <c r="F516" i="16"/>
  <c r="AU648" i="6" s="1"/>
  <c r="F517" i="16"/>
  <c r="AU649" i="6" s="1"/>
  <c r="F518" i="16"/>
  <c r="AU650" i="6" s="1"/>
  <c r="F519" i="16"/>
  <c r="AU651" i="6" s="1"/>
  <c r="F520" i="16"/>
  <c r="F521" i="16"/>
  <c r="F522" i="16"/>
  <c r="AU652" i="6" s="1"/>
  <c r="F523" i="16"/>
  <c r="AU653" i="6" s="1"/>
  <c r="F524" i="16"/>
  <c r="AU654" i="6" s="1"/>
  <c r="F525" i="16"/>
  <c r="AU657" i="6" s="1"/>
  <c r="F526" i="16"/>
  <c r="AU658" i="6" s="1"/>
  <c r="F527" i="16"/>
  <c r="AU659" i="6" s="1"/>
  <c r="AV659" i="6" s="1"/>
  <c r="F528" i="16"/>
  <c r="AU660" i="6" s="1"/>
  <c r="F529" i="16"/>
  <c r="AU661" i="6" s="1"/>
  <c r="F530" i="16"/>
  <c r="F531" i="16"/>
  <c r="AU663" i="6" s="1"/>
  <c r="F532" i="16"/>
  <c r="AU664" i="6" s="1"/>
  <c r="F533" i="16"/>
  <c r="AU665" i="6" s="1"/>
  <c r="F534" i="16"/>
  <c r="AU668" i="6" s="1"/>
  <c r="F535" i="16"/>
  <c r="AU669" i="6" s="1"/>
  <c r="F536" i="16"/>
  <c r="AU670" i="6" s="1"/>
  <c r="F537" i="16"/>
  <c r="AU671" i="6" s="1"/>
  <c r="F538" i="16"/>
  <c r="AU673" i="6" s="1"/>
  <c r="F539" i="16"/>
  <c r="F540" i="16"/>
  <c r="F541" i="16"/>
  <c r="F542" i="16"/>
  <c r="F543" i="16"/>
  <c r="AU678" i="6" s="1"/>
  <c r="F544" i="16"/>
  <c r="F545" i="16"/>
  <c r="F546" i="16"/>
  <c r="F547" i="16"/>
  <c r="F548" i="16"/>
  <c r="F549" i="16"/>
  <c r="F550" i="16"/>
  <c r="F551" i="16"/>
  <c r="F552" i="16"/>
  <c r="F553" i="16"/>
  <c r="F554" i="16"/>
  <c r="H516" i="16"/>
  <c r="H517" i="16"/>
  <c r="H520" i="16"/>
  <c r="H521" i="16"/>
  <c r="H522" i="16"/>
  <c r="H524" i="16"/>
  <c r="H525" i="16"/>
  <c r="H526" i="16"/>
  <c r="H528" i="16"/>
  <c r="H529" i="16"/>
  <c r="H532" i="16"/>
  <c r="H533" i="16"/>
  <c r="H536" i="16"/>
  <c r="H537" i="16"/>
  <c r="H538" i="16"/>
  <c r="H540" i="16"/>
  <c r="H541" i="16"/>
  <c r="H542" i="16"/>
  <c r="H544" i="16"/>
  <c r="H545" i="16"/>
  <c r="H546" i="16"/>
  <c r="H548" i="16"/>
  <c r="H549" i="16"/>
  <c r="H552" i="16"/>
  <c r="H553" i="16"/>
  <c r="H554" i="16"/>
  <c r="J647" i="6"/>
  <c r="Y647" i="6" s="1"/>
  <c r="L647" i="6"/>
  <c r="M647" i="6" s="1"/>
  <c r="AB647" i="6"/>
  <c r="AC647" i="6"/>
  <c r="J143" i="6"/>
  <c r="Y143" i="6" s="1"/>
  <c r="L143" i="6"/>
  <c r="M143" i="6" s="1"/>
  <c r="AB143" i="6"/>
  <c r="AC143" i="6"/>
  <c r="J281" i="6"/>
  <c r="Y281" i="6" s="1"/>
  <c r="L281" i="6"/>
  <c r="M281" i="6" s="1"/>
  <c r="AB281" i="6"/>
  <c r="AC281" i="6"/>
  <c r="AQ788" i="6" l="1"/>
  <c r="AU689" i="6"/>
  <c r="AQ782" i="6"/>
  <c r="AU685" i="6"/>
  <c r="AQ679" i="6"/>
  <c r="AU679" i="6"/>
  <c r="AQ773" i="6"/>
  <c r="AU675" i="6"/>
  <c r="AQ786" i="6"/>
  <c r="AU688" i="6"/>
  <c r="AQ780" i="6"/>
  <c r="AU684" i="6"/>
  <c r="AQ674" i="6"/>
  <c r="AU674" i="6"/>
  <c r="AQ791" i="6"/>
  <c r="AU693" i="6"/>
  <c r="AQ784" i="6"/>
  <c r="AU687" i="6"/>
  <c r="AQ779" i="6"/>
  <c r="AU682" i="6"/>
  <c r="AQ775" i="6"/>
  <c r="AU677" i="6"/>
  <c r="AQ676" i="6"/>
  <c r="AU662" i="6"/>
  <c r="AQ789" i="6"/>
  <c r="AU692" i="6"/>
  <c r="AQ701" i="6"/>
  <c r="AU686" i="6"/>
  <c r="AQ778" i="6"/>
  <c r="AU680" i="6"/>
  <c r="AV680" i="6" s="1"/>
  <c r="AQ774" i="6"/>
  <c r="AU676" i="6"/>
  <c r="F118" i="62"/>
  <c r="L122" i="45"/>
  <c r="F522" i="62"/>
  <c r="L533" i="45"/>
  <c r="AR281" i="6"/>
  <c r="AV281" i="6"/>
  <c r="AQ687" i="6"/>
  <c r="AQ673" i="6"/>
  <c r="AQ659" i="6"/>
  <c r="AR659" i="6" s="1"/>
  <c r="AD659" i="6"/>
  <c r="AE659" i="6" s="1"/>
  <c r="AQ771" i="6"/>
  <c r="AQ765" i="6"/>
  <c r="AQ760" i="6"/>
  <c r="AQ756" i="6"/>
  <c r="AQ750" i="6"/>
  <c r="AQ770" i="6"/>
  <c r="AR770" i="6" s="1"/>
  <c r="AQ764" i="6"/>
  <c r="AQ759" i="6"/>
  <c r="AQ754" i="6"/>
  <c r="AQ749" i="6"/>
  <c r="AQ769" i="6"/>
  <c r="AQ767" i="6"/>
  <c r="AQ763" i="6"/>
  <c r="AQ758" i="6"/>
  <c r="AQ753" i="6"/>
  <c r="AQ772" i="6"/>
  <c r="AQ768" i="6"/>
  <c r="AQ766" i="6"/>
  <c r="AQ762" i="6"/>
  <c r="AQ757" i="6"/>
  <c r="AQ752" i="6"/>
  <c r="AD812" i="6"/>
  <c r="AE812" i="6" s="1"/>
  <c r="AQ783" i="6"/>
  <c r="AD770" i="6"/>
  <c r="AE770" i="6" s="1"/>
  <c r="AQ748" i="6"/>
  <c r="J732" i="6"/>
  <c r="Y732" i="6" s="1"/>
  <c r="L732" i="6"/>
  <c r="M732" i="6" s="1"/>
  <c r="T732" i="6"/>
  <c r="AB732" i="6"/>
  <c r="AC732" i="6"/>
  <c r="J592" i="6"/>
  <c r="Y592" i="6" s="1"/>
  <c r="L592" i="6"/>
  <c r="M592" i="6" s="1"/>
  <c r="T592" i="6"/>
  <c r="AB592" i="6"/>
  <c r="AC592" i="6"/>
  <c r="J727" i="6"/>
  <c r="Y727" i="6" s="1"/>
  <c r="L727" i="6"/>
  <c r="M727" i="6" s="1"/>
  <c r="T727" i="6"/>
  <c r="AB727" i="6"/>
  <c r="AC727" i="6"/>
  <c r="J434" i="6"/>
  <c r="Y434" i="6" s="1"/>
  <c r="L434" i="6"/>
  <c r="M434" i="6" s="1"/>
  <c r="AB434" i="6"/>
  <c r="AC434" i="6"/>
  <c r="J874" i="6"/>
  <c r="Y874" i="6" s="1"/>
  <c r="L874" i="6"/>
  <c r="M874" i="6" s="1"/>
  <c r="AB874" i="6"/>
  <c r="AC874" i="6"/>
  <c r="J900" i="6"/>
  <c r="Y900" i="6" s="1"/>
  <c r="L900" i="6"/>
  <c r="M900" i="6" s="1"/>
  <c r="AB900" i="6"/>
  <c r="AC900" i="6"/>
  <c r="L738" i="45" l="1"/>
  <c r="E623" i="62"/>
  <c r="M635" i="45"/>
  <c r="E533" i="62"/>
  <c r="M543" i="45"/>
  <c r="E660" i="62"/>
  <c r="M671" i="45"/>
  <c r="F482" i="62"/>
  <c r="L492" i="45"/>
  <c r="F708" i="62"/>
  <c r="L720" i="45"/>
  <c r="F347" i="62"/>
  <c r="L352" i="45"/>
  <c r="AV727" i="6"/>
  <c r="L596" i="45"/>
  <c r="F586" i="62"/>
  <c r="AR900" i="6"/>
  <c r="AV900" i="6"/>
  <c r="AR874" i="6"/>
  <c r="AV874" i="6"/>
  <c r="AR732" i="6"/>
  <c r="AV732" i="6"/>
  <c r="J901" i="6"/>
  <c r="Y901" i="6" s="1"/>
  <c r="L901" i="6"/>
  <c r="M901" i="6" s="1"/>
  <c r="AB901" i="6"/>
  <c r="AC901" i="6"/>
  <c r="J715" i="6"/>
  <c r="Y715" i="6" s="1"/>
  <c r="L715" i="6"/>
  <c r="M715" i="6" s="1"/>
  <c r="AB715" i="6"/>
  <c r="AC715" i="6"/>
  <c r="F578" i="62" l="1"/>
  <c r="L588" i="45"/>
  <c r="AR715" i="6"/>
  <c r="AV715" i="6"/>
  <c r="AR901" i="6"/>
  <c r="AV901" i="6"/>
  <c r="J393" i="6"/>
  <c r="Y393" i="6" s="1"/>
  <c r="L393" i="6"/>
  <c r="M393" i="6" s="1"/>
  <c r="T393" i="6"/>
  <c r="AB393" i="6"/>
  <c r="AC393" i="6"/>
  <c r="J394" i="6"/>
  <c r="Y394" i="6" s="1"/>
  <c r="L394" i="6"/>
  <c r="M394" i="6" s="1"/>
  <c r="AB394" i="6"/>
  <c r="AC394" i="6"/>
  <c r="J562" i="6"/>
  <c r="Y562" i="6" s="1"/>
  <c r="L562" i="6"/>
  <c r="M562" i="6" s="1"/>
  <c r="AB562" i="6"/>
  <c r="AC562" i="6"/>
  <c r="J467" i="6"/>
  <c r="Y467" i="6" s="1"/>
  <c r="L467" i="6"/>
  <c r="M467" i="6" s="1"/>
  <c r="AB467" i="6"/>
  <c r="AC467" i="6"/>
  <c r="J304" i="6"/>
  <c r="Y304" i="6" s="1"/>
  <c r="L304" i="6"/>
  <c r="M304" i="6" s="1"/>
  <c r="T304" i="6"/>
  <c r="AB304" i="6"/>
  <c r="AC304" i="6"/>
  <c r="J679" i="6"/>
  <c r="Y679" i="6" s="1"/>
  <c r="L679" i="6"/>
  <c r="M679" i="6" s="1"/>
  <c r="T679" i="6"/>
  <c r="AB679" i="6"/>
  <c r="AC679" i="6"/>
  <c r="J137" i="6"/>
  <c r="Y137" i="6" s="1"/>
  <c r="L137" i="6"/>
  <c r="M137" i="6" s="1"/>
  <c r="T137" i="6"/>
  <c r="AB137" i="6"/>
  <c r="AC137" i="6"/>
  <c r="F549" i="62" l="1"/>
  <c r="L560" i="45"/>
  <c r="F458" i="62"/>
  <c r="L468" i="45"/>
  <c r="F317" i="62"/>
  <c r="L322" i="45"/>
  <c r="F378" i="62"/>
  <c r="L384" i="45"/>
  <c r="F318" i="62"/>
  <c r="L323" i="45"/>
  <c r="L117" i="45"/>
  <c r="F113" i="62"/>
  <c r="AR679" i="6"/>
  <c r="AV679" i="6"/>
  <c r="AR394" i="6"/>
  <c r="AV394" i="6"/>
  <c r="J826" i="6"/>
  <c r="Y826" i="6" s="1"/>
  <c r="L826" i="6"/>
  <c r="M826" i="6" s="1"/>
  <c r="T826" i="6"/>
  <c r="AB826" i="6"/>
  <c r="AC826" i="6"/>
  <c r="J7" i="6"/>
  <c r="Y7" i="6" s="1"/>
  <c r="L7" i="6"/>
  <c r="M7" i="6" s="1"/>
  <c r="T7" i="6"/>
  <c r="AB7" i="6"/>
  <c r="AC7" i="6"/>
  <c r="J828" i="6"/>
  <c r="Y828" i="6" s="1"/>
  <c r="L828" i="6"/>
  <c r="M828" i="6" s="1"/>
  <c r="AB828" i="6"/>
  <c r="AC828" i="6"/>
  <c r="J463" i="6"/>
  <c r="Y463" i="6" s="1"/>
  <c r="L463" i="6"/>
  <c r="M463" i="6" s="1"/>
  <c r="T463" i="6"/>
  <c r="AB463" i="6"/>
  <c r="AC463" i="6"/>
  <c r="J464" i="6"/>
  <c r="Y464" i="6" s="1"/>
  <c r="L464" i="6"/>
  <c r="M464" i="6" s="1"/>
  <c r="T464" i="6"/>
  <c r="AB464" i="6"/>
  <c r="AC464" i="6"/>
  <c r="J121" i="6"/>
  <c r="Y121" i="6" s="1"/>
  <c r="L121" i="6"/>
  <c r="M121" i="6" s="1"/>
  <c r="AB121" i="6"/>
  <c r="AC121" i="6"/>
  <c r="J739" i="6"/>
  <c r="Y739" i="6" s="1"/>
  <c r="L739" i="6"/>
  <c r="M739" i="6" s="1"/>
  <c r="T739" i="6"/>
  <c r="AB739" i="6"/>
  <c r="AC739" i="6"/>
  <c r="L381" i="45" l="1"/>
  <c r="F375" i="62"/>
  <c r="F672" i="62"/>
  <c r="L685" i="45"/>
  <c r="F374" i="62"/>
  <c r="L380" i="45"/>
  <c r="F3" i="62"/>
  <c r="L3" i="45"/>
  <c r="AV739" i="6"/>
  <c r="F594" i="62"/>
  <c r="L605" i="45"/>
  <c r="F98" i="62"/>
  <c r="L102" i="45"/>
  <c r="AR828" i="6"/>
  <c r="AV828" i="6"/>
  <c r="AR826" i="6"/>
  <c r="AV826" i="6"/>
  <c r="J649" i="6"/>
  <c r="Y649" i="6" s="1"/>
  <c r="L649" i="6"/>
  <c r="M649" i="6" s="1"/>
  <c r="T649" i="6"/>
  <c r="AB649" i="6"/>
  <c r="AC649" i="6"/>
  <c r="J476" i="6"/>
  <c r="Y476" i="6" s="1"/>
  <c r="L476" i="6"/>
  <c r="M476" i="6" s="1"/>
  <c r="T476" i="6"/>
  <c r="AB476" i="6"/>
  <c r="AC476" i="6"/>
  <c r="J428" i="6"/>
  <c r="Y428" i="6" s="1"/>
  <c r="L428" i="6"/>
  <c r="M428" i="6" s="1"/>
  <c r="T428" i="6"/>
  <c r="AB428" i="6"/>
  <c r="AC428" i="6"/>
  <c r="J306" i="6"/>
  <c r="Y306" i="6" s="1"/>
  <c r="L306" i="6"/>
  <c r="M306" i="6" s="1"/>
  <c r="AB306" i="6"/>
  <c r="AC306" i="6"/>
  <c r="J391" i="6"/>
  <c r="Y391" i="6" s="1"/>
  <c r="L391" i="6"/>
  <c r="M391" i="6" s="1"/>
  <c r="AB391" i="6"/>
  <c r="AC391" i="6"/>
  <c r="J811" i="6"/>
  <c r="Y811" i="6" s="1"/>
  <c r="L811" i="6"/>
  <c r="M811" i="6" s="1"/>
  <c r="AB811" i="6"/>
  <c r="AC811" i="6"/>
  <c r="J180" i="6"/>
  <c r="Y180" i="6" s="1"/>
  <c r="L180" i="6"/>
  <c r="M180" i="6" s="1"/>
  <c r="AB180" i="6"/>
  <c r="AC180" i="6"/>
  <c r="J179" i="6"/>
  <c r="Y179" i="6" s="1"/>
  <c r="L179" i="6"/>
  <c r="M179" i="6" s="1"/>
  <c r="AB179" i="6"/>
  <c r="AC179" i="6"/>
  <c r="J564" i="6"/>
  <c r="Y564" i="6" s="1"/>
  <c r="L564" i="6"/>
  <c r="M564" i="6" s="1"/>
  <c r="T564" i="6"/>
  <c r="AB564" i="6"/>
  <c r="AC564" i="6"/>
  <c r="J563" i="6"/>
  <c r="Y563" i="6" s="1"/>
  <c r="L563" i="6"/>
  <c r="M563" i="6" s="1"/>
  <c r="T563" i="6"/>
  <c r="AB563" i="6"/>
  <c r="AC563" i="6"/>
  <c r="J442" i="6"/>
  <c r="Y442" i="6" s="1"/>
  <c r="L442" i="6"/>
  <c r="M442" i="6" s="1"/>
  <c r="T442" i="6"/>
  <c r="AB442" i="6"/>
  <c r="AC442" i="6"/>
  <c r="J440" i="6"/>
  <c r="Y440" i="6" s="1"/>
  <c r="L440" i="6"/>
  <c r="M440" i="6" s="1"/>
  <c r="T440" i="6"/>
  <c r="AB440" i="6"/>
  <c r="AC440" i="6"/>
  <c r="J565" i="6"/>
  <c r="Y565" i="6" s="1"/>
  <c r="L565" i="6"/>
  <c r="M565" i="6" s="1"/>
  <c r="T565" i="6"/>
  <c r="AB565" i="6"/>
  <c r="AC565" i="6"/>
  <c r="J566" i="6"/>
  <c r="Y566" i="6" s="1"/>
  <c r="L566" i="6"/>
  <c r="M566" i="6" s="1"/>
  <c r="T566" i="6"/>
  <c r="AB566" i="6"/>
  <c r="AC566" i="6"/>
  <c r="J792" i="6"/>
  <c r="Y792" i="6" s="1"/>
  <c r="L792" i="6"/>
  <c r="M792" i="6" s="1"/>
  <c r="T792" i="6"/>
  <c r="AB792" i="6"/>
  <c r="AC792" i="6"/>
  <c r="J307" i="6"/>
  <c r="Y307" i="6" s="1"/>
  <c r="L307" i="6"/>
  <c r="M307" i="6" s="1"/>
  <c r="T307" i="6"/>
  <c r="AB307" i="6"/>
  <c r="AC307" i="6"/>
  <c r="J749" i="6"/>
  <c r="Y749" i="6" s="1"/>
  <c r="L749" i="6"/>
  <c r="AB749" i="6"/>
  <c r="AC749" i="6"/>
  <c r="J778" i="6"/>
  <c r="Y778" i="6" s="1"/>
  <c r="L778" i="6"/>
  <c r="M778" i="6" s="1"/>
  <c r="T778" i="6"/>
  <c r="AB778" i="6"/>
  <c r="AC778" i="6"/>
  <c r="J492" i="6"/>
  <c r="Y492" i="6" s="1"/>
  <c r="L492" i="6"/>
  <c r="M492" i="6" s="1"/>
  <c r="T492" i="6"/>
  <c r="AB492" i="6"/>
  <c r="AC492" i="6"/>
  <c r="J101" i="6"/>
  <c r="Y101" i="6" s="1"/>
  <c r="L101" i="6"/>
  <c r="M101" i="6" s="1"/>
  <c r="T101" i="6"/>
  <c r="AB101" i="6"/>
  <c r="AC101" i="6"/>
  <c r="M749" i="6" l="1"/>
  <c r="L613" i="45"/>
  <c r="F630" i="62"/>
  <c r="L641" i="45"/>
  <c r="F246" i="62"/>
  <c r="L251" i="45"/>
  <c r="F80" i="62"/>
  <c r="L84" i="45"/>
  <c r="F641" i="62"/>
  <c r="L652" i="45"/>
  <c r="L359" i="45"/>
  <c r="F354" i="62"/>
  <c r="F385" i="62"/>
  <c r="L392" i="45"/>
  <c r="F353" i="62"/>
  <c r="L358" i="45"/>
  <c r="L405" i="45"/>
  <c r="F397" i="62"/>
  <c r="L470" i="45"/>
  <c r="F460" i="62"/>
  <c r="AV649" i="6"/>
  <c r="F524" i="62"/>
  <c r="L534" i="45"/>
  <c r="L469" i="45"/>
  <c r="F459" i="62"/>
  <c r="F145" i="62"/>
  <c r="L149" i="45"/>
  <c r="L150" i="45"/>
  <c r="F146" i="62"/>
  <c r="F659" i="62"/>
  <c r="L670" i="45"/>
  <c r="F244" i="62"/>
  <c r="L250" i="45"/>
  <c r="F342" i="62"/>
  <c r="L347" i="45"/>
  <c r="AR792" i="6"/>
  <c r="AV792" i="6"/>
  <c r="AR778" i="6"/>
  <c r="AV778" i="6"/>
  <c r="AR749" i="6"/>
  <c r="AV749" i="6"/>
  <c r="AR179" i="6"/>
  <c r="AV179" i="6"/>
  <c r="AR180" i="6"/>
  <c r="AV180" i="6"/>
  <c r="AR811" i="6"/>
  <c r="AV811" i="6"/>
  <c r="AR391" i="6"/>
  <c r="AV391" i="6"/>
  <c r="AR306" i="6"/>
  <c r="AV306" i="6"/>
  <c r="J866" i="6"/>
  <c r="Y866" i="6" s="1"/>
  <c r="L866" i="6"/>
  <c r="M866" i="6" s="1"/>
  <c r="T866" i="6"/>
  <c r="AB866" i="6"/>
  <c r="AC866" i="6"/>
  <c r="J204" i="6"/>
  <c r="Y204" i="6" s="1"/>
  <c r="L204" i="6"/>
  <c r="M204" i="6" s="1"/>
  <c r="T204" i="6"/>
  <c r="AB204" i="6"/>
  <c r="AC204" i="6"/>
  <c r="J344" i="6"/>
  <c r="Y344" i="6" s="1"/>
  <c r="L344" i="6"/>
  <c r="M344" i="6" s="1"/>
  <c r="T344" i="6"/>
  <c r="AB344" i="6"/>
  <c r="AC344" i="6"/>
  <c r="J493" i="6"/>
  <c r="Y493" i="6" s="1"/>
  <c r="L493" i="6"/>
  <c r="M493" i="6" s="1"/>
  <c r="T493" i="6"/>
  <c r="AB493" i="6"/>
  <c r="AC493" i="6"/>
  <c r="J827" i="6"/>
  <c r="Y827" i="6" s="1"/>
  <c r="L827" i="6"/>
  <c r="M827" i="6" s="1"/>
  <c r="T827" i="6"/>
  <c r="AB827" i="6"/>
  <c r="AC827" i="6"/>
  <c r="J377" i="6"/>
  <c r="Y377" i="6" s="1"/>
  <c r="L377" i="6"/>
  <c r="M377" i="6" s="1"/>
  <c r="T377" i="6"/>
  <c r="AB377" i="6"/>
  <c r="AC377" i="6"/>
  <c r="F305" i="62" l="1"/>
  <c r="L310" i="45"/>
  <c r="F671" i="62"/>
  <c r="L684" i="45"/>
  <c r="L406" i="45"/>
  <c r="F398" i="62"/>
  <c r="F280" i="62"/>
  <c r="AR204" i="6"/>
  <c r="AV204" i="6"/>
  <c r="AR827" i="6"/>
  <c r="AV827" i="6"/>
  <c r="AR866" i="6"/>
  <c r="AV866" i="6"/>
  <c r="J513" i="6"/>
  <c r="Y513" i="6" s="1"/>
  <c r="L513" i="6"/>
  <c r="M513" i="6" s="1"/>
  <c r="AB513" i="6"/>
  <c r="AC513" i="6"/>
  <c r="J478" i="6"/>
  <c r="Y478" i="6" s="1"/>
  <c r="L478" i="6"/>
  <c r="M478" i="6" s="1"/>
  <c r="T478" i="6"/>
  <c r="AB478" i="6"/>
  <c r="AC478" i="6"/>
  <c r="J876" i="6"/>
  <c r="Y876" i="6" s="1"/>
  <c r="L876" i="6"/>
  <c r="M876" i="6" s="1"/>
  <c r="AB876" i="6"/>
  <c r="AC876" i="6"/>
  <c r="J788" i="6"/>
  <c r="Y788" i="6" s="1"/>
  <c r="L788" i="6"/>
  <c r="M788" i="6" s="1"/>
  <c r="T788" i="6"/>
  <c r="AB788" i="6"/>
  <c r="AC788" i="6"/>
  <c r="J907" i="6"/>
  <c r="Y907" i="6" s="1"/>
  <c r="L907" i="6"/>
  <c r="M907" i="6" s="1"/>
  <c r="AB907" i="6"/>
  <c r="AC907" i="6"/>
  <c r="J10" i="6"/>
  <c r="Y10" i="6" s="1"/>
  <c r="L10" i="6"/>
  <c r="M10" i="6" s="1"/>
  <c r="T10" i="6"/>
  <c r="AB10" i="6"/>
  <c r="AC10" i="6"/>
  <c r="J894" i="6"/>
  <c r="Y894" i="6" s="1"/>
  <c r="L894" i="6"/>
  <c r="M894" i="6" s="1"/>
  <c r="T894" i="6"/>
  <c r="AB894" i="6"/>
  <c r="AC894" i="6"/>
  <c r="L6" i="45" l="1"/>
  <c r="F6" i="62"/>
  <c r="F636" i="62"/>
  <c r="L648" i="45"/>
  <c r="F710" i="62"/>
  <c r="L722" i="45"/>
  <c r="F730" i="62"/>
  <c r="L745" i="45"/>
  <c r="F387" i="62"/>
  <c r="L394" i="45"/>
  <c r="F415" i="62"/>
  <c r="L423" i="45"/>
  <c r="F722" i="62"/>
  <c r="L734" i="45"/>
  <c r="AR513" i="6"/>
  <c r="AV513" i="6"/>
  <c r="AR894" i="6"/>
  <c r="AV894" i="6"/>
  <c r="AR907" i="6"/>
  <c r="AV907" i="6"/>
  <c r="AR788" i="6"/>
  <c r="AV788" i="6"/>
  <c r="AR876" i="6"/>
  <c r="AV876" i="6"/>
  <c r="F480" i="16"/>
  <c r="AU605" i="6" s="1"/>
  <c r="F481" i="16"/>
  <c r="AU606" i="6" s="1"/>
  <c r="F482" i="16"/>
  <c r="AU607" i="6" s="1"/>
  <c r="F483" i="16"/>
  <c r="AU608" i="6" s="1"/>
  <c r="F484" i="16"/>
  <c r="AU609" i="6" s="1"/>
  <c r="F485" i="16"/>
  <c r="AU610" i="6" s="1"/>
  <c r="F486" i="16"/>
  <c r="AU611" i="6" s="1"/>
  <c r="F487" i="16"/>
  <c r="AU613" i="6" s="1"/>
  <c r="F488" i="16"/>
  <c r="AU614" i="6" s="1"/>
  <c r="F489" i="16"/>
  <c r="AU615" i="6" s="1"/>
  <c r="F490" i="16"/>
  <c r="AU616" i="6" s="1"/>
  <c r="F491" i="16"/>
  <c r="AU617" i="6" s="1"/>
  <c r="F492" i="16"/>
  <c r="AU618" i="6" s="1"/>
  <c r="F493" i="16"/>
  <c r="AU619" i="6" s="1"/>
  <c r="F494" i="16"/>
  <c r="AU620" i="6" s="1"/>
  <c r="F495" i="16"/>
  <c r="AU622" i="6" s="1"/>
  <c r="F496" i="16"/>
  <c r="AU621" i="6" s="1"/>
  <c r="F497" i="16"/>
  <c r="AU623" i="6" s="1"/>
  <c r="F498" i="16"/>
  <c r="AU624" i="6" s="1"/>
  <c r="AV624" i="6" s="1"/>
  <c r="F499" i="16"/>
  <c r="AU625" i="6" s="1"/>
  <c r="F500" i="16"/>
  <c r="AU626" i="6" s="1"/>
  <c r="AV626" i="6" s="1"/>
  <c r="F501" i="16"/>
  <c r="F502" i="16"/>
  <c r="F503" i="16"/>
  <c r="AU630" i="6" s="1"/>
  <c r="F504" i="16"/>
  <c r="F505" i="16"/>
  <c r="F506" i="16"/>
  <c r="F507" i="16"/>
  <c r="F508" i="16"/>
  <c r="F509" i="16"/>
  <c r="F510" i="16"/>
  <c r="F511" i="16"/>
  <c r="F512" i="16"/>
  <c r="F513" i="16"/>
  <c r="F514" i="16"/>
  <c r="AU646" i="6" s="1"/>
  <c r="F515" i="16"/>
  <c r="H480" i="16"/>
  <c r="H481" i="16"/>
  <c r="H482" i="16"/>
  <c r="H483" i="16"/>
  <c r="H484" i="16"/>
  <c r="H485" i="16"/>
  <c r="H486" i="16"/>
  <c r="H487" i="16"/>
  <c r="H488" i="16"/>
  <c r="H489" i="16"/>
  <c r="H490" i="16"/>
  <c r="H491" i="16"/>
  <c r="H492" i="16"/>
  <c r="H493" i="16"/>
  <c r="H494" i="16"/>
  <c r="H495" i="16"/>
  <c r="H496" i="16"/>
  <c r="H497" i="16"/>
  <c r="H498" i="16"/>
  <c r="H499" i="16"/>
  <c r="H500" i="16"/>
  <c r="H501" i="16"/>
  <c r="H502" i="16"/>
  <c r="H503" i="16"/>
  <c r="H504" i="16"/>
  <c r="H505" i="16"/>
  <c r="H506" i="16"/>
  <c r="H507" i="16"/>
  <c r="H508" i="16"/>
  <c r="H509" i="16"/>
  <c r="H510" i="16"/>
  <c r="H511" i="16"/>
  <c r="H512" i="16"/>
  <c r="H513" i="16"/>
  <c r="H514" i="16"/>
  <c r="H515" i="16"/>
  <c r="AQ741" i="6" l="1"/>
  <c r="AU645" i="6"/>
  <c r="AQ734" i="6"/>
  <c r="AU641" i="6"/>
  <c r="AV641" i="6" s="1"/>
  <c r="AQ728" i="6"/>
  <c r="AU636" i="6"/>
  <c r="AQ724" i="6"/>
  <c r="AU627" i="6"/>
  <c r="AQ740" i="6"/>
  <c r="AR740" i="6" s="1"/>
  <c r="AU644" i="6"/>
  <c r="AQ733" i="6"/>
  <c r="AR733" i="6" s="1"/>
  <c r="AU640" i="6"/>
  <c r="AQ727" i="6"/>
  <c r="AR727" i="6" s="1"/>
  <c r="AU634" i="6"/>
  <c r="AQ747" i="6"/>
  <c r="AU647" i="6"/>
  <c r="AV647" i="6" s="1"/>
  <c r="AQ739" i="6"/>
  <c r="AR739" i="6" s="1"/>
  <c r="AU643" i="6"/>
  <c r="AV643" i="6" s="1"/>
  <c r="AQ730" i="6"/>
  <c r="AU638" i="6"/>
  <c r="AV638" i="6" s="1"/>
  <c r="AQ737" i="6"/>
  <c r="AU642" i="6"/>
  <c r="AQ729" i="6"/>
  <c r="AU637" i="6"/>
  <c r="AQ725" i="6"/>
  <c r="AR725" i="6" s="1"/>
  <c r="AU629" i="6"/>
  <c r="AV629" i="6" s="1"/>
  <c r="AQ746" i="6"/>
  <c r="AQ646" i="6"/>
  <c r="AQ637" i="6"/>
  <c r="AQ629" i="6"/>
  <c r="AR629" i="6" s="1"/>
  <c r="AD629" i="6"/>
  <c r="AE629" i="6" s="1"/>
  <c r="AQ726" i="6"/>
  <c r="AQ643" i="6"/>
  <c r="AR643" i="6" s="1"/>
  <c r="AD643" i="6"/>
  <c r="AE643" i="6" s="1"/>
  <c r="AD626" i="6"/>
  <c r="AE626" i="6" s="1"/>
  <c r="AQ626" i="6"/>
  <c r="AR626" i="6" s="1"/>
  <c r="AQ720" i="6"/>
  <c r="AQ714" i="6"/>
  <c r="AQ710" i="6"/>
  <c r="AQ705" i="6"/>
  <c r="AQ697" i="6"/>
  <c r="AQ719" i="6"/>
  <c r="AQ713" i="6"/>
  <c r="AQ709" i="6"/>
  <c r="AQ702" i="6"/>
  <c r="AQ696" i="6"/>
  <c r="AQ718" i="6"/>
  <c r="AQ712" i="6"/>
  <c r="AQ707" i="6"/>
  <c r="AQ699" i="6"/>
  <c r="AQ695" i="6"/>
  <c r="AQ722" i="6"/>
  <c r="AQ717" i="6"/>
  <c r="AQ711" i="6"/>
  <c r="AQ706" i="6"/>
  <c r="AQ698" i="6"/>
  <c r="AQ694" i="6"/>
  <c r="AD740" i="6"/>
  <c r="AE740" i="6" s="1"/>
  <c r="J581" i="6"/>
  <c r="T439" i="5" s="1"/>
  <c r="L581" i="6"/>
  <c r="M581" i="6" s="1"/>
  <c r="AB581" i="6"/>
  <c r="AC581" i="6"/>
  <c r="J512" i="6"/>
  <c r="Y512" i="6" s="1"/>
  <c r="L512" i="6"/>
  <c r="M512" i="6" s="1"/>
  <c r="T512" i="6"/>
  <c r="AB512" i="6"/>
  <c r="AC512" i="6"/>
  <c r="E595" i="62" l="1"/>
  <c r="M606" i="45"/>
  <c r="E504" i="62"/>
  <c r="M515" i="45"/>
  <c r="E507" i="62"/>
  <c r="M518" i="45"/>
  <c r="F414" i="62"/>
  <c r="L422" i="45"/>
  <c r="F471" i="62"/>
  <c r="L481" i="45"/>
  <c r="U439" i="5"/>
  <c r="Y581" i="6"/>
  <c r="J142" i="6"/>
  <c r="Y142" i="6" s="1"/>
  <c r="L142" i="6"/>
  <c r="M142" i="6" s="1"/>
  <c r="AB142" i="6"/>
  <c r="AC142" i="6"/>
  <c r="F116" i="62" l="1"/>
  <c r="L120" i="45"/>
  <c r="J365" i="6"/>
  <c r="Y365" i="6" s="1"/>
  <c r="L365" i="6"/>
  <c r="M365" i="6" s="1"/>
  <c r="AB365" i="6"/>
  <c r="AC365" i="6"/>
  <c r="J574" i="6"/>
  <c r="Y574" i="6" s="1"/>
  <c r="L574" i="6"/>
  <c r="M574" i="6" s="1"/>
  <c r="T574" i="6"/>
  <c r="AB574" i="6"/>
  <c r="AC574" i="6"/>
  <c r="J448" i="6"/>
  <c r="Y448" i="6" s="1"/>
  <c r="L448" i="6"/>
  <c r="M448" i="6" s="1"/>
  <c r="T448" i="6"/>
  <c r="AB448" i="6"/>
  <c r="AC448" i="6"/>
  <c r="J798" i="6"/>
  <c r="Y798" i="6" s="1"/>
  <c r="L798" i="6"/>
  <c r="M798" i="6" s="1"/>
  <c r="AB798" i="6"/>
  <c r="AC798" i="6"/>
  <c r="J605" i="6"/>
  <c r="Y605" i="6" s="1"/>
  <c r="L605" i="6"/>
  <c r="M605" i="6" s="1"/>
  <c r="T605" i="6"/>
  <c r="AB605" i="6"/>
  <c r="AC605" i="6"/>
  <c r="J854" i="6"/>
  <c r="Y854" i="6" s="1"/>
  <c r="L854" i="6"/>
  <c r="M854" i="6" s="1"/>
  <c r="AB854" i="6"/>
  <c r="AC854" i="6"/>
  <c r="J514" i="6"/>
  <c r="Y514" i="6" s="1"/>
  <c r="L514" i="6"/>
  <c r="M514" i="6" s="1"/>
  <c r="T514" i="6"/>
  <c r="AB514" i="6"/>
  <c r="AC514" i="6"/>
  <c r="J917" i="6"/>
  <c r="Y917" i="6" s="1"/>
  <c r="L917" i="6"/>
  <c r="M917" i="6" s="1"/>
  <c r="T917" i="6"/>
  <c r="AB917" i="6"/>
  <c r="AC917" i="6"/>
  <c r="L425" i="45" l="1"/>
  <c r="F417" i="62"/>
  <c r="F691" i="62"/>
  <c r="L704" i="45"/>
  <c r="AV605" i="6"/>
  <c r="F491" i="62"/>
  <c r="L502" i="45"/>
  <c r="F360" i="62"/>
  <c r="L366" i="45"/>
  <c r="F740" i="62"/>
  <c r="L756" i="45"/>
  <c r="F467" i="62"/>
  <c r="L477" i="45"/>
  <c r="F293" i="62"/>
  <c r="L298" i="45"/>
  <c r="AR798" i="6"/>
  <c r="AV798" i="6"/>
  <c r="AR917" i="6"/>
  <c r="AV917" i="6"/>
  <c r="AR365" i="6"/>
  <c r="AV365" i="6"/>
  <c r="AR854" i="6"/>
  <c r="AV854" i="6"/>
  <c r="J261" i="6"/>
  <c r="Y261" i="6" s="1"/>
  <c r="L261" i="6"/>
  <c r="M261" i="6" s="1"/>
  <c r="T261" i="6"/>
  <c r="AB261" i="6"/>
  <c r="AC261" i="6"/>
  <c r="J764" i="6"/>
  <c r="Y764" i="6" s="1"/>
  <c r="L764" i="6"/>
  <c r="M764" i="6" s="1"/>
  <c r="T764" i="6"/>
  <c r="AB764" i="6"/>
  <c r="AC764" i="6"/>
  <c r="J558" i="6"/>
  <c r="Y558" i="6" s="1"/>
  <c r="L558" i="6"/>
  <c r="M558" i="6" s="1"/>
  <c r="T558" i="6"/>
  <c r="AB558" i="6"/>
  <c r="AC558" i="6"/>
  <c r="J709" i="6"/>
  <c r="Y709" i="6" s="1"/>
  <c r="L709" i="6"/>
  <c r="M709" i="6" s="1"/>
  <c r="T709" i="6"/>
  <c r="AB709" i="6"/>
  <c r="AC709" i="6"/>
  <c r="J821" i="6"/>
  <c r="Y821" i="6" s="1"/>
  <c r="L821" i="6"/>
  <c r="M821" i="6" s="1"/>
  <c r="T821" i="6"/>
  <c r="AB821" i="6"/>
  <c r="AC821" i="6"/>
  <c r="F667" i="62" l="1"/>
  <c r="L680" i="45"/>
  <c r="L582" i="45"/>
  <c r="F572" i="62"/>
  <c r="L465" i="45"/>
  <c r="F455" i="62"/>
  <c r="F617" i="62"/>
  <c r="L629" i="45"/>
  <c r="AR764" i="6"/>
  <c r="AV764" i="6"/>
  <c r="AR821" i="6"/>
  <c r="AV821" i="6"/>
  <c r="AR261" i="6"/>
  <c r="AV261" i="6"/>
  <c r="AR709" i="6"/>
  <c r="AV709" i="6"/>
  <c r="J176" i="6"/>
  <c r="Y176" i="6" s="1"/>
  <c r="L176" i="6"/>
  <c r="M176" i="6" s="1"/>
  <c r="T176" i="6"/>
  <c r="AB176" i="6"/>
  <c r="AC176" i="6"/>
  <c r="J27" i="6"/>
  <c r="Y27" i="6" s="1"/>
  <c r="L27" i="6"/>
  <c r="M27" i="6" s="1"/>
  <c r="T27" i="6"/>
  <c r="AB27" i="6"/>
  <c r="AC27" i="6"/>
  <c r="J728" i="6"/>
  <c r="Y728" i="6" s="1"/>
  <c r="L728" i="6"/>
  <c r="M728" i="6" s="1"/>
  <c r="T728" i="6"/>
  <c r="AB728" i="6"/>
  <c r="AC728" i="6"/>
  <c r="J560" i="6"/>
  <c r="Y560" i="6" s="1"/>
  <c r="L560" i="6"/>
  <c r="M560" i="6" s="1"/>
  <c r="AB560" i="6"/>
  <c r="AC560" i="6"/>
  <c r="J50" i="6"/>
  <c r="Y50" i="6" s="1"/>
  <c r="L50" i="6"/>
  <c r="M50" i="6" s="1"/>
  <c r="T50" i="6"/>
  <c r="AB50" i="6"/>
  <c r="AC50" i="6"/>
  <c r="J743" i="6"/>
  <c r="Y743" i="6" s="1"/>
  <c r="L743" i="6"/>
  <c r="M743" i="6" s="1"/>
  <c r="T743" i="6"/>
  <c r="AB743" i="6"/>
  <c r="AC743" i="6"/>
  <c r="J918" i="6"/>
  <c r="Y918" i="6" s="1"/>
  <c r="L918" i="6"/>
  <c r="M918" i="6" s="1"/>
  <c r="T918" i="6"/>
  <c r="AB918" i="6"/>
  <c r="AC918" i="6"/>
  <c r="J853" i="6"/>
  <c r="Y853" i="6" s="1"/>
  <c r="L853" i="6"/>
  <c r="M853" i="6" s="1"/>
  <c r="T853" i="6"/>
  <c r="AB853" i="6"/>
  <c r="AC853" i="6"/>
  <c r="L20" i="45" l="1"/>
  <c r="F18" i="62"/>
  <c r="F741" i="62"/>
  <c r="L757" i="45"/>
  <c r="F597" i="62"/>
  <c r="L608" i="45"/>
  <c r="L147" i="45"/>
  <c r="F143" i="62"/>
  <c r="F690" i="62"/>
  <c r="L703" i="45"/>
  <c r="L40" i="45"/>
  <c r="F37" i="62"/>
  <c r="L466" i="45"/>
  <c r="F457" i="62"/>
  <c r="AR853" i="6"/>
  <c r="AV853" i="6"/>
  <c r="AR728" i="6"/>
  <c r="AV728" i="6"/>
  <c r="AR918" i="6"/>
  <c r="AV918" i="6"/>
  <c r="AR743" i="6"/>
  <c r="AV743" i="6"/>
  <c r="AR560" i="6"/>
  <c r="AV560" i="6"/>
  <c r="J628" i="6"/>
  <c r="Y628" i="6" s="1"/>
  <c r="L628" i="6"/>
  <c r="M628" i="6" s="1"/>
  <c r="AB628" i="6"/>
  <c r="AC628" i="6"/>
  <c r="J475" i="6"/>
  <c r="Y475" i="6" s="1"/>
  <c r="L475" i="6"/>
  <c r="M475" i="6" s="1"/>
  <c r="AB475" i="6"/>
  <c r="AC475" i="6"/>
  <c r="J444" i="6"/>
  <c r="Y444" i="6" s="1"/>
  <c r="L444" i="6"/>
  <c r="M444" i="6" s="1"/>
  <c r="T444" i="6"/>
  <c r="AB444" i="6"/>
  <c r="AC444" i="6"/>
  <c r="J305" i="6"/>
  <c r="Y305" i="6" s="1"/>
  <c r="L305" i="6"/>
  <c r="M305" i="6" s="1"/>
  <c r="T305" i="6"/>
  <c r="AB305" i="6"/>
  <c r="AC305" i="6"/>
  <c r="J684" i="6"/>
  <c r="Y684" i="6" s="1"/>
  <c r="L684" i="6"/>
  <c r="M684" i="6" s="1"/>
  <c r="T684" i="6"/>
  <c r="AB684" i="6"/>
  <c r="AC684" i="6"/>
  <c r="J270" i="6"/>
  <c r="Y270" i="6" s="1"/>
  <c r="L270" i="6"/>
  <c r="M270" i="6" s="1"/>
  <c r="T270" i="6"/>
  <c r="AB270" i="6"/>
  <c r="AC270" i="6"/>
  <c r="J210" i="6"/>
  <c r="Y210" i="6" s="1"/>
  <c r="L210" i="6"/>
  <c r="M210" i="6" s="1"/>
  <c r="T210" i="6"/>
  <c r="AB210" i="6"/>
  <c r="AC210" i="6"/>
  <c r="J69" i="6"/>
  <c r="Y69" i="6" s="1"/>
  <c r="L69" i="6"/>
  <c r="M69" i="6" s="1"/>
  <c r="T69" i="6"/>
  <c r="AB69" i="6"/>
  <c r="AC69" i="6"/>
  <c r="J51" i="6"/>
  <c r="Y51" i="6" s="1"/>
  <c r="L51" i="6"/>
  <c r="M51" i="6" s="1"/>
  <c r="T51" i="6"/>
  <c r="AB51" i="6"/>
  <c r="AC51" i="6"/>
  <c r="J683" i="6"/>
  <c r="Y683" i="6" s="1"/>
  <c r="L683" i="6"/>
  <c r="M683" i="6" s="1"/>
  <c r="T683" i="6"/>
  <c r="AB683" i="6"/>
  <c r="AC683" i="6"/>
  <c r="J40" i="6"/>
  <c r="Y40" i="6" s="1"/>
  <c r="L40" i="6"/>
  <c r="M40" i="6" s="1"/>
  <c r="T40" i="6"/>
  <c r="AB40" i="6"/>
  <c r="AC40" i="6"/>
  <c r="J22" i="6"/>
  <c r="Y22" i="6" s="1"/>
  <c r="L22" i="6"/>
  <c r="M22" i="6" s="1"/>
  <c r="T22" i="6"/>
  <c r="AB22" i="6"/>
  <c r="AC22" i="6"/>
  <c r="L223" i="45" l="1"/>
  <c r="F218" i="62"/>
  <c r="L41" i="45"/>
  <c r="F38" i="62"/>
  <c r="AV684" i="6"/>
  <c r="F552" i="62"/>
  <c r="L563" i="45"/>
  <c r="L57" i="45"/>
  <c r="F54" i="62"/>
  <c r="F243" i="62"/>
  <c r="L249" i="45"/>
  <c r="L29" i="45"/>
  <c r="F27" i="62"/>
  <c r="L171" i="45"/>
  <c r="F167" i="62"/>
  <c r="F356" i="62"/>
  <c r="L361" i="45"/>
  <c r="F384" i="62"/>
  <c r="L391" i="45"/>
  <c r="F506" i="62"/>
  <c r="L517" i="45"/>
  <c r="AR628" i="6"/>
  <c r="AV628" i="6"/>
  <c r="AR683" i="6"/>
  <c r="AV683" i="6"/>
  <c r="AR22" i="6"/>
  <c r="AV22" i="6"/>
  <c r="T355" i="6"/>
  <c r="J634" i="6"/>
  <c r="Y634" i="6" s="1"/>
  <c r="L634" i="6"/>
  <c r="M634" i="6" s="1"/>
  <c r="AB634" i="6"/>
  <c r="AC634" i="6"/>
  <c r="J765" i="6"/>
  <c r="Y765" i="6" s="1"/>
  <c r="L765" i="6"/>
  <c r="M765" i="6" s="1"/>
  <c r="T765" i="6"/>
  <c r="AB765" i="6"/>
  <c r="AC765" i="6"/>
  <c r="J618" i="6"/>
  <c r="Y618" i="6" s="1"/>
  <c r="L618" i="6"/>
  <c r="M618" i="6" s="1"/>
  <c r="T618" i="6"/>
  <c r="AB618" i="6"/>
  <c r="AC618" i="6"/>
  <c r="J601" i="6"/>
  <c r="Y601" i="6" s="1"/>
  <c r="L601" i="6"/>
  <c r="M601" i="6" s="1"/>
  <c r="AB601" i="6"/>
  <c r="AC601" i="6"/>
  <c r="J890" i="6"/>
  <c r="Y890" i="6" s="1"/>
  <c r="L890" i="6"/>
  <c r="M890" i="6" s="1"/>
  <c r="AB890" i="6"/>
  <c r="AC890" i="6"/>
  <c r="L499" i="45" l="1"/>
  <c r="F488" i="62"/>
  <c r="F719" i="62"/>
  <c r="L731" i="45"/>
  <c r="AV618" i="6"/>
  <c r="F499" i="62"/>
  <c r="L509" i="45"/>
  <c r="F618" i="62"/>
  <c r="L630" i="45"/>
  <c r="AV634" i="6"/>
  <c r="F511" i="62"/>
  <c r="L521" i="45"/>
  <c r="AR890" i="6"/>
  <c r="AV890" i="6"/>
  <c r="AR601" i="6"/>
  <c r="AV601" i="6"/>
  <c r="AR765" i="6"/>
  <c r="AV765" i="6"/>
  <c r="J195" i="6"/>
  <c r="Y195" i="6" s="1"/>
  <c r="L195" i="6"/>
  <c r="M195" i="6" s="1"/>
  <c r="T195" i="6"/>
  <c r="AB195" i="6"/>
  <c r="AC195" i="6"/>
  <c r="J768" i="6"/>
  <c r="Y768" i="6" s="1"/>
  <c r="L768" i="6"/>
  <c r="M768" i="6" s="1"/>
  <c r="T768" i="6"/>
  <c r="AB768" i="6"/>
  <c r="AC768" i="6"/>
  <c r="J842" i="6"/>
  <c r="Y842" i="6" s="1"/>
  <c r="L842" i="6"/>
  <c r="M842" i="6" s="1"/>
  <c r="T842" i="6"/>
  <c r="AB842" i="6"/>
  <c r="AC842" i="6"/>
  <c r="F682" i="62" l="1"/>
  <c r="L695" i="45"/>
  <c r="L160" i="45"/>
  <c r="F156" i="62"/>
  <c r="F621" i="62"/>
  <c r="L633" i="45"/>
  <c r="AR842" i="6"/>
  <c r="AV842" i="6"/>
  <c r="AR768" i="6"/>
  <c r="AV768" i="6"/>
  <c r="J268" i="6"/>
  <c r="Y268" i="6" s="1"/>
  <c r="L268" i="6"/>
  <c r="M268" i="6" s="1"/>
  <c r="T268" i="6"/>
  <c r="AB268" i="6"/>
  <c r="AC268" i="6"/>
  <c r="J267" i="6"/>
  <c r="Y267" i="6" s="1"/>
  <c r="L267" i="6"/>
  <c r="M267" i="6" s="1"/>
  <c r="T267" i="6"/>
  <c r="AB267" i="6"/>
  <c r="AC267" i="6"/>
  <c r="J275" i="6"/>
  <c r="Y275" i="6" s="1"/>
  <c r="L275" i="6"/>
  <c r="M275" i="6" s="1"/>
  <c r="T275" i="6"/>
  <c r="AB275" i="6"/>
  <c r="AC275" i="6"/>
  <c r="J276" i="6"/>
  <c r="Y276" i="6" s="1"/>
  <c r="L276" i="6"/>
  <c r="M276" i="6" s="1"/>
  <c r="T276" i="6"/>
  <c r="AB276" i="6"/>
  <c r="AC276" i="6"/>
  <c r="J889" i="6"/>
  <c r="Y889" i="6" s="1"/>
  <c r="L889" i="6"/>
  <c r="M889" i="6" s="1"/>
  <c r="T889" i="6"/>
  <c r="AB889" i="6"/>
  <c r="AC889" i="6"/>
  <c r="L221" i="45" l="1"/>
  <c r="F216" i="62"/>
  <c r="L220" i="45"/>
  <c r="F215" i="62"/>
  <c r="AR275" i="6"/>
  <c r="AV275" i="6"/>
  <c r="AR889" i="6"/>
  <c r="AV889" i="6"/>
  <c r="AR276" i="6"/>
  <c r="AV276" i="6"/>
  <c r="J760" i="6"/>
  <c r="Y760" i="6" s="1"/>
  <c r="L760" i="6"/>
  <c r="M760" i="6" s="1"/>
  <c r="T760" i="6"/>
  <c r="AB760" i="6"/>
  <c r="AC760" i="6"/>
  <c r="J114" i="6"/>
  <c r="Y114" i="6" s="1"/>
  <c r="L114" i="6"/>
  <c r="M114" i="6" s="1"/>
  <c r="T114" i="6"/>
  <c r="AB114" i="6"/>
  <c r="AC114" i="6"/>
  <c r="J843" i="6"/>
  <c r="Y843" i="6" s="1"/>
  <c r="L843" i="6"/>
  <c r="M843" i="6" s="1"/>
  <c r="T843" i="6"/>
  <c r="AB843" i="6"/>
  <c r="AC843" i="6"/>
  <c r="J816" i="6"/>
  <c r="Y816" i="6" s="1"/>
  <c r="L816" i="6"/>
  <c r="M816" i="6" s="1"/>
  <c r="T816" i="6"/>
  <c r="AB816" i="6"/>
  <c r="AC816" i="6"/>
  <c r="J657" i="6"/>
  <c r="Y657" i="6" s="1"/>
  <c r="L657" i="6"/>
  <c r="M657" i="6" s="1"/>
  <c r="T657" i="6"/>
  <c r="AB657" i="6"/>
  <c r="AC657" i="6"/>
  <c r="J144" i="6"/>
  <c r="Y144" i="6" s="1"/>
  <c r="L144" i="6"/>
  <c r="M144" i="6" s="1"/>
  <c r="T144" i="6"/>
  <c r="AB144" i="6"/>
  <c r="AC144" i="6"/>
  <c r="F119" i="62" l="1"/>
  <c r="L123" i="45"/>
  <c r="F614" i="62"/>
  <c r="L626" i="45"/>
  <c r="F663" i="62"/>
  <c r="L674" i="45"/>
  <c r="F92" i="62"/>
  <c r="L96" i="45"/>
  <c r="AV657" i="6"/>
  <c r="L541" i="45"/>
  <c r="F531" i="62"/>
  <c r="AR760" i="6"/>
  <c r="AV760" i="6"/>
  <c r="AR816" i="6"/>
  <c r="AV816" i="6"/>
  <c r="AR843" i="6"/>
  <c r="AV843" i="6"/>
  <c r="AR144" i="6"/>
  <c r="AV144" i="6"/>
  <c r="J871" i="6"/>
  <c r="Y871" i="6" s="1"/>
  <c r="L871" i="6"/>
  <c r="M871" i="6" s="1"/>
  <c r="AB871" i="6"/>
  <c r="AC871" i="6"/>
  <c r="J186" i="6"/>
  <c r="Y186" i="6" s="1"/>
  <c r="L186" i="6"/>
  <c r="M186" i="6" s="1"/>
  <c r="T186" i="6"/>
  <c r="AB186" i="6"/>
  <c r="AC186" i="6"/>
  <c r="J432" i="6"/>
  <c r="Y432" i="6" s="1"/>
  <c r="L432" i="6"/>
  <c r="M432" i="6" s="1"/>
  <c r="T432" i="6"/>
  <c r="AB432" i="6"/>
  <c r="AC432" i="6"/>
  <c r="J187" i="6"/>
  <c r="Y187" i="6" s="1"/>
  <c r="L187" i="6"/>
  <c r="M187" i="6" s="1"/>
  <c r="AB187" i="6"/>
  <c r="AC187" i="6"/>
  <c r="J713" i="6"/>
  <c r="Y713" i="6" s="1"/>
  <c r="L713" i="6"/>
  <c r="M713" i="6" s="1"/>
  <c r="T713" i="6"/>
  <c r="AB713" i="6"/>
  <c r="AC713" i="6"/>
  <c r="J627" i="6"/>
  <c r="Y627" i="6" s="1"/>
  <c r="L627" i="6"/>
  <c r="M627" i="6" s="1"/>
  <c r="T627" i="6"/>
  <c r="AB627" i="6"/>
  <c r="AC627" i="6"/>
  <c r="J439" i="6"/>
  <c r="Y439" i="6" s="1"/>
  <c r="L439" i="6"/>
  <c r="M439" i="6" s="1"/>
  <c r="T439" i="6"/>
  <c r="AB439" i="6"/>
  <c r="AC439" i="6"/>
  <c r="J639" i="6"/>
  <c r="Y639" i="6" s="1"/>
  <c r="L639" i="6"/>
  <c r="M639" i="6" s="1"/>
  <c r="AB639" i="6"/>
  <c r="AC639" i="6"/>
  <c r="H473" i="16"/>
  <c r="H475" i="16"/>
  <c r="H477" i="16"/>
  <c r="H478" i="16"/>
  <c r="H479" i="16"/>
  <c r="F473" i="16"/>
  <c r="F474" i="16"/>
  <c r="F475" i="16"/>
  <c r="F476" i="16"/>
  <c r="F477" i="16"/>
  <c r="F478" i="16"/>
  <c r="F479" i="16"/>
  <c r="H474" i="16"/>
  <c r="H476" i="16"/>
  <c r="AQ692" i="6" l="1"/>
  <c r="AU603" i="6"/>
  <c r="AQ685" i="6"/>
  <c r="AU596" i="6"/>
  <c r="AQ689" i="6"/>
  <c r="AU602" i="6"/>
  <c r="AQ684" i="6"/>
  <c r="AR684" i="6" s="1"/>
  <c r="AU594" i="6"/>
  <c r="AQ688" i="6"/>
  <c r="AU600" i="6"/>
  <c r="AQ693" i="6"/>
  <c r="AU604" i="6"/>
  <c r="AQ686" i="6"/>
  <c r="AU598" i="6"/>
  <c r="F576" i="62"/>
  <c r="L586" i="45"/>
  <c r="F516" i="62"/>
  <c r="L526" i="45"/>
  <c r="L351" i="45"/>
  <c r="F346" i="62"/>
  <c r="F352" i="62"/>
  <c r="L357" i="45"/>
  <c r="F705" i="62"/>
  <c r="L717" i="45"/>
  <c r="AV627" i="6"/>
  <c r="F505" i="62"/>
  <c r="L516" i="45"/>
  <c r="AR713" i="6"/>
  <c r="AV713" i="6"/>
  <c r="AR187" i="6"/>
  <c r="AV187" i="6"/>
  <c r="AR639" i="6"/>
  <c r="AV639" i="6"/>
  <c r="AR186" i="6"/>
  <c r="AV186" i="6"/>
  <c r="AR871" i="6"/>
  <c r="AV871" i="6"/>
  <c r="J294" i="6"/>
  <c r="Y294" i="6" s="1"/>
  <c r="L294" i="6"/>
  <c r="M294" i="6" s="1"/>
  <c r="T294" i="6"/>
  <c r="AB294" i="6"/>
  <c r="AC294" i="6"/>
  <c r="F235" i="62" l="1"/>
  <c r="L241" i="45"/>
  <c r="J830" i="6"/>
  <c r="Y830" i="6" s="1"/>
  <c r="L830" i="6"/>
  <c r="M830" i="6" s="1"/>
  <c r="AB830" i="6"/>
  <c r="AC830" i="6"/>
  <c r="J741" i="6"/>
  <c r="Y741" i="6" s="1"/>
  <c r="L741" i="6"/>
  <c r="M741" i="6" s="1"/>
  <c r="T741" i="6"/>
  <c r="AB741" i="6"/>
  <c r="AC741" i="6"/>
  <c r="J748" i="6"/>
  <c r="Y748" i="6" s="1"/>
  <c r="L748" i="6"/>
  <c r="M748" i="6" s="1"/>
  <c r="T748" i="6"/>
  <c r="AB748" i="6"/>
  <c r="AC748" i="6"/>
  <c r="J429" i="6"/>
  <c r="Y429" i="6" s="1"/>
  <c r="L429" i="6"/>
  <c r="M429" i="6" s="1"/>
  <c r="T429" i="6"/>
  <c r="AB429" i="6"/>
  <c r="AC429" i="6"/>
  <c r="J430" i="6"/>
  <c r="Y430" i="6" s="1"/>
  <c r="L430" i="6"/>
  <c r="M430" i="6" s="1"/>
  <c r="AB430" i="6"/>
  <c r="AC430" i="6"/>
  <c r="L348" i="45" l="1"/>
  <c r="F343" i="62"/>
  <c r="F344" i="62"/>
  <c r="L349" i="45"/>
  <c r="L612" i="45"/>
  <c r="F601" i="62"/>
  <c r="F596" i="62"/>
  <c r="L607" i="45"/>
  <c r="AR748" i="6"/>
  <c r="AV748" i="6"/>
  <c r="AR741" i="6"/>
  <c r="AV741" i="6"/>
  <c r="AR830" i="6"/>
  <c r="AV830" i="6"/>
  <c r="AR430" i="6"/>
  <c r="AV430" i="6"/>
  <c r="J622" i="6"/>
  <c r="Y622" i="6" s="1"/>
  <c r="L622" i="6"/>
  <c r="M622" i="6" s="1"/>
  <c r="T622" i="6"/>
  <c r="AB622" i="6"/>
  <c r="AC622" i="6"/>
  <c r="J426" i="6"/>
  <c r="Y426" i="6" s="1"/>
  <c r="L426" i="6"/>
  <c r="M426" i="6" s="1"/>
  <c r="T426" i="6"/>
  <c r="AB426" i="6"/>
  <c r="AC426" i="6"/>
  <c r="J164" i="6"/>
  <c r="Y164" i="6" s="1"/>
  <c r="L164" i="6"/>
  <c r="M164" i="6" s="1"/>
  <c r="T164" i="6"/>
  <c r="AB164" i="6"/>
  <c r="AC164" i="6"/>
  <c r="J154" i="6"/>
  <c r="Y154" i="6" s="1"/>
  <c r="L154" i="6"/>
  <c r="M154" i="6" s="1"/>
  <c r="T154" i="6"/>
  <c r="AB154" i="6"/>
  <c r="AC154" i="6"/>
  <c r="J130" i="6"/>
  <c r="Y130" i="6" s="1"/>
  <c r="L130" i="6"/>
  <c r="M130" i="6" s="1"/>
  <c r="T130" i="6"/>
  <c r="AB130" i="6"/>
  <c r="AC130" i="6"/>
  <c r="J83" i="6"/>
  <c r="Y83" i="6" s="1"/>
  <c r="L83" i="6"/>
  <c r="M83" i="6" s="1"/>
  <c r="T83" i="6"/>
  <c r="AB83" i="6"/>
  <c r="AC83" i="6"/>
  <c r="J23" i="6"/>
  <c r="Y23" i="6" s="1"/>
  <c r="L23" i="6"/>
  <c r="M23" i="6" s="1"/>
  <c r="T23" i="6"/>
  <c r="AB23" i="6"/>
  <c r="AC23" i="6"/>
  <c r="J708" i="6"/>
  <c r="Y708" i="6" s="1"/>
  <c r="L708" i="6"/>
  <c r="M708" i="6" s="1"/>
  <c r="T708" i="6"/>
  <c r="AB708" i="6"/>
  <c r="AC708" i="6"/>
  <c r="J674" i="6"/>
  <c r="Y674" i="6" s="1"/>
  <c r="L674" i="6"/>
  <c r="M674" i="6" s="1"/>
  <c r="T674" i="6"/>
  <c r="AB674" i="6"/>
  <c r="AC674" i="6"/>
  <c r="F2" i="16"/>
  <c r="AU6" i="6" s="1"/>
  <c r="F3" i="16"/>
  <c r="AU7" i="6" s="1"/>
  <c r="AV7" i="6" s="1"/>
  <c r="F4" i="16"/>
  <c r="AU8" i="6" s="1"/>
  <c r="F5" i="16"/>
  <c r="AU9" i="6" s="1"/>
  <c r="AV9" i="6" s="1"/>
  <c r="F6" i="16"/>
  <c r="AU10" i="6" s="1"/>
  <c r="AV10" i="6" s="1"/>
  <c r="F7" i="16"/>
  <c r="AU11" i="6" s="1"/>
  <c r="F8" i="16"/>
  <c r="AU13" i="6" s="1"/>
  <c r="F9" i="16"/>
  <c r="AU14" i="6" s="1"/>
  <c r="F10" i="16"/>
  <c r="F11" i="16"/>
  <c r="F12" i="16"/>
  <c r="AU17" i="6" s="1"/>
  <c r="AV17" i="6" s="1"/>
  <c r="F13" i="16"/>
  <c r="AU19" i="6" s="1"/>
  <c r="F14" i="16"/>
  <c r="AU20" i="6" s="1"/>
  <c r="F15" i="16"/>
  <c r="AU23" i="6" s="1"/>
  <c r="F16" i="16"/>
  <c r="AU24" i="6" s="1"/>
  <c r="AV24" i="6" s="1"/>
  <c r="F17" i="16"/>
  <c r="F18" i="16"/>
  <c r="AU26" i="6" s="1"/>
  <c r="F19" i="16"/>
  <c r="F20" i="16"/>
  <c r="AU28" i="6" s="1"/>
  <c r="F21" i="16"/>
  <c r="AU30" i="6" s="1"/>
  <c r="F22" i="16"/>
  <c r="AU31" i="6" s="1"/>
  <c r="F23" i="16"/>
  <c r="AU32" i="6" s="1"/>
  <c r="F24" i="16"/>
  <c r="AU33" i="6" s="1"/>
  <c r="F25" i="16"/>
  <c r="AU34" i="6" s="1"/>
  <c r="F26" i="16"/>
  <c r="AU35" i="6" s="1"/>
  <c r="AV35" i="6" s="1"/>
  <c r="F27" i="16"/>
  <c r="F28" i="16"/>
  <c r="AU40" i="6" s="1"/>
  <c r="AV40" i="6" s="1"/>
  <c r="F29" i="16"/>
  <c r="AU41" i="6" s="1"/>
  <c r="F30" i="16"/>
  <c r="AU42" i="6" s="1"/>
  <c r="F31" i="16"/>
  <c r="AU43" i="6" s="1"/>
  <c r="AV43" i="6" s="1"/>
  <c r="F32" i="16"/>
  <c r="AU44" i="6" s="1"/>
  <c r="F33" i="16"/>
  <c r="AU46" i="6" s="1"/>
  <c r="F34" i="16"/>
  <c r="AU47" i="6" s="1"/>
  <c r="F35" i="16"/>
  <c r="AU48" i="6" s="1"/>
  <c r="F36" i="16"/>
  <c r="AU49" i="6" s="1"/>
  <c r="F37" i="16"/>
  <c r="F38" i="16"/>
  <c r="AU51" i="6" s="1"/>
  <c r="AV51" i="6" s="1"/>
  <c r="F39" i="16"/>
  <c r="AU52" i="6" s="1"/>
  <c r="F40" i="16"/>
  <c r="AU53" i="6" s="1"/>
  <c r="F41" i="16"/>
  <c r="F42" i="16"/>
  <c r="AU54" i="6" s="1"/>
  <c r="F43" i="16"/>
  <c r="AU55" i="6" s="1"/>
  <c r="F44" i="16"/>
  <c r="AU56" i="6" s="1"/>
  <c r="F45" i="16"/>
  <c r="AU58" i="6" s="1"/>
  <c r="F46" i="16"/>
  <c r="AU59" i="6" s="1"/>
  <c r="F47" i="16"/>
  <c r="AU60" i="6" s="1"/>
  <c r="F48" i="16"/>
  <c r="AU61" i="6" s="1"/>
  <c r="F49" i="16"/>
  <c r="AU64" i="6" s="1"/>
  <c r="F50" i="16"/>
  <c r="AU65" i="6" s="1"/>
  <c r="F51" i="16"/>
  <c r="AU66" i="6" s="1"/>
  <c r="F52" i="16"/>
  <c r="AU67" i="6" s="1"/>
  <c r="F53" i="16"/>
  <c r="F54" i="16"/>
  <c r="AU69" i="6" s="1"/>
  <c r="AV69" i="6" s="1"/>
  <c r="F55" i="16"/>
  <c r="AU70" i="6" s="1"/>
  <c r="F56" i="16"/>
  <c r="AU72" i="6" s="1"/>
  <c r="AV72" i="6" s="1"/>
  <c r="F57" i="16"/>
  <c r="AU75" i="6" s="1"/>
  <c r="F58" i="16"/>
  <c r="AU76" i="6" s="1"/>
  <c r="AV76" i="6" s="1"/>
  <c r="F59" i="16"/>
  <c r="AU78" i="6" s="1"/>
  <c r="AV78" i="6" s="1"/>
  <c r="F60" i="16"/>
  <c r="AU79" i="6" s="1"/>
  <c r="F61" i="16"/>
  <c r="AU80" i="6" s="1"/>
  <c r="F62" i="16"/>
  <c r="AU81" i="6" s="1"/>
  <c r="F63" i="16"/>
  <c r="AU82" i="6" s="1"/>
  <c r="F64" i="16"/>
  <c r="AU83" i="6" s="1"/>
  <c r="F65" i="16"/>
  <c r="AU84" i="6" s="1"/>
  <c r="F66" i="16"/>
  <c r="AU85" i="6" s="1"/>
  <c r="F67" i="16"/>
  <c r="AU87" i="6" s="1"/>
  <c r="AV87" i="6" s="1"/>
  <c r="F68" i="16"/>
  <c r="AU89" i="6" s="1"/>
  <c r="F69" i="16"/>
  <c r="AU90" i="6" s="1"/>
  <c r="F70" i="16"/>
  <c r="AU91" i="6" s="1"/>
  <c r="F71" i="16"/>
  <c r="AU93" i="6" s="1"/>
  <c r="AV93" i="6" s="1"/>
  <c r="F72" i="16"/>
  <c r="AU95" i="6" s="1"/>
  <c r="AV95" i="6" s="1"/>
  <c r="F73" i="16"/>
  <c r="AU96" i="6" s="1"/>
  <c r="F74" i="16"/>
  <c r="AU97" i="6" s="1"/>
  <c r="F75" i="16"/>
  <c r="AU98" i="6" s="1"/>
  <c r="F76" i="16"/>
  <c r="AU99" i="6" s="1"/>
  <c r="F77" i="16"/>
  <c r="AU100" i="6" s="1"/>
  <c r="F78" i="16"/>
  <c r="AU101" i="6" s="1"/>
  <c r="AV101" i="6" s="1"/>
  <c r="F79" i="16"/>
  <c r="AU104" i="6" s="1"/>
  <c r="F80" i="16"/>
  <c r="AU105" i="6" s="1"/>
  <c r="F81" i="16"/>
  <c r="AU102" i="6" s="1"/>
  <c r="F82" i="16"/>
  <c r="AU103" i="6" s="1"/>
  <c r="AV103" i="6" s="1"/>
  <c r="F83" i="16"/>
  <c r="AU106" i="6" s="1"/>
  <c r="F84" i="16"/>
  <c r="AU107" i="6" s="1"/>
  <c r="F85" i="16"/>
  <c r="AU108" i="6" s="1"/>
  <c r="F86" i="16"/>
  <c r="AU109" i="6" s="1"/>
  <c r="F87" i="16"/>
  <c r="AU110" i="6" s="1"/>
  <c r="F88" i="16"/>
  <c r="AU111" i="6" s="1"/>
  <c r="F89" i="16"/>
  <c r="AU112" i="6" s="1"/>
  <c r="F90" i="16"/>
  <c r="AU113" i="6" s="1"/>
  <c r="F91" i="16"/>
  <c r="AU114" i="6" s="1"/>
  <c r="AV114" i="6" s="1"/>
  <c r="F92" i="16"/>
  <c r="AU115" i="6" s="1"/>
  <c r="F93" i="16"/>
  <c r="AU116" i="6" s="1"/>
  <c r="F94" i="16"/>
  <c r="AU117" i="6" s="1"/>
  <c r="F95" i="16"/>
  <c r="AU118" i="6" s="1"/>
  <c r="F96" i="16"/>
  <c r="AU119" i="6" s="1"/>
  <c r="F97" i="16"/>
  <c r="AU120" i="6" s="1"/>
  <c r="F98" i="16"/>
  <c r="AU121" i="6" s="1"/>
  <c r="AV121" i="6" s="1"/>
  <c r="F99" i="16"/>
  <c r="AU122" i="6" s="1"/>
  <c r="F100" i="16"/>
  <c r="AU123" i="6" s="1"/>
  <c r="F101" i="16"/>
  <c r="AU124" i="6" s="1"/>
  <c r="F102" i="16"/>
  <c r="AU125" i="6" s="1"/>
  <c r="F103" i="16"/>
  <c r="AU126" i="6" s="1"/>
  <c r="F104" i="16"/>
  <c r="AU127" i="6" s="1"/>
  <c r="F105" i="16"/>
  <c r="AU128" i="6" s="1"/>
  <c r="F106" i="16"/>
  <c r="AU129" i="6" s="1"/>
  <c r="AV129" i="6" s="1"/>
  <c r="F107" i="16"/>
  <c r="AU130" i="6" s="1"/>
  <c r="F108" i="16"/>
  <c r="AU131" i="6" s="1"/>
  <c r="F109" i="16"/>
  <c r="AU132" i="6" s="1"/>
  <c r="F110" i="16"/>
  <c r="AU133" i="6" s="1"/>
  <c r="F111" i="16"/>
  <c r="AU134" i="6" s="1"/>
  <c r="F112" i="16"/>
  <c r="F113" i="16"/>
  <c r="AU136" i="6" s="1"/>
  <c r="F114" i="16"/>
  <c r="AU137" i="6" s="1"/>
  <c r="AV137" i="6" s="1"/>
  <c r="F115" i="16"/>
  <c r="F116" i="16"/>
  <c r="AU139" i="6" s="1"/>
  <c r="AV139" i="6" s="1"/>
  <c r="F117" i="16"/>
  <c r="AU141" i="6" s="1"/>
  <c r="F118" i="16"/>
  <c r="AU142" i="6" s="1"/>
  <c r="AV142" i="6" s="1"/>
  <c r="F119" i="16"/>
  <c r="AU143" i="6" s="1"/>
  <c r="AV143" i="6" s="1"/>
  <c r="F120" i="16"/>
  <c r="AU146" i="6" s="1"/>
  <c r="F121" i="16"/>
  <c r="AU147" i="6" s="1"/>
  <c r="F122" i="16"/>
  <c r="AU148" i="6" s="1"/>
  <c r="F123" i="16"/>
  <c r="AU149" i="6" s="1"/>
  <c r="F124" i="16"/>
  <c r="AU150" i="6" s="1"/>
  <c r="AV150" i="6" s="1"/>
  <c r="F125" i="16"/>
  <c r="AU151" i="6" s="1"/>
  <c r="F126" i="16"/>
  <c r="AU152" i="6" s="1"/>
  <c r="F127" i="16"/>
  <c r="F128" i="16"/>
  <c r="AU154" i="6" s="1"/>
  <c r="F129" i="16"/>
  <c r="AU155" i="6" s="1"/>
  <c r="F130" i="16"/>
  <c r="AU156" i="6" s="1"/>
  <c r="F131" i="16"/>
  <c r="AU157" i="6" s="1"/>
  <c r="F132" i="16"/>
  <c r="AU158" i="6" s="1"/>
  <c r="F133" i="16"/>
  <c r="AU159" i="6" s="1"/>
  <c r="F134" i="16"/>
  <c r="AU162" i="6" s="1"/>
  <c r="F135" i="16"/>
  <c r="AU163" i="6" s="1"/>
  <c r="AV163" i="6" s="1"/>
  <c r="F136" i="16"/>
  <c r="AU164" i="6" s="1"/>
  <c r="F137" i="16"/>
  <c r="AU165" i="6" s="1"/>
  <c r="F138" i="16"/>
  <c r="AU166" i="6" s="1"/>
  <c r="F139" i="16"/>
  <c r="AU167" i="6" s="1"/>
  <c r="F140" i="16"/>
  <c r="AU169" i="6" s="1"/>
  <c r="F141" i="16"/>
  <c r="F142" i="16"/>
  <c r="AU171" i="6" s="1"/>
  <c r="F143" i="16"/>
  <c r="AU172" i="6" s="1"/>
  <c r="F144" i="16"/>
  <c r="AU174" i="6" s="1"/>
  <c r="F145" i="16"/>
  <c r="AU176" i="6" s="1"/>
  <c r="AV176" i="6" s="1"/>
  <c r="F146" i="16"/>
  <c r="AU178" i="6" s="1"/>
  <c r="F147" i="16"/>
  <c r="AU181" i="6" s="1"/>
  <c r="F148" i="16"/>
  <c r="F149" i="16"/>
  <c r="F150" i="16"/>
  <c r="AU184" i="6" s="1"/>
  <c r="F151" i="16"/>
  <c r="AU185" i="6" s="1"/>
  <c r="F152" i="16"/>
  <c r="F153" i="16"/>
  <c r="AU189" i="6" s="1"/>
  <c r="AV189" i="6" s="1"/>
  <c r="F154" i="16"/>
  <c r="AU190" i="6" s="1"/>
  <c r="F155" i="16"/>
  <c r="AU191" i="6" s="1"/>
  <c r="F156" i="16"/>
  <c r="F157" i="16"/>
  <c r="AU192" i="6" s="1"/>
  <c r="F158" i="16"/>
  <c r="F159" i="16"/>
  <c r="AU194" i="6" s="1"/>
  <c r="F160" i="16"/>
  <c r="F161" i="16"/>
  <c r="AU196" i="6" s="1"/>
  <c r="F162" i="16"/>
  <c r="AU197" i="6" s="1"/>
  <c r="F163" i="16"/>
  <c r="AU198" i="6" s="1"/>
  <c r="F164" i="16"/>
  <c r="AU199" i="6" s="1"/>
  <c r="F165" i="16"/>
  <c r="AU200" i="6" s="1"/>
  <c r="F166" i="16"/>
  <c r="AU202" i="6" s="1"/>
  <c r="F167" i="16"/>
  <c r="AU205" i="6" s="1"/>
  <c r="F168" i="16"/>
  <c r="AU206" i="6" s="1"/>
  <c r="F169" i="16"/>
  <c r="AU207" i="6" s="1"/>
  <c r="F170" i="16"/>
  <c r="AU208" i="6" s="1"/>
  <c r="F171" i="16"/>
  <c r="AU209" i="6" s="1"/>
  <c r="F172" i="16"/>
  <c r="F173" i="16"/>
  <c r="AU211" i="6" s="1"/>
  <c r="F174" i="16"/>
  <c r="AU212" i="6" s="1"/>
  <c r="F175" i="16"/>
  <c r="AU213" i="6" s="1"/>
  <c r="F176" i="16"/>
  <c r="AU214" i="6" s="1"/>
  <c r="F177" i="16"/>
  <c r="AU215" i="6" s="1"/>
  <c r="F178" i="16"/>
  <c r="AU216" i="6" s="1"/>
  <c r="AV216" i="6" s="1"/>
  <c r="F179" i="16"/>
  <c r="AU217" i="6" s="1"/>
  <c r="F180" i="16"/>
  <c r="AU219" i="6" s="1"/>
  <c r="F181" i="16"/>
  <c r="AU220" i="6" s="1"/>
  <c r="F182" i="16"/>
  <c r="AU221" i="6" s="1"/>
  <c r="F183" i="16"/>
  <c r="F184" i="16"/>
  <c r="AU222" i="6" s="1"/>
  <c r="F185" i="16"/>
  <c r="AU223" i="6" s="1"/>
  <c r="F186" i="16"/>
  <c r="AU226" i="6" s="1"/>
  <c r="F187" i="16"/>
  <c r="AU227" i="6" s="1"/>
  <c r="F188" i="16"/>
  <c r="AU228" i="6" s="1"/>
  <c r="F189" i="16"/>
  <c r="AU229" i="6" s="1"/>
  <c r="F190" i="16"/>
  <c r="AU230" i="6" s="1"/>
  <c r="F191" i="16"/>
  <c r="AU231" i="6" s="1"/>
  <c r="F192" i="16"/>
  <c r="AU232" i="6" s="1"/>
  <c r="F193" i="16"/>
  <c r="AU233" i="6" s="1"/>
  <c r="F194" i="16"/>
  <c r="AU234" i="6" s="1"/>
  <c r="F195" i="16"/>
  <c r="AU235" i="6" s="1"/>
  <c r="F196" i="16"/>
  <c r="AU236" i="6" s="1"/>
  <c r="F197" i="16"/>
  <c r="AU237" i="6" s="1"/>
  <c r="F198" i="16"/>
  <c r="AU238" i="6" s="1"/>
  <c r="AV238" i="6" s="1"/>
  <c r="F199" i="16"/>
  <c r="AU239" i="6" s="1"/>
  <c r="F200" i="16"/>
  <c r="AU242" i="6" s="1"/>
  <c r="F201" i="16"/>
  <c r="AU245" i="6" s="1"/>
  <c r="F202" i="16"/>
  <c r="AU246" i="6" s="1"/>
  <c r="F203" i="16"/>
  <c r="AU247" i="6" s="1"/>
  <c r="F204" i="16"/>
  <c r="AU248" i="6" s="1"/>
  <c r="F205" i="16"/>
  <c r="AU249" i="6" s="1"/>
  <c r="F206" i="16"/>
  <c r="AU250" i="6" s="1"/>
  <c r="F207" i="16"/>
  <c r="AU252" i="6" s="1"/>
  <c r="F208" i="16"/>
  <c r="AU253" i="6" s="1"/>
  <c r="AV253" i="6" s="1"/>
  <c r="F209" i="16"/>
  <c r="AU254" i="6" s="1"/>
  <c r="F210" i="16"/>
  <c r="AU255" i="6" s="1"/>
  <c r="F211" i="16"/>
  <c r="AU256" i="6" s="1"/>
  <c r="F212" i="16"/>
  <c r="AU258" i="6" s="1"/>
  <c r="F213" i="16"/>
  <c r="AU259" i="6" s="1"/>
  <c r="F214" i="16"/>
  <c r="AU260" i="6" s="1"/>
  <c r="F215" i="16"/>
  <c r="AU262" i="6" s="1"/>
  <c r="F216" i="16"/>
  <c r="AU263" i="6" s="1"/>
  <c r="F217" i="16"/>
  <c r="AU264" i="6" s="1"/>
  <c r="F218" i="16"/>
  <c r="AU265" i="6" s="1"/>
  <c r="AV265" i="6" s="1"/>
  <c r="F219" i="16"/>
  <c r="AU266" i="6" s="1"/>
  <c r="F220" i="16"/>
  <c r="AU267" i="6" s="1"/>
  <c r="AV267" i="6" s="1"/>
  <c r="F221" i="16"/>
  <c r="AU268" i="6" s="1"/>
  <c r="AV268" i="6" s="1"/>
  <c r="F222" i="16"/>
  <c r="AU269" i="6" s="1"/>
  <c r="F223" i="16"/>
  <c r="AU270" i="6" s="1"/>
  <c r="AV270" i="6" s="1"/>
  <c r="F224" i="16"/>
  <c r="AU271" i="6" s="1"/>
  <c r="F225" i="16"/>
  <c r="AU272" i="6" s="1"/>
  <c r="F226" i="16"/>
  <c r="AU273" i="6" s="1"/>
  <c r="F227" i="16"/>
  <c r="AU274" i="6" s="1"/>
  <c r="F228" i="16"/>
  <c r="AU277" i="6" s="1"/>
  <c r="F229" i="16"/>
  <c r="AU279" i="6" s="1"/>
  <c r="F230" i="16"/>
  <c r="AU280" i="6" s="1"/>
  <c r="F231" i="16"/>
  <c r="AU282" i="6" s="1"/>
  <c r="F232" i="16"/>
  <c r="AU284" i="6" s="1"/>
  <c r="F233" i="16"/>
  <c r="AU287" i="6" s="1"/>
  <c r="F234" i="16"/>
  <c r="AU288" i="6" s="1"/>
  <c r="AV288" i="6" s="1"/>
  <c r="F235" i="16"/>
  <c r="AU290" i="6" s="1"/>
  <c r="F236" i="16"/>
  <c r="AU291" i="6" s="1"/>
  <c r="AV291" i="6" s="1"/>
  <c r="F237" i="16"/>
  <c r="AU293" i="6" s="1"/>
  <c r="F238" i="16"/>
  <c r="AU294" i="6" s="1"/>
  <c r="AV294" i="6" s="1"/>
  <c r="F239" i="16"/>
  <c r="AU295" i="6" s="1"/>
  <c r="F240" i="16"/>
  <c r="AU296" i="6" s="1"/>
  <c r="F241" i="16"/>
  <c r="AU297" i="6" s="1"/>
  <c r="F242" i="16"/>
  <c r="AU298" i="6" s="1"/>
  <c r="AV298" i="6" s="1"/>
  <c r="F243" i="16"/>
  <c r="AU299" i="6" s="1"/>
  <c r="F244" i="16"/>
  <c r="AU300" i="6" s="1"/>
  <c r="F245" i="16"/>
  <c r="AU302" i="6" s="1"/>
  <c r="F246" i="16"/>
  <c r="AU303" i="6" s="1"/>
  <c r="F247" i="16"/>
  <c r="AU304" i="6" s="1"/>
  <c r="AV304" i="6" s="1"/>
  <c r="F248" i="16"/>
  <c r="AU305" i="6" s="1"/>
  <c r="AV305" i="6" s="1"/>
  <c r="F249" i="16"/>
  <c r="AU307" i="6" s="1"/>
  <c r="AV307" i="6" s="1"/>
  <c r="F250" i="16"/>
  <c r="AU308" i="6" s="1"/>
  <c r="F251" i="16"/>
  <c r="AU309" i="6" s="1"/>
  <c r="F252" i="16"/>
  <c r="AU310" i="6" s="1"/>
  <c r="F253" i="16"/>
  <c r="AU311" i="6" s="1"/>
  <c r="F254" i="16"/>
  <c r="AU312" i="6" s="1"/>
  <c r="AV312" i="6" s="1"/>
  <c r="F255" i="16"/>
  <c r="AU313" i="6" s="1"/>
  <c r="F256" i="16"/>
  <c r="AU314" i="6" s="1"/>
  <c r="F257" i="16"/>
  <c r="AU315" i="6" s="1"/>
  <c r="F258" i="16"/>
  <c r="AU317" i="6" s="1"/>
  <c r="F259" i="16"/>
  <c r="AU319" i="6" s="1"/>
  <c r="AV319" i="6" s="1"/>
  <c r="F260" i="16"/>
  <c r="AU320" i="6" s="1"/>
  <c r="F261" i="16"/>
  <c r="AU321" i="6" s="1"/>
  <c r="F262" i="16"/>
  <c r="AU322" i="6" s="1"/>
  <c r="F263" i="16"/>
  <c r="AU323" i="6" s="1"/>
  <c r="F264" i="16"/>
  <c r="AU324" i="6" s="1"/>
  <c r="F265" i="16"/>
  <c r="AU325" i="6" s="1"/>
  <c r="F266" i="16"/>
  <c r="F267" i="16"/>
  <c r="AU327" i="6" s="1"/>
  <c r="F268" i="16"/>
  <c r="AU328" i="6" s="1"/>
  <c r="F269" i="16"/>
  <c r="AU329" i="6" s="1"/>
  <c r="F270" i="16"/>
  <c r="AU330" i="6" s="1"/>
  <c r="F271" i="16"/>
  <c r="AU331" i="6" s="1"/>
  <c r="F272" i="16"/>
  <c r="AU332" i="6" s="1"/>
  <c r="AV332" i="6" s="1"/>
  <c r="F273" i="16"/>
  <c r="F274" i="16"/>
  <c r="AU334" i="6" s="1"/>
  <c r="F275" i="16"/>
  <c r="F276" i="16"/>
  <c r="AU336" i="6" s="1"/>
  <c r="F277" i="16"/>
  <c r="F278" i="16"/>
  <c r="AU338" i="6" s="1"/>
  <c r="F279" i="16"/>
  <c r="AU339" i="6" s="1"/>
  <c r="F280" i="16"/>
  <c r="AU340" i="6" s="1"/>
  <c r="AV340" i="6" s="1"/>
  <c r="F281" i="16"/>
  <c r="F282" i="16"/>
  <c r="AU345" i="6" s="1"/>
  <c r="F283" i="16"/>
  <c r="AU347" i="6" s="1"/>
  <c r="F284" i="16"/>
  <c r="AU348" i="6" s="1"/>
  <c r="F285" i="16"/>
  <c r="AU353" i="6" s="1"/>
  <c r="F286" i="16"/>
  <c r="AU355" i="6" s="1"/>
  <c r="F287" i="16"/>
  <c r="AU356" i="6" s="1"/>
  <c r="F288" i="16"/>
  <c r="AU357" i="6" s="1"/>
  <c r="F289" i="16"/>
  <c r="AU358" i="6" s="1"/>
  <c r="F290" i="16"/>
  <c r="AU359" i="6" s="1"/>
  <c r="AV359" i="6" s="1"/>
  <c r="F291" i="16"/>
  <c r="AU361" i="6" s="1"/>
  <c r="F292" i="16"/>
  <c r="AU362" i="6" s="1"/>
  <c r="AV362" i="6" s="1"/>
  <c r="F293" i="16"/>
  <c r="F294" i="16"/>
  <c r="AU366" i="6" s="1"/>
  <c r="F295" i="16"/>
  <c r="AU367" i="6" s="1"/>
  <c r="F296" i="16"/>
  <c r="AU368" i="6" s="1"/>
  <c r="F297" i="16"/>
  <c r="AU369" i="6" s="1"/>
  <c r="F298" i="16"/>
  <c r="AU370" i="6" s="1"/>
  <c r="F299" i="16"/>
  <c r="AU372" i="6" s="1"/>
  <c r="F300" i="16"/>
  <c r="AU373" i="6" s="1"/>
  <c r="F301" i="16"/>
  <c r="AU374" i="6" s="1"/>
  <c r="F302" i="16"/>
  <c r="AU375" i="6" s="1"/>
  <c r="F303" i="16"/>
  <c r="AU376" i="6" s="1"/>
  <c r="F304" i="16"/>
  <c r="AU377" i="6" s="1"/>
  <c r="AV377" i="6" s="1"/>
  <c r="F305" i="16"/>
  <c r="AU378" i="6" s="1"/>
  <c r="AV378" i="6" s="1"/>
  <c r="F306" i="16"/>
  <c r="AU379" i="6" s="1"/>
  <c r="F307" i="16"/>
  <c r="AU381" i="6" s="1"/>
  <c r="F308" i="16"/>
  <c r="AU383" i="6" s="1"/>
  <c r="F309" i="16"/>
  <c r="F310" i="16"/>
  <c r="AU386" i="6" s="1"/>
  <c r="F311" i="16"/>
  <c r="AU387" i="6" s="1"/>
  <c r="F312" i="16"/>
  <c r="AU388" i="6" s="1"/>
  <c r="F313" i="16"/>
  <c r="F314" i="16"/>
  <c r="AU390" i="6" s="1"/>
  <c r="F315" i="16"/>
  <c r="AU392" i="6" s="1"/>
  <c r="F316" i="16"/>
  <c r="AU393" i="6" s="1"/>
  <c r="AV393" i="6" s="1"/>
  <c r="F317" i="16"/>
  <c r="AU395" i="6" s="1"/>
  <c r="F318" i="16"/>
  <c r="AU396" i="6" s="1"/>
  <c r="F319" i="16"/>
  <c r="AU397" i="6" s="1"/>
  <c r="F320" i="16"/>
  <c r="AU398" i="6" s="1"/>
  <c r="F321" i="16"/>
  <c r="AU399" i="6" s="1"/>
  <c r="F322" i="16"/>
  <c r="AU402" i="6" s="1"/>
  <c r="F323" i="16"/>
  <c r="AU403" i="6" s="1"/>
  <c r="F324" i="16"/>
  <c r="AU406" i="6" s="1"/>
  <c r="F325" i="16"/>
  <c r="AU407" i="6" s="1"/>
  <c r="F326" i="16"/>
  <c r="AU408" i="6" s="1"/>
  <c r="F327" i="16"/>
  <c r="AU409" i="6" s="1"/>
  <c r="AV409" i="6" s="1"/>
  <c r="F328" i="16"/>
  <c r="AU413" i="6" s="1"/>
  <c r="F329" i="16"/>
  <c r="AU414" i="6" s="1"/>
  <c r="AV414" i="6" s="1"/>
  <c r="F330" i="16"/>
  <c r="AU415" i="6" s="1"/>
  <c r="F331" i="16"/>
  <c r="AU417" i="6" s="1"/>
  <c r="AV417" i="6" s="1"/>
  <c r="F332" i="16"/>
  <c r="AU418" i="6" s="1"/>
  <c r="F333" i="16"/>
  <c r="AU419" i="6" s="1"/>
  <c r="F334" i="16"/>
  <c r="AU420" i="6" s="1"/>
  <c r="F335" i="16"/>
  <c r="AU421" i="6" s="1"/>
  <c r="AV421" i="6" s="1"/>
  <c r="F336" i="16"/>
  <c r="F337" i="16"/>
  <c r="AU424" i="6" s="1"/>
  <c r="F338" i="16"/>
  <c r="AU426" i="6" s="1"/>
  <c r="F339" i="16"/>
  <c r="AU428" i="6" s="1"/>
  <c r="AV428" i="6" s="1"/>
  <c r="F340" i="16"/>
  <c r="AU429" i="6" s="1"/>
  <c r="AV429" i="6" s="1"/>
  <c r="F341" i="16"/>
  <c r="AU431" i="6" s="1"/>
  <c r="F342" i="16"/>
  <c r="AU432" i="6" s="1"/>
  <c r="AV432" i="6" s="1"/>
  <c r="F343" i="16"/>
  <c r="AU434" i="6" s="1"/>
  <c r="AV434" i="6" s="1"/>
  <c r="F344" i="16"/>
  <c r="AU435" i="6" s="1"/>
  <c r="F345" i="16"/>
  <c r="AU437" i="6" s="1"/>
  <c r="F346" i="16"/>
  <c r="AU438" i="6" s="1"/>
  <c r="AV438" i="6" s="1"/>
  <c r="F347" i="16"/>
  <c r="AU439" i="6" s="1"/>
  <c r="AV439" i="6" s="1"/>
  <c r="F348" i="16"/>
  <c r="AU440" i="6" s="1"/>
  <c r="AV440" i="6" s="1"/>
  <c r="F349" i="16"/>
  <c r="AU442" i="6" s="1"/>
  <c r="AV442" i="6" s="1"/>
  <c r="F350" i="16"/>
  <c r="AU443" i="6" s="1"/>
  <c r="F351" i="16"/>
  <c r="AU444" i="6" s="1"/>
  <c r="AV444" i="6" s="1"/>
  <c r="F352" i="16"/>
  <c r="AU445" i="6" s="1"/>
  <c r="F353" i="16"/>
  <c r="AU446" i="6" s="1"/>
  <c r="F354" i="16"/>
  <c r="AU447" i="6" s="1"/>
  <c r="F355" i="16"/>
  <c r="AU448" i="6" s="1"/>
  <c r="AV448" i="6" s="1"/>
  <c r="F356" i="16"/>
  <c r="AU449" i="6" s="1"/>
  <c r="F357" i="16"/>
  <c r="AU450" i="6" s="1"/>
  <c r="F358" i="16"/>
  <c r="AU452" i="6" s="1"/>
  <c r="F359" i="16"/>
  <c r="AU453" i="6" s="1"/>
  <c r="F360" i="16"/>
  <c r="AU454" i="6" s="1"/>
  <c r="F361" i="16"/>
  <c r="AU455" i="6" s="1"/>
  <c r="F362" i="16"/>
  <c r="AU456" i="6" s="1"/>
  <c r="AV456" i="6" s="1"/>
  <c r="F363" i="16"/>
  <c r="AU457" i="6" s="1"/>
  <c r="AV457" i="6" s="1"/>
  <c r="F364" i="16"/>
  <c r="AU458" i="6" s="1"/>
  <c r="AV458" i="6" s="1"/>
  <c r="F365" i="16"/>
  <c r="AU459" i="6" s="1"/>
  <c r="F366" i="16"/>
  <c r="AU460" i="6" s="1"/>
  <c r="F367" i="16"/>
  <c r="AU461" i="6" s="1"/>
  <c r="F368" i="16"/>
  <c r="AU462" i="6" s="1"/>
  <c r="F369" i="16"/>
  <c r="AU463" i="6" s="1"/>
  <c r="AV463" i="6" s="1"/>
  <c r="F370" i="16"/>
  <c r="AU464" i="6" s="1"/>
  <c r="AV464" i="6" s="1"/>
  <c r="F371" i="16"/>
  <c r="AU467" i="6" s="1"/>
  <c r="AV467" i="6" s="1"/>
  <c r="F372" i="16"/>
  <c r="AU468" i="6" s="1"/>
  <c r="AV468" i="6" s="1"/>
  <c r="F373" i="16"/>
  <c r="AU471" i="6" s="1"/>
  <c r="F374" i="16"/>
  <c r="AU472" i="6" s="1"/>
  <c r="F375" i="16"/>
  <c r="AU473" i="6" s="1"/>
  <c r="F376" i="16"/>
  <c r="AU474" i="6" s="1"/>
  <c r="F377" i="16"/>
  <c r="AU475" i="6" s="1"/>
  <c r="AV475" i="6" s="1"/>
  <c r="F378" i="16"/>
  <c r="AU476" i="6" s="1"/>
  <c r="AV476" i="6" s="1"/>
  <c r="F379" i="16"/>
  <c r="AU477" i="6" s="1"/>
  <c r="F380" i="16"/>
  <c r="AU478" i="6" s="1"/>
  <c r="AV478" i="6" s="1"/>
  <c r="F381" i="16"/>
  <c r="AU479" i="6" s="1"/>
  <c r="F382" i="16"/>
  <c r="AU480" i="6" s="1"/>
  <c r="AV480" i="6" s="1"/>
  <c r="F383" i="16"/>
  <c r="AU481" i="6" s="1"/>
  <c r="F384" i="16"/>
  <c r="AU482" i="6" s="1"/>
  <c r="F385" i="16"/>
  <c r="AU483" i="6" s="1"/>
  <c r="F386" i="16"/>
  <c r="AU484" i="6" s="1"/>
  <c r="F387" i="16"/>
  <c r="AU485" i="6" s="1"/>
  <c r="F388" i="16"/>
  <c r="AU487" i="6" s="1"/>
  <c r="F389" i="16"/>
  <c r="AU489" i="6" s="1"/>
  <c r="F390" i="16"/>
  <c r="AU490" i="6" s="1"/>
  <c r="F391" i="16"/>
  <c r="AU491" i="6" s="1"/>
  <c r="F392" i="16"/>
  <c r="AU492" i="6" s="1"/>
  <c r="AV492" i="6" s="1"/>
  <c r="F393" i="16"/>
  <c r="AU493" i="6" s="1"/>
  <c r="AV493" i="6" s="1"/>
  <c r="F394" i="16"/>
  <c r="AU494" i="6" s="1"/>
  <c r="AV494" i="6" s="1"/>
  <c r="F395" i="16"/>
  <c r="AU495" i="6" s="1"/>
  <c r="F396" i="16"/>
  <c r="AU498" i="6" s="1"/>
  <c r="F397" i="16"/>
  <c r="AU500" i="6" s="1"/>
  <c r="F398" i="16"/>
  <c r="AU501" i="6" s="1"/>
  <c r="F399" i="16"/>
  <c r="AU503" i="6" s="1"/>
  <c r="F400" i="16"/>
  <c r="AU505" i="6" s="1"/>
  <c r="F401" i="16"/>
  <c r="AU506" i="6" s="1"/>
  <c r="F402" i="16"/>
  <c r="AU507" i="6" s="1"/>
  <c r="F403" i="16"/>
  <c r="AU508" i="6" s="1"/>
  <c r="F404" i="16"/>
  <c r="AU510" i="6" s="1"/>
  <c r="F405" i="16"/>
  <c r="AU512" i="6" s="1"/>
  <c r="AV512" i="6" s="1"/>
  <c r="F406" i="16"/>
  <c r="AU509" i="6" s="1"/>
  <c r="AV509" i="6" s="1"/>
  <c r="F407" i="16"/>
  <c r="AU514" i="6" s="1"/>
  <c r="AV514" i="6" s="1"/>
  <c r="F408" i="16"/>
  <c r="F409" i="16"/>
  <c r="AU516" i="6" s="1"/>
  <c r="F410" i="16"/>
  <c r="AU517" i="6" s="1"/>
  <c r="F411" i="16"/>
  <c r="AU518" i="6" s="1"/>
  <c r="F412" i="16"/>
  <c r="AU520" i="6" s="1"/>
  <c r="F413" i="16"/>
  <c r="AU522" i="6" s="1"/>
  <c r="F414" i="16"/>
  <c r="AU523" i="6" s="1"/>
  <c r="F415" i="16"/>
  <c r="AU524" i="6" s="1"/>
  <c r="F416" i="16"/>
  <c r="AU525" i="6" s="1"/>
  <c r="F417" i="16"/>
  <c r="AU527" i="6" s="1"/>
  <c r="F418" i="16"/>
  <c r="AU528" i="6" s="1"/>
  <c r="F419" i="16"/>
  <c r="AU529" i="6" s="1"/>
  <c r="F420" i="16"/>
  <c r="F421" i="16"/>
  <c r="F422" i="16"/>
  <c r="AU531" i="6" s="1"/>
  <c r="F423" i="16"/>
  <c r="AU532" i="6" s="1"/>
  <c r="F424" i="16"/>
  <c r="F425" i="16"/>
  <c r="AU534" i="6" s="1"/>
  <c r="AV534" i="6" s="1"/>
  <c r="F426" i="16"/>
  <c r="AU536" i="6" s="1"/>
  <c r="F427" i="16"/>
  <c r="AU538" i="6" s="1"/>
  <c r="F428" i="16"/>
  <c r="AU539" i="6" s="1"/>
  <c r="F429" i="16"/>
  <c r="AU540" i="6" s="1"/>
  <c r="F430" i="16"/>
  <c r="AU543" i="6" s="1"/>
  <c r="F431" i="16"/>
  <c r="AU544" i="6" s="1"/>
  <c r="F432" i="16"/>
  <c r="AU545" i="6" s="1"/>
  <c r="F433" i="16"/>
  <c r="AU547" i="6" s="1"/>
  <c r="F434" i="16"/>
  <c r="AU548" i="6" s="1"/>
  <c r="F435" i="16"/>
  <c r="AU549" i="6" s="1"/>
  <c r="F436" i="16"/>
  <c r="AU550" i="6" s="1"/>
  <c r="AV550" i="6" s="1"/>
  <c r="F437" i="16"/>
  <c r="AU551" i="6" s="1"/>
  <c r="AV551" i="6" s="1"/>
  <c r="F438" i="16"/>
  <c r="AU552" i="6" s="1"/>
  <c r="F439" i="16"/>
  <c r="AU553" i="6" s="1"/>
  <c r="F440" i="16"/>
  <c r="AU555" i="6" s="1"/>
  <c r="F441" i="16"/>
  <c r="F442" i="16"/>
  <c r="AU558" i="6" s="1"/>
  <c r="AV558" i="6" s="1"/>
  <c r="F443" i="16"/>
  <c r="AU559" i="6" s="1"/>
  <c r="F444" i="16"/>
  <c r="AU562" i="6" s="1"/>
  <c r="AV562" i="6" s="1"/>
  <c r="F445" i="16"/>
  <c r="AU563" i="6" s="1"/>
  <c r="AV563" i="6" s="1"/>
  <c r="F446" i="16"/>
  <c r="F447" i="16"/>
  <c r="AU565" i="6" s="1"/>
  <c r="AV565" i="6" s="1"/>
  <c r="F448" i="16"/>
  <c r="AU566" i="6" s="1"/>
  <c r="AV566" i="6" s="1"/>
  <c r="F449" i="16"/>
  <c r="AU567" i="6" s="1"/>
  <c r="F450" i="16"/>
  <c r="AU568" i="6" s="1"/>
  <c r="F451" i="16"/>
  <c r="F452" i="16"/>
  <c r="AU571" i="6" s="1"/>
  <c r="F453" i="16"/>
  <c r="AU572" i="6" s="1"/>
  <c r="F454" i="16"/>
  <c r="AU573" i="6" s="1"/>
  <c r="F455" i="16"/>
  <c r="AU574" i="6" s="1"/>
  <c r="AV574" i="6" s="1"/>
  <c r="F456" i="16"/>
  <c r="AU575" i="6" s="1"/>
  <c r="F457" i="16"/>
  <c r="AU576" i="6" s="1"/>
  <c r="F458" i="16"/>
  <c r="AU577" i="6" s="1"/>
  <c r="F459" i="16"/>
  <c r="F460" i="16"/>
  <c r="F461" i="16"/>
  <c r="AU581" i="6" s="1"/>
  <c r="AV581" i="6" s="1"/>
  <c r="F462" i="16"/>
  <c r="F463" i="16"/>
  <c r="F464" i="16"/>
  <c r="F465" i="16"/>
  <c r="F466" i="16"/>
  <c r="F467" i="16"/>
  <c r="F468" i="16"/>
  <c r="AU588" i="6" s="1"/>
  <c r="AV588" i="6" s="1"/>
  <c r="F469" i="16"/>
  <c r="F470" i="16"/>
  <c r="F471" i="16"/>
  <c r="F472" i="16"/>
  <c r="AU593" i="6" s="1"/>
  <c r="AV593" i="6" s="1"/>
  <c r="AQ335" i="6" l="1"/>
  <c r="AR335" i="6" s="1"/>
  <c r="AU335" i="6"/>
  <c r="AV335" i="6" s="1"/>
  <c r="AQ154" i="6"/>
  <c r="AU153" i="6"/>
  <c r="AQ139" i="6"/>
  <c r="AR139" i="6" s="1"/>
  <c r="AU138" i="6"/>
  <c r="AQ40" i="6"/>
  <c r="AR40" i="6" s="1"/>
  <c r="AU37" i="6"/>
  <c r="AQ27" i="6"/>
  <c r="AR27" i="6" s="1"/>
  <c r="AU27" i="6"/>
  <c r="AV27" i="6" s="1"/>
  <c r="AQ19" i="6"/>
  <c r="AU16" i="6"/>
  <c r="AQ634" i="6"/>
  <c r="AR634" i="6" s="1"/>
  <c r="AU570" i="6"/>
  <c r="AQ648" i="6"/>
  <c r="AU564" i="6"/>
  <c r="AV564" i="6" s="1"/>
  <c r="AQ331" i="6"/>
  <c r="AU326" i="6"/>
  <c r="AQ193" i="6"/>
  <c r="AU193" i="6"/>
  <c r="AQ16" i="6"/>
  <c r="AU15" i="6"/>
  <c r="AQ680" i="6"/>
  <c r="AR680" i="6" s="1"/>
  <c r="AU592" i="6"/>
  <c r="AV592" i="6" s="1"/>
  <c r="AQ671" i="6"/>
  <c r="AU587" i="6"/>
  <c r="AV587" i="6" s="1"/>
  <c r="AQ665" i="6"/>
  <c r="AU583" i="6"/>
  <c r="AQ661" i="6"/>
  <c r="AU578" i="6"/>
  <c r="AQ678" i="6"/>
  <c r="AU591" i="6"/>
  <c r="AV591" i="6" s="1"/>
  <c r="AQ670" i="6"/>
  <c r="AU586" i="6"/>
  <c r="AQ664" i="6"/>
  <c r="AU582" i="6"/>
  <c r="AQ677" i="6"/>
  <c r="AU589" i="6"/>
  <c r="AV589" i="6" s="1"/>
  <c r="AQ669" i="6"/>
  <c r="AU585" i="6"/>
  <c r="AQ640" i="6"/>
  <c r="AU557" i="6"/>
  <c r="AQ452" i="6"/>
  <c r="AU389" i="6"/>
  <c r="AQ393" i="6"/>
  <c r="AR393" i="6" s="1"/>
  <c r="AU384" i="6"/>
  <c r="AQ373" i="6"/>
  <c r="AU363" i="6"/>
  <c r="AQ403" i="6"/>
  <c r="AU344" i="6"/>
  <c r="AV344" i="6" s="1"/>
  <c r="AQ397" i="6"/>
  <c r="AU337" i="6"/>
  <c r="AV337" i="6" s="1"/>
  <c r="AQ339" i="6"/>
  <c r="AU333" i="6"/>
  <c r="AQ206" i="6"/>
  <c r="AU170" i="6"/>
  <c r="AQ69" i="6"/>
  <c r="AR69" i="6" s="1"/>
  <c r="AU68" i="6"/>
  <c r="AQ51" i="6"/>
  <c r="AR51" i="6" s="1"/>
  <c r="AU50" i="6"/>
  <c r="AV50" i="6" s="1"/>
  <c r="AQ25" i="6"/>
  <c r="AU25" i="6"/>
  <c r="AQ668" i="6"/>
  <c r="AU584" i="6"/>
  <c r="AV584" i="6" s="1"/>
  <c r="AQ662" i="6"/>
  <c r="AU580" i="6"/>
  <c r="AQ533" i="6"/>
  <c r="AU533" i="6"/>
  <c r="AQ536" i="6"/>
  <c r="AU530" i="6"/>
  <c r="AQ515" i="6"/>
  <c r="AU515" i="6"/>
  <c r="AQ434" i="6"/>
  <c r="AR434" i="6" s="1"/>
  <c r="AU423" i="6"/>
  <c r="AQ210" i="6"/>
  <c r="AR210" i="6" s="1"/>
  <c r="AU210" i="6"/>
  <c r="AV210" i="6" s="1"/>
  <c r="AQ195" i="6"/>
  <c r="AR195" i="6" s="1"/>
  <c r="AU195" i="6"/>
  <c r="AV195" i="6" s="1"/>
  <c r="AQ188" i="6"/>
  <c r="AU188" i="6"/>
  <c r="F571" i="62"/>
  <c r="AV83" i="6"/>
  <c r="F65" i="62"/>
  <c r="L68" i="45"/>
  <c r="AV426" i="6"/>
  <c r="L344" i="45"/>
  <c r="F339" i="62"/>
  <c r="F545" i="62"/>
  <c r="L556" i="45"/>
  <c r="AV130" i="6"/>
  <c r="F107" i="62"/>
  <c r="AV622" i="6"/>
  <c r="L512" i="45"/>
  <c r="AV154" i="6"/>
  <c r="F127" i="62"/>
  <c r="L131" i="45"/>
  <c r="AV23" i="6"/>
  <c r="F14" i="62"/>
  <c r="L16" i="45"/>
  <c r="AV164" i="6"/>
  <c r="F134" i="62"/>
  <c r="L138" i="45"/>
  <c r="AR674" i="6"/>
  <c r="AV674" i="6"/>
  <c r="AR708" i="6"/>
  <c r="AV708" i="6"/>
  <c r="AQ270" i="6"/>
  <c r="AR270" i="6" s="1"/>
  <c r="AQ199" i="6"/>
  <c r="AQ552" i="6"/>
  <c r="AQ50" i="6"/>
  <c r="AR50" i="6" s="1"/>
  <c r="AQ159" i="6"/>
  <c r="AQ273" i="6"/>
  <c r="AQ190" i="6"/>
  <c r="AQ443" i="6"/>
  <c r="AD551" i="6"/>
  <c r="AE551" i="6" s="1"/>
  <c r="AQ551" i="6"/>
  <c r="AR551" i="6" s="1"/>
  <c r="AQ426" i="6"/>
  <c r="AR426" i="6" s="1"/>
  <c r="AQ390" i="6"/>
  <c r="AQ675" i="6"/>
  <c r="AD588" i="6"/>
  <c r="AE588" i="6" s="1"/>
  <c r="AQ588" i="6"/>
  <c r="AR588" i="6" s="1"/>
  <c r="AQ585" i="6"/>
  <c r="AQ442" i="6"/>
  <c r="AR442" i="6" s="1"/>
  <c r="AQ237" i="6"/>
  <c r="AQ233" i="6"/>
  <c r="AQ229" i="6"/>
  <c r="AQ223" i="6"/>
  <c r="AQ192" i="6"/>
  <c r="AQ220" i="6"/>
  <c r="AQ215" i="6"/>
  <c r="AQ211" i="6"/>
  <c r="AQ176" i="6"/>
  <c r="AR176" i="6" s="1"/>
  <c r="AQ165" i="6"/>
  <c r="AQ142" i="6"/>
  <c r="AR142" i="6" s="1"/>
  <c r="AQ136" i="6"/>
  <c r="AQ132" i="6"/>
  <c r="AQ500" i="6"/>
  <c r="AQ287" i="6"/>
  <c r="AQ259" i="6"/>
  <c r="AQ133" i="6"/>
  <c r="AQ117" i="6"/>
  <c r="AQ113" i="6"/>
  <c r="AQ137" i="6"/>
  <c r="AR137" i="6" s="1"/>
  <c r="AQ119" i="6"/>
  <c r="AQ103" i="6"/>
  <c r="AR103" i="6" s="1"/>
  <c r="AQ250" i="6"/>
  <c r="AQ101" i="6"/>
  <c r="AR101" i="6" s="1"/>
  <c r="AQ49" i="6"/>
  <c r="AQ44" i="6"/>
  <c r="AQ509" i="6"/>
  <c r="AR509" i="6" s="1"/>
  <c r="AD509" i="6"/>
  <c r="AE509" i="6" s="1"/>
  <c r="AQ682" i="6"/>
  <c r="AQ605" i="6"/>
  <c r="AR605" i="6" s="1"/>
  <c r="AQ534" i="6"/>
  <c r="AR534" i="6" s="1"/>
  <c r="AD534" i="6"/>
  <c r="AE534" i="6" s="1"/>
  <c r="AQ90" i="6"/>
  <c r="AQ84" i="6"/>
  <c r="AQ80" i="6"/>
  <c r="AQ75" i="6"/>
  <c r="AQ58" i="6"/>
  <c r="AQ67" i="6"/>
  <c r="AQ24" i="6"/>
  <c r="AR24" i="6" s="1"/>
  <c r="AD24" i="6"/>
  <c r="AE24" i="6" s="1"/>
  <c r="AD17" i="6"/>
  <c r="AE17" i="6" s="1"/>
  <c r="AQ17" i="6"/>
  <c r="AR17" i="6" s="1"/>
  <c r="AQ550" i="6"/>
  <c r="AR550" i="6" s="1"/>
  <c r="AD550" i="6"/>
  <c r="AE550" i="6" s="1"/>
  <c r="AD378" i="6"/>
  <c r="AE378" i="6" s="1"/>
  <c r="AQ378" i="6"/>
  <c r="AR378" i="6" s="1"/>
  <c r="AQ155" i="6"/>
  <c r="AQ131" i="6"/>
  <c r="AQ146" i="6"/>
  <c r="AQ127" i="6"/>
  <c r="AQ123" i="6"/>
  <c r="AQ118" i="6"/>
  <c r="AQ114" i="6"/>
  <c r="AR114" i="6" s="1"/>
  <c r="AQ110" i="6"/>
  <c r="AQ95" i="6"/>
  <c r="AR95" i="6" s="1"/>
  <c r="AD95" i="6"/>
  <c r="AE95" i="6" s="1"/>
  <c r="AQ106" i="6"/>
  <c r="AQ104" i="6"/>
  <c r="AQ98" i="6"/>
  <c r="AQ89" i="6"/>
  <c r="AQ83" i="6"/>
  <c r="AQ79" i="6"/>
  <c r="AQ61" i="6"/>
  <c r="AQ72" i="6"/>
  <c r="AR72" i="6" s="1"/>
  <c r="AQ66" i="6"/>
  <c r="AQ56" i="6"/>
  <c r="AQ28" i="6"/>
  <c r="AQ663" i="6"/>
  <c r="AD589" i="6"/>
  <c r="AE589" i="6" s="1"/>
  <c r="AQ589" i="6"/>
  <c r="AR589" i="6" s="1"/>
  <c r="AQ457" i="6"/>
  <c r="AR457" i="6" s="1"/>
  <c r="AD457" i="6"/>
  <c r="AE457" i="6" s="1"/>
  <c r="AQ238" i="6"/>
  <c r="AR238" i="6" s="1"/>
  <c r="AD238" i="6"/>
  <c r="AE238" i="6" s="1"/>
  <c r="AQ246" i="6"/>
  <c r="AQ170" i="6"/>
  <c r="AQ143" i="6"/>
  <c r="AR143" i="6" s="1"/>
  <c r="AQ158" i="6"/>
  <c r="AQ153" i="6"/>
  <c r="AQ149" i="6"/>
  <c r="AQ126" i="6"/>
  <c r="AQ122" i="6"/>
  <c r="AQ109" i="6"/>
  <c r="AQ93" i="6"/>
  <c r="AR93" i="6" s="1"/>
  <c r="AD93" i="6"/>
  <c r="AE93" i="6" s="1"/>
  <c r="AQ87" i="6"/>
  <c r="AR87" i="6" s="1"/>
  <c r="AQ82" i="6"/>
  <c r="AQ78" i="6"/>
  <c r="AR78" i="6" s="1"/>
  <c r="AQ60" i="6"/>
  <c r="AQ70" i="6"/>
  <c r="AQ65" i="6"/>
  <c r="AQ52" i="6"/>
  <c r="AQ55" i="6"/>
  <c r="AQ37" i="6"/>
  <c r="AQ32" i="6"/>
  <c r="AQ26" i="6"/>
  <c r="AD298" i="6"/>
  <c r="AE298" i="6" s="1"/>
  <c r="AQ298" i="6"/>
  <c r="AR298" i="6" s="1"/>
  <c r="AD288" i="6"/>
  <c r="AE288" i="6" s="1"/>
  <c r="AQ288" i="6"/>
  <c r="AR288" i="6" s="1"/>
  <c r="AQ417" i="6"/>
  <c r="AR417" i="6" s="1"/>
  <c r="AD417" i="6"/>
  <c r="AE417" i="6" s="1"/>
  <c r="AD129" i="6"/>
  <c r="AE129" i="6" s="1"/>
  <c r="AQ129" i="6"/>
  <c r="AR129" i="6" s="1"/>
  <c r="AR154" i="6"/>
  <c r="AQ59" i="6"/>
  <c r="AQ47" i="6"/>
  <c r="AQ42" i="6"/>
  <c r="AQ630" i="6"/>
  <c r="AQ624" i="6"/>
  <c r="AR624" i="6" s="1"/>
  <c r="AQ620" i="6"/>
  <c r="AQ602" i="6"/>
  <c r="AQ594" i="6"/>
  <c r="AQ508" i="6"/>
  <c r="AQ503" i="6"/>
  <c r="AQ494" i="6"/>
  <c r="AR494" i="6" s="1"/>
  <c r="AQ490" i="6"/>
  <c r="AQ484" i="6"/>
  <c r="AQ480" i="6"/>
  <c r="AR480" i="6" s="1"/>
  <c r="AQ476" i="6"/>
  <c r="AR476" i="6" s="1"/>
  <c r="AQ34" i="6"/>
  <c r="AQ11" i="6"/>
  <c r="AQ472" i="6"/>
  <c r="AQ253" i="6"/>
  <c r="AR253" i="6" s="1"/>
  <c r="AQ248" i="6"/>
  <c r="AQ242" i="6"/>
  <c r="AQ235" i="6"/>
  <c r="AQ231" i="6"/>
  <c r="AQ227" i="6"/>
  <c r="AQ217" i="6"/>
  <c r="AQ213" i="6"/>
  <c r="AQ208" i="6"/>
  <c r="AQ202" i="6"/>
  <c r="AQ197" i="6"/>
  <c r="AQ185" i="6"/>
  <c r="AQ181" i="6"/>
  <c r="AQ650" i="6"/>
  <c r="AQ649" i="6"/>
  <c r="AR649" i="6" s="1"/>
  <c r="AQ644" i="6"/>
  <c r="AQ581" i="6"/>
  <c r="AR581" i="6" s="1"/>
  <c r="AQ467" i="6"/>
  <c r="AR467" i="6" s="1"/>
  <c r="AQ461" i="6"/>
  <c r="AQ456" i="6"/>
  <c r="AR456" i="6" s="1"/>
  <c r="AQ464" i="6"/>
  <c r="AR464" i="6" s="1"/>
  <c r="AQ460" i="6"/>
  <c r="AQ172" i="6"/>
  <c r="AQ167" i="6"/>
  <c r="AQ162" i="6"/>
  <c r="AQ156" i="6"/>
  <c r="AQ151" i="6"/>
  <c r="AQ147" i="6"/>
  <c r="AQ138" i="6"/>
  <c r="AQ134" i="6"/>
  <c r="AQ128" i="6"/>
  <c r="AQ124" i="6"/>
  <c r="AQ105" i="6"/>
  <c r="AQ99" i="6"/>
  <c r="AQ392" i="6"/>
  <c r="AQ645" i="6"/>
  <c r="AQ7" i="6"/>
  <c r="AR7" i="6" s="1"/>
  <c r="AQ6" i="6"/>
  <c r="AQ625" i="6"/>
  <c r="AQ576" i="6"/>
  <c r="AQ485" i="6"/>
  <c r="AQ473" i="6"/>
  <c r="AQ450" i="6"/>
  <c r="AQ446" i="6"/>
  <c r="AQ440" i="6"/>
  <c r="AR440" i="6" s="1"/>
  <c r="AQ437" i="6"/>
  <c r="AQ429" i="6"/>
  <c r="AR429" i="6" s="1"/>
  <c r="AQ421" i="6"/>
  <c r="AR421" i="6" s="1"/>
  <c r="AQ415" i="6"/>
  <c r="AQ408" i="6"/>
  <c r="AQ402" i="6"/>
  <c r="AQ396" i="6"/>
  <c r="AQ157" i="6"/>
  <c r="AQ152" i="6"/>
  <c r="AQ130" i="6"/>
  <c r="AR130" i="6" s="1"/>
  <c r="AQ108" i="6"/>
  <c r="AQ102" i="6"/>
  <c r="AQ100" i="6"/>
  <c r="AQ96" i="6"/>
  <c r="AQ654" i="6"/>
  <c r="AQ641" i="6"/>
  <c r="AR641" i="6" s="1"/>
  <c r="AD641" i="6"/>
  <c r="AE641" i="6" s="1"/>
  <c r="AQ647" i="6"/>
  <c r="AR647" i="6" s="1"/>
  <c r="AQ616" i="6"/>
  <c r="AQ611" i="6"/>
  <c r="AQ607" i="6"/>
  <c r="AD591" i="6"/>
  <c r="AE591" i="6" s="1"/>
  <c r="AQ591" i="6"/>
  <c r="AR591" i="6" s="1"/>
  <c r="AQ584" i="6"/>
  <c r="AR584" i="6" s="1"/>
  <c r="AQ580" i="6"/>
  <c r="AQ574" i="6"/>
  <c r="AR574" i="6" s="1"/>
  <c r="AQ570" i="6"/>
  <c r="AQ565" i="6"/>
  <c r="AR565" i="6" s="1"/>
  <c r="AQ559" i="6"/>
  <c r="AQ553" i="6"/>
  <c r="AQ545" i="6"/>
  <c r="AQ539" i="6"/>
  <c r="AQ527" i="6"/>
  <c r="AQ523" i="6"/>
  <c r="AQ517" i="6"/>
  <c r="AQ454" i="6"/>
  <c r="AQ449" i="6"/>
  <c r="AQ445" i="6"/>
  <c r="AQ439" i="6"/>
  <c r="AR439" i="6" s="1"/>
  <c r="AQ435" i="6"/>
  <c r="AQ428" i="6"/>
  <c r="AR428" i="6" s="1"/>
  <c r="AQ420" i="6"/>
  <c r="AQ414" i="6"/>
  <c r="AR414" i="6" s="1"/>
  <c r="AQ407" i="6"/>
  <c r="AQ399" i="6"/>
  <c r="AQ395" i="6"/>
  <c r="AQ387" i="6"/>
  <c r="AQ381" i="6"/>
  <c r="AQ375" i="6"/>
  <c r="AQ369" i="6"/>
  <c r="AQ363" i="6"/>
  <c r="AQ358" i="6"/>
  <c r="AQ353" i="6"/>
  <c r="AQ344" i="6"/>
  <c r="AR344" i="6" s="1"/>
  <c r="AQ334" i="6"/>
  <c r="AQ325" i="6"/>
  <c r="AQ321" i="6"/>
  <c r="AQ315" i="6"/>
  <c r="AQ311" i="6"/>
  <c r="AQ307" i="6"/>
  <c r="AR307" i="6" s="1"/>
  <c r="AQ302" i="6"/>
  <c r="AQ296" i="6"/>
  <c r="AQ291" i="6"/>
  <c r="AR291" i="6" s="1"/>
  <c r="AQ282" i="6"/>
  <c r="AQ274" i="6"/>
  <c r="AQ268" i="6"/>
  <c r="AR268" i="6" s="1"/>
  <c r="AQ264" i="6"/>
  <c r="AD285" i="6"/>
  <c r="AE285" i="6" s="1"/>
  <c r="AQ254" i="6"/>
  <c r="AQ120" i="6"/>
  <c r="AQ115" i="6"/>
  <c r="AQ111" i="6"/>
  <c r="AQ107" i="6"/>
  <c r="AQ30" i="6"/>
  <c r="AQ20" i="6"/>
  <c r="AQ14" i="6"/>
  <c r="AQ9" i="6"/>
  <c r="AR9" i="6" s="1"/>
  <c r="AQ660" i="6"/>
  <c r="AQ653" i="6"/>
  <c r="AQ651" i="6"/>
  <c r="AQ642" i="6"/>
  <c r="AQ623" i="6"/>
  <c r="AQ619" i="6"/>
  <c r="AQ615" i="6"/>
  <c r="AQ610" i="6"/>
  <c r="AQ606" i="6"/>
  <c r="AQ587" i="6"/>
  <c r="AR587" i="6" s="1"/>
  <c r="AD587" i="6"/>
  <c r="AE587" i="6" s="1"/>
  <c r="AQ600" i="6"/>
  <c r="AQ593" i="6"/>
  <c r="AR593" i="6" s="1"/>
  <c r="AQ583" i="6"/>
  <c r="AQ578" i="6"/>
  <c r="AQ573" i="6"/>
  <c r="AQ568" i="6"/>
  <c r="AQ564" i="6"/>
  <c r="AR564" i="6" s="1"/>
  <c r="AQ558" i="6"/>
  <c r="AR558" i="6" s="1"/>
  <c r="AQ549" i="6"/>
  <c r="AQ544" i="6"/>
  <c r="AQ538" i="6"/>
  <c r="AQ530" i="6"/>
  <c r="AQ526" i="6"/>
  <c r="AQ516" i="6"/>
  <c r="AQ522" i="6"/>
  <c r="AQ514" i="6"/>
  <c r="AR514" i="6" s="1"/>
  <c r="AQ507" i="6"/>
  <c r="AQ501" i="6"/>
  <c r="AQ493" i="6"/>
  <c r="AR493" i="6" s="1"/>
  <c r="AQ489" i="6"/>
  <c r="AQ483" i="6"/>
  <c r="AQ479" i="6"/>
  <c r="AQ475" i="6"/>
  <c r="AR475" i="6" s="1"/>
  <c r="AQ471" i="6"/>
  <c r="AQ463" i="6"/>
  <c r="AR463" i="6" s="1"/>
  <c r="AQ459" i="6"/>
  <c r="AQ448" i="6"/>
  <c r="AR448" i="6" s="1"/>
  <c r="AQ444" i="6"/>
  <c r="AR444" i="6" s="1"/>
  <c r="AQ438" i="6"/>
  <c r="AR438" i="6" s="1"/>
  <c r="AQ432" i="6"/>
  <c r="AR432" i="6" s="1"/>
  <c r="AQ424" i="6"/>
  <c r="AQ419" i="6"/>
  <c r="AQ413" i="6"/>
  <c r="AQ406" i="6"/>
  <c r="AQ386" i="6"/>
  <c r="AQ379" i="6"/>
  <c r="AQ374" i="6"/>
  <c r="AQ368" i="6"/>
  <c r="AQ362" i="6"/>
  <c r="AR362" i="6" s="1"/>
  <c r="AQ357" i="6"/>
  <c r="AQ338" i="6"/>
  <c r="AQ333" i="6"/>
  <c r="AQ328" i="6"/>
  <c r="AQ324" i="6"/>
  <c r="AQ320" i="6"/>
  <c r="AQ314" i="6"/>
  <c r="AQ310" i="6"/>
  <c r="AQ305" i="6"/>
  <c r="AR305" i="6" s="1"/>
  <c r="AQ300" i="6"/>
  <c r="AQ295" i="6"/>
  <c r="AQ290" i="6"/>
  <c r="AQ280" i="6"/>
  <c r="AQ272" i="6"/>
  <c r="AQ267" i="6"/>
  <c r="AR267" i="6" s="1"/>
  <c r="AQ263" i="6"/>
  <c r="AQ258" i="6"/>
  <c r="AQ252" i="6"/>
  <c r="AQ247" i="6"/>
  <c r="AQ239" i="6"/>
  <c r="AQ234" i="6"/>
  <c r="AQ230" i="6"/>
  <c r="AQ226" i="6"/>
  <c r="AQ221" i="6"/>
  <c r="AQ212" i="6"/>
  <c r="AQ207" i="6"/>
  <c r="AQ200" i="6"/>
  <c r="AQ196" i="6"/>
  <c r="AQ191" i="6"/>
  <c r="AQ184" i="6"/>
  <c r="AQ178" i="6"/>
  <c r="AQ171" i="6"/>
  <c r="AQ166" i="6"/>
  <c r="AQ163" i="6"/>
  <c r="AR163" i="6" s="1"/>
  <c r="AD163" i="6"/>
  <c r="AE163" i="6" s="1"/>
  <c r="AQ53" i="6"/>
  <c r="AQ46" i="6"/>
  <c r="AQ41" i="6"/>
  <c r="AQ13" i="6"/>
  <c r="AQ658" i="6"/>
  <c r="AQ652" i="6"/>
  <c r="AD638" i="6"/>
  <c r="AE638" i="6" s="1"/>
  <c r="AQ638" i="6"/>
  <c r="AR638" i="6" s="1"/>
  <c r="AQ627" i="6"/>
  <c r="AR627" i="6" s="1"/>
  <c r="AQ621" i="6"/>
  <c r="AQ618" i="6"/>
  <c r="AR618" i="6" s="1"/>
  <c r="AQ614" i="6"/>
  <c r="AQ609" i="6"/>
  <c r="AQ604" i="6"/>
  <c r="AQ598" i="6"/>
  <c r="AQ592" i="6"/>
  <c r="AR592" i="6" s="1"/>
  <c r="AQ582" i="6"/>
  <c r="AQ577" i="6"/>
  <c r="AQ572" i="6"/>
  <c r="AQ567" i="6"/>
  <c r="AQ563" i="6"/>
  <c r="AR563" i="6" s="1"/>
  <c r="AQ557" i="6"/>
  <c r="AQ548" i="6"/>
  <c r="AQ543" i="6"/>
  <c r="AQ532" i="6"/>
  <c r="AQ529" i="6"/>
  <c r="AQ525" i="6"/>
  <c r="AQ520" i="6"/>
  <c r="AQ512" i="6"/>
  <c r="AR512" i="6" s="1"/>
  <c r="AQ506" i="6"/>
  <c r="AQ498" i="6"/>
  <c r="AQ492" i="6"/>
  <c r="AR492" i="6" s="1"/>
  <c r="AQ487" i="6"/>
  <c r="AQ482" i="6"/>
  <c r="AQ478" i="6"/>
  <c r="AR478" i="6" s="1"/>
  <c r="AQ474" i="6"/>
  <c r="AQ469" i="6"/>
  <c r="AR469" i="6" s="1"/>
  <c r="AQ462" i="6"/>
  <c r="AQ455" i="6"/>
  <c r="AQ458" i="6"/>
  <c r="AR458" i="6" s="1"/>
  <c r="AQ447" i="6"/>
  <c r="AQ340" i="6"/>
  <c r="AR340" i="6" s="1"/>
  <c r="AQ431" i="6"/>
  <c r="AQ423" i="6"/>
  <c r="AQ418" i="6"/>
  <c r="AQ389" i="6"/>
  <c r="AQ384" i="6"/>
  <c r="AQ377" i="6"/>
  <c r="AR377" i="6" s="1"/>
  <c r="AQ372" i="6"/>
  <c r="AQ367" i="6"/>
  <c r="AQ361" i="6"/>
  <c r="AQ356" i="6"/>
  <c r="AQ347" i="6"/>
  <c r="AQ332" i="6"/>
  <c r="AR332" i="6" s="1"/>
  <c r="AQ327" i="6"/>
  <c r="AQ323" i="6"/>
  <c r="AQ319" i="6"/>
  <c r="AR319" i="6" s="1"/>
  <c r="AQ309" i="6"/>
  <c r="AQ304" i="6"/>
  <c r="AR304" i="6" s="1"/>
  <c r="AQ299" i="6"/>
  <c r="AQ294" i="6"/>
  <c r="AR294" i="6" s="1"/>
  <c r="AQ279" i="6"/>
  <c r="AQ271" i="6"/>
  <c r="AQ266" i="6"/>
  <c r="AQ262" i="6"/>
  <c r="AQ256" i="6"/>
  <c r="AQ97" i="6"/>
  <c r="AQ91" i="6"/>
  <c r="AQ657" i="6"/>
  <c r="AR657" i="6" s="1"/>
  <c r="AQ636" i="6"/>
  <c r="AQ622" i="6"/>
  <c r="AR622" i="6" s="1"/>
  <c r="AQ617" i="6"/>
  <c r="AQ613" i="6"/>
  <c r="AQ608" i="6"/>
  <c r="AQ603" i="6"/>
  <c r="AQ596" i="6"/>
  <c r="AQ586" i="6"/>
  <c r="AQ575" i="6"/>
  <c r="AQ571" i="6"/>
  <c r="AQ566" i="6"/>
  <c r="AR566" i="6" s="1"/>
  <c r="AQ562" i="6"/>
  <c r="AR562" i="6" s="1"/>
  <c r="AQ555" i="6"/>
  <c r="AQ547" i="6"/>
  <c r="AQ540" i="6"/>
  <c r="AQ531" i="6"/>
  <c r="AQ528" i="6"/>
  <c r="AQ524" i="6"/>
  <c r="AQ518" i="6"/>
  <c r="AQ510" i="6"/>
  <c r="AQ505" i="6"/>
  <c r="AQ495" i="6"/>
  <c r="AQ491" i="6"/>
  <c r="AQ481" i="6"/>
  <c r="AQ477" i="6"/>
  <c r="AD468" i="6"/>
  <c r="AE468" i="6" s="1"/>
  <c r="M385" i="45" s="1"/>
  <c r="AQ468" i="6"/>
  <c r="AR468" i="6" s="1"/>
  <c r="AQ388" i="6"/>
  <c r="AQ383" i="6"/>
  <c r="AQ376" i="6"/>
  <c r="AQ370" i="6"/>
  <c r="AQ366" i="6"/>
  <c r="AQ359" i="6"/>
  <c r="AR359" i="6" s="1"/>
  <c r="AQ355" i="6"/>
  <c r="AQ345" i="6"/>
  <c r="AQ336" i="6"/>
  <c r="AQ330" i="6"/>
  <c r="AQ326" i="6"/>
  <c r="AQ322" i="6"/>
  <c r="AQ317" i="6"/>
  <c r="AQ312" i="6"/>
  <c r="AR312" i="6" s="1"/>
  <c r="AQ308" i="6"/>
  <c r="AQ303" i="6"/>
  <c r="AQ297" i="6"/>
  <c r="AQ293" i="6"/>
  <c r="AQ284" i="6"/>
  <c r="AQ277" i="6"/>
  <c r="AQ269" i="6"/>
  <c r="AQ265" i="6"/>
  <c r="AR265" i="6" s="1"/>
  <c r="AQ260" i="6"/>
  <c r="AQ255" i="6"/>
  <c r="AQ249" i="6"/>
  <c r="AQ245" i="6"/>
  <c r="AQ236" i="6"/>
  <c r="AQ232" i="6"/>
  <c r="AQ228" i="6"/>
  <c r="AQ222" i="6"/>
  <c r="AQ219" i="6"/>
  <c r="AQ214" i="6"/>
  <c r="AQ209" i="6"/>
  <c r="AQ205" i="6"/>
  <c r="AQ198" i="6"/>
  <c r="AQ194" i="6"/>
  <c r="AQ189" i="6"/>
  <c r="AR189" i="6" s="1"/>
  <c r="AQ174" i="6"/>
  <c r="AQ169" i="6"/>
  <c r="AQ164" i="6"/>
  <c r="AR164" i="6" s="1"/>
  <c r="AQ148" i="6"/>
  <c r="AQ141" i="6"/>
  <c r="AQ125" i="6"/>
  <c r="AQ121" i="6"/>
  <c r="AR121" i="6" s="1"/>
  <c r="AQ116" i="6"/>
  <c r="AQ112" i="6"/>
  <c r="AQ85" i="6"/>
  <c r="AQ81" i="6"/>
  <c r="AQ76" i="6"/>
  <c r="AR76" i="6" s="1"/>
  <c r="AQ68" i="6"/>
  <c r="AQ64" i="6"/>
  <c r="AQ54" i="6"/>
  <c r="AQ48" i="6"/>
  <c r="AQ43" i="6"/>
  <c r="AR43" i="6" s="1"/>
  <c r="AQ35" i="6"/>
  <c r="AR35" i="6" s="1"/>
  <c r="AQ31" i="6"/>
  <c r="AQ23" i="6"/>
  <c r="AR23" i="6" s="1"/>
  <c r="AQ15" i="6"/>
  <c r="AQ10" i="6"/>
  <c r="AR10" i="6" s="1"/>
  <c r="AD480" i="6"/>
  <c r="AE480" i="6" s="1"/>
  <c r="AQ453" i="6"/>
  <c r="AD421" i="6"/>
  <c r="AE421" i="6" s="1"/>
  <c r="AQ398" i="6"/>
  <c r="AD385" i="6"/>
  <c r="AE385" i="6" s="1"/>
  <c r="AQ348" i="6"/>
  <c r="AD216" i="6"/>
  <c r="AE216" i="6" s="1"/>
  <c r="AQ216" i="6"/>
  <c r="AR216" i="6" s="1"/>
  <c r="AD150" i="6"/>
  <c r="AE150" i="6" s="1"/>
  <c r="AQ150" i="6"/>
  <c r="AR150" i="6" s="1"/>
  <c r="AD35" i="6"/>
  <c r="AE35" i="6" s="1"/>
  <c r="M26" i="45" s="1"/>
  <c r="AQ33" i="6"/>
  <c r="AD9" i="6"/>
  <c r="AE9" i="6" s="1"/>
  <c r="AQ8" i="6"/>
  <c r="AR83" i="6"/>
  <c r="AD409" i="6"/>
  <c r="AE409" i="6" s="1"/>
  <c r="AQ409" i="6"/>
  <c r="AR409" i="6" s="1"/>
  <c r="AD337" i="6"/>
  <c r="AE337" i="6" s="1"/>
  <c r="AQ337" i="6"/>
  <c r="AR337" i="6" s="1"/>
  <c r="AD335" i="6"/>
  <c r="AE335" i="6" s="1"/>
  <c r="AQ313" i="6"/>
  <c r="AD359" i="6"/>
  <c r="AE359" i="6" s="1"/>
  <c r="AQ329" i="6"/>
  <c r="AD593" i="6"/>
  <c r="AE593" i="6" s="1"/>
  <c r="AD72" i="6"/>
  <c r="AE72" i="6" s="1"/>
  <c r="AD362" i="6"/>
  <c r="AE362" i="6" s="1"/>
  <c r="AD332" i="6"/>
  <c r="AE332" i="6" s="1"/>
  <c r="AD76" i="6"/>
  <c r="AE76" i="6" s="1"/>
  <c r="AD494" i="6"/>
  <c r="AE494" i="6" s="1"/>
  <c r="AD340" i="6"/>
  <c r="AE340" i="6" s="1"/>
  <c r="AD189" i="6"/>
  <c r="AE189" i="6" s="1"/>
  <c r="AD456" i="6"/>
  <c r="AE456" i="6" s="1"/>
  <c r="AD78" i="6"/>
  <c r="AE78" i="6" s="1"/>
  <c r="AD469" i="6"/>
  <c r="AE469" i="6" s="1"/>
  <c r="AD43" i="6"/>
  <c r="AE43" i="6" s="1"/>
  <c r="AD624" i="6"/>
  <c r="AE624" i="6" s="1"/>
  <c r="AD312" i="6"/>
  <c r="AE312" i="6" s="1"/>
  <c r="AD458" i="6"/>
  <c r="AE458" i="6" s="1"/>
  <c r="AD414" i="6"/>
  <c r="AE414" i="6" s="1"/>
  <c r="AD103" i="6"/>
  <c r="AE103" i="6" s="1"/>
  <c r="AD725" i="6"/>
  <c r="AE725" i="6" s="1"/>
  <c r="AD319" i="6"/>
  <c r="AE319" i="6" s="1"/>
  <c r="AD265" i="6"/>
  <c r="AE265" i="6" s="1"/>
  <c r="H458" i="16"/>
  <c r="H460" i="16"/>
  <c r="H461" i="16"/>
  <c r="H462" i="16"/>
  <c r="H464" i="16"/>
  <c r="H465" i="16"/>
  <c r="H466" i="16"/>
  <c r="H469" i="16"/>
  <c r="H470" i="16"/>
  <c r="H472" i="16"/>
  <c r="H459" i="16"/>
  <c r="H463" i="16"/>
  <c r="H467" i="16"/>
  <c r="H468" i="16"/>
  <c r="H471" i="16"/>
  <c r="E585" i="62" l="1"/>
  <c r="M595" i="45"/>
  <c r="E250" i="62"/>
  <c r="M256" i="45"/>
  <c r="E60" i="62"/>
  <c r="M63" i="45"/>
  <c r="E399" i="62"/>
  <c r="M407" i="45"/>
  <c r="E56" i="62"/>
  <c r="M59" i="45"/>
  <c r="E5" i="62"/>
  <c r="M5" i="45"/>
  <c r="E123" i="62"/>
  <c r="M127" i="45"/>
  <c r="E311" i="62"/>
  <c r="M316" i="45"/>
  <c r="E389" i="62"/>
  <c r="M396" i="45"/>
  <c r="E133" i="62"/>
  <c r="M137" i="45"/>
  <c r="E481" i="62"/>
  <c r="M491" i="45"/>
  <c r="E333" i="62"/>
  <c r="M338" i="45"/>
  <c r="E193" i="62"/>
  <c r="M196" i="45"/>
  <c r="E256" i="62"/>
  <c r="M262" i="45"/>
  <c r="E369" i="62"/>
  <c r="M375" i="45"/>
  <c r="E82" i="62"/>
  <c r="M86" i="45"/>
  <c r="E502" i="62"/>
  <c r="M513" i="45"/>
  <c r="E367" i="62"/>
  <c r="M373" i="45"/>
  <c r="E59" i="62"/>
  <c r="M62" i="45"/>
  <c r="E483" i="62"/>
  <c r="M493" i="45"/>
  <c r="E271" i="62"/>
  <c r="M277" i="45"/>
  <c r="E330" i="62"/>
  <c r="M335" i="45"/>
  <c r="E515" i="62"/>
  <c r="M525" i="45"/>
  <c r="E518" i="62"/>
  <c r="M529" i="45"/>
  <c r="E239" i="62"/>
  <c r="M245" i="45"/>
  <c r="E72" i="62"/>
  <c r="M76" i="45"/>
  <c r="E479" i="62"/>
  <c r="M489" i="45"/>
  <c r="E306" i="62"/>
  <c r="M311" i="45"/>
  <c r="E11" i="62"/>
  <c r="M12" i="45"/>
  <c r="E478" i="62"/>
  <c r="M488" i="45"/>
  <c r="E331" i="62"/>
  <c r="M336" i="45"/>
  <c r="E30" i="62"/>
  <c r="M32" i="45"/>
  <c r="E152" i="62"/>
  <c r="M156" i="45"/>
  <c r="E268" i="62"/>
  <c r="M274" i="45"/>
  <c r="E173" i="62"/>
  <c r="M177" i="45"/>
  <c r="E337" i="62"/>
  <c r="M342" i="45"/>
  <c r="E477" i="62"/>
  <c r="M487" i="45"/>
  <c r="E228" i="62"/>
  <c r="M234" i="45"/>
  <c r="E368" i="62"/>
  <c r="M374" i="45"/>
  <c r="E74" i="62"/>
  <c r="M78" i="45"/>
  <c r="E448" i="62"/>
  <c r="M458" i="45"/>
  <c r="E15" i="62"/>
  <c r="M17" i="45"/>
  <c r="E434" i="62"/>
  <c r="M444" i="45"/>
  <c r="E449" i="62"/>
  <c r="M459" i="45"/>
  <c r="E379" i="62"/>
  <c r="M386" i="45"/>
  <c r="E278" i="62"/>
  <c r="M284" i="45"/>
  <c r="E291" i="62"/>
  <c r="M296" i="45"/>
  <c r="E289" i="62"/>
  <c r="M294" i="45"/>
  <c r="E275" i="62"/>
  <c r="M281" i="45"/>
  <c r="E106" i="62"/>
  <c r="M111" i="45"/>
  <c r="E230" i="62"/>
  <c r="M236" i="45"/>
  <c r="J548" i="6"/>
  <c r="Y548" i="6" s="1"/>
  <c r="L548" i="6"/>
  <c r="M548" i="6" s="1"/>
  <c r="T548" i="6"/>
  <c r="AB548" i="6"/>
  <c r="AC548" i="6"/>
  <c r="J323" i="6"/>
  <c r="Y323" i="6" s="1"/>
  <c r="L323" i="6"/>
  <c r="M323" i="6" s="1"/>
  <c r="T323" i="6"/>
  <c r="AB323" i="6"/>
  <c r="AC323" i="6"/>
  <c r="J868" i="6"/>
  <c r="Y868" i="6" s="1"/>
  <c r="L868" i="6"/>
  <c r="M868" i="6" s="1"/>
  <c r="T868" i="6"/>
  <c r="AB868" i="6"/>
  <c r="AC868" i="6"/>
  <c r="J776" i="6"/>
  <c r="Y776" i="6" s="1"/>
  <c r="L776" i="6"/>
  <c r="M776" i="6" s="1"/>
  <c r="AB776" i="6"/>
  <c r="AC776" i="6"/>
  <c r="J92" i="6"/>
  <c r="Y92" i="6" s="1"/>
  <c r="L92" i="6"/>
  <c r="M92" i="6" s="1"/>
  <c r="AB92" i="6"/>
  <c r="AC92" i="6"/>
  <c r="J427" i="6"/>
  <c r="Y427" i="6" s="1"/>
  <c r="L427" i="6"/>
  <c r="M427" i="6" s="1"/>
  <c r="AB427" i="6"/>
  <c r="AC427" i="6"/>
  <c r="J66" i="6"/>
  <c r="Y66" i="6" s="1"/>
  <c r="L66" i="6"/>
  <c r="M66" i="6" s="1"/>
  <c r="T66" i="6"/>
  <c r="AB66" i="6"/>
  <c r="AC66" i="6"/>
  <c r="J797" i="6"/>
  <c r="Y797" i="6" s="1"/>
  <c r="L797" i="6"/>
  <c r="M797" i="6" s="1"/>
  <c r="T797" i="6"/>
  <c r="AB797" i="6"/>
  <c r="AC797" i="6"/>
  <c r="AB166" i="6"/>
  <c r="AC166" i="6"/>
  <c r="J166" i="6"/>
  <c r="Y166" i="6" s="1"/>
  <c r="L166" i="6"/>
  <c r="M166" i="6" s="1"/>
  <c r="T166" i="6"/>
  <c r="F703" i="62" l="1"/>
  <c r="L715" i="45"/>
  <c r="L266" i="45"/>
  <c r="F260" i="62"/>
  <c r="F646" i="62"/>
  <c r="L657" i="45"/>
  <c r="F136" i="62"/>
  <c r="L140" i="45"/>
  <c r="L54" i="45"/>
  <c r="F51" i="62"/>
  <c r="F340" i="62"/>
  <c r="L345" i="45"/>
  <c r="AR868" i="6"/>
  <c r="AV868" i="6"/>
  <c r="AR323" i="6"/>
  <c r="AV323" i="6"/>
  <c r="AR797" i="6"/>
  <c r="AV797" i="6"/>
  <c r="AR548" i="6"/>
  <c r="AV548" i="6"/>
  <c r="AR166" i="6"/>
  <c r="AV166" i="6"/>
  <c r="AR66" i="6"/>
  <c r="AV66" i="6"/>
  <c r="AR427" i="6"/>
  <c r="AV427" i="6"/>
  <c r="AR92" i="6"/>
  <c r="AV92" i="6"/>
  <c r="AR776" i="6"/>
  <c r="AV776" i="6"/>
  <c r="J220" i="6"/>
  <c r="Y220" i="6" s="1"/>
  <c r="L220" i="6"/>
  <c r="M220" i="6" s="1"/>
  <c r="T220" i="6"/>
  <c r="AB220" i="6"/>
  <c r="AC220" i="6"/>
  <c r="F176" i="62" l="1"/>
  <c r="L180" i="45"/>
  <c r="AR220" i="6"/>
  <c r="AV220" i="6"/>
  <c r="J11" i="6"/>
  <c r="Y11" i="6" s="1"/>
  <c r="L11" i="6"/>
  <c r="M11" i="6" s="1"/>
  <c r="T11" i="6"/>
  <c r="AB11" i="6"/>
  <c r="AC11" i="6"/>
  <c r="J159" i="6"/>
  <c r="Y159" i="6" s="1"/>
  <c r="L159" i="6"/>
  <c r="M159" i="6" s="1"/>
  <c r="T159" i="6"/>
  <c r="AB159" i="6"/>
  <c r="AC159" i="6"/>
  <c r="J586" i="6"/>
  <c r="Y586" i="6" s="1"/>
  <c r="L586" i="6"/>
  <c r="M586" i="6" s="1"/>
  <c r="T586" i="6"/>
  <c r="AB586" i="6"/>
  <c r="AC586" i="6"/>
  <c r="J343" i="6"/>
  <c r="Y343" i="6" s="1"/>
  <c r="L343" i="6"/>
  <c r="M343" i="6" s="1"/>
  <c r="T343" i="6"/>
  <c r="AB343" i="6"/>
  <c r="AC343" i="6"/>
  <c r="J226" i="6"/>
  <c r="Y226" i="6" s="1"/>
  <c r="L226" i="6"/>
  <c r="M226" i="6" s="1"/>
  <c r="T226" i="6"/>
  <c r="AB226" i="6"/>
  <c r="AC226" i="6"/>
  <c r="J243" i="6"/>
  <c r="Y243" i="6" s="1"/>
  <c r="L243" i="6"/>
  <c r="M243" i="6" s="1"/>
  <c r="AB243" i="6"/>
  <c r="AC243" i="6"/>
  <c r="F476" i="62" l="1"/>
  <c r="L486" i="45"/>
  <c r="L7" i="45"/>
  <c r="F7" i="62"/>
  <c r="F131" i="62"/>
  <c r="L135" i="45"/>
  <c r="L185" i="45"/>
  <c r="F182" i="62"/>
  <c r="AR226" i="6"/>
  <c r="AV226" i="6"/>
  <c r="AR11" i="6"/>
  <c r="AV11" i="6"/>
  <c r="AR343" i="6"/>
  <c r="AV343" i="6"/>
  <c r="AR586" i="6"/>
  <c r="AV586" i="6"/>
  <c r="AR243" i="6"/>
  <c r="AV243" i="6"/>
  <c r="AR159" i="6"/>
  <c r="AV159" i="6"/>
  <c r="J716" i="6"/>
  <c r="Y716" i="6" s="1"/>
  <c r="L716" i="6"/>
  <c r="M716" i="6" s="1"/>
  <c r="T716" i="6"/>
  <c r="AB716" i="6"/>
  <c r="AC716" i="6"/>
  <c r="J877" i="6"/>
  <c r="Y877" i="6" s="1"/>
  <c r="L877" i="6"/>
  <c r="M877" i="6" s="1"/>
  <c r="T877" i="6"/>
  <c r="AB877" i="6"/>
  <c r="AC877" i="6"/>
  <c r="J663" i="6"/>
  <c r="Y663" i="6" s="1"/>
  <c r="L663" i="6"/>
  <c r="M663" i="6" s="1"/>
  <c r="T663" i="6"/>
  <c r="AB663" i="6"/>
  <c r="AC663" i="6"/>
  <c r="J602" i="6"/>
  <c r="Y602" i="6" s="1"/>
  <c r="L602" i="6"/>
  <c r="M602" i="6" s="1"/>
  <c r="T602" i="6"/>
  <c r="AB602" i="6"/>
  <c r="AC602" i="6"/>
  <c r="J28" i="6"/>
  <c r="Y28" i="6" s="1"/>
  <c r="L28" i="6"/>
  <c r="M28" i="6" s="1"/>
  <c r="T28" i="6"/>
  <c r="AB28" i="6"/>
  <c r="AC28" i="6"/>
  <c r="J102" i="6"/>
  <c r="Y102" i="6" s="1"/>
  <c r="L102" i="6"/>
  <c r="M102" i="6" s="1"/>
  <c r="AB102" i="6"/>
  <c r="AC102" i="6"/>
  <c r="H452" i="16"/>
  <c r="H454" i="16"/>
  <c r="H455" i="16"/>
  <c r="H456" i="16"/>
  <c r="H453" i="16"/>
  <c r="H457" i="16"/>
  <c r="L547" i="45" l="1"/>
  <c r="F537" i="62"/>
  <c r="F81" i="62"/>
  <c r="L85" i="45"/>
  <c r="F19" i="62"/>
  <c r="L21" i="45"/>
  <c r="L500" i="45"/>
  <c r="F489" i="62"/>
  <c r="AR663" i="6"/>
  <c r="AV663" i="6"/>
  <c r="AR102" i="6"/>
  <c r="AV102" i="6"/>
  <c r="AR877" i="6"/>
  <c r="AV877" i="6"/>
  <c r="AR28" i="6"/>
  <c r="AV28" i="6"/>
  <c r="AR716" i="6"/>
  <c r="AV716" i="6"/>
  <c r="AR602" i="6"/>
  <c r="AV602" i="6"/>
  <c r="J85" i="6"/>
  <c r="Y85" i="6" s="1"/>
  <c r="L85" i="6"/>
  <c r="M85" i="6" s="1"/>
  <c r="AB85" i="6"/>
  <c r="AC85" i="6"/>
  <c r="J221" i="6"/>
  <c r="Y221" i="6" s="1"/>
  <c r="L221" i="6"/>
  <c r="M221" i="6" s="1"/>
  <c r="T221" i="6"/>
  <c r="AB221" i="6"/>
  <c r="AC221" i="6"/>
  <c r="J41" i="6"/>
  <c r="Y41" i="6" s="1"/>
  <c r="L41" i="6"/>
  <c r="M41" i="6" s="1"/>
  <c r="T41" i="6"/>
  <c r="AB41" i="6"/>
  <c r="AC41" i="6"/>
  <c r="J373" i="6"/>
  <c r="Y373" i="6" s="1"/>
  <c r="L373" i="6"/>
  <c r="M373" i="6" s="1"/>
  <c r="T373" i="6"/>
  <c r="AB373" i="6"/>
  <c r="AC373" i="6"/>
  <c r="J815" i="6"/>
  <c r="Y815" i="6" s="1"/>
  <c r="L815" i="6"/>
  <c r="M815" i="6" s="1"/>
  <c r="T815" i="6"/>
  <c r="AB815" i="6"/>
  <c r="AC815" i="6"/>
  <c r="J554" i="6"/>
  <c r="Y554" i="6" s="1"/>
  <c r="L554" i="6"/>
  <c r="M554" i="6" s="1"/>
  <c r="AB554" i="6"/>
  <c r="AC554" i="6"/>
  <c r="J127" i="6"/>
  <c r="Y127" i="6" s="1"/>
  <c r="L127" i="6"/>
  <c r="M127" i="6" s="1"/>
  <c r="AB127" i="6"/>
  <c r="AC127" i="6"/>
  <c r="J561" i="6"/>
  <c r="Y561" i="6" s="1"/>
  <c r="L561" i="6"/>
  <c r="M561" i="6" s="1"/>
  <c r="T561" i="6"/>
  <c r="AB561" i="6"/>
  <c r="AC561" i="6"/>
  <c r="AB148" i="6"/>
  <c r="AC148" i="6"/>
  <c r="AB346" i="6"/>
  <c r="AC346" i="6"/>
  <c r="AB572" i="6"/>
  <c r="AC572" i="6"/>
  <c r="J572" i="6"/>
  <c r="Y572" i="6" s="1"/>
  <c r="L572" i="6"/>
  <c r="M572" i="6" s="1"/>
  <c r="T572" i="6"/>
  <c r="J346" i="6"/>
  <c r="Y346" i="6" s="1"/>
  <c r="L346" i="6"/>
  <c r="M346" i="6" s="1"/>
  <c r="T346" i="6"/>
  <c r="J148" i="6"/>
  <c r="Y148" i="6" s="1"/>
  <c r="L148" i="6"/>
  <c r="M148" i="6" s="1"/>
  <c r="T148" i="6"/>
  <c r="J521" i="6"/>
  <c r="Y521" i="6" s="1"/>
  <c r="L521" i="6"/>
  <c r="M521" i="6" s="1"/>
  <c r="T521" i="6"/>
  <c r="AB521" i="6"/>
  <c r="AC521" i="6"/>
  <c r="J543" i="6"/>
  <c r="Y543" i="6" s="1"/>
  <c r="L543" i="6"/>
  <c r="M543" i="6" s="1"/>
  <c r="AB543" i="6"/>
  <c r="AC543" i="6"/>
  <c r="J205" i="6"/>
  <c r="Y205" i="6" s="1"/>
  <c r="L205" i="6"/>
  <c r="M205" i="6" s="1"/>
  <c r="T205" i="6"/>
  <c r="AB205" i="6"/>
  <c r="AC205" i="6"/>
  <c r="J193" i="6"/>
  <c r="Y193" i="6" s="1"/>
  <c r="L193" i="6"/>
  <c r="M193" i="6" s="1"/>
  <c r="T193" i="6"/>
  <c r="AB193" i="6"/>
  <c r="AC193" i="6"/>
  <c r="H448" i="16"/>
  <c r="H449" i="16"/>
  <c r="H450" i="16"/>
  <c r="H451" i="16"/>
  <c r="L431" i="45" l="1"/>
  <c r="L159" i="45"/>
  <c r="F155" i="62"/>
  <c r="L306" i="45"/>
  <c r="F301" i="62"/>
  <c r="L167" i="45"/>
  <c r="F163" i="62"/>
  <c r="F442" i="62"/>
  <c r="L452" i="45"/>
  <c r="F121" i="62"/>
  <c r="L125" i="45"/>
  <c r="F28" i="62"/>
  <c r="L30" i="45"/>
  <c r="L467" i="45"/>
  <c r="F456" i="62"/>
  <c r="F104" i="62"/>
  <c r="L108" i="45"/>
  <c r="F452" i="62"/>
  <c r="L462" i="45"/>
  <c r="L181" i="45"/>
  <c r="L182" i="45"/>
  <c r="F67" i="62"/>
  <c r="L70" i="45"/>
  <c r="L475" i="45"/>
  <c r="F465" i="62"/>
  <c r="F662" i="62"/>
  <c r="L673" i="45"/>
  <c r="AR193" i="6"/>
  <c r="AV193" i="6"/>
  <c r="AR346" i="6"/>
  <c r="AV346" i="6"/>
  <c r="AR373" i="6"/>
  <c r="AV373" i="6"/>
  <c r="AR205" i="6"/>
  <c r="AV205" i="6"/>
  <c r="AR543" i="6"/>
  <c r="AV543" i="6"/>
  <c r="AR148" i="6"/>
  <c r="AV148" i="6"/>
  <c r="AR41" i="6"/>
  <c r="AV41" i="6"/>
  <c r="AR521" i="6"/>
  <c r="AV521" i="6"/>
  <c r="AR561" i="6"/>
  <c r="AV561" i="6"/>
  <c r="AR127" i="6"/>
  <c r="AV127" i="6"/>
  <c r="AR554" i="6"/>
  <c r="AV554" i="6"/>
  <c r="AR221" i="6"/>
  <c r="AV221" i="6"/>
  <c r="AR85" i="6"/>
  <c r="AV85" i="6"/>
  <c r="AR572" i="6"/>
  <c r="AV572" i="6"/>
  <c r="AR815" i="6"/>
  <c r="AV815" i="6"/>
  <c r="J472" i="6"/>
  <c r="Y472" i="6" s="1"/>
  <c r="L472" i="6"/>
  <c r="AB472" i="6"/>
  <c r="AC472" i="6"/>
  <c r="J585" i="6"/>
  <c r="Y585" i="6" s="1"/>
  <c r="L585" i="6"/>
  <c r="M585" i="6" s="1"/>
  <c r="AB585" i="6"/>
  <c r="AC585" i="6"/>
  <c r="J753" i="6"/>
  <c r="Y753" i="6" s="1"/>
  <c r="L753" i="6"/>
  <c r="M753" i="6" s="1"/>
  <c r="T753" i="6"/>
  <c r="AB753" i="6"/>
  <c r="AC753" i="6"/>
  <c r="J755" i="6"/>
  <c r="Y755" i="6" s="1"/>
  <c r="L755" i="6"/>
  <c r="M755" i="6" s="1"/>
  <c r="AB755" i="6"/>
  <c r="AC755" i="6"/>
  <c r="J752" i="6"/>
  <c r="Y752" i="6" s="1"/>
  <c r="L752" i="6"/>
  <c r="M752" i="6" s="1"/>
  <c r="T752" i="6"/>
  <c r="AB752" i="6"/>
  <c r="AC752" i="6"/>
  <c r="J8" i="6"/>
  <c r="Y8" i="6" s="1"/>
  <c r="L8" i="6"/>
  <c r="M8" i="6" s="1"/>
  <c r="T8" i="6"/>
  <c r="AB8" i="6"/>
  <c r="AC8" i="6"/>
  <c r="J878" i="6"/>
  <c r="Y878" i="6" s="1"/>
  <c r="L878" i="6"/>
  <c r="M878" i="6" s="1"/>
  <c r="T878" i="6"/>
  <c r="AB878" i="6"/>
  <c r="AC878" i="6"/>
  <c r="J201" i="6"/>
  <c r="Y201" i="6" s="1"/>
  <c r="L201" i="6"/>
  <c r="M201" i="6" s="1"/>
  <c r="T201" i="6"/>
  <c r="AB201" i="6"/>
  <c r="AC201" i="6"/>
  <c r="J454" i="6"/>
  <c r="Y454" i="6" s="1"/>
  <c r="L454" i="6"/>
  <c r="M454" i="6" s="1"/>
  <c r="T454" i="6"/>
  <c r="AB454" i="6"/>
  <c r="AC454" i="6"/>
  <c r="J451" i="6"/>
  <c r="Y451" i="6" s="1"/>
  <c r="L451" i="6"/>
  <c r="M451" i="6" s="1"/>
  <c r="T451" i="6"/>
  <c r="AB451" i="6"/>
  <c r="AC451" i="6"/>
  <c r="J235" i="6"/>
  <c r="Y235" i="6" s="1"/>
  <c r="L235" i="6"/>
  <c r="M235" i="6" s="1"/>
  <c r="AB235" i="6"/>
  <c r="AC235" i="6"/>
  <c r="J441" i="6"/>
  <c r="Y441" i="6" s="1"/>
  <c r="L441" i="6"/>
  <c r="M441" i="6" s="1"/>
  <c r="T441" i="6"/>
  <c r="AB441" i="6"/>
  <c r="AC441" i="6"/>
  <c r="J694" i="6"/>
  <c r="Y694" i="6" s="1"/>
  <c r="L694" i="6"/>
  <c r="M694" i="6" s="1"/>
  <c r="T694" i="6"/>
  <c r="AB694" i="6"/>
  <c r="AC694" i="6"/>
  <c r="H423" i="16"/>
  <c r="H424" i="16"/>
  <c r="H425" i="16"/>
  <c r="H427" i="16"/>
  <c r="H428" i="16"/>
  <c r="H429" i="16"/>
  <c r="H431" i="16"/>
  <c r="H432" i="16"/>
  <c r="H433" i="16"/>
  <c r="H436" i="16"/>
  <c r="H437" i="16"/>
  <c r="H439" i="16"/>
  <c r="H440" i="16"/>
  <c r="H441" i="16"/>
  <c r="H444" i="16"/>
  <c r="H445" i="16"/>
  <c r="H447" i="16"/>
  <c r="H422" i="16"/>
  <c r="H426" i="16"/>
  <c r="H430" i="16"/>
  <c r="H434" i="16"/>
  <c r="H435" i="16"/>
  <c r="H438" i="16"/>
  <c r="H442" i="16"/>
  <c r="H443" i="16"/>
  <c r="H446" i="16"/>
  <c r="M472" i="6" l="1"/>
  <c r="F4" i="62"/>
  <c r="L4" i="45"/>
  <c r="L371" i="45"/>
  <c r="F365" i="62"/>
  <c r="F606" i="62"/>
  <c r="L617" i="45"/>
  <c r="F609" i="62"/>
  <c r="L620" i="45"/>
  <c r="F560" i="62"/>
  <c r="L571" i="45"/>
  <c r="F607" i="62"/>
  <c r="L618" i="45"/>
  <c r="L485" i="45"/>
  <c r="F475" i="62"/>
  <c r="F190" i="62"/>
  <c r="L193" i="45"/>
  <c r="F711" i="62"/>
  <c r="L723" i="45"/>
  <c r="AR694" i="6"/>
  <c r="AV694" i="6"/>
  <c r="AR201" i="6"/>
  <c r="AV201" i="6"/>
  <c r="AR753" i="6"/>
  <c r="AV753" i="6"/>
  <c r="AR585" i="6"/>
  <c r="AV585" i="6"/>
  <c r="AR472" i="6"/>
  <c r="AV472" i="6"/>
  <c r="AR441" i="6"/>
  <c r="AV441" i="6"/>
  <c r="AR235" i="6"/>
  <c r="AV235" i="6"/>
  <c r="AR878" i="6"/>
  <c r="AV878" i="6"/>
  <c r="AR451" i="6"/>
  <c r="AV451" i="6"/>
  <c r="AR8" i="6"/>
  <c r="AV8" i="6"/>
  <c r="AR454" i="6"/>
  <c r="AV454" i="6"/>
  <c r="AR752" i="6"/>
  <c r="AV752" i="6"/>
  <c r="AR755" i="6"/>
  <c r="AV755" i="6"/>
  <c r="J837" i="6"/>
  <c r="Y837" i="6" s="1"/>
  <c r="L837" i="6"/>
  <c r="M837" i="6" s="1"/>
  <c r="T837" i="6"/>
  <c r="AB837" i="6"/>
  <c r="AC837" i="6"/>
  <c r="J259" i="6"/>
  <c r="Y259" i="6" s="1"/>
  <c r="L259" i="6"/>
  <c r="M259" i="6" s="1"/>
  <c r="T259" i="6"/>
  <c r="AB259" i="6"/>
  <c r="AC259" i="6"/>
  <c r="J258" i="6"/>
  <c r="Y258" i="6" s="1"/>
  <c r="L258" i="6"/>
  <c r="M258" i="6" s="1"/>
  <c r="T258" i="6"/>
  <c r="AB258" i="6"/>
  <c r="AC258" i="6"/>
  <c r="F208" i="62" l="1"/>
  <c r="L213" i="45"/>
  <c r="F679" i="62"/>
  <c r="L692" i="45"/>
  <c r="F209" i="62"/>
  <c r="L214" i="45"/>
  <c r="AR837" i="6"/>
  <c r="AV837" i="6"/>
  <c r="AR258" i="6"/>
  <c r="AV258" i="6"/>
  <c r="AR259" i="6"/>
  <c r="AV259" i="6"/>
  <c r="J491" i="6"/>
  <c r="Y491" i="6" s="1"/>
  <c r="L491" i="6"/>
  <c r="M491" i="6" s="1"/>
  <c r="T491" i="6"/>
  <c r="AB491" i="6"/>
  <c r="AC491" i="6"/>
  <c r="J669" i="6"/>
  <c r="Y669" i="6" s="1"/>
  <c r="L669" i="6"/>
  <c r="M669" i="6" s="1"/>
  <c r="T669" i="6"/>
  <c r="AB669" i="6"/>
  <c r="AC669" i="6"/>
  <c r="J567" i="6"/>
  <c r="Y567" i="6" s="1"/>
  <c r="L567" i="6"/>
  <c r="M567" i="6" s="1"/>
  <c r="T567" i="6"/>
  <c r="AB567" i="6"/>
  <c r="AC567" i="6"/>
  <c r="J682" i="6"/>
  <c r="Y682" i="6" s="1"/>
  <c r="L682" i="6"/>
  <c r="M682" i="6" s="1"/>
  <c r="T682" i="6"/>
  <c r="AB682" i="6"/>
  <c r="AC682" i="6"/>
  <c r="J33" i="6"/>
  <c r="Y33" i="6" s="1"/>
  <c r="L33" i="6"/>
  <c r="M33" i="6" s="1"/>
  <c r="T33" i="6"/>
  <c r="AB33" i="6"/>
  <c r="AC33" i="6"/>
  <c r="J363" i="6"/>
  <c r="Y363" i="6" s="1"/>
  <c r="L363" i="6"/>
  <c r="M363" i="6" s="1"/>
  <c r="T363" i="6"/>
  <c r="AB363" i="6"/>
  <c r="AC363" i="6"/>
  <c r="J579" i="6"/>
  <c r="Y579" i="6" s="1"/>
  <c r="L579" i="6"/>
  <c r="M579" i="6" s="1"/>
  <c r="AB579" i="6"/>
  <c r="AC579" i="6"/>
  <c r="J77" i="6"/>
  <c r="Y77" i="6" s="1"/>
  <c r="L77" i="6"/>
  <c r="M77" i="6" s="1"/>
  <c r="T77" i="6"/>
  <c r="AB77" i="6"/>
  <c r="AC77" i="6"/>
  <c r="J556" i="6"/>
  <c r="Y556" i="6" s="1"/>
  <c r="L556" i="6"/>
  <c r="M556" i="6" s="1"/>
  <c r="T556" i="6"/>
  <c r="AB556" i="6"/>
  <c r="AC556" i="6"/>
  <c r="J145" i="6"/>
  <c r="Y145" i="6" s="1"/>
  <c r="L145" i="6"/>
  <c r="M145" i="6" s="1"/>
  <c r="T145" i="6"/>
  <c r="AB145" i="6"/>
  <c r="AC145" i="6"/>
  <c r="J851" i="6"/>
  <c r="Y851" i="6" s="1"/>
  <c r="L851" i="6"/>
  <c r="M851" i="6" s="1"/>
  <c r="AB851" i="6"/>
  <c r="AC851" i="6"/>
  <c r="AC140" i="6"/>
  <c r="AC331" i="6"/>
  <c r="AC25" i="6"/>
  <c r="AC188" i="6"/>
  <c r="AC264" i="6"/>
  <c r="AC875" i="6"/>
  <c r="AC36" i="6"/>
  <c r="AC637" i="6"/>
  <c r="AC706" i="6"/>
  <c r="AC503" i="6"/>
  <c r="AC681" i="6"/>
  <c r="AC21" i="6"/>
  <c r="AC48" i="6"/>
  <c r="AC249" i="6"/>
  <c r="AC269" i="6"/>
  <c r="AC30" i="6"/>
  <c r="AC661" i="6"/>
  <c r="AC199" i="6"/>
  <c r="AC735" i="6"/>
  <c r="AC750" i="6"/>
  <c r="AC754" i="6"/>
  <c r="AC49" i="6"/>
  <c r="AC833" i="6"/>
  <c r="AC517" i="6"/>
  <c r="AC67" i="6"/>
  <c r="AC488" i="6"/>
  <c r="AC701" i="6"/>
  <c r="AC500" i="6"/>
  <c r="AC810" i="6"/>
  <c r="AC825" i="6"/>
  <c r="AC38" i="6"/>
  <c r="AC122" i="6"/>
  <c r="AC374" i="6"/>
  <c r="AC676" i="6"/>
  <c r="AC756" i="6"/>
  <c r="AC795" i="6"/>
  <c r="AC251" i="6"/>
  <c r="AC271" i="6"/>
  <c r="AC347" i="6"/>
  <c r="AC389" i="6"/>
  <c r="AC747" i="6"/>
  <c r="AC151" i="6"/>
  <c r="AC361" i="6"/>
  <c r="AC418" i="6"/>
  <c r="AC552" i="6"/>
  <c r="AC912" i="6"/>
  <c r="AC455" i="6"/>
  <c r="AC75" i="6"/>
  <c r="AC119" i="6"/>
  <c r="AC141" i="6"/>
  <c r="AC202" i="6"/>
  <c r="AC415" i="6"/>
  <c r="AC483" i="6"/>
  <c r="AC516" i="6"/>
  <c r="AC352" i="6"/>
  <c r="AC688" i="6"/>
  <c r="AC823" i="6"/>
  <c r="AC6" i="6"/>
  <c r="AC56" i="6"/>
  <c r="AC96" i="6"/>
  <c r="AC236" i="6"/>
  <c r="AC625" i="6"/>
  <c r="AC736" i="6"/>
  <c r="AC838" i="6"/>
  <c r="AC536" i="6"/>
  <c r="AC742" i="6"/>
  <c r="AC194" i="6"/>
  <c r="AC794" i="6"/>
  <c r="AC802" i="6"/>
  <c r="AC320" i="6"/>
  <c r="AC328" i="6"/>
  <c r="AC334" i="6"/>
  <c r="AC450" i="6"/>
  <c r="AC484" i="6"/>
  <c r="AC524" i="6"/>
  <c r="AC573" i="6"/>
  <c r="AC685" i="6"/>
  <c r="AC158" i="6"/>
  <c r="AC577" i="6"/>
  <c r="AC104" i="6"/>
  <c r="AC113" i="6"/>
  <c r="AC131" i="6"/>
  <c r="AC31" i="6"/>
  <c r="AC68" i="6"/>
  <c r="AC97" i="6"/>
  <c r="AC105" i="6"/>
  <c r="AC116" i="6"/>
  <c r="AC117" i="6"/>
  <c r="AC160" i="6"/>
  <c r="AC161" i="6"/>
  <c r="AC206" i="6"/>
  <c r="AC252" i="6"/>
  <c r="AC255" i="6"/>
  <c r="AC256" i="6"/>
  <c r="AC279" i="6"/>
  <c r="AC293" i="6"/>
  <c r="AC358" i="6"/>
  <c r="AC369" i="6"/>
  <c r="AC425" i="6"/>
  <c r="AC474" i="6"/>
  <c r="AC518" i="6"/>
  <c r="AC523" i="6"/>
  <c r="AC528" i="6"/>
  <c r="AC547" i="6"/>
  <c r="AC569" i="6"/>
  <c r="AC608" i="6"/>
  <c r="AC616" i="6"/>
  <c r="AC696" i="6"/>
  <c r="AC705" i="6"/>
  <c r="AC710" i="6"/>
  <c r="AC745" i="6"/>
  <c r="AC771" i="6"/>
  <c r="AC809" i="6"/>
  <c r="AC887" i="6"/>
  <c r="AC254" i="6"/>
  <c r="AC744" i="6"/>
  <c r="AC520" i="6"/>
  <c r="AC537" i="6"/>
  <c r="AC576" i="6"/>
  <c r="AC654" i="6"/>
  <c r="AC449" i="6"/>
  <c r="AC481" i="6"/>
  <c r="AC522" i="6"/>
  <c r="AC689" i="6"/>
  <c r="AC845" i="6"/>
  <c r="AC610" i="6"/>
  <c r="AC353" i="6"/>
  <c r="AC81" i="6"/>
  <c r="AC379" i="6"/>
  <c r="AC660" i="6"/>
  <c r="AC508" i="6"/>
  <c r="AC336" i="6"/>
  <c r="AC453" i="6"/>
  <c r="AC832" i="6"/>
  <c r="AC861" i="6"/>
  <c r="AC711" i="6"/>
  <c r="AC594" i="6"/>
  <c r="AC886" i="6"/>
  <c r="AC82" i="6"/>
  <c r="AC214" i="6"/>
  <c r="AC677" i="6"/>
  <c r="AC864" i="6"/>
  <c r="AC717" i="6"/>
  <c r="AC109" i="6"/>
  <c r="AC290" i="6"/>
  <c r="AC153" i="6"/>
  <c r="AC325" i="6"/>
  <c r="AC779" i="6"/>
  <c r="AC911" i="6"/>
  <c r="AC515" i="6"/>
  <c r="AC757" i="6"/>
  <c r="AC538" i="6"/>
  <c r="AC266" i="6"/>
  <c r="AC277" i="6"/>
  <c r="AC20" i="6"/>
  <c r="AC278" i="6"/>
  <c r="AC466" i="6"/>
  <c r="AC355" i="6"/>
  <c r="AC32" i="6"/>
  <c r="AC34" i="6"/>
  <c r="AC37" i="6"/>
  <c r="AC54" i="6"/>
  <c r="AC63" i="6"/>
  <c r="AC65" i="6"/>
  <c r="AC73" i="6"/>
  <c r="AC79" i="6"/>
  <c r="AC88" i="6"/>
  <c r="AC98" i="6"/>
  <c r="AC108" i="6"/>
  <c r="AC152" i="6"/>
  <c r="AC174" i="6"/>
  <c r="AC192" i="6"/>
  <c r="AC211" i="6"/>
  <c r="AC213" i="6"/>
  <c r="AC260" i="6"/>
  <c r="AC295" i="6"/>
  <c r="AC296" i="6"/>
  <c r="AC300" i="6"/>
  <c r="AC309" i="6"/>
  <c r="AC314" i="6"/>
  <c r="AC317" i="6"/>
  <c r="AC322" i="6"/>
  <c r="AC327" i="6"/>
  <c r="AC357" i="6"/>
  <c r="AC370" i="6"/>
  <c r="AC392" i="6"/>
  <c r="AC395" i="6"/>
  <c r="AC398" i="6"/>
  <c r="AC435" i="6"/>
  <c r="AC437" i="6"/>
  <c r="AC446" i="6"/>
  <c r="AC452" i="6"/>
  <c r="AC461" i="6"/>
  <c r="AC505" i="6"/>
  <c r="AC539" i="6"/>
  <c r="AC544" i="6"/>
  <c r="AC571" i="6"/>
  <c r="AC580" i="6"/>
  <c r="AC596" i="6"/>
  <c r="AC597" i="6"/>
  <c r="AC614" i="6"/>
  <c r="AC664" i="6"/>
  <c r="AC668" i="6"/>
  <c r="AC698" i="6"/>
  <c r="AC762" i="6"/>
  <c r="AC791" i="6"/>
  <c r="AC793" i="6"/>
  <c r="AC796" i="6"/>
  <c r="AC824" i="6"/>
  <c r="AC831" i="6"/>
  <c r="AC872" i="6"/>
  <c r="AC888" i="6"/>
  <c r="AC892" i="6"/>
  <c r="AC915" i="6"/>
  <c r="AC557" i="6"/>
  <c r="AC893" i="6"/>
  <c r="AC774" i="6"/>
  <c r="AC42" i="6"/>
  <c r="AC185" i="6"/>
  <c r="AC687" i="6"/>
  <c r="AC318" i="6"/>
  <c r="AC665" i="6"/>
  <c r="AC885" i="6"/>
  <c r="AC348" i="6"/>
  <c r="AC232" i="6"/>
  <c r="AC555" i="6"/>
  <c r="AC686" i="6"/>
  <c r="AC47" i="6"/>
  <c r="AC529" i="6"/>
  <c r="AC241" i="6"/>
  <c r="AC351" i="6"/>
  <c r="AC237" i="6"/>
  <c r="AC913" i="6"/>
  <c r="AC817" i="6"/>
  <c r="AC380" i="6"/>
  <c r="AC780" i="6"/>
  <c r="AC14" i="6"/>
  <c r="AC495" i="6"/>
  <c r="AC384" i="6"/>
  <c r="AC903" i="6"/>
  <c r="AC781" i="6"/>
  <c r="AC769" i="6"/>
  <c r="AC345" i="6"/>
  <c r="AC775" i="6"/>
  <c r="AC55" i="6"/>
  <c r="AC231" i="6"/>
  <c r="AC315" i="6"/>
  <c r="AC506" i="6"/>
  <c r="AC583" i="6"/>
  <c r="AC621" i="6"/>
  <c r="AC642" i="6"/>
  <c r="AC848" i="6"/>
  <c r="AC881" i="6"/>
  <c r="AC287" i="6"/>
  <c r="AC124" i="6"/>
  <c r="AC496" i="6"/>
  <c r="AC746" i="6"/>
  <c r="AC118" i="6"/>
  <c r="AC110" i="6"/>
  <c r="AC413" i="6"/>
  <c r="AC125" i="6"/>
  <c r="AC90" i="6"/>
  <c r="AC607" i="6"/>
  <c r="AC693" i="6"/>
  <c r="AC433" i="6"/>
  <c r="AC372" i="6"/>
  <c r="AC61" i="6"/>
  <c r="AC734" i="6"/>
  <c r="AC341" i="6"/>
  <c r="AC568" i="6"/>
  <c r="AC26" i="6"/>
  <c r="AC57" i="6"/>
  <c r="AC162" i="6"/>
  <c r="AC172" i="6"/>
  <c r="AC178" i="6"/>
  <c r="AC207" i="6"/>
  <c r="AC212" i="6"/>
  <c r="AC222" i="6"/>
  <c r="AC229" i="6"/>
  <c r="AC230" i="6"/>
  <c r="AC234" i="6"/>
  <c r="AC381" i="6"/>
  <c r="AC420" i="6"/>
  <c r="AC424" i="6"/>
  <c r="AC471" i="6"/>
  <c r="AC479" i="6"/>
  <c r="AC507" i="6"/>
  <c r="AC530" i="6"/>
  <c r="AC578" i="6"/>
  <c r="AC595" i="6"/>
  <c r="AC617" i="6"/>
  <c r="AC650" i="6"/>
  <c r="AC653" i="6"/>
  <c r="AC678" i="6"/>
  <c r="AC844" i="6"/>
  <c r="AC44" i="6"/>
  <c r="AC292" i="6"/>
  <c r="AC177" i="6"/>
  <c r="AC366" i="6"/>
  <c r="AC135" i="6"/>
  <c r="AC490" i="6"/>
  <c r="AC606" i="6"/>
  <c r="AC149" i="6"/>
  <c r="AC690" i="6"/>
  <c r="AC263" i="6"/>
  <c r="AC670" i="6"/>
  <c r="AC247" i="6"/>
  <c r="AC99" i="6"/>
  <c r="AC326" i="6"/>
  <c r="AC239" i="6"/>
  <c r="AC272" i="6"/>
  <c r="AC209" i="6"/>
  <c r="AC397" i="6"/>
  <c r="AC630" i="6"/>
  <c r="AC196" i="6"/>
  <c r="AC570" i="6"/>
  <c r="AC404" i="6"/>
  <c r="AC549" i="6"/>
  <c r="AC486" i="6"/>
  <c r="AC208" i="6"/>
  <c r="AC532" i="6"/>
  <c r="AC80" i="6"/>
  <c r="AC106" i="6"/>
  <c r="AC136" i="6"/>
  <c r="AC299" i="6"/>
  <c r="AC303" i="6"/>
  <c r="AC308" i="6"/>
  <c r="AC316" i="6"/>
  <c r="AC356" i="6"/>
  <c r="AC447" i="6"/>
  <c r="AC582" i="6"/>
  <c r="AC635" i="6"/>
  <c r="AC702" i="6"/>
  <c r="AC531" i="6"/>
  <c r="AC473" i="6"/>
  <c r="AC245" i="6"/>
  <c r="AC658" i="6"/>
  <c r="AC410" i="6"/>
  <c r="AC107" i="6"/>
  <c r="AC487" i="6"/>
  <c r="AC695" i="6"/>
  <c r="AC784" i="6"/>
  <c r="AC477" i="6"/>
  <c r="AC146" i="6"/>
  <c r="AC645" i="6"/>
  <c r="AC730" i="6"/>
  <c r="AC662" i="6"/>
  <c r="AC883" i="6"/>
  <c r="AC813" i="6"/>
  <c r="AC613" i="6"/>
  <c r="AC45" i="6"/>
  <c r="AC546" i="6"/>
  <c r="AC600" i="6"/>
  <c r="AC648" i="6"/>
  <c r="AC197" i="6"/>
  <c r="AC29" i="6"/>
  <c r="AC387" i="6"/>
  <c r="AC692" i="6"/>
  <c r="AC615" i="6"/>
  <c r="AC640" i="6"/>
  <c r="AC15" i="6"/>
  <c r="AC820" i="6"/>
  <c r="AC697" i="6"/>
  <c r="AC386" i="6"/>
  <c r="AC84" i="6"/>
  <c r="AC89" i="6"/>
  <c r="AC133" i="6"/>
  <c r="AC215" i="6"/>
  <c r="AC248" i="6"/>
  <c r="AC330" i="6"/>
  <c r="AC423" i="6"/>
  <c r="AC644" i="6"/>
  <c r="AC652" i="6"/>
  <c r="AC329" i="6"/>
  <c r="AC443" i="6"/>
  <c r="AC371" i="6"/>
  <c r="AC246" i="6"/>
  <c r="AC52" i="6"/>
  <c r="AC349" i="6"/>
  <c r="AC766" i="6"/>
  <c r="AC171" i="6"/>
  <c r="AC855" i="6"/>
  <c r="AC891" i="6"/>
  <c r="AC405" i="6"/>
  <c r="AC671" i="6"/>
  <c r="AC310" i="6"/>
  <c r="AC783" i="6"/>
  <c r="AC470" i="6"/>
  <c r="AC227" i="6"/>
  <c r="AC46" i="6"/>
  <c r="AC191" i="6"/>
  <c r="AC250" i="6"/>
  <c r="AC714" i="6"/>
  <c r="AC198" i="6"/>
  <c r="AC718" i="6"/>
  <c r="AC324" i="6"/>
  <c r="AC731" i="6"/>
  <c r="AC804" i="6"/>
  <c r="AC173" i="6"/>
  <c r="AC803" i="6"/>
  <c r="AC510" i="6"/>
  <c r="AC190" i="6"/>
  <c r="AC786" i="6"/>
  <c r="AC807" i="6"/>
  <c r="AC857" i="6"/>
  <c r="AC408" i="6"/>
  <c r="AC482" i="6"/>
  <c r="AC134" i="6"/>
  <c r="AC598" i="6"/>
  <c r="AC383" i="6"/>
  <c r="AC609" i="6"/>
  <c r="AC666" i="6"/>
  <c r="AC53" i="6"/>
  <c r="AC219" i="6"/>
  <c r="AC228" i="6"/>
  <c r="AC257" i="6"/>
  <c r="AC388" i="6"/>
  <c r="AC460" i="6"/>
  <c r="AC603" i="6"/>
  <c r="AC767" i="6"/>
  <c r="AC914" i="6"/>
  <c r="AC729" i="6"/>
  <c r="AC60" i="6"/>
  <c r="AC321" i="6"/>
  <c r="AC535" i="6"/>
  <c r="AC620" i="6"/>
  <c r="AC703" i="6"/>
  <c r="AC376" i="6"/>
  <c r="AC19" i="6"/>
  <c r="AC400" i="6"/>
  <c r="AC553" i="6"/>
  <c r="AC240" i="6"/>
  <c r="AC916" i="6"/>
  <c r="AC719" i="6"/>
  <c r="AC115" i="6"/>
  <c r="AC873" i="6"/>
  <c r="AC485" i="6"/>
  <c r="AC839" i="6"/>
  <c r="AC273" i="6"/>
  <c r="AC406" i="6"/>
  <c r="AC123" i="6"/>
  <c r="AC700" i="6"/>
  <c r="AC805" i="6"/>
  <c r="AC242" i="6"/>
  <c r="AC313" i="6"/>
  <c r="AC128" i="6"/>
  <c r="AC62" i="6"/>
  <c r="AC636" i="6"/>
  <c r="AC533" i="6"/>
  <c r="AC13" i="6"/>
  <c r="AC403" i="6"/>
  <c r="AC459" i="6"/>
  <c r="AC789" i="6"/>
  <c r="AC819" i="6"/>
  <c r="AC396" i="6"/>
  <c r="AC808" i="6"/>
  <c r="AC897" i="6"/>
  <c r="AC58" i="6"/>
  <c r="AC835" i="6"/>
  <c r="AC302" i="6"/>
  <c r="AC297" i="6"/>
  <c r="AC772" i="6"/>
  <c r="AC707" i="6"/>
  <c r="AC633" i="6"/>
  <c r="AC504" i="6"/>
  <c r="AC411" i="6"/>
  <c r="AC132" i="6"/>
  <c r="AC672" i="6"/>
  <c r="AC39" i="6"/>
  <c r="AC367" i="6"/>
  <c r="AC282" i="6"/>
  <c r="AC836" i="6"/>
  <c r="AC498" i="6"/>
  <c r="AC70" i="6"/>
  <c r="AC284" i="6"/>
  <c r="AC368" i="6"/>
  <c r="AC375" i="6"/>
  <c r="AC465" i="6"/>
  <c r="AC704" i="6"/>
  <c r="AC126" i="6"/>
  <c r="AC489" i="6"/>
  <c r="AC200" i="6"/>
  <c r="AC751" i="6"/>
  <c r="AC120" i="6"/>
  <c r="AC155" i="6"/>
  <c r="AC350" i="6"/>
  <c r="AC540" i="6"/>
  <c r="AC542" i="6"/>
  <c r="AC111" i="6"/>
  <c r="AC170" i="6"/>
  <c r="AC412" i="6"/>
  <c r="AC859" i="6"/>
  <c r="AC737" i="6"/>
  <c r="AC909" i="6"/>
  <c r="AC712" i="6"/>
  <c r="AC623" i="6"/>
  <c r="AC138" i="6"/>
  <c r="AC527" i="6"/>
  <c r="AC829" i="6"/>
  <c r="AC575" i="6"/>
  <c r="AC399" i="6"/>
  <c r="AC724" i="6"/>
  <c r="AC184" i="6"/>
  <c r="AC100" i="6"/>
  <c r="AC840" i="6"/>
  <c r="AC402" i="6"/>
  <c r="AC882" i="6"/>
  <c r="AC181" i="6"/>
  <c r="AC112" i="6"/>
  <c r="AC274" i="6"/>
  <c r="AC858" i="6"/>
  <c r="AC834" i="6"/>
  <c r="AC896" i="6"/>
  <c r="AC71" i="6"/>
  <c r="AC895" i="6"/>
  <c r="AC782" i="6"/>
  <c r="AC906" i="6"/>
  <c r="AC814" i="6"/>
  <c r="AC799" i="6"/>
  <c r="AC217" i="6"/>
  <c r="AC720" i="6"/>
  <c r="AC156" i="6"/>
  <c r="AC675" i="6"/>
  <c r="AC773" i="6"/>
  <c r="AC311" i="6"/>
  <c r="AC333" i="6"/>
  <c r="AC559" i="6"/>
  <c r="AC169" i="6"/>
  <c r="AC233" i="6"/>
  <c r="AC541" i="6"/>
  <c r="AC167" i="6"/>
  <c r="AC862" i="6"/>
  <c r="AC759" i="6"/>
  <c r="AC800" i="6"/>
  <c r="AC758" i="6"/>
  <c r="AC390" i="6"/>
  <c r="AC910" i="6"/>
  <c r="AC407" i="6"/>
  <c r="AC419" i="6"/>
  <c r="AC64" i="6"/>
  <c r="AC280" i="6"/>
  <c r="AC673" i="6"/>
  <c r="AC445" i="6"/>
  <c r="AC165" i="6"/>
  <c r="AC147" i="6"/>
  <c r="AC699" i="6"/>
  <c r="AC545" i="6"/>
  <c r="AC360" i="6"/>
  <c r="AC168" i="6"/>
  <c r="AC841" i="6"/>
  <c r="AC667" i="6"/>
  <c r="AC501" i="6"/>
  <c r="AC525" i="6"/>
  <c r="AC879" i="6"/>
  <c r="AC157" i="6"/>
  <c r="AC899" i="6"/>
  <c r="AC763" i="6"/>
  <c r="AC863" i="6"/>
  <c r="AC852" i="6"/>
  <c r="AC286" i="6"/>
  <c r="AC431" i="6"/>
  <c r="AC262" i="6"/>
  <c r="AC342" i="6"/>
  <c r="AC847" i="6"/>
  <c r="AC604" i="6"/>
  <c r="AC526" i="6"/>
  <c r="AC860" i="6"/>
  <c r="AC338" i="6"/>
  <c r="AC289" i="6"/>
  <c r="AC656" i="6"/>
  <c r="AC91" i="6"/>
  <c r="AC880" i="6"/>
  <c r="AC502" i="6"/>
  <c r="AC339" i="6"/>
  <c r="AC59" i="6"/>
  <c r="AC462" i="6"/>
  <c r="AC806" i="6"/>
  <c r="AC777" i="6"/>
  <c r="AC651" i="6"/>
  <c r="AC619" i="6"/>
  <c r="AC16" i="6"/>
  <c r="AC611" i="6"/>
  <c r="AC905" i="6"/>
  <c r="AC646" i="6"/>
  <c r="AC726" i="6"/>
  <c r="AC223" i="6"/>
  <c r="AC224" i="6"/>
  <c r="AC225" i="6"/>
  <c r="AC722" i="6"/>
  <c r="AC721" i="6"/>
  <c r="AC244" i="6"/>
  <c r="AC723" i="6"/>
  <c r="AC422" i="6"/>
  <c r="AC497" i="6"/>
  <c r="AC599" i="6"/>
  <c r="AC884" i="6"/>
  <c r="F461" i="62" l="1"/>
  <c r="L471" i="45"/>
  <c r="F688" i="62"/>
  <c r="L701" i="45"/>
  <c r="L297" i="45"/>
  <c r="F292" i="62"/>
  <c r="L551" i="45"/>
  <c r="F540" i="62"/>
  <c r="L24" i="45"/>
  <c r="F22" i="62"/>
  <c r="L404" i="45"/>
  <c r="F396" i="62"/>
  <c r="L562" i="45"/>
  <c r="F551" i="62"/>
  <c r="AR145" i="6"/>
  <c r="AV145" i="6"/>
  <c r="AR33" i="6"/>
  <c r="AV33" i="6"/>
  <c r="AR491" i="6"/>
  <c r="AV491" i="6"/>
  <c r="AR556" i="6"/>
  <c r="AV556" i="6"/>
  <c r="AR682" i="6"/>
  <c r="AV682" i="6"/>
  <c r="AR77" i="6"/>
  <c r="AV77" i="6"/>
  <c r="AR579" i="6"/>
  <c r="AV579" i="6"/>
  <c r="AR567" i="6"/>
  <c r="AV567" i="6"/>
  <c r="AR851" i="6"/>
  <c r="AV851" i="6"/>
  <c r="AR363" i="6"/>
  <c r="AV363" i="6"/>
  <c r="AR669" i="6"/>
  <c r="AV669" i="6"/>
  <c r="J916" i="6"/>
  <c r="Y916" i="6" s="1"/>
  <c r="L916" i="6"/>
  <c r="M916" i="6" s="1"/>
  <c r="AB916" i="6"/>
  <c r="J38" i="6"/>
  <c r="Y38" i="6" s="1"/>
  <c r="L38" i="6"/>
  <c r="M38" i="6" s="1"/>
  <c r="T38" i="6"/>
  <c r="AB38" i="6"/>
  <c r="J405" i="6"/>
  <c r="Y405" i="6" s="1"/>
  <c r="L405" i="6"/>
  <c r="M405" i="6" s="1"/>
  <c r="T405" i="6"/>
  <c r="AB405" i="6"/>
  <c r="J404" i="6"/>
  <c r="Y404" i="6" s="1"/>
  <c r="L404" i="6"/>
  <c r="M404" i="6" s="1"/>
  <c r="AB404" i="6"/>
  <c r="J745" i="6"/>
  <c r="Y745" i="6" s="1"/>
  <c r="L745" i="6"/>
  <c r="M745" i="6" s="1"/>
  <c r="T745" i="6"/>
  <c r="AB745" i="6"/>
  <c r="J465" i="6"/>
  <c r="Y465" i="6" s="1"/>
  <c r="L465" i="6"/>
  <c r="M465" i="6" s="1"/>
  <c r="T465" i="6"/>
  <c r="AB465" i="6"/>
  <c r="J569" i="6"/>
  <c r="Y569" i="6" s="1"/>
  <c r="L569" i="6"/>
  <c r="M569" i="6" s="1"/>
  <c r="T569" i="6"/>
  <c r="AB569" i="6"/>
  <c r="J6" i="6"/>
  <c r="Y6" i="6" s="1"/>
  <c r="L6" i="6"/>
  <c r="M6" i="6" s="1"/>
  <c r="T6" i="6"/>
  <c r="AB6" i="6"/>
  <c r="J254" i="6"/>
  <c r="Y254" i="6" s="1"/>
  <c r="L254" i="6"/>
  <c r="M254" i="6" s="1"/>
  <c r="T254" i="6"/>
  <c r="AB254" i="6"/>
  <c r="J466" i="6"/>
  <c r="Y466" i="6" s="1"/>
  <c r="L466" i="6"/>
  <c r="M466" i="6" s="1"/>
  <c r="T466" i="6"/>
  <c r="AB466" i="6"/>
  <c r="J750" i="6"/>
  <c r="Y750" i="6" s="1"/>
  <c r="L750" i="6"/>
  <c r="M750" i="6" s="1"/>
  <c r="T750" i="6"/>
  <c r="AB750" i="6"/>
  <c r="J91" i="6"/>
  <c r="Y91" i="6" s="1"/>
  <c r="L91" i="6"/>
  <c r="M91" i="6" s="1"/>
  <c r="T91" i="6"/>
  <c r="AB91" i="6"/>
  <c r="J751" i="6"/>
  <c r="Y751" i="6" s="1"/>
  <c r="L751" i="6"/>
  <c r="M751" i="6" s="1"/>
  <c r="AB751" i="6"/>
  <c r="J696" i="6"/>
  <c r="Y696" i="6" s="1"/>
  <c r="L696" i="6"/>
  <c r="M696" i="6" s="1"/>
  <c r="T696" i="6"/>
  <c r="AB696" i="6"/>
  <c r="J455" i="6"/>
  <c r="Y455" i="6" s="1"/>
  <c r="L455" i="6"/>
  <c r="M455" i="6" s="1"/>
  <c r="T455" i="6"/>
  <c r="AB455" i="6"/>
  <c r="J502" i="6"/>
  <c r="Y502" i="6" s="1"/>
  <c r="L502" i="6"/>
  <c r="M502" i="6" s="1"/>
  <c r="T502" i="6"/>
  <c r="AB502" i="6"/>
  <c r="J390" i="6"/>
  <c r="Y390" i="6" s="1"/>
  <c r="L390" i="6"/>
  <c r="M390" i="6" s="1"/>
  <c r="AB390" i="6"/>
  <c r="J773" i="6"/>
  <c r="Y773" i="6" s="1"/>
  <c r="L773" i="6"/>
  <c r="M773" i="6" s="1"/>
  <c r="AB773" i="6"/>
  <c r="J664" i="6"/>
  <c r="Y664" i="6" s="1"/>
  <c r="L664" i="6"/>
  <c r="M664" i="6" s="1"/>
  <c r="T664" i="6"/>
  <c r="AB664" i="6"/>
  <c r="L755" i="45" l="1"/>
  <c r="F366" i="62"/>
  <c r="L372" i="45"/>
  <c r="F605" i="62"/>
  <c r="L616" i="45"/>
  <c r="L74" i="45"/>
  <c r="F71" i="62"/>
  <c r="F604" i="62"/>
  <c r="L615" i="45"/>
  <c r="L210" i="45"/>
  <c r="F205" i="62"/>
  <c r="F2" i="62"/>
  <c r="L2" i="45"/>
  <c r="L382" i="45"/>
  <c r="F376" i="62"/>
  <c r="L637" i="45"/>
  <c r="L638" i="45"/>
  <c r="F562" i="62"/>
  <c r="L573" i="45"/>
  <c r="F538" i="62"/>
  <c r="L548" i="45"/>
  <c r="AR91" i="6"/>
  <c r="AV91" i="6"/>
  <c r="AR750" i="6"/>
  <c r="AV750" i="6"/>
  <c r="AR466" i="6"/>
  <c r="AV466" i="6"/>
  <c r="AR6" i="6"/>
  <c r="AV6" i="6"/>
  <c r="AR569" i="6"/>
  <c r="AV569" i="6"/>
  <c r="AR465" i="6"/>
  <c r="AV465" i="6"/>
  <c r="AR745" i="6"/>
  <c r="AV745" i="6"/>
  <c r="AR390" i="6"/>
  <c r="AV390" i="6"/>
  <c r="AR502" i="6"/>
  <c r="AV502" i="6"/>
  <c r="AR455" i="6"/>
  <c r="AV455" i="6"/>
  <c r="AR696" i="6"/>
  <c r="AV696" i="6"/>
  <c r="AR916" i="6"/>
  <c r="AV916" i="6"/>
  <c r="AR773" i="6"/>
  <c r="AV773" i="6"/>
  <c r="AR664" i="6"/>
  <c r="AV664" i="6"/>
  <c r="AR404" i="6"/>
  <c r="AV404" i="6"/>
  <c r="AR405" i="6"/>
  <c r="AV405" i="6"/>
  <c r="AR38" i="6"/>
  <c r="AV38" i="6"/>
  <c r="AR751" i="6"/>
  <c r="AV751" i="6"/>
  <c r="AR254" i="6"/>
  <c r="AV254" i="6"/>
  <c r="J342" i="6"/>
  <c r="Y342" i="6" s="1"/>
  <c r="L342" i="6"/>
  <c r="M342" i="6" s="1"/>
  <c r="AB342" i="6"/>
  <c r="J67" i="6"/>
  <c r="Y67" i="6" s="1"/>
  <c r="L67" i="6"/>
  <c r="M67" i="6" s="1"/>
  <c r="T67" i="6"/>
  <c r="AB67" i="6"/>
  <c r="J500" i="6"/>
  <c r="Y500" i="6" s="1"/>
  <c r="L500" i="6"/>
  <c r="M500" i="6" s="1"/>
  <c r="T500" i="6"/>
  <c r="AB500" i="6"/>
  <c r="J575" i="6"/>
  <c r="Y575" i="6" s="1"/>
  <c r="L575" i="6"/>
  <c r="M575" i="6" s="1"/>
  <c r="AB575" i="6"/>
  <c r="J119" i="6"/>
  <c r="Y119" i="6" s="1"/>
  <c r="L119" i="6"/>
  <c r="M119" i="6" s="1"/>
  <c r="T119" i="6"/>
  <c r="AB119" i="6"/>
  <c r="J576" i="6"/>
  <c r="Y576" i="6" s="1"/>
  <c r="L576" i="6"/>
  <c r="M576" i="6" s="1"/>
  <c r="T576" i="6"/>
  <c r="AB576" i="6"/>
  <c r="J516" i="6"/>
  <c r="Y516" i="6" s="1"/>
  <c r="L516" i="6"/>
  <c r="M516" i="6" s="1"/>
  <c r="T516" i="6"/>
  <c r="AB516" i="6"/>
  <c r="J504" i="6"/>
  <c r="L504" i="6"/>
  <c r="M504" i="6" s="1"/>
  <c r="AB504" i="6"/>
  <c r="J887" i="6"/>
  <c r="Y887" i="6" s="1"/>
  <c r="L887" i="6"/>
  <c r="M887" i="6" s="1"/>
  <c r="T887" i="6"/>
  <c r="AB887" i="6"/>
  <c r="J415" i="6"/>
  <c r="Y415" i="6" s="1"/>
  <c r="L415" i="6"/>
  <c r="M415" i="6" s="1"/>
  <c r="AB415" i="6"/>
  <c r="J371" i="6"/>
  <c r="Y371" i="6" s="1"/>
  <c r="L371" i="6"/>
  <c r="M371" i="6" s="1"/>
  <c r="AB371" i="6"/>
  <c r="J369" i="6"/>
  <c r="Y369" i="6" s="1"/>
  <c r="L369" i="6"/>
  <c r="M369" i="6" s="1"/>
  <c r="T369" i="6"/>
  <c r="AB369" i="6"/>
  <c r="J42" i="6"/>
  <c r="Y42" i="6" s="1"/>
  <c r="L42" i="6"/>
  <c r="M42" i="6" s="1"/>
  <c r="AB42" i="6"/>
  <c r="J503" i="6"/>
  <c r="Y503" i="6" s="1"/>
  <c r="L503" i="6"/>
  <c r="M503" i="6" s="1"/>
  <c r="T503" i="6"/>
  <c r="AB503" i="6"/>
  <c r="L304" i="45" l="1"/>
  <c r="F299" i="62"/>
  <c r="L285" i="45"/>
  <c r="F279" i="62"/>
  <c r="F29" i="62"/>
  <c r="L31" i="45"/>
  <c r="F297" i="62"/>
  <c r="L302" i="45"/>
  <c r="L478" i="45"/>
  <c r="F468" i="62"/>
  <c r="L414" i="45"/>
  <c r="F406" i="62"/>
  <c r="AV504" i="6"/>
  <c r="F407" i="62"/>
  <c r="L415" i="45"/>
  <c r="F419" i="62"/>
  <c r="L427" i="45"/>
  <c r="L479" i="45"/>
  <c r="F469" i="62"/>
  <c r="L100" i="45"/>
  <c r="F96" i="62"/>
  <c r="F404" i="62"/>
  <c r="L412" i="45"/>
  <c r="F52" i="62"/>
  <c r="L55" i="45"/>
  <c r="F332" i="62"/>
  <c r="L337" i="45"/>
  <c r="F717" i="62"/>
  <c r="L729" i="45"/>
  <c r="AR371" i="6"/>
  <c r="AV371" i="6"/>
  <c r="AR342" i="6"/>
  <c r="AV342" i="6"/>
  <c r="AR42" i="6"/>
  <c r="AV42" i="6"/>
  <c r="AR369" i="6"/>
  <c r="AV369" i="6"/>
  <c r="AR575" i="6"/>
  <c r="AV575" i="6"/>
  <c r="AR500" i="6"/>
  <c r="AV500" i="6"/>
  <c r="AR67" i="6"/>
  <c r="AV67" i="6"/>
  <c r="AR503" i="6"/>
  <c r="AV503" i="6"/>
  <c r="AR516" i="6"/>
  <c r="AV516" i="6"/>
  <c r="AR576" i="6"/>
  <c r="AV576" i="6"/>
  <c r="AR119" i="6"/>
  <c r="AV119" i="6"/>
  <c r="AR415" i="6"/>
  <c r="AV415" i="6"/>
  <c r="AR887" i="6"/>
  <c r="AV887" i="6"/>
  <c r="AR504" i="6"/>
  <c r="U222" i="5"/>
  <c r="Y504" i="6"/>
  <c r="T222" i="5"/>
  <c r="G23" i="11"/>
  <c r="J678" i="6" l="1"/>
  <c r="Y678" i="6" s="1"/>
  <c r="L678" i="6"/>
  <c r="AB678" i="6"/>
  <c r="M678" i="6" l="1"/>
  <c r="AR678" i="6"/>
  <c r="AV678" i="6"/>
  <c r="J571" i="6"/>
  <c r="Y571" i="6" s="1"/>
  <c r="L571" i="6"/>
  <c r="M571" i="6" s="1"/>
  <c r="AB571" i="6"/>
  <c r="J449" i="6"/>
  <c r="Y449" i="6" s="1"/>
  <c r="L449" i="6"/>
  <c r="M449" i="6" s="1"/>
  <c r="T449" i="6"/>
  <c r="AB449" i="6"/>
  <c r="H410" i="16"/>
  <c r="H411" i="16"/>
  <c r="H412" i="16"/>
  <c r="H413" i="16"/>
  <c r="H414" i="16"/>
  <c r="H415" i="16"/>
  <c r="H416" i="16"/>
  <c r="H417" i="16"/>
  <c r="H418" i="16"/>
  <c r="H419" i="16"/>
  <c r="H420" i="16"/>
  <c r="H421" i="16"/>
  <c r="J237" i="6"/>
  <c r="Y237" i="6" s="1"/>
  <c r="L237" i="6"/>
  <c r="M237" i="6" s="1"/>
  <c r="T237" i="6"/>
  <c r="AB237" i="6"/>
  <c r="J729" i="6"/>
  <c r="Y729" i="6" s="1"/>
  <c r="L729" i="6"/>
  <c r="M729" i="6" s="1"/>
  <c r="AB729" i="6"/>
  <c r="J577" i="6"/>
  <c r="Y577" i="6" s="1"/>
  <c r="L577" i="6"/>
  <c r="M577" i="6" s="1"/>
  <c r="T577" i="6"/>
  <c r="AB577" i="6"/>
  <c r="J247" i="6"/>
  <c r="Y247" i="6" s="1"/>
  <c r="L247" i="6"/>
  <c r="M247" i="6" s="1"/>
  <c r="T247" i="6"/>
  <c r="AB247" i="6"/>
  <c r="J280" i="6"/>
  <c r="Y280" i="6" s="1"/>
  <c r="L280" i="6"/>
  <c r="M280" i="6" s="1"/>
  <c r="AB280" i="6"/>
  <c r="J489" i="6"/>
  <c r="Y489" i="6" s="1"/>
  <c r="L489" i="6"/>
  <c r="M489" i="6" s="1"/>
  <c r="AB489" i="6"/>
  <c r="J507" i="6"/>
  <c r="Y507" i="6" s="1"/>
  <c r="L507" i="6"/>
  <c r="M507" i="6" s="1"/>
  <c r="T507" i="6"/>
  <c r="AB507" i="6"/>
  <c r="J384" i="6"/>
  <c r="Y384" i="6" s="1"/>
  <c r="L384" i="6"/>
  <c r="M384" i="6" s="1"/>
  <c r="T384" i="6"/>
  <c r="AB384" i="6"/>
  <c r="L315" i="45" l="1"/>
  <c r="F310" i="62"/>
  <c r="F464" i="62"/>
  <c r="L474" i="45"/>
  <c r="F410" i="62"/>
  <c r="L418" i="45"/>
  <c r="F587" i="62"/>
  <c r="L597" i="45"/>
  <c r="F192" i="62"/>
  <c r="L195" i="45"/>
  <c r="F361" i="62"/>
  <c r="L367" i="45"/>
  <c r="F225" i="62"/>
  <c r="L230" i="45"/>
  <c r="F470" i="62"/>
  <c r="L480" i="45"/>
  <c r="F198" i="62"/>
  <c r="L203" i="45"/>
  <c r="F394" i="62"/>
  <c r="L402" i="45"/>
  <c r="AR384" i="6"/>
  <c r="AV384" i="6"/>
  <c r="AR507" i="6"/>
  <c r="AV507" i="6"/>
  <c r="AR571" i="6"/>
  <c r="AV571" i="6"/>
  <c r="AR729" i="6"/>
  <c r="AV729" i="6"/>
  <c r="AR237" i="6"/>
  <c r="AV237" i="6"/>
  <c r="AR449" i="6"/>
  <c r="AV449" i="6"/>
  <c r="AR280" i="6"/>
  <c r="AV280" i="6"/>
  <c r="AR247" i="6"/>
  <c r="AV247" i="6"/>
  <c r="AR577" i="6"/>
  <c r="AV577" i="6"/>
  <c r="AR489" i="6"/>
  <c r="AV489" i="6"/>
  <c r="J211" i="6"/>
  <c r="Y211" i="6" s="1"/>
  <c r="L211" i="6"/>
  <c r="M211" i="6" s="1"/>
  <c r="T211" i="6"/>
  <c r="AB211" i="6"/>
  <c r="J658" i="6"/>
  <c r="Y658" i="6" s="1"/>
  <c r="L658" i="6"/>
  <c r="M658" i="6" s="1"/>
  <c r="AB658" i="6"/>
  <c r="J445" i="6"/>
  <c r="Y445" i="6" s="1"/>
  <c r="L445" i="6"/>
  <c r="M445" i="6" s="1"/>
  <c r="AB445" i="6"/>
  <c r="J652" i="6"/>
  <c r="Y652" i="6" s="1"/>
  <c r="L652" i="6"/>
  <c r="M652" i="6" s="1"/>
  <c r="AB652" i="6"/>
  <c r="J520" i="6"/>
  <c r="Y520" i="6" s="1"/>
  <c r="L520" i="6"/>
  <c r="M520" i="6" s="1"/>
  <c r="T520" i="6"/>
  <c r="AB520" i="6"/>
  <c r="J820" i="6"/>
  <c r="Y820" i="6" s="1"/>
  <c r="L820" i="6"/>
  <c r="M820" i="6" s="1"/>
  <c r="T820" i="6"/>
  <c r="AB820" i="6"/>
  <c r="J633" i="6"/>
  <c r="Y633" i="6" s="1"/>
  <c r="L633" i="6"/>
  <c r="M633" i="6" s="1"/>
  <c r="AB633" i="6"/>
  <c r="F527" i="62" l="1"/>
  <c r="L537" i="45"/>
  <c r="F510" i="62"/>
  <c r="L520" i="45"/>
  <c r="F666" i="62"/>
  <c r="L679" i="45"/>
  <c r="F422" i="62"/>
  <c r="L430" i="45"/>
  <c r="L542" i="45"/>
  <c r="F532" i="62"/>
  <c r="L172" i="45"/>
  <c r="F168" i="62"/>
  <c r="F357" i="62"/>
  <c r="L362" i="45"/>
  <c r="AR652" i="6"/>
  <c r="AV652" i="6"/>
  <c r="AR633" i="6"/>
  <c r="AV633" i="6"/>
  <c r="AR820" i="6"/>
  <c r="AV820" i="6"/>
  <c r="AR520" i="6"/>
  <c r="AV520" i="6"/>
  <c r="AR658" i="6"/>
  <c r="AV658" i="6"/>
  <c r="AR211" i="6"/>
  <c r="AV211" i="6"/>
  <c r="AR445" i="6"/>
  <c r="AV445" i="6"/>
  <c r="J360" i="6"/>
  <c r="T473" i="5" s="1"/>
  <c r="L360" i="6"/>
  <c r="M360" i="6" s="1"/>
  <c r="AB360" i="6"/>
  <c r="AV360" i="6" l="1"/>
  <c r="U473" i="5"/>
  <c r="AR360" i="6"/>
  <c r="Y360" i="6"/>
  <c r="J406" i="6"/>
  <c r="Y406" i="6" s="1"/>
  <c r="L406" i="6"/>
  <c r="M406" i="6" s="1"/>
  <c r="AB406" i="6"/>
  <c r="F327" i="62" l="1"/>
  <c r="L332" i="45"/>
  <c r="AR406" i="6"/>
  <c r="AV406" i="6"/>
  <c r="H407" i="16"/>
  <c r="H408" i="16"/>
  <c r="H409" i="16"/>
  <c r="J389" i="6"/>
  <c r="Y389" i="6" s="1"/>
  <c r="L389" i="6"/>
  <c r="M389" i="6" s="1"/>
  <c r="T389" i="6"/>
  <c r="AB389" i="6"/>
  <c r="H402" i="16"/>
  <c r="H404" i="16"/>
  <c r="H406" i="16"/>
  <c r="H399" i="16"/>
  <c r="H400" i="16"/>
  <c r="H401" i="16"/>
  <c r="H403" i="16"/>
  <c r="H405" i="16"/>
  <c r="AB13" i="6"/>
  <c r="AB599" i="6"/>
  <c r="AB14" i="6"/>
  <c r="AB15" i="6"/>
  <c r="AB16" i="6"/>
  <c r="AB19" i="6"/>
  <c r="AB400" i="6"/>
  <c r="AB20" i="6"/>
  <c r="AB884" i="6"/>
  <c r="AB257" i="6"/>
  <c r="AB21" i="6"/>
  <c r="AB26" i="6"/>
  <c r="AB30" i="6"/>
  <c r="AB497" i="6"/>
  <c r="AB31" i="6"/>
  <c r="AB422" i="6"/>
  <c r="AB32" i="6"/>
  <c r="AB656" i="6"/>
  <c r="AB34" i="6"/>
  <c r="AB36" i="6"/>
  <c r="AB37" i="6"/>
  <c r="AB39" i="6"/>
  <c r="AB316" i="6"/>
  <c r="AB351" i="6"/>
  <c r="AB44" i="6"/>
  <c r="AB45" i="6"/>
  <c r="AB46" i="6"/>
  <c r="AB47" i="6"/>
  <c r="AB410" i="6"/>
  <c r="AB48" i="6"/>
  <c r="AB160" i="6"/>
  <c r="AB49" i="6"/>
  <c r="AB52" i="6"/>
  <c r="AB53" i="6"/>
  <c r="AB54" i="6"/>
  <c r="AB55" i="6"/>
  <c r="AB56" i="6"/>
  <c r="AB57" i="6"/>
  <c r="AB433" i="6"/>
  <c r="AB58" i="6"/>
  <c r="AB75" i="6"/>
  <c r="AB59" i="6"/>
  <c r="AB60" i="6"/>
  <c r="AB61" i="6"/>
  <c r="AB64" i="6"/>
  <c r="AB65" i="6"/>
  <c r="AB68" i="6"/>
  <c r="AB70" i="6"/>
  <c r="AB71" i="6"/>
  <c r="AB73" i="6"/>
  <c r="AB79" i="6"/>
  <c r="AB80" i="6"/>
  <c r="AB81" i="6"/>
  <c r="AB82" i="6"/>
  <c r="AB84" i="6"/>
  <c r="AB88" i="6"/>
  <c r="AB89" i="6"/>
  <c r="AB90" i="6"/>
  <c r="AB96" i="6"/>
  <c r="AB97" i="6"/>
  <c r="AB98" i="6"/>
  <c r="AB99" i="6"/>
  <c r="AB100" i="6"/>
  <c r="AB104" i="6"/>
  <c r="AB105" i="6"/>
  <c r="AB106" i="6"/>
  <c r="AB107" i="6"/>
  <c r="AB108" i="6"/>
  <c r="AB109" i="6"/>
  <c r="AB110" i="6"/>
  <c r="AB111" i="6"/>
  <c r="AB112" i="6"/>
  <c r="AB113" i="6"/>
  <c r="AB115" i="6"/>
  <c r="AB116" i="6"/>
  <c r="AB117" i="6"/>
  <c r="AB118" i="6"/>
  <c r="AB120" i="6"/>
  <c r="AB122" i="6"/>
  <c r="AB123" i="6"/>
  <c r="AB124" i="6"/>
  <c r="AB125" i="6"/>
  <c r="AB128" i="6"/>
  <c r="AB126" i="6"/>
  <c r="AB131" i="6"/>
  <c r="AB132" i="6"/>
  <c r="AB133" i="6"/>
  <c r="AB134" i="6"/>
  <c r="AB135" i="6"/>
  <c r="AB136" i="6"/>
  <c r="AB138" i="6"/>
  <c r="AB141" i="6"/>
  <c r="AB146" i="6"/>
  <c r="AB147" i="6"/>
  <c r="AB149" i="6"/>
  <c r="AB151" i="6"/>
  <c r="AB152" i="6"/>
  <c r="AB153" i="6"/>
  <c r="AB155" i="6"/>
  <c r="AB156" i="6"/>
  <c r="AB157" i="6"/>
  <c r="AB63" i="6"/>
  <c r="AB158" i="6"/>
  <c r="AB162" i="6"/>
  <c r="AB165" i="6"/>
  <c r="AB167" i="6"/>
  <c r="AB168" i="6"/>
  <c r="AB169" i="6"/>
  <c r="AB170" i="6"/>
  <c r="AB171" i="6"/>
  <c r="AB411" i="6"/>
  <c r="AB172" i="6"/>
  <c r="AB173" i="6"/>
  <c r="AB174" i="6"/>
  <c r="AB177" i="6"/>
  <c r="AB178" i="6"/>
  <c r="AB181" i="6"/>
  <c r="AB184" i="6"/>
  <c r="AB185" i="6"/>
  <c r="AB188" i="6"/>
  <c r="AB190" i="6"/>
  <c r="AB191" i="6"/>
  <c r="AB192" i="6"/>
  <c r="AB194" i="6"/>
  <c r="AB196" i="6"/>
  <c r="AB197" i="6"/>
  <c r="AB198" i="6"/>
  <c r="AB199" i="6"/>
  <c r="AB200" i="6"/>
  <c r="AB202" i="6"/>
  <c r="AB206" i="6"/>
  <c r="AB207" i="6"/>
  <c r="AB208" i="6"/>
  <c r="AB209" i="6"/>
  <c r="AB212" i="6"/>
  <c r="AB213" i="6"/>
  <c r="AB214" i="6"/>
  <c r="AB215" i="6"/>
  <c r="AB217" i="6"/>
  <c r="AB219" i="6"/>
  <c r="AB222" i="6"/>
  <c r="AB223" i="6"/>
  <c r="AB225" i="6"/>
  <c r="AB224" i="6"/>
  <c r="AB227" i="6"/>
  <c r="AB228" i="6"/>
  <c r="AB229" i="6"/>
  <c r="AB230" i="6"/>
  <c r="AB341" i="6"/>
  <c r="AB231" i="6"/>
  <c r="AB232" i="6"/>
  <c r="AB233" i="6"/>
  <c r="AB234" i="6"/>
  <c r="AB236" i="6"/>
  <c r="AB742" i="6"/>
  <c r="AB239" i="6"/>
  <c r="AB240" i="6"/>
  <c r="AB242" i="6"/>
  <c r="AB244" i="6"/>
  <c r="AB245" i="6"/>
  <c r="AB246" i="6"/>
  <c r="AB248" i="6"/>
  <c r="AB249" i="6"/>
  <c r="AB250" i="6"/>
  <c r="AB251" i="6"/>
  <c r="AB252" i="6"/>
  <c r="AB255" i="6"/>
  <c r="AB256" i="6"/>
  <c r="AB260" i="6"/>
  <c r="AB262" i="6"/>
  <c r="AB263" i="6"/>
  <c r="AB264" i="6"/>
  <c r="AB266" i="6"/>
  <c r="AB269" i="6"/>
  <c r="AB271" i="6"/>
  <c r="AB272" i="6"/>
  <c r="AB273" i="6"/>
  <c r="AB274" i="6"/>
  <c r="AB277" i="6"/>
  <c r="AB278" i="6"/>
  <c r="AB279" i="6"/>
  <c r="AB282" i="6"/>
  <c r="AB284" i="6"/>
  <c r="AB287" i="6"/>
  <c r="AB286" i="6"/>
  <c r="AB289" i="6"/>
  <c r="AB290" i="6"/>
  <c r="AB292" i="6"/>
  <c r="AB293" i="6"/>
  <c r="AB295" i="6"/>
  <c r="AB296" i="6"/>
  <c r="AB297" i="6"/>
  <c r="AB299" i="6"/>
  <c r="AB300" i="6"/>
  <c r="AB302" i="6"/>
  <c r="AB303" i="6"/>
  <c r="AB308" i="6"/>
  <c r="AB309" i="6"/>
  <c r="AB310" i="6"/>
  <c r="AB311" i="6"/>
  <c r="AB313" i="6"/>
  <c r="AB314" i="6"/>
  <c r="AB315" i="6"/>
  <c r="AB317" i="6"/>
  <c r="AB318" i="6"/>
  <c r="AB320" i="6"/>
  <c r="AB321" i="6"/>
  <c r="AB322" i="6"/>
  <c r="AB324" i="6"/>
  <c r="AB326" i="6"/>
  <c r="AB325" i="6"/>
  <c r="AB327" i="6"/>
  <c r="AB328" i="6"/>
  <c r="AB329" i="6"/>
  <c r="AB330" i="6"/>
  <c r="AB331" i="6"/>
  <c r="AB333" i="6"/>
  <c r="AB334" i="6"/>
  <c r="AB336" i="6"/>
  <c r="AB338" i="6"/>
  <c r="AB339" i="6"/>
  <c r="AB345" i="6"/>
  <c r="AB347" i="6"/>
  <c r="AB348" i="6"/>
  <c r="AB350" i="6"/>
  <c r="AB349" i="6"/>
  <c r="AB353" i="6"/>
  <c r="AB355" i="6"/>
  <c r="AB356" i="6"/>
  <c r="AB357" i="6"/>
  <c r="AB358" i="6"/>
  <c r="AB361" i="6"/>
  <c r="AB366" i="6"/>
  <c r="AB367" i="6"/>
  <c r="AB368" i="6"/>
  <c r="AB370" i="6"/>
  <c r="AB372" i="6"/>
  <c r="AB374" i="6"/>
  <c r="AB375" i="6"/>
  <c r="AB376" i="6"/>
  <c r="AB379" i="6"/>
  <c r="AB380" i="6"/>
  <c r="AB381" i="6"/>
  <c r="AB383" i="6"/>
  <c r="AB386" i="6"/>
  <c r="AB387" i="6"/>
  <c r="AB388" i="6"/>
  <c r="AB392" i="6"/>
  <c r="AB395" i="6"/>
  <c r="AB396" i="6"/>
  <c r="AB397" i="6"/>
  <c r="AB398" i="6"/>
  <c r="AB399" i="6"/>
  <c r="AB402" i="6"/>
  <c r="AB161" i="6"/>
  <c r="AB403" i="6"/>
  <c r="AB407" i="6"/>
  <c r="AB408" i="6"/>
  <c r="AB413" i="6"/>
  <c r="AB418" i="6"/>
  <c r="AB419" i="6"/>
  <c r="AB420" i="6"/>
  <c r="AB423" i="6"/>
  <c r="AB424" i="6"/>
  <c r="AB425" i="6"/>
  <c r="AB431" i="6"/>
  <c r="AB435" i="6"/>
  <c r="AB437" i="6"/>
  <c r="AB443" i="6"/>
  <c r="AB446" i="6"/>
  <c r="AB447" i="6"/>
  <c r="AB450" i="6"/>
  <c r="AB452" i="6"/>
  <c r="AB453" i="6"/>
  <c r="AB459" i="6"/>
  <c r="AB460" i="6"/>
  <c r="AB461" i="6"/>
  <c r="AB412" i="6"/>
  <c r="AB462" i="6"/>
  <c r="AB470" i="6"/>
  <c r="AB471" i="6"/>
  <c r="AB473" i="6"/>
  <c r="AB474" i="6"/>
  <c r="AB477" i="6"/>
  <c r="AB479" i="6"/>
  <c r="AB481" i="6"/>
  <c r="AB482" i="6"/>
  <c r="AB483" i="6"/>
  <c r="AB484" i="6"/>
  <c r="AB485" i="6"/>
  <c r="AB486" i="6"/>
  <c r="AB487" i="6"/>
  <c r="AB490" i="6"/>
  <c r="AB495" i="6"/>
  <c r="AB496" i="6"/>
  <c r="AB498" i="6"/>
  <c r="AB501" i="6"/>
  <c r="AB505" i="6"/>
  <c r="AB506" i="6"/>
  <c r="AB508" i="6"/>
  <c r="AB510" i="6"/>
  <c r="AB515" i="6"/>
  <c r="AB522" i="6"/>
  <c r="AB523" i="6"/>
  <c r="AB524" i="6"/>
  <c r="AB527" i="6"/>
  <c r="AB528" i="6"/>
  <c r="AB525" i="6"/>
  <c r="AB526" i="6"/>
  <c r="AB529" i="6"/>
  <c r="AB530" i="6"/>
  <c r="AB531" i="6"/>
  <c r="AB532" i="6"/>
  <c r="AB535" i="6"/>
  <c r="AB536" i="6"/>
  <c r="AB537" i="6"/>
  <c r="AB533" i="6"/>
  <c r="AB538" i="6"/>
  <c r="AB539" i="6"/>
  <c r="AB540" i="6"/>
  <c r="AB541" i="6"/>
  <c r="AB542" i="6"/>
  <c r="AB544" i="6"/>
  <c r="AB545" i="6"/>
  <c r="AB546" i="6"/>
  <c r="AB547" i="6"/>
  <c r="AB549" i="6"/>
  <c r="AB552" i="6"/>
  <c r="AB553" i="6"/>
  <c r="AB555" i="6"/>
  <c r="AB557" i="6"/>
  <c r="AB559" i="6"/>
  <c r="AB568" i="6"/>
  <c r="AB570" i="6"/>
  <c r="AB573" i="6"/>
  <c r="AB578" i="6"/>
  <c r="AB580" i="6"/>
  <c r="AB582" i="6"/>
  <c r="AB583" i="6"/>
  <c r="AB594" i="6"/>
  <c r="AB595" i="6"/>
  <c r="AB596" i="6"/>
  <c r="AB597" i="6"/>
  <c r="AB598" i="6"/>
  <c r="AB670" i="6"/>
  <c r="AB600" i="6"/>
  <c r="AB603" i="6"/>
  <c r="AB604" i="6"/>
  <c r="AB606" i="6"/>
  <c r="AB607" i="6"/>
  <c r="AB608" i="6"/>
  <c r="AB609" i="6"/>
  <c r="AB610" i="6"/>
  <c r="AB611" i="6"/>
  <c r="AB613" i="6"/>
  <c r="AB614" i="6"/>
  <c r="AB615" i="6"/>
  <c r="AB616" i="6"/>
  <c r="AB617" i="6"/>
  <c r="AB619" i="6"/>
  <c r="AB620" i="6"/>
  <c r="AB621" i="6"/>
  <c r="AB623" i="6"/>
  <c r="AB625" i="6"/>
  <c r="AB630" i="6"/>
  <c r="AB635" i="6"/>
  <c r="AB636" i="6"/>
  <c r="AB637" i="6"/>
  <c r="AB640" i="6"/>
  <c r="AB642" i="6"/>
  <c r="AB836" i="6"/>
  <c r="AB644" i="6"/>
  <c r="AB645" i="6"/>
  <c r="AB646" i="6"/>
  <c r="AB648" i="6"/>
  <c r="AB650" i="6"/>
  <c r="AB651" i="6"/>
  <c r="AB653" i="6"/>
  <c r="AB654" i="6"/>
  <c r="AB660" i="6"/>
  <c r="AB661" i="6"/>
  <c r="AB140" i="6"/>
  <c r="AB662" i="6"/>
  <c r="AB665" i="6"/>
  <c r="AB666" i="6"/>
  <c r="AB667" i="6"/>
  <c r="AB517" i="6"/>
  <c r="AB668" i="6"/>
  <c r="AB671" i="6"/>
  <c r="AB672" i="6"/>
  <c r="AB673" i="6"/>
  <c r="AB675" i="6"/>
  <c r="AB676" i="6"/>
  <c r="AB677" i="6"/>
  <c r="AB681" i="6"/>
  <c r="AB685" i="6"/>
  <c r="AB686" i="6"/>
  <c r="AB687" i="6"/>
  <c r="AB688" i="6"/>
  <c r="AB689" i="6"/>
  <c r="AB241" i="6"/>
  <c r="AB690" i="6"/>
  <c r="AB692" i="6"/>
  <c r="AB693" i="6"/>
  <c r="AB695" i="6"/>
  <c r="AB697" i="6"/>
  <c r="AB698" i="6"/>
  <c r="AB699" i="6"/>
  <c r="AB352" i="6"/>
  <c r="AB700" i="6"/>
  <c r="AB701" i="6"/>
  <c r="AB702" i="6"/>
  <c r="AB703" i="6"/>
  <c r="AB704" i="6"/>
  <c r="AB705" i="6"/>
  <c r="AB706" i="6"/>
  <c r="AB707" i="6"/>
  <c r="AB710" i="6"/>
  <c r="AB711" i="6"/>
  <c r="AB518" i="6"/>
  <c r="AB712" i="6"/>
  <c r="AB714" i="6"/>
  <c r="AB717" i="6"/>
  <c r="AB723" i="6"/>
  <c r="AB718" i="6"/>
  <c r="AB719" i="6"/>
  <c r="AB720" i="6"/>
  <c r="AB721" i="6"/>
  <c r="AB722" i="6"/>
  <c r="AB724" i="6"/>
  <c r="AB726" i="6"/>
  <c r="AB730" i="6"/>
  <c r="AB744" i="6"/>
  <c r="AB731" i="6"/>
  <c r="AB488" i="6"/>
  <c r="AB735" i="6"/>
  <c r="AB62" i="6"/>
  <c r="AB734" i="6"/>
  <c r="AB736" i="6"/>
  <c r="AB737" i="6"/>
  <c r="AB746" i="6"/>
  <c r="AB747" i="6"/>
  <c r="AB754" i="6"/>
  <c r="AB756" i="6"/>
  <c r="AB757" i="6"/>
  <c r="AB758" i="6"/>
  <c r="AB759" i="6"/>
  <c r="AB762" i="6"/>
  <c r="AB763" i="6"/>
  <c r="AB766" i="6"/>
  <c r="AB767" i="6"/>
  <c r="AB769" i="6"/>
  <c r="AB25" i="6"/>
  <c r="AB771" i="6"/>
  <c r="AB772" i="6"/>
  <c r="AB774" i="6"/>
  <c r="AB775" i="6"/>
  <c r="AB777" i="6"/>
  <c r="AB779" i="6"/>
  <c r="AB780" i="6"/>
  <c r="AB781" i="6"/>
  <c r="AB782" i="6"/>
  <c r="AB783" i="6"/>
  <c r="AB784" i="6"/>
  <c r="AB786" i="6"/>
  <c r="AB789" i="6"/>
  <c r="AB791" i="6"/>
  <c r="AB793" i="6"/>
  <c r="AB794" i="6"/>
  <c r="AB795" i="6"/>
  <c r="AB796" i="6"/>
  <c r="AB799" i="6"/>
  <c r="AB800" i="6"/>
  <c r="AB802" i="6"/>
  <c r="AB803" i="6"/>
  <c r="AB804" i="6"/>
  <c r="AB805" i="6"/>
  <c r="AB806" i="6"/>
  <c r="AB807" i="6"/>
  <c r="AB809" i="6"/>
  <c r="AB810" i="6"/>
  <c r="AB813" i="6"/>
  <c r="AB29" i="6"/>
  <c r="AB814" i="6"/>
  <c r="AB817" i="6"/>
  <c r="AB819" i="6"/>
  <c r="AB823" i="6"/>
  <c r="AB824" i="6"/>
  <c r="AB825" i="6"/>
  <c r="AB829" i="6"/>
  <c r="AB831" i="6"/>
  <c r="AB832" i="6"/>
  <c r="AB833" i="6"/>
  <c r="AB834" i="6"/>
  <c r="AB835" i="6"/>
  <c r="AB838" i="6"/>
  <c r="AB839" i="6"/>
  <c r="AB840" i="6"/>
  <c r="AB841" i="6"/>
  <c r="AB847" i="6"/>
  <c r="AB844" i="6"/>
  <c r="AB845" i="6"/>
  <c r="AB848" i="6"/>
  <c r="AB852" i="6"/>
  <c r="AB855" i="6"/>
  <c r="AB857" i="6"/>
  <c r="AB858" i="6"/>
  <c r="AB859" i="6"/>
  <c r="AB860" i="6"/>
  <c r="AB861" i="6"/>
  <c r="AB862" i="6"/>
  <c r="AB863" i="6"/>
  <c r="AB864" i="6"/>
  <c r="AB872" i="6"/>
  <c r="AB873" i="6"/>
  <c r="AB875" i="6"/>
  <c r="AB879" i="6"/>
  <c r="AB880" i="6"/>
  <c r="AB881" i="6"/>
  <c r="AB882" i="6"/>
  <c r="AB883" i="6"/>
  <c r="AB885" i="6"/>
  <c r="AB886" i="6"/>
  <c r="AB888" i="6"/>
  <c r="AB891" i="6"/>
  <c r="AB892" i="6"/>
  <c r="AB893" i="6"/>
  <c r="AB808" i="6"/>
  <c r="AB895" i="6"/>
  <c r="AB896" i="6"/>
  <c r="AB897" i="6"/>
  <c r="AB899" i="6"/>
  <c r="AB903" i="6"/>
  <c r="AB905" i="6"/>
  <c r="AB906" i="6"/>
  <c r="AB909" i="6"/>
  <c r="AB910" i="6"/>
  <c r="AB911" i="6"/>
  <c r="AB912" i="6"/>
  <c r="AB913" i="6"/>
  <c r="AB914" i="6"/>
  <c r="AB915" i="6"/>
  <c r="J613" i="6"/>
  <c r="Y613" i="6" s="1"/>
  <c r="L613" i="6"/>
  <c r="M613" i="6" s="1"/>
  <c r="L506" i="45" l="1"/>
  <c r="F496" i="62"/>
  <c r="F315" i="62"/>
  <c r="L320" i="45"/>
  <c r="AR389" i="6"/>
  <c r="AV389" i="6"/>
  <c r="AR613" i="6"/>
  <c r="AV613" i="6"/>
  <c r="H398" i="16"/>
  <c r="H395" i="16"/>
  <c r="H396" i="16"/>
  <c r="H397" i="16"/>
  <c r="J793" i="6"/>
  <c r="Y793" i="6" s="1"/>
  <c r="L793" i="6"/>
  <c r="M793" i="6" s="1"/>
  <c r="T793" i="6"/>
  <c r="J700" i="6"/>
  <c r="Y700" i="6" s="1"/>
  <c r="L700" i="6"/>
  <c r="M700" i="6" s="1"/>
  <c r="H392" i="16"/>
  <c r="H393" i="16"/>
  <c r="H394" i="16"/>
  <c r="J58" i="6"/>
  <c r="Y58" i="6" s="1"/>
  <c r="L58" i="6"/>
  <c r="M58" i="6" s="1"/>
  <c r="H391" i="16"/>
  <c r="F45" i="62" l="1"/>
  <c r="L48" i="45"/>
  <c r="F642" i="62"/>
  <c r="L653" i="45"/>
  <c r="AR700" i="6"/>
  <c r="AV700" i="6"/>
  <c r="AR58" i="6"/>
  <c r="AV58" i="6"/>
  <c r="AR793" i="6"/>
  <c r="AV793" i="6"/>
  <c r="J636" i="6"/>
  <c r="Y636" i="6" s="1"/>
  <c r="L636" i="6"/>
  <c r="M636" i="6" s="1"/>
  <c r="J213" i="6"/>
  <c r="Y213" i="6" s="1"/>
  <c r="L213" i="6"/>
  <c r="M213" i="6" s="1"/>
  <c r="T213" i="6"/>
  <c r="J689" i="6"/>
  <c r="Y689" i="6" s="1"/>
  <c r="L689" i="6"/>
  <c r="M689" i="6" s="1"/>
  <c r="T689" i="6"/>
  <c r="T710" i="6"/>
  <c r="J711" i="6"/>
  <c r="Y711" i="6" s="1"/>
  <c r="L711" i="6"/>
  <c r="M711" i="6" s="1"/>
  <c r="T711" i="6"/>
  <c r="J712" i="6"/>
  <c r="Y712" i="6" s="1"/>
  <c r="L712" i="6"/>
  <c r="M712" i="6" s="1"/>
  <c r="J219" i="6"/>
  <c r="L219" i="6"/>
  <c r="M219" i="6" s="1"/>
  <c r="T219" i="6"/>
  <c r="J660" i="6"/>
  <c r="Y660" i="6" s="1"/>
  <c r="L660" i="6"/>
  <c r="M660" i="6" s="1"/>
  <c r="T660" i="6"/>
  <c r="H385" i="16"/>
  <c r="H386" i="16"/>
  <c r="H387" i="16"/>
  <c r="H388" i="16"/>
  <c r="H389" i="16"/>
  <c r="H390" i="16"/>
  <c r="F534" i="62" l="1"/>
  <c r="L544" i="45"/>
  <c r="F575" i="62"/>
  <c r="L584" i="45"/>
  <c r="F557" i="62"/>
  <c r="L568" i="45"/>
  <c r="AV219" i="6"/>
  <c r="F175" i="62"/>
  <c r="L179" i="45"/>
  <c r="F170" i="62"/>
  <c r="L174" i="45"/>
  <c r="F513" i="62"/>
  <c r="L523" i="45"/>
  <c r="AR213" i="6"/>
  <c r="AV213" i="6"/>
  <c r="AR660" i="6"/>
  <c r="AV660" i="6"/>
  <c r="AR711" i="6"/>
  <c r="AV711" i="6"/>
  <c r="AR689" i="6"/>
  <c r="AV689" i="6"/>
  <c r="AR712" i="6"/>
  <c r="AV712" i="6"/>
  <c r="AR636" i="6"/>
  <c r="AV636" i="6"/>
  <c r="AR219" i="6"/>
  <c r="U738" i="5"/>
  <c r="Y219" i="6"/>
  <c r="T738" i="5"/>
  <c r="H370" i="16"/>
  <c r="H371" i="16"/>
  <c r="H372" i="16"/>
  <c r="H375" i="16"/>
  <c r="H377" i="16"/>
  <c r="H378" i="16"/>
  <c r="H379" i="16"/>
  <c r="H380" i="16"/>
  <c r="H382" i="16"/>
  <c r="H383" i="16"/>
  <c r="H384" i="16"/>
  <c r="H373" i="16"/>
  <c r="H374" i="16"/>
  <c r="H376" i="16"/>
  <c r="H381" i="16"/>
  <c r="J892" i="6"/>
  <c r="Y892" i="6" s="1"/>
  <c r="L892" i="6"/>
  <c r="M892" i="6" s="1"/>
  <c r="F720" i="62" l="1"/>
  <c r="L732" i="45"/>
  <c r="AR892" i="6"/>
  <c r="AV892" i="6"/>
  <c r="J540" i="6"/>
  <c r="Y540" i="6" s="1"/>
  <c r="L540" i="6"/>
  <c r="J542" i="6"/>
  <c r="Y542" i="6" s="1"/>
  <c r="L542" i="6"/>
  <c r="M542" i="6" s="1"/>
  <c r="J31" i="6"/>
  <c r="Y31" i="6" s="1"/>
  <c r="L31" i="6"/>
  <c r="T326" i="6"/>
  <c r="T321" i="6"/>
  <c r="T318" i="6"/>
  <c r="M540" i="6" l="1"/>
  <c r="M31" i="6"/>
  <c r="F440" i="62"/>
  <c r="L450" i="45"/>
  <c r="AR31" i="6"/>
  <c r="AV31" i="6"/>
  <c r="AR540" i="6"/>
  <c r="AV540" i="6"/>
  <c r="AR542" i="6"/>
  <c r="AV542" i="6"/>
  <c r="J188" i="6"/>
  <c r="Y188" i="6" s="1"/>
  <c r="L188" i="6"/>
  <c r="M188" i="6" s="1"/>
  <c r="T188" i="6"/>
  <c r="L155" i="45" l="1"/>
  <c r="F151" i="62"/>
  <c r="AR188" i="6"/>
  <c r="AV188" i="6"/>
  <c r="T15" i="6"/>
  <c r="T20" i="6"/>
  <c r="T21" i="6"/>
  <c r="T26" i="6"/>
  <c r="T30" i="6"/>
  <c r="T32" i="6"/>
  <c r="T34" i="6"/>
  <c r="T36" i="6"/>
  <c r="T37" i="6"/>
  <c r="T44" i="6"/>
  <c r="T47" i="6"/>
  <c r="T48" i="6"/>
  <c r="T49" i="6"/>
  <c r="T53" i="6"/>
  <c r="T54" i="6"/>
  <c r="T55" i="6"/>
  <c r="T56" i="6"/>
  <c r="T63" i="6"/>
  <c r="T64" i="6"/>
  <c r="T68" i="6"/>
  <c r="T70" i="6"/>
  <c r="T75" i="6"/>
  <c r="T79" i="6"/>
  <c r="T81" i="6"/>
  <c r="T82" i="6"/>
  <c r="T88" i="6"/>
  <c r="T96" i="6"/>
  <c r="T97" i="6"/>
  <c r="T98" i="6"/>
  <c r="T99" i="6"/>
  <c r="T100" i="6"/>
  <c r="T104" i="6"/>
  <c r="T105" i="6"/>
  <c r="T108" i="6"/>
  <c r="T109" i="6"/>
  <c r="T110" i="6"/>
  <c r="T111" i="6"/>
  <c r="T116" i="6"/>
  <c r="T120" i="6"/>
  <c r="T122" i="6"/>
  <c r="T124" i="6"/>
  <c r="T125" i="6"/>
  <c r="T126" i="6"/>
  <c r="T131" i="6"/>
  <c r="T140" i="6"/>
  <c r="T141" i="6"/>
  <c r="T146" i="6"/>
  <c r="T149" i="6"/>
  <c r="T151" i="6"/>
  <c r="T152" i="6"/>
  <c r="T153" i="6"/>
  <c r="T155" i="6"/>
  <c r="T160" i="6"/>
  <c r="T161" i="6"/>
  <c r="T162" i="6"/>
  <c r="T174" i="6"/>
  <c r="T185" i="6"/>
  <c r="T190" i="6"/>
  <c r="T192" i="6"/>
  <c r="T196" i="6"/>
  <c r="T199" i="6"/>
  <c r="T202" i="6"/>
  <c r="T206" i="6"/>
  <c r="T209" i="6"/>
  <c r="T212" i="6"/>
  <c r="T214" i="6"/>
  <c r="T229" i="6"/>
  <c r="T230" i="6"/>
  <c r="T231" i="6"/>
  <c r="T232" i="6"/>
  <c r="T233" i="6"/>
  <c r="T234" i="6"/>
  <c r="T236" i="6"/>
  <c r="T239" i="6"/>
  <c r="T246" i="6"/>
  <c r="T248" i="6"/>
  <c r="T249" i="6"/>
  <c r="T252" i="6"/>
  <c r="T255" i="6"/>
  <c r="T256" i="6"/>
  <c r="T260" i="6"/>
  <c r="T263" i="6"/>
  <c r="T269" i="6"/>
  <c r="T271" i="6"/>
  <c r="T272" i="6"/>
  <c r="T274" i="6"/>
  <c r="T279" i="6"/>
  <c r="T293" i="6"/>
  <c r="T295" i="6"/>
  <c r="T296" i="6"/>
  <c r="T299" i="6"/>
  <c r="T303" i="6"/>
  <c r="T308" i="6"/>
  <c r="T309" i="6"/>
  <c r="T311" i="6"/>
  <c r="T314" i="6"/>
  <c r="T315" i="6"/>
  <c r="T317" i="6"/>
  <c r="T320" i="6"/>
  <c r="T322" i="6"/>
  <c r="T324" i="6"/>
  <c r="T325" i="6"/>
  <c r="T327" i="6"/>
  <c r="T328" i="6"/>
  <c r="T333" i="6"/>
  <c r="T334" i="6"/>
  <c r="T341" i="6"/>
  <c r="T347" i="6"/>
  <c r="T348" i="6"/>
  <c r="T353" i="6"/>
  <c r="T357" i="6"/>
  <c r="T358" i="6"/>
  <c r="T361" i="6"/>
  <c r="T368" i="6"/>
  <c r="T370" i="6"/>
  <c r="T372" i="6"/>
  <c r="T374" i="6"/>
  <c r="T375" i="6"/>
  <c r="T379" i="6"/>
  <c r="T381" i="6"/>
  <c r="T388" i="6"/>
  <c r="T392" i="6"/>
  <c r="T395" i="6"/>
  <c r="T397" i="6"/>
  <c r="T398" i="6"/>
  <c r="T402" i="6"/>
  <c r="T403" i="6"/>
  <c r="T408" i="6"/>
  <c r="T418" i="6"/>
  <c r="T420" i="6"/>
  <c r="T425" i="6"/>
  <c r="T433" i="6"/>
  <c r="T435" i="6"/>
  <c r="T446" i="6"/>
  <c r="T447" i="6"/>
  <c r="T450" i="6"/>
  <c r="T471" i="6"/>
  <c r="T473" i="6"/>
  <c r="T474" i="6"/>
  <c r="T481" i="6"/>
  <c r="T483" i="6"/>
  <c r="T484" i="6"/>
  <c r="T488" i="6"/>
  <c r="T490" i="6"/>
  <c r="T495" i="6"/>
  <c r="T505" i="6"/>
  <c r="T508" i="6"/>
  <c r="T522" i="6"/>
  <c r="T523" i="6"/>
  <c r="T524" i="6"/>
  <c r="T528" i="6"/>
  <c r="T529" i="6"/>
  <c r="T536" i="6"/>
  <c r="T538" i="6"/>
  <c r="T539" i="6"/>
  <c r="T547" i="6"/>
  <c r="T549" i="6"/>
  <c r="T552" i="6"/>
  <c r="T555" i="6"/>
  <c r="T557" i="6"/>
  <c r="T559" i="6"/>
  <c r="T568" i="6"/>
  <c r="T573" i="6"/>
  <c r="T583" i="6"/>
  <c r="T594" i="6"/>
  <c r="T596" i="6"/>
  <c r="T600" i="6"/>
  <c r="T603" i="6"/>
  <c r="T608" i="6"/>
  <c r="T610" i="6"/>
  <c r="T614" i="6"/>
  <c r="T615" i="6"/>
  <c r="T616" i="6"/>
  <c r="T621" i="6"/>
  <c r="T625" i="6"/>
  <c r="T637" i="6"/>
  <c r="T642" i="6"/>
  <c r="T644" i="6"/>
  <c r="T653" i="6"/>
  <c r="T654" i="6"/>
  <c r="T661" i="6"/>
  <c r="T662" i="6"/>
  <c r="T665" i="6"/>
  <c r="T668" i="6"/>
  <c r="T671" i="6"/>
  <c r="T676" i="6"/>
  <c r="T677" i="6"/>
  <c r="T681" i="6"/>
  <c r="T685" i="6"/>
  <c r="T686" i="6"/>
  <c r="T688" i="6"/>
  <c r="T692" i="6"/>
  <c r="T693" i="6"/>
  <c r="T695" i="6"/>
  <c r="T701" i="6"/>
  <c r="T702" i="6"/>
  <c r="T705" i="6"/>
  <c r="T706" i="6"/>
  <c r="T707" i="6"/>
  <c r="T714" i="6"/>
  <c r="T717" i="6"/>
  <c r="T718" i="6"/>
  <c r="T720" i="6"/>
  <c r="T730" i="6"/>
  <c r="T731" i="6"/>
  <c r="T735" i="6"/>
  <c r="T734" i="6"/>
  <c r="T736" i="6"/>
  <c r="T742" i="6"/>
  <c r="T744" i="6"/>
  <c r="T746" i="6"/>
  <c r="T747" i="6"/>
  <c r="T754" i="6"/>
  <c r="T756" i="6"/>
  <c r="T758" i="6"/>
  <c r="T762" i="6"/>
  <c r="T766" i="6"/>
  <c r="T769" i="6"/>
  <c r="T25" i="6"/>
  <c r="T771" i="6"/>
  <c r="T779" i="6"/>
  <c r="T780" i="6"/>
  <c r="T782" i="6"/>
  <c r="T786" i="6"/>
  <c r="T795" i="6"/>
  <c r="T796" i="6"/>
  <c r="T802" i="6"/>
  <c r="T809" i="6"/>
  <c r="T810" i="6"/>
  <c r="T813" i="6"/>
  <c r="T823" i="6"/>
  <c r="T825" i="6"/>
  <c r="T831" i="6"/>
  <c r="T832" i="6"/>
  <c r="T833" i="6"/>
  <c r="T834" i="6"/>
  <c r="T838" i="6"/>
  <c r="T847" i="6"/>
  <c r="T848" i="6"/>
  <c r="T857" i="6"/>
  <c r="T859" i="6"/>
  <c r="T861" i="6"/>
  <c r="T864" i="6"/>
  <c r="T872" i="6"/>
  <c r="T883" i="6"/>
  <c r="T885" i="6"/>
  <c r="T888" i="6"/>
  <c r="T808" i="6"/>
  <c r="T903" i="6"/>
  <c r="T912" i="6"/>
  <c r="T913" i="6"/>
  <c r="L619" i="6" l="1"/>
  <c r="M619" i="6" s="1"/>
  <c r="J619" i="6"/>
  <c r="Y619" i="6" s="1"/>
  <c r="J810" i="6"/>
  <c r="Y810" i="6" s="1"/>
  <c r="L810" i="6"/>
  <c r="M810" i="6" s="1"/>
  <c r="F658" i="62" l="1"/>
  <c r="L669" i="45"/>
  <c r="F500" i="62"/>
  <c r="L510" i="45"/>
  <c r="AR810" i="6"/>
  <c r="AV810" i="6"/>
  <c r="AR619" i="6"/>
  <c r="AV619" i="6"/>
  <c r="J855" i="6"/>
  <c r="Y855" i="6" s="1"/>
  <c r="L855" i="6"/>
  <c r="M855" i="6" s="1"/>
  <c r="F692" i="62" l="1"/>
  <c r="L705" i="45"/>
  <c r="AR855" i="6"/>
  <c r="AV855" i="6"/>
  <c r="J806" i="6"/>
  <c r="Y806" i="6" s="1"/>
  <c r="L806" i="6"/>
  <c r="M806" i="6" s="1"/>
  <c r="AR806" i="6" l="1"/>
  <c r="AV806" i="6"/>
  <c r="J62" i="6"/>
  <c r="Y62" i="6" s="1"/>
  <c r="L62" i="6"/>
  <c r="M62" i="6" s="1"/>
  <c r="J63" i="6"/>
  <c r="Y63" i="6" s="1"/>
  <c r="L63" i="6"/>
  <c r="M63" i="6" s="1"/>
  <c r="J666" i="6"/>
  <c r="Y666" i="6" s="1"/>
  <c r="L666" i="6"/>
  <c r="M666" i="6" s="1"/>
  <c r="L665" i="6"/>
  <c r="M665" i="6" s="1"/>
  <c r="J665" i="6"/>
  <c r="Y665" i="6" s="1"/>
  <c r="J744" i="6"/>
  <c r="Y744" i="6" s="1"/>
  <c r="L744" i="6"/>
  <c r="M744" i="6" s="1"/>
  <c r="J61" i="6"/>
  <c r="Y61" i="6" s="1"/>
  <c r="L61" i="6"/>
  <c r="M61" i="6" s="1"/>
  <c r="J667" i="6"/>
  <c r="Y667" i="6" s="1"/>
  <c r="L667" i="6"/>
  <c r="M667" i="6" s="1"/>
  <c r="J396" i="6"/>
  <c r="Y396" i="6" s="1"/>
  <c r="L396" i="6"/>
  <c r="M396" i="6" s="1"/>
  <c r="L549" i="45" l="1"/>
  <c r="F598" i="62"/>
  <c r="L609" i="45"/>
  <c r="F320" i="62"/>
  <c r="L325" i="45"/>
  <c r="F48" i="62"/>
  <c r="L51" i="45"/>
  <c r="AR667" i="6"/>
  <c r="AV667" i="6"/>
  <c r="AR744" i="6"/>
  <c r="AV744" i="6"/>
  <c r="AR666" i="6"/>
  <c r="AV666" i="6"/>
  <c r="AR62" i="6"/>
  <c r="AV62" i="6"/>
  <c r="AR61" i="6"/>
  <c r="AV61" i="6"/>
  <c r="AR63" i="6"/>
  <c r="AV63" i="6"/>
  <c r="AR396" i="6"/>
  <c r="AV396" i="6"/>
  <c r="AR665" i="6"/>
  <c r="AV665" i="6"/>
  <c r="J39" i="6"/>
  <c r="Y39" i="6" s="1"/>
  <c r="L39" i="6"/>
  <c r="M39" i="6" s="1"/>
  <c r="J372" i="6"/>
  <c r="Y372" i="6" s="1"/>
  <c r="L372" i="6"/>
  <c r="M372" i="6" s="1"/>
  <c r="J510" i="6"/>
  <c r="Y510" i="6" s="1"/>
  <c r="L510" i="6"/>
  <c r="M510" i="6" s="1"/>
  <c r="J347" i="6"/>
  <c r="Y347" i="6" s="1"/>
  <c r="L347" i="6"/>
  <c r="M347" i="6" s="1"/>
  <c r="H345" i="16"/>
  <c r="H347" i="16"/>
  <c r="H348" i="16"/>
  <c r="H349" i="16"/>
  <c r="H350" i="16"/>
  <c r="H351" i="16"/>
  <c r="H352" i="16"/>
  <c r="H353" i="16"/>
  <c r="H354" i="16"/>
  <c r="H355" i="16"/>
  <c r="H356" i="16"/>
  <c r="H357" i="16"/>
  <c r="H358" i="16"/>
  <c r="H359" i="16"/>
  <c r="H360" i="16"/>
  <c r="H361" i="16"/>
  <c r="H362" i="16"/>
  <c r="H363" i="16"/>
  <c r="H364" i="16"/>
  <c r="H365" i="16"/>
  <c r="H366" i="16"/>
  <c r="H367" i="16"/>
  <c r="H368" i="16"/>
  <c r="H369" i="16"/>
  <c r="H346" i="16"/>
  <c r="F26" i="62" l="1"/>
  <c r="F412" i="62"/>
  <c r="L420" i="45"/>
  <c r="F281" i="62"/>
  <c r="L286" i="45"/>
  <c r="F300" i="62"/>
  <c r="L305" i="45"/>
  <c r="AR347" i="6"/>
  <c r="AV347" i="6"/>
  <c r="AR372" i="6"/>
  <c r="AV372" i="6"/>
  <c r="AR510" i="6"/>
  <c r="AV510" i="6"/>
  <c r="AR39" i="6"/>
  <c r="AV39" i="6"/>
  <c r="O691" i="45"/>
  <c r="AD139" i="6"/>
  <c r="AE139" i="6" s="1"/>
  <c r="O729" i="45"/>
  <c r="AF680" i="6"/>
  <c r="AD822" i="6"/>
  <c r="AE822" i="6" s="1"/>
  <c r="O600" i="45"/>
  <c r="AF401" i="6"/>
  <c r="AF291" i="6"/>
  <c r="AF139" i="6"/>
  <c r="AD87" i="6"/>
  <c r="AE87" i="6" s="1"/>
  <c r="O477" i="45"/>
  <c r="AF822" i="6"/>
  <c r="AD438" i="6"/>
  <c r="AE438" i="6" s="1"/>
  <c r="AD175" i="6"/>
  <c r="AE175" i="6" s="1"/>
  <c r="O715" i="45"/>
  <c r="AF584" i="6"/>
  <c r="AD291" i="6"/>
  <c r="AE291" i="6" s="1"/>
  <c r="O118" i="45"/>
  <c r="AF87" i="6"/>
  <c r="AD733" i="6"/>
  <c r="AE733" i="6" s="1"/>
  <c r="O472" i="45"/>
  <c r="AF438" i="6"/>
  <c r="AF175" i="6"/>
  <c r="AD253" i="6"/>
  <c r="AE253" i="6" s="1"/>
  <c r="O338" i="45"/>
  <c r="O95" i="45"/>
  <c r="AF733" i="6"/>
  <c r="AD680" i="6"/>
  <c r="AE680" i="6" s="1"/>
  <c r="O664" i="45"/>
  <c r="O115" i="45"/>
  <c r="AF253" i="6"/>
  <c r="AD401" i="6"/>
  <c r="AE401" i="6" s="1"/>
  <c r="AD584" i="6"/>
  <c r="AE584" i="6" s="1"/>
  <c r="O486" i="45"/>
  <c r="O231" i="45"/>
  <c r="AD281" i="6"/>
  <c r="AE281" i="6" s="1"/>
  <c r="AF281" i="6"/>
  <c r="AD647" i="6"/>
  <c r="AE647" i="6" s="1"/>
  <c r="AD143" i="6"/>
  <c r="AE143" i="6" s="1"/>
  <c r="AF647" i="6"/>
  <c r="AF143" i="6"/>
  <c r="O657" i="45"/>
  <c r="AF592" i="6"/>
  <c r="AD434" i="6"/>
  <c r="AE434" i="6" s="1"/>
  <c r="AF727" i="6"/>
  <c r="AF434" i="6"/>
  <c r="AD874" i="6"/>
  <c r="AE874" i="6" s="1"/>
  <c r="AD900" i="6"/>
  <c r="AE900" i="6" s="1"/>
  <c r="O725" i="45"/>
  <c r="AF874" i="6"/>
  <c r="AD732" i="6"/>
  <c r="AE732" i="6" s="1"/>
  <c r="O80" i="45"/>
  <c r="O392" i="45"/>
  <c r="AF732" i="6"/>
  <c r="AD592" i="6"/>
  <c r="AE592" i="6" s="1"/>
  <c r="O518" i="45"/>
  <c r="AD727" i="6"/>
  <c r="AE727" i="6" s="1"/>
  <c r="AF900" i="6"/>
  <c r="AD901" i="6"/>
  <c r="AE901" i="6" s="1"/>
  <c r="O293" i="45"/>
  <c r="AF901" i="6"/>
  <c r="AD715" i="6"/>
  <c r="AE715" i="6" s="1"/>
  <c r="AF715" i="6"/>
  <c r="O260" i="45"/>
  <c r="AF304" i="6"/>
  <c r="AD679" i="6"/>
  <c r="AE679" i="6" s="1"/>
  <c r="AD393" i="6"/>
  <c r="AE393" i="6" s="1"/>
  <c r="AD394" i="6"/>
  <c r="AE394" i="6" s="1"/>
  <c r="AD562" i="6"/>
  <c r="AE562" i="6" s="1"/>
  <c r="O609" i="45"/>
  <c r="AF679" i="6"/>
  <c r="AD137" i="6"/>
  <c r="AE137" i="6" s="1"/>
  <c r="AD304" i="6"/>
  <c r="AE304" i="6" s="1"/>
  <c r="AF467" i="6"/>
  <c r="O313" i="45"/>
  <c r="AF393" i="6"/>
  <c r="AF394" i="6"/>
  <c r="AF562" i="6"/>
  <c r="AD467" i="6"/>
  <c r="AE467" i="6" s="1"/>
  <c r="O382" i="45"/>
  <c r="AF137" i="6"/>
  <c r="O181" i="45"/>
  <c r="O312" i="45"/>
  <c r="O408" i="45"/>
  <c r="AD464" i="6"/>
  <c r="AE464" i="6" s="1"/>
  <c r="AD826" i="6"/>
  <c r="AE826" i="6" s="1"/>
  <c r="O315" i="45"/>
  <c r="AF464" i="6"/>
  <c r="AD121" i="6"/>
  <c r="AE121" i="6" s="1"/>
  <c r="AD7" i="6"/>
  <c r="AE7" i="6" s="1"/>
  <c r="AD828" i="6"/>
  <c r="AE828" i="6" s="1"/>
  <c r="O410" i="45"/>
  <c r="AD739" i="6"/>
  <c r="AE739" i="6" s="1"/>
  <c r="AF826" i="6"/>
  <c r="AF121" i="6"/>
  <c r="O184" i="45"/>
  <c r="AF7" i="6"/>
  <c r="AF828" i="6"/>
  <c r="AD463" i="6"/>
  <c r="AE463" i="6" s="1"/>
  <c r="O30" i="45"/>
  <c r="AF739" i="6"/>
  <c r="O525" i="45"/>
  <c r="AF463" i="6"/>
  <c r="AD649" i="6"/>
  <c r="AE649" i="6" s="1"/>
  <c r="O473" i="45"/>
  <c r="AF391" i="6"/>
  <c r="AF811" i="6"/>
  <c r="AF180" i="6"/>
  <c r="AF179" i="6"/>
  <c r="AD564" i="6"/>
  <c r="AE564" i="6" s="1"/>
  <c r="O483" i="45"/>
  <c r="AF440" i="6"/>
  <c r="O335" i="45"/>
  <c r="AF749" i="6"/>
  <c r="O185" i="45"/>
  <c r="AF649" i="6"/>
  <c r="AD476" i="6"/>
  <c r="AE476" i="6" s="1"/>
  <c r="O147" i="45"/>
  <c r="O257" i="45"/>
  <c r="O353" i="45"/>
  <c r="AF564" i="6"/>
  <c r="AD563" i="6"/>
  <c r="AE563" i="6" s="1"/>
  <c r="AF565" i="6"/>
  <c r="AD566" i="6"/>
  <c r="AE566" i="6" s="1"/>
  <c r="O214" i="45"/>
  <c r="AF778" i="6"/>
  <c r="AD492" i="6"/>
  <c r="AE492" i="6" s="1"/>
  <c r="AF566" i="6"/>
  <c r="O728" i="45"/>
  <c r="AF492" i="6"/>
  <c r="O350" i="45"/>
  <c r="AF476" i="6"/>
  <c r="AD428" i="6"/>
  <c r="AE428" i="6" s="1"/>
  <c r="AD306" i="6"/>
  <c r="AE306" i="6" s="1"/>
  <c r="AF563" i="6"/>
  <c r="AD442" i="6"/>
  <c r="AE442" i="6" s="1"/>
  <c r="O215" i="45"/>
  <c r="AD792" i="6"/>
  <c r="AE792" i="6" s="1"/>
  <c r="AD101" i="6"/>
  <c r="AE101" i="6" s="1"/>
  <c r="O92" i="45"/>
  <c r="AF428" i="6"/>
  <c r="AF306" i="6"/>
  <c r="AD391" i="6"/>
  <c r="AE391" i="6" s="1"/>
  <c r="AD811" i="6"/>
  <c r="AE811" i="6" s="1"/>
  <c r="AD180" i="6"/>
  <c r="AE180" i="6" s="1"/>
  <c r="O678" i="45"/>
  <c r="AD179" i="6"/>
  <c r="AE179" i="6" s="1"/>
  <c r="O409" i="45"/>
  <c r="AF442" i="6"/>
  <c r="AD440" i="6"/>
  <c r="AE440" i="6" s="1"/>
  <c r="O119" i="45"/>
  <c r="AF792" i="6"/>
  <c r="AD307" i="6"/>
  <c r="AE307" i="6" s="1"/>
  <c r="AD749" i="6"/>
  <c r="AE749" i="6" s="1"/>
  <c r="O478" i="45"/>
  <c r="AF101" i="6"/>
  <c r="AD565" i="6"/>
  <c r="AE565" i="6" s="1"/>
  <c r="AF307" i="6"/>
  <c r="AD778" i="6"/>
  <c r="AE778" i="6" s="1"/>
  <c r="AD377" i="6"/>
  <c r="AE377" i="6" s="1"/>
  <c r="AF204" i="6"/>
  <c r="AD344" i="6"/>
  <c r="AE344" i="6" s="1"/>
  <c r="O418" i="45"/>
  <c r="AF377" i="6"/>
  <c r="AD493" i="6"/>
  <c r="AE493" i="6" s="1"/>
  <c r="AF827" i="6"/>
  <c r="AF344" i="6"/>
  <c r="AD866" i="6"/>
  <c r="AE866" i="6" s="1"/>
  <c r="O628" i="45"/>
  <c r="AF493" i="6"/>
  <c r="AD827" i="6"/>
  <c r="AE827" i="6" s="1"/>
  <c r="AF866" i="6"/>
  <c r="AD204" i="6"/>
  <c r="AE204" i="6" s="1"/>
  <c r="O160" i="45"/>
  <c r="O639" i="45"/>
  <c r="O566" i="45"/>
  <c r="AF478" i="6"/>
  <c r="AF876" i="6"/>
  <c r="AD788" i="6"/>
  <c r="AE788" i="6" s="1"/>
  <c r="AD907" i="6"/>
  <c r="AE907" i="6" s="1"/>
  <c r="O5" i="45"/>
  <c r="O61" i="45"/>
  <c r="AF788" i="6"/>
  <c r="AF907" i="6"/>
  <c r="AD10" i="6"/>
  <c r="AE10" i="6" s="1"/>
  <c r="O743" i="45"/>
  <c r="AD894" i="6"/>
  <c r="AE894" i="6" s="1"/>
  <c r="AD513" i="6"/>
  <c r="AE513" i="6" s="1"/>
  <c r="O722" i="45"/>
  <c r="AF10" i="6"/>
  <c r="AF513" i="6"/>
  <c r="AD478" i="6"/>
  <c r="AE478" i="6" s="1"/>
  <c r="AD876" i="6"/>
  <c r="AE876" i="6" s="1"/>
  <c r="O541" i="45"/>
  <c r="AF894" i="6"/>
  <c r="AD581" i="6"/>
  <c r="AE581" i="6" s="1"/>
  <c r="AD512" i="6"/>
  <c r="AE512" i="6" s="1"/>
  <c r="O27" i="45"/>
  <c r="AF581" i="6"/>
  <c r="O228" i="45"/>
  <c r="AF512" i="6"/>
  <c r="AD142" i="6"/>
  <c r="AE142" i="6" s="1"/>
  <c r="AF142" i="6"/>
  <c r="O650" i="45"/>
  <c r="O15" i="45"/>
  <c r="O516" i="45"/>
  <c r="AF448" i="6"/>
  <c r="AF798" i="6"/>
  <c r="AD605" i="6"/>
  <c r="AE605" i="6" s="1"/>
  <c r="AD854" i="6"/>
  <c r="AE854" i="6" s="1"/>
  <c r="AD917" i="6"/>
  <c r="AE917" i="6" s="1"/>
  <c r="AD365" i="6"/>
  <c r="AE365" i="6" s="1"/>
  <c r="O237" i="45"/>
  <c r="AF605" i="6"/>
  <c r="AF854" i="6"/>
  <c r="O502" i="45"/>
  <c r="AF365" i="6"/>
  <c r="AD574" i="6"/>
  <c r="AE574" i="6" s="1"/>
  <c r="O558" i="45"/>
  <c r="O507" i="45"/>
  <c r="AF514" i="6"/>
  <c r="O144" i="45"/>
  <c r="AF574" i="6"/>
  <c r="AD448" i="6"/>
  <c r="AE448" i="6" s="1"/>
  <c r="AD798" i="6"/>
  <c r="AE798" i="6" s="1"/>
  <c r="AD514" i="6"/>
  <c r="AE514" i="6" s="1"/>
  <c r="AF917" i="6"/>
  <c r="O286" i="45"/>
  <c r="AD261" i="6"/>
  <c r="AE261" i="6" s="1"/>
  <c r="O72" i="45"/>
  <c r="AF709" i="6"/>
  <c r="AD821" i="6"/>
  <c r="AE821" i="6" s="1"/>
  <c r="AD764" i="6"/>
  <c r="AE764" i="6" s="1"/>
  <c r="AF261" i="6"/>
  <c r="O703" i="45"/>
  <c r="AF764" i="6"/>
  <c r="AD558" i="6"/>
  <c r="AE558" i="6" s="1"/>
  <c r="O754" i="45"/>
  <c r="AF558" i="6"/>
  <c r="AD709" i="6"/>
  <c r="AE709" i="6" s="1"/>
  <c r="AF821" i="6"/>
  <c r="AD176" i="6"/>
  <c r="AE176" i="6" s="1"/>
  <c r="O59" i="45"/>
  <c r="O230" i="45"/>
  <c r="AF50" i="6"/>
  <c r="AD743" i="6"/>
  <c r="AE743" i="6" s="1"/>
  <c r="O649" i="45"/>
  <c r="AF176" i="6"/>
  <c r="AD27" i="6"/>
  <c r="AE27" i="6" s="1"/>
  <c r="O560" i="45"/>
  <c r="AF743" i="6"/>
  <c r="AD918" i="6"/>
  <c r="AE918" i="6" s="1"/>
  <c r="AF918" i="6"/>
  <c r="O102" i="45"/>
  <c r="AF27" i="6"/>
  <c r="AD728" i="6"/>
  <c r="AE728" i="6" s="1"/>
  <c r="AD560" i="6"/>
  <c r="AE560" i="6" s="1"/>
  <c r="O487" i="45"/>
  <c r="AF728" i="6"/>
  <c r="AF560" i="6"/>
  <c r="AD50" i="6"/>
  <c r="AE50" i="6" s="1"/>
  <c r="O633" i="45"/>
  <c r="AF853" i="6"/>
  <c r="AD853" i="6"/>
  <c r="AE853" i="6" s="1"/>
  <c r="O124" i="45"/>
  <c r="AF305" i="6"/>
  <c r="AD684" i="6"/>
  <c r="AE684" i="6" s="1"/>
  <c r="O557" i="45"/>
  <c r="AF69" i="6"/>
  <c r="AD51" i="6"/>
  <c r="AE51" i="6" s="1"/>
  <c r="AF22" i="6"/>
  <c r="AD628" i="6"/>
  <c r="AE628" i="6" s="1"/>
  <c r="AD475" i="6"/>
  <c r="AE475" i="6" s="1"/>
  <c r="O579" i="45"/>
  <c r="AF684" i="6"/>
  <c r="AD270" i="6"/>
  <c r="AE270" i="6" s="1"/>
  <c r="O435" i="45"/>
  <c r="AF51" i="6"/>
  <c r="AD683" i="6"/>
  <c r="AE683" i="6" s="1"/>
  <c r="AD40" i="6"/>
  <c r="AE40" i="6" s="1"/>
  <c r="O533" i="45"/>
  <c r="AF628" i="6"/>
  <c r="AF475" i="6"/>
  <c r="AD444" i="6"/>
  <c r="AE444" i="6" s="1"/>
  <c r="O69" i="45"/>
  <c r="AF270" i="6"/>
  <c r="AD210" i="6"/>
  <c r="AE210" i="6" s="1"/>
  <c r="AF683" i="6"/>
  <c r="O274" i="45"/>
  <c r="O462" i="45"/>
  <c r="AF444" i="6"/>
  <c r="AD305" i="6"/>
  <c r="AE305" i="6" s="1"/>
  <c r="O264" i="45"/>
  <c r="AF210" i="6"/>
  <c r="AD69" i="6"/>
  <c r="AE69" i="6" s="1"/>
  <c r="O133" i="45"/>
  <c r="AF40" i="6"/>
  <c r="AD22" i="6"/>
  <c r="AE22" i="6" s="1"/>
  <c r="AF634" i="6"/>
  <c r="AD765" i="6"/>
  <c r="AE765" i="6" s="1"/>
  <c r="O659" i="45"/>
  <c r="O135" i="45"/>
  <c r="AF765" i="6"/>
  <c r="AD618" i="6"/>
  <c r="AE618" i="6" s="1"/>
  <c r="AD601" i="6"/>
  <c r="AE601" i="6" s="1"/>
  <c r="AF890" i="6"/>
  <c r="O559" i="45"/>
  <c r="AF618" i="6"/>
  <c r="AF601" i="6"/>
  <c r="AD634" i="6"/>
  <c r="AE634" i="6" s="1"/>
  <c r="O130" i="45"/>
  <c r="O551" i="45"/>
  <c r="AD890" i="6"/>
  <c r="AE890" i="6" s="1"/>
  <c r="O332" i="45"/>
  <c r="AF195" i="6"/>
  <c r="AF842" i="6"/>
  <c r="O194" i="45"/>
  <c r="AF768" i="6"/>
  <c r="AD842" i="6"/>
  <c r="AE842" i="6" s="1"/>
  <c r="O635" i="45"/>
  <c r="AD195" i="6"/>
  <c r="AE195" i="6" s="1"/>
  <c r="AD768" i="6"/>
  <c r="AE768" i="6" s="1"/>
  <c r="AD267" i="6"/>
  <c r="AE267" i="6" s="1"/>
  <c r="O113" i="45"/>
  <c r="AF267" i="6"/>
  <c r="AD275" i="6"/>
  <c r="AE275" i="6" s="1"/>
  <c r="AF275" i="6"/>
  <c r="AD276" i="6"/>
  <c r="AE276" i="6" s="1"/>
  <c r="AD268" i="6"/>
  <c r="AE268" i="6" s="1"/>
  <c r="AF276" i="6"/>
  <c r="AD889" i="6"/>
  <c r="AE889" i="6" s="1"/>
  <c r="O60" i="45"/>
  <c r="AF268" i="6"/>
  <c r="AF889" i="6"/>
  <c r="AD114" i="6"/>
  <c r="AE114" i="6" s="1"/>
  <c r="O747" i="45"/>
  <c r="AF114" i="6"/>
  <c r="AD843" i="6"/>
  <c r="AE843" i="6" s="1"/>
  <c r="O301" i="45"/>
  <c r="AF144" i="6"/>
  <c r="AF843" i="6"/>
  <c r="AD816" i="6"/>
  <c r="AE816" i="6" s="1"/>
  <c r="AD144" i="6"/>
  <c r="AE144" i="6" s="1"/>
  <c r="AD760" i="6"/>
  <c r="AE760" i="6" s="1"/>
  <c r="O339" i="45"/>
  <c r="AF816" i="6"/>
  <c r="AD657" i="6"/>
  <c r="AE657" i="6" s="1"/>
  <c r="O684" i="45"/>
  <c r="AF760" i="6"/>
  <c r="O512" i="45"/>
  <c r="AF657" i="6"/>
  <c r="O19" i="45"/>
  <c r="AF432" i="6"/>
  <c r="AF187" i="6"/>
  <c r="AD713" i="6"/>
  <c r="AE713" i="6" s="1"/>
  <c r="AD871" i="6"/>
  <c r="AE871" i="6" s="1"/>
  <c r="O8" i="45"/>
  <c r="AF713" i="6"/>
  <c r="AD627" i="6"/>
  <c r="AE627" i="6" s="1"/>
  <c r="AF871" i="6"/>
  <c r="AD186" i="6"/>
  <c r="AE186" i="6" s="1"/>
  <c r="O62" i="45"/>
  <c r="AF627" i="6"/>
  <c r="AD439" i="6"/>
  <c r="AE439" i="6" s="1"/>
  <c r="AD639" i="6"/>
  <c r="AE639" i="6" s="1"/>
  <c r="O676" i="45"/>
  <c r="AF186" i="6"/>
  <c r="AD432" i="6"/>
  <c r="AE432" i="6" s="1"/>
  <c r="AD187" i="6"/>
  <c r="AE187" i="6" s="1"/>
  <c r="O610" i="45"/>
  <c r="AF439" i="6"/>
  <c r="AF639" i="6"/>
  <c r="O471" i="45"/>
  <c r="O672" i="45"/>
  <c r="AF294" i="6"/>
  <c r="AD294" i="6"/>
  <c r="AE294" i="6" s="1"/>
  <c r="O276" i="45"/>
  <c r="AF741" i="6"/>
  <c r="O476" i="45"/>
  <c r="AF748" i="6"/>
  <c r="AD430" i="6"/>
  <c r="AE430" i="6" s="1"/>
  <c r="AD830" i="6"/>
  <c r="AE830" i="6" s="1"/>
  <c r="AD429" i="6"/>
  <c r="AE429" i="6" s="1"/>
  <c r="AF430" i="6"/>
  <c r="AD748" i="6"/>
  <c r="AE748" i="6" s="1"/>
  <c r="AF830" i="6"/>
  <c r="AD741" i="6"/>
  <c r="AE741" i="6" s="1"/>
  <c r="O146" i="45"/>
  <c r="AF429" i="6"/>
  <c r="O324" i="45"/>
  <c r="O351" i="45"/>
  <c r="AF426" i="6"/>
  <c r="AD164" i="6"/>
  <c r="AE164" i="6" s="1"/>
  <c r="O707" i="45"/>
  <c r="AF83" i="6"/>
  <c r="AD23" i="6"/>
  <c r="AE23" i="6" s="1"/>
  <c r="AD6" i="6"/>
  <c r="AE6" i="6" s="1"/>
  <c r="AD14" i="6"/>
  <c r="AD20" i="6"/>
  <c r="AD29" i="6"/>
  <c r="AD33" i="6"/>
  <c r="AE33" i="6" s="1"/>
  <c r="AD38" i="6"/>
  <c r="AD44" i="6"/>
  <c r="AD48" i="6"/>
  <c r="AD54" i="6"/>
  <c r="AD58" i="6"/>
  <c r="AD61" i="6"/>
  <c r="AD66" i="6"/>
  <c r="AE66" i="6" s="1"/>
  <c r="AD71" i="6"/>
  <c r="AD79" i="6"/>
  <c r="AD84" i="6"/>
  <c r="AD90" i="6"/>
  <c r="AD97" i="6"/>
  <c r="AD102" i="6"/>
  <c r="AD107" i="6"/>
  <c r="AD111" i="6"/>
  <c r="AD116" i="6"/>
  <c r="AD120" i="6"/>
  <c r="AD125" i="6"/>
  <c r="AD131" i="6"/>
  <c r="AD135" i="6"/>
  <c r="AD141" i="6"/>
  <c r="AD148" i="6"/>
  <c r="AD153" i="6"/>
  <c r="AD158" i="6"/>
  <c r="AD162" i="6"/>
  <c r="AD168" i="6"/>
  <c r="AD172" i="6"/>
  <c r="AD178" i="6"/>
  <c r="AD188" i="6"/>
  <c r="AD193" i="6"/>
  <c r="AD198" i="6"/>
  <c r="AD202" i="6"/>
  <c r="AD208" i="6"/>
  <c r="AD213" i="6"/>
  <c r="AD219" i="6"/>
  <c r="AE219" i="6" s="1"/>
  <c r="AD223" i="6"/>
  <c r="AD227" i="6"/>
  <c r="AD231" i="6"/>
  <c r="AD235" i="6"/>
  <c r="AE235" i="6" s="1"/>
  <c r="AD240" i="6"/>
  <c r="AD244" i="6"/>
  <c r="AD248" i="6"/>
  <c r="AD252" i="6"/>
  <c r="AD257" i="6"/>
  <c r="AD262" i="6"/>
  <c r="AD269" i="6"/>
  <c r="AD274" i="6"/>
  <c r="AD280" i="6"/>
  <c r="AE280" i="6" s="1"/>
  <c r="AD286" i="6"/>
  <c r="AD293" i="6"/>
  <c r="AD299" i="6"/>
  <c r="AD308" i="6"/>
  <c r="AD313" i="6"/>
  <c r="AD317" i="6"/>
  <c r="AD322" i="6"/>
  <c r="AD326" i="6"/>
  <c r="AD330" i="6"/>
  <c r="AD336" i="6"/>
  <c r="AD342" i="6"/>
  <c r="AD347" i="6"/>
  <c r="AE347" i="6" s="1"/>
  <c r="AD351" i="6"/>
  <c r="AD356" i="6"/>
  <c r="AD361" i="6"/>
  <c r="AD368" i="6"/>
  <c r="AD372" i="6"/>
  <c r="AD376" i="6"/>
  <c r="AD383" i="6"/>
  <c r="AD388" i="6"/>
  <c r="AD395" i="6"/>
  <c r="AD399" i="6"/>
  <c r="AD404" i="6"/>
  <c r="AE404" i="6" s="1"/>
  <c r="AD408" i="6"/>
  <c r="AD413" i="6"/>
  <c r="O244" i="45"/>
  <c r="AF164" i="6"/>
  <c r="AD154" i="6"/>
  <c r="AE154" i="6" s="1"/>
  <c r="O701" i="45"/>
  <c r="AF23" i="6"/>
  <c r="AD708" i="6"/>
  <c r="AE708" i="6" s="1"/>
  <c r="AD8" i="6"/>
  <c r="AE8" i="6" s="1"/>
  <c r="AD15" i="6"/>
  <c r="AD21" i="6"/>
  <c r="AD30" i="6"/>
  <c r="AD34" i="6"/>
  <c r="AD39" i="6"/>
  <c r="AD45" i="6"/>
  <c r="AD49" i="6"/>
  <c r="AD55" i="6"/>
  <c r="AD59" i="6"/>
  <c r="AD62" i="6"/>
  <c r="AD67" i="6"/>
  <c r="AE67" i="6" s="1"/>
  <c r="AD73" i="6"/>
  <c r="AD80" i="6"/>
  <c r="AD85" i="6"/>
  <c r="AD91" i="6"/>
  <c r="AE91" i="6" s="1"/>
  <c r="AD98" i="6"/>
  <c r="AD104" i="6"/>
  <c r="AD108" i="6"/>
  <c r="AD112" i="6"/>
  <c r="AD117" i="6"/>
  <c r="AD122" i="6"/>
  <c r="AD126" i="6"/>
  <c r="AD132" i="6"/>
  <c r="AD136" i="6"/>
  <c r="AD145" i="6"/>
  <c r="AD149" i="6"/>
  <c r="AD155" i="6"/>
  <c r="AD159" i="6"/>
  <c r="AE159" i="6" s="1"/>
  <c r="AD165" i="6"/>
  <c r="AD169" i="6"/>
  <c r="AD173" i="6"/>
  <c r="AD181" i="6"/>
  <c r="AD190" i="6"/>
  <c r="AD194" i="6"/>
  <c r="AD199" i="6"/>
  <c r="AD205" i="6"/>
  <c r="AE205" i="6" s="1"/>
  <c r="AD209" i="6"/>
  <c r="AD214" i="6"/>
  <c r="AD220" i="6"/>
  <c r="AE220" i="6" s="1"/>
  <c r="AD225" i="6"/>
  <c r="AD228" i="6"/>
  <c r="AD232" i="6"/>
  <c r="AD236" i="6"/>
  <c r="AD241" i="6"/>
  <c r="AD245" i="6"/>
  <c r="AD249" i="6"/>
  <c r="AD254" i="6"/>
  <c r="AE254" i="6" s="1"/>
  <c r="AD258" i="6"/>
  <c r="AE258" i="6" s="1"/>
  <c r="AD263" i="6"/>
  <c r="AD271" i="6"/>
  <c r="AD277" i="6"/>
  <c r="AD282" i="6"/>
  <c r="AD289" i="6"/>
  <c r="AD295" i="6"/>
  <c r="AD300" i="6"/>
  <c r="AD309" i="6"/>
  <c r="AD314" i="6"/>
  <c r="AD318" i="6"/>
  <c r="AD323" i="6"/>
  <c r="AE323" i="6" s="1"/>
  <c r="AD327" i="6"/>
  <c r="AD331" i="6"/>
  <c r="AD338" i="6"/>
  <c r="AD343" i="6"/>
  <c r="AE343" i="6" s="1"/>
  <c r="AD348" i="6"/>
  <c r="AD352" i="6"/>
  <c r="AD357" i="6"/>
  <c r="AD363" i="6"/>
  <c r="AE363" i="6" s="1"/>
  <c r="AD369" i="6"/>
  <c r="AE369" i="6" s="1"/>
  <c r="AD373" i="6"/>
  <c r="AD379" i="6"/>
  <c r="AD384" i="6"/>
  <c r="AE384" i="6" s="1"/>
  <c r="AD389" i="6"/>
  <c r="AE389" i="6" s="1"/>
  <c r="AD396" i="6"/>
  <c r="AD400" i="6"/>
  <c r="AD405" i="6"/>
  <c r="AE405" i="6" s="1"/>
  <c r="AD410" i="6"/>
  <c r="AD415" i="6"/>
  <c r="AD622" i="6"/>
  <c r="AE622" i="6" s="1"/>
  <c r="O28" i="45"/>
  <c r="AF154" i="6"/>
  <c r="AD130" i="6"/>
  <c r="AE130" i="6" s="1"/>
  <c r="AF708" i="6"/>
  <c r="AD674" i="6"/>
  <c r="AE674" i="6" s="1"/>
  <c r="AD11" i="6"/>
  <c r="AD16" i="6"/>
  <c r="AD26" i="6"/>
  <c r="AD31" i="6"/>
  <c r="AE31" i="6" s="1"/>
  <c r="AD36" i="6"/>
  <c r="AD41" i="6"/>
  <c r="AD46" i="6"/>
  <c r="AD52" i="6"/>
  <c r="AD56" i="6"/>
  <c r="AD60" i="6"/>
  <c r="AD64" i="6"/>
  <c r="AD68" i="6"/>
  <c r="AD75" i="6"/>
  <c r="AD81" i="6"/>
  <c r="AD88" i="6"/>
  <c r="AD92" i="6"/>
  <c r="AE92" i="6" s="1"/>
  <c r="AD99" i="6"/>
  <c r="AD105" i="6"/>
  <c r="AD109" i="6"/>
  <c r="AD113" i="6"/>
  <c r="AD118" i="6"/>
  <c r="AD123" i="6"/>
  <c r="AD127" i="6"/>
  <c r="AE127" i="6" s="1"/>
  <c r="AD133" i="6"/>
  <c r="AD138" i="6"/>
  <c r="AD146" i="6"/>
  <c r="AD151" i="6"/>
  <c r="AD156" i="6"/>
  <c r="AD160" i="6"/>
  <c r="AD166" i="6"/>
  <c r="AD170" i="6"/>
  <c r="AD174" i="6"/>
  <c r="AD184" i="6"/>
  <c r="AD191" i="6"/>
  <c r="AD196" i="6"/>
  <c r="AD200" i="6"/>
  <c r="AD206" i="6"/>
  <c r="AD211" i="6"/>
  <c r="AD215" i="6"/>
  <c r="AD221" i="6"/>
  <c r="AE221" i="6" s="1"/>
  <c r="AD224" i="6"/>
  <c r="AD229" i="6"/>
  <c r="AD233" i="6"/>
  <c r="AD237" i="6"/>
  <c r="AE237" i="6" s="1"/>
  <c r="AD242" i="6"/>
  <c r="AD246" i="6"/>
  <c r="AD250" i="6"/>
  <c r="AD255" i="6"/>
  <c r="AD259" i="6"/>
  <c r="AD264" i="6"/>
  <c r="AD272" i="6"/>
  <c r="AD278" i="6"/>
  <c r="AD284" i="6"/>
  <c r="AD290" i="6"/>
  <c r="AD296" i="6"/>
  <c r="AD302" i="6"/>
  <c r="AD310" i="6"/>
  <c r="AD315" i="6"/>
  <c r="AD320" i="6"/>
  <c r="AD324" i="6"/>
  <c r="AD328" i="6"/>
  <c r="AD333" i="6"/>
  <c r="AD339" i="6"/>
  <c r="AD345" i="6"/>
  <c r="AD350" i="6"/>
  <c r="AD353" i="6"/>
  <c r="AD358" i="6"/>
  <c r="AD366" i="6"/>
  <c r="AD370" i="6"/>
  <c r="AD374" i="6"/>
  <c r="AD380" i="6"/>
  <c r="AD386" i="6"/>
  <c r="AD390" i="6"/>
  <c r="AD397" i="6"/>
  <c r="AD402" i="6"/>
  <c r="AD406" i="6"/>
  <c r="AE406" i="6" s="1"/>
  <c r="AD412" i="6"/>
  <c r="O213" i="45"/>
  <c r="AF622" i="6"/>
  <c r="AD426" i="6"/>
  <c r="AE426" i="6" s="1"/>
  <c r="AF130" i="6"/>
  <c r="AD83" i="6"/>
  <c r="AE83" i="6" s="1"/>
  <c r="O54" i="45"/>
  <c r="AF674" i="6"/>
  <c r="AD13" i="6"/>
  <c r="AD19" i="6"/>
  <c r="AD28" i="6"/>
  <c r="AE28" i="6" s="1"/>
  <c r="AD32" i="6"/>
  <c r="AD37" i="6"/>
  <c r="AD42" i="6"/>
  <c r="AE42" i="6" s="1"/>
  <c r="AD47" i="6"/>
  <c r="AD53" i="6"/>
  <c r="AD57" i="6"/>
  <c r="AD63" i="6"/>
  <c r="AD65" i="6"/>
  <c r="AD70" i="6"/>
  <c r="AD77" i="6"/>
  <c r="AD82" i="6"/>
  <c r="AD89" i="6"/>
  <c r="AD96" i="6"/>
  <c r="AD100" i="6"/>
  <c r="AD106" i="6"/>
  <c r="AD110" i="6"/>
  <c r="AD115" i="6"/>
  <c r="AD119" i="6"/>
  <c r="AE119" i="6" s="1"/>
  <c r="AD124" i="6"/>
  <c r="AD128" i="6"/>
  <c r="AD134" i="6"/>
  <c r="AD140" i="6"/>
  <c r="AD147" i="6"/>
  <c r="AD152" i="6"/>
  <c r="AD157" i="6"/>
  <c r="AD161" i="6"/>
  <c r="AD167" i="6"/>
  <c r="AD171" i="6"/>
  <c r="AD177" i="6"/>
  <c r="AD185" i="6"/>
  <c r="AD192" i="6"/>
  <c r="AD197" i="6"/>
  <c r="AD201" i="6"/>
  <c r="AD207" i="6"/>
  <c r="AD212" i="6"/>
  <c r="AD217" i="6"/>
  <c r="AD222" i="6"/>
  <c r="AD226" i="6"/>
  <c r="AE226" i="6" s="1"/>
  <c r="AD230" i="6"/>
  <c r="AD234" i="6"/>
  <c r="AD239" i="6"/>
  <c r="AD243" i="6"/>
  <c r="AE243" i="6" s="1"/>
  <c r="AD247" i="6"/>
  <c r="AE247" i="6" s="1"/>
  <c r="AD251" i="6"/>
  <c r="AD256" i="6"/>
  <c r="AD260" i="6"/>
  <c r="AD266" i="6"/>
  <c r="AD273" i="6"/>
  <c r="AD279" i="6"/>
  <c r="AD287" i="6"/>
  <c r="AD292" i="6"/>
  <c r="AD297" i="6"/>
  <c r="AD303" i="6"/>
  <c r="AD311" i="6"/>
  <c r="AD316" i="6"/>
  <c r="AD321" i="6"/>
  <c r="AD325" i="6"/>
  <c r="AD329" i="6"/>
  <c r="AD334" i="6"/>
  <c r="AD341" i="6"/>
  <c r="AD346" i="6"/>
  <c r="AD349" i="6"/>
  <c r="AD355" i="6"/>
  <c r="AD360" i="6"/>
  <c r="AE360" i="6" s="1"/>
  <c r="AD367" i="6"/>
  <c r="AD371" i="6"/>
  <c r="AD375" i="6"/>
  <c r="AD381" i="6"/>
  <c r="AD387" i="6"/>
  <c r="AD392" i="6"/>
  <c r="AD398" i="6"/>
  <c r="AD403" i="6"/>
  <c r="AD407" i="6"/>
  <c r="AD411" i="6"/>
  <c r="AD420" i="6"/>
  <c r="AD425" i="6"/>
  <c r="AD435" i="6"/>
  <c r="AD447" i="6"/>
  <c r="AD451" i="6"/>
  <c r="AE451" i="6" s="1"/>
  <c r="AD455" i="6"/>
  <c r="AE455" i="6" s="1"/>
  <c r="AD462" i="6"/>
  <c r="AD471" i="6"/>
  <c r="AD477" i="6"/>
  <c r="AD483" i="6"/>
  <c r="AD487" i="6"/>
  <c r="AD491" i="6"/>
  <c r="AD498" i="6"/>
  <c r="AD503" i="6"/>
  <c r="AE503" i="6" s="1"/>
  <c r="AD507" i="6"/>
  <c r="AD516" i="6"/>
  <c r="AD521" i="6"/>
  <c r="AE521" i="6" s="1"/>
  <c r="AD527" i="6"/>
  <c r="AD529" i="6"/>
  <c r="AD533" i="6"/>
  <c r="AD538" i="6"/>
  <c r="AD542" i="6"/>
  <c r="AE542" i="6" s="1"/>
  <c r="AD546" i="6"/>
  <c r="AD553" i="6"/>
  <c r="AD557" i="6"/>
  <c r="AD568" i="6"/>
  <c r="AD572" i="6"/>
  <c r="AE572" i="6" s="1"/>
  <c r="AD577" i="6"/>
  <c r="AD582" i="6"/>
  <c r="AD594" i="6"/>
  <c r="AD598" i="6"/>
  <c r="AD603" i="6"/>
  <c r="AD608" i="6"/>
  <c r="AD613" i="6"/>
  <c r="AE613" i="6" s="1"/>
  <c r="AD617" i="6"/>
  <c r="AD623" i="6"/>
  <c r="AD635" i="6"/>
  <c r="AD642" i="6"/>
  <c r="AD648" i="6"/>
  <c r="AD653" i="6"/>
  <c r="AD660" i="6"/>
  <c r="AD664" i="6"/>
  <c r="AE664" i="6" s="1"/>
  <c r="AD668" i="6"/>
  <c r="AD672" i="6"/>
  <c r="AD677" i="6"/>
  <c r="AD685" i="6"/>
  <c r="AD689" i="6"/>
  <c r="AE689" i="6" s="1"/>
  <c r="AD693" i="6"/>
  <c r="AD697" i="6"/>
  <c r="AD701" i="6"/>
  <c r="AD705" i="6"/>
  <c r="AD710" i="6"/>
  <c r="AD716" i="6"/>
  <c r="AE716" i="6" s="1"/>
  <c r="AD719" i="6"/>
  <c r="AD724" i="6"/>
  <c r="AD731" i="6"/>
  <c r="AD737" i="6"/>
  <c r="AD746" i="6"/>
  <c r="AD752" i="6"/>
  <c r="AE752" i="6" s="1"/>
  <c r="AD756" i="6"/>
  <c r="AD762" i="6"/>
  <c r="AD769" i="6"/>
  <c r="AD773" i="6"/>
  <c r="AE773" i="6" s="1"/>
  <c r="AD776" i="6"/>
  <c r="AD782" i="6"/>
  <c r="AD789" i="6"/>
  <c r="AD795" i="6"/>
  <c r="AD800" i="6"/>
  <c r="AD804" i="6"/>
  <c r="AD809" i="6"/>
  <c r="AD815" i="6"/>
  <c r="AE815" i="6" s="1"/>
  <c r="AD823" i="6"/>
  <c r="AD831" i="6"/>
  <c r="AD835" i="6"/>
  <c r="AD839" i="6"/>
  <c r="AD845" i="6"/>
  <c r="AD851" i="6"/>
  <c r="AE851" i="6" s="1"/>
  <c r="AD859" i="6"/>
  <c r="AD863" i="6"/>
  <c r="AD873" i="6"/>
  <c r="AD879" i="6"/>
  <c r="AD883" i="6"/>
  <c r="AD887" i="6"/>
  <c r="AD893" i="6"/>
  <c r="AD422" i="6"/>
  <c r="AD427" i="6"/>
  <c r="AE427" i="6" s="1"/>
  <c r="AD437" i="6"/>
  <c r="AD443" i="6"/>
  <c r="AD452" i="6"/>
  <c r="AD459" i="6"/>
  <c r="AD465" i="6"/>
  <c r="AE465" i="6" s="1"/>
  <c r="AD472" i="6"/>
  <c r="AD479" i="6"/>
  <c r="AD484" i="6"/>
  <c r="AD488" i="6"/>
  <c r="AD495" i="6"/>
  <c r="AD500" i="6"/>
  <c r="AE500" i="6" s="1"/>
  <c r="AD504" i="6"/>
  <c r="AE504" i="6" s="1"/>
  <c r="AD508" i="6"/>
  <c r="AD517" i="6"/>
  <c r="AD522" i="6"/>
  <c r="AD528" i="6"/>
  <c r="AD530" i="6"/>
  <c r="AD535" i="6"/>
  <c r="AD539" i="6"/>
  <c r="AD543" i="6"/>
  <c r="AE543" i="6" s="1"/>
  <c r="AD547" i="6"/>
  <c r="AD554" i="6"/>
  <c r="AD559" i="6"/>
  <c r="AD569" i="6"/>
  <c r="AE569" i="6" s="1"/>
  <c r="AD573" i="6"/>
  <c r="AD578" i="6"/>
  <c r="AD583" i="6"/>
  <c r="AD595" i="6"/>
  <c r="AD599" i="6"/>
  <c r="AD604" i="6"/>
  <c r="AD609" i="6"/>
  <c r="AD614" i="6"/>
  <c r="AD619" i="6"/>
  <c r="AD625" i="6"/>
  <c r="AD636" i="6"/>
  <c r="AE636" i="6" s="1"/>
  <c r="AD644" i="6"/>
  <c r="AD650" i="6"/>
  <c r="AD654" i="6"/>
  <c r="AD661" i="6"/>
  <c r="AD665" i="6"/>
  <c r="AE665" i="6" s="1"/>
  <c r="AD669" i="6"/>
  <c r="AE669" i="6" s="1"/>
  <c r="AD673" i="6"/>
  <c r="AD678" i="6"/>
  <c r="AE678" i="6" s="1"/>
  <c r="AD686" i="6"/>
  <c r="AD690" i="6"/>
  <c r="AD694" i="6"/>
  <c r="AD698" i="6"/>
  <c r="AD702" i="6"/>
  <c r="AD706" i="6"/>
  <c r="AD711" i="6"/>
  <c r="AE711" i="6" s="1"/>
  <c r="AD717" i="6"/>
  <c r="AD720" i="6"/>
  <c r="AD726" i="6"/>
  <c r="AD734" i="6"/>
  <c r="AD742" i="6"/>
  <c r="AD747" i="6"/>
  <c r="AD753" i="6"/>
  <c r="AE753" i="6" s="1"/>
  <c r="AD757" i="6"/>
  <c r="AD763" i="6"/>
  <c r="AD25" i="6"/>
  <c r="AD774" i="6"/>
  <c r="AD779" i="6"/>
  <c r="AD783" i="6"/>
  <c r="AD791" i="6"/>
  <c r="AD796" i="6"/>
  <c r="AD805" i="6"/>
  <c r="AD810" i="6"/>
  <c r="AE810" i="6" s="1"/>
  <c r="AD817" i="6"/>
  <c r="AD824" i="6"/>
  <c r="AD832" i="6"/>
  <c r="AD836" i="6"/>
  <c r="AD840" i="6"/>
  <c r="AD847" i="6"/>
  <c r="AD855" i="6"/>
  <c r="AE855" i="6" s="1"/>
  <c r="AD860" i="6"/>
  <c r="AD864" i="6"/>
  <c r="AD875" i="6"/>
  <c r="AD880" i="6"/>
  <c r="AD884" i="6"/>
  <c r="AD888" i="6"/>
  <c r="AD808" i="6"/>
  <c r="AD418" i="6"/>
  <c r="AD423" i="6"/>
  <c r="AD431" i="6"/>
  <c r="AD445" i="6"/>
  <c r="AE445" i="6" s="1"/>
  <c r="AD449" i="6"/>
  <c r="AE449" i="6" s="1"/>
  <c r="AD453" i="6"/>
  <c r="AD460" i="6"/>
  <c r="AD466" i="6"/>
  <c r="AE466" i="6" s="1"/>
  <c r="AD473" i="6"/>
  <c r="AD481" i="6"/>
  <c r="AD485" i="6"/>
  <c r="AD489" i="6"/>
  <c r="AE489" i="6" s="1"/>
  <c r="AD496" i="6"/>
  <c r="AD501" i="6"/>
  <c r="AD505" i="6"/>
  <c r="AD510" i="6"/>
  <c r="AE510" i="6" s="1"/>
  <c r="AD518" i="6"/>
  <c r="AD523" i="6"/>
  <c r="AD525" i="6"/>
  <c r="AD531" i="6"/>
  <c r="AD536" i="6"/>
  <c r="AD540" i="6"/>
  <c r="AE540" i="6" s="1"/>
  <c r="AD544" i="6"/>
  <c r="AD549" i="6"/>
  <c r="AD555" i="6"/>
  <c r="AD561" i="6"/>
  <c r="AE561" i="6" s="1"/>
  <c r="AD570" i="6"/>
  <c r="AD575" i="6"/>
  <c r="AD579" i="6"/>
  <c r="AE579" i="6" s="1"/>
  <c r="AD585" i="6"/>
  <c r="AE585" i="6" s="1"/>
  <c r="AD596" i="6"/>
  <c r="AD600" i="6"/>
  <c r="AD606" i="6"/>
  <c r="AD610" i="6"/>
  <c r="AD615" i="6"/>
  <c r="AD620" i="6"/>
  <c r="AD630" i="6"/>
  <c r="AD637" i="6"/>
  <c r="AD645" i="6"/>
  <c r="AD651" i="6"/>
  <c r="AD656" i="6"/>
  <c r="AD662" i="6"/>
  <c r="AD666" i="6"/>
  <c r="AD670" i="6"/>
  <c r="AD675" i="6"/>
  <c r="AD681" i="6"/>
  <c r="AD687" i="6"/>
  <c r="AD695" i="6"/>
  <c r="AD699" i="6"/>
  <c r="AD703" i="6"/>
  <c r="AD707" i="6"/>
  <c r="AD712" i="6"/>
  <c r="AE712" i="6" s="1"/>
  <c r="AD723" i="6"/>
  <c r="AD721" i="6"/>
  <c r="AD729" i="6"/>
  <c r="AE729" i="6" s="1"/>
  <c r="AD735" i="6"/>
  <c r="AD744" i="6"/>
  <c r="AE744" i="6" s="1"/>
  <c r="AD750" i="6"/>
  <c r="AE750" i="6" s="1"/>
  <c r="AD754" i="6"/>
  <c r="AD758" i="6"/>
  <c r="AD766" i="6"/>
  <c r="AD771" i="6"/>
  <c r="AD775" i="6"/>
  <c r="AD780" i="6"/>
  <c r="AD784" i="6"/>
  <c r="AD793" i="6"/>
  <c r="AE793" i="6" s="1"/>
  <c r="AD797" i="6"/>
  <c r="AE797" i="6" s="1"/>
  <c r="AD802" i="6"/>
  <c r="AD806" i="6"/>
  <c r="AE806" i="6" s="1"/>
  <c r="AD813" i="6"/>
  <c r="AD819" i="6"/>
  <c r="AD825" i="6"/>
  <c r="AD833" i="6"/>
  <c r="AD837" i="6"/>
  <c r="AE837" i="6" s="1"/>
  <c r="AD841" i="6"/>
  <c r="AD848" i="6"/>
  <c r="AD857" i="6"/>
  <c r="AD861" i="6"/>
  <c r="AD868" i="6"/>
  <c r="AE868" i="6" s="1"/>
  <c r="AD877" i="6"/>
  <c r="AE877" i="6" s="1"/>
  <c r="AD881" i="6"/>
  <c r="AD885" i="6"/>
  <c r="AD891" i="6"/>
  <c r="AD895" i="6"/>
  <c r="AD419" i="6"/>
  <c r="AD424" i="6"/>
  <c r="AD433" i="6"/>
  <c r="AD441" i="6"/>
  <c r="AE441" i="6" s="1"/>
  <c r="AD446" i="6"/>
  <c r="AD450" i="6"/>
  <c r="AD454" i="6"/>
  <c r="AE454" i="6" s="1"/>
  <c r="AD461" i="6"/>
  <c r="AD470" i="6"/>
  <c r="AD474" i="6"/>
  <c r="AD482" i="6"/>
  <c r="AD486" i="6"/>
  <c r="AD490" i="6"/>
  <c r="AD497" i="6"/>
  <c r="AD502" i="6"/>
  <c r="AE502" i="6" s="1"/>
  <c r="AD506" i="6"/>
  <c r="AD515" i="6"/>
  <c r="AD520" i="6"/>
  <c r="AE520" i="6" s="1"/>
  <c r="AD524" i="6"/>
  <c r="AD526" i="6"/>
  <c r="AD532" i="6"/>
  <c r="AD537" i="6"/>
  <c r="AD541" i="6"/>
  <c r="AD545" i="6"/>
  <c r="AD552" i="6"/>
  <c r="AD556" i="6"/>
  <c r="AE556" i="6" s="1"/>
  <c r="AD567" i="6"/>
  <c r="AE567" i="6" s="1"/>
  <c r="AD571" i="6"/>
  <c r="AE571" i="6" s="1"/>
  <c r="AD576" i="6"/>
  <c r="AE576" i="6" s="1"/>
  <c r="AD580" i="6"/>
  <c r="AD586" i="6"/>
  <c r="AE586" i="6" s="1"/>
  <c r="AD597" i="6"/>
  <c r="AD602" i="6"/>
  <c r="AE602" i="6" s="1"/>
  <c r="AD607" i="6"/>
  <c r="AD611" i="6"/>
  <c r="AD616" i="6"/>
  <c r="AD621" i="6"/>
  <c r="AD633" i="6"/>
  <c r="AE633" i="6" s="1"/>
  <c r="AD640" i="6"/>
  <c r="AD646" i="6"/>
  <c r="AD652" i="6"/>
  <c r="AE652" i="6" s="1"/>
  <c r="AD658" i="6"/>
  <c r="AE658" i="6" s="1"/>
  <c r="AD663" i="6"/>
  <c r="AE663" i="6" s="1"/>
  <c r="AD667" i="6"/>
  <c r="AE667" i="6" s="1"/>
  <c r="AD671" i="6"/>
  <c r="AD676" i="6"/>
  <c r="AD682" i="6"/>
  <c r="AE682" i="6" s="1"/>
  <c r="AD688" i="6"/>
  <c r="AD692" i="6"/>
  <c r="AD696" i="6"/>
  <c r="AE696" i="6" s="1"/>
  <c r="AD700" i="6"/>
  <c r="AE700" i="6" s="1"/>
  <c r="AD704" i="6"/>
  <c r="AD714" i="6"/>
  <c r="AD718" i="6"/>
  <c r="AD722" i="6"/>
  <c r="AD730" i="6"/>
  <c r="AD736" i="6"/>
  <c r="AD745" i="6"/>
  <c r="AE745" i="6" s="1"/>
  <c r="AD751" i="6"/>
  <c r="AE751" i="6" s="1"/>
  <c r="AD755" i="6"/>
  <c r="AE755" i="6" s="1"/>
  <c r="AD759" i="6"/>
  <c r="AD767" i="6"/>
  <c r="AD772" i="6"/>
  <c r="AD777" i="6"/>
  <c r="AD781" i="6"/>
  <c r="AD786" i="6"/>
  <c r="AD794" i="6"/>
  <c r="AD799" i="6"/>
  <c r="AD803" i="6"/>
  <c r="AD807" i="6"/>
  <c r="AD814" i="6"/>
  <c r="AD820" i="6"/>
  <c r="AE820" i="6" s="1"/>
  <c r="AD829" i="6"/>
  <c r="AD834" i="6"/>
  <c r="AD838" i="6"/>
  <c r="AD844" i="6"/>
  <c r="AD852" i="6"/>
  <c r="AD858" i="6"/>
  <c r="AD862" i="6"/>
  <c r="AD872" i="6"/>
  <c r="AD878" i="6"/>
  <c r="AE878" i="6" s="1"/>
  <c r="AD882" i="6"/>
  <c r="AD886" i="6"/>
  <c r="AD892" i="6"/>
  <c r="AE892" i="6" s="1"/>
  <c r="AD899" i="6"/>
  <c r="AD903" i="6"/>
  <c r="AD896" i="6"/>
  <c r="AD905" i="6"/>
  <c r="AD911" i="6"/>
  <c r="AD915" i="6"/>
  <c r="AD913" i="6"/>
  <c r="AD910" i="6"/>
  <c r="AD897" i="6"/>
  <c r="AD906" i="6"/>
  <c r="AD912" i="6"/>
  <c r="AD916" i="6"/>
  <c r="AE916" i="6" s="1"/>
  <c r="AD909" i="6"/>
  <c r="AD548" i="6"/>
  <c r="AE548" i="6" s="1"/>
  <c r="AD914" i="6"/>
  <c r="AF6" i="6"/>
  <c r="AF14" i="6"/>
  <c r="AF20" i="6"/>
  <c r="AF29" i="6"/>
  <c r="AF33" i="6"/>
  <c r="AF38" i="6"/>
  <c r="AF44" i="6"/>
  <c r="AF48" i="6"/>
  <c r="AF54" i="6"/>
  <c r="AF58" i="6"/>
  <c r="AF61" i="6"/>
  <c r="AF66" i="6"/>
  <c r="AF71" i="6"/>
  <c r="AF79" i="6"/>
  <c r="AF84" i="6"/>
  <c r="AF90" i="6"/>
  <c r="AF97" i="6"/>
  <c r="AF102" i="6"/>
  <c r="AF107" i="6"/>
  <c r="AF111" i="6"/>
  <c r="AF116" i="6"/>
  <c r="AF120" i="6"/>
  <c r="AF125" i="6"/>
  <c r="AF135" i="6"/>
  <c r="AF141" i="6"/>
  <c r="AF148" i="6"/>
  <c r="AF153" i="6"/>
  <c r="AF158" i="6"/>
  <c r="AF162" i="6"/>
  <c r="AF168" i="6"/>
  <c r="AF172" i="6"/>
  <c r="AF178" i="6"/>
  <c r="AF188" i="6"/>
  <c r="AF193" i="6"/>
  <c r="AF198" i="6"/>
  <c r="AF202" i="6"/>
  <c r="AF208" i="6"/>
  <c r="AF213" i="6"/>
  <c r="AF219" i="6"/>
  <c r="AF223" i="6"/>
  <c r="AF227" i="6"/>
  <c r="AF231" i="6"/>
  <c r="AF235" i="6"/>
  <c r="AF240" i="6"/>
  <c r="AF244" i="6"/>
  <c r="AF248" i="6"/>
  <c r="AF252" i="6"/>
  <c r="AF257" i="6"/>
  <c r="AF262" i="6"/>
  <c r="AF269" i="6"/>
  <c r="AF274" i="6"/>
  <c r="AF280" i="6"/>
  <c r="AF286" i="6"/>
  <c r="AF293" i="6"/>
  <c r="AF299" i="6"/>
  <c r="AF308" i="6"/>
  <c r="AF313" i="6"/>
  <c r="AF317" i="6"/>
  <c r="AF322" i="6"/>
  <c r="AF326" i="6"/>
  <c r="AF330" i="6"/>
  <c r="AF336" i="6"/>
  <c r="AF342" i="6"/>
  <c r="AF347" i="6"/>
  <c r="AF351" i="6"/>
  <c r="AF356" i="6"/>
  <c r="AF361" i="6"/>
  <c r="AF368" i="6"/>
  <c r="AF372" i="6"/>
  <c r="AF376" i="6"/>
  <c r="AF383" i="6"/>
  <c r="AF388" i="6"/>
  <c r="AF395" i="6"/>
  <c r="AF399" i="6"/>
  <c r="AF404" i="6"/>
  <c r="AF408" i="6"/>
  <c r="AF413" i="6"/>
  <c r="AF420" i="6"/>
  <c r="AF425" i="6"/>
  <c r="AF435" i="6"/>
  <c r="AF447" i="6"/>
  <c r="AF451" i="6"/>
  <c r="AF455" i="6"/>
  <c r="AF8" i="6"/>
  <c r="AF15" i="6"/>
  <c r="AF21" i="6"/>
  <c r="AF30" i="6"/>
  <c r="AF34" i="6"/>
  <c r="AF39" i="6"/>
  <c r="AF45" i="6"/>
  <c r="AF49" i="6"/>
  <c r="AF55" i="6"/>
  <c r="AF59" i="6"/>
  <c r="AF62" i="6"/>
  <c r="AF67" i="6"/>
  <c r="AF73" i="6"/>
  <c r="AF80" i="6"/>
  <c r="AF85" i="6"/>
  <c r="AF91" i="6"/>
  <c r="AF98" i="6"/>
  <c r="AF104" i="6"/>
  <c r="AF108" i="6"/>
  <c r="AF112" i="6"/>
  <c r="AF117" i="6"/>
  <c r="AF122" i="6"/>
  <c r="AF126" i="6"/>
  <c r="AF136" i="6"/>
  <c r="AF145" i="6"/>
  <c r="AF149" i="6"/>
  <c r="AF155" i="6"/>
  <c r="AF159" i="6"/>
  <c r="AF165" i="6"/>
  <c r="AF169" i="6"/>
  <c r="AF173" i="6"/>
  <c r="AF181" i="6"/>
  <c r="AF190" i="6"/>
  <c r="AF194" i="6"/>
  <c r="AF199" i="6"/>
  <c r="AF205" i="6"/>
  <c r="AF209" i="6"/>
  <c r="AF214" i="6"/>
  <c r="AF220" i="6"/>
  <c r="AF225" i="6"/>
  <c r="AF228" i="6"/>
  <c r="AF232" i="6"/>
  <c r="AF236" i="6"/>
  <c r="AF241" i="6"/>
  <c r="AF245" i="6"/>
  <c r="AF249" i="6"/>
  <c r="AF254" i="6"/>
  <c r="AF258" i="6"/>
  <c r="AF263" i="6"/>
  <c r="AF271" i="6"/>
  <c r="AF277" i="6"/>
  <c r="AF282" i="6"/>
  <c r="AF289" i="6"/>
  <c r="AF295" i="6"/>
  <c r="AF300" i="6"/>
  <c r="AF309" i="6"/>
  <c r="AF314" i="6"/>
  <c r="AF318" i="6"/>
  <c r="AF323" i="6"/>
  <c r="AF327" i="6"/>
  <c r="AF331" i="6"/>
  <c r="AF338" i="6"/>
  <c r="AF343" i="6"/>
  <c r="AF348" i="6"/>
  <c r="AF352" i="6"/>
  <c r="AF357" i="6"/>
  <c r="AF363" i="6"/>
  <c r="AF369" i="6"/>
  <c r="AF373" i="6"/>
  <c r="AF379" i="6"/>
  <c r="AF384" i="6"/>
  <c r="AF389" i="6"/>
  <c r="AF396" i="6"/>
  <c r="AF400" i="6"/>
  <c r="AF405" i="6"/>
  <c r="AF410" i="6"/>
  <c r="AF415" i="6"/>
  <c r="AF422" i="6"/>
  <c r="AF427" i="6"/>
  <c r="AF437" i="6"/>
  <c r="AF443" i="6"/>
  <c r="AF452" i="6"/>
  <c r="AF11" i="6"/>
  <c r="AF16" i="6"/>
  <c r="AF26" i="6"/>
  <c r="AF31" i="6"/>
  <c r="AF36" i="6"/>
  <c r="AF41" i="6"/>
  <c r="AF46" i="6"/>
  <c r="AF52" i="6"/>
  <c r="AF56" i="6"/>
  <c r="AF60" i="6"/>
  <c r="AF64" i="6"/>
  <c r="AF68" i="6"/>
  <c r="AF75" i="6"/>
  <c r="AF81" i="6"/>
  <c r="AF88" i="6"/>
  <c r="AF92" i="6"/>
  <c r="AF99" i="6"/>
  <c r="AF105" i="6"/>
  <c r="AF109" i="6"/>
  <c r="AF113" i="6"/>
  <c r="AF118" i="6"/>
  <c r="AF123" i="6"/>
  <c r="AF127" i="6"/>
  <c r="AF133" i="6"/>
  <c r="AF138" i="6"/>
  <c r="AF146" i="6"/>
  <c r="AF151" i="6"/>
  <c r="AF156" i="6"/>
  <c r="AF160" i="6"/>
  <c r="AF166" i="6"/>
  <c r="AF170" i="6"/>
  <c r="AF174" i="6"/>
  <c r="AF184" i="6"/>
  <c r="AF191" i="6"/>
  <c r="AF196" i="6"/>
  <c r="AF200" i="6"/>
  <c r="AF206" i="6"/>
  <c r="AF211" i="6"/>
  <c r="AF215" i="6"/>
  <c r="AF221" i="6"/>
  <c r="AF224" i="6"/>
  <c r="AF229" i="6"/>
  <c r="AF233" i="6"/>
  <c r="AF237" i="6"/>
  <c r="AF242" i="6"/>
  <c r="AF246" i="6"/>
  <c r="AF250" i="6"/>
  <c r="AF255" i="6"/>
  <c r="AF259" i="6"/>
  <c r="AF264" i="6"/>
  <c r="AF272" i="6"/>
  <c r="AF278" i="6"/>
  <c r="AF284" i="6"/>
  <c r="AF290" i="6"/>
  <c r="AF296" i="6"/>
  <c r="AF302" i="6"/>
  <c r="AF310" i="6"/>
  <c r="AF315" i="6"/>
  <c r="AF320" i="6"/>
  <c r="AF324" i="6"/>
  <c r="AF328" i="6"/>
  <c r="AF333" i="6"/>
  <c r="AF339" i="6"/>
  <c r="AF345" i="6"/>
  <c r="AF350" i="6"/>
  <c r="AF353" i="6"/>
  <c r="AF358" i="6"/>
  <c r="AF366" i="6"/>
  <c r="AF370" i="6"/>
  <c r="AF374" i="6"/>
  <c r="AF380" i="6"/>
  <c r="AF386" i="6"/>
  <c r="AF390" i="6"/>
  <c r="AF397" i="6"/>
  <c r="AF402" i="6"/>
  <c r="AF406" i="6"/>
  <c r="AF412" i="6"/>
  <c r="AF418" i="6"/>
  <c r="AF423" i="6"/>
  <c r="AF431" i="6"/>
  <c r="AF445" i="6"/>
  <c r="AF449" i="6"/>
  <c r="AF453" i="6"/>
  <c r="AF13" i="6"/>
  <c r="AF19" i="6"/>
  <c r="AF28" i="6"/>
  <c r="AF32" i="6"/>
  <c r="AF37" i="6"/>
  <c r="AF42" i="6"/>
  <c r="AF47" i="6"/>
  <c r="AF53" i="6"/>
  <c r="AF57" i="6"/>
  <c r="AF63" i="6"/>
  <c r="AF65" i="6"/>
  <c r="AF70" i="6"/>
  <c r="AF77" i="6"/>
  <c r="AF82" i="6"/>
  <c r="AF89" i="6"/>
  <c r="AF96" i="6"/>
  <c r="AF100" i="6"/>
  <c r="AF106" i="6"/>
  <c r="AF110" i="6"/>
  <c r="AF115" i="6"/>
  <c r="AF119" i="6"/>
  <c r="AF124" i="6"/>
  <c r="AF128" i="6"/>
  <c r="AF134" i="6"/>
  <c r="AF140" i="6"/>
  <c r="AF147" i="6"/>
  <c r="AF152" i="6"/>
  <c r="AF157" i="6"/>
  <c r="AF161" i="6"/>
  <c r="AF167" i="6"/>
  <c r="AF171" i="6"/>
  <c r="AF177" i="6"/>
  <c r="AF185" i="6"/>
  <c r="AF192" i="6"/>
  <c r="AF197" i="6"/>
  <c r="AF201" i="6"/>
  <c r="AF207" i="6"/>
  <c r="AF212" i="6"/>
  <c r="AF217" i="6"/>
  <c r="AF222" i="6"/>
  <c r="AF226" i="6"/>
  <c r="AF230" i="6"/>
  <c r="AF234" i="6"/>
  <c r="AF239" i="6"/>
  <c r="AF243" i="6"/>
  <c r="AF247" i="6"/>
  <c r="AF251" i="6"/>
  <c r="AF256" i="6"/>
  <c r="AF260" i="6"/>
  <c r="AF266" i="6"/>
  <c r="AF273" i="6"/>
  <c r="AF279" i="6"/>
  <c r="AF287" i="6"/>
  <c r="AF292" i="6"/>
  <c r="AF297" i="6"/>
  <c r="AF303" i="6"/>
  <c r="AF311" i="6"/>
  <c r="AF316" i="6"/>
  <c r="AF321" i="6"/>
  <c r="AF325" i="6"/>
  <c r="AF329" i="6"/>
  <c r="AF334" i="6"/>
  <c r="AF341" i="6"/>
  <c r="AF346" i="6"/>
  <c r="AF349" i="6"/>
  <c r="AF355" i="6"/>
  <c r="AF360" i="6"/>
  <c r="AF367" i="6"/>
  <c r="AF371" i="6"/>
  <c r="AF375" i="6"/>
  <c r="AF381" i="6"/>
  <c r="AF387" i="6"/>
  <c r="AF392" i="6"/>
  <c r="AF398" i="6"/>
  <c r="AF403" i="6"/>
  <c r="AF407" i="6"/>
  <c r="AF411" i="6"/>
  <c r="AF419" i="6"/>
  <c r="AF424" i="6"/>
  <c r="AF433" i="6"/>
  <c r="AF441" i="6"/>
  <c r="AF446" i="6"/>
  <c r="AF450" i="6"/>
  <c r="AF454" i="6"/>
  <c r="AF459" i="6"/>
  <c r="AF465" i="6"/>
  <c r="AF472" i="6"/>
  <c r="AF479" i="6"/>
  <c r="AF484" i="6"/>
  <c r="AF488" i="6"/>
  <c r="AF495" i="6"/>
  <c r="AF500" i="6"/>
  <c r="AF504" i="6"/>
  <c r="AF508" i="6"/>
  <c r="AF517" i="6"/>
  <c r="AF522" i="6"/>
  <c r="AF528" i="6"/>
  <c r="AF530" i="6"/>
  <c r="AF535" i="6"/>
  <c r="AF539" i="6"/>
  <c r="AF543" i="6"/>
  <c r="AF547" i="6"/>
  <c r="AF554" i="6"/>
  <c r="AF559" i="6"/>
  <c r="AF569" i="6"/>
  <c r="AF573" i="6"/>
  <c r="AF578" i="6"/>
  <c r="AF583" i="6"/>
  <c r="AF595" i="6"/>
  <c r="AF599" i="6"/>
  <c r="AF604" i="6"/>
  <c r="AF609" i="6"/>
  <c r="AF614" i="6"/>
  <c r="AF619" i="6"/>
  <c r="AF625" i="6"/>
  <c r="AF636" i="6"/>
  <c r="AF644" i="6"/>
  <c r="AF650" i="6"/>
  <c r="AF654" i="6"/>
  <c r="AF661" i="6"/>
  <c r="AF665" i="6"/>
  <c r="AF669" i="6"/>
  <c r="AF673" i="6"/>
  <c r="AF678" i="6"/>
  <c r="AF686" i="6"/>
  <c r="AF690" i="6"/>
  <c r="AF694" i="6"/>
  <c r="AF698" i="6"/>
  <c r="AF702" i="6"/>
  <c r="AF706" i="6"/>
  <c r="AF711" i="6"/>
  <c r="AF717" i="6"/>
  <c r="AF720" i="6"/>
  <c r="AF726" i="6"/>
  <c r="AF734" i="6"/>
  <c r="AF742" i="6"/>
  <c r="AF747" i="6"/>
  <c r="AF753" i="6"/>
  <c r="AF757" i="6"/>
  <c r="AF763" i="6"/>
  <c r="AF25" i="6"/>
  <c r="AF774" i="6"/>
  <c r="AF779" i="6"/>
  <c r="AF783" i="6"/>
  <c r="AF791" i="6"/>
  <c r="AF796" i="6"/>
  <c r="AF805" i="6"/>
  <c r="AF810" i="6"/>
  <c r="AF817" i="6"/>
  <c r="AF824" i="6"/>
  <c r="AF832" i="6"/>
  <c r="AF836" i="6"/>
  <c r="AF840" i="6"/>
  <c r="AF847" i="6"/>
  <c r="AF855" i="6"/>
  <c r="AF860" i="6"/>
  <c r="AF864" i="6"/>
  <c r="AF875" i="6"/>
  <c r="AF880" i="6"/>
  <c r="AF884" i="6"/>
  <c r="AF888" i="6"/>
  <c r="AF808" i="6"/>
  <c r="AF899" i="6"/>
  <c r="AF909" i="6"/>
  <c r="AF913" i="6"/>
  <c r="AF548" i="6"/>
  <c r="AF460" i="6"/>
  <c r="AF466" i="6"/>
  <c r="AF473" i="6"/>
  <c r="AF481" i="6"/>
  <c r="AF485" i="6"/>
  <c r="AF489" i="6"/>
  <c r="AF496" i="6"/>
  <c r="AF501" i="6"/>
  <c r="AF505" i="6"/>
  <c r="AF510" i="6"/>
  <c r="AF518" i="6"/>
  <c r="AF523" i="6"/>
  <c r="AF525" i="6"/>
  <c r="AF531" i="6"/>
  <c r="AF536" i="6"/>
  <c r="AF540" i="6"/>
  <c r="AF544" i="6"/>
  <c r="AF549" i="6"/>
  <c r="AF555" i="6"/>
  <c r="AF561" i="6"/>
  <c r="AF570" i="6"/>
  <c r="AF575" i="6"/>
  <c r="AF579" i="6"/>
  <c r="AF585" i="6"/>
  <c r="AF596" i="6"/>
  <c r="AF600" i="6"/>
  <c r="AF606" i="6"/>
  <c r="AF610" i="6"/>
  <c r="AF615" i="6"/>
  <c r="AF620" i="6"/>
  <c r="AF630" i="6"/>
  <c r="AF637" i="6"/>
  <c r="AF645" i="6"/>
  <c r="AF651" i="6"/>
  <c r="AF656" i="6"/>
  <c r="AF662" i="6"/>
  <c r="AF666" i="6"/>
  <c r="AF670" i="6"/>
  <c r="AF675" i="6"/>
  <c r="AF681" i="6"/>
  <c r="AF687" i="6"/>
  <c r="AF695" i="6"/>
  <c r="AF699" i="6"/>
  <c r="AF703" i="6"/>
  <c r="AF707" i="6"/>
  <c r="AF712" i="6"/>
  <c r="AF723" i="6"/>
  <c r="AF721" i="6"/>
  <c r="AF729" i="6"/>
  <c r="AF735" i="6"/>
  <c r="AF744" i="6"/>
  <c r="AF750" i="6"/>
  <c r="AF754" i="6"/>
  <c r="AF758" i="6"/>
  <c r="AF766" i="6"/>
  <c r="AF771" i="6"/>
  <c r="AF775" i="6"/>
  <c r="AF780" i="6"/>
  <c r="AF784" i="6"/>
  <c r="AF793" i="6"/>
  <c r="AF797" i="6"/>
  <c r="AF802" i="6"/>
  <c r="AF806" i="6"/>
  <c r="AF813" i="6"/>
  <c r="AF819" i="6"/>
  <c r="AF825" i="6"/>
  <c r="AF833" i="6"/>
  <c r="AF837" i="6"/>
  <c r="AF841" i="6"/>
  <c r="AF848" i="6"/>
  <c r="AF857" i="6"/>
  <c r="AF861" i="6"/>
  <c r="AF868" i="6"/>
  <c r="AF877" i="6"/>
  <c r="AF881" i="6"/>
  <c r="AF885" i="6"/>
  <c r="AF891" i="6"/>
  <c r="AF895" i="6"/>
  <c r="AF903" i="6"/>
  <c r="AF910" i="6"/>
  <c r="AF914" i="6"/>
  <c r="AF461" i="6"/>
  <c r="AF470" i="6"/>
  <c r="AF474" i="6"/>
  <c r="AF482" i="6"/>
  <c r="AF486" i="6"/>
  <c r="AF490" i="6"/>
  <c r="AF497" i="6"/>
  <c r="AF502" i="6"/>
  <c r="AF506" i="6"/>
  <c r="AF515" i="6"/>
  <c r="AF520" i="6"/>
  <c r="AF524" i="6"/>
  <c r="AF526" i="6"/>
  <c r="AF532" i="6"/>
  <c r="AF537" i="6"/>
  <c r="AF541" i="6"/>
  <c r="AF545" i="6"/>
  <c r="AF552" i="6"/>
  <c r="AF556" i="6"/>
  <c r="AF567" i="6"/>
  <c r="AF571" i="6"/>
  <c r="AF576" i="6"/>
  <c r="AF580" i="6"/>
  <c r="AF586" i="6"/>
  <c r="AF597" i="6"/>
  <c r="AF602" i="6"/>
  <c r="AF607" i="6"/>
  <c r="AF611" i="6"/>
  <c r="AF616" i="6"/>
  <c r="AF621" i="6"/>
  <c r="AF633" i="6"/>
  <c r="AF640" i="6"/>
  <c r="AF646" i="6"/>
  <c r="AF652" i="6"/>
  <c r="AF658" i="6"/>
  <c r="AF663" i="6"/>
  <c r="AF667" i="6"/>
  <c r="AF671" i="6"/>
  <c r="AF676" i="6"/>
  <c r="AF682" i="6"/>
  <c r="AF688" i="6"/>
  <c r="AF692" i="6"/>
  <c r="AF696" i="6"/>
  <c r="AF700" i="6"/>
  <c r="AF704" i="6"/>
  <c r="AF714" i="6"/>
  <c r="AF718" i="6"/>
  <c r="AF722" i="6"/>
  <c r="AF730" i="6"/>
  <c r="AF736" i="6"/>
  <c r="AF745" i="6"/>
  <c r="AF751" i="6"/>
  <c r="AF755" i="6"/>
  <c r="AF759" i="6"/>
  <c r="AF767" i="6"/>
  <c r="AF772" i="6"/>
  <c r="AF777" i="6"/>
  <c r="AF781" i="6"/>
  <c r="AF786" i="6"/>
  <c r="AF794" i="6"/>
  <c r="AF799" i="6"/>
  <c r="AF803" i="6"/>
  <c r="AF807" i="6"/>
  <c r="AF814" i="6"/>
  <c r="AF820" i="6"/>
  <c r="AF829" i="6"/>
  <c r="AF834" i="6"/>
  <c r="AF838" i="6"/>
  <c r="AF844" i="6"/>
  <c r="AF852" i="6"/>
  <c r="AF858" i="6"/>
  <c r="AF862" i="6"/>
  <c r="AF872" i="6"/>
  <c r="AF878" i="6"/>
  <c r="AF882" i="6"/>
  <c r="AF886" i="6"/>
  <c r="AF892" i="6"/>
  <c r="AF896" i="6"/>
  <c r="AF905" i="6"/>
  <c r="AF911" i="6"/>
  <c r="AF915" i="6"/>
  <c r="AF462" i="6"/>
  <c r="AF471" i="6"/>
  <c r="AF477" i="6"/>
  <c r="AF483" i="6"/>
  <c r="AF487" i="6"/>
  <c r="AF491" i="6"/>
  <c r="AF498" i="6"/>
  <c r="AF503" i="6"/>
  <c r="AF507" i="6"/>
  <c r="AF516" i="6"/>
  <c r="AF521" i="6"/>
  <c r="AF527" i="6"/>
  <c r="AF529" i="6"/>
  <c r="AF533" i="6"/>
  <c r="AF538" i="6"/>
  <c r="AF542" i="6"/>
  <c r="AF546" i="6"/>
  <c r="AF553" i="6"/>
  <c r="AF557" i="6"/>
  <c r="AF568" i="6"/>
  <c r="AF572" i="6"/>
  <c r="AF577" i="6"/>
  <c r="AF582" i="6"/>
  <c r="AF594" i="6"/>
  <c r="AF598" i="6"/>
  <c r="AF603" i="6"/>
  <c r="AF608" i="6"/>
  <c r="AF613" i="6"/>
  <c r="AF617" i="6"/>
  <c r="AF623" i="6"/>
  <c r="AF635" i="6"/>
  <c r="AF642" i="6"/>
  <c r="AF648" i="6"/>
  <c r="AF653" i="6"/>
  <c r="AF660" i="6"/>
  <c r="AF664" i="6"/>
  <c r="AF668" i="6"/>
  <c r="AF672" i="6"/>
  <c r="AF677" i="6"/>
  <c r="AF685" i="6"/>
  <c r="AF689" i="6"/>
  <c r="AF693" i="6"/>
  <c r="AF697" i="6"/>
  <c r="AF701" i="6"/>
  <c r="AF705" i="6"/>
  <c r="AF710" i="6"/>
  <c r="AF716" i="6"/>
  <c r="AF719" i="6"/>
  <c r="AF724" i="6"/>
  <c r="AF731" i="6"/>
  <c r="AF737" i="6"/>
  <c r="AF746" i="6"/>
  <c r="AF752" i="6"/>
  <c r="AF756" i="6"/>
  <c r="AF762" i="6"/>
  <c r="AF769" i="6"/>
  <c r="AG773" i="6"/>
  <c r="AF776" i="6"/>
  <c r="AF782" i="6"/>
  <c r="AF789" i="6"/>
  <c r="AF795" i="6"/>
  <c r="AF800" i="6"/>
  <c r="AF804" i="6"/>
  <c r="AF809" i="6"/>
  <c r="AF815" i="6"/>
  <c r="AF823" i="6"/>
  <c r="AF831" i="6"/>
  <c r="AF835" i="6"/>
  <c r="AF839" i="6"/>
  <c r="AF845" i="6"/>
  <c r="AF851" i="6"/>
  <c r="AF859" i="6"/>
  <c r="AF863" i="6"/>
  <c r="AF873" i="6"/>
  <c r="AF879" i="6"/>
  <c r="AF883" i="6"/>
  <c r="AF887" i="6"/>
  <c r="AF893" i="6"/>
  <c r="AF897" i="6"/>
  <c r="AF906" i="6"/>
  <c r="AF912" i="6"/>
  <c r="AF916" i="6"/>
  <c r="AE58" i="6"/>
  <c r="AE62" i="6"/>
  <c r="AE85" i="6"/>
  <c r="AE201" i="6"/>
  <c r="AE342" i="6"/>
  <c r="AE575" i="6"/>
  <c r="AE887" i="6"/>
  <c r="AE38" i="6"/>
  <c r="AE390" i="6"/>
  <c r="AE666" i="6"/>
  <c r="AE694" i="6"/>
  <c r="AE63" i="6"/>
  <c r="AE193" i="6"/>
  <c r="AE371" i="6"/>
  <c r="AE415" i="6"/>
  <c r="AE660" i="6"/>
  <c r="AE776" i="6"/>
  <c r="AE41" i="6"/>
  <c r="AE61" i="6"/>
  <c r="AE77" i="6"/>
  <c r="AE145" i="6"/>
  <c r="AE188" i="6"/>
  <c r="AE346" i="6"/>
  <c r="AE373" i="6"/>
  <c r="AE516" i="6"/>
  <c r="AE554" i="6"/>
  <c r="AE472" i="6"/>
  <c r="AE577" i="6"/>
  <c r="AE102" i="6"/>
  <c r="AE372" i="6"/>
  <c r="AE491" i="6"/>
  <c r="AE211" i="6"/>
  <c r="AE396" i="6"/>
  <c r="AE619" i="6"/>
  <c r="AE507" i="6"/>
  <c r="AE259" i="6"/>
  <c r="AE213" i="6"/>
  <c r="AE166" i="6"/>
  <c r="AE11" i="6"/>
  <c r="AE148" i="6"/>
  <c r="AE39" i="6"/>
  <c r="O396" i="45"/>
  <c r="O138" i="45"/>
  <c r="O415" i="45"/>
  <c r="O275" i="45"/>
  <c r="O116" i="45"/>
  <c r="O515" i="45"/>
  <c r="O43" i="45"/>
  <c r="O25" i="45"/>
  <c r="O536" i="45"/>
  <c r="O481" i="45"/>
  <c r="O549" i="45"/>
  <c r="O175" i="45"/>
  <c r="O513" i="45"/>
  <c r="O585" i="45"/>
  <c r="O709" i="45"/>
  <c r="O151" i="45"/>
  <c r="O413" i="45"/>
  <c r="O495" i="45"/>
  <c r="O295" i="45"/>
  <c r="O172" i="45"/>
  <c r="O12" i="45"/>
  <c r="O318" i="45"/>
  <c r="O739" i="45"/>
  <c r="O620" i="45"/>
  <c r="O355" i="45"/>
  <c r="O150" i="45"/>
  <c r="O50" i="45"/>
  <c r="O271" i="45"/>
  <c r="O23" i="45"/>
  <c r="O368" i="45"/>
  <c r="O263" i="45"/>
  <c r="O511" i="45"/>
  <c r="O297" i="45"/>
  <c r="O311" i="45"/>
  <c r="O663" i="45"/>
  <c r="O595" i="45"/>
  <c r="O529" i="45"/>
  <c r="O123" i="45"/>
  <c r="O272" i="45"/>
  <c r="O723" i="45"/>
  <c r="O479" i="45"/>
  <c r="O321" i="45"/>
  <c r="O167" i="45"/>
  <c r="O216" i="45"/>
  <c r="O180" i="45"/>
  <c r="O33" i="45"/>
  <c r="O251" i="45"/>
  <c r="O210" i="45"/>
  <c r="O212" i="45"/>
  <c r="O354" i="45"/>
  <c r="O593" i="45"/>
  <c r="O726" i="45"/>
  <c r="O189" i="45"/>
  <c r="O384" i="45"/>
  <c r="O278" i="45"/>
  <c r="O718" i="45"/>
  <c r="O73" i="45"/>
  <c r="O574" i="45"/>
  <c r="O305" i="45"/>
  <c r="O170" i="45"/>
  <c r="O534" i="45"/>
  <c r="O653" i="45"/>
  <c r="O255" i="45"/>
  <c r="O416" i="45"/>
  <c r="O586" i="45"/>
  <c r="O403" i="45"/>
  <c r="O270" i="45"/>
  <c r="O550" i="45"/>
  <c r="O26" i="45"/>
  <c r="O528" i="45"/>
  <c r="O587" i="45"/>
  <c r="O468" i="45"/>
  <c r="O206" i="45"/>
  <c r="O31" i="45"/>
  <c r="O249" i="45"/>
  <c r="O192" i="45"/>
  <c r="O342" i="45"/>
  <c r="O727" i="45"/>
  <c r="O128" i="45"/>
  <c r="O431" i="45"/>
  <c r="O357" i="45"/>
  <c r="O319" i="45"/>
  <c r="O453" i="45"/>
  <c r="O695" i="45"/>
  <c r="O491" i="45"/>
  <c r="O539" i="45"/>
  <c r="O250" i="45"/>
  <c r="O386" i="45"/>
  <c r="O625" i="45"/>
  <c r="O544" i="45"/>
  <c r="O198" i="45"/>
  <c r="O497" i="45"/>
  <c r="O456" i="45"/>
  <c r="O377" i="45"/>
  <c r="O112" i="45"/>
  <c r="O306" i="45"/>
  <c r="O733" i="45"/>
  <c r="O109" i="45"/>
  <c r="O423" i="45"/>
  <c r="O750" i="45"/>
  <c r="O7" i="45"/>
  <c r="O374" i="45"/>
  <c r="O367" i="45"/>
  <c r="O196" i="45"/>
  <c r="O299" i="45"/>
  <c r="O265" i="45"/>
  <c r="O519" i="45"/>
  <c r="AE6" i="5"/>
  <c r="AE7" i="5"/>
  <c r="AE8" i="5"/>
  <c r="AE10" i="5"/>
  <c r="AE11" i="5"/>
  <c r="AE12" i="5"/>
  <c r="AE14" i="5"/>
  <c r="AE15" i="5"/>
  <c r="AE16" i="5"/>
  <c r="AE17" i="5"/>
  <c r="AE18" i="5"/>
  <c r="AE19" i="5"/>
  <c r="AE20" i="5"/>
  <c r="AE21" i="5"/>
  <c r="AE22" i="5"/>
  <c r="AE23" i="5"/>
  <c r="AE24" i="5"/>
  <c r="AE26" i="5"/>
  <c r="AE27" i="5"/>
  <c r="AE29" i="5"/>
  <c r="AE30" i="5"/>
  <c r="AE32" i="5"/>
  <c r="AE33" i="5"/>
  <c r="AE35" i="5"/>
  <c r="AE36" i="5"/>
  <c r="AE39" i="5"/>
  <c r="AE42" i="5"/>
  <c r="AE43" i="5"/>
  <c r="AE44" i="5"/>
  <c r="AE45" i="5"/>
  <c r="AE46" i="5"/>
  <c r="AE47" i="5"/>
  <c r="AE48" i="5"/>
  <c r="AE50" i="5"/>
  <c r="AE51" i="5"/>
  <c r="AE52" i="5"/>
  <c r="AE53" i="5"/>
  <c r="AE54" i="5"/>
  <c r="AE55" i="5"/>
  <c r="AE57" i="5"/>
  <c r="AE58" i="5"/>
  <c r="AE60" i="5"/>
  <c r="AE62" i="5"/>
  <c r="AE64" i="5"/>
  <c r="AE65" i="5"/>
  <c r="AE66" i="5"/>
  <c r="AE67" i="5"/>
  <c r="AE68" i="5"/>
  <c r="AE69" i="5"/>
  <c r="AE70" i="5"/>
  <c r="AE71" i="5"/>
  <c r="AE73" i="5"/>
  <c r="AE74" i="5"/>
  <c r="AE75" i="5"/>
  <c r="AE76" i="5"/>
  <c r="AE78" i="5"/>
  <c r="AE79" i="5"/>
  <c r="AE80" i="5"/>
  <c r="AE81" i="5"/>
  <c r="AE82" i="5"/>
  <c r="AE83" i="5"/>
  <c r="AE84" i="5"/>
  <c r="AE86" i="5"/>
  <c r="AE88" i="5"/>
  <c r="AE89" i="5"/>
  <c r="AE90" i="5"/>
  <c r="AE91" i="5"/>
  <c r="AE92" i="5"/>
  <c r="AE93" i="5"/>
  <c r="AE94" i="5"/>
  <c r="AE95" i="5"/>
  <c r="AE96" i="5"/>
  <c r="AE98" i="5"/>
  <c r="AE99" i="5"/>
  <c r="AE100" i="5"/>
  <c r="AE101" i="5"/>
  <c r="AE102" i="5"/>
  <c r="AE103" i="5"/>
  <c r="AE104" i="5"/>
  <c r="AE105" i="5"/>
  <c r="AE106" i="5"/>
  <c r="AE107" i="5"/>
  <c r="AE109" i="5"/>
  <c r="AE110" i="5"/>
  <c r="AE111" i="5"/>
  <c r="AE112" i="5"/>
  <c r="AE113" i="5"/>
  <c r="AE114" i="5"/>
  <c r="AE115" i="5"/>
  <c r="AE119" i="5"/>
  <c r="AE120" i="5"/>
  <c r="AE123" i="5"/>
  <c r="AE124" i="5"/>
  <c r="AE125" i="5"/>
  <c r="AE126" i="5"/>
  <c r="AE128" i="5"/>
  <c r="AE129" i="5"/>
  <c r="AE131" i="5"/>
  <c r="AE132" i="5"/>
  <c r="AE133" i="5"/>
  <c r="AE134" i="5"/>
  <c r="AE135" i="5"/>
  <c r="AE136" i="5"/>
  <c r="AE138" i="5"/>
  <c r="AE139" i="5"/>
  <c r="AE140" i="5"/>
  <c r="AE141" i="5"/>
  <c r="AE142" i="5"/>
  <c r="AE143" i="5"/>
  <c r="AE144" i="5"/>
  <c r="AE145" i="5"/>
  <c r="AE146" i="5"/>
  <c r="AE147" i="5"/>
  <c r="AE148" i="5"/>
  <c r="AE149" i="5"/>
  <c r="AE150" i="5"/>
  <c r="AE152" i="5"/>
  <c r="AE154" i="5"/>
  <c r="AE155" i="5"/>
  <c r="AE156" i="5"/>
  <c r="AE158" i="5"/>
  <c r="AE160" i="5"/>
  <c r="AE163" i="5"/>
  <c r="AE164" i="5"/>
  <c r="AE166" i="5"/>
  <c r="AE167" i="5"/>
  <c r="AE168" i="5"/>
  <c r="AE169" i="5"/>
  <c r="AE170" i="5"/>
  <c r="AE171" i="5"/>
  <c r="AE172" i="5"/>
  <c r="AE174" i="5"/>
  <c r="AE175" i="5"/>
  <c r="AE176" i="5"/>
  <c r="AE177" i="5"/>
  <c r="AE180" i="5"/>
  <c r="AE181" i="5"/>
  <c r="AE183" i="5"/>
  <c r="AE185" i="5"/>
  <c r="AE187" i="5"/>
  <c r="AE188" i="5"/>
  <c r="AE189" i="5"/>
  <c r="AE190" i="5"/>
  <c r="AE192" i="5"/>
  <c r="AE193" i="5"/>
  <c r="AE194" i="5"/>
  <c r="AE195" i="5"/>
  <c r="AE196" i="5"/>
  <c r="AE197" i="5"/>
  <c r="AE198" i="5"/>
  <c r="AE199" i="5"/>
  <c r="AE200" i="5"/>
  <c r="AE201" i="5"/>
  <c r="AE202" i="5"/>
  <c r="AE203" i="5"/>
  <c r="AE205" i="5"/>
  <c r="AE206" i="5"/>
  <c r="AE207" i="5"/>
  <c r="AE208" i="5"/>
  <c r="AE209" i="5"/>
  <c r="AE211" i="5"/>
  <c r="AE212" i="5"/>
  <c r="AE213" i="5"/>
  <c r="AE214" i="5"/>
  <c r="AE215" i="5"/>
  <c r="AE216" i="5"/>
  <c r="AE217" i="5"/>
  <c r="AE218" i="5"/>
  <c r="AE219" i="5"/>
  <c r="AE220" i="5"/>
  <c r="AE221" i="5"/>
  <c r="AE222" i="5"/>
  <c r="AE223" i="5"/>
  <c r="AE224" i="5"/>
  <c r="AE227" i="5"/>
  <c r="AE228" i="5"/>
  <c r="AE229" i="5"/>
  <c r="AE230" i="5"/>
  <c r="AE234" i="5"/>
  <c r="AE235" i="5"/>
  <c r="AE236" i="5"/>
  <c r="AE237" i="5"/>
  <c r="AE238" i="5"/>
  <c r="AE239" i="5"/>
  <c r="AE240" i="5"/>
  <c r="AE241" i="5"/>
  <c r="AE242" i="5"/>
  <c r="AE243" i="5"/>
  <c r="AE244" i="5"/>
  <c r="AE245" i="5"/>
  <c r="AE246" i="5"/>
  <c r="AE249" i="5"/>
  <c r="AE250" i="5"/>
  <c r="AE251" i="5"/>
  <c r="AE252" i="5"/>
  <c r="AE253" i="5"/>
  <c r="AE254" i="5"/>
  <c r="AE255" i="5"/>
  <c r="AE256" i="5"/>
  <c r="AE257" i="5"/>
  <c r="AE258" i="5"/>
  <c r="AE259" i="5"/>
  <c r="AE260" i="5"/>
  <c r="AE261" i="5"/>
  <c r="AE262" i="5"/>
  <c r="AE263" i="5"/>
  <c r="AE264" i="5"/>
  <c r="AE265" i="5"/>
  <c r="AE266" i="5"/>
  <c r="AE267" i="5"/>
  <c r="AE269" i="5"/>
  <c r="AE270" i="5"/>
  <c r="AE271" i="5"/>
  <c r="AE272" i="5"/>
  <c r="AE273" i="5"/>
  <c r="AE274" i="5"/>
  <c r="AE275" i="5"/>
  <c r="AE276" i="5"/>
  <c r="AE278" i="5"/>
  <c r="AE279" i="5"/>
  <c r="AE280" i="5"/>
  <c r="AE282" i="5"/>
  <c r="AE283" i="5"/>
  <c r="AE284" i="5"/>
  <c r="AE285" i="5"/>
  <c r="AE286" i="5"/>
  <c r="AE287" i="5"/>
  <c r="AE288" i="5"/>
  <c r="AE289" i="5"/>
  <c r="AE290"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20" i="5"/>
  <c r="AE324" i="5"/>
  <c r="AE325" i="5"/>
  <c r="AE326" i="5"/>
  <c r="AE327" i="5"/>
  <c r="AE329" i="5"/>
  <c r="AE330" i="5"/>
  <c r="AE331" i="5"/>
  <c r="AE332" i="5"/>
  <c r="AE333" i="5"/>
  <c r="AE334" i="5"/>
  <c r="AE335" i="5"/>
  <c r="AE336" i="5"/>
  <c r="AE337" i="5"/>
  <c r="AE338" i="5"/>
  <c r="AE339" i="5"/>
  <c r="AE340" i="5"/>
  <c r="AE341" i="5"/>
  <c r="AE342" i="5"/>
  <c r="AE344" i="5"/>
  <c r="AE343" i="5"/>
  <c r="AE345" i="5"/>
  <c r="AE346" i="5"/>
  <c r="AE347" i="5"/>
  <c r="AE348" i="5"/>
  <c r="AE349" i="5"/>
  <c r="AE350" i="5"/>
  <c r="AE352" i="5"/>
  <c r="AE351" i="5"/>
  <c r="AE353" i="5"/>
  <c r="AE354" i="5"/>
  <c r="AE355" i="5"/>
  <c r="AE356" i="5"/>
  <c r="AE357" i="5"/>
  <c r="AE358" i="5"/>
  <c r="AE360" i="5"/>
  <c r="AE361" i="5"/>
  <c r="AE362" i="5"/>
  <c r="AE363" i="5"/>
  <c r="AE365" i="5"/>
  <c r="AE366" i="5"/>
  <c r="AE367" i="5"/>
  <c r="AE369" i="5"/>
  <c r="AE370" i="5"/>
  <c r="AE372" i="5"/>
  <c r="AE373" i="5"/>
  <c r="AE375" i="5"/>
  <c r="AE376" i="5"/>
  <c r="AE377" i="5"/>
  <c r="AE378" i="5"/>
  <c r="AE379" i="5"/>
  <c r="AE380" i="5"/>
  <c r="AE381" i="5"/>
  <c r="AE382" i="5"/>
  <c r="AE383" i="5"/>
  <c r="AE384" i="5"/>
  <c r="AE385" i="5"/>
  <c r="AE386" i="5"/>
  <c r="AE387" i="5"/>
  <c r="AE388" i="5"/>
  <c r="AE389" i="5"/>
  <c r="AE391" i="5"/>
  <c r="AE392" i="5"/>
  <c r="AE394"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4" i="5"/>
  <c r="AE435" i="5"/>
  <c r="AE436" i="5"/>
  <c r="AE437" i="5"/>
  <c r="AE438" i="5"/>
  <c r="AE440" i="5"/>
  <c r="AE441" i="5"/>
  <c r="AE442" i="5"/>
  <c r="AE443" i="5"/>
  <c r="AE444" i="5"/>
  <c r="AE445" i="5"/>
  <c r="AE446" i="5"/>
  <c r="AE447" i="5"/>
  <c r="AE448" i="5"/>
  <c r="AE449" i="5"/>
  <c r="AE450" i="5"/>
  <c r="AE451" i="5"/>
  <c r="AE452" i="5"/>
  <c r="AE453" i="5"/>
  <c r="AE454" i="5"/>
  <c r="AE455" i="5"/>
  <c r="AE456" i="5"/>
  <c r="AE457" i="5"/>
  <c r="AE458" i="5"/>
  <c r="AE459" i="5"/>
  <c r="AE461" i="5"/>
  <c r="AE462" i="5"/>
  <c r="AE463" i="5"/>
  <c r="AE464" i="5"/>
  <c r="AE465" i="5"/>
  <c r="AE466" i="5"/>
  <c r="AE467" i="5"/>
  <c r="AE469" i="5"/>
  <c r="AE470" i="5"/>
  <c r="AE471" i="5"/>
  <c r="AE472" i="5"/>
  <c r="AE474" i="5"/>
  <c r="AE475" i="5"/>
  <c r="AE476" i="5"/>
  <c r="AE477" i="5"/>
  <c r="AE478" i="5"/>
  <c r="AE479" i="5"/>
  <c r="AE480" i="5"/>
  <c r="AE481" i="5"/>
  <c r="AE482" i="5"/>
  <c r="AE483" i="5"/>
  <c r="AE484" i="5"/>
  <c r="AE485" i="5"/>
  <c r="AE486" i="5"/>
  <c r="AE487" i="5"/>
  <c r="AE489" i="5"/>
  <c r="AE490" i="5"/>
  <c r="AE492" i="5"/>
  <c r="AE493" i="5"/>
  <c r="AE494" i="5"/>
  <c r="AE495" i="5"/>
  <c r="AE496" i="5"/>
  <c r="AE497" i="5"/>
  <c r="AE500" i="5"/>
  <c r="AE502" i="5"/>
  <c r="AE503" i="5"/>
  <c r="AE504" i="5"/>
  <c r="AE505" i="5"/>
  <c r="AE506" i="5"/>
  <c r="AE507" i="5"/>
  <c r="AE508" i="5"/>
  <c r="AE509" i="5"/>
  <c r="AE510" i="5"/>
  <c r="AE511" i="5"/>
  <c r="AE512" i="5"/>
  <c r="AE513" i="5"/>
  <c r="AE514" i="5"/>
  <c r="AE515" i="5"/>
  <c r="AE516" i="5"/>
  <c r="AE517" i="5"/>
  <c r="AE519" i="5"/>
  <c r="AE520" i="5"/>
  <c r="AE521" i="5"/>
  <c r="AE522" i="5"/>
  <c r="AE523" i="5"/>
  <c r="AE525" i="5"/>
  <c r="AE526" i="5"/>
  <c r="AE527" i="5"/>
  <c r="AE528" i="5"/>
  <c r="AE529" i="5"/>
  <c r="AE530" i="5"/>
  <c r="AE531" i="5"/>
  <c r="AE532" i="5"/>
  <c r="AE533" i="5"/>
  <c r="AE534" i="5"/>
  <c r="AE535" i="5"/>
  <c r="AE537" i="5"/>
  <c r="AE538" i="5"/>
  <c r="AE539" i="5"/>
  <c r="AE540" i="5"/>
  <c r="AE541" i="5"/>
  <c r="AE542" i="5"/>
  <c r="AE543" i="5"/>
  <c r="AE544" i="5"/>
  <c r="AE545" i="5"/>
  <c r="AE546" i="5"/>
  <c r="AE547" i="5"/>
  <c r="AE548" i="5"/>
  <c r="AE551" i="5"/>
  <c r="AE552" i="5"/>
  <c r="AE553" i="5"/>
  <c r="AE555" i="5"/>
  <c r="AE556" i="5"/>
  <c r="AE557" i="5"/>
  <c r="AE558" i="5"/>
  <c r="AE559" i="5"/>
  <c r="AE560" i="5"/>
  <c r="AE561" i="5"/>
  <c r="AE562" i="5"/>
  <c r="AE563" i="5"/>
  <c r="AE564" i="5"/>
  <c r="AE565" i="5"/>
  <c r="AE566" i="5"/>
  <c r="AE567" i="5"/>
  <c r="AE568" i="5"/>
  <c r="AE569" i="5"/>
  <c r="AE571" i="5"/>
  <c r="AE573" i="5"/>
  <c r="AE575" i="5"/>
  <c r="AE576" i="5"/>
  <c r="AE577" i="5"/>
  <c r="AE578" i="5"/>
  <c r="AE579" i="5"/>
  <c r="AE583" i="5"/>
  <c r="AE588" i="5"/>
  <c r="AE589" i="5"/>
  <c r="AE590" i="5"/>
  <c r="AE591"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8" i="5"/>
  <c r="AE639" i="5"/>
  <c r="AE640" i="5"/>
  <c r="AE641" i="5"/>
  <c r="AE642" i="5"/>
  <c r="AE643" i="5"/>
  <c r="AE644" i="5"/>
  <c r="AE646" i="5"/>
  <c r="AE647" i="5"/>
  <c r="AE648" i="5"/>
  <c r="AE649" i="5"/>
  <c r="AE650" i="5"/>
  <c r="AE651" i="5"/>
  <c r="AE652" i="5"/>
  <c r="AE653" i="5"/>
  <c r="AE654" i="5"/>
  <c r="AE657" i="5"/>
  <c r="AE658" i="5"/>
  <c r="AE659" i="5"/>
  <c r="AE660" i="5"/>
  <c r="AE661" i="5"/>
  <c r="AE662" i="5"/>
  <c r="AE663" i="5"/>
  <c r="AE664" i="5"/>
  <c r="AE666" i="5"/>
  <c r="AE668" i="5"/>
  <c r="AE669" i="5"/>
  <c r="AE670" i="5"/>
  <c r="AE671" i="5"/>
  <c r="AE672" i="5"/>
  <c r="AE673" i="5"/>
  <c r="AE675" i="5"/>
  <c r="AE676" i="5"/>
  <c r="AE677" i="5"/>
  <c r="AE679" i="5"/>
  <c r="AE681" i="5"/>
  <c r="AE682" i="5"/>
  <c r="AE683" i="5"/>
  <c r="AE685" i="5"/>
  <c r="AE687" i="5"/>
  <c r="AE688" i="5"/>
  <c r="AE689" i="5"/>
  <c r="AE690" i="5"/>
  <c r="AE691" i="5"/>
  <c r="AE692" i="5"/>
  <c r="AE693" i="5"/>
  <c r="AE695" i="5"/>
  <c r="AE697" i="5"/>
  <c r="AE698" i="5"/>
  <c r="AE699" i="5"/>
  <c r="AE700" i="5"/>
  <c r="AE701" i="5"/>
  <c r="AE702" i="5"/>
  <c r="AE703" i="5"/>
  <c r="AE704" i="5"/>
  <c r="AE706" i="5"/>
  <c r="AE707" i="5"/>
  <c r="AE708" i="5"/>
  <c r="AE709" i="5"/>
  <c r="AE710" i="5"/>
  <c r="AE711" i="5"/>
  <c r="AE712" i="5"/>
  <c r="AE713" i="5"/>
  <c r="AE714" i="5"/>
  <c r="AE715" i="5"/>
  <c r="AE716" i="5"/>
  <c r="AE717" i="5"/>
  <c r="AE718" i="5"/>
  <c r="AE719" i="5"/>
  <c r="AE720" i="5"/>
  <c r="AE721" i="5"/>
  <c r="AE722" i="5"/>
  <c r="AE723" i="5"/>
  <c r="AE724" i="5"/>
  <c r="AE725" i="5"/>
  <c r="AE727" i="5"/>
  <c r="AE728" i="5"/>
  <c r="AE729" i="5"/>
  <c r="AE730" i="5"/>
  <c r="AE731" i="5"/>
  <c r="AE732" i="5"/>
  <c r="AE733" i="5"/>
  <c r="AE734" i="5"/>
  <c r="AE735" i="5"/>
  <c r="AE736" i="5"/>
  <c r="AE738" i="5"/>
  <c r="AE739" i="5"/>
  <c r="AE740" i="5"/>
  <c r="AE741" i="5"/>
  <c r="AE742" i="5"/>
  <c r="AE743" i="5"/>
  <c r="AE744" i="5"/>
  <c r="AE745" i="5"/>
  <c r="AE747" i="5"/>
  <c r="AE748" i="5"/>
  <c r="AE749" i="5"/>
  <c r="AE750" i="5"/>
  <c r="AE751" i="5"/>
  <c r="AE752" i="5"/>
  <c r="AE753" i="5"/>
  <c r="AE754" i="5"/>
  <c r="AE755" i="5"/>
  <c r="AE756" i="5"/>
  <c r="AE757" i="5"/>
  <c r="AE758" i="5"/>
  <c r="AE759" i="5"/>
  <c r="AE760" i="5"/>
  <c r="AE761" i="5"/>
  <c r="AE762" i="5"/>
  <c r="AE763" i="5"/>
  <c r="AE764" i="5"/>
  <c r="AE765" i="5"/>
  <c r="AE766" i="5"/>
  <c r="AE767" i="5"/>
  <c r="AE768" i="5"/>
  <c r="AE769" i="5"/>
  <c r="AE771" i="5"/>
  <c r="AE772" i="5"/>
  <c r="AE773" i="5"/>
  <c r="AE774" i="5"/>
  <c r="AE775" i="5"/>
  <c r="AE777" i="5"/>
  <c r="AE778" i="5"/>
  <c r="AE780" i="5"/>
  <c r="AE782" i="5"/>
  <c r="AE783" i="5"/>
  <c r="AE784" i="5"/>
  <c r="AE785" i="5"/>
  <c r="AE786" i="5"/>
  <c r="AE787" i="5"/>
  <c r="AE788" i="5"/>
  <c r="AE789" i="5"/>
  <c r="AE790" i="5"/>
  <c r="AE791" i="5"/>
  <c r="AE792" i="5"/>
  <c r="AE793" i="5"/>
  <c r="AE794" i="5"/>
  <c r="AE795" i="5"/>
  <c r="AE796" i="5"/>
  <c r="AE798" i="5"/>
  <c r="AE799" i="5"/>
  <c r="AE800" i="5"/>
  <c r="AE801" i="5"/>
  <c r="AE802" i="5"/>
  <c r="AE803" i="5"/>
  <c r="AE805" i="5"/>
  <c r="AE806" i="5"/>
  <c r="AE807" i="5"/>
  <c r="AE808" i="5"/>
  <c r="AE809" i="5"/>
  <c r="AE810" i="5"/>
  <c r="AE811" i="5"/>
  <c r="AE812" i="5"/>
  <c r="AE813" i="5"/>
  <c r="AE814" i="5"/>
  <c r="AE815" i="5"/>
  <c r="AE816" i="5"/>
  <c r="AE817" i="5"/>
  <c r="AE818" i="5"/>
  <c r="AE819" i="5"/>
  <c r="AE820" i="5"/>
  <c r="AE821" i="5"/>
  <c r="AE822" i="5"/>
  <c r="AE823" i="5"/>
  <c r="AE824" i="5"/>
  <c r="AE825" i="5"/>
  <c r="AE826" i="5"/>
  <c r="AE827" i="5"/>
  <c r="AE828" i="5"/>
  <c r="AE829" i="5"/>
  <c r="AE830" i="5"/>
  <c r="AE831" i="5"/>
  <c r="AE832" i="5"/>
  <c r="AE833" i="5"/>
  <c r="AE835" i="5"/>
  <c r="AE836" i="5"/>
  <c r="AE837" i="5"/>
  <c r="AE838" i="5"/>
  <c r="AE839" i="5"/>
  <c r="AE842" i="5"/>
  <c r="AE844" i="5"/>
  <c r="AE845" i="5"/>
  <c r="AE846" i="5"/>
  <c r="AE847" i="5"/>
  <c r="AE848" i="5"/>
  <c r="AE851" i="5"/>
  <c r="AE852" i="5"/>
  <c r="AE855" i="5"/>
  <c r="AE857" i="5"/>
  <c r="AE858" i="5"/>
  <c r="AE860" i="5"/>
  <c r="AE861" i="5"/>
  <c r="AE862" i="5"/>
  <c r="AE863" i="5"/>
  <c r="AE864" i="5"/>
  <c r="AE865" i="5"/>
  <c r="AE866" i="5"/>
  <c r="AE868" i="5"/>
  <c r="AE869" i="5"/>
  <c r="AE870" i="5"/>
  <c r="AE871" i="5"/>
  <c r="AE874" i="5"/>
  <c r="AE875" i="5"/>
  <c r="AE877" i="5"/>
  <c r="AE878" i="5"/>
  <c r="AE879" i="5"/>
  <c r="AE881" i="5"/>
  <c r="AE882" i="5"/>
  <c r="AE883" i="5"/>
  <c r="AE885" i="5"/>
  <c r="AE887" i="5"/>
  <c r="AE888" i="5"/>
  <c r="AE889" i="5"/>
  <c r="AE891" i="5"/>
  <c r="AE892" i="5"/>
  <c r="AE893" i="5"/>
  <c r="AE894" i="5"/>
  <c r="AE895" i="5"/>
  <c r="AE896" i="5"/>
  <c r="AE897" i="5"/>
  <c r="AE898" i="5"/>
  <c r="AE899" i="5"/>
  <c r="AE900" i="5"/>
  <c r="AE901" i="5"/>
  <c r="AE902" i="5"/>
  <c r="AE903" i="5"/>
  <c r="AE904" i="5"/>
  <c r="AE905" i="5"/>
  <c r="AE906" i="5"/>
  <c r="AE907" i="5"/>
  <c r="AE909" i="5"/>
  <c r="AE910" i="5"/>
  <c r="AE911" i="5"/>
  <c r="AE912" i="5"/>
  <c r="AE913" i="5"/>
  <c r="AE915" i="5"/>
  <c r="AE916" i="5"/>
  <c r="AE917" i="5"/>
  <c r="AE919" i="5"/>
  <c r="AE920" i="5"/>
  <c r="AE921" i="5"/>
  <c r="J239" i="6"/>
  <c r="T87" i="5" s="1"/>
  <c r="M637" i="45" l="1"/>
  <c r="M638" i="45"/>
  <c r="O514" i="45"/>
  <c r="O693" i="45"/>
  <c r="O501" i="45"/>
  <c r="O330" i="45"/>
  <c r="O346" i="45"/>
  <c r="AG873" i="6"/>
  <c r="AG845" i="6"/>
  <c r="AG823" i="6"/>
  <c r="AG800" i="6"/>
  <c r="AG776" i="6"/>
  <c r="AG756" i="6"/>
  <c r="AG731" i="6"/>
  <c r="AG710" i="6"/>
  <c r="AG693" i="6"/>
  <c r="AG672" i="6"/>
  <c r="AG653" i="6"/>
  <c r="AG623" i="6"/>
  <c r="AG603" i="6"/>
  <c r="AG577" i="6"/>
  <c r="AG553" i="6"/>
  <c r="AG533" i="6"/>
  <c r="AG516" i="6"/>
  <c r="AG491" i="6"/>
  <c r="AG471" i="6"/>
  <c r="AG905" i="6"/>
  <c r="AG882" i="6"/>
  <c r="AG858" i="6"/>
  <c r="AG834" i="6"/>
  <c r="AG807" i="6"/>
  <c r="AG786" i="6"/>
  <c r="AG767" i="6"/>
  <c r="AG745" i="6"/>
  <c r="AG718" i="6"/>
  <c r="AG696" i="6"/>
  <c r="AG676" i="6"/>
  <c r="AG658" i="6"/>
  <c r="AG633" i="6"/>
  <c r="AG607" i="6"/>
  <c r="AG580" i="6"/>
  <c r="AG556" i="6"/>
  <c r="AG537" i="6"/>
  <c r="AG520" i="6"/>
  <c r="AG497" i="6"/>
  <c r="AG474" i="6"/>
  <c r="AG910" i="6"/>
  <c r="AG885" i="6"/>
  <c r="AG861" i="6"/>
  <c r="AG837" i="6"/>
  <c r="AG813" i="6"/>
  <c r="AG793" i="6"/>
  <c r="AG771" i="6"/>
  <c r="AG750" i="6"/>
  <c r="AG721" i="6"/>
  <c r="AG703" i="6"/>
  <c r="AG681" i="6"/>
  <c r="AG662" i="6"/>
  <c r="AG637" i="6"/>
  <c r="AG610" i="6"/>
  <c r="AG585" i="6"/>
  <c r="AG561" i="6"/>
  <c r="AG540" i="6"/>
  <c r="AG523" i="6"/>
  <c r="AG501" i="6"/>
  <c r="AG481" i="6"/>
  <c r="AG548" i="6"/>
  <c r="AG808" i="6"/>
  <c r="AG875" i="6"/>
  <c r="AG847" i="6"/>
  <c r="AG824" i="6"/>
  <c r="AG796" i="6"/>
  <c r="AG774" i="6"/>
  <c r="AG753" i="6"/>
  <c r="AG726" i="6"/>
  <c r="AG706" i="6"/>
  <c r="AG690" i="6"/>
  <c r="AG669" i="6"/>
  <c r="AG650" i="6"/>
  <c r="AG619" i="6"/>
  <c r="AG599" i="6"/>
  <c r="AG573" i="6"/>
  <c r="AG547" i="6"/>
  <c r="AG530" i="6"/>
  <c r="AG508" i="6"/>
  <c r="AG488" i="6"/>
  <c r="AG465" i="6"/>
  <c r="AG446" i="6"/>
  <c r="AG419" i="6"/>
  <c r="AG398" i="6"/>
  <c r="AG375" i="6"/>
  <c r="AG355" i="6"/>
  <c r="AG334" i="6"/>
  <c r="AG316" i="6"/>
  <c r="AG292" i="6"/>
  <c r="AG266" i="6"/>
  <c r="AG247" i="6"/>
  <c r="AG230" i="6"/>
  <c r="AG212" i="6"/>
  <c r="AG192" i="6"/>
  <c r="AG167" i="6"/>
  <c r="AG147" i="6"/>
  <c r="AG124" i="6"/>
  <c r="AG106" i="6"/>
  <c r="AG82" i="6"/>
  <c r="AG63" i="6"/>
  <c r="AG42" i="6"/>
  <c r="AG19" i="6"/>
  <c r="AG445" i="6"/>
  <c r="AG412" i="6"/>
  <c r="AG390" i="6"/>
  <c r="AG370" i="6"/>
  <c r="AG350" i="6"/>
  <c r="AG328" i="6"/>
  <c r="AG310" i="6"/>
  <c r="AG284" i="6"/>
  <c r="AG259" i="6"/>
  <c r="AG242" i="6"/>
  <c r="AG224" i="6"/>
  <c r="AG206" i="6"/>
  <c r="AG184" i="6"/>
  <c r="AG160" i="6"/>
  <c r="AG138" i="6"/>
  <c r="AG118" i="6"/>
  <c r="AG99" i="6"/>
  <c r="AG75" i="6"/>
  <c r="AG56" i="6"/>
  <c r="AG36" i="6"/>
  <c r="AG11" i="6"/>
  <c r="AG427" i="6"/>
  <c r="AG405" i="6"/>
  <c r="AG384" i="6"/>
  <c r="AG363" i="6"/>
  <c r="AG343" i="6"/>
  <c r="AG323" i="6"/>
  <c r="AG300" i="6"/>
  <c r="AG277" i="6"/>
  <c r="AG254" i="6"/>
  <c r="AG236" i="6"/>
  <c r="AG220" i="6"/>
  <c r="AG199" i="6"/>
  <c r="AG173" i="6"/>
  <c r="AG155" i="6"/>
  <c r="AG132" i="6"/>
  <c r="AG112" i="6"/>
  <c r="AG91" i="6"/>
  <c r="AG67" i="6"/>
  <c r="AG49" i="6"/>
  <c r="AG30" i="6"/>
  <c r="AG455" i="6"/>
  <c r="AG425" i="6"/>
  <c r="AG404" i="6"/>
  <c r="AG383" i="6"/>
  <c r="AG361" i="6"/>
  <c r="AG342" i="6"/>
  <c r="AG322" i="6"/>
  <c r="AG299" i="6"/>
  <c r="AG274" i="6"/>
  <c r="AG252" i="6"/>
  <c r="AG235" i="6"/>
  <c r="AG219" i="6"/>
  <c r="AG198" i="6"/>
  <c r="AG172" i="6"/>
  <c r="AG153" i="6"/>
  <c r="AG131" i="6"/>
  <c r="AG111" i="6"/>
  <c r="AG90" i="6"/>
  <c r="AG66" i="6"/>
  <c r="AG48" i="6"/>
  <c r="AG29" i="6"/>
  <c r="AG154" i="6"/>
  <c r="AG429" i="6"/>
  <c r="AG627" i="6"/>
  <c r="AG843" i="6"/>
  <c r="AG114" i="6"/>
  <c r="AG268" i="6"/>
  <c r="AG275" i="6"/>
  <c r="AG842" i="6"/>
  <c r="AG618" i="6"/>
  <c r="AG683" i="6"/>
  <c r="AG305" i="6"/>
  <c r="AG27" i="6"/>
  <c r="AG743" i="6"/>
  <c r="AG558" i="6"/>
  <c r="AG512" i="6"/>
  <c r="AG907" i="6"/>
  <c r="AG866" i="6"/>
  <c r="AG204" i="6"/>
  <c r="AG563" i="6"/>
  <c r="AG476" i="6"/>
  <c r="AG566" i="6"/>
  <c r="AG749" i="6"/>
  <c r="M613" i="45" s="1"/>
  <c r="AG391" i="6"/>
  <c r="AG463" i="6"/>
  <c r="AG121" i="6"/>
  <c r="AG464" i="6"/>
  <c r="AG393" i="6"/>
  <c r="AG900" i="6"/>
  <c r="M738" i="45" s="1"/>
  <c r="AG732" i="6"/>
  <c r="AG592" i="6"/>
  <c r="AG584" i="6"/>
  <c r="AG822" i="6"/>
  <c r="AG291" i="6"/>
  <c r="AG680" i="6"/>
  <c r="AG893" i="6"/>
  <c r="AG912" i="6"/>
  <c r="AG887" i="6"/>
  <c r="AG863" i="6"/>
  <c r="AG839" i="6"/>
  <c r="AG815" i="6"/>
  <c r="AG795" i="6"/>
  <c r="AG752" i="6"/>
  <c r="AG724" i="6"/>
  <c r="AG705" i="6"/>
  <c r="AG689" i="6"/>
  <c r="AG668" i="6"/>
  <c r="AG648" i="6"/>
  <c r="AG617" i="6"/>
  <c r="AG598" i="6"/>
  <c r="AG572" i="6"/>
  <c r="AG546" i="6"/>
  <c r="AG529" i="6"/>
  <c r="AG507" i="6"/>
  <c r="AG487" i="6"/>
  <c r="AG462" i="6"/>
  <c r="AG896" i="6"/>
  <c r="AG878" i="6"/>
  <c r="AG852" i="6"/>
  <c r="AG829" i="6"/>
  <c r="AG803" i="6"/>
  <c r="AG781" i="6"/>
  <c r="AG759" i="6"/>
  <c r="AG736" i="6"/>
  <c r="AG714" i="6"/>
  <c r="AG692" i="6"/>
  <c r="AG671" i="6"/>
  <c r="AG652" i="6"/>
  <c r="AG621" i="6"/>
  <c r="AG602" i="6"/>
  <c r="AG576" i="6"/>
  <c r="AG552" i="6"/>
  <c r="AG532" i="6"/>
  <c r="AG515" i="6"/>
  <c r="AG490" i="6"/>
  <c r="AG470" i="6"/>
  <c r="AG903" i="6"/>
  <c r="AG881" i="6"/>
  <c r="AG857" i="6"/>
  <c r="AG833" i="6"/>
  <c r="AG806" i="6"/>
  <c r="AG784" i="6"/>
  <c r="AG766" i="6"/>
  <c r="AG744" i="6"/>
  <c r="AG723" i="6"/>
  <c r="AG699" i="6"/>
  <c r="AG675" i="6"/>
  <c r="AG656" i="6"/>
  <c r="AG630" i="6"/>
  <c r="AG606" i="6"/>
  <c r="AG579" i="6"/>
  <c r="AG555" i="6"/>
  <c r="AG536" i="6"/>
  <c r="AG518" i="6"/>
  <c r="AG496" i="6"/>
  <c r="AG473" i="6"/>
  <c r="AG913" i="6"/>
  <c r="AG888" i="6"/>
  <c r="AG864" i="6"/>
  <c r="AG840" i="6"/>
  <c r="AG817" i="6"/>
  <c r="AG791" i="6"/>
  <c r="AG25" i="6"/>
  <c r="AG747" i="6"/>
  <c r="AG720" i="6"/>
  <c r="AG702" i="6"/>
  <c r="AG686" i="6"/>
  <c r="AG665" i="6"/>
  <c r="M549" i="45" s="1"/>
  <c r="AG644" i="6"/>
  <c r="AG614" i="6"/>
  <c r="AG595" i="6"/>
  <c r="AG569" i="6"/>
  <c r="AG543" i="6"/>
  <c r="AG528" i="6"/>
  <c r="AG504" i="6"/>
  <c r="AG484" i="6"/>
  <c r="AG459" i="6"/>
  <c r="AG441" i="6"/>
  <c r="AG411" i="6"/>
  <c r="AG392" i="6"/>
  <c r="AG371" i="6"/>
  <c r="AG349" i="6"/>
  <c r="AG329" i="6"/>
  <c r="AG311" i="6"/>
  <c r="AG287" i="6"/>
  <c r="AG260" i="6"/>
  <c r="AG243" i="6"/>
  <c r="AG226" i="6"/>
  <c r="AG207" i="6"/>
  <c r="AG185" i="6"/>
  <c r="AG161" i="6"/>
  <c r="AG140" i="6"/>
  <c r="AG119" i="6"/>
  <c r="AG100" i="6"/>
  <c r="AG77" i="6"/>
  <c r="AG57" i="6"/>
  <c r="AG37" i="6"/>
  <c r="AG13" i="6"/>
  <c r="AG431" i="6"/>
  <c r="AG406" i="6"/>
  <c r="AG386" i="6"/>
  <c r="AG366" i="6"/>
  <c r="AG345" i="6"/>
  <c r="AG324" i="6"/>
  <c r="AG302" i="6"/>
  <c r="AG278" i="6"/>
  <c r="AG255" i="6"/>
  <c r="AG237" i="6"/>
  <c r="AG221" i="6"/>
  <c r="AG200" i="6"/>
  <c r="AG174" i="6"/>
  <c r="AG156" i="6"/>
  <c r="AG133" i="6"/>
  <c r="AG113" i="6"/>
  <c r="AG92" i="6"/>
  <c r="AG68" i="6"/>
  <c r="AG52" i="6"/>
  <c r="AG31" i="6"/>
  <c r="AG452" i="6"/>
  <c r="AG422" i="6"/>
  <c r="AG400" i="6"/>
  <c r="AG379" i="6"/>
  <c r="AG357" i="6"/>
  <c r="AG338" i="6"/>
  <c r="AG318" i="6"/>
  <c r="AG295" i="6"/>
  <c r="AG271" i="6"/>
  <c r="AG249" i="6"/>
  <c r="AG232" i="6"/>
  <c r="AG214" i="6"/>
  <c r="AG194" i="6"/>
  <c r="AG169" i="6"/>
  <c r="AG149" i="6"/>
  <c r="AG126" i="6"/>
  <c r="AG108" i="6"/>
  <c r="AG85" i="6"/>
  <c r="AG62" i="6"/>
  <c r="AG45" i="6"/>
  <c r="AG21" i="6"/>
  <c r="AG451" i="6"/>
  <c r="AG420" i="6"/>
  <c r="AG399" i="6"/>
  <c r="AG376" i="6"/>
  <c r="AG356" i="6"/>
  <c r="AG336" i="6"/>
  <c r="AG317" i="6"/>
  <c r="AG293" i="6"/>
  <c r="AG269" i="6"/>
  <c r="AG248" i="6"/>
  <c r="AG231" i="6"/>
  <c r="AG213" i="6"/>
  <c r="AG193" i="6"/>
  <c r="AG168" i="6"/>
  <c r="AG148" i="6"/>
  <c r="AG125" i="6"/>
  <c r="AG107" i="6"/>
  <c r="AG84" i="6"/>
  <c r="AG61" i="6"/>
  <c r="AG44" i="6"/>
  <c r="AG20" i="6"/>
  <c r="AG622" i="6"/>
  <c r="M512" i="45" s="1"/>
  <c r="AG708" i="6"/>
  <c r="E571" i="62" s="1"/>
  <c r="AG164" i="6"/>
  <c r="AG426" i="6"/>
  <c r="AG430" i="6"/>
  <c r="AG748" i="6"/>
  <c r="AG713" i="6"/>
  <c r="AG657" i="6"/>
  <c r="AG144" i="6"/>
  <c r="AG195" i="6"/>
  <c r="AG765" i="6"/>
  <c r="AG634" i="6"/>
  <c r="AG444" i="6"/>
  <c r="AG69" i="6"/>
  <c r="AG261" i="6"/>
  <c r="AG709" i="6"/>
  <c r="AG917" i="6"/>
  <c r="AG574" i="6"/>
  <c r="AG798" i="6"/>
  <c r="AG10" i="6"/>
  <c r="AG788" i="6"/>
  <c r="AG344" i="6"/>
  <c r="E280" i="62" s="1"/>
  <c r="AG377" i="6"/>
  <c r="AG307" i="6"/>
  <c r="AG306" i="6"/>
  <c r="AG564" i="6"/>
  <c r="AG179" i="6"/>
  <c r="AG828" i="6"/>
  <c r="AG826" i="6"/>
  <c r="AG679" i="6"/>
  <c r="AG901" i="6"/>
  <c r="AG874" i="6"/>
  <c r="AG434" i="6"/>
  <c r="AG253" i="6"/>
  <c r="AG733" i="6"/>
  <c r="AG175" i="6"/>
  <c r="AG87" i="6"/>
  <c r="AG401" i="6"/>
  <c r="AG906" i="6"/>
  <c r="AG883" i="6"/>
  <c r="AG859" i="6"/>
  <c r="AG835" i="6"/>
  <c r="AG809" i="6"/>
  <c r="AG789" i="6"/>
  <c r="AG769" i="6"/>
  <c r="AG746" i="6"/>
  <c r="AG719" i="6"/>
  <c r="AG701" i="6"/>
  <c r="AG685" i="6"/>
  <c r="AG664" i="6"/>
  <c r="AG642" i="6"/>
  <c r="AG613" i="6"/>
  <c r="AG594" i="6"/>
  <c r="AG568" i="6"/>
  <c r="AG542" i="6"/>
  <c r="AG527" i="6"/>
  <c r="AG503" i="6"/>
  <c r="AG483" i="6"/>
  <c r="AG915" i="6"/>
  <c r="AG892" i="6"/>
  <c r="AG872" i="6"/>
  <c r="AG844" i="6"/>
  <c r="AG820" i="6"/>
  <c r="AG799" i="6"/>
  <c r="AG777" i="6"/>
  <c r="AG755" i="6"/>
  <c r="AG730" i="6"/>
  <c r="AG704" i="6"/>
  <c r="AG688" i="6"/>
  <c r="AG667" i="6"/>
  <c r="AG646" i="6"/>
  <c r="AG616" i="6"/>
  <c r="AG597" i="6"/>
  <c r="AG571" i="6"/>
  <c r="AG545" i="6"/>
  <c r="AG526" i="6"/>
  <c r="AG506" i="6"/>
  <c r="AG486" i="6"/>
  <c r="AG461" i="6"/>
  <c r="AG895" i="6"/>
  <c r="AG877" i="6"/>
  <c r="AG848" i="6"/>
  <c r="AG825" i="6"/>
  <c r="AG802" i="6"/>
  <c r="AG780" i="6"/>
  <c r="AG758" i="6"/>
  <c r="AG735" i="6"/>
  <c r="AG712" i="6"/>
  <c r="AG695" i="6"/>
  <c r="AG670" i="6"/>
  <c r="AG651" i="6"/>
  <c r="AG620" i="6"/>
  <c r="AG600" i="6"/>
  <c r="AG575" i="6"/>
  <c r="AG549" i="6"/>
  <c r="AG531" i="6"/>
  <c r="AG510" i="6"/>
  <c r="AG489" i="6"/>
  <c r="AG466" i="6"/>
  <c r="AG909" i="6"/>
  <c r="AG884" i="6"/>
  <c r="AG860" i="6"/>
  <c r="AG836" i="6"/>
  <c r="AG810" i="6"/>
  <c r="AG783" i="6"/>
  <c r="AG763" i="6"/>
  <c r="AG742" i="6"/>
  <c r="AG717" i="6"/>
  <c r="AG698" i="6"/>
  <c r="AG678" i="6"/>
  <c r="AG661" i="6"/>
  <c r="AG636" i="6"/>
  <c r="AG609" i="6"/>
  <c r="AG583" i="6"/>
  <c r="AG559" i="6"/>
  <c r="AG539" i="6"/>
  <c r="AG522" i="6"/>
  <c r="AG500" i="6"/>
  <c r="AG479" i="6"/>
  <c r="AG454" i="6"/>
  <c r="AG433" i="6"/>
  <c r="AG407" i="6"/>
  <c r="AG387" i="6"/>
  <c r="AG367" i="6"/>
  <c r="AG346" i="6"/>
  <c r="AG325" i="6"/>
  <c r="AG303" i="6"/>
  <c r="AG279" i="6"/>
  <c r="AG256" i="6"/>
  <c r="AG239" i="6"/>
  <c r="AG222" i="6"/>
  <c r="AG201" i="6"/>
  <c r="AG177" i="6"/>
  <c r="AG157" i="6"/>
  <c r="AG134" i="6"/>
  <c r="AG115" i="6"/>
  <c r="AG96" i="6"/>
  <c r="AG70" i="6"/>
  <c r="AG53" i="6"/>
  <c r="AG32" i="6"/>
  <c r="AG453" i="6"/>
  <c r="AG423" i="6"/>
  <c r="AG402" i="6"/>
  <c r="AG380" i="6"/>
  <c r="AG358" i="6"/>
  <c r="AG339" i="6"/>
  <c r="AG320" i="6"/>
  <c r="AG296" i="6"/>
  <c r="AG272" i="6"/>
  <c r="AG250" i="6"/>
  <c r="AG233" i="6"/>
  <c r="AG215" i="6"/>
  <c r="AG196" i="6"/>
  <c r="AG170" i="6"/>
  <c r="AG151" i="6"/>
  <c r="AG127" i="6"/>
  <c r="AG109" i="6"/>
  <c r="AG88" i="6"/>
  <c r="AG64" i="6"/>
  <c r="AG46" i="6"/>
  <c r="AG26" i="6"/>
  <c r="AG443" i="6"/>
  <c r="AG415" i="6"/>
  <c r="AG396" i="6"/>
  <c r="AG373" i="6"/>
  <c r="AG352" i="6"/>
  <c r="AG331" i="6"/>
  <c r="AG314" i="6"/>
  <c r="AG289" i="6"/>
  <c r="AG263" i="6"/>
  <c r="AG245" i="6"/>
  <c r="AG228" i="6"/>
  <c r="AG209" i="6"/>
  <c r="AG190" i="6"/>
  <c r="AG165" i="6"/>
  <c r="AG145" i="6"/>
  <c r="AG122" i="6"/>
  <c r="AG104" i="6"/>
  <c r="AG80" i="6"/>
  <c r="AG59" i="6"/>
  <c r="AG39" i="6"/>
  <c r="E26" i="62" s="1"/>
  <c r="AG15" i="6"/>
  <c r="AG447" i="6"/>
  <c r="AG413" i="6"/>
  <c r="AG395" i="6"/>
  <c r="AG372" i="6"/>
  <c r="AG351" i="6"/>
  <c r="AG330" i="6"/>
  <c r="AG313" i="6"/>
  <c r="AG286" i="6"/>
  <c r="AG262" i="6"/>
  <c r="AG244" i="6"/>
  <c r="AG227" i="6"/>
  <c r="AG208" i="6"/>
  <c r="AG188" i="6"/>
  <c r="AG162" i="6"/>
  <c r="AG141" i="6"/>
  <c r="AG120" i="6"/>
  <c r="AG102" i="6"/>
  <c r="AG79" i="6"/>
  <c r="AG58" i="6"/>
  <c r="AG38" i="6"/>
  <c r="AG14" i="6"/>
  <c r="AG130" i="6"/>
  <c r="E107" i="62" s="1"/>
  <c r="AG23" i="6"/>
  <c r="AG83" i="6"/>
  <c r="AG639" i="6"/>
  <c r="AG187" i="6"/>
  <c r="AG816" i="6"/>
  <c r="AG768" i="6"/>
  <c r="AG890" i="6"/>
  <c r="AG210" i="6"/>
  <c r="AG475" i="6"/>
  <c r="AG684" i="6"/>
  <c r="AG22" i="6"/>
  <c r="AG560" i="6"/>
  <c r="AG918" i="6"/>
  <c r="AG50" i="6"/>
  <c r="AG821" i="6"/>
  <c r="AG854" i="6"/>
  <c r="AG448" i="6"/>
  <c r="AG142" i="6"/>
  <c r="AG581" i="6"/>
  <c r="AG894" i="6"/>
  <c r="AG513" i="6"/>
  <c r="AG876" i="6"/>
  <c r="AG493" i="6"/>
  <c r="AG827" i="6"/>
  <c r="AG442" i="6"/>
  <c r="AG428" i="6"/>
  <c r="AG492" i="6"/>
  <c r="AG778" i="6"/>
  <c r="AG565" i="6"/>
  <c r="AG649" i="6"/>
  <c r="AG440" i="6"/>
  <c r="AG180" i="6"/>
  <c r="AG739" i="6"/>
  <c r="AG7" i="6"/>
  <c r="AG562" i="6"/>
  <c r="AG467" i="6"/>
  <c r="AG715" i="6"/>
  <c r="AG727" i="6"/>
  <c r="AG143" i="6"/>
  <c r="AG281" i="6"/>
  <c r="AG438" i="6"/>
  <c r="AG916" i="6"/>
  <c r="M755" i="45" s="1"/>
  <c r="AG897" i="6"/>
  <c r="AG879" i="6"/>
  <c r="AG851" i="6"/>
  <c r="AG831" i="6"/>
  <c r="AG804" i="6"/>
  <c r="AG782" i="6"/>
  <c r="AG762" i="6"/>
  <c r="AG737" i="6"/>
  <c r="AG716" i="6"/>
  <c r="AG697" i="6"/>
  <c r="AG677" i="6"/>
  <c r="AG660" i="6"/>
  <c r="AG635" i="6"/>
  <c r="AG608" i="6"/>
  <c r="AG582" i="6"/>
  <c r="AG557" i="6"/>
  <c r="AG538" i="6"/>
  <c r="AG521" i="6"/>
  <c r="M431" i="45" s="1"/>
  <c r="AG498" i="6"/>
  <c r="AG477" i="6"/>
  <c r="AG911" i="6"/>
  <c r="AG886" i="6"/>
  <c r="AG862" i="6"/>
  <c r="AG838" i="6"/>
  <c r="AG814" i="6"/>
  <c r="AG794" i="6"/>
  <c r="AG772" i="6"/>
  <c r="AG751" i="6"/>
  <c r="AG722" i="6"/>
  <c r="AG700" i="6"/>
  <c r="AG682" i="6"/>
  <c r="AG663" i="6"/>
  <c r="AG640" i="6"/>
  <c r="AG611" i="6"/>
  <c r="AG586" i="6"/>
  <c r="AG567" i="6"/>
  <c r="AG541" i="6"/>
  <c r="AG524" i="6"/>
  <c r="AG502" i="6"/>
  <c r="AG482" i="6"/>
  <c r="AG914" i="6"/>
  <c r="AG891" i="6"/>
  <c r="AG868" i="6"/>
  <c r="AG841" i="6"/>
  <c r="AG819" i="6"/>
  <c r="AG797" i="6"/>
  <c r="AG775" i="6"/>
  <c r="AG754" i="6"/>
  <c r="AG729" i="6"/>
  <c r="AG707" i="6"/>
  <c r="AG687" i="6"/>
  <c r="AG666" i="6"/>
  <c r="AG645" i="6"/>
  <c r="AG615" i="6"/>
  <c r="AG596" i="6"/>
  <c r="AG570" i="6"/>
  <c r="AG544" i="6"/>
  <c r="AG525" i="6"/>
  <c r="AG505" i="6"/>
  <c r="AG485" i="6"/>
  <c r="AG460" i="6"/>
  <c r="AG899" i="6"/>
  <c r="AG880" i="6"/>
  <c r="AG855" i="6"/>
  <c r="AG832" i="6"/>
  <c r="AG805" i="6"/>
  <c r="AG779" i="6"/>
  <c r="AG757" i="6"/>
  <c r="AG734" i="6"/>
  <c r="AG711" i="6"/>
  <c r="AG694" i="6"/>
  <c r="AG673" i="6"/>
  <c r="AG654" i="6"/>
  <c r="AG625" i="6"/>
  <c r="AG604" i="6"/>
  <c r="AG578" i="6"/>
  <c r="AG554" i="6"/>
  <c r="AG535" i="6"/>
  <c r="AG517" i="6"/>
  <c r="AG495" i="6"/>
  <c r="AG472" i="6"/>
  <c r="AG450" i="6"/>
  <c r="AG424" i="6"/>
  <c r="AG403" i="6"/>
  <c r="AG381" i="6"/>
  <c r="AG360" i="6"/>
  <c r="AG341" i="6"/>
  <c r="AG321" i="6"/>
  <c r="AG297" i="6"/>
  <c r="AG273" i="6"/>
  <c r="AG251" i="6"/>
  <c r="AG234" i="6"/>
  <c r="AG217" i="6"/>
  <c r="AG197" i="6"/>
  <c r="AG171" i="6"/>
  <c r="AG152" i="6"/>
  <c r="AG128" i="6"/>
  <c r="AG110" i="6"/>
  <c r="AG89" i="6"/>
  <c r="AG65" i="6"/>
  <c r="AG47" i="6"/>
  <c r="AG28" i="6"/>
  <c r="AG449" i="6"/>
  <c r="AG418" i="6"/>
  <c r="AG397" i="6"/>
  <c r="AG374" i="6"/>
  <c r="AG353" i="6"/>
  <c r="AG333" i="6"/>
  <c r="AG315" i="6"/>
  <c r="AG290" i="6"/>
  <c r="AG264" i="6"/>
  <c r="AG246" i="6"/>
  <c r="AG229" i="6"/>
  <c r="AG211" i="6"/>
  <c r="AG191" i="6"/>
  <c r="AG166" i="6"/>
  <c r="AG146" i="6"/>
  <c r="AG123" i="6"/>
  <c r="AG105" i="6"/>
  <c r="AG81" i="6"/>
  <c r="AG60" i="6"/>
  <c r="AG41" i="6"/>
  <c r="AG16" i="6"/>
  <c r="AG437" i="6"/>
  <c r="AG410" i="6"/>
  <c r="AG389" i="6"/>
  <c r="AG369" i="6"/>
  <c r="AG348" i="6"/>
  <c r="AG327" i="6"/>
  <c r="AG309" i="6"/>
  <c r="AG282" i="6"/>
  <c r="AG258" i="6"/>
  <c r="AG241" i="6"/>
  <c r="AG225" i="6"/>
  <c r="AG205" i="6"/>
  <c r="AG181" i="6"/>
  <c r="AG159" i="6"/>
  <c r="AG136" i="6"/>
  <c r="AG117" i="6"/>
  <c r="AG98" i="6"/>
  <c r="AG73" i="6"/>
  <c r="AG55" i="6"/>
  <c r="AG34" i="6"/>
  <c r="AG8" i="6"/>
  <c r="AG435" i="6"/>
  <c r="AG408" i="6"/>
  <c r="AG388" i="6"/>
  <c r="AG368" i="6"/>
  <c r="AG347" i="6"/>
  <c r="AG326" i="6"/>
  <c r="AG308" i="6"/>
  <c r="AG280" i="6"/>
  <c r="AG257" i="6"/>
  <c r="AG240" i="6"/>
  <c r="AG223" i="6"/>
  <c r="AG202" i="6"/>
  <c r="AG178" i="6"/>
  <c r="AG158" i="6"/>
  <c r="AG135" i="6"/>
  <c r="AG116" i="6"/>
  <c r="AG97" i="6"/>
  <c r="AG71" i="6"/>
  <c r="AG54" i="6"/>
  <c r="AG33" i="6"/>
  <c r="AG6" i="6"/>
  <c r="AG674" i="6"/>
  <c r="AG830" i="6"/>
  <c r="AG741" i="6"/>
  <c r="AG294" i="6"/>
  <c r="AG439" i="6"/>
  <c r="AG186" i="6"/>
  <c r="AG871" i="6"/>
  <c r="AG432" i="6"/>
  <c r="AG760" i="6"/>
  <c r="AG889" i="6"/>
  <c r="AG276" i="6"/>
  <c r="AG267" i="6"/>
  <c r="AG601" i="6"/>
  <c r="AG40" i="6"/>
  <c r="AG270" i="6"/>
  <c r="AG628" i="6"/>
  <c r="AG51" i="6"/>
  <c r="AG853" i="6"/>
  <c r="AG728" i="6"/>
  <c r="AG176" i="6"/>
  <c r="AG764" i="6"/>
  <c r="AG514" i="6"/>
  <c r="AG365" i="6"/>
  <c r="AG605" i="6"/>
  <c r="AG478" i="6"/>
  <c r="AG101" i="6"/>
  <c r="AG792" i="6"/>
  <c r="AG811" i="6"/>
  <c r="AG137" i="6"/>
  <c r="AG394" i="6"/>
  <c r="AG304" i="6"/>
  <c r="AG647" i="6"/>
  <c r="AG139" i="6"/>
  <c r="T374" i="5"/>
  <c r="T291" i="5"/>
  <c r="J656" i="6"/>
  <c r="T59" i="5" s="1"/>
  <c r="L656" i="6"/>
  <c r="M656" i="6" s="1"/>
  <c r="J395" i="6"/>
  <c r="Y395" i="6" s="1"/>
  <c r="L395" i="6"/>
  <c r="M395" i="6" s="1"/>
  <c r="J126" i="6"/>
  <c r="Y126" i="6" s="1"/>
  <c r="L126" i="6"/>
  <c r="M126" i="6" s="1"/>
  <c r="AV395" i="6" l="1"/>
  <c r="F319" i="62"/>
  <c r="L324" i="45"/>
  <c r="AV126" i="6"/>
  <c r="F103" i="62"/>
  <c r="L107" i="45"/>
  <c r="E136" i="62"/>
  <c r="M140" i="45"/>
  <c r="E113" i="62"/>
  <c r="M117" i="45"/>
  <c r="E617" i="62"/>
  <c r="M629" i="45"/>
  <c r="E488" i="62"/>
  <c r="M499" i="45"/>
  <c r="E352" i="62"/>
  <c r="M357" i="45"/>
  <c r="E28" i="62"/>
  <c r="M30" i="45"/>
  <c r="E168" i="62"/>
  <c r="M172" i="45"/>
  <c r="E522" i="62"/>
  <c r="M533" i="45"/>
  <c r="E659" i="62"/>
  <c r="M670" i="45"/>
  <c r="E491" i="62"/>
  <c r="M502" i="45"/>
  <c r="E143" i="62"/>
  <c r="M147" i="45"/>
  <c r="E506" i="62"/>
  <c r="M517" i="45"/>
  <c r="E215" i="62"/>
  <c r="M220" i="45"/>
  <c r="E346" i="62"/>
  <c r="M351" i="45"/>
  <c r="E235" i="62"/>
  <c r="M241" i="45"/>
  <c r="E2" i="62"/>
  <c r="M2" i="45"/>
  <c r="E281" i="62"/>
  <c r="M286" i="45"/>
  <c r="E131" i="62"/>
  <c r="M135" i="45"/>
  <c r="E452" i="62"/>
  <c r="M462" i="45"/>
  <c r="E587" i="62"/>
  <c r="M597" i="45"/>
  <c r="E118" i="62"/>
  <c r="M122" i="45"/>
  <c r="E458" i="62"/>
  <c r="M468" i="45"/>
  <c r="E353" i="62"/>
  <c r="M358" i="45"/>
  <c r="E397" i="62"/>
  <c r="M405" i="45"/>
  <c r="E398" i="62"/>
  <c r="M406" i="45"/>
  <c r="E471" i="62"/>
  <c r="M481" i="45"/>
  <c r="E667" i="62"/>
  <c r="M680" i="45"/>
  <c r="E719" i="62"/>
  <c r="M731" i="45"/>
  <c r="E516" i="62"/>
  <c r="M526" i="45"/>
  <c r="E81" i="62"/>
  <c r="M85" i="45"/>
  <c r="E151" i="62"/>
  <c r="M155" i="45"/>
  <c r="E332" i="62"/>
  <c r="M337" i="45"/>
  <c r="E666" i="62"/>
  <c r="M679" i="45"/>
  <c r="E589" i="62"/>
  <c r="M599" i="45"/>
  <c r="E145" i="62"/>
  <c r="M149" i="45"/>
  <c r="E305" i="62"/>
  <c r="M310" i="45"/>
  <c r="E618" i="62"/>
  <c r="M630" i="45"/>
  <c r="E576" i="62"/>
  <c r="M586" i="45"/>
  <c r="E134" i="62"/>
  <c r="M138" i="45"/>
  <c r="E170" i="62"/>
  <c r="M174" i="45"/>
  <c r="E407" i="62"/>
  <c r="M415" i="45"/>
  <c r="E469" i="62"/>
  <c r="M479" i="45"/>
  <c r="E465" i="62"/>
  <c r="M475" i="45"/>
  <c r="E606" i="62"/>
  <c r="M617" i="45"/>
  <c r="E550" i="62"/>
  <c r="M561" i="45"/>
  <c r="E482" i="62"/>
  <c r="M492" i="45"/>
  <c r="E375" i="62"/>
  <c r="M381" i="45"/>
  <c r="E455" i="62"/>
  <c r="M465" i="45"/>
  <c r="E216" i="62"/>
  <c r="M221" i="45"/>
  <c r="E343" i="62"/>
  <c r="M348" i="45"/>
  <c r="E51" i="62"/>
  <c r="M54" i="45"/>
  <c r="E190" i="62"/>
  <c r="M193" i="45"/>
  <c r="E176" i="62"/>
  <c r="M180" i="45"/>
  <c r="E310" i="62"/>
  <c r="M315" i="45"/>
  <c r="E500" i="62"/>
  <c r="M510" i="45"/>
  <c r="E642" i="62"/>
  <c r="M653" i="45"/>
  <c r="E422" i="62"/>
  <c r="M430" i="45"/>
  <c r="E562" i="62"/>
  <c r="M573" i="45"/>
  <c r="E419" i="62"/>
  <c r="M427" i="45"/>
  <c r="E218" i="62"/>
  <c r="M223" i="45"/>
  <c r="E596" i="62"/>
  <c r="M607" i="45"/>
  <c r="E4" i="62"/>
  <c r="M4" i="45"/>
  <c r="E208" i="62"/>
  <c r="M213" i="45"/>
  <c r="E461" i="62"/>
  <c r="M471" i="45"/>
  <c r="E537" i="62"/>
  <c r="M547" i="45"/>
  <c r="E605" i="62"/>
  <c r="M616" i="45"/>
  <c r="E534" i="62"/>
  <c r="M544" i="45"/>
  <c r="E586" i="62"/>
  <c r="M596" i="45"/>
  <c r="E3" i="62"/>
  <c r="M3" i="45"/>
  <c r="E524" i="62"/>
  <c r="M534" i="45"/>
  <c r="E342" i="62"/>
  <c r="M347" i="45"/>
  <c r="E710" i="62"/>
  <c r="M722" i="45"/>
  <c r="E116" i="62"/>
  <c r="M120" i="45"/>
  <c r="E37" i="62"/>
  <c r="M40" i="45"/>
  <c r="E552" i="62"/>
  <c r="M563" i="45"/>
  <c r="E621" i="62"/>
  <c r="M633" i="45"/>
  <c r="E65" i="62"/>
  <c r="M68" i="45"/>
  <c r="E300" i="62"/>
  <c r="M305" i="45"/>
  <c r="E404" i="62"/>
  <c r="M412" i="45"/>
  <c r="E394" i="62"/>
  <c r="M402" i="45"/>
  <c r="E468" i="62"/>
  <c r="M478" i="45"/>
  <c r="E464" i="62"/>
  <c r="M474" i="45"/>
  <c r="E609" i="62"/>
  <c r="M620" i="45"/>
  <c r="E538" i="62"/>
  <c r="M548" i="45"/>
  <c r="E324" i="62"/>
  <c r="M329" i="45"/>
  <c r="E204" i="62"/>
  <c r="M209" i="45"/>
  <c r="E549" i="62"/>
  <c r="M560" i="45"/>
  <c r="E459" i="62"/>
  <c r="M469" i="45"/>
  <c r="E467" i="62"/>
  <c r="M477" i="45"/>
  <c r="E54" i="62"/>
  <c r="M57" i="45"/>
  <c r="E156" i="62"/>
  <c r="M160" i="45"/>
  <c r="E601" i="62"/>
  <c r="M612" i="45"/>
  <c r="E48" i="62"/>
  <c r="M51" i="45"/>
  <c r="E121" i="62"/>
  <c r="M125" i="45"/>
  <c r="E489" i="62"/>
  <c r="M500" i="45"/>
  <c r="E711" i="62"/>
  <c r="M723" i="45"/>
  <c r="E410" i="62"/>
  <c r="M418" i="45"/>
  <c r="E557" i="62"/>
  <c r="M568" i="45"/>
  <c r="E717" i="62"/>
  <c r="M729" i="45"/>
  <c r="E232" i="62"/>
  <c r="M238" i="45"/>
  <c r="E98" i="62"/>
  <c r="M102" i="45"/>
  <c r="E460" i="62"/>
  <c r="M470" i="45"/>
  <c r="E597" i="62"/>
  <c r="M608" i="45"/>
  <c r="E499" i="62"/>
  <c r="M509" i="45"/>
  <c r="E92" i="62"/>
  <c r="M96" i="45"/>
  <c r="E127" i="62"/>
  <c r="M131" i="45"/>
  <c r="E279" i="62"/>
  <c r="M285" i="45"/>
  <c r="E52" i="62"/>
  <c r="M55" i="45"/>
  <c r="E260" i="62"/>
  <c r="M266" i="45"/>
  <c r="E29" i="62"/>
  <c r="M31" i="45"/>
  <c r="E376" i="62"/>
  <c r="M382" i="45"/>
  <c r="E440" i="62"/>
  <c r="M450" i="45"/>
  <c r="E510" i="62"/>
  <c r="M520" i="45"/>
  <c r="E641" i="62"/>
  <c r="M652" i="45"/>
  <c r="E705" i="62"/>
  <c r="M717" i="45"/>
  <c r="E692" i="62"/>
  <c r="M705" i="45"/>
  <c r="E318" i="62"/>
  <c r="M323" i="45"/>
  <c r="E417" i="62"/>
  <c r="M425" i="45"/>
  <c r="E27" i="62"/>
  <c r="M29" i="45"/>
  <c r="E361" i="62"/>
  <c r="M367" i="45"/>
  <c r="E560" i="62"/>
  <c r="M571" i="45"/>
  <c r="E703" i="62"/>
  <c r="M715" i="45"/>
  <c r="E476" i="62"/>
  <c r="M486" i="45"/>
  <c r="E551" i="62"/>
  <c r="M562" i="45"/>
  <c r="E688" i="62"/>
  <c r="M701" i="45"/>
  <c r="E351" i="62"/>
  <c r="M356" i="45"/>
  <c r="E578" i="62"/>
  <c r="M588" i="45"/>
  <c r="E594" i="62"/>
  <c r="M605" i="45"/>
  <c r="E354" i="62"/>
  <c r="M359" i="45"/>
  <c r="E415" i="62"/>
  <c r="M423" i="45"/>
  <c r="E360" i="62"/>
  <c r="M366" i="45"/>
  <c r="E741" i="62"/>
  <c r="M757" i="45"/>
  <c r="E384" i="62"/>
  <c r="M391" i="45"/>
  <c r="E663" i="62"/>
  <c r="M674" i="45"/>
  <c r="E14" i="62"/>
  <c r="M16" i="45"/>
  <c r="E45" i="62"/>
  <c r="M48" i="45"/>
  <c r="E301" i="62"/>
  <c r="M306" i="45"/>
  <c r="E412" i="62"/>
  <c r="M420" i="45"/>
  <c r="E406" i="62"/>
  <c r="M414" i="45"/>
  <c r="E69" i="62"/>
  <c r="M72" i="45"/>
  <c r="E347" i="62"/>
  <c r="M352" i="45"/>
  <c r="E244" i="62"/>
  <c r="M250" i="45"/>
  <c r="E636" i="62"/>
  <c r="M648" i="45"/>
  <c r="E740" i="62"/>
  <c r="M756" i="45"/>
  <c r="E356" i="62"/>
  <c r="M361" i="45"/>
  <c r="E119" i="62"/>
  <c r="M123" i="45"/>
  <c r="E344" i="62"/>
  <c r="M349" i="45"/>
  <c r="M181" i="45"/>
  <c r="M182" i="45"/>
  <c r="E96" i="62"/>
  <c r="M100" i="45"/>
  <c r="E299" i="62"/>
  <c r="M304" i="45"/>
  <c r="E442" i="62"/>
  <c r="M452" i="45"/>
  <c r="E662" i="62"/>
  <c r="M673" i="45"/>
  <c r="E668" i="62"/>
  <c r="M681" i="45"/>
  <c r="E374" i="62"/>
  <c r="M380" i="45"/>
  <c r="E385" i="62"/>
  <c r="M392" i="45"/>
  <c r="E730" i="62"/>
  <c r="M745" i="45"/>
  <c r="E18" i="62"/>
  <c r="M20" i="45"/>
  <c r="E682" i="62"/>
  <c r="M695" i="45"/>
  <c r="E366" i="62"/>
  <c r="M372" i="45"/>
  <c r="E71" i="62"/>
  <c r="M74" i="45"/>
  <c r="E205" i="62"/>
  <c r="M210" i="45"/>
  <c r="E340" i="62"/>
  <c r="M345" i="45"/>
  <c r="E540" i="62"/>
  <c r="M551" i="45"/>
  <c r="E607" i="62"/>
  <c r="M618" i="45"/>
  <c r="E456" i="62"/>
  <c r="M467" i="45"/>
  <c r="E604" i="62"/>
  <c r="M615" i="45"/>
  <c r="E679" i="62"/>
  <c r="M692" i="45"/>
  <c r="E532" i="62"/>
  <c r="M542" i="45"/>
  <c r="E293" i="62"/>
  <c r="M298" i="45"/>
  <c r="E22" i="62"/>
  <c r="M24" i="45"/>
  <c r="E225" i="62"/>
  <c r="M230" i="45"/>
  <c r="E80" i="62"/>
  <c r="M84" i="45"/>
  <c r="E690" i="62"/>
  <c r="M703" i="45"/>
  <c r="E163" i="62"/>
  <c r="M167" i="45"/>
  <c r="E297" i="62"/>
  <c r="M302" i="45"/>
  <c r="E114" i="62"/>
  <c r="M118" i="45"/>
  <c r="E387" i="62"/>
  <c r="M394" i="45"/>
  <c r="E38" i="62"/>
  <c r="M41" i="45"/>
  <c r="E614" i="62"/>
  <c r="M626" i="45"/>
  <c r="E545" i="62"/>
  <c r="M556" i="45"/>
  <c r="E315" i="62"/>
  <c r="M320" i="45"/>
  <c r="E19" i="62"/>
  <c r="M21" i="45"/>
  <c r="E575" i="62"/>
  <c r="M584" i="45"/>
  <c r="E646" i="62"/>
  <c r="M657" i="45"/>
  <c r="E378" i="62"/>
  <c r="M384" i="45"/>
  <c r="E146" i="62"/>
  <c r="M150" i="45"/>
  <c r="E630" i="62"/>
  <c r="M641" i="45"/>
  <c r="E671" i="62"/>
  <c r="M684" i="45"/>
  <c r="E722" i="62"/>
  <c r="M734" i="45"/>
  <c r="E691" i="62"/>
  <c r="M704" i="45"/>
  <c r="E457" i="62"/>
  <c r="M466" i="45"/>
  <c r="E167" i="62"/>
  <c r="M171" i="45"/>
  <c r="E320" i="62"/>
  <c r="M325" i="45"/>
  <c r="E104" i="62"/>
  <c r="M108" i="45"/>
  <c r="E365" i="62"/>
  <c r="M371" i="45"/>
  <c r="E513" i="62"/>
  <c r="M523" i="45"/>
  <c r="E658" i="62"/>
  <c r="M669" i="45"/>
  <c r="E720" i="62"/>
  <c r="M732" i="45"/>
  <c r="E496" i="62"/>
  <c r="M506" i="45"/>
  <c r="E142" i="62"/>
  <c r="M146" i="45"/>
  <c r="E708" i="62"/>
  <c r="M720" i="45"/>
  <c r="E672" i="62"/>
  <c r="M685" i="45"/>
  <c r="E246" i="62"/>
  <c r="M251" i="45"/>
  <c r="E6" i="62"/>
  <c r="M6" i="45"/>
  <c r="E572" i="62"/>
  <c r="M582" i="45"/>
  <c r="E511" i="62"/>
  <c r="M521" i="45"/>
  <c r="E531" i="62"/>
  <c r="M541" i="45"/>
  <c r="E339" i="62"/>
  <c r="M344" i="45"/>
  <c r="E155" i="62"/>
  <c r="M159" i="45"/>
  <c r="E67" i="62"/>
  <c r="M70" i="45"/>
  <c r="E192" i="62"/>
  <c r="M195" i="45"/>
  <c r="E327" i="62"/>
  <c r="M332" i="45"/>
  <c r="E182" i="62"/>
  <c r="M185" i="45"/>
  <c r="E598" i="62"/>
  <c r="M609" i="45"/>
  <c r="E527" i="62"/>
  <c r="M537" i="45"/>
  <c r="E474" i="62"/>
  <c r="M484" i="45"/>
  <c r="E317" i="62"/>
  <c r="M322" i="45"/>
  <c r="E414" i="62"/>
  <c r="M422" i="45"/>
  <c r="E243" i="62"/>
  <c r="M249" i="45"/>
  <c r="E505" i="62"/>
  <c r="M516" i="45"/>
  <c r="E175" i="62"/>
  <c r="M179" i="45"/>
  <c r="E292" i="62"/>
  <c r="M297" i="45"/>
  <c r="E7" i="62"/>
  <c r="M7" i="45"/>
  <c r="E209" i="62"/>
  <c r="M214" i="45"/>
  <c r="E357" i="62"/>
  <c r="M362" i="45"/>
  <c r="E198" i="62"/>
  <c r="M203" i="45"/>
  <c r="E475" i="62"/>
  <c r="M485" i="45"/>
  <c r="E396" i="62"/>
  <c r="M404" i="45"/>
  <c r="E470" i="62"/>
  <c r="M480" i="45"/>
  <c r="AR656" i="6"/>
  <c r="AV656" i="6"/>
  <c r="AE395" i="6"/>
  <c r="AR395" i="6"/>
  <c r="AE126" i="6"/>
  <c r="AR126" i="6"/>
  <c r="AE656" i="6"/>
  <c r="U59" i="5"/>
  <c r="Y656" i="6"/>
  <c r="J141" i="6"/>
  <c r="Y141" i="6" s="1"/>
  <c r="L141" i="6"/>
  <c r="M141" i="6" s="1"/>
  <c r="J897" i="6"/>
  <c r="Y897" i="6" s="1"/>
  <c r="L897" i="6"/>
  <c r="M897" i="6" s="1"/>
  <c r="L273" i="6"/>
  <c r="M273" i="6" s="1"/>
  <c r="J273" i="6"/>
  <c r="Y273" i="6" s="1"/>
  <c r="J800" i="6"/>
  <c r="Y800" i="6" s="1"/>
  <c r="L800" i="6"/>
  <c r="M800" i="6" s="1"/>
  <c r="J687" i="6"/>
  <c r="Y687" i="6" s="1"/>
  <c r="L687" i="6"/>
  <c r="M687" i="6" s="1"/>
  <c r="J775" i="6"/>
  <c r="Y775" i="6" s="1"/>
  <c r="L775" i="6"/>
  <c r="M775" i="6" l="1"/>
  <c r="E103" i="62"/>
  <c r="M107" i="45"/>
  <c r="E319" i="62"/>
  <c r="M324" i="45"/>
  <c r="AV687" i="6"/>
  <c r="F554" i="62"/>
  <c r="L566" i="45"/>
  <c r="AV141" i="6"/>
  <c r="F115" i="62"/>
  <c r="L119" i="45"/>
  <c r="AV273" i="6"/>
  <c r="F221" i="62"/>
  <c r="L226" i="45"/>
  <c r="AV775" i="6"/>
  <c r="L640" i="45"/>
  <c r="F629" i="62"/>
  <c r="AV800" i="6"/>
  <c r="F650" i="62"/>
  <c r="AV897" i="6"/>
  <c r="F724" i="62"/>
  <c r="L736" i="45"/>
  <c r="AE273" i="6"/>
  <c r="AR273" i="6"/>
  <c r="AE775" i="6"/>
  <c r="AR775" i="6"/>
  <c r="AE800" i="6"/>
  <c r="E650" i="62" s="1"/>
  <c r="AR800" i="6"/>
  <c r="AE897" i="6"/>
  <c r="AR897" i="6"/>
  <c r="AE687" i="6"/>
  <c r="AR687" i="6"/>
  <c r="AE141" i="6"/>
  <c r="AR141" i="6"/>
  <c r="J536" i="6"/>
  <c r="Y536" i="6" s="1"/>
  <c r="L536" i="6"/>
  <c r="J351" i="6"/>
  <c r="Y351" i="6" s="1"/>
  <c r="L351" i="6"/>
  <c r="M351" i="6" s="1"/>
  <c r="AV351" i="6" l="1"/>
  <c r="E221" i="62"/>
  <c r="M226" i="45"/>
  <c r="E115" i="62"/>
  <c r="M119" i="45"/>
  <c r="E724" i="62"/>
  <c r="M736" i="45"/>
  <c r="E629" i="62"/>
  <c r="M640" i="45"/>
  <c r="E554" i="62"/>
  <c r="M566" i="45"/>
  <c r="AV536" i="6"/>
  <c r="F436" i="62"/>
  <c r="L446" i="45"/>
  <c r="AE351" i="6"/>
  <c r="AR351" i="6"/>
  <c r="AE536" i="6"/>
  <c r="AR536" i="6"/>
  <c r="J158" i="6"/>
  <c r="Y158" i="6" s="1"/>
  <c r="L158" i="6"/>
  <c r="M158" i="6" s="1"/>
  <c r="J233" i="6"/>
  <c r="L233" i="6"/>
  <c r="M233" i="6" s="1"/>
  <c r="J45" i="6"/>
  <c r="Y45" i="6" s="1"/>
  <c r="L45" i="6"/>
  <c r="M45" i="6" s="1"/>
  <c r="J44" i="6"/>
  <c r="Y44" i="6" s="1"/>
  <c r="L44" i="6"/>
  <c r="M44" i="6" s="1"/>
  <c r="J858" i="6"/>
  <c r="Y858" i="6" s="1"/>
  <c r="L858" i="6"/>
  <c r="M858" i="6" s="1"/>
  <c r="E436" i="62" l="1"/>
  <c r="M446" i="45"/>
  <c r="AV44" i="6"/>
  <c r="F31" i="62"/>
  <c r="L33" i="45"/>
  <c r="F188" i="62"/>
  <c r="L191" i="45"/>
  <c r="AV858" i="6"/>
  <c r="F694" i="62"/>
  <c r="L707" i="45"/>
  <c r="AV45" i="6"/>
  <c r="F32" i="62"/>
  <c r="L34" i="45"/>
  <c r="AV158" i="6"/>
  <c r="F130" i="62"/>
  <c r="L134" i="45"/>
  <c r="AR233" i="6"/>
  <c r="AV233" i="6"/>
  <c r="AE44" i="6"/>
  <c r="AR44" i="6"/>
  <c r="AE858" i="6"/>
  <c r="AR858" i="6"/>
  <c r="AE45" i="6"/>
  <c r="AR45" i="6"/>
  <c r="AE158" i="6"/>
  <c r="AR158" i="6"/>
  <c r="AE233" i="6"/>
  <c r="U364" i="5"/>
  <c r="Y233" i="6"/>
  <c r="T364" i="5"/>
  <c r="J132" i="6"/>
  <c r="Y132" i="6" s="1"/>
  <c r="L132" i="6"/>
  <c r="M132" i="6" l="1"/>
  <c r="AV132" i="6"/>
  <c r="E694" i="62"/>
  <c r="M707" i="45"/>
  <c r="E130" i="62"/>
  <c r="M134" i="45"/>
  <c r="E188" i="62"/>
  <c r="M191" i="45"/>
  <c r="E32" i="62"/>
  <c r="M34" i="45"/>
  <c r="E31" i="62"/>
  <c r="M33" i="45"/>
  <c r="AE132" i="6"/>
  <c r="AR132" i="6"/>
  <c r="J225" i="6"/>
  <c r="Y225" i="6" s="1"/>
  <c r="L225" i="6"/>
  <c r="M225" i="6" s="1"/>
  <c r="J60" i="6"/>
  <c r="Y60" i="6" s="1"/>
  <c r="L60" i="6"/>
  <c r="M60" i="6" s="1"/>
  <c r="J609" i="6"/>
  <c r="Y609" i="6" s="1"/>
  <c r="L609" i="6"/>
  <c r="M609" i="6" s="1"/>
  <c r="J875" i="6"/>
  <c r="Y875" i="6" s="1"/>
  <c r="L875" i="6"/>
  <c r="M875" i="6" s="1"/>
  <c r="J168" i="6"/>
  <c r="Y168" i="6" s="1"/>
  <c r="L168" i="6"/>
  <c r="M168" i="6" s="1"/>
  <c r="J155" i="6"/>
  <c r="Y155" i="6" s="1"/>
  <c r="L155" i="6"/>
  <c r="M155" i="6" s="1"/>
  <c r="J20" i="6"/>
  <c r="Y20" i="6" s="1"/>
  <c r="L20" i="6"/>
  <c r="M20" i="6" s="1"/>
  <c r="AV225" i="6" l="1"/>
  <c r="AV20" i="6"/>
  <c r="F13" i="62"/>
  <c r="L15" i="45"/>
  <c r="AV168" i="6"/>
  <c r="F138" i="62"/>
  <c r="L141" i="45"/>
  <c r="AV609" i="6"/>
  <c r="F495" i="62"/>
  <c r="AV155" i="6"/>
  <c r="F128" i="62"/>
  <c r="L132" i="45"/>
  <c r="AV875" i="6"/>
  <c r="L721" i="45"/>
  <c r="F709" i="62"/>
  <c r="AV60" i="6"/>
  <c r="F47" i="62"/>
  <c r="L50" i="45"/>
  <c r="AE20" i="6"/>
  <c r="AR20" i="6"/>
  <c r="AE168" i="6"/>
  <c r="AR168" i="6"/>
  <c r="AE609" i="6"/>
  <c r="E495" i="62" s="1"/>
  <c r="AR609" i="6"/>
  <c r="AE225" i="6"/>
  <c r="AR225" i="6"/>
  <c r="AE155" i="6"/>
  <c r="AR155" i="6"/>
  <c r="AE875" i="6"/>
  <c r="AR875" i="6"/>
  <c r="AE60" i="6"/>
  <c r="AR60" i="6"/>
  <c r="L410" i="6"/>
  <c r="M410" i="6" s="1"/>
  <c r="J160" i="6"/>
  <c r="Y160" i="6" s="1"/>
  <c r="L160" i="6"/>
  <c r="M160" i="6" s="1"/>
  <c r="J161" i="6"/>
  <c r="Y161" i="6" s="1"/>
  <c r="L161" i="6"/>
  <c r="M161" i="6" s="1"/>
  <c r="J352" i="6"/>
  <c r="Y352" i="6" s="1"/>
  <c r="L352" i="6"/>
  <c r="M352" i="6" s="1"/>
  <c r="J410" i="6"/>
  <c r="Y410" i="6" s="1"/>
  <c r="J412" i="6"/>
  <c r="Y412" i="6" s="1"/>
  <c r="L412" i="6"/>
  <c r="M412" i="6" s="1"/>
  <c r="J411" i="6"/>
  <c r="Y411" i="6" s="1"/>
  <c r="L411" i="6"/>
  <c r="M411" i="6" s="1"/>
  <c r="J909" i="6"/>
  <c r="Y909" i="6" s="1"/>
  <c r="L909" i="6"/>
  <c r="M909" i="6" s="1"/>
  <c r="AV412" i="6" l="1"/>
  <c r="AV352" i="6"/>
  <c r="AV160" i="6"/>
  <c r="AV161" i="6"/>
  <c r="AV410" i="6"/>
  <c r="AV411" i="6"/>
  <c r="E47" i="62"/>
  <c r="M50" i="45"/>
  <c r="E128" i="62"/>
  <c r="M132" i="45"/>
  <c r="E13" i="62"/>
  <c r="M15" i="45"/>
  <c r="E709" i="62"/>
  <c r="M721" i="45"/>
  <c r="E138" i="62"/>
  <c r="M141" i="45"/>
  <c r="AV909" i="6"/>
  <c r="F732" i="62"/>
  <c r="L747" i="45"/>
  <c r="AE412" i="6"/>
  <c r="AR412" i="6"/>
  <c r="AE161" i="6"/>
  <c r="AR161" i="6"/>
  <c r="AE410" i="6"/>
  <c r="AR410" i="6"/>
  <c r="AE909" i="6"/>
  <c r="AR909" i="6"/>
  <c r="AE411" i="6"/>
  <c r="AR411" i="6"/>
  <c r="AE352" i="6"/>
  <c r="AR352" i="6"/>
  <c r="AE160" i="6"/>
  <c r="AR160" i="6"/>
  <c r="J864" i="6"/>
  <c r="Y864" i="6" s="1"/>
  <c r="L864" i="6"/>
  <c r="M864" i="6" s="1"/>
  <c r="E732" i="62" l="1"/>
  <c r="M747" i="45"/>
  <c r="AV864" i="6"/>
  <c r="F700" i="62"/>
  <c r="L712" i="45"/>
  <c r="AE864" i="6"/>
  <c r="AR864" i="6"/>
  <c r="J769" i="6"/>
  <c r="L769" i="6"/>
  <c r="M769" i="6" s="1"/>
  <c r="E700" i="62" l="1"/>
  <c r="M712" i="45"/>
  <c r="F622" i="62"/>
  <c r="L634" i="45"/>
  <c r="AR769" i="6"/>
  <c r="AV769" i="6"/>
  <c r="AE769" i="6"/>
  <c r="U890" i="5"/>
  <c r="Y769" i="6"/>
  <c r="T890" i="5"/>
  <c r="J361" i="6"/>
  <c r="T665" i="5" s="1"/>
  <c r="L361" i="6"/>
  <c r="M361" i="6" s="1"/>
  <c r="E622" i="62" l="1"/>
  <c r="M634" i="45"/>
  <c r="F290" i="62"/>
  <c r="L295" i="45"/>
  <c r="AR361" i="6"/>
  <c r="AV361" i="6"/>
  <c r="AE890" i="5"/>
  <c r="AE361" i="6"/>
  <c r="U665" i="5"/>
  <c r="Y361" i="6"/>
  <c r="J107" i="6"/>
  <c r="Y107" i="6" s="1"/>
  <c r="L107" i="6"/>
  <c r="M107" i="6" s="1"/>
  <c r="J723" i="6"/>
  <c r="Y723" i="6" s="1"/>
  <c r="L723" i="6"/>
  <c r="M723" i="6" s="1"/>
  <c r="J722" i="6"/>
  <c r="Y722" i="6" s="1"/>
  <c r="L722" i="6"/>
  <c r="M722" i="6" s="1"/>
  <c r="AV722" i="6" l="1"/>
  <c r="E290" i="62"/>
  <c r="M295" i="45"/>
  <c r="AV107" i="6"/>
  <c r="L89" i="45"/>
  <c r="F85" i="62"/>
  <c r="AV723" i="6"/>
  <c r="F583" i="62"/>
  <c r="L593" i="45"/>
  <c r="AE723" i="6"/>
  <c r="AR723" i="6"/>
  <c r="AE722" i="6"/>
  <c r="AR722" i="6"/>
  <c r="AE107" i="6"/>
  <c r="AR107" i="6"/>
  <c r="Y518" i="6"/>
  <c r="Y654" i="6"/>
  <c r="Y477" i="6"/>
  <c r="Y350" i="6"/>
  <c r="Y308" i="6"/>
  <c r="E85" i="62" l="1"/>
  <c r="M89" i="45"/>
  <c r="E583" i="62"/>
  <c r="M593" i="45"/>
  <c r="J685" i="6"/>
  <c r="Y685" i="6" s="1"/>
  <c r="L685" i="6"/>
  <c r="M685" i="6" s="1"/>
  <c r="J271" i="6"/>
  <c r="Y271" i="6" s="1"/>
  <c r="L271" i="6"/>
  <c r="M271" i="6" s="1"/>
  <c r="J701" i="6"/>
  <c r="Y701" i="6" s="1"/>
  <c r="L701" i="6"/>
  <c r="M701" i="6" s="1"/>
  <c r="J637" i="6"/>
  <c r="Y637" i="6" s="1"/>
  <c r="L637" i="6"/>
  <c r="M637" i="6" s="1"/>
  <c r="J833" i="6"/>
  <c r="Y833" i="6" s="1"/>
  <c r="L833" i="6"/>
  <c r="M833" i="6" s="1"/>
  <c r="J795" i="6"/>
  <c r="Y795" i="6" s="1"/>
  <c r="L795" i="6"/>
  <c r="M795" i="6" s="1"/>
  <c r="AV271" i="6" l="1"/>
  <c r="F219" i="62"/>
  <c r="L224" i="45"/>
  <c r="AV637" i="6"/>
  <c r="L524" i="45"/>
  <c r="F514" i="62"/>
  <c r="AV833" i="6"/>
  <c r="F675" i="62"/>
  <c r="L688" i="45"/>
  <c r="AV701" i="6"/>
  <c r="F565" i="62"/>
  <c r="L576" i="45"/>
  <c r="AV685" i="6"/>
  <c r="F553" i="62"/>
  <c r="L564" i="45"/>
  <c r="AV795" i="6"/>
  <c r="F644" i="62"/>
  <c r="L655" i="45"/>
  <c r="AE795" i="6"/>
  <c r="AR795" i="6"/>
  <c r="AE637" i="6"/>
  <c r="AR637" i="6"/>
  <c r="AE271" i="6"/>
  <c r="AR271" i="6"/>
  <c r="AE833" i="6"/>
  <c r="AR833" i="6"/>
  <c r="AE701" i="6"/>
  <c r="AR701" i="6"/>
  <c r="AE685" i="6"/>
  <c r="AR685" i="6"/>
  <c r="J52" i="6"/>
  <c r="Y52" i="6" s="1"/>
  <c r="L52" i="6"/>
  <c r="M52" i="6" s="1"/>
  <c r="J56" i="6"/>
  <c r="Y56" i="6" s="1"/>
  <c r="L56" i="6"/>
  <c r="M56" i="6" s="1"/>
  <c r="J706" i="6"/>
  <c r="Y706" i="6" s="1"/>
  <c r="L706" i="6"/>
  <c r="M706" i="6" s="1"/>
  <c r="J872" i="6"/>
  <c r="Y872" i="6" s="1"/>
  <c r="L872" i="6"/>
  <c r="M872" i="6" s="1"/>
  <c r="E553" i="62" l="1"/>
  <c r="M564" i="45"/>
  <c r="E675" i="62"/>
  <c r="M688" i="45"/>
  <c r="E514" i="62"/>
  <c r="M524" i="45"/>
  <c r="E565" i="62"/>
  <c r="M576" i="45"/>
  <c r="E219" i="62"/>
  <c r="M224" i="45"/>
  <c r="E644" i="62"/>
  <c r="M655" i="45"/>
  <c r="AV872" i="6"/>
  <c r="F706" i="62"/>
  <c r="L718" i="45"/>
  <c r="AV706" i="6"/>
  <c r="L580" i="45"/>
  <c r="F569" i="62"/>
  <c r="AV52" i="6"/>
  <c r="F39" i="62"/>
  <c r="L42" i="45"/>
  <c r="AV56" i="6"/>
  <c r="F43" i="62"/>
  <c r="L46" i="45"/>
  <c r="AE872" i="6"/>
  <c r="AR872" i="6"/>
  <c r="AE56" i="6"/>
  <c r="AR56" i="6"/>
  <c r="AE706" i="6"/>
  <c r="AR706" i="6"/>
  <c r="AE52" i="6"/>
  <c r="AR52" i="6"/>
  <c r="J704" i="6"/>
  <c r="Y704" i="6" s="1"/>
  <c r="L704" i="6"/>
  <c r="M704" i="6" s="1"/>
  <c r="J199" i="6"/>
  <c r="Y199" i="6" s="1"/>
  <c r="L199" i="6"/>
  <c r="M199" i="6" s="1"/>
  <c r="E569" i="62" l="1"/>
  <c r="M580" i="45"/>
  <c r="E706" i="62"/>
  <c r="M718" i="45"/>
  <c r="E39" i="62"/>
  <c r="M42" i="45"/>
  <c r="E43" i="62"/>
  <c r="M46" i="45"/>
  <c r="AV199" i="6"/>
  <c r="F159" i="62"/>
  <c r="L163" i="45"/>
  <c r="AV704" i="6"/>
  <c r="F567" i="62"/>
  <c r="L578" i="45"/>
  <c r="AE199" i="6"/>
  <c r="AR199" i="6"/>
  <c r="AE704" i="6"/>
  <c r="AR704" i="6"/>
  <c r="J779" i="6"/>
  <c r="Y779" i="6" s="1"/>
  <c r="L779" i="6"/>
  <c r="M779" i="6" s="1"/>
  <c r="H2" i="16"/>
  <c r="H3" i="16"/>
  <c r="H4" i="16"/>
  <c r="H5" i="16"/>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H281" i="16"/>
  <c r="H282" i="16"/>
  <c r="H283" i="16"/>
  <c r="H284" i="16"/>
  <c r="H285" i="16"/>
  <c r="H286" i="16"/>
  <c r="H287" i="16"/>
  <c r="H288" i="16"/>
  <c r="H289" i="16"/>
  <c r="H290" i="16"/>
  <c r="H291" i="16"/>
  <c r="H292" i="16"/>
  <c r="H293" i="16"/>
  <c r="H294" i="16"/>
  <c r="H295" i="16"/>
  <c r="H296" i="16"/>
  <c r="H297" i="16"/>
  <c r="H298" i="16"/>
  <c r="H299" i="16"/>
  <c r="H300" i="16"/>
  <c r="H301" i="16"/>
  <c r="H302" i="16"/>
  <c r="H303" i="16"/>
  <c r="H304" i="16"/>
  <c r="H305" i="16"/>
  <c r="H306" i="16"/>
  <c r="H307" i="16"/>
  <c r="H308" i="16"/>
  <c r="H309" i="16"/>
  <c r="H310" i="16"/>
  <c r="H311" i="16"/>
  <c r="H312" i="16"/>
  <c r="H313" i="16"/>
  <c r="H314" i="16"/>
  <c r="H315" i="16"/>
  <c r="H316" i="16"/>
  <c r="H317" i="16"/>
  <c r="H318" i="16"/>
  <c r="H319" i="16"/>
  <c r="H320" i="16"/>
  <c r="H321" i="16"/>
  <c r="H322" i="16"/>
  <c r="H323" i="16"/>
  <c r="H324" i="16"/>
  <c r="H325" i="16"/>
  <c r="H326" i="16"/>
  <c r="H327" i="16"/>
  <c r="H328" i="16"/>
  <c r="H329" i="16"/>
  <c r="H330" i="16"/>
  <c r="H331" i="16"/>
  <c r="H332" i="16"/>
  <c r="H333" i="16"/>
  <c r="H334" i="16"/>
  <c r="H335" i="16"/>
  <c r="H336" i="16"/>
  <c r="H337" i="16"/>
  <c r="H338" i="16"/>
  <c r="H339" i="16"/>
  <c r="H340" i="16"/>
  <c r="H341" i="16"/>
  <c r="H342" i="16"/>
  <c r="H343" i="16"/>
  <c r="H344" i="16"/>
  <c r="AE151" i="5"/>
  <c r="AE364" i="5"/>
  <c r="AE439" i="5"/>
  <c r="AE574" i="5"/>
  <c r="AE665" i="5"/>
  <c r="AE781" i="5"/>
  <c r="AE867" i="5"/>
  <c r="AE914" i="5"/>
  <c r="E159" i="62" l="1"/>
  <c r="M163" i="45"/>
  <c r="E567" i="62"/>
  <c r="M578" i="45"/>
  <c r="AV779" i="6"/>
  <c r="F631" i="62"/>
  <c r="L642" i="45"/>
  <c r="AE779" i="6"/>
  <c r="AR779" i="6"/>
  <c r="AE856" i="5"/>
  <c r="AE834" i="5"/>
  <c r="AE473" i="5"/>
  <c r="AE460" i="5"/>
  <c r="AE59" i="5"/>
  <c r="AE550" i="5"/>
  <c r="AE854" i="5"/>
  <c r="AE122" i="5"/>
  <c r="AE323" i="5"/>
  <c r="AE9" i="5"/>
  <c r="O107" i="45"/>
  <c r="O535" i="45"/>
  <c r="O425" i="45"/>
  <c r="O208" i="45"/>
  <c r="O120" i="45"/>
  <c r="O163" i="45"/>
  <c r="O145" i="45"/>
  <c r="O711" i="45"/>
  <c r="O602" i="45"/>
  <c r="O606" i="45"/>
  <c r="O581" i="45"/>
  <c r="O683" i="45"/>
  <c r="O692" i="45"/>
  <c r="O444" i="45"/>
  <c r="O686" i="45"/>
  <c r="O121" i="45"/>
  <c r="O736" i="45"/>
  <c r="O205" i="45"/>
  <c r="O509" i="45"/>
  <c r="O492" i="45"/>
  <c r="O569" i="45"/>
  <c r="O93" i="45"/>
  <c r="O49" i="45"/>
  <c r="O738" i="45"/>
  <c r="O436" i="45"/>
  <c r="O333" i="45"/>
  <c r="O748" i="45"/>
  <c r="O451" i="45"/>
  <c r="O178" i="45"/>
  <c r="O689" i="45"/>
  <c r="O329" i="45"/>
  <c r="O485" i="45"/>
  <c r="O289" i="45"/>
  <c r="O281" i="45"/>
  <c r="O489" i="45"/>
  <c r="O411" i="45"/>
  <c r="O740" i="45"/>
  <c r="O294" i="45"/>
  <c r="O554" i="45"/>
  <c r="O591" i="45"/>
  <c r="O755" i="45"/>
  <c r="O35" i="45"/>
  <c r="O309" i="45"/>
  <c r="O202" i="45"/>
  <c r="O590" i="45"/>
  <c r="O204" i="45"/>
  <c r="O681" i="45"/>
  <c r="O679" i="45"/>
  <c r="O176" i="45"/>
  <c r="O183" i="45"/>
  <c r="O631" i="45"/>
  <c r="O685" i="45"/>
  <c r="O421" i="45"/>
  <c r="O89" i="45"/>
  <c r="O752" i="45"/>
  <c r="O622" i="45"/>
  <c r="O522" i="45"/>
  <c r="O383" i="45"/>
  <c r="O349" i="45"/>
  <c r="O400" i="45"/>
  <c r="O239" i="45"/>
  <c r="O424" i="45"/>
  <c r="O108" i="45"/>
  <c r="O125" i="45"/>
  <c r="O77" i="45"/>
  <c r="O417" i="45"/>
  <c r="O388" i="45"/>
  <c r="O259" i="45"/>
  <c r="O284" i="45"/>
  <c r="O195" i="45"/>
  <c r="O474" i="45"/>
  <c r="O670" i="45"/>
  <c r="O4" i="45"/>
  <c r="O627" i="45"/>
  <c r="O253" i="45"/>
  <c r="O369" i="45"/>
  <c r="O129" i="45"/>
  <c r="O53" i="45"/>
  <c r="O391" i="45"/>
  <c r="O687" i="45"/>
  <c r="O84" i="45"/>
  <c r="O44" i="45"/>
  <c r="O493" i="45"/>
  <c r="O617" i="45"/>
  <c r="O67" i="45"/>
  <c r="O710" i="45"/>
  <c r="O66" i="45"/>
  <c r="O429" i="45"/>
  <c r="O285" i="45"/>
  <c r="O730" i="45"/>
  <c r="O139" i="45"/>
  <c r="O340" i="45"/>
  <c r="O454" i="45"/>
  <c r="O227" i="45"/>
  <c r="O437" i="45"/>
  <c r="O287" i="45"/>
  <c r="O328" i="45"/>
  <c r="O122" i="45"/>
  <c r="O277" i="45"/>
  <c r="O308" i="45"/>
  <c r="O450" i="45"/>
  <c r="O132" i="45"/>
  <c r="O9" i="45"/>
  <c r="O177" i="45"/>
  <c r="O226" i="45"/>
  <c r="O614" i="45"/>
  <c r="O503" i="45"/>
  <c r="O461" i="45"/>
  <c r="O36" i="45"/>
  <c r="O254" i="45"/>
  <c r="O705" i="45"/>
  <c r="O304" i="45"/>
  <c r="O537" i="45"/>
  <c r="O527" i="45"/>
  <c r="O508" i="45"/>
  <c r="O506" i="45"/>
  <c r="O632" i="45"/>
  <c r="O291" i="45"/>
  <c r="O65" i="45"/>
  <c r="O630" i="45"/>
  <c r="O246" i="45"/>
  <c r="O457" i="45"/>
  <c r="O326" i="45"/>
  <c r="O126" i="45"/>
  <c r="O753" i="45"/>
  <c r="O188" i="45"/>
  <c r="O499" i="45"/>
  <c r="O749" i="45"/>
  <c r="O717" i="45"/>
  <c r="O700" i="45"/>
  <c r="O530" i="45"/>
  <c r="O634" i="45"/>
  <c r="O751" i="45"/>
  <c r="O323" i="45"/>
  <c r="O463" i="45"/>
  <c r="O548" i="45"/>
  <c r="O154" i="45"/>
  <c r="O182" i="45"/>
  <c r="O242" i="45"/>
  <c r="O292" i="45"/>
  <c r="O256" i="45"/>
  <c r="O656" i="45"/>
  <c r="O81" i="45"/>
  <c r="O91" i="45"/>
  <c r="O589" i="45"/>
  <c r="O494" i="45"/>
  <c r="O712" i="45"/>
  <c r="O419" i="45"/>
  <c r="O756" i="45"/>
  <c r="O283" i="45"/>
  <c r="O200" i="45"/>
  <c r="O137" i="45"/>
  <c r="O737" i="45"/>
  <c r="O555" i="45"/>
  <c r="O362" i="45"/>
  <c r="O603" i="45"/>
  <c r="O637" i="45"/>
  <c r="O94" i="45"/>
  <c r="O744" i="45"/>
  <c r="O83" i="45"/>
  <c r="O601" i="45"/>
  <c r="O46" i="45"/>
  <c r="O298" i="45"/>
  <c r="O616" i="45"/>
  <c r="O352" i="45"/>
  <c r="O300" i="45"/>
  <c r="O520" i="45"/>
  <c r="O690" i="45"/>
  <c r="O661" i="45"/>
  <c r="O575" i="45"/>
  <c r="O521" i="45"/>
  <c r="O694" i="45"/>
  <c r="O561" i="45"/>
  <c r="O14" i="45"/>
  <c r="O597" i="45"/>
  <c r="O334" i="45"/>
  <c r="O75" i="45"/>
  <c r="O420" i="45"/>
  <c r="O157" i="45"/>
  <c r="O149" i="45"/>
  <c r="O531" i="45"/>
  <c r="O317" i="45"/>
  <c r="O570" i="45"/>
  <c r="O70" i="45"/>
  <c r="O546" i="45"/>
  <c r="O393" i="45"/>
  <c r="O538" i="45"/>
  <c r="O252" i="45"/>
  <c r="O577" i="45"/>
  <c r="O389" i="45"/>
  <c r="O441" i="45"/>
  <c r="O203" i="45"/>
  <c r="O552" i="45"/>
  <c r="O236" i="45"/>
  <c r="O47" i="45"/>
  <c r="O440" i="45"/>
  <c r="O187" i="45"/>
  <c r="O341" i="45"/>
  <c r="O397" i="45"/>
  <c r="O680" i="45"/>
  <c r="O37" i="45"/>
  <c r="O105" i="45"/>
  <c r="O148" i="45"/>
  <c r="O439" i="45"/>
  <c r="O732" i="45"/>
  <c r="O290" i="45"/>
  <c r="O261" i="45"/>
  <c r="O363" i="45"/>
  <c r="O241" i="45"/>
  <c r="O448" i="45"/>
  <c r="O395" i="45"/>
  <c r="O52" i="45"/>
  <c r="O714" i="45"/>
  <c r="O578" i="45"/>
  <c r="O443" i="45"/>
  <c r="O247" i="45"/>
  <c r="O345" i="45"/>
  <c r="O613" i="45"/>
  <c r="O114" i="45"/>
  <c r="O361" i="45"/>
  <c r="O565" i="45"/>
  <c r="O174" i="45"/>
  <c r="O243" i="45"/>
  <c r="O219" i="45"/>
  <c r="O110" i="45"/>
  <c r="O629" i="45"/>
  <c r="O540" i="45"/>
  <c r="O433" i="45"/>
  <c r="O662" i="45"/>
  <c r="O88" i="45"/>
  <c r="O3" i="45"/>
  <c r="O168" i="45"/>
  <c r="O438" i="45"/>
  <c r="O583" i="45"/>
  <c r="O636" i="45"/>
  <c r="O296" i="45"/>
  <c r="O500" i="45"/>
  <c r="O111" i="45"/>
  <c r="O742" i="45"/>
  <c r="O446" i="45"/>
  <c r="O13" i="45"/>
  <c r="O100" i="45"/>
  <c r="O372" i="45"/>
  <c r="O20" i="45"/>
  <c r="O358" i="45"/>
  <c r="O576" i="45"/>
  <c r="O17" i="45"/>
  <c r="O688" i="45"/>
  <c r="O599" i="45"/>
  <c r="O96" i="45"/>
  <c r="O279" i="45"/>
  <c r="O545" i="45"/>
  <c r="O76" i="45"/>
  <c r="O543" i="45"/>
  <c r="O459" i="45"/>
  <c r="O708" i="45"/>
  <c r="O604" i="45"/>
  <c r="O86" i="45"/>
  <c r="O104" i="45"/>
  <c r="O667" i="45"/>
  <c r="O267" i="45"/>
  <c r="O553" i="45"/>
  <c r="O401" i="45"/>
  <c r="O482" i="45"/>
  <c r="O504" i="45"/>
  <c r="O235" i="45"/>
  <c r="O127" i="45"/>
  <c r="O452" i="45"/>
  <c r="O64" i="45"/>
  <c r="O697" i="45"/>
  <c r="O406" i="45"/>
  <c r="O316" i="45"/>
  <c r="O63" i="45"/>
  <c r="O373" i="45"/>
  <c r="O696" i="45"/>
  <c r="O390" i="45"/>
  <c r="O98" i="45"/>
  <c r="O505" i="45"/>
  <c r="O480" i="45"/>
  <c r="O422" i="45"/>
  <c r="O140" i="45"/>
  <c r="O654" i="45"/>
  <c r="O568" i="45"/>
  <c r="O470" i="45"/>
  <c r="O21" i="45"/>
  <c r="O337" i="45"/>
  <c r="O716" i="45"/>
  <c r="O320" i="45"/>
  <c r="O621" i="45"/>
  <c r="O156" i="45"/>
  <c r="O40" i="45"/>
  <c r="O596" i="45"/>
  <c r="O68" i="45"/>
  <c r="O55" i="45"/>
  <c r="O71" i="45"/>
  <c r="O615" i="45"/>
  <c r="O556" i="45"/>
  <c r="O222" i="45"/>
  <c r="O221" i="45"/>
  <c r="O56" i="45"/>
  <c r="O142" i="45"/>
  <c r="O466" i="45"/>
  <c r="O85" i="45"/>
  <c r="O376" i="45"/>
  <c r="O314" i="45"/>
  <c r="O42" i="45"/>
  <c r="O343" i="45"/>
  <c r="O719" i="45"/>
  <c r="O542" i="45"/>
  <c r="O225" i="45"/>
  <c r="O467" i="45"/>
  <c r="O644" i="45"/>
  <c r="O158" i="45"/>
  <c r="O378" i="45"/>
  <c r="O327" i="45"/>
  <c r="O623" i="45"/>
  <c r="O385" i="45"/>
  <c r="O266" i="45"/>
  <c r="O430" i="45"/>
  <c r="O179" i="45"/>
  <c r="O671" i="45"/>
  <c r="O229" i="45"/>
  <c r="O211" i="45"/>
  <c r="O32" i="45"/>
  <c r="O564" i="45"/>
  <c r="O394" i="45"/>
  <c r="O74" i="45"/>
  <c r="O398" i="45"/>
  <c r="O460" i="45"/>
  <c r="O238" i="45"/>
  <c r="O347" i="45"/>
  <c r="O611" i="45"/>
  <c r="O655" i="45"/>
  <c r="O404" i="45"/>
  <c r="O307" i="45"/>
  <c r="O563" i="45"/>
  <c r="O39" i="45"/>
  <c r="O619" i="45"/>
  <c r="O674" i="45"/>
  <c r="O191" i="45"/>
  <c r="O746" i="45"/>
  <c r="O582" i="45"/>
  <c r="O588" i="45"/>
  <c r="O325" i="45"/>
  <c r="O666" i="45"/>
  <c r="O360" i="45"/>
  <c r="O11" i="45"/>
  <c r="O248" i="45"/>
  <c r="O269" i="45"/>
  <c r="O136" i="45"/>
  <c r="O643" i="45"/>
  <c r="O449" i="45"/>
  <c r="O651" i="45"/>
  <c r="O432" i="45"/>
  <c r="O131" i="45"/>
  <c r="O97" i="45"/>
  <c r="O547" i="45"/>
  <c r="O757" i="45"/>
  <c r="O673" i="45"/>
  <c r="O677" i="45"/>
  <c r="O262" i="45"/>
  <c r="O573" i="45"/>
  <c r="O356" i="45"/>
  <c r="O399" i="45"/>
  <c r="O336" i="45"/>
  <c r="O567" i="45"/>
  <c r="O2" i="45"/>
  <c r="O280" i="45"/>
  <c r="O16" i="45"/>
  <c r="O675" i="45"/>
  <c r="O427" i="45"/>
  <c r="O648" i="45"/>
  <c r="O207" i="45"/>
  <c r="O224" i="45"/>
  <c r="O412" i="45"/>
  <c r="O428" i="45"/>
  <c r="O490" i="45"/>
  <c r="O344" i="45"/>
  <c r="O734" i="45"/>
  <c r="J286" i="6"/>
  <c r="Y286" i="6" s="1"/>
  <c r="L286" i="6"/>
  <c r="M286" i="6" s="1"/>
  <c r="J289" i="6"/>
  <c r="Y289" i="6" s="1"/>
  <c r="L289" i="6"/>
  <c r="M289" i="6" s="1"/>
  <c r="J772" i="6"/>
  <c r="Y772" i="6" s="1"/>
  <c r="L772" i="6"/>
  <c r="M772" i="6" s="1"/>
  <c r="J53" i="6"/>
  <c r="Y53" i="6" s="1"/>
  <c r="L53" i="6"/>
  <c r="M53" i="6" s="1"/>
  <c r="J819" i="6"/>
  <c r="Y819" i="6" s="1"/>
  <c r="L819" i="6"/>
  <c r="M819" i="6" s="1"/>
  <c r="J781" i="6"/>
  <c r="Y781" i="6" s="1"/>
  <c r="L781" i="6"/>
  <c r="M781" i="6" s="1"/>
  <c r="J731" i="6"/>
  <c r="Y731" i="6" s="1"/>
  <c r="L731" i="6"/>
  <c r="M731" i="6" s="1"/>
  <c r="AV731" i="6" l="1"/>
  <c r="AV286" i="6"/>
  <c r="AV289" i="6"/>
  <c r="E631" i="62"/>
  <c r="M642" i="45"/>
  <c r="AV819" i="6"/>
  <c r="F665" i="62"/>
  <c r="L678" i="45"/>
  <c r="AV772" i="6"/>
  <c r="F625" i="62"/>
  <c r="AV781" i="6"/>
  <c r="F633" i="62"/>
  <c r="L644" i="45"/>
  <c r="AV53" i="6"/>
  <c r="F40" i="62"/>
  <c r="L43" i="45"/>
  <c r="AE731" i="6"/>
  <c r="AR731" i="6"/>
  <c r="AE819" i="6"/>
  <c r="AR819" i="6"/>
  <c r="AE772" i="6"/>
  <c r="E625" i="62" s="1"/>
  <c r="AR772" i="6"/>
  <c r="AE286" i="6"/>
  <c r="AR286" i="6"/>
  <c r="AE781" i="6"/>
  <c r="AR781" i="6"/>
  <c r="AE53" i="6"/>
  <c r="AR53" i="6"/>
  <c r="AE289" i="6"/>
  <c r="AR289" i="6"/>
  <c r="J774" i="6"/>
  <c r="Y774" i="6" s="1"/>
  <c r="L774" i="6"/>
  <c r="M774" i="6" s="1"/>
  <c r="J646" i="6"/>
  <c r="Y646" i="6" s="1"/>
  <c r="L646" i="6"/>
  <c r="M646" i="6" s="1"/>
  <c r="J794" i="6"/>
  <c r="Y794" i="6" s="1"/>
  <c r="L794" i="6"/>
  <c r="M794" i="6" s="1"/>
  <c r="J196" i="6"/>
  <c r="Y196" i="6" s="1"/>
  <c r="L196" i="6"/>
  <c r="M196" i="6" s="1"/>
  <c r="J836" i="6"/>
  <c r="Y836" i="6" s="1"/>
  <c r="L836" i="6"/>
  <c r="M836" i="6" s="1"/>
  <c r="J528" i="6"/>
  <c r="Y528" i="6" s="1"/>
  <c r="L528" i="6"/>
  <c r="M528" i="6" s="1"/>
  <c r="J496" i="6"/>
  <c r="Y496" i="6" s="1"/>
  <c r="L496" i="6"/>
  <c r="M496" i="6" s="1"/>
  <c r="J462" i="6"/>
  <c r="Y462" i="6" s="1"/>
  <c r="L462" i="6"/>
  <c r="M462" i="6" s="1"/>
  <c r="J888" i="6"/>
  <c r="Y888" i="6" s="1"/>
  <c r="L888" i="6"/>
  <c r="M888" i="6" s="1"/>
  <c r="J742" i="6"/>
  <c r="Y742" i="6" s="1"/>
  <c r="L742" i="6"/>
  <c r="M742" i="6" s="1"/>
  <c r="J431" i="6"/>
  <c r="Y431" i="6" s="1"/>
  <c r="L431" i="6"/>
  <c r="M431" i="6" s="1"/>
  <c r="J34" i="6"/>
  <c r="Y34" i="6" s="1"/>
  <c r="L34" i="6"/>
  <c r="M34" i="6" s="1"/>
  <c r="AV742" i="6" l="1"/>
  <c r="E40" i="62"/>
  <c r="M43" i="45"/>
  <c r="E665" i="62"/>
  <c r="M678" i="45"/>
  <c r="E633" i="62"/>
  <c r="M644" i="45"/>
  <c r="AV431" i="6"/>
  <c r="F345" i="62"/>
  <c r="L350" i="45"/>
  <c r="AV496" i="6"/>
  <c r="L409" i="45"/>
  <c r="F401" i="62"/>
  <c r="AV836" i="6"/>
  <c r="F678" i="62"/>
  <c r="L691" i="45"/>
  <c r="AV774" i="6"/>
  <c r="L639" i="45"/>
  <c r="F628" i="62"/>
  <c r="AV888" i="6"/>
  <c r="F718" i="62"/>
  <c r="L730" i="45"/>
  <c r="AV794" i="6"/>
  <c r="F643" i="62"/>
  <c r="L654" i="45"/>
  <c r="AV34" i="6"/>
  <c r="F23" i="62"/>
  <c r="L25" i="45"/>
  <c r="AV462" i="6"/>
  <c r="F373" i="62"/>
  <c r="L379" i="45"/>
  <c r="AV528" i="6"/>
  <c r="F429" i="62"/>
  <c r="L438" i="45"/>
  <c r="AV196" i="6"/>
  <c r="F157" i="62"/>
  <c r="L161" i="45"/>
  <c r="AV646" i="6"/>
  <c r="F521" i="62"/>
  <c r="L532" i="45"/>
  <c r="AE431" i="6"/>
  <c r="AR431" i="6"/>
  <c r="AE888" i="6"/>
  <c r="AR888" i="6"/>
  <c r="AE496" i="6"/>
  <c r="AR496" i="6"/>
  <c r="AE836" i="6"/>
  <c r="AR836" i="6"/>
  <c r="AE794" i="6"/>
  <c r="AR794" i="6"/>
  <c r="AE774" i="6"/>
  <c r="AR774" i="6"/>
  <c r="AE34" i="6"/>
  <c r="AR34" i="6"/>
  <c r="AE742" i="6"/>
  <c r="AR742" i="6"/>
  <c r="AE462" i="6"/>
  <c r="AR462" i="6"/>
  <c r="AE528" i="6"/>
  <c r="AR528" i="6"/>
  <c r="AE196" i="6"/>
  <c r="AR196" i="6"/>
  <c r="AE646" i="6"/>
  <c r="AR646" i="6"/>
  <c r="J399" i="6"/>
  <c r="Y399" i="6" s="1"/>
  <c r="L399" i="6"/>
  <c r="M399" i="6" s="1"/>
  <c r="J36" i="6"/>
  <c r="Y36" i="6" s="1"/>
  <c r="L36" i="6"/>
  <c r="M36" i="6" s="1"/>
  <c r="J318" i="6"/>
  <c r="Y318" i="6" s="1"/>
  <c r="L318" i="6"/>
  <c r="M318" i="6" s="1"/>
  <c r="J488" i="6"/>
  <c r="Y488" i="6" s="1"/>
  <c r="L488" i="6"/>
  <c r="M488" i="6" s="1"/>
  <c r="J316" i="6"/>
  <c r="Y316" i="6" s="1"/>
  <c r="L316" i="6"/>
  <c r="M316" i="6" s="1"/>
  <c r="J29" i="6"/>
  <c r="Y29" i="6" s="1"/>
  <c r="L29" i="6"/>
  <c r="M29" i="6" s="1"/>
  <c r="J266" i="6"/>
  <c r="Y266" i="6" s="1"/>
  <c r="L266" i="6"/>
  <c r="M266" i="6" s="1"/>
  <c r="J681" i="6"/>
  <c r="Y681" i="6" s="1"/>
  <c r="L681" i="6"/>
  <c r="M681" i="6" s="1"/>
  <c r="J30" i="6"/>
  <c r="Y30" i="6" s="1"/>
  <c r="L30" i="6"/>
  <c r="M30" i="6" s="1"/>
  <c r="AV29" i="6" l="1"/>
  <c r="AV316" i="6"/>
  <c r="AV681" i="6"/>
  <c r="AV488" i="6"/>
  <c r="E23" i="62"/>
  <c r="M25" i="45"/>
  <c r="E157" i="62"/>
  <c r="M161" i="45"/>
  <c r="E373" i="62"/>
  <c r="M379" i="45"/>
  <c r="E643" i="62"/>
  <c r="M654" i="45"/>
  <c r="E401" i="62"/>
  <c r="M409" i="45"/>
  <c r="E345" i="62"/>
  <c r="M350" i="45"/>
  <c r="E521" i="62"/>
  <c r="M532" i="45"/>
  <c r="E429" i="62"/>
  <c r="M438" i="45"/>
  <c r="E628" i="62"/>
  <c r="M639" i="45"/>
  <c r="E678" i="62"/>
  <c r="M691" i="45"/>
  <c r="E718" i="62"/>
  <c r="M730" i="45"/>
  <c r="AV30" i="6"/>
  <c r="F20" i="62"/>
  <c r="L22" i="45"/>
  <c r="AV318" i="6"/>
  <c r="F255" i="62"/>
  <c r="L261" i="45"/>
  <c r="AV36" i="6"/>
  <c r="F24" i="62"/>
  <c r="AV266" i="6"/>
  <c r="F214" i="62"/>
  <c r="L219" i="45"/>
  <c r="AV399" i="6"/>
  <c r="F323" i="62"/>
  <c r="L328" i="45"/>
  <c r="AE681" i="6"/>
  <c r="AR681" i="6"/>
  <c r="AE29" i="6"/>
  <c r="AR29" i="6"/>
  <c r="AE488" i="6"/>
  <c r="AR488" i="6"/>
  <c r="AE36" i="6"/>
  <c r="E24" i="62" s="1"/>
  <c r="AR36" i="6"/>
  <c r="AE30" i="6"/>
  <c r="AR30" i="6"/>
  <c r="AE266" i="6"/>
  <c r="AR266" i="6"/>
  <c r="AE316" i="6"/>
  <c r="AR316" i="6"/>
  <c r="AE318" i="6"/>
  <c r="AR318" i="6"/>
  <c r="AE399" i="6"/>
  <c r="AR399" i="6"/>
  <c r="J25" i="6"/>
  <c r="Y25" i="6" s="1"/>
  <c r="L25" i="6"/>
  <c r="M25" i="6" s="1"/>
  <c r="J786" i="6"/>
  <c r="Y786" i="6" s="1"/>
  <c r="L786" i="6"/>
  <c r="J171" i="6"/>
  <c r="Y171" i="6" s="1"/>
  <c r="L171" i="6"/>
  <c r="M171" i="6" s="1"/>
  <c r="J481" i="6"/>
  <c r="Y481" i="6" s="1"/>
  <c r="L481" i="6"/>
  <c r="M481" i="6" s="1"/>
  <c r="J152" i="6"/>
  <c r="Y152" i="6" s="1"/>
  <c r="L152" i="6"/>
  <c r="M152" i="6" s="1"/>
  <c r="J635" i="6"/>
  <c r="Y635" i="6" s="1"/>
  <c r="L635" i="6"/>
  <c r="M635" i="6" s="1"/>
  <c r="M786" i="6" l="1"/>
  <c r="AV481" i="6"/>
  <c r="AV786" i="6"/>
  <c r="E255" i="62"/>
  <c r="M261" i="45"/>
  <c r="E214" i="62"/>
  <c r="M219" i="45"/>
  <c r="E323" i="62"/>
  <c r="M328" i="45"/>
  <c r="E20" i="62"/>
  <c r="M22" i="45"/>
  <c r="AV152" i="6"/>
  <c r="L129" i="45"/>
  <c r="F125" i="62"/>
  <c r="AV635" i="6"/>
  <c r="F512" i="62"/>
  <c r="L522" i="45"/>
  <c r="AV171" i="6"/>
  <c r="L144" i="45"/>
  <c r="F140" i="62"/>
  <c r="AV25" i="6"/>
  <c r="L18" i="45"/>
  <c r="F16" i="62"/>
  <c r="AE152" i="6"/>
  <c r="AR152" i="6"/>
  <c r="AE171" i="6"/>
  <c r="AR171" i="6"/>
  <c r="AE25" i="6"/>
  <c r="AR25" i="6"/>
  <c r="AE635" i="6"/>
  <c r="AR635" i="6"/>
  <c r="AE481" i="6"/>
  <c r="AR481" i="6"/>
  <c r="AE786" i="6"/>
  <c r="AR786" i="6"/>
  <c r="J535" i="6"/>
  <c r="Y535" i="6" s="1"/>
  <c r="L535" i="6"/>
  <c r="M535" i="6" s="1"/>
  <c r="J533" i="6"/>
  <c r="Y533" i="6" s="1"/>
  <c r="L533" i="6"/>
  <c r="M533" i="6" s="1"/>
  <c r="J537" i="6"/>
  <c r="Y537" i="6" s="1"/>
  <c r="L537" i="6"/>
  <c r="M537" i="6" s="1"/>
  <c r="J113" i="6"/>
  <c r="Y113" i="6" s="1"/>
  <c r="L113" i="6"/>
  <c r="J784" i="6"/>
  <c r="Y784" i="6" s="1"/>
  <c r="L784" i="6"/>
  <c r="M113" i="6" l="1"/>
  <c r="M784" i="6"/>
  <c r="AV784" i="6"/>
  <c r="E16" i="62"/>
  <c r="M18" i="45"/>
  <c r="E125" i="62"/>
  <c r="M129" i="45"/>
  <c r="E512" i="62"/>
  <c r="M522" i="45"/>
  <c r="E140" i="62"/>
  <c r="M144" i="45"/>
  <c r="AV535" i="6"/>
  <c r="F435" i="62"/>
  <c r="L445" i="45"/>
  <c r="AV113" i="6"/>
  <c r="L95" i="45"/>
  <c r="F91" i="62"/>
  <c r="AV533" i="6"/>
  <c r="F433" i="62"/>
  <c r="AV537" i="6"/>
  <c r="L447" i="45"/>
  <c r="F437" i="62"/>
  <c r="AE113" i="6"/>
  <c r="AR113" i="6"/>
  <c r="AE533" i="6"/>
  <c r="E433" i="62" s="1"/>
  <c r="AR533" i="6"/>
  <c r="AE784" i="6"/>
  <c r="AR784" i="6"/>
  <c r="AE537" i="6"/>
  <c r="AR537" i="6"/>
  <c r="AE535" i="6"/>
  <c r="AR535" i="6"/>
  <c r="J231" i="6"/>
  <c r="Y231" i="6" s="1"/>
  <c r="L231" i="6"/>
  <c r="M231" i="6" s="1"/>
  <c r="J526" i="6"/>
  <c r="Y526" i="6" s="1"/>
  <c r="L526" i="6"/>
  <c r="M526" i="6" s="1"/>
  <c r="J146" i="6"/>
  <c r="L146" i="6"/>
  <c r="M146" i="6" s="1"/>
  <c r="J719" i="6"/>
  <c r="Y719" i="6" s="1"/>
  <c r="L719" i="6"/>
  <c r="M719" i="6" s="1"/>
  <c r="E435" i="62" l="1"/>
  <c r="M445" i="45"/>
  <c r="E91" i="62"/>
  <c r="M95" i="45"/>
  <c r="E437" i="62"/>
  <c r="M447" i="45"/>
  <c r="F120" i="62"/>
  <c r="L124" i="45"/>
  <c r="AV231" i="6"/>
  <c r="F186" i="62"/>
  <c r="L189" i="45"/>
  <c r="AV719" i="6"/>
  <c r="L591" i="45"/>
  <c r="F581" i="62"/>
  <c r="AV526" i="6"/>
  <c r="L436" i="45"/>
  <c r="F427" i="62"/>
  <c r="AR146" i="6"/>
  <c r="AV146" i="6"/>
  <c r="AE231" i="6"/>
  <c r="AR231" i="6"/>
  <c r="AE719" i="6"/>
  <c r="AR719" i="6"/>
  <c r="AE526" i="6"/>
  <c r="AR526" i="6"/>
  <c r="AE146" i="6"/>
  <c r="U804" i="5"/>
  <c r="U570" i="5"/>
  <c r="U40" i="5"/>
  <c r="U116" i="5"/>
  <c r="T804" i="5"/>
  <c r="T570" i="5"/>
  <c r="T40" i="5"/>
  <c r="T116" i="5"/>
  <c r="Y146" i="6"/>
  <c r="J251" i="6"/>
  <c r="Y251" i="6" s="1"/>
  <c r="L251" i="6"/>
  <c r="M251" i="6" s="1"/>
  <c r="J517" i="6"/>
  <c r="Y517" i="6" s="1"/>
  <c r="L517" i="6"/>
  <c r="M517" i="6" s="1"/>
  <c r="J515" i="6"/>
  <c r="Y515" i="6" s="1"/>
  <c r="L515" i="6"/>
  <c r="M515" i="6" s="1"/>
  <c r="J341" i="6"/>
  <c r="Y341" i="6" s="1"/>
  <c r="L341" i="6"/>
  <c r="M341" i="6" s="1"/>
  <c r="J329" i="6"/>
  <c r="Y329" i="6" s="1"/>
  <c r="L329" i="6"/>
  <c r="M329" i="6" s="1"/>
  <c r="J140" i="6"/>
  <c r="Y140" i="6" s="1"/>
  <c r="L140" i="6"/>
  <c r="M140" i="6" s="1"/>
  <c r="J418" i="6"/>
  <c r="Y418" i="6" s="1"/>
  <c r="L418" i="6"/>
  <c r="M418" i="6" s="1"/>
  <c r="L518" i="6"/>
  <c r="M518" i="6" s="1"/>
  <c r="J905" i="6"/>
  <c r="Y905" i="6" s="1"/>
  <c r="L905" i="6"/>
  <c r="M905" i="6" s="1"/>
  <c r="J252" i="6"/>
  <c r="Y252" i="6" s="1"/>
  <c r="L252" i="6"/>
  <c r="M252" i="6" s="1"/>
  <c r="J250" i="6"/>
  <c r="Y250" i="6" s="1"/>
  <c r="L250" i="6"/>
  <c r="M250" i="6" s="1"/>
  <c r="J549" i="6"/>
  <c r="Y549" i="6" s="1"/>
  <c r="L549" i="6"/>
  <c r="M549" i="6" s="1"/>
  <c r="J338" i="6"/>
  <c r="Y338" i="6" s="1"/>
  <c r="L338" i="6"/>
  <c r="M338" i="6" s="1"/>
  <c r="J906" i="6"/>
  <c r="Y906" i="6" s="1"/>
  <c r="L906" i="6"/>
  <c r="M906" i="6" s="1"/>
  <c r="J552" i="6"/>
  <c r="Y552" i="6" s="1"/>
  <c r="L552" i="6"/>
  <c r="M552" i="6" s="1"/>
  <c r="J71" i="6"/>
  <c r="Y71" i="6" s="1"/>
  <c r="L71" i="6"/>
  <c r="M71" i="6" s="1"/>
  <c r="AV71" i="6" l="1"/>
  <c r="AV140" i="6"/>
  <c r="AV341" i="6"/>
  <c r="E581" i="62"/>
  <c r="M591" i="45"/>
  <c r="E427" i="62"/>
  <c r="M436" i="45"/>
  <c r="E186" i="62"/>
  <c r="M189" i="45"/>
  <c r="E120" i="62"/>
  <c r="M124" i="45"/>
  <c r="AV252" i="6"/>
  <c r="F203" i="62"/>
  <c r="L208" i="45"/>
  <c r="AV418" i="6"/>
  <c r="L339" i="45"/>
  <c r="F334" i="62"/>
  <c r="AV329" i="6"/>
  <c r="F266" i="62"/>
  <c r="L272" i="45"/>
  <c r="AV515" i="6"/>
  <c r="L426" i="45"/>
  <c r="F418" i="62"/>
  <c r="AV251" i="6"/>
  <c r="F202" i="62"/>
  <c r="L207" i="45"/>
  <c r="AV338" i="6"/>
  <c r="F276" i="62"/>
  <c r="L282" i="45"/>
  <c r="AV906" i="6"/>
  <c r="F729" i="62"/>
  <c r="L744" i="45"/>
  <c r="AV549" i="6"/>
  <c r="F447" i="62"/>
  <c r="L457" i="45"/>
  <c r="AV518" i="6"/>
  <c r="F421" i="62"/>
  <c r="L429" i="45"/>
  <c r="AV552" i="6"/>
  <c r="F450" i="62"/>
  <c r="L460" i="45"/>
  <c r="AV250" i="6"/>
  <c r="F201" i="62"/>
  <c r="L206" i="45"/>
  <c r="AV905" i="6"/>
  <c r="F728" i="62"/>
  <c r="L743" i="45"/>
  <c r="AV517" i="6"/>
  <c r="L428" i="45"/>
  <c r="F420" i="62"/>
  <c r="AE140" i="6"/>
  <c r="AR140" i="6"/>
  <c r="AE341" i="6"/>
  <c r="AR341" i="6"/>
  <c r="AE517" i="6"/>
  <c r="AR517" i="6"/>
  <c r="AE71" i="6"/>
  <c r="AR71" i="6"/>
  <c r="AE906" i="6"/>
  <c r="AR906" i="6"/>
  <c r="AE549" i="6"/>
  <c r="AR549" i="6"/>
  <c r="AE252" i="6"/>
  <c r="AR252" i="6"/>
  <c r="AE518" i="6"/>
  <c r="AR518" i="6"/>
  <c r="AE418" i="6"/>
  <c r="AR418" i="6"/>
  <c r="AE329" i="6"/>
  <c r="AR329" i="6"/>
  <c r="AE515" i="6"/>
  <c r="AR515" i="6"/>
  <c r="AE251" i="6"/>
  <c r="AR251" i="6"/>
  <c r="AE552" i="6"/>
  <c r="AR552" i="6"/>
  <c r="AE338" i="6"/>
  <c r="AR338" i="6"/>
  <c r="AE250" i="6"/>
  <c r="AR250" i="6"/>
  <c r="AE905" i="6"/>
  <c r="AR905" i="6"/>
  <c r="AE40" i="5"/>
  <c r="AE570" i="5"/>
  <c r="AE116" i="5"/>
  <c r="AE804" i="5"/>
  <c r="J277" i="6"/>
  <c r="T322" i="5" s="1"/>
  <c r="L277" i="6"/>
  <c r="M277" i="6" l="1"/>
  <c r="E201" i="62"/>
  <c r="M206" i="45"/>
  <c r="E418" i="62"/>
  <c r="M426" i="45"/>
  <c r="E334" i="62"/>
  <c r="M339" i="45"/>
  <c r="E203" i="62"/>
  <c r="M208" i="45"/>
  <c r="E729" i="62"/>
  <c r="M744" i="45"/>
  <c r="E420" i="62"/>
  <c r="M428" i="45"/>
  <c r="E202" i="62"/>
  <c r="M207" i="45"/>
  <c r="E266" i="62"/>
  <c r="M272" i="45"/>
  <c r="E421" i="62"/>
  <c r="M429" i="45"/>
  <c r="E447" i="62"/>
  <c r="M457" i="45"/>
  <c r="E450" i="62"/>
  <c r="M460" i="45"/>
  <c r="E728" i="62"/>
  <c r="M743" i="45"/>
  <c r="E276" i="62"/>
  <c r="M282" i="45"/>
  <c r="AR277" i="6"/>
  <c r="AV277" i="6"/>
  <c r="AE277" i="6"/>
  <c r="U322" i="5"/>
  <c r="AE322" i="5" s="1"/>
  <c r="Y277" i="6"/>
  <c r="J320" i="6"/>
  <c r="Y320" i="6" s="1"/>
  <c r="L320" i="6"/>
  <c r="M320" i="6" s="1"/>
  <c r="J400" i="6"/>
  <c r="Y400" i="6" s="1"/>
  <c r="L400" i="6"/>
  <c r="M400" i="6" s="1"/>
  <c r="J241" i="6"/>
  <c r="L241" i="6"/>
  <c r="M241" i="6" s="1"/>
  <c r="J756" i="6"/>
  <c r="Y756" i="6" s="1"/>
  <c r="L756" i="6"/>
  <c r="M756" i="6" s="1"/>
  <c r="J57" i="6"/>
  <c r="Y57" i="6" s="1"/>
  <c r="L57" i="6"/>
  <c r="M57" i="6" s="1"/>
  <c r="J331" i="6"/>
  <c r="T127" i="5" s="1"/>
  <c r="L331" i="6"/>
  <c r="M331" i="6" s="1"/>
  <c r="AV400" i="6" l="1"/>
  <c r="AV57" i="6"/>
  <c r="AV241" i="6"/>
  <c r="AV320" i="6"/>
  <c r="F257" i="62"/>
  <c r="L263" i="45"/>
  <c r="L273" i="45"/>
  <c r="F267" i="62"/>
  <c r="AV756" i="6"/>
  <c r="F610" i="62"/>
  <c r="L621" i="45"/>
  <c r="AR331" i="6"/>
  <c r="AV331" i="6"/>
  <c r="AE756" i="6"/>
  <c r="AR756" i="6"/>
  <c r="AE400" i="6"/>
  <c r="AR400" i="6"/>
  <c r="AE57" i="6"/>
  <c r="AR57" i="6"/>
  <c r="AE241" i="6"/>
  <c r="AR241" i="6"/>
  <c r="AE320" i="6"/>
  <c r="AR320" i="6"/>
  <c r="AE331" i="6"/>
  <c r="U127" i="5"/>
  <c r="AE127" i="5" s="1"/>
  <c r="Y331" i="6"/>
  <c r="Y241" i="6"/>
  <c r="J269" i="6"/>
  <c r="Y269" i="6" s="1"/>
  <c r="L269" i="6"/>
  <c r="M269" i="6" s="1"/>
  <c r="J595" i="6"/>
  <c r="Y595" i="6" s="1"/>
  <c r="L595" i="6"/>
  <c r="M595" i="6" s="1"/>
  <c r="E257" i="62" l="1"/>
  <c r="M263" i="45"/>
  <c r="E610" i="62"/>
  <c r="M621" i="45"/>
  <c r="E267" i="62"/>
  <c r="M273" i="45"/>
  <c r="AV595" i="6"/>
  <c r="L495" i="45"/>
  <c r="F485" i="62"/>
  <c r="AV269" i="6"/>
  <c r="F217" i="62"/>
  <c r="L222" i="45"/>
  <c r="AE269" i="6"/>
  <c r="AR269" i="6"/>
  <c r="AE595" i="6"/>
  <c r="AR595" i="6"/>
  <c r="J501" i="6"/>
  <c r="Y501" i="6" s="1"/>
  <c r="L501" i="6"/>
  <c r="M501" i="6" s="1"/>
  <c r="J838" i="6"/>
  <c r="Y838" i="6" s="1"/>
  <c r="L838" i="6"/>
  <c r="M838" i="6" s="1"/>
  <c r="L350" i="6"/>
  <c r="M350" i="6" s="1"/>
  <c r="J349" i="6"/>
  <c r="Y349" i="6" s="1"/>
  <c r="L349" i="6"/>
  <c r="M349" i="6" s="1"/>
  <c r="J486" i="6"/>
  <c r="Y486" i="6" s="1"/>
  <c r="L486" i="6"/>
  <c r="M486" i="6" s="1"/>
  <c r="J808" i="6"/>
  <c r="Y808" i="6" s="1"/>
  <c r="L808" i="6"/>
  <c r="M808" i="6" s="1"/>
  <c r="J383" i="6"/>
  <c r="Y383" i="6" s="1"/>
  <c r="L383" i="6"/>
  <c r="M383" i="6" s="1"/>
  <c r="AV349" i="6" l="1"/>
  <c r="E485" i="62"/>
  <c r="M495" i="45"/>
  <c r="E217" i="62"/>
  <c r="M222" i="45"/>
  <c r="AV383" i="6"/>
  <c r="L314" i="45"/>
  <c r="F309" i="62"/>
  <c r="AV808" i="6"/>
  <c r="F656" i="62"/>
  <c r="L667" i="45"/>
  <c r="AV501" i="6"/>
  <c r="L413" i="45"/>
  <c r="F405" i="62"/>
  <c r="AV486" i="6"/>
  <c r="F392" i="62"/>
  <c r="L400" i="45"/>
  <c r="AV350" i="6"/>
  <c r="F282" i="62"/>
  <c r="AV838" i="6"/>
  <c r="F680" i="62"/>
  <c r="L693" i="45"/>
  <c r="AE838" i="6"/>
  <c r="AR838" i="6"/>
  <c r="AE808" i="6"/>
  <c r="AR808" i="6"/>
  <c r="AE349" i="6"/>
  <c r="AR349" i="6"/>
  <c r="AE501" i="6"/>
  <c r="AR501" i="6"/>
  <c r="AE383" i="6"/>
  <c r="AR383" i="6"/>
  <c r="AE486" i="6"/>
  <c r="AR486" i="6"/>
  <c r="AE350" i="6"/>
  <c r="E282" i="62" s="1"/>
  <c r="AR350" i="6"/>
  <c r="J48" i="6"/>
  <c r="Y48" i="6" s="1"/>
  <c r="L48" i="6"/>
  <c r="M48" i="6" s="1"/>
  <c r="J173" i="6"/>
  <c r="Y173" i="6" s="1"/>
  <c r="L173" i="6"/>
  <c r="M173" i="6" s="1"/>
  <c r="J841" i="6"/>
  <c r="Y841" i="6" s="1"/>
  <c r="L841" i="6"/>
  <c r="M841" i="6" s="1"/>
  <c r="J895" i="6"/>
  <c r="Y895" i="6" s="1"/>
  <c r="L895" i="6"/>
  <c r="J862" i="6"/>
  <c r="Y862" i="6" s="1"/>
  <c r="L862" i="6"/>
  <c r="M862" i="6" s="1"/>
  <c r="M895" i="6" l="1"/>
  <c r="AV841" i="6"/>
  <c r="AV895" i="6"/>
  <c r="AV173" i="6"/>
  <c r="E309" i="62"/>
  <c r="M314" i="45"/>
  <c r="E680" i="62"/>
  <c r="M693" i="45"/>
  <c r="E392" i="62"/>
  <c r="M400" i="45"/>
  <c r="E405" i="62"/>
  <c r="M413" i="45"/>
  <c r="E656" i="62"/>
  <c r="M667" i="45"/>
  <c r="AV862" i="6"/>
  <c r="F698" i="62"/>
  <c r="L711" i="45"/>
  <c r="AV48" i="6"/>
  <c r="F35" i="62"/>
  <c r="L38" i="45"/>
  <c r="AE862" i="6"/>
  <c r="AR862" i="6"/>
  <c r="AE841" i="6"/>
  <c r="AR841" i="6"/>
  <c r="AE48" i="6"/>
  <c r="AR48" i="6"/>
  <c r="AE895" i="6"/>
  <c r="AR895" i="6"/>
  <c r="AE173" i="6"/>
  <c r="AR173" i="6"/>
  <c r="J379" i="6"/>
  <c r="Y379" i="6" s="1"/>
  <c r="L379" i="6"/>
  <c r="M379" i="6" s="1"/>
  <c r="J380" i="6"/>
  <c r="Y380" i="6" s="1"/>
  <c r="J802" i="6"/>
  <c r="Y802" i="6" s="1"/>
  <c r="L802" i="6"/>
  <c r="M802" i="6" s="1"/>
  <c r="J757" i="6"/>
  <c r="Y757" i="6" s="1"/>
  <c r="L757" i="6"/>
  <c r="M757" i="6" s="1"/>
  <c r="AV379" i="6" l="1"/>
  <c r="E35" i="62"/>
  <c r="M38" i="45"/>
  <c r="E698" i="62"/>
  <c r="M711" i="45"/>
  <c r="AV757" i="6"/>
  <c r="F611" i="62"/>
  <c r="L623" i="45"/>
  <c r="AV802" i="6"/>
  <c r="F651" i="62"/>
  <c r="L662" i="45"/>
  <c r="AE379" i="6"/>
  <c r="AR379" i="6"/>
  <c r="AE802" i="6"/>
  <c r="AR802" i="6"/>
  <c r="AE757" i="6"/>
  <c r="AR757" i="6"/>
  <c r="J32" i="6"/>
  <c r="Y32" i="6" s="1"/>
  <c r="L32" i="6"/>
  <c r="M32" i="6" s="1"/>
  <c r="J357" i="6"/>
  <c r="Y357" i="6" s="1"/>
  <c r="L357" i="6"/>
  <c r="M357" i="6" s="1"/>
  <c r="J397" i="6"/>
  <c r="Y397" i="6" s="1"/>
  <c r="L397" i="6"/>
  <c r="M397" i="6" s="1"/>
  <c r="J135" i="6"/>
  <c r="Y135" i="6" s="1"/>
  <c r="L135" i="6"/>
  <c r="M135" i="6" s="1"/>
  <c r="J783" i="6"/>
  <c r="Y783" i="6" s="1"/>
  <c r="L783" i="6"/>
  <c r="M783" i="6" s="1"/>
  <c r="J735" i="6"/>
  <c r="Y735" i="6" s="1"/>
  <c r="L735" i="6"/>
  <c r="M735" i="6" s="1"/>
  <c r="J736" i="6"/>
  <c r="Y736" i="6" s="1"/>
  <c r="L736" i="6"/>
  <c r="M736" i="6" s="1"/>
  <c r="J376" i="6"/>
  <c r="Y376" i="6" s="1"/>
  <c r="L376" i="6"/>
  <c r="M376" i="6" s="1"/>
  <c r="L597" i="6"/>
  <c r="M597" i="6" s="1"/>
  <c r="J597" i="6"/>
  <c r="Y597" i="6" s="1"/>
  <c r="J880" i="6"/>
  <c r="Y880" i="6" s="1"/>
  <c r="L880" i="6"/>
  <c r="M880" i="6" s="1"/>
  <c r="AV736" i="6" l="1"/>
  <c r="AV597" i="6"/>
  <c r="AV735" i="6"/>
  <c r="AV135" i="6"/>
  <c r="E611" i="62"/>
  <c r="M623" i="45"/>
  <c r="E651" i="62"/>
  <c r="M662" i="45"/>
  <c r="AV880" i="6"/>
  <c r="F712" i="62"/>
  <c r="L724" i="45"/>
  <c r="AV376" i="6"/>
  <c r="F304" i="62"/>
  <c r="L309" i="45"/>
  <c r="AV357" i="6"/>
  <c r="F287" i="62"/>
  <c r="L292" i="45"/>
  <c r="AV783" i="6"/>
  <c r="F635" i="62"/>
  <c r="L646" i="45"/>
  <c r="AV397" i="6"/>
  <c r="F321" i="62"/>
  <c r="L326" i="45"/>
  <c r="AV32" i="6"/>
  <c r="F21" i="62"/>
  <c r="L23" i="45"/>
  <c r="AE736" i="6"/>
  <c r="AR736" i="6"/>
  <c r="AE783" i="6"/>
  <c r="AR783" i="6"/>
  <c r="AE397" i="6"/>
  <c r="AR397" i="6"/>
  <c r="AE32" i="6"/>
  <c r="AR32" i="6"/>
  <c r="AE597" i="6"/>
  <c r="AR597" i="6"/>
  <c r="AE880" i="6"/>
  <c r="AR880" i="6"/>
  <c r="AE376" i="6"/>
  <c r="AR376" i="6"/>
  <c r="AE735" i="6"/>
  <c r="AR735" i="6"/>
  <c r="AE135" i="6"/>
  <c r="AR135" i="6"/>
  <c r="AE357" i="6"/>
  <c r="AR357" i="6"/>
  <c r="J14" i="6"/>
  <c r="Y14" i="6" s="1"/>
  <c r="L14" i="6"/>
  <c r="M14" i="6" s="1"/>
  <c r="J75" i="6"/>
  <c r="Y75" i="6" s="1"/>
  <c r="L75" i="6"/>
  <c r="M75" i="6" s="1"/>
  <c r="AV14" i="6" l="1"/>
  <c r="E304" i="62"/>
  <c r="M309" i="45"/>
  <c r="E321" i="62"/>
  <c r="M326" i="45"/>
  <c r="E287" i="62"/>
  <c r="M292" i="45"/>
  <c r="E712" i="62"/>
  <c r="M724" i="45"/>
  <c r="E21" i="62"/>
  <c r="M23" i="45"/>
  <c r="E635" i="62"/>
  <c r="M646" i="45"/>
  <c r="AV75" i="6"/>
  <c r="F58" i="62"/>
  <c r="L61" i="45"/>
  <c r="AE75" i="6"/>
  <c r="AR75" i="6"/>
  <c r="AE14" i="6"/>
  <c r="AR14" i="6"/>
  <c r="J194" i="6"/>
  <c r="Y194" i="6" s="1"/>
  <c r="L194" i="6"/>
  <c r="J825" i="6"/>
  <c r="Y825" i="6" s="1"/>
  <c r="L825" i="6"/>
  <c r="M825" i="6" s="1"/>
  <c r="J832" i="6"/>
  <c r="Y832" i="6" s="1"/>
  <c r="L832" i="6"/>
  <c r="M832" i="6" s="1"/>
  <c r="J835" i="6"/>
  <c r="Y835" i="6" s="1"/>
  <c r="L835" i="6"/>
  <c r="M835" i="6" s="1"/>
  <c r="J133" i="6"/>
  <c r="Y133" i="6" s="1"/>
  <c r="L133" i="6"/>
  <c r="M133" i="6" s="1"/>
  <c r="J726" i="6"/>
  <c r="Y726" i="6" s="1"/>
  <c r="L726" i="6"/>
  <c r="M726" i="6" s="1"/>
  <c r="J260" i="6"/>
  <c r="Y260" i="6" s="1"/>
  <c r="L260" i="6"/>
  <c r="M260" i="6" s="1"/>
  <c r="J873" i="6"/>
  <c r="Y873" i="6" s="1"/>
  <c r="L873" i="6"/>
  <c r="M873" i="6" s="1"/>
  <c r="M194" i="6" l="1"/>
  <c r="AV726" i="6"/>
  <c r="AV832" i="6"/>
  <c r="AV194" i="6"/>
  <c r="E58" i="62"/>
  <c r="M61" i="45"/>
  <c r="AV825" i="6"/>
  <c r="F670" i="62"/>
  <c r="L683" i="45"/>
  <c r="AV835" i="6"/>
  <c r="F677" i="62"/>
  <c r="L690" i="45"/>
  <c r="AV873" i="6"/>
  <c r="F707" i="62"/>
  <c r="L719" i="45"/>
  <c r="AV260" i="6"/>
  <c r="F210" i="62"/>
  <c r="L215" i="45"/>
  <c r="AV133" i="6"/>
  <c r="F109" i="62"/>
  <c r="L113" i="45"/>
  <c r="AE873" i="6"/>
  <c r="AR873" i="6"/>
  <c r="AE726" i="6"/>
  <c r="AR726" i="6"/>
  <c r="AE835" i="6"/>
  <c r="AR835" i="6"/>
  <c r="AE825" i="6"/>
  <c r="AR825" i="6"/>
  <c r="AE260" i="6"/>
  <c r="AR260" i="6"/>
  <c r="AE133" i="6"/>
  <c r="AR133" i="6"/>
  <c r="AE832" i="6"/>
  <c r="AR832" i="6"/>
  <c r="AE194" i="6"/>
  <c r="AR194" i="6"/>
  <c r="L21" i="6"/>
  <c r="M21" i="6" s="1"/>
  <c r="J21" i="6"/>
  <c r="Y21" i="6" s="1"/>
  <c r="L157" i="6"/>
  <c r="M157" i="6" s="1"/>
  <c r="J157" i="6"/>
  <c r="Y157" i="6" s="1"/>
  <c r="J244" i="6"/>
  <c r="Y244" i="6" s="1"/>
  <c r="L244" i="6"/>
  <c r="M244" i="6" s="1"/>
  <c r="AV244" i="6" l="1"/>
  <c r="AV21" i="6"/>
  <c r="E210" i="62"/>
  <c r="M215" i="45"/>
  <c r="E677" i="62"/>
  <c r="M690" i="45"/>
  <c r="E707" i="62"/>
  <c r="M719" i="45"/>
  <c r="E109" i="62"/>
  <c r="M113" i="45"/>
  <c r="E670" i="62"/>
  <c r="M683" i="45"/>
  <c r="AV157" i="6"/>
  <c r="L133" i="45"/>
  <c r="F129" i="62"/>
  <c r="AE244" i="6"/>
  <c r="AR244" i="6"/>
  <c r="AE157" i="6"/>
  <c r="AR157" i="6"/>
  <c r="AE21" i="6"/>
  <c r="AR21" i="6"/>
  <c r="L673" i="6"/>
  <c r="M673" i="6" s="1"/>
  <c r="J673" i="6"/>
  <c r="Y673" i="6" s="1"/>
  <c r="J672" i="6"/>
  <c r="L672" i="6"/>
  <c r="M672" i="6" s="1"/>
  <c r="J671" i="6"/>
  <c r="L671" i="6"/>
  <c r="M671" i="6" s="1"/>
  <c r="L240" i="6"/>
  <c r="M240" i="6" s="1"/>
  <c r="J240" i="6"/>
  <c r="Y240" i="6" s="1"/>
  <c r="AC6" i="5"/>
  <c r="AC7" i="5"/>
  <c r="AC8" i="5"/>
  <c r="AC9" i="5"/>
  <c r="AC10" i="5"/>
  <c r="AC11" i="5"/>
  <c r="AC12" i="5"/>
  <c r="AC108" i="5"/>
  <c r="AC14" i="5"/>
  <c r="AC15" i="5"/>
  <c r="AC16" i="5"/>
  <c r="AC17" i="5"/>
  <c r="AC18" i="5"/>
  <c r="AC19" i="5"/>
  <c r="AC20" i="5"/>
  <c r="AC21" i="5"/>
  <c r="AC22" i="5"/>
  <c r="AC23" i="5"/>
  <c r="AC24" i="5"/>
  <c r="AC581" i="5"/>
  <c r="AC26" i="5"/>
  <c r="AC27" i="5"/>
  <c r="AC637" i="5"/>
  <c r="AC29" i="5"/>
  <c r="AC30" i="5"/>
  <c r="AC31" i="5"/>
  <c r="AC32" i="5"/>
  <c r="AC33" i="5"/>
  <c r="AC656" i="5"/>
  <c r="AC35" i="5"/>
  <c r="AC36" i="5"/>
  <c r="AC674" i="5"/>
  <c r="AC38" i="5"/>
  <c r="AC39" i="5"/>
  <c r="AC191" i="5"/>
  <c r="AC491" i="5"/>
  <c r="AC42" i="5"/>
  <c r="AC43" i="5"/>
  <c r="AC44" i="5"/>
  <c r="AC45" i="5"/>
  <c r="AC46" i="5"/>
  <c r="AC47" i="5"/>
  <c r="AC48" i="5"/>
  <c r="AC686" i="5"/>
  <c r="AC50" i="5"/>
  <c r="AC51" i="5"/>
  <c r="AC52" i="5"/>
  <c r="AC53" i="5"/>
  <c r="AC54" i="5"/>
  <c r="AC55" i="5"/>
  <c r="AC56" i="5"/>
  <c r="AC57" i="5"/>
  <c r="AC58" i="5"/>
  <c r="AC59" i="5"/>
  <c r="AC60" i="5"/>
  <c r="AC368" i="5"/>
  <c r="AC62" i="5"/>
  <c r="AC232" i="5"/>
  <c r="AC64" i="5"/>
  <c r="AC65" i="5"/>
  <c r="AC66" i="5"/>
  <c r="AC67" i="5"/>
  <c r="AC68" i="5"/>
  <c r="AC69" i="5"/>
  <c r="AC70" i="5"/>
  <c r="AC71" i="5"/>
  <c r="AC231" i="5"/>
  <c r="AC73" i="5"/>
  <c r="AC74" i="5"/>
  <c r="AC75" i="5"/>
  <c r="AC76" i="5"/>
  <c r="AC853" i="5"/>
  <c r="AC78" i="5"/>
  <c r="AC79" i="5"/>
  <c r="AC80" i="5"/>
  <c r="AC81" i="5"/>
  <c r="AC82" i="5"/>
  <c r="AC83" i="5"/>
  <c r="AC84" i="5"/>
  <c r="AC872" i="5"/>
  <c r="AC86" i="5"/>
  <c r="AC87" i="5"/>
  <c r="AC88" i="5"/>
  <c r="AC89" i="5"/>
  <c r="AC90" i="5"/>
  <c r="AC91" i="5"/>
  <c r="AC92" i="5"/>
  <c r="AC93" i="5"/>
  <c r="AC94" i="5"/>
  <c r="AC95" i="5"/>
  <c r="AC96" i="5"/>
  <c r="AC162" i="5"/>
  <c r="AC98" i="5"/>
  <c r="AC99" i="5"/>
  <c r="AC100" i="5"/>
  <c r="AC101" i="5"/>
  <c r="AC102" i="5"/>
  <c r="AC103" i="5"/>
  <c r="AC104" i="5"/>
  <c r="AC105" i="5"/>
  <c r="AC106" i="5"/>
  <c r="AC107" i="5"/>
  <c r="AC85" i="5"/>
  <c r="AC109" i="5"/>
  <c r="AC110" i="5"/>
  <c r="AC111" i="5"/>
  <c r="AC112" i="5"/>
  <c r="AC113" i="5"/>
  <c r="AC114" i="5"/>
  <c r="AC115" i="5"/>
  <c r="AC116" i="5"/>
  <c r="AC117" i="5"/>
  <c r="AC118" i="5"/>
  <c r="AC119" i="5"/>
  <c r="AC120" i="5"/>
  <c r="AC233" i="5"/>
  <c r="AC122" i="5"/>
  <c r="AC123" i="5"/>
  <c r="AC124" i="5"/>
  <c r="AC125" i="5"/>
  <c r="AC126" i="5"/>
  <c r="AC127" i="5"/>
  <c r="AC128" i="5"/>
  <c r="AC129" i="5"/>
  <c r="AC130" i="5"/>
  <c r="AC131" i="5"/>
  <c r="AC132" i="5"/>
  <c r="AC133" i="5"/>
  <c r="AC134" i="5"/>
  <c r="AC135" i="5"/>
  <c r="AC136" i="5"/>
  <c r="AC72" i="5"/>
  <c r="AC138" i="5"/>
  <c r="AC139" i="5"/>
  <c r="AC140" i="5"/>
  <c r="AC141" i="5"/>
  <c r="AC142" i="5"/>
  <c r="AC143" i="5"/>
  <c r="AC144" i="5"/>
  <c r="AC145" i="5"/>
  <c r="AC146" i="5"/>
  <c r="AC147" i="5"/>
  <c r="AC148" i="5"/>
  <c r="AC149" i="5"/>
  <c r="AC150" i="5"/>
  <c r="AC151" i="5"/>
  <c r="AC152" i="5"/>
  <c r="AC153" i="5"/>
  <c r="AC154" i="5"/>
  <c r="AC155" i="5"/>
  <c r="AC156" i="5"/>
  <c r="AC157" i="5"/>
  <c r="AC158" i="5"/>
  <c r="AC550" i="5"/>
  <c r="AC160" i="5"/>
  <c r="AC161" i="5"/>
  <c r="AC28" i="5"/>
  <c r="AC163" i="5"/>
  <c r="AC164" i="5"/>
  <c r="AC165" i="5"/>
  <c r="AC166" i="5"/>
  <c r="AC167" i="5"/>
  <c r="AC168" i="5"/>
  <c r="AC169" i="5"/>
  <c r="AC159" i="5"/>
  <c r="AC171" i="5"/>
  <c r="AC172" i="5"/>
  <c r="AC173" i="5"/>
  <c r="AC174" i="5"/>
  <c r="AC175" i="5"/>
  <c r="AC176" i="5"/>
  <c r="AC177" i="5"/>
  <c r="AC178" i="5"/>
  <c r="AC179" i="5"/>
  <c r="AC180" i="5"/>
  <c r="AC181" i="5"/>
  <c r="AC182" i="5"/>
  <c r="AC183" i="5"/>
  <c r="AC184" i="5"/>
  <c r="AC185" i="5"/>
  <c r="AC586" i="5"/>
  <c r="AC187" i="5"/>
  <c r="AC188" i="5"/>
  <c r="AC189" i="5"/>
  <c r="AC190" i="5"/>
  <c r="AC61" i="5"/>
  <c r="AC192" i="5"/>
  <c r="AC193" i="5"/>
  <c r="AC194" i="5"/>
  <c r="AC195" i="5"/>
  <c r="AC196" i="5"/>
  <c r="AC197" i="5"/>
  <c r="AC198" i="5"/>
  <c r="AC199" i="5"/>
  <c r="AC200" i="5"/>
  <c r="AC201" i="5"/>
  <c r="AC202" i="5"/>
  <c r="AC203" i="5"/>
  <c r="AC37" i="5"/>
  <c r="AC205" i="5"/>
  <c r="AC206" i="5"/>
  <c r="AC207" i="5"/>
  <c r="AC208" i="5"/>
  <c r="AC209" i="5"/>
  <c r="AC49" i="5"/>
  <c r="AC211" i="5"/>
  <c r="AC212" i="5"/>
  <c r="AC213" i="5"/>
  <c r="AC214" i="5"/>
  <c r="AC215" i="5"/>
  <c r="AC216" i="5"/>
  <c r="AC217" i="5"/>
  <c r="AC218" i="5"/>
  <c r="AC219" i="5"/>
  <c r="AC220" i="5"/>
  <c r="AC221" i="5"/>
  <c r="AC222" i="5"/>
  <c r="AC223" i="5"/>
  <c r="AC224" i="5"/>
  <c r="AC840" i="5"/>
  <c r="AC226" i="5"/>
  <c r="AC227" i="5"/>
  <c r="AC228" i="5"/>
  <c r="AC229" i="5"/>
  <c r="AC230" i="5"/>
  <c r="AC779" i="5"/>
  <c r="AC25" i="5"/>
  <c r="AC551" i="5"/>
  <c r="AC234" i="5"/>
  <c r="AC235" i="5"/>
  <c r="AC236" i="5"/>
  <c r="AC237" i="5"/>
  <c r="AC238" i="5"/>
  <c r="AC239" i="5"/>
  <c r="AC240" i="5"/>
  <c r="AC241" i="5"/>
  <c r="AC242" i="5"/>
  <c r="AC243" i="5"/>
  <c r="AC244" i="5"/>
  <c r="AC245" i="5"/>
  <c r="AC246" i="5"/>
  <c r="AC321"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841" i="5"/>
  <c r="AC278" i="5"/>
  <c r="AC279" i="5"/>
  <c r="AC280" i="5"/>
  <c r="AC880" i="5"/>
  <c r="AC282" i="5"/>
  <c r="AC283" i="5"/>
  <c r="AC284" i="5"/>
  <c r="AC285" i="5"/>
  <c r="AC286" i="5"/>
  <c r="AC287" i="5"/>
  <c r="AC288" i="5"/>
  <c r="AC289" i="5"/>
  <c r="AC290" i="5"/>
  <c r="AC204"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291" i="5"/>
  <c r="AC322" i="5"/>
  <c r="AC323" i="5"/>
  <c r="AC324" i="5"/>
  <c r="AC325" i="5"/>
  <c r="AC326" i="5"/>
  <c r="AC327" i="5"/>
  <c r="AC328" i="5"/>
  <c r="AC329" i="5"/>
  <c r="AC330" i="5"/>
  <c r="AC331" i="5"/>
  <c r="AC332" i="5"/>
  <c r="AC333" i="5"/>
  <c r="AC334" i="5"/>
  <c r="AC335" i="5"/>
  <c r="AC336" i="5"/>
  <c r="AC338" i="5"/>
  <c r="AC340" i="5"/>
  <c r="AC341" i="5"/>
  <c r="AC345" i="5"/>
  <c r="AC346" i="5"/>
  <c r="AC347" i="5"/>
  <c r="AC348" i="5"/>
  <c r="AC349" i="5"/>
  <c r="AC350" i="5"/>
  <c r="AC342" i="5"/>
  <c r="AC343" i="5"/>
  <c r="AC344" i="5"/>
  <c r="AC353" i="5"/>
  <c r="AC337" i="5"/>
  <c r="AC339" i="5"/>
  <c r="AC352" i="5"/>
  <c r="AC351" i="5"/>
  <c r="AC354" i="5"/>
  <c r="AC355" i="5"/>
  <c r="AC357" i="5"/>
  <c r="AC356" i="5"/>
  <c r="AC358" i="5"/>
  <c r="AC770" i="5"/>
  <c r="AC360" i="5"/>
  <c r="AC361" i="5"/>
  <c r="AC362" i="5"/>
  <c r="AC363" i="5"/>
  <c r="AC364" i="5"/>
  <c r="AC365" i="5"/>
  <c r="AC366" i="5"/>
  <c r="AC367" i="5"/>
  <c r="AC170" i="5"/>
  <c r="AC369" i="5"/>
  <c r="AC370" i="5"/>
  <c r="AC371" i="5"/>
  <c r="AC372" i="5"/>
  <c r="AC373" i="5"/>
  <c r="AC210" i="5"/>
  <c r="AC375" i="5"/>
  <c r="AC376" i="5"/>
  <c r="AC377" i="5"/>
  <c r="AC378" i="5"/>
  <c r="AC379" i="5"/>
  <c r="AC380" i="5"/>
  <c r="AC381" i="5"/>
  <c r="AC382" i="5"/>
  <c r="AC383" i="5"/>
  <c r="AC384" i="5"/>
  <c r="AC385" i="5"/>
  <c r="AC386" i="5"/>
  <c r="AC387" i="5"/>
  <c r="AC388" i="5"/>
  <c r="AC389" i="5"/>
  <c r="AC843" i="5"/>
  <c r="AC391" i="5"/>
  <c r="AC392" i="5"/>
  <c r="AC97" i="5"/>
  <c r="AC394" i="5"/>
  <c r="AC499"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585" i="5"/>
  <c r="AC489" i="5"/>
  <c r="AC490" i="5"/>
  <c r="AC121" i="5"/>
  <c r="AC492" i="5"/>
  <c r="AC493" i="5"/>
  <c r="AC494" i="5"/>
  <c r="AC495" i="5"/>
  <c r="AC496" i="5"/>
  <c r="AC497" i="5"/>
  <c r="AC488" i="5"/>
  <c r="AC726" i="5"/>
  <c r="AC500" i="5"/>
  <c r="AC886"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374" i="5"/>
  <c r="AC549" i="5"/>
  <c r="AC247"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395" i="5"/>
  <c r="AC13" i="5"/>
  <c r="AC582" i="5"/>
  <c r="AC583" i="5"/>
  <c r="AC584" i="5"/>
  <c r="AC359" i="5"/>
  <c r="AC34" i="5"/>
  <c r="AC587" i="5"/>
  <c r="AC588" i="5"/>
  <c r="AC589" i="5"/>
  <c r="AC590" i="5"/>
  <c r="AC591" i="5"/>
  <c r="AC580"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94" i="5"/>
  <c r="AC638" i="5"/>
  <c r="AC639" i="5"/>
  <c r="AC640" i="5"/>
  <c r="AC641" i="5"/>
  <c r="AC642" i="5"/>
  <c r="AC643" i="5"/>
  <c r="AC644" i="5"/>
  <c r="AC645" i="5"/>
  <c r="AC646" i="5"/>
  <c r="AC647" i="5"/>
  <c r="AC648" i="5"/>
  <c r="AC649" i="5"/>
  <c r="AC650" i="5"/>
  <c r="AC651" i="5"/>
  <c r="AC652" i="5"/>
  <c r="AC653" i="5"/>
  <c r="AC654" i="5"/>
  <c r="AC655" i="5"/>
  <c r="AC592" i="5"/>
  <c r="AC657" i="5"/>
  <c r="AC658" i="5"/>
  <c r="AC659" i="5"/>
  <c r="AC660" i="5"/>
  <c r="AC661" i="5"/>
  <c r="AC662" i="5"/>
  <c r="AC663" i="5"/>
  <c r="AC664" i="5"/>
  <c r="AC665" i="5"/>
  <c r="AC666" i="5"/>
  <c r="AC684" i="5"/>
  <c r="AC668" i="5"/>
  <c r="AC669" i="5"/>
  <c r="AC670" i="5"/>
  <c r="AC671" i="5"/>
  <c r="AC672" i="5"/>
  <c r="AC673" i="5"/>
  <c r="AC186" i="5"/>
  <c r="AC675" i="5"/>
  <c r="AC676" i="5"/>
  <c r="AC677" i="5"/>
  <c r="AC678" i="5"/>
  <c r="AC679" i="5"/>
  <c r="AC680" i="5"/>
  <c r="AC681" i="5"/>
  <c r="AC682" i="5"/>
  <c r="AC683" i="5"/>
  <c r="AC40" i="5"/>
  <c r="AC685" i="5"/>
  <c r="AC776" i="5"/>
  <c r="AC687" i="5"/>
  <c r="AC688" i="5"/>
  <c r="AC689" i="5"/>
  <c r="AC690" i="5"/>
  <c r="AC691" i="5"/>
  <c r="AC692" i="5"/>
  <c r="AC693" i="5"/>
  <c r="AC88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63" i="5"/>
  <c r="AC727" i="5"/>
  <c r="AC728" i="5"/>
  <c r="AC729" i="5"/>
  <c r="AC730" i="5"/>
  <c r="AC731" i="5"/>
  <c r="AC732"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498" i="5"/>
  <c r="AC771" i="5"/>
  <c r="AC772" i="5"/>
  <c r="AC773" i="5"/>
  <c r="AC774" i="5"/>
  <c r="AC775" i="5"/>
  <c r="AC390" i="5"/>
  <c r="AC777" i="5"/>
  <c r="AC778" i="5"/>
  <c r="AC277"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281" i="5"/>
  <c r="AC137" i="5"/>
  <c r="AC842" i="5"/>
  <c r="AC41" i="5"/>
  <c r="AC844" i="5"/>
  <c r="AC845" i="5"/>
  <c r="AC846" i="5"/>
  <c r="AC847" i="5"/>
  <c r="AC848" i="5"/>
  <c r="AC849" i="5"/>
  <c r="AC850" i="5"/>
  <c r="AC851" i="5"/>
  <c r="AC852" i="5"/>
  <c r="AC77" i="5"/>
  <c r="AC854" i="5"/>
  <c r="AC855" i="5"/>
  <c r="AC856" i="5"/>
  <c r="AC857" i="5"/>
  <c r="AC858" i="5"/>
  <c r="AC859" i="5"/>
  <c r="AC860" i="5"/>
  <c r="AC861" i="5"/>
  <c r="AC862" i="5"/>
  <c r="AC863" i="5"/>
  <c r="AC864" i="5"/>
  <c r="AC865" i="5"/>
  <c r="AC866" i="5"/>
  <c r="AC867" i="5"/>
  <c r="AC868" i="5"/>
  <c r="AC869" i="5"/>
  <c r="AC870" i="5"/>
  <c r="AC871" i="5"/>
  <c r="AC225" i="5"/>
  <c r="AC873" i="5"/>
  <c r="AC874" i="5"/>
  <c r="AC875" i="5"/>
  <c r="AC876" i="5"/>
  <c r="AC877" i="5"/>
  <c r="AC878" i="5"/>
  <c r="AC879" i="5"/>
  <c r="AC667" i="5"/>
  <c r="AC881" i="5"/>
  <c r="AC882" i="5"/>
  <c r="AC883" i="5"/>
  <c r="AC393" i="5"/>
  <c r="AC885" i="5"/>
  <c r="AC501"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E129" i="62" l="1"/>
  <c r="M133" i="45"/>
  <c r="AV240" i="6"/>
  <c r="F195" i="62"/>
  <c r="L198" i="45"/>
  <c r="F541" i="62"/>
  <c r="L553" i="45"/>
  <c r="AV673" i="6"/>
  <c r="F544" i="62"/>
  <c r="L555" i="45"/>
  <c r="F543" i="62"/>
  <c r="L554" i="45"/>
  <c r="AR671" i="6"/>
  <c r="AV671" i="6"/>
  <c r="AR672" i="6"/>
  <c r="AV672" i="6"/>
  <c r="AE673" i="6"/>
  <c r="AR673" i="6"/>
  <c r="AE240" i="6"/>
  <c r="AR240" i="6"/>
  <c r="AE672" i="6"/>
  <c r="U536" i="5"/>
  <c r="U705" i="5"/>
  <c r="T536" i="5"/>
  <c r="T705" i="5"/>
  <c r="AE671" i="6"/>
  <c r="Y671" i="6"/>
  <c r="Y672" i="6"/>
  <c r="J470" i="6"/>
  <c r="Y470" i="6" s="1"/>
  <c r="L470" i="6"/>
  <c r="M470" i="6" s="1"/>
  <c r="J705" i="6"/>
  <c r="Y705" i="6" s="1"/>
  <c r="L705" i="6"/>
  <c r="M705" i="6" s="1"/>
  <c r="E541" i="62" l="1"/>
  <c r="M553" i="45"/>
  <c r="E195" i="62"/>
  <c r="M198" i="45"/>
  <c r="E543" i="62"/>
  <c r="M554" i="45"/>
  <c r="E544" i="62"/>
  <c r="M555" i="45"/>
  <c r="AV705" i="6"/>
  <c r="F568" i="62"/>
  <c r="L579" i="45"/>
  <c r="AV470" i="6"/>
  <c r="L387" i="45"/>
  <c r="F380" i="62"/>
  <c r="AE470" i="6"/>
  <c r="AR470" i="6"/>
  <c r="AE705" i="6"/>
  <c r="AR705" i="6"/>
  <c r="AE705" i="5"/>
  <c r="AE536" i="5"/>
  <c r="J443" i="6"/>
  <c r="Y443" i="6" s="1"/>
  <c r="L443" i="6"/>
  <c r="M443" i="6" s="1"/>
  <c r="E380" i="62" l="1"/>
  <c r="M387" i="45"/>
  <c r="E568" i="62"/>
  <c r="M579" i="45"/>
  <c r="AV443" i="6"/>
  <c r="F355" i="62"/>
  <c r="L360" i="45"/>
  <c r="AE443" i="6"/>
  <c r="AR443" i="6"/>
  <c r="J703" i="6"/>
  <c r="Y703" i="6" s="1"/>
  <c r="L703" i="6"/>
  <c r="M703" i="6" s="1"/>
  <c r="AV703" i="6" l="1"/>
  <c r="E355" i="62"/>
  <c r="M360" i="45"/>
  <c r="AE703" i="6"/>
  <c r="AR703" i="6"/>
  <c r="J13" i="6"/>
  <c r="J15" i="6"/>
  <c r="Y15" i="6" s="1"/>
  <c r="J16" i="6"/>
  <c r="T210" i="5" s="1"/>
  <c r="J19" i="6"/>
  <c r="T433" i="5" s="1"/>
  <c r="J46" i="6"/>
  <c r="Y46" i="6" s="1"/>
  <c r="J26" i="6"/>
  <c r="Y26" i="6" s="1"/>
  <c r="J37" i="6"/>
  <c r="Y37" i="6" s="1"/>
  <c r="J546" i="6"/>
  <c r="Y546" i="6" s="1"/>
  <c r="J47" i="6"/>
  <c r="Y47" i="6" s="1"/>
  <c r="J49" i="6"/>
  <c r="Y49" i="6" s="1"/>
  <c r="J54" i="6"/>
  <c r="Y54" i="6" s="1"/>
  <c r="J55" i="6"/>
  <c r="Y55" i="6" s="1"/>
  <c r="J59" i="6"/>
  <c r="Y59" i="6" s="1"/>
  <c r="J64" i="6"/>
  <c r="J65" i="6"/>
  <c r="Y65" i="6" s="1"/>
  <c r="J68" i="6"/>
  <c r="Y68" i="6" s="1"/>
  <c r="J70" i="6"/>
  <c r="T37" i="5" s="1"/>
  <c r="J73" i="6"/>
  <c r="Y73" i="6" s="1"/>
  <c r="J79" i="6"/>
  <c r="Y79" i="6" s="1"/>
  <c r="J80" i="6"/>
  <c r="Y80" i="6" s="1"/>
  <c r="J81" i="6"/>
  <c r="Y81" i="6" s="1"/>
  <c r="J82" i="6"/>
  <c r="Y82" i="6" s="1"/>
  <c r="J84" i="6"/>
  <c r="Y84" i="6" s="1"/>
  <c r="J88" i="6"/>
  <c r="Y88" i="6" s="1"/>
  <c r="J89" i="6"/>
  <c r="Y89" i="6" s="1"/>
  <c r="J90" i="6"/>
  <c r="Y90" i="6" s="1"/>
  <c r="J96" i="6"/>
  <c r="Y96" i="6" s="1"/>
  <c r="J97" i="6"/>
  <c r="Y97" i="6" s="1"/>
  <c r="J98" i="6"/>
  <c r="Y98" i="6" s="1"/>
  <c r="J99" i="6"/>
  <c r="Y99" i="6" s="1"/>
  <c r="Y100" i="6"/>
  <c r="J104" i="6"/>
  <c r="Y104" i="6" s="1"/>
  <c r="J105" i="6"/>
  <c r="Y105" i="6" s="1"/>
  <c r="J106" i="6"/>
  <c r="T63" i="5" s="1"/>
  <c r="J108" i="6"/>
  <c r="Y108" i="6" s="1"/>
  <c r="J109" i="6"/>
  <c r="Y109" i="6" s="1"/>
  <c r="J110" i="6"/>
  <c r="Y110" i="6" s="1"/>
  <c r="J111" i="6"/>
  <c r="Y111" i="6" s="1"/>
  <c r="J112" i="6"/>
  <c r="Y112" i="6" s="1"/>
  <c r="J115" i="6"/>
  <c r="Y115" i="6" s="1"/>
  <c r="J116" i="6"/>
  <c r="Y116" i="6" s="1"/>
  <c r="J117" i="6"/>
  <c r="Y117" i="6" s="1"/>
  <c r="J118" i="6"/>
  <c r="Y118" i="6" s="1"/>
  <c r="J120" i="6"/>
  <c r="T549" i="5" s="1"/>
  <c r="J122" i="6"/>
  <c r="Y122" i="6" s="1"/>
  <c r="J123" i="6"/>
  <c r="Y123" i="6" s="1"/>
  <c r="J124" i="6"/>
  <c r="Y124" i="6" s="1"/>
  <c r="J125" i="6"/>
  <c r="Y125" i="6" s="1"/>
  <c r="J128" i="6"/>
  <c r="Y128" i="6" s="1"/>
  <c r="J131" i="6"/>
  <c r="T853" i="5" s="1"/>
  <c r="J134" i="6"/>
  <c r="Y134" i="6" s="1"/>
  <c r="J136" i="6"/>
  <c r="Y136" i="6" s="1"/>
  <c r="J138" i="6"/>
  <c r="Y138" i="6" s="1"/>
  <c r="J147" i="6"/>
  <c r="Y147" i="6" s="1"/>
  <c r="J149" i="6"/>
  <c r="Y149" i="6" s="1"/>
  <c r="J151" i="6"/>
  <c r="Y151" i="6" s="1"/>
  <c r="J153" i="6"/>
  <c r="Y153" i="6" s="1"/>
  <c r="J156" i="6"/>
  <c r="T28" i="5" s="1"/>
  <c r="J162" i="6"/>
  <c r="Y162" i="6" s="1"/>
  <c r="J165" i="6"/>
  <c r="Y165" i="6" s="1"/>
  <c r="J167" i="6"/>
  <c r="J169" i="6"/>
  <c r="J170" i="6"/>
  <c r="Y170" i="6" s="1"/>
  <c r="J172" i="6"/>
  <c r="Y172" i="6" s="1"/>
  <c r="J174" i="6"/>
  <c r="Y174" i="6" s="1"/>
  <c r="J177" i="6"/>
  <c r="Y177" i="6" s="1"/>
  <c r="J178" i="6"/>
  <c r="Y178" i="6" s="1"/>
  <c r="J181" i="6"/>
  <c r="J184" i="6"/>
  <c r="T584" i="5" s="1"/>
  <c r="J185" i="6"/>
  <c r="Y185" i="6" s="1"/>
  <c r="J190" i="6"/>
  <c r="Y190" i="6" s="1"/>
  <c r="Y191" i="6"/>
  <c r="Y192" i="6"/>
  <c r="J197" i="6"/>
  <c r="Y197" i="6" s="1"/>
  <c r="J198" i="6"/>
  <c r="Y198" i="6" s="1"/>
  <c r="J200" i="6"/>
  <c r="Y200" i="6" s="1"/>
  <c r="J202" i="6"/>
  <c r="Y202" i="6" s="1"/>
  <c r="J206" i="6"/>
  <c r="Y206" i="6" s="1"/>
  <c r="J207" i="6"/>
  <c r="Y207" i="6" s="1"/>
  <c r="J208" i="6"/>
  <c r="Y208" i="6" s="1"/>
  <c r="J209" i="6"/>
  <c r="Y209" i="6" s="1"/>
  <c r="J212" i="6"/>
  <c r="Y212" i="6" s="1"/>
  <c r="J214" i="6"/>
  <c r="Y214" i="6" s="1"/>
  <c r="J215" i="6"/>
  <c r="Y215" i="6" s="1"/>
  <c r="J217" i="6"/>
  <c r="J222" i="6"/>
  <c r="Y222" i="6" s="1"/>
  <c r="J223" i="6"/>
  <c r="J227" i="6"/>
  <c r="Y227" i="6" s="1"/>
  <c r="J228" i="6"/>
  <c r="Y228" i="6" s="1"/>
  <c r="J229" i="6"/>
  <c r="Y229" i="6" s="1"/>
  <c r="J230" i="6"/>
  <c r="Y230" i="6" s="1"/>
  <c r="J232" i="6"/>
  <c r="Y232" i="6" s="1"/>
  <c r="J234" i="6"/>
  <c r="Y234" i="6" s="1"/>
  <c r="J236" i="6"/>
  <c r="Y236" i="6" s="1"/>
  <c r="Y239" i="6"/>
  <c r="J242" i="6"/>
  <c r="T159" i="5" s="1"/>
  <c r="J224" i="6"/>
  <c r="Y224" i="6" s="1"/>
  <c r="J245" i="6"/>
  <c r="Y245" i="6" s="1"/>
  <c r="J246" i="6"/>
  <c r="Y246" i="6" s="1"/>
  <c r="J248" i="6"/>
  <c r="T671" i="5" s="1"/>
  <c r="J249" i="6"/>
  <c r="Y249" i="6" s="1"/>
  <c r="J255" i="6"/>
  <c r="Y255" i="6" s="1"/>
  <c r="J256" i="6"/>
  <c r="Y256" i="6" s="1"/>
  <c r="J257" i="6"/>
  <c r="T97" i="5" s="1"/>
  <c r="J262" i="6"/>
  <c r="J263" i="6"/>
  <c r="Y263" i="6" s="1"/>
  <c r="J264" i="6"/>
  <c r="Y264" i="6" s="1"/>
  <c r="J272" i="6"/>
  <c r="T225" i="5" s="1"/>
  <c r="J274" i="6"/>
  <c r="Y274" i="6" s="1"/>
  <c r="J278" i="6"/>
  <c r="Y278" i="6" s="1"/>
  <c r="J279" i="6"/>
  <c r="Y279" i="6" s="1"/>
  <c r="J282" i="6"/>
  <c r="J284" i="6"/>
  <c r="J287" i="6"/>
  <c r="Y287" i="6" s="1"/>
  <c r="J290" i="6"/>
  <c r="Y290" i="6" s="1"/>
  <c r="J292" i="6"/>
  <c r="Y292" i="6" s="1"/>
  <c r="J293" i="6"/>
  <c r="T279" i="5" s="1"/>
  <c r="J295" i="6"/>
  <c r="J296" i="6"/>
  <c r="Y296" i="6" s="1"/>
  <c r="J297" i="6"/>
  <c r="Y297" i="6" s="1"/>
  <c r="J299" i="6"/>
  <c r="T117" i="5" s="1"/>
  <c r="J300" i="6"/>
  <c r="Y300" i="6" s="1"/>
  <c r="J302" i="6"/>
  <c r="Y302" i="6" s="1"/>
  <c r="J303" i="6"/>
  <c r="Y303" i="6" s="1"/>
  <c r="J309" i="6"/>
  <c r="Y309" i="6" s="1"/>
  <c r="J310" i="6"/>
  <c r="Y310" i="6" s="1"/>
  <c r="J311" i="6"/>
  <c r="Y311" i="6" s="1"/>
  <c r="J313" i="6"/>
  <c r="Y313" i="6" s="1"/>
  <c r="J314" i="6"/>
  <c r="Y314" i="6" s="1"/>
  <c r="J315" i="6"/>
  <c r="Y315" i="6" s="1"/>
  <c r="J317" i="6"/>
  <c r="Y317" i="6" s="1"/>
  <c r="J321" i="6"/>
  <c r="Y321" i="6" s="1"/>
  <c r="J322" i="6"/>
  <c r="Y322" i="6" s="1"/>
  <c r="J324" i="6"/>
  <c r="Y324" i="6" s="1"/>
  <c r="J326" i="6"/>
  <c r="Y326" i="6" s="1"/>
  <c r="J325" i="6"/>
  <c r="Y325" i="6" s="1"/>
  <c r="J327" i="6"/>
  <c r="T281" i="5" s="1"/>
  <c r="J328" i="6"/>
  <c r="Y328" i="6" s="1"/>
  <c r="J330" i="6"/>
  <c r="Y330" i="6" s="1"/>
  <c r="J333" i="6"/>
  <c r="Y333" i="6" s="1"/>
  <c r="J334" i="6"/>
  <c r="Y334" i="6" s="1"/>
  <c r="J336" i="6"/>
  <c r="Y336" i="6" s="1"/>
  <c r="J339" i="6"/>
  <c r="J345" i="6"/>
  <c r="Y345" i="6" s="1"/>
  <c r="J348" i="6"/>
  <c r="Y348" i="6" s="1"/>
  <c r="J353" i="6"/>
  <c r="Y353" i="6" s="1"/>
  <c r="J355" i="6"/>
  <c r="Y355" i="6" s="1"/>
  <c r="J356" i="6"/>
  <c r="Y356" i="6" s="1"/>
  <c r="J358" i="6"/>
  <c r="Y358" i="6" s="1"/>
  <c r="J366" i="6"/>
  <c r="T204" i="5" s="1"/>
  <c r="J367" i="6"/>
  <c r="T393" i="5" s="1"/>
  <c r="J368" i="6"/>
  <c r="Y368" i="6" s="1"/>
  <c r="J370" i="6"/>
  <c r="Y370" i="6" s="1"/>
  <c r="J374" i="6"/>
  <c r="Y374" i="6" s="1"/>
  <c r="J375" i="6"/>
  <c r="Y375" i="6" s="1"/>
  <c r="J381" i="6"/>
  <c r="Y381" i="6" s="1"/>
  <c r="J386" i="6"/>
  <c r="J387" i="6"/>
  <c r="Y387" i="6" s="1"/>
  <c r="J388" i="6"/>
  <c r="Y388" i="6" s="1"/>
  <c r="J392" i="6"/>
  <c r="Y392" i="6" s="1"/>
  <c r="J398" i="6"/>
  <c r="Y398" i="6" s="1"/>
  <c r="J402" i="6"/>
  <c r="Y402" i="6" s="1"/>
  <c r="J403" i="6"/>
  <c r="Y403" i="6" s="1"/>
  <c r="J407" i="6"/>
  <c r="T518" i="5" s="1"/>
  <c r="J408" i="6"/>
  <c r="Y408" i="6" s="1"/>
  <c r="J413" i="6"/>
  <c r="Y413" i="6" s="1"/>
  <c r="J420" i="6"/>
  <c r="Y420" i="6" s="1"/>
  <c r="J422" i="6"/>
  <c r="T395" i="5" s="1"/>
  <c r="J423" i="6"/>
  <c r="Y423" i="6" s="1"/>
  <c r="J424" i="6"/>
  <c r="Y424" i="6" s="1"/>
  <c r="J425" i="6"/>
  <c r="Y425" i="6" s="1"/>
  <c r="J433" i="6"/>
  <c r="Y433" i="6" s="1"/>
  <c r="J435" i="6"/>
  <c r="Y435" i="6" s="1"/>
  <c r="J437" i="6"/>
  <c r="Y437" i="6" s="1"/>
  <c r="J446" i="6"/>
  <c r="Y446" i="6" s="1"/>
  <c r="J447" i="6"/>
  <c r="Y447" i="6" s="1"/>
  <c r="J450" i="6"/>
  <c r="Y450" i="6" s="1"/>
  <c r="J452" i="6"/>
  <c r="Y452" i="6" s="1"/>
  <c r="J453" i="6"/>
  <c r="Y453" i="6" s="1"/>
  <c r="J459" i="6"/>
  <c r="T233" i="5" s="1"/>
  <c r="J460" i="6"/>
  <c r="Y460" i="6" s="1"/>
  <c r="J461" i="6"/>
  <c r="Y461" i="6" s="1"/>
  <c r="J471" i="6"/>
  <c r="Y471" i="6" s="1"/>
  <c r="J473" i="6"/>
  <c r="Y473" i="6" s="1"/>
  <c r="J474" i="6"/>
  <c r="Y474" i="6" s="1"/>
  <c r="J479" i="6"/>
  <c r="Y479" i="6" s="1"/>
  <c r="J482" i="6"/>
  <c r="Y482" i="6" s="1"/>
  <c r="J483" i="6"/>
  <c r="Y483" i="6" s="1"/>
  <c r="J484" i="6"/>
  <c r="Y484" i="6" s="1"/>
  <c r="J485" i="6"/>
  <c r="J487" i="6"/>
  <c r="T637" i="5" s="1"/>
  <c r="J490" i="6"/>
  <c r="Y490" i="6" s="1"/>
  <c r="J497" i="6"/>
  <c r="T501" i="5" s="1"/>
  <c r="J498" i="6"/>
  <c r="Y498" i="6" s="1"/>
  <c r="J505" i="6"/>
  <c r="Y505" i="6" s="1"/>
  <c r="J506" i="6"/>
  <c r="Y506" i="6" s="1"/>
  <c r="J508" i="6"/>
  <c r="Y508" i="6" s="1"/>
  <c r="J495" i="6"/>
  <c r="Y495" i="6" s="1"/>
  <c r="J522" i="6"/>
  <c r="Y522" i="6" s="1"/>
  <c r="J523" i="6"/>
  <c r="Y523" i="6" s="1"/>
  <c r="J524" i="6"/>
  <c r="Y524" i="6" s="1"/>
  <c r="J527" i="6"/>
  <c r="Y527" i="6" s="1"/>
  <c r="J525" i="6"/>
  <c r="J529" i="6"/>
  <c r="Y529" i="6" s="1"/>
  <c r="J531" i="6"/>
  <c r="Y531" i="6" s="1"/>
  <c r="J530" i="6"/>
  <c r="Y530" i="6" s="1"/>
  <c r="J532" i="6"/>
  <c r="Y532" i="6" s="1"/>
  <c r="J538" i="6"/>
  <c r="Y538" i="6" s="1"/>
  <c r="J539" i="6"/>
  <c r="Y539" i="6" s="1"/>
  <c r="J541" i="6"/>
  <c r="Y541" i="6" s="1"/>
  <c r="J544" i="6"/>
  <c r="Y544" i="6" s="1"/>
  <c r="J545" i="6"/>
  <c r="J547" i="6"/>
  <c r="Y547" i="6" s="1"/>
  <c r="J553" i="6"/>
  <c r="Y553" i="6" s="1"/>
  <c r="J555" i="6"/>
  <c r="Y555" i="6" s="1"/>
  <c r="J557" i="6"/>
  <c r="Y557" i="6" s="1"/>
  <c r="J559" i="6"/>
  <c r="Y559" i="6" s="1"/>
  <c r="J568" i="6"/>
  <c r="Y568" i="6" s="1"/>
  <c r="J570" i="6"/>
  <c r="Y570" i="6" s="1"/>
  <c r="J573" i="6"/>
  <c r="Y573" i="6" s="1"/>
  <c r="J578" i="6"/>
  <c r="T277" i="5" s="1"/>
  <c r="J580" i="6"/>
  <c r="Y580" i="6" s="1"/>
  <c r="J582" i="6"/>
  <c r="Y582" i="6" s="1"/>
  <c r="J583" i="6"/>
  <c r="Y583" i="6" s="1"/>
  <c r="J594" i="6"/>
  <c r="J596" i="6"/>
  <c r="Y596" i="6" s="1"/>
  <c r="J598" i="6"/>
  <c r="Y598" i="6" s="1"/>
  <c r="J599" i="6"/>
  <c r="T843" i="5" s="1"/>
  <c r="J670" i="6"/>
  <c r="Y670" i="6" s="1"/>
  <c r="J600" i="6"/>
  <c r="Y600" i="6" s="1"/>
  <c r="J603" i="6"/>
  <c r="Y603" i="6" s="1"/>
  <c r="J604" i="6"/>
  <c r="J606" i="6"/>
  <c r="Y606" i="6" s="1"/>
  <c r="J607" i="6"/>
  <c r="J608" i="6"/>
  <c r="Y608" i="6" s="1"/>
  <c r="J610" i="6"/>
  <c r="Y610" i="6" s="1"/>
  <c r="J611" i="6"/>
  <c r="J614" i="6"/>
  <c r="Y614" i="6" s="1"/>
  <c r="J615" i="6"/>
  <c r="Y615" i="6" s="1"/>
  <c r="J616" i="6"/>
  <c r="Y616" i="6" s="1"/>
  <c r="J617" i="6"/>
  <c r="Y617" i="6" s="1"/>
  <c r="J620" i="6"/>
  <c r="Y620" i="6" s="1"/>
  <c r="J623" i="6"/>
  <c r="J625" i="6"/>
  <c r="J630" i="6"/>
  <c r="J621" i="6"/>
  <c r="Y621" i="6" s="1"/>
  <c r="J640" i="6"/>
  <c r="Y640" i="6" s="1"/>
  <c r="J642" i="6"/>
  <c r="Y642" i="6" s="1"/>
  <c r="J644" i="6"/>
  <c r="Y644" i="6" s="1"/>
  <c r="J645" i="6"/>
  <c r="Y645" i="6" s="1"/>
  <c r="J648" i="6"/>
  <c r="Y648" i="6" s="1"/>
  <c r="J650" i="6"/>
  <c r="J651" i="6"/>
  <c r="J653" i="6"/>
  <c r="Y653" i="6" s="1"/>
  <c r="J661" i="6"/>
  <c r="Y661" i="6" s="1"/>
  <c r="J662" i="6"/>
  <c r="T686" i="5" s="1"/>
  <c r="J668" i="6"/>
  <c r="Y668" i="6" s="1"/>
  <c r="J675" i="6"/>
  <c r="Y675" i="6" s="1"/>
  <c r="J676" i="6"/>
  <c r="Y676" i="6" s="1"/>
  <c r="J677" i="6"/>
  <c r="Y677" i="6" s="1"/>
  <c r="J686" i="6"/>
  <c r="Y686" i="6" s="1"/>
  <c r="J688" i="6"/>
  <c r="Y688" i="6" s="1"/>
  <c r="J690" i="6"/>
  <c r="Y690" i="6" s="1"/>
  <c r="J692" i="6"/>
  <c r="Y692" i="6" s="1"/>
  <c r="J693" i="6"/>
  <c r="Y693" i="6" s="1"/>
  <c r="J695" i="6"/>
  <c r="Y695" i="6" s="1"/>
  <c r="J697" i="6"/>
  <c r="Y697" i="6" s="1"/>
  <c r="J698" i="6"/>
  <c r="Y698" i="6" s="1"/>
  <c r="J699" i="6"/>
  <c r="T726" i="5" s="1"/>
  <c r="J702" i="6"/>
  <c r="J707" i="6"/>
  <c r="T390" i="5" s="1"/>
  <c r="J710" i="6"/>
  <c r="Y710" i="6" s="1"/>
  <c r="J714" i="6"/>
  <c r="Y714" i="6" s="1"/>
  <c r="J717" i="6"/>
  <c r="Y717" i="6" s="1"/>
  <c r="J718" i="6"/>
  <c r="Y718" i="6" s="1"/>
  <c r="J720" i="6"/>
  <c r="Y720" i="6" s="1"/>
  <c r="J721" i="6"/>
  <c r="Y721" i="6" s="1"/>
  <c r="J724" i="6"/>
  <c r="Y724" i="6" s="1"/>
  <c r="J730" i="6"/>
  <c r="Y730" i="6" s="1"/>
  <c r="J734" i="6"/>
  <c r="Y734" i="6" s="1"/>
  <c r="J737" i="6"/>
  <c r="Y737" i="6" s="1"/>
  <c r="J746" i="6"/>
  <c r="Y746" i="6" s="1"/>
  <c r="J747" i="6"/>
  <c r="Y747" i="6" s="1"/>
  <c r="J754" i="6"/>
  <c r="Y754" i="6" s="1"/>
  <c r="J758" i="6"/>
  <c r="J759" i="6"/>
  <c r="T61" i="5" s="1"/>
  <c r="J762" i="6"/>
  <c r="Y762" i="6" s="1"/>
  <c r="J763" i="6"/>
  <c r="T368" i="5" s="1"/>
  <c r="J766" i="6"/>
  <c r="Y766" i="6" s="1"/>
  <c r="J767" i="6"/>
  <c r="Y767" i="6" s="1"/>
  <c r="J771" i="6"/>
  <c r="Y771" i="6" s="1"/>
  <c r="J777" i="6"/>
  <c r="Y777" i="6" s="1"/>
  <c r="J780" i="6"/>
  <c r="Y780" i="6" s="1"/>
  <c r="J782" i="6"/>
  <c r="Y782" i="6" s="1"/>
  <c r="J419" i="6"/>
  <c r="Y419" i="6" s="1"/>
  <c r="J789" i="6"/>
  <c r="T872" i="5" s="1"/>
  <c r="J791" i="6"/>
  <c r="Y791" i="6" s="1"/>
  <c r="J796" i="6"/>
  <c r="Y796" i="6" s="1"/>
  <c r="J799" i="6"/>
  <c r="T797" i="5" s="1"/>
  <c r="J803" i="6"/>
  <c r="T841" i="5" s="1"/>
  <c r="J804" i="6"/>
  <c r="Y804" i="6" s="1"/>
  <c r="J805" i="6"/>
  <c r="Y805" i="6" s="1"/>
  <c r="J807" i="6"/>
  <c r="Y807" i="6" s="1"/>
  <c r="J809" i="6"/>
  <c r="Y809" i="6" s="1"/>
  <c r="J813" i="6"/>
  <c r="Y813" i="6" s="1"/>
  <c r="J814" i="6"/>
  <c r="J817" i="6"/>
  <c r="Y817" i="6" s="1"/>
  <c r="J823" i="6"/>
  <c r="Y823" i="6" s="1"/>
  <c r="J824" i="6"/>
  <c r="Y824" i="6" s="1"/>
  <c r="J829" i="6"/>
  <c r="T840" i="5" s="1"/>
  <c r="J831" i="6"/>
  <c r="Y831" i="6" s="1"/>
  <c r="J834" i="6"/>
  <c r="Y834" i="6" s="1"/>
  <c r="J839" i="6"/>
  <c r="J840" i="6"/>
  <c r="Y840" i="6" s="1"/>
  <c r="J844" i="6"/>
  <c r="Y844" i="6" s="1"/>
  <c r="J845" i="6"/>
  <c r="Y845" i="6" s="1"/>
  <c r="J847" i="6"/>
  <c r="T186" i="5" s="1"/>
  <c r="J848" i="6"/>
  <c r="Y848" i="6" s="1"/>
  <c r="J852" i="6"/>
  <c r="Y852" i="6" s="1"/>
  <c r="J857" i="6"/>
  <c r="Y857" i="6" s="1"/>
  <c r="J859" i="6"/>
  <c r="Y859" i="6" s="1"/>
  <c r="J860" i="6"/>
  <c r="J861" i="6"/>
  <c r="Y861" i="6" s="1"/>
  <c r="J863" i="6"/>
  <c r="Y863" i="6" s="1"/>
  <c r="J879" i="6"/>
  <c r="T121" i="5" s="1"/>
  <c r="J881" i="6"/>
  <c r="Y881" i="6" s="1"/>
  <c r="J882" i="6"/>
  <c r="Y882" i="6" s="1"/>
  <c r="J883" i="6"/>
  <c r="Y883" i="6" s="1"/>
  <c r="J884" i="6"/>
  <c r="T886" i="5" s="1"/>
  <c r="J885" i="6"/>
  <c r="Y885" i="6" s="1"/>
  <c r="J886" i="6"/>
  <c r="Y886" i="6" s="1"/>
  <c r="J891" i="6"/>
  <c r="Y891" i="6" s="1"/>
  <c r="J893" i="6"/>
  <c r="Y893" i="6" s="1"/>
  <c r="J896" i="6"/>
  <c r="Y896" i="6" s="1"/>
  <c r="J899" i="6"/>
  <c r="J903" i="6"/>
  <c r="J910" i="6"/>
  <c r="Y910" i="6" s="1"/>
  <c r="J911" i="6"/>
  <c r="Y911" i="6" s="1"/>
  <c r="J912" i="6"/>
  <c r="Y912" i="6" s="1"/>
  <c r="J913" i="6"/>
  <c r="Y913" i="6" s="1"/>
  <c r="J914" i="6"/>
  <c r="Y914" i="6" s="1"/>
  <c r="J915" i="6"/>
  <c r="Y915" i="6" s="1"/>
  <c r="L310" i="6"/>
  <c r="M310" i="6" s="1"/>
  <c r="L309" i="6"/>
  <c r="M309" i="6" s="1"/>
  <c r="L487" i="6"/>
  <c r="M487" i="6" s="1"/>
  <c r="L690" i="6"/>
  <c r="M690" i="6" s="1"/>
  <c r="L386" i="6"/>
  <c r="M386" i="6" s="1"/>
  <c r="AV309" i="6" l="1"/>
  <c r="F248" i="62"/>
  <c r="L253" i="45"/>
  <c r="AV690" i="6"/>
  <c r="L569" i="45"/>
  <c r="F558" i="62"/>
  <c r="F393" i="62"/>
  <c r="L401" i="45"/>
  <c r="AV386" i="6"/>
  <c r="F312" i="62"/>
  <c r="L317" i="45"/>
  <c r="AV310" i="6"/>
  <c r="F245" i="62"/>
  <c r="L254" i="45"/>
  <c r="AR487" i="6"/>
  <c r="AV487" i="6"/>
  <c r="T153" i="5"/>
  <c r="T165" i="5"/>
  <c r="T770" i="5"/>
  <c r="T371" i="5"/>
  <c r="AR386" i="6"/>
  <c r="U596" i="5"/>
  <c r="Y839" i="6"/>
  <c r="T908" i="5"/>
  <c r="T321" i="5"/>
  <c r="T596" i="5"/>
  <c r="Y625" i="6"/>
  <c r="T572" i="5"/>
  <c r="Y181" i="6"/>
  <c r="T859" i="5"/>
  <c r="Y248" i="6"/>
  <c r="T173" i="5"/>
  <c r="T849" i="5"/>
  <c r="AE310" i="6"/>
  <c r="AR310" i="6"/>
  <c r="AE690" i="6"/>
  <c r="AR690" i="6"/>
  <c r="AE309" i="6"/>
  <c r="AR309" i="6"/>
  <c r="Y650" i="6"/>
  <c r="T918" i="5"/>
  <c r="Y899" i="6"/>
  <c r="T361" i="5"/>
  <c r="T449" i="5"/>
  <c r="T23" i="5"/>
  <c r="Y611" i="6"/>
  <c r="T6" i="5"/>
  <c r="T533" i="5"/>
  <c r="Y799" i="6"/>
  <c r="T873" i="5"/>
  <c r="T108" i="5"/>
  <c r="T581" i="5"/>
  <c r="T13" i="5"/>
  <c r="AE386" i="6"/>
  <c r="U321" i="5"/>
  <c r="T498" i="5"/>
  <c r="T499" i="5"/>
  <c r="T161" i="5"/>
  <c r="T468" i="5"/>
  <c r="T655" i="5"/>
  <c r="T41" i="5"/>
  <c r="T184" i="5"/>
  <c r="T179" i="5"/>
  <c r="T77" i="5"/>
  <c r="T49" i="5"/>
  <c r="T31" i="5"/>
  <c r="T157" i="5"/>
  <c r="T678" i="5"/>
  <c r="T680" i="5"/>
  <c r="T524" i="5"/>
  <c r="T85" i="5"/>
  <c r="T118" i="5"/>
  <c r="T231" i="5"/>
  <c r="T162" i="5"/>
  <c r="T232" i="5"/>
  <c r="AE487" i="6"/>
  <c r="U637" i="5"/>
  <c r="AE637" i="5" s="1"/>
  <c r="T319" i="5"/>
  <c r="T247" i="5"/>
  <c r="T582" i="5"/>
  <c r="T248" i="5"/>
  <c r="T592" i="5"/>
  <c r="T72" i="5"/>
  <c r="T746" i="5"/>
  <c r="T585" i="5"/>
  <c r="T488" i="5"/>
  <c r="T694" i="5"/>
  <c r="T876" i="5"/>
  <c r="T226" i="5"/>
  <c r="T25" i="5"/>
  <c r="T580" i="5"/>
  <c r="Y485" i="6"/>
  <c r="T56" i="5"/>
  <c r="Y295" i="6"/>
  <c r="T554" i="5"/>
  <c r="T178" i="5"/>
  <c r="T182" i="5"/>
  <c r="T268" i="5"/>
  <c r="T667" i="5"/>
  <c r="T636" i="5"/>
  <c r="T776" i="5"/>
  <c r="T191" i="5"/>
  <c r="T359" i="5"/>
  <c r="T684" i="5"/>
  <c r="T34" i="5"/>
  <c r="T779" i="5"/>
  <c r="T884" i="5"/>
  <c r="T645" i="5"/>
  <c r="T587" i="5"/>
  <c r="T586" i="5"/>
  <c r="T328" i="5"/>
  <c r="T491" i="5"/>
  <c r="T130" i="5"/>
  <c r="T737" i="5"/>
  <c r="T38" i="5"/>
  <c r="T880" i="5"/>
  <c r="T850" i="5"/>
  <c r="T137" i="5"/>
  <c r="Y242" i="6"/>
  <c r="Y651" i="6"/>
  <c r="Y217" i="6"/>
  <c r="Y604" i="6"/>
  <c r="Y282" i="6"/>
  <c r="Y623" i="6"/>
  <c r="Y223" i="6"/>
  <c r="Y702" i="6"/>
  <c r="Y607" i="6"/>
  <c r="Y630" i="6"/>
  <c r="Y594" i="6"/>
  <c r="Y284" i="6"/>
  <c r="Y167" i="6"/>
  <c r="Y13" i="6"/>
  <c r="Y120" i="6"/>
  <c r="Y525" i="6"/>
  <c r="Y19" i="6"/>
  <c r="Y407" i="6"/>
  <c r="Y367" i="6"/>
  <c r="Y903" i="6"/>
  <c r="Y763" i="6"/>
  <c r="Y699" i="6"/>
  <c r="Y366" i="6"/>
  <c r="Y860" i="6"/>
  <c r="Y829" i="6"/>
  <c r="Y814" i="6"/>
  <c r="Y578" i="6"/>
  <c r="Y497" i="6"/>
  <c r="Y386" i="6"/>
  <c r="Y327" i="6"/>
  <c r="Y299" i="6"/>
  <c r="Y293" i="6"/>
  <c r="Y262" i="6"/>
  <c r="Y169" i="6"/>
  <c r="Y156" i="6"/>
  <c r="Y131" i="6"/>
  <c r="Y106" i="6"/>
  <c r="Y64" i="6"/>
  <c r="Y16" i="6"/>
  <c r="Y884" i="6"/>
  <c r="Y879" i="6"/>
  <c r="Y847" i="6"/>
  <c r="Y759" i="6"/>
  <c r="Y707" i="6"/>
  <c r="Y662" i="6"/>
  <c r="Y599" i="6"/>
  <c r="Y545" i="6"/>
  <c r="Y459" i="6"/>
  <c r="Y422" i="6"/>
  <c r="Y272" i="6"/>
  <c r="Y257" i="6"/>
  <c r="Y184" i="6"/>
  <c r="Y70" i="6"/>
  <c r="Y803" i="6"/>
  <c r="Y789" i="6"/>
  <c r="Y758" i="6"/>
  <c r="Y487" i="6"/>
  <c r="Y339" i="6"/>
  <c r="L355" i="6"/>
  <c r="M355" i="6" s="1"/>
  <c r="L754" i="6"/>
  <c r="M754" i="6" s="1"/>
  <c r="E393" i="62" l="1"/>
  <c r="M401" i="45"/>
  <c r="E558" i="62"/>
  <c r="M569" i="45"/>
  <c r="E312" i="62"/>
  <c r="M317" i="45"/>
  <c r="E248" i="62"/>
  <c r="M253" i="45"/>
  <c r="E245" i="62"/>
  <c r="M254" i="45"/>
  <c r="AV754" i="6"/>
  <c r="L619" i="45"/>
  <c r="F608" i="62"/>
  <c r="AV355" i="6"/>
  <c r="F285" i="62"/>
  <c r="L290" i="45"/>
  <c r="AE321" i="5"/>
  <c r="AE754" i="6"/>
  <c r="AR754" i="6"/>
  <c r="AE355" i="6"/>
  <c r="AR355" i="6"/>
  <c r="AE674" i="5"/>
  <c r="AE656" i="5"/>
  <c r="L232" i="6"/>
  <c r="M232" i="6" s="1"/>
  <c r="E285" i="62" l="1"/>
  <c r="M290" i="45"/>
  <c r="E608" i="62"/>
  <c r="M619" i="45"/>
  <c r="AV232" i="6"/>
  <c r="F187" i="62"/>
  <c r="L190" i="45"/>
  <c r="AE232" i="6"/>
  <c r="AR232" i="6"/>
  <c r="E187" i="62" l="1"/>
  <c r="M190" i="45"/>
  <c r="L852" i="6"/>
  <c r="M852" i="6" s="1"/>
  <c r="AV852" i="6" l="1"/>
  <c r="F689" i="62"/>
  <c r="L702" i="45"/>
  <c r="AE852" i="6"/>
  <c r="AR852" i="6"/>
  <c r="L262" i="6"/>
  <c r="M262" i="6" s="1"/>
  <c r="E689" i="62" l="1"/>
  <c r="M702" i="45"/>
  <c r="L216" i="45"/>
  <c r="F211" i="62"/>
  <c r="AR262" i="6"/>
  <c r="AV262" i="6"/>
  <c r="AE262" i="6"/>
  <c r="U587" i="5"/>
  <c r="AE587" i="5" s="1"/>
  <c r="U586" i="5"/>
  <c r="AE586" i="5" s="1"/>
  <c r="L131" i="6"/>
  <c r="M131" i="6" s="1"/>
  <c r="E211" i="62" l="1"/>
  <c r="M216" i="45"/>
  <c r="L112" i="45"/>
  <c r="F108" i="62"/>
  <c r="AR131" i="6"/>
  <c r="AV131" i="6"/>
  <c r="AE131" i="6"/>
  <c r="U853" i="5"/>
  <c r="AE853" i="5" s="1"/>
  <c r="L860" i="6"/>
  <c r="M860" i="6" s="1"/>
  <c r="L651" i="6"/>
  <c r="M651" i="6" s="1"/>
  <c r="L112" i="6"/>
  <c r="M112" i="6" s="1"/>
  <c r="L582" i="6"/>
  <c r="M582" i="6" s="1"/>
  <c r="L190" i="6"/>
  <c r="L662" i="6"/>
  <c r="M662" i="6" s="1"/>
  <c r="L527" i="6"/>
  <c r="M527" i="6" s="1"/>
  <c r="L686" i="6"/>
  <c r="M686" i="6" s="1"/>
  <c r="L730" i="6"/>
  <c r="M730" i="6" s="1"/>
  <c r="L714" i="6"/>
  <c r="M714" i="6" s="1"/>
  <c r="L380" i="6"/>
  <c r="M380" i="6" s="1"/>
  <c r="L910" i="6"/>
  <c r="M910" i="6" s="1"/>
  <c r="L375" i="6"/>
  <c r="M375" i="6" s="1"/>
  <c r="L782" i="6"/>
  <c r="M782" i="6" s="1"/>
  <c r="L327" i="6"/>
  <c r="M327" i="6" s="1"/>
  <c r="L477" i="6"/>
  <c r="M477" i="6" s="1"/>
  <c r="L207" i="6"/>
  <c r="L670" i="6"/>
  <c r="M670" i="6" s="1"/>
  <c r="L675" i="6"/>
  <c r="M675" i="6" s="1"/>
  <c r="L630" i="6"/>
  <c r="M630" i="6" s="1"/>
  <c r="L699" i="6"/>
  <c r="M699" i="6" s="1"/>
  <c r="L780" i="6"/>
  <c r="M780" i="6" s="1"/>
  <c r="L531" i="6"/>
  <c r="M531" i="6" s="1"/>
  <c r="L37" i="6"/>
  <c r="M37" i="6" s="1"/>
  <c r="L356" i="6"/>
  <c r="M356" i="6" s="1"/>
  <c r="L290" i="6"/>
  <c r="M290" i="6" l="1"/>
  <c r="M207" i="6"/>
  <c r="M190" i="6"/>
  <c r="AV207" i="6"/>
  <c r="AV190" i="6"/>
  <c r="E108" i="62"/>
  <c r="M112" i="45"/>
  <c r="AV477" i="6"/>
  <c r="F386" i="62"/>
  <c r="L393" i="45"/>
  <c r="AV582" i="6"/>
  <c r="F472" i="62"/>
  <c r="L482" i="45"/>
  <c r="F264" i="62"/>
  <c r="L270" i="45"/>
  <c r="AV112" i="6"/>
  <c r="F90" i="62"/>
  <c r="L94" i="45"/>
  <c r="AV290" i="6"/>
  <c r="L237" i="45"/>
  <c r="F231" i="62"/>
  <c r="AV780" i="6"/>
  <c r="F632" i="62"/>
  <c r="L643" i="45"/>
  <c r="AV670" i="6"/>
  <c r="F542" i="62"/>
  <c r="L552" i="45"/>
  <c r="AV782" i="6"/>
  <c r="F634" i="62"/>
  <c r="L645" i="45"/>
  <c r="AV714" i="6"/>
  <c r="F577" i="62"/>
  <c r="L587" i="45"/>
  <c r="F536" i="62"/>
  <c r="L546" i="45"/>
  <c r="L536" i="45"/>
  <c r="F526" i="62"/>
  <c r="AV37" i="6"/>
  <c r="F25" i="62"/>
  <c r="L27" i="45"/>
  <c r="AV686" i="6"/>
  <c r="F555" i="62"/>
  <c r="L565" i="45"/>
  <c r="AV675" i="6"/>
  <c r="L557" i="45"/>
  <c r="F546" i="62"/>
  <c r="AV380" i="6"/>
  <c r="F307" i="62"/>
  <c r="L312" i="45"/>
  <c r="AV356" i="6"/>
  <c r="F286" i="62"/>
  <c r="L291" i="45"/>
  <c r="F563" i="62"/>
  <c r="L574" i="45"/>
  <c r="AV375" i="6"/>
  <c r="F303" i="62"/>
  <c r="L308" i="45"/>
  <c r="AV730" i="6"/>
  <c r="F588" i="62"/>
  <c r="L598" i="45"/>
  <c r="F696" i="62"/>
  <c r="L709" i="45"/>
  <c r="AV630" i="6"/>
  <c r="F508" i="62"/>
  <c r="L519" i="45"/>
  <c r="AV910" i="6"/>
  <c r="F733" i="62"/>
  <c r="L748" i="45"/>
  <c r="AV531" i="6"/>
  <c r="L441" i="45"/>
  <c r="F432" i="62"/>
  <c r="AV527" i="6"/>
  <c r="F428" i="62"/>
  <c r="L437" i="45"/>
  <c r="AR327" i="6"/>
  <c r="AV327" i="6"/>
  <c r="AR662" i="6"/>
  <c r="AV662" i="6"/>
  <c r="AR651" i="6"/>
  <c r="AV651" i="6"/>
  <c r="AR699" i="6"/>
  <c r="AV699" i="6"/>
  <c r="AR860" i="6"/>
  <c r="AV860" i="6"/>
  <c r="AE910" i="6"/>
  <c r="AR910" i="6"/>
  <c r="AE780" i="6"/>
  <c r="AR780" i="6"/>
  <c r="AE670" i="6"/>
  <c r="AR670" i="6"/>
  <c r="AE782" i="6"/>
  <c r="AR782" i="6"/>
  <c r="AE714" i="6"/>
  <c r="AR714" i="6"/>
  <c r="AE630" i="6"/>
  <c r="AR630" i="6"/>
  <c r="AE290" i="6"/>
  <c r="AR290" i="6"/>
  <c r="AE356" i="6"/>
  <c r="AR356" i="6"/>
  <c r="AE207" i="6"/>
  <c r="AR207" i="6"/>
  <c r="AE375" i="6"/>
  <c r="AR375" i="6"/>
  <c r="AE730" i="6"/>
  <c r="AR730" i="6"/>
  <c r="AE190" i="6"/>
  <c r="AR190" i="6"/>
  <c r="AE37" i="6"/>
  <c r="AR37" i="6"/>
  <c r="AE477" i="6"/>
  <c r="AR477" i="6"/>
  <c r="AE686" i="6"/>
  <c r="AR686" i="6"/>
  <c r="AE582" i="6"/>
  <c r="AR582" i="6"/>
  <c r="AE531" i="6"/>
  <c r="AR531" i="6"/>
  <c r="AE675" i="6"/>
  <c r="AR675" i="6"/>
  <c r="AE380" i="6"/>
  <c r="AR380" i="6"/>
  <c r="AE527" i="6"/>
  <c r="AR527" i="6"/>
  <c r="AE112" i="6"/>
  <c r="AR112" i="6"/>
  <c r="AE662" i="6"/>
  <c r="U686" i="5"/>
  <c r="AE686" i="5" s="1"/>
  <c r="AE651" i="6"/>
  <c r="U191" i="5"/>
  <c r="AE191" i="5" s="1"/>
  <c r="U359" i="5"/>
  <c r="AE359" i="5" s="1"/>
  <c r="AE699" i="6"/>
  <c r="U726" i="5"/>
  <c r="AE726" i="5" s="1"/>
  <c r="AE860" i="6"/>
  <c r="U248" i="5"/>
  <c r="AE248" i="5" s="1"/>
  <c r="U592" i="5"/>
  <c r="AE592" i="5" s="1"/>
  <c r="AE327" i="6"/>
  <c r="U281" i="5"/>
  <c r="AE281" i="5" s="1"/>
  <c r="L497" i="6"/>
  <c r="M497" i="6" s="1"/>
  <c r="E696" i="62" l="1"/>
  <c r="M709" i="45"/>
  <c r="E264" i="62"/>
  <c r="M270" i="45"/>
  <c r="E90" i="62"/>
  <c r="M94" i="45"/>
  <c r="E563" i="62"/>
  <c r="M574" i="45"/>
  <c r="E526" i="62"/>
  <c r="M536" i="45"/>
  <c r="E307" i="62"/>
  <c r="M312" i="45"/>
  <c r="E432" i="62"/>
  <c r="M441" i="45"/>
  <c r="E555" i="62"/>
  <c r="M565" i="45"/>
  <c r="E25" i="62"/>
  <c r="M27" i="45"/>
  <c r="E588" i="62"/>
  <c r="M598" i="45"/>
  <c r="E231" i="62"/>
  <c r="M237" i="45"/>
  <c r="E577" i="62"/>
  <c r="M587" i="45"/>
  <c r="E542" i="62"/>
  <c r="M552" i="45"/>
  <c r="E733" i="62"/>
  <c r="M748" i="45"/>
  <c r="E536" i="62"/>
  <c r="M546" i="45"/>
  <c r="E428" i="62"/>
  <c r="M437" i="45"/>
  <c r="E546" i="62"/>
  <c r="M557" i="45"/>
  <c r="E472" i="62"/>
  <c r="M482" i="45"/>
  <c r="E386" i="62"/>
  <c r="M393" i="45"/>
  <c r="E303" i="62"/>
  <c r="M308" i="45"/>
  <c r="E286" i="62"/>
  <c r="M291" i="45"/>
  <c r="E508" i="62"/>
  <c r="M519" i="45"/>
  <c r="E634" i="62"/>
  <c r="M645" i="45"/>
  <c r="E632" i="62"/>
  <c r="M643" i="45"/>
  <c r="AR497" i="6"/>
  <c r="AV497" i="6"/>
  <c r="AE497" i="6"/>
  <c r="U501" i="5"/>
  <c r="AE501" i="5" s="1"/>
  <c r="L257" i="6"/>
  <c r="M257" i="6" s="1"/>
  <c r="L422" i="6"/>
  <c r="M422" i="6" s="1"/>
  <c r="AR422" i="6" l="1"/>
  <c r="AV422" i="6"/>
  <c r="AR257" i="6"/>
  <c r="AV257" i="6"/>
  <c r="AE422" i="6"/>
  <c r="U395" i="5"/>
  <c r="AE395" i="5" s="1"/>
  <c r="AE257" i="6"/>
  <c r="U97" i="5"/>
  <c r="AE97" i="5" s="1"/>
  <c r="L599" i="6"/>
  <c r="M599" i="6" s="1"/>
  <c r="AR599" i="6" l="1"/>
  <c r="AV599" i="6"/>
  <c r="AE599" i="6"/>
  <c r="U843" i="5"/>
  <c r="AE843" i="5" s="1"/>
  <c r="L847" i="6"/>
  <c r="M847" i="6" s="1"/>
  <c r="L884" i="6"/>
  <c r="M884" i="6" s="1"/>
  <c r="L339" i="6"/>
  <c r="M339" i="6" s="1"/>
  <c r="L814" i="6"/>
  <c r="M814" i="6" s="1"/>
  <c r="L315" i="6"/>
  <c r="M315" i="6" s="1"/>
  <c r="L49" i="6"/>
  <c r="M49" i="6" s="1"/>
  <c r="L645" i="6"/>
  <c r="L886" i="6"/>
  <c r="L358" i="6"/>
  <c r="M358" i="6" s="1"/>
  <c r="L68" i="6"/>
  <c r="M68" i="6" s="1"/>
  <c r="L287" i="6"/>
  <c r="M287" i="6" s="1"/>
  <c r="L791" i="6"/>
  <c r="M791" i="6" s="1"/>
  <c r="L367" i="6"/>
  <c r="M367" i="6" s="1"/>
  <c r="L530" i="6"/>
  <c r="M530" i="6" s="1"/>
  <c r="L217" i="6"/>
  <c r="M217" i="6" s="1"/>
  <c r="L123" i="6"/>
  <c r="M123" i="6" s="1"/>
  <c r="L256" i="6"/>
  <c r="M256" i="6" s="1"/>
  <c r="L746" i="6"/>
  <c r="M746" i="6" s="1"/>
  <c r="L387" i="6"/>
  <c r="M387" i="6" s="1"/>
  <c r="L506" i="6"/>
  <c r="L759" i="6"/>
  <c r="L117" i="6"/>
  <c r="M117" i="6" s="1"/>
  <c r="L54" i="6"/>
  <c r="M54" i="6" s="1"/>
  <c r="L215" i="6"/>
  <c r="M215" i="6" s="1"/>
  <c r="L423" i="6"/>
  <c r="M423" i="6" s="1"/>
  <c r="L446" i="6"/>
  <c r="M446" i="6" s="1"/>
  <c r="L55" i="6"/>
  <c r="M55" i="6" s="1"/>
  <c r="L111" i="6"/>
  <c r="M111" i="6" s="1"/>
  <c r="L297" i="6"/>
  <c r="M297" i="6" s="1"/>
  <c r="L644" i="6"/>
  <c r="M644" i="6" s="1"/>
  <c r="L653" i="6"/>
  <c r="M653" i="6" s="1"/>
  <c r="L831" i="6"/>
  <c r="M831" i="6" s="1"/>
  <c r="L807" i="6"/>
  <c r="L70" i="6"/>
  <c r="M70" i="6" s="1"/>
  <c r="L490" i="6"/>
  <c r="M490" i="6" s="1"/>
  <c r="L105" i="6"/>
  <c r="M105" i="6" s="1"/>
  <c r="L912" i="6"/>
  <c r="M912" i="6" s="1"/>
  <c r="L848" i="6"/>
  <c r="M848" i="6" s="1"/>
  <c r="L839" i="6"/>
  <c r="M839" i="6" s="1"/>
  <c r="L688" i="6"/>
  <c r="M688" i="6" s="1"/>
  <c r="L885" i="6"/>
  <c r="M885" i="6" s="1"/>
  <c r="L734" i="6"/>
  <c r="M734" i="6" s="1"/>
  <c r="L284" i="6"/>
  <c r="L570" i="6"/>
  <c r="L460" i="6"/>
  <c r="L915" i="6"/>
  <c r="L368" i="6"/>
  <c r="M368" i="6" s="1"/>
  <c r="L392" i="6"/>
  <c r="M392" i="6" s="1"/>
  <c r="L471" i="6"/>
  <c r="M471" i="6" s="1"/>
  <c r="L366" i="6"/>
  <c r="M366" i="6" s="1"/>
  <c r="L594" i="6"/>
  <c r="M594" i="6" s="1"/>
  <c r="L104" i="6"/>
  <c r="M104" i="6" s="1"/>
  <c r="L583" i="6"/>
  <c r="M583" i="6" s="1"/>
  <c r="L899" i="6"/>
  <c r="M899" i="6" s="1"/>
  <c r="L661" i="6"/>
  <c r="M661" i="6" s="1"/>
  <c r="L482" i="6"/>
  <c r="L545" i="6"/>
  <c r="L857" i="6"/>
  <c r="M857" i="6" s="1"/>
  <c r="L230" i="6"/>
  <c r="M230" i="6" s="1"/>
  <c r="L505" i="6"/>
  <c r="M505" i="6" s="1"/>
  <c r="L388" i="6"/>
  <c r="M388" i="6" s="1"/>
  <c r="L170" i="6"/>
  <c r="L654" i="6"/>
  <c r="M654" i="6" s="1"/>
  <c r="L239" i="6"/>
  <c r="M239" i="6" s="1"/>
  <c r="L616" i="6"/>
  <c r="M616" i="6" s="1"/>
  <c r="L903" i="6"/>
  <c r="M903" i="6" s="1"/>
  <c r="L227" i="6"/>
  <c r="M227" i="6" s="1"/>
  <c r="L255" i="6"/>
  <c r="M255" i="6" s="1"/>
  <c r="L326" i="6"/>
  <c r="M326" i="6" s="1"/>
  <c r="L321" i="6"/>
  <c r="M321" i="6" s="1"/>
  <c r="L604" i="6"/>
  <c r="M604" i="6" s="1"/>
  <c r="L747" i="6"/>
  <c r="M747" i="6" s="1"/>
  <c r="L702" i="6"/>
  <c r="M702" i="6" s="1"/>
  <c r="L314" i="6"/>
  <c r="M314" i="6" s="1"/>
  <c r="L523" i="6"/>
  <c r="M523" i="6" s="1"/>
  <c r="L524" i="6"/>
  <c r="M524" i="6" s="1"/>
  <c r="L522" i="6"/>
  <c r="M522" i="6" s="1"/>
  <c r="L177" i="6"/>
  <c r="M177" i="6" s="1"/>
  <c r="L539" i="6"/>
  <c r="M539" i="6" s="1"/>
  <c r="L407" i="6"/>
  <c r="M407" i="6" s="1"/>
  <c r="L84" i="6"/>
  <c r="M84" i="6" s="1"/>
  <c r="L911" i="6"/>
  <c r="M911" i="6" s="1"/>
  <c r="L882" i="6"/>
  <c r="M882" i="6" s="1"/>
  <c r="L223" i="6"/>
  <c r="L840" i="6"/>
  <c r="L896" i="6"/>
  <c r="M896" i="6" s="1"/>
  <c r="L420" i="6"/>
  <c r="M420" i="6" s="1"/>
  <c r="L99" i="6"/>
  <c r="M99" i="6" s="1"/>
  <c r="L100" i="6"/>
  <c r="M100" i="6" s="1"/>
  <c r="L47" i="6"/>
  <c r="M47" i="6" s="1"/>
  <c r="L381" i="6"/>
  <c r="M381" i="6" s="1"/>
  <c r="L433" i="6"/>
  <c r="M433" i="6" s="1"/>
  <c r="L151" i="6"/>
  <c r="M151" i="6" s="1"/>
  <c r="L541" i="6"/>
  <c r="M541" i="6" s="1"/>
  <c r="L153" i="6"/>
  <c r="M153" i="6" s="1"/>
  <c r="L172" i="6"/>
  <c r="L771" i="6"/>
  <c r="M771" i="6" s="1"/>
  <c r="L197" i="6"/>
  <c r="M197" i="6" s="1"/>
  <c r="L236" i="6"/>
  <c r="M236" i="6" s="1"/>
  <c r="L209" i="6"/>
  <c r="M209" i="6" s="1"/>
  <c r="L610" i="6"/>
  <c r="M610" i="6" s="1"/>
  <c r="L181" i="6"/>
  <c r="M181" i="6" s="1"/>
  <c r="L228" i="6"/>
  <c r="L532" i="6"/>
  <c r="L413" i="6"/>
  <c r="L498" i="6"/>
  <c r="M498" i="6" s="1"/>
  <c r="L89" i="6"/>
  <c r="L580" i="6"/>
  <c r="L891" i="6"/>
  <c r="L697" i="6"/>
  <c r="L879" i="6"/>
  <c r="M879" i="6" s="1"/>
  <c r="L300" i="6"/>
  <c r="L330" i="6"/>
  <c r="L914" i="6"/>
  <c r="L212" i="6"/>
  <c r="M212" i="6" s="1"/>
  <c r="L403" i="6"/>
  <c r="M403" i="6" s="1"/>
  <c r="L698" i="6"/>
  <c r="L324" i="6"/>
  <c r="M324" i="6" s="1"/>
  <c r="L65" i="6"/>
  <c r="M65" i="6" s="1"/>
  <c r="L79" i="6"/>
  <c r="M79" i="6" s="1"/>
  <c r="L81" i="6"/>
  <c r="M81" i="6" s="1"/>
  <c r="L98" i="6"/>
  <c r="M98" i="6" s="1"/>
  <c r="L108" i="6"/>
  <c r="M108" i="6" s="1"/>
  <c r="L124" i="6"/>
  <c r="M124" i="6" s="1"/>
  <c r="L128" i="6"/>
  <c r="M128" i="6" s="1"/>
  <c r="L149" i="6"/>
  <c r="M149" i="6" s="1"/>
  <c r="L174" i="6"/>
  <c r="M174" i="6" s="1"/>
  <c r="L192" i="6"/>
  <c r="M192" i="6" s="1"/>
  <c r="L229" i="6"/>
  <c r="M229" i="6" s="1"/>
  <c r="L274" i="6"/>
  <c r="M274" i="6" s="1"/>
  <c r="L299" i="6"/>
  <c r="M299" i="6" s="1"/>
  <c r="L353" i="6"/>
  <c r="M353" i="6" s="1"/>
  <c r="L370" i="6"/>
  <c r="M370" i="6" s="1"/>
  <c r="L437" i="6"/>
  <c r="M437" i="6" s="1"/>
  <c r="L450" i="6"/>
  <c r="M450" i="6" s="1"/>
  <c r="L495" i="6"/>
  <c r="M495" i="6" s="1"/>
  <c r="L555" i="6"/>
  <c r="M555" i="6" s="1"/>
  <c r="L608" i="6"/>
  <c r="M608" i="6" s="1"/>
  <c r="L642" i="6"/>
  <c r="M642" i="6" s="1"/>
  <c r="L707" i="6"/>
  <c r="M707" i="6" s="1"/>
  <c r="L762" i="6"/>
  <c r="M762" i="6" s="1"/>
  <c r="L813" i="6"/>
  <c r="M813" i="6" s="1"/>
  <c r="L883" i="6"/>
  <c r="M883" i="6" s="1"/>
  <c r="L913" i="6"/>
  <c r="M913" i="6" s="1"/>
  <c r="L64" i="6"/>
  <c r="M64" i="6" s="1"/>
  <c r="L717" i="6"/>
  <c r="M717" i="6" s="1"/>
  <c r="L606" i="6"/>
  <c r="M606" i="6" s="1"/>
  <c r="L573" i="6"/>
  <c r="M573" i="6" s="1"/>
  <c r="L607" i="6"/>
  <c r="M607" i="6" s="1"/>
  <c r="L693" i="6"/>
  <c r="M693" i="6" s="1"/>
  <c r="L483" i="6"/>
  <c r="M483" i="6" s="1"/>
  <c r="L249" i="6"/>
  <c r="M249" i="6" s="1"/>
  <c r="L538" i="6"/>
  <c r="M538" i="6" s="1"/>
  <c r="L803" i="6"/>
  <c r="M803" i="6" s="1"/>
  <c r="L90" i="6"/>
  <c r="L134" i="6"/>
  <c r="L222" i="6"/>
  <c r="L245" i="6"/>
  <c r="L106" i="6"/>
  <c r="L242" i="6"/>
  <c r="L345" i="6"/>
  <c r="L578" i="6"/>
  <c r="L863" i="6"/>
  <c r="M863" i="6" s="1"/>
  <c r="L881" i="6"/>
  <c r="M881" i="6" s="1"/>
  <c r="L845" i="6"/>
  <c r="L16" i="6"/>
  <c r="L73" i="6"/>
  <c r="M73" i="6" s="1"/>
  <c r="L302" i="6"/>
  <c r="L263" i="6"/>
  <c r="M263" i="6" s="1"/>
  <c r="L546" i="6"/>
  <c r="M546" i="6" s="1"/>
  <c r="L147" i="6"/>
  <c r="L333" i="6"/>
  <c r="M333" i="6" s="1"/>
  <c r="L758" i="6"/>
  <c r="M758" i="6" s="1"/>
  <c r="L278" i="6"/>
  <c r="M278" i="6" s="1"/>
  <c r="L721" i="6"/>
  <c r="M721" i="6" s="1"/>
  <c r="L80" i="6"/>
  <c r="M80" i="6" s="1"/>
  <c r="L279" i="6"/>
  <c r="M279" i="6" s="1"/>
  <c r="L692" i="6"/>
  <c r="M692" i="6" s="1"/>
  <c r="L348" i="6"/>
  <c r="M348" i="6" s="1"/>
  <c r="L677" i="6"/>
  <c r="M677" i="6" s="1"/>
  <c r="L374" i="6"/>
  <c r="M374" i="6" s="1"/>
  <c r="L615" i="6"/>
  <c r="M615" i="6" s="1"/>
  <c r="L282" i="6"/>
  <c r="M282" i="6" s="1"/>
  <c r="L272" i="6"/>
  <c r="M272" i="6" s="1"/>
  <c r="L328" i="6"/>
  <c r="M328" i="6" s="1"/>
  <c r="L823" i="6"/>
  <c r="M823" i="6" s="1"/>
  <c r="L46" i="6"/>
  <c r="M46" i="6" s="1"/>
  <c r="L118" i="6"/>
  <c r="M118" i="6" s="1"/>
  <c r="L185" i="6"/>
  <c r="M185" i="6" s="1"/>
  <c r="L640" i="6"/>
  <c r="L459" i="6"/>
  <c r="L824" i="6"/>
  <c r="L620" i="6"/>
  <c r="L804" i="6"/>
  <c r="L737" i="6"/>
  <c r="L767" i="6"/>
  <c r="M767" i="6" s="1"/>
  <c r="L224" i="6"/>
  <c r="M224" i="6" s="1"/>
  <c r="L317" i="6"/>
  <c r="M317" i="6" s="1"/>
  <c r="L311" i="6"/>
  <c r="M311" i="6" s="1"/>
  <c r="L447" i="6"/>
  <c r="M447" i="6" s="1"/>
  <c r="L136" i="6"/>
  <c r="M136" i="6" s="1"/>
  <c r="L303" i="6"/>
  <c r="M303" i="6" s="1"/>
  <c r="L834" i="6"/>
  <c r="M834" i="6" s="1"/>
  <c r="L116" i="6"/>
  <c r="M116" i="6" s="1"/>
  <c r="L763" i="6"/>
  <c r="L766" i="6"/>
  <c r="M766" i="6" s="1"/>
  <c r="L695" i="6"/>
  <c r="M695" i="6" s="1"/>
  <c r="L322" i="6"/>
  <c r="M322" i="6" s="1"/>
  <c r="L202" i="6"/>
  <c r="M202" i="6" s="1"/>
  <c r="L710" i="6"/>
  <c r="M710" i="6" s="1"/>
  <c r="L809" i="6"/>
  <c r="M809" i="6" s="1"/>
  <c r="L165" i="6"/>
  <c r="M165" i="6" s="1"/>
  <c r="L547" i="6"/>
  <c r="M547" i="6" s="1"/>
  <c r="L191" i="6"/>
  <c r="M191" i="6" s="1"/>
  <c r="L336" i="6"/>
  <c r="M336" i="6" s="1"/>
  <c r="L859" i="6"/>
  <c r="M859" i="6" s="1"/>
  <c r="L479" i="6"/>
  <c r="M479" i="6" s="1"/>
  <c r="L264" i="6"/>
  <c r="M264" i="6" s="1"/>
  <c r="L115" i="6"/>
  <c r="L167" i="6"/>
  <c r="L169" i="6"/>
  <c r="L198" i="6"/>
  <c r="L485" i="6"/>
  <c r="L525" i="6"/>
  <c r="M525" i="6" s="1"/>
  <c r="L648" i="6"/>
  <c r="L817" i="6"/>
  <c r="M817" i="6" s="1"/>
  <c r="L829" i="6"/>
  <c r="L178" i="6"/>
  <c r="L777" i="6"/>
  <c r="M777" i="6" s="1"/>
  <c r="L425" i="6"/>
  <c r="M425" i="6" s="1"/>
  <c r="L789" i="6"/>
  <c r="M789" i="6" s="1"/>
  <c r="L473" i="6"/>
  <c r="M473" i="6" s="1"/>
  <c r="L248" i="6"/>
  <c r="M248" i="6" s="1"/>
  <c r="L435" i="6"/>
  <c r="M435" i="6" s="1"/>
  <c r="L234" i="6"/>
  <c r="M234" i="6" s="1"/>
  <c r="L559" i="6"/>
  <c r="M559" i="6" s="1"/>
  <c r="L718" i="6"/>
  <c r="M718" i="6" s="1"/>
  <c r="L720" i="6"/>
  <c r="M720" i="6" s="1"/>
  <c r="L206" i="6"/>
  <c r="M206" i="6" s="1"/>
  <c r="L614" i="6"/>
  <c r="M614" i="6" s="1"/>
  <c r="L110" i="6"/>
  <c r="M110" i="6" s="1"/>
  <c r="L162" i="6"/>
  <c r="M162" i="6" s="1"/>
  <c r="L398" i="6"/>
  <c r="M398" i="6" s="1"/>
  <c r="L424" i="6"/>
  <c r="L676" i="6"/>
  <c r="M676" i="6" s="1"/>
  <c r="L796" i="6"/>
  <c r="M796" i="6" s="1"/>
  <c r="L109" i="6"/>
  <c r="M109" i="6" s="1"/>
  <c r="L625" i="6"/>
  <c r="M625" i="6" s="1"/>
  <c r="L568" i="6"/>
  <c r="M568" i="6" s="1"/>
  <c r="L600" i="6"/>
  <c r="M600" i="6" s="1"/>
  <c r="L97" i="6"/>
  <c r="M97" i="6" s="1"/>
  <c r="L59" i="6"/>
  <c r="M59" i="6" s="1"/>
  <c r="L529" i="6"/>
  <c r="M529" i="6" s="1"/>
  <c r="L308" i="6"/>
  <c r="M308" i="6" s="1"/>
  <c r="L611" i="6"/>
  <c r="M611" i="6" s="1"/>
  <c r="L292" i="6"/>
  <c r="M292" i="6" s="1"/>
  <c r="L13" i="6"/>
  <c r="M13" i="6" s="1"/>
  <c r="L617" i="6"/>
  <c r="L623" i="6"/>
  <c r="L844" i="6"/>
  <c r="L296" i="6"/>
  <c r="M296" i="6" s="1"/>
  <c r="L120" i="6"/>
  <c r="M120" i="6" s="1"/>
  <c r="L402" i="6"/>
  <c r="M402" i="6" s="1"/>
  <c r="L82" i="6"/>
  <c r="M82" i="6" s="1"/>
  <c r="L125" i="6"/>
  <c r="M125" i="6" s="1"/>
  <c r="L138" i="6"/>
  <c r="M138" i="6" s="1"/>
  <c r="L621" i="6"/>
  <c r="M621" i="6" s="1"/>
  <c r="L596" i="6"/>
  <c r="M596" i="6" s="1"/>
  <c r="L508" i="6"/>
  <c r="M508" i="6" s="1"/>
  <c r="L474" i="6"/>
  <c r="M474" i="6" s="1"/>
  <c r="L15" i="6"/>
  <c r="M15" i="6" s="1"/>
  <c r="L325" i="6"/>
  <c r="M325" i="6" s="1"/>
  <c r="L293" i="6"/>
  <c r="M293" i="6" s="1"/>
  <c r="L553" i="6"/>
  <c r="M553" i="6" s="1"/>
  <c r="L96" i="6"/>
  <c r="M96" i="6" s="1"/>
  <c r="L184" i="6"/>
  <c r="M184" i="6" s="1"/>
  <c r="L200" i="6"/>
  <c r="M200" i="6" s="1"/>
  <c r="L453" i="6"/>
  <c r="M453" i="6" s="1"/>
  <c r="L598" i="6"/>
  <c r="L861" i="6"/>
  <c r="M861" i="6" s="1"/>
  <c r="L724" i="6"/>
  <c r="M724" i="6" s="1"/>
  <c r="L122" i="6"/>
  <c r="M122" i="6" s="1"/>
  <c r="L156" i="6"/>
  <c r="L461" i="6"/>
  <c r="M461" i="6" s="1"/>
  <c r="L295" i="6"/>
  <c r="M295" i="6" s="1"/>
  <c r="L650" i="6"/>
  <c r="L452" i="6"/>
  <c r="L544" i="6"/>
  <c r="L26" i="6"/>
  <c r="M26" i="6" s="1"/>
  <c r="L408" i="6"/>
  <c r="M408" i="6" s="1"/>
  <c r="L603" i="6"/>
  <c r="M603" i="6" s="1"/>
  <c r="L799" i="6"/>
  <c r="M799" i="6" s="1"/>
  <c r="L557" i="6"/>
  <c r="M557" i="6" s="1"/>
  <c r="L893" i="6"/>
  <c r="M893" i="6" s="1"/>
  <c r="L208" i="6"/>
  <c r="M208" i="6" s="1"/>
  <c r="L668" i="6"/>
  <c r="M668" i="6" s="1"/>
  <c r="L88" i="6"/>
  <c r="M88" i="6" s="1"/>
  <c r="L334" i="6"/>
  <c r="M334" i="6" s="1"/>
  <c r="L484" i="6"/>
  <c r="M484" i="6" s="1"/>
  <c r="L419" i="6"/>
  <c r="M419" i="6" s="1"/>
  <c r="L805" i="6"/>
  <c r="M805" i="6" s="1"/>
  <c r="L19" i="6"/>
  <c r="M19" i="6" s="1"/>
  <c r="L246" i="6"/>
  <c r="M246" i="6" s="1"/>
  <c r="L214" i="6"/>
  <c r="M214" i="6" s="1"/>
  <c r="L313" i="6"/>
  <c r="M313" i="6" s="1"/>
  <c r="M544" i="6" l="1"/>
  <c r="M844" i="6"/>
  <c r="M424" i="6"/>
  <c r="M178" i="6"/>
  <c r="M167" i="6"/>
  <c r="M824" i="6"/>
  <c r="M302" i="6"/>
  <c r="M242" i="6"/>
  <c r="M134" i="6"/>
  <c r="M300" i="6"/>
  <c r="M580" i="6"/>
  <c r="M532" i="6"/>
  <c r="M172" i="6"/>
  <c r="M223" i="6"/>
  <c r="M482" i="6"/>
  <c r="M570" i="6"/>
  <c r="M506" i="6"/>
  <c r="M886" i="6"/>
  <c r="M452" i="6"/>
  <c r="M156" i="6"/>
  <c r="M598" i="6"/>
  <c r="M623" i="6"/>
  <c r="M829" i="6"/>
  <c r="M485" i="6"/>
  <c r="M115" i="6"/>
  <c r="M737" i="6"/>
  <c r="M459" i="6"/>
  <c r="M147" i="6"/>
  <c r="M106" i="6"/>
  <c r="M90" i="6"/>
  <c r="M89" i="6"/>
  <c r="M228" i="6"/>
  <c r="M284" i="6"/>
  <c r="M645" i="6"/>
  <c r="M650" i="6"/>
  <c r="M617" i="6"/>
  <c r="M198" i="6"/>
  <c r="M804" i="6"/>
  <c r="M640" i="6"/>
  <c r="M16" i="6"/>
  <c r="M578" i="6"/>
  <c r="M245" i="6"/>
  <c r="M914" i="6"/>
  <c r="M697" i="6"/>
  <c r="M170" i="6"/>
  <c r="M915" i="6"/>
  <c r="M648" i="6"/>
  <c r="M169" i="6"/>
  <c r="M763" i="6"/>
  <c r="M620" i="6"/>
  <c r="M845" i="6"/>
  <c r="M345" i="6"/>
  <c r="M222" i="6"/>
  <c r="M698" i="6"/>
  <c r="M330" i="6"/>
  <c r="M891" i="6"/>
  <c r="M413" i="6"/>
  <c r="M840" i="6"/>
  <c r="M545" i="6"/>
  <c r="M460" i="6"/>
  <c r="M807" i="6"/>
  <c r="M759" i="6"/>
  <c r="AV424" i="6"/>
  <c r="AV559" i="6"/>
  <c r="AV178" i="6"/>
  <c r="F137" i="62"/>
  <c r="AV447" i="6"/>
  <c r="AV824" i="6"/>
  <c r="AV302" i="6"/>
  <c r="AV300" i="6"/>
  <c r="AV580" i="6"/>
  <c r="AV532" i="6"/>
  <c r="AV172" i="6"/>
  <c r="AV433" i="6"/>
  <c r="L184" i="45"/>
  <c r="AV886" i="6"/>
  <c r="AV598" i="6"/>
  <c r="AV115" i="6"/>
  <c r="AV336" i="6"/>
  <c r="AV721" i="6"/>
  <c r="AV147" i="6"/>
  <c r="AV73" i="6"/>
  <c r="AV89" i="6"/>
  <c r="AV228" i="6"/>
  <c r="AV645" i="6"/>
  <c r="AV138" i="6"/>
  <c r="AV617" i="6"/>
  <c r="AV425" i="6"/>
  <c r="AV817" i="6"/>
  <c r="AV198" i="6"/>
  <c r="AV640" i="6"/>
  <c r="AV692" i="6"/>
  <c r="AV693" i="6"/>
  <c r="AV914" i="6"/>
  <c r="AV697" i="6"/>
  <c r="AV857" i="6"/>
  <c r="AV88" i="6"/>
  <c r="AV777" i="6"/>
  <c r="AV224" i="6"/>
  <c r="AV620" i="6"/>
  <c r="AV845" i="6"/>
  <c r="AV345" i="6"/>
  <c r="AV698" i="6"/>
  <c r="AV330" i="6"/>
  <c r="AV891" i="6"/>
  <c r="AV413" i="6"/>
  <c r="AV610" i="6"/>
  <c r="AV840" i="6"/>
  <c r="AV616" i="6"/>
  <c r="AV668" i="6"/>
  <c r="L550" i="45"/>
  <c r="F539" i="62"/>
  <c r="AV461" i="6"/>
  <c r="F372" i="62"/>
  <c r="L378" i="45"/>
  <c r="AV596" i="6"/>
  <c r="L496" i="45"/>
  <c r="F486" i="62"/>
  <c r="AV292" i="6"/>
  <c r="F233" i="62"/>
  <c r="L239" i="45"/>
  <c r="F503" i="62"/>
  <c r="L514" i="45"/>
  <c r="AV677" i="6"/>
  <c r="F548" i="62"/>
  <c r="L559" i="45"/>
  <c r="AV881" i="6"/>
  <c r="F713" i="62"/>
  <c r="L725" i="45"/>
  <c r="AV913" i="6"/>
  <c r="F736" i="62"/>
  <c r="L751" i="45"/>
  <c r="AV79" i="6"/>
  <c r="F61" i="62"/>
  <c r="L64" i="45"/>
  <c r="L333" i="45"/>
  <c r="F328" i="62"/>
  <c r="AV524" i="6"/>
  <c r="F425" i="62"/>
  <c r="L434" i="45"/>
  <c r="AV747" i="6"/>
  <c r="F600" i="62"/>
  <c r="L611" i="45"/>
  <c r="AV255" i="6"/>
  <c r="F206" i="62"/>
  <c r="L211" i="45"/>
  <c r="AV239" i="6"/>
  <c r="L197" i="45"/>
  <c r="F194" i="62"/>
  <c r="AV505" i="6"/>
  <c r="F408" i="62"/>
  <c r="L416" i="45"/>
  <c r="AV482" i="6"/>
  <c r="L397" i="45"/>
  <c r="AV104" i="6"/>
  <c r="L87" i="45"/>
  <c r="F83" i="62"/>
  <c r="AV392" i="6"/>
  <c r="F316" i="62"/>
  <c r="L321" i="45"/>
  <c r="AV570" i="6"/>
  <c r="F463" i="62"/>
  <c r="L473" i="45"/>
  <c r="AV688" i="6"/>
  <c r="F556" i="62"/>
  <c r="L567" i="45"/>
  <c r="AV105" i="6"/>
  <c r="F84" i="62"/>
  <c r="L88" i="45"/>
  <c r="AV831" i="6"/>
  <c r="F674" i="62"/>
  <c r="L687" i="45"/>
  <c r="AV111" i="6"/>
  <c r="F89" i="62"/>
  <c r="L93" i="45"/>
  <c r="AV215" i="6"/>
  <c r="F172" i="62"/>
  <c r="L176" i="45"/>
  <c r="AV506" i="6"/>
  <c r="F409" i="62"/>
  <c r="L417" i="45"/>
  <c r="AV123" i="6"/>
  <c r="F100" i="62"/>
  <c r="L104" i="45"/>
  <c r="AV791" i="6"/>
  <c r="F640" i="62"/>
  <c r="L651" i="45"/>
  <c r="AV322" i="6"/>
  <c r="F259" i="62"/>
  <c r="L265" i="45"/>
  <c r="AV767" i="6"/>
  <c r="F620" i="62"/>
  <c r="L632" i="45"/>
  <c r="F220" i="62"/>
  <c r="L225" i="45"/>
  <c r="AV333" i="6"/>
  <c r="F269" i="62"/>
  <c r="L275" i="45"/>
  <c r="AV134" i="6"/>
  <c r="F110" i="62"/>
  <c r="L114" i="45"/>
  <c r="AV573" i="6"/>
  <c r="L476" i="45"/>
  <c r="F466" i="62"/>
  <c r="AV353" i="6"/>
  <c r="F283" i="62"/>
  <c r="L288" i="45"/>
  <c r="AV192" i="6"/>
  <c r="F154" i="62"/>
  <c r="L158" i="45"/>
  <c r="AV403" i="6"/>
  <c r="F326" i="62"/>
  <c r="L331" i="45"/>
  <c r="AV209" i="6"/>
  <c r="F166" i="62"/>
  <c r="L170" i="45"/>
  <c r="AV99" i="6"/>
  <c r="F78" i="62"/>
  <c r="L82" i="45"/>
  <c r="AV246" i="6"/>
  <c r="L202" i="45"/>
  <c r="F197" i="62"/>
  <c r="AV484" i="6"/>
  <c r="F391" i="62"/>
  <c r="L399" i="45"/>
  <c r="AV208" i="6"/>
  <c r="F165" i="62"/>
  <c r="L169" i="45"/>
  <c r="AV603" i="6"/>
  <c r="F490" i="62"/>
  <c r="L501" i="45"/>
  <c r="AV452" i="6"/>
  <c r="F363" i="62"/>
  <c r="L369" i="45"/>
  <c r="AV96" i="6"/>
  <c r="L79" i="45"/>
  <c r="F75" i="62"/>
  <c r="AV15" i="6"/>
  <c r="L11" i="45"/>
  <c r="F10" i="62"/>
  <c r="AV621" i="6"/>
  <c r="L511" i="45"/>
  <c r="F501" i="62"/>
  <c r="AV402" i="6"/>
  <c r="F325" i="62"/>
  <c r="L330" i="45"/>
  <c r="AV97" i="6"/>
  <c r="F76" i="62"/>
  <c r="L80" i="45"/>
  <c r="AV109" i="6"/>
  <c r="F87" i="62"/>
  <c r="L91" i="45"/>
  <c r="AV398" i="6"/>
  <c r="F322" i="62"/>
  <c r="L327" i="45"/>
  <c r="AV206" i="6"/>
  <c r="F164" i="62"/>
  <c r="L168" i="45"/>
  <c r="AV234" i="6"/>
  <c r="F189" i="62"/>
  <c r="L192" i="45"/>
  <c r="F638" i="62"/>
  <c r="L649" i="45"/>
  <c r="F673" i="62"/>
  <c r="L686" i="45"/>
  <c r="AV809" i="6"/>
  <c r="F657" i="62"/>
  <c r="L668" i="45"/>
  <c r="AV695" i="6"/>
  <c r="F561" i="62"/>
  <c r="L572" i="45"/>
  <c r="AV834" i="6"/>
  <c r="F676" i="62"/>
  <c r="L689" i="45"/>
  <c r="AV311" i="6"/>
  <c r="F249" i="62"/>
  <c r="L255" i="45"/>
  <c r="AV737" i="6"/>
  <c r="F591" i="62"/>
  <c r="L601" i="45"/>
  <c r="L376" i="45"/>
  <c r="F370" i="62"/>
  <c r="AV46" i="6"/>
  <c r="F33" i="62"/>
  <c r="L36" i="45"/>
  <c r="F226" i="62"/>
  <c r="L231" i="45"/>
  <c r="AV348" i="6"/>
  <c r="L287" i="45"/>
  <c r="AV863" i="6"/>
  <c r="F699" i="62"/>
  <c r="AV90" i="6"/>
  <c r="F70" i="62"/>
  <c r="L73" i="45"/>
  <c r="AV483" i="6"/>
  <c r="F390" i="62"/>
  <c r="L398" i="45"/>
  <c r="AV606" i="6"/>
  <c r="F492" i="62"/>
  <c r="L503" i="45"/>
  <c r="AV883" i="6"/>
  <c r="F715" i="62"/>
  <c r="L727" i="45"/>
  <c r="AV642" i="6"/>
  <c r="F519" i="62"/>
  <c r="L530" i="45"/>
  <c r="AV450" i="6"/>
  <c r="F362" i="62"/>
  <c r="L368" i="45"/>
  <c r="F240" i="62"/>
  <c r="L246" i="45"/>
  <c r="AV174" i="6"/>
  <c r="F141" i="62"/>
  <c r="L145" i="45"/>
  <c r="AV108" i="6"/>
  <c r="F86" i="62"/>
  <c r="L90" i="45"/>
  <c r="AV65" i="6"/>
  <c r="L53" i="45"/>
  <c r="F50" i="62"/>
  <c r="AV212" i="6"/>
  <c r="F169" i="62"/>
  <c r="L173" i="45"/>
  <c r="AV236" i="6"/>
  <c r="F191" i="62"/>
  <c r="L194" i="45"/>
  <c r="AV153" i="6"/>
  <c r="F126" i="62"/>
  <c r="L130" i="45"/>
  <c r="AV381" i="6"/>
  <c r="F308" i="62"/>
  <c r="L313" i="45"/>
  <c r="AV420" i="6"/>
  <c r="F336" i="62"/>
  <c r="L341" i="45"/>
  <c r="AV882" i="6"/>
  <c r="F714" i="62"/>
  <c r="L726" i="45"/>
  <c r="AV539" i="6"/>
  <c r="F439" i="62"/>
  <c r="L449" i="45"/>
  <c r="AV523" i="6"/>
  <c r="L433" i="45"/>
  <c r="F424" i="62"/>
  <c r="AV227" i="6"/>
  <c r="F183" i="62"/>
  <c r="L186" i="45"/>
  <c r="AV654" i="6"/>
  <c r="L540" i="45"/>
  <c r="F529" i="62"/>
  <c r="AV230" i="6"/>
  <c r="F185" i="62"/>
  <c r="L188" i="45"/>
  <c r="AV661" i="6"/>
  <c r="F535" i="62"/>
  <c r="L545" i="45"/>
  <c r="L494" i="45"/>
  <c r="F484" i="62"/>
  <c r="AV368" i="6"/>
  <c r="L301" i="45"/>
  <c r="F296" i="62"/>
  <c r="L233" i="45"/>
  <c r="F227" i="62"/>
  <c r="F681" i="62"/>
  <c r="L694" i="45"/>
  <c r="AV490" i="6"/>
  <c r="F395" i="62"/>
  <c r="L403" i="45"/>
  <c r="AV653" i="6"/>
  <c r="F528" i="62"/>
  <c r="L539" i="45"/>
  <c r="AV55" i="6"/>
  <c r="F42" i="62"/>
  <c r="L45" i="45"/>
  <c r="AV54" i="6"/>
  <c r="F41" i="62"/>
  <c r="L44" i="45"/>
  <c r="AV387" i="6"/>
  <c r="F313" i="62"/>
  <c r="L318" i="45"/>
  <c r="F174" i="62"/>
  <c r="L178" i="45"/>
  <c r="AV287" i="6"/>
  <c r="F229" i="62"/>
  <c r="L235" i="45"/>
  <c r="F277" i="62"/>
  <c r="L283" i="45"/>
  <c r="AV419" i="6"/>
  <c r="F335" i="62"/>
  <c r="L340" i="45"/>
  <c r="AV544" i="6"/>
  <c r="F443" i="62"/>
  <c r="L453" i="45"/>
  <c r="F149" i="62"/>
  <c r="L153" i="45"/>
  <c r="AV82" i="6"/>
  <c r="F64" i="62"/>
  <c r="L67" i="45"/>
  <c r="AV59" i="6"/>
  <c r="F46" i="62"/>
  <c r="L49" i="45"/>
  <c r="AV614" i="6"/>
  <c r="F497" i="62"/>
  <c r="L507" i="45"/>
  <c r="AV473" i="6"/>
  <c r="F382" i="62"/>
  <c r="L389" i="45"/>
  <c r="AV859" i="6"/>
  <c r="F695" i="62"/>
  <c r="L708" i="45"/>
  <c r="AV116" i="6"/>
  <c r="L97" i="45"/>
  <c r="F93" i="62"/>
  <c r="AV118" i="6"/>
  <c r="F95" i="62"/>
  <c r="L99" i="45"/>
  <c r="AV249" i="6"/>
  <c r="F200" i="62"/>
  <c r="L205" i="45"/>
  <c r="AV495" i="6"/>
  <c r="L408" i="45"/>
  <c r="F400" i="62"/>
  <c r="AV124" i="6"/>
  <c r="L105" i="45"/>
  <c r="F101" i="62"/>
  <c r="AV893" i="6"/>
  <c r="F721" i="62"/>
  <c r="L733" i="45"/>
  <c r="AV408" i="6"/>
  <c r="F329" i="62"/>
  <c r="L334" i="45"/>
  <c r="F525" i="62"/>
  <c r="L535" i="45"/>
  <c r="AV122" i="6"/>
  <c r="F99" i="62"/>
  <c r="L103" i="45"/>
  <c r="AV453" i="6"/>
  <c r="F364" i="62"/>
  <c r="L370" i="45"/>
  <c r="AV553" i="6"/>
  <c r="L461" i="45"/>
  <c r="F451" i="62"/>
  <c r="AV474" i="6"/>
  <c r="F383" i="62"/>
  <c r="L390" i="45"/>
  <c r="F97" i="62"/>
  <c r="L101" i="45"/>
  <c r="AV308" i="6"/>
  <c r="F247" i="62"/>
  <c r="L252" i="45"/>
  <c r="AV600" i="6"/>
  <c r="L498" i="45"/>
  <c r="F487" i="62"/>
  <c r="AV796" i="6"/>
  <c r="F645" i="62"/>
  <c r="L656" i="45"/>
  <c r="AV162" i="6"/>
  <c r="F132" i="62"/>
  <c r="L136" i="45"/>
  <c r="AV720" i="6"/>
  <c r="L592" i="45"/>
  <c r="F582" i="62"/>
  <c r="AV435" i="6"/>
  <c r="L353" i="45"/>
  <c r="F348" i="62"/>
  <c r="AV264" i="6"/>
  <c r="L218" i="45"/>
  <c r="F213" i="62"/>
  <c r="AV191" i="6"/>
  <c r="F153" i="62"/>
  <c r="L157" i="45"/>
  <c r="AV710" i="6"/>
  <c r="F573" i="62"/>
  <c r="L583" i="45"/>
  <c r="AV766" i="6"/>
  <c r="F619" i="62"/>
  <c r="L631" i="45"/>
  <c r="AV303" i="6"/>
  <c r="F242" i="62"/>
  <c r="L248" i="45"/>
  <c r="AV317" i="6"/>
  <c r="F254" i="62"/>
  <c r="L260" i="45"/>
  <c r="AV804" i="6"/>
  <c r="F653" i="62"/>
  <c r="L664" i="45"/>
  <c r="AV823" i="6"/>
  <c r="F669" i="62"/>
  <c r="L682" i="45"/>
  <c r="AV615" i="6"/>
  <c r="F498" i="62"/>
  <c r="L508" i="45"/>
  <c r="AV278" i="6"/>
  <c r="F223" i="62"/>
  <c r="L228" i="45"/>
  <c r="AV546" i="6"/>
  <c r="F445" i="62"/>
  <c r="L455" i="45"/>
  <c r="AV245" i="6"/>
  <c r="F196" i="62"/>
  <c r="L201" i="45"/>
  <c r="F652" i="62"/>
  <c r="L663" i="45"/>
  <c r="AV717" i="6"/>
  <c r="F579" i="62"/>
  <c r="L589" i="45"/>
  <c r="AV813" i="6"/>
  <c r="F661" i="62"/>
  <c r="L672" i="45"/>
  <c r="AV608" i="6"/>
  <c r="L505" i="45"/>
  <c r="F494" i="62"/>
  <c r="AV437" i="6"/>
  <c r="F350" i="62"/>
  <c r="L355" i="45"/>
  <c r="AV274" i="6"/>
  <c r="L227" i="45"/>
  <c r="F222" i="62"/>
  <c r="AV149" i="6"/>
  <c r="L126" i="45"/>
  <c r="F122" i="62"/>
  <c r="AV98" i="6"/>
  <c r="F77" i="62"/>
  <c r="L81" i="45"/>
  <c r="AV324" i="6"/>
  <c r="F261" i="62"/>
  <c r="L267" i="45"/>
  <c r="AV498" i="6"/>
  <c r="F402" i="62"/>
  <c r="L410" i="45"/>
  <c r="F147" i="62"/>
  <c r="L151" i="45"/>
  <c r="AV197" i="6"/>
  <c r="F158" i="62"/>
  <c r="L162" i="45"/>
  <c r="AV541" i="6"/>
  <c r="F441" i="62"/>
  <c r="L451" i="45"/>
  <c r="AV47" i="6"/>
  <c r="L37" i="45"/>
  <c r="F34" i="62"/>
  <c r="AV896" i="6"/>
  <c r="F723" i="62"/>
  <c r="L735" i="45"/>
  <c r="AV911" i="6"/>
  <c r="F734" i="62"/>
  <c r="L749" i="45"/>
  <c r="AV177" i="6"/>
  <c r="F144" i="62"/>
  <c r="L148" i="45"/>
  <c r="AV314" i="6"/>
  <c r="F252" i="62"/>
  <c r="L258" i="45"/>
  <c r="AV321" i="6"/>
  <c r="L264" i="45"/>
  <c r="F258" i="62"/>
  <c r="AV903" i="6"/>
  <c r="F727" i="62"/>
  <c r="L741" i="45"/>
  <c r="AV170" i="6"/>
  <c r="L143" i="45"/>
  <c r="F139" i="62"/>
  <c r="F725" i="62"/>
  <c r="L737" i="45"/>
  <c r="F294" i="62"/>
  <c r="L299" i="45"/>
  <c r="AV915" i="6"/>
  <c r="F739" i="62"/>
  <c r="L754" i="45"/>
  <c r="AV734" i="6"/>
  <c r="F590" i="62"/>
  <c r="L600" i="45"/>
  <c r="AV848" i="6"/>
  <c r="F685" i="62"/>
  <c r="L698" i="45"/>
  <c r="F55" i="62"/>
  <c r="L58" i="45"/>
  <c r="AV644" i="6"/>
  <c r="L531" i="45"/>
  <c r="F520" i="62"/>
  <c r="AV446" i="6"/>
  <c r="F358" i="62"/>
  <c r="L363" i="45"/>
  <c r="AV117" i="6"/>
  <c r="F94" i="62"/>
  <c r="L98" i="45"/>
  <c r="AV746" i="6"/>
  <c r="F599" i="62"/>
  <c r="L610" i="45"/>
  <c r="AV530" i="6"/>
  <c r="L440" i="45"/>
  <c r="F431" i="62"/>
  <c r="AV68" i="6"/>
  <c r="F53" i="62"/>
  <c r="L56" i="45"/>
  <c r="AV49" i="6"/>
  <c r="L39" i="45"/>
  <c r="F36" i="62"/>
  <c r="AV214" i="6"/>
  <c r="F171" i="62"/>
  <c r="L175" i="45"/>
  <c r="AV799" i="6"/>
  <c r="F649" i="62"/>
  <c r="L660" i="45"/>
  <c r="AV861" i="6"/>
  <c r="F697" i="62"/>
  <c r="L710" i="45"/>
  <c r="AV325" i="6"/>
  <c r="F262" i="62"/>
  <c r="L268" i="45"/>
  <c r="AV844" i="6"/>
  <c r="F683" i="62"/>
  <c r="L696" i="45"/>
  <c r="L435" i="45"/>
  <c r="F426" i="62"/>
  <c r="AV165" i="6"/>
  <c r="F135" i="62"/>
  <c r="L139" i="45"/>
  <c r="AV80" i="6"/>
  <c r="F62" i="62"/>
  <c r="L65" i="45"/>
  <c r="F570" i="62"/>
  <c r="L581" i="45"/>
  <c r="F12" i="62"/>
  <c r="L14" i="45"/>
  <c r="AV334" i="6"/>
  <c r="F270" i="62"/>
  <c r="L276" i="45"/>
  <c r="AV313" i="6"/>
  <c r="F251" i="62"/>
  <c r="L257" i="45"/>
  <c r="AV805" i="6"/>
  <c r="F654" i="62"/>
  <c r="L665" i="45"/>
  <c r="AV557" i="6"/>
  <c r="F454" i="62"/>
  <c r="L464" i="45"/>
  <c r="AV26" i="6"/>
  <c r="F17" i="62"/>
  <c r="L19" i="45"/>
  <c r="F236" i="62"/>
  <c r="L242" i="45"/>
  <c r="AV724" i="6"/>
  <c r="F584" i="62"/>
  <c r="L594" i="45"/>
  <c r="AV200" i="6"/>
  <c r="F160" i="62"/>
  <c r="L164" i="45"/>
  <c r="F234" i="62"/>
  <c r="L240" i="45"/>
  <c r="AV508" i="6"/>
  <c r="L419" i="45"/>
  <c r="F411" i="62"/>
  <c r="AV125" i="6"/>
  <c r="F102" i="62"/>
  <c r="L106" i="45"/>
  <c r="AV296" i="6"/>
  <c r="F237" i="62"/>
  <c r="L243" i="45"/>
  <c r="F8" i="62"/>
  <c r="L9" i="45"/>
  <c r="AV529" i="6"/>
  <c r="F430" i="62"/>
  <c r="L439" i="45"/>
  <c r="AV568" i="6"/>
  <c r="L472" i="45"/>
  <c r="F462" i="62"/>
  <c r="AV676" i="6"/>
  <c r="L558" i="45"/>
  <c r="F547" i="62"/>
  <c r="AV110" i="6"/>
  <c r="F88" i="62"/>
  <c r="L92" i="45"/>
  <c r="AV718" i="6"/>
  <c r="F580" i="62"/>
  <c r="L590" i="45"/>
  <c r="F199" i="62"/>
  <c r="L204" i="45"/>
  <c r="AV648" i="6"/>
  <c r="F523" i="62"/>
  <c r="AV479" i="6"/>
  <c r="F388" i="62"/>
  <c r="L395" i="45"/>
  <c r="AV547" i="6"/>
  <c r="F446" i="62"/>
  <c r="L456" i="45"/>
  <c r="AV202" i="6"/>
  <c r="F161" i="62"/>
  <c r="L165" i="45"/>
  <c r="AV136" i="6"/>
  <c r="F112" i="62"/>
  <c r="L116" i="45"/>
  <c r="AV185" i="6"/>
  <c r="F150" i="62"/>
  <c r="L154" i="45"/>
  <c r="AV328" i="6"/>
  <c r="F265" i="62"/>
  <c r="L271" i="45"/>
  <c r="AV374" i="6"/>
  <c r="F302" i="62"/>
  <c r="L307" i="45"/>
  <c r="AV279" i="6"/>
  <c r="F224" i="62"/>
  <c r="L229" i="45"/>
  <c r="F612" i="62"/>
  <c r="L624" i="45"/>
  <c r="AV263" i="6"/>
  <c r="F212" i="62"/>
  <c r="L217" i="45"/>
  <c r="AV222" i="6"/>
  <c r="F180" i="62"/>
  <c r="L183" i="45"/>
  <c r="AV538" i="6"/>
  <c r="F438" i="62"/>
  <c r="L448" i="45"/>
  <c r="F493" i="62"/>
  <c r="L504" i="45"/>
  <c r="F49" i="62"/>
  <c r="L52" i="45"/>
  <c r="AV762" i="6"/>
  <c r="L628" i="45"/>
  <c r="F616" i="62"/>
  <c r="AV555" i="6"/>
  <c r="F453" i="62"/>
  <c r="L463" i="45"/>
  <c r="AV370" i="6"/>
  <c r="F298" i="62"/>
  <c r="L303" i="45"/>
  <c r="AV229" i="6"/>
  <c r="F184" i="62"/>
  <c r="L187" i="45"/>
  <c r="AV128" i="6"/>
  <c r="L109" i="45"/>
  <c r="F105" i="62"/>
  <c r="AV81" i="6"/>
  <c r="F63" i="62"/>
  <c r="L66" i="45"/>
  <c r="AV771" i="6"/>
  <c r="F624" i="62"/>
  <c r="L636" i="45"/>
  <c r="AV151" i="6"/>
  <c r="F124" i="62"/>
  <c r="L128" i="45"/>
  <c r="F79" i="62"/>
  <c r="L83" i="45"/>
  <c r="AV84" i="6"/>
  <c r="L69" i="45"/>
  <c r="F66" i="62"/>
  <c r="AV522" i="6"/>
  <c r="F423" i="62"/>
  <c r="L432" i="45"/>
  <c r="F566" i="62"/>
  <c r="L577" i="45"/>
  <c r="AV326" i="6"/>
  <c r="L269" i="45"/>
  <c r="F263" i="62"/>
  <c r="AV388" i="6"/>
  <c r="F314" i="62"/>
  <c r="L319" i="45"/>
  <c r="AV545" i="6"/>
  <c r="F444" i="62"/>
  <c r="L454" i="45"/>
  <c r="AV583" i="6"/>
  <c r="L483" i="45"/>
  <c r="F473" i="62"/>
  <c r="AV471" i="6"/>
  <c r="F381" i="62"/>
  <c r="L388" i="45"/>
  <c r="AV460" i="6"/>
  <c r="F371" i="62"/>
  <c r="L377" i="45"/>
  <c r="AV885" i="6"/>
  <c r="F716" i="62"/>
  <c r="L728" i="45"/>
  <c r="AV912" i="6"/>
  <c r="F735" i="62"/>
  <c r="L750" i="45"/>
  <c r="AV807" i="6"/>
  <c r="F655" i="62"/>
  <c r="L666" i="45"/>
  <c r="AV297" i="6"/>
  <c r="F238" i="62"/>
  <c r="L244" i="45"/>
  <c r="AV423" i="6"/>
  <c r="F338" i="62"/>
  <c r="L343" i="45"/>
  <c r="F613" i="62"/>
  <c r="L625" i="45"/>
  <c r="AV256" i="6"/>
  <c r="F207" i="62"/>
  <c r="L212" i="45"/>
  <c r="F295" i="62"/>
  <c r="L300" i="45"/>
  <c r="AV358" i="6"/>
  <c r="F288" i="62"/>
  <c r="L293" i="45"/>
  <c r="AV315" i="6"/>
  <c r="F253" i="62"/>
  <c r="L259" i="45"/>
  <c r="AR242" i="6"/>
  <c r="AV242" i="6"/>
  <c r="AR707" i="6"/>
  <c r="AV707" i="6"/>
  <c r="U165" i="5"/>
  <c r="AE165" i="5" s="1"/>
  <c r="AV223" i="6"/>
  <c r="AR407" i="6"/>
  <c r="AV407" i="6"/>
  <c r="AR814" i="6"/>
  <c r="AV814" i="6"/>
  <c r="AR525" i="6"/>
  <c r="AV525" i="6"/>
  <c r="AR272" i="6"/>
  <c r="AV272" i="6"/>
  <c r="AR156" i="6"/>
  <c r="AV156" i="6"/>
  <c r="AR623" i="6"/>
  <c r="AV623" i="6"/>
  <c r="AR611" i="6"/>
  <c r="AV611" i="6"/>
  <c r="AR789" i="6"/>
  <c r="AV789" i="6"/>
  <c r="AR829" i="6"/>
  <c r="AV829" i="6"/>
  <c r="AR485" i="6"/>
  <c r="AV485" i="6"/>
  <c r="AR459" i="6"/>
  <c r="AV459" i="6"/>
  <c r="AR282" i="6"/>
  <c r="AV282" i="6"/>
  <c r="AR106" i="6"/>
  <c r="AV106" i="6"/>
  <c r="AR299" i="6"/>
  <c r="AV299" i="6"/>
  <c r="AR879" i="6"/>
  <c r="AV879" i="6"/>
  <c r="AR604" i="6"/>
  <c r="AV604" i="6"/>
  <c r="AR594" i="6"/>
  <c r="AV594" i="6"/>
  <c r="AR284" i="6"/>
  <c r="AV284" i="6"/>
  <c r="U908" i="5"/>
  <c r="AE908" i="5" s="1"/>
  <c r="AV839" i="6"/>
  <c r="AR217" i="6"/>
  <c r="AV217" i="6"/>
  <c r="AR339" i="6"/>
  <c r="AV339" i="6"/>
  <c r="AR184" i="6"/>
  <c r="AV184" i="6"/>
  <c r="U572" i="5"/>
  <c r="AE572" i="5" s="1"/>
  <c r="AV625" i="6"/>
  <c r="AR167" i="6"/>
  <c r="AV167" i="6"/>
  <c r="AR19" i="6"/>
  <c r="AV19" i="6"/>
  <c r="AR650" i="6"/>
  <c r="AV650" i="6"/>
  <c r="AR120" i="6"/>
  <c r="AV120" i="6"/>
  <c r="AR16" i="6"/>
  <c r="AV16" i="6"/>
  <c r="AR578" i="6"/>
  <c r="AV578" i="6"/>
  <c r="AR803" i="6"/>
  <c r="AV803" i="6"/>
  <c r="U859" i="5"/>
  <c r="AE859" i="5" s="1"/>
  <c r="AV181" i="6"/>
  <c r="AR899" i="6"/>
  <c r="AV899" i="6"/>
  <c r="AR366" i="6"/>
  <c r="AV366" i="6"/>
  <c r="AR70" i="6"/>
  <c r="AV70" i="6"/>
  <c r="AR884" i="6"/>
  <c r="AV884" i="6"/>
  <c r="AR295" i="6"/>
  <c r="AV295" i="6"/>
  <c r="AR293" i="6"/>
  <c r="AV293" i="6"/>
  <c r="AR13" i="6"/>
  <c r="AV13" i="6"/>
  <c r="U671" i="5"/>
  <c r="AV248" i="6"/>
  <c r="AR169" i="6"/>
  <c r="AV169" i="6"/>
  <c r="AR763" i="6"/>
  <c r="AV763" i="6"/>
  <c r="AR758" i="6"/>
  <c r="AV758" i="6"/>
  <c r="AR607" i="6"/>
  <c r="AV607" i="6"/>
  <c r="AR64" i="6"/>
  <c r="AV64" i="6"/>
  <c r="AR100" i="6"/>
  <c r="AV100" i="6"/>
  <c r="AR702" i="6"/>
  <c r="AV702" i="6"/>
  <c r="AR759" i="6"/>
  <c r="AV759" i="6"/>
  <c r="AR367" i="6"/>
  <c r="AV367" i="6"/>
  <c r="AR847" i="6"/>
  <c r="AV847" i="6"/>
  <c r="AR903" i="6"/>
  <c r="U371" i="5"/>
  <c r="AE371" i="5" s="1"/>
  <c r="AR239" i="6"/>
  <c r="U87" i="5"/>
  <c r="AE87" i="5" s="1"/>
  <c r="U173" i="5"/>
  <c r="AE173" i="5" s="1"/>
  <c r="U849" i="5"/>
  <c r="AE849" i="5" s="1"/>
  <c r="U797" i="5"/>
  <c r="AE797" i="5" s="1"/>
  <c r="AR799" i="6"/>
  <c r="AE861" i="6"/>
  <c r="AR861" i="6"/>
  <c r="AE82" i="6"/>
  <c r="AR82" i="6"/>
  <c r="AE59" i="6"/>
  <c r="AR59" i="6"/>
  <c r="AE559" i="6"/>
  <c r="AR559" i="6"/>
  <c r="AE178" i="6"/>
  <c r="AR178" i="6"/>
  <c r="AE859" i="6"/>
  <c r="AR859" i="6"/>
  <c r="AE116" i="6"/>
  <c r="AR116" i="6"/>
  <c r="AE824" i="6"/>
  <c r="AR824" i="6"/>
  <c r="AE302" i="6"/>
  <c r="AR302" i="6"/>
  <c r="AE334" i="6"/>
  <c r="AR334" i="6"/>
  <c r="AE893" i="6"/>
  <c r="AR893" i="6"/>
  <c r="AE408" i="6"/>
  <c r="AR408" i="6"/>
  <c r="AE122" i="6"/>
  <c r="AR122" i="6"/>
  <c r="AE453" i="6"/>
  <c r="AR453" i="6"/>
  <c r="AE553" i="6"/>
  <c r="AR553" i="6"/>
  <c r="AE474" i="6"/>
  <c r="AR474" i="6"/>
  <c r="AE138" i="6"/>
  <c r="AR138" i="6"/>
  <c r="AE617" i="6"/>
  <c r="AR617" i="6"/>
  <c r="AE308" i="6"/>
  <c r="AR308" i="6"/>
  <c r="AE600" i="6"/>
  <c r="AR600" i="6"/>
  <c r="AE796" i="6"/>
  <c r="AR796" i="6"/>
  <c r="AE162" i="6"/>
  <c r="AR162" i="6"/>
  <c r="AE720" i="6"/>
  <c r="AR720" i="6"/>
  <c r="AE435" i="6"/>
  <c r="AR435" i="6"/>
  <c r="AE425" i="6"/>
  <c r="AR425" i="6"/>
  <c r="AE817" i="6"/>
  <c r="AR817" i="6"/>
  <c r="AE198" i="6"/>
  <c r="AR198" i="6"/>
  <c r="AE264" i="6"/>
  <c r="AR264" i="6"/>
  <c r="AE191" i="6"/>
  <c r="AR191" i="6"/>
  <c r="AE710" i="6"/>
  <c r="AR710" i="6"/>
  <c r="AE766" i="6"/>
  <c r="AR766" i="6"/>
  <c r="AE303" i="6"/>
  <c r="AR303" i="6"/>
  <c r="AE317" i="6"/>
  <c r="AR317" i="6"/>
  <c r="AE804" i="6"/>
  <c r="AR804" i="6"/>
  <c r="AE640" i="6"/>
  <c r="AR640" i="6"/>
  <c r="AE823" i="6"/>
  <c r="AR823" i="6"/>
  <c r="AE615" i="6"/>
  <c r="AR615" i="6"/>
  <c r="AE692" i="6"/>
  <c r="AR692" i="6"/>
  <c r="AE278" i="6"/>
  <c r="AR278" i="6"/>
  <c r="AE546" i="6"/>
  <c r="AR546" i="6"/>
  <c r="AE245" i="6"/>
  <c r="AR245" i="6"/>
  <c r="AE693" i="6"/>
  <c r="AR693" i="6"/>
  <c r="AE717" i="6"/>
  <c r="AR717" i="6"/>
  <c r="AE813" i="6"/>
  <c r="AR813" i="6"/>
  <c r="AE608" i="6"/>
  <c r="AR608" i="6"/>
  <c r="AE437" i="6"/>
  <c r="AR437" i="6"/>
  <c r="AE274" i="6"/>
  <c r="AR274" i="6"/>
  <c r="AE149" i="6"/>
  <c r="AR149" i="6"/>
  <c r="AE98" i="6"/>
  <c r="AR98" i="6"/>
  <c r="AE324" i="6"/>
  <c r="AR324" i="6"/>
  <c r="AE914" i="6"/>
  <c r="AR914" i="6"/>
  <c r="AE697" i="6"/>
  <c r="AR697" i="6"/>
  <c r="AE498" i="6"/>
  <c r="AR498" i="6"/>
  <c r="AE181" i="6"/>
  <c r="AR181" i="6"/>
  <c r="AE197" i="6"/>
  <c r="AR197" i="6"/>
  <c r="AE541" i="6"/>
  <c r="AR541" i="6"/>
  <c r="AE47" i="6"/>
  <c r="AR47" i="6"/>
  <c r="AE896" i="6"/>
  <c r="AR896" i="6"/>
  <c r="AE911" i="6"/>
  <c r="AR911" i="6"/>
  <c r="AE177" i="6"/>
  <c r="AR177" i="6"/>
  <c r="AE314" i="6"/>
  <c r="AR314" i="6"/>
  <c r="AE321" i="6"/>
  <c r="AR321" i="6"/>
  <c r="AE170" i="6"/>
  <c r="AR170" i="6"/>
  <c r="AE857" i="6"/>
  <c r="AR857" i="6"/>
  <c r="AE915" i="6"/>
  <c r="AR915" i="6"/>
  <c r="AE734" i="6"/>
  <c r="AR734" i="6"/>
  <c r="AE848" i="6"/>
  <c r="AR848" i="6"/>
  <c r="AE644" i="6"/>
  <c r="AR644" i="6"/>
  <c r="AE446" i="6"/>
  <c r="AR446" i="6"/>
  <c r="AE117" i="6"/>
  <c r="AR117" i="6"/>
  <c r="AE746" i="6"/>
  <c r="AR746" i="6"/>
  <c r="AE530" i="6"/>
  <c r="AR530" i="6"/>
  <c r="AE68" i="6"/>
  <c r="AR68" i="6"/>
  <c r="AE49" i="6"/>
  <c r="AR49" i="6"/>
  <c r="AE419" i="6"/>
  <c r="AR419" i="6"/>
  <c r="AE461" i="6"/>
  <c r="AR461" i="6"/>
  <c r="AE325" i="6"/>
  <c r="AR325" i="6"/>
  <c r="AE625" i="6"/>
  <c r="AR625" i="6"/>
  <c r="AE313" i="6"/>
  <c r="AR313" i="6"/>
  <c r="AE805" i="6"/>
  <c r="AR805" i="6"/>
  <c r="AE88" i="6"/>
  <c r="AR88" i="6"/>
  <c r="AE557" i="6"/>
  <c r="AR557" i="6"/>
  <c r="AE26" i="6"/>
  <c r="AR26" i="6"/>
  <c r="AE724" i="6"/>
  <c r="AR724" i="6"/>
  <c r="AE200" i="6"/>
  <c r="AR200" i="6"/>
  <c r="AE508" i="6"/>
  <c r="AR508" i="6"/>
  <c r="AE125" i="6"/>
  <c r="AR125" i="6"/>
  <c r="AE296" i="6"/>
  <c r="AR296" i="6"/>
  <c r="AE529" i="6"/>
  <c r="AR529" i="6"/>
  <c r="AE568" i="6"/>
  <c r="AR568" i="6"/>
  <c r="AE676" i="6"/>
  <c r="AR676" i="6"/>
  <c r="AE110" i="6"/>
  <c r="AR110" i="6"/>
  <c r="AE718" i="6"/>
  <c r="AR718" i="6"/>
  <c r="AE248" i="6"/>
  <c r="AR248" i="6"/>
  <c r="AE777" i="6"/>
  <c r="AR777" i="6"/>
  <c r="AE648" i="6"/>
  <c r="E523" i="62" s="1"/>
  <c r="AR648" i="6"/>
  <c r="AE479" i="6"/>
  <c r="AR479" i="6"/>
  <c r="AE547" i="6"/>
  <c r="AR547" i="6"/>
  <c r="AE202" i="6"/>
  <c r="AR202" i="6"/>
  <c r="AE136" i="6"/>
  <c r="AR136" i="6"/>
  <c r="AE224" i="6"/>
  <c r="AR224" i="6"/>
  <c r="AE620" i="6"/>
  <c r="AR620" i="6"/>
  <c r="AE185" i="6"/>
  <c r="AR185" i="6"/>
  <c r="AE328" i="6"/>
  <c r="AR328" i="6"/>
  <c r="AE374" i="6"/>
  <c r="AR374" i="6"/>
  <c r="AE279" i="6"/>
  <c r="AR279" i="6"/>
  <c r="AE263" i="6"/>
  <c r="AR263" i="6"/>
  <c r="AE845" i="6"/>
  <c r="AR845" i="6"/>
  <c r="AE345" i="6"/>
  <c r="AR345" i="6"/>
  <c r="AE222" i="6"/>
  <c r="AR222" i="6"/>
  <c r="AE538" i="6"/>
  <c r="AR538" i="6"/>
  <c r="AE762" i="6"/>
  <c r="AR762" i="6"/>
  <c r="AE555" i="6"/>
  <c r="AR555" i="6"/>
  <c r="AE370" i="6"/>
  <c r="AR370" i="6"/>
  <c r="AE229" i="6"/>
  <c r="AR229" i="6"/>
  <c r="AE128" i="6"/>
  <c r="AR128" i="6"/>
  <c r="AE81" i="6"/>
  <c r="AR81" i="6"/>
  <c r="AE698" i="6"/>
  <c r="AR698" i="6"/>
  <c r="AE330" i="6"/>
  <c r="AR330" i="6"/>
  <c r="AE891" i="6"/>
  <c r="AR891" i="6"/>
  <c r="AE413" i="6"/>
  <c r="AR413" i="6"/>
  <c r="AE610" i="6"/>
  <c r="AR610" i="6"/>
  <c r="AE771" i="6"/>
  <c r="AR771" i="6"/>
  <c r="AE151" i="6"/>
  <c r="AR151" i="6"/>
  <c r="AE840" i="6"/>
  <c r="AR840" i="6"/>
  <c r="AE84" i="6"/>
  <c r="AR84" i="6"/>
  <c r="AE522" i="6"/>
  <c r="AR522" i="6"/>
  <c r="AE326" i="6"/>
  <c r="AR326" i="6"/>
  <c r="AE616" i="6"/>
  <c r="AR616" i="6"/>
  <c r="AE388" i="6"/>
  <c r="AR388" i="6"/>
  <c r="AE545" i="6"/>
  <c r="AR545" i="6"/>
  <c r="AE583" i="6"/>
  <c r="AR583" i="6"/>
  <c r="AE471" i="6"/>
  <c r="AR471" i="6"/>
  <c r="AE460" i="6"/>
  <c r="AR460" i="6"/>
  <c r="AE885" i="6"/>
  <c r="AR885" i="6"/>
  <c r="AE912" i="6"/>
  <c r="AR912" i="6"/>
  <c r="AE807" i="6"/>
  <c r="AR807" i="6"/>
  <c r="AE297" i="6"/>
  <c r="AR297" i="6"/>
  <c r="AE423" i="6"/>
  <c r="AR423" i="6"/>
  <c r="AE256" i="6"/>
  <c r="AR256" i="6"/>
  <c r="AE358" i="6"/>
  <c r="AR358" i="6"/>
  <c r="AE315" i="6"/>
  <c r="AR315" i="6"/>
  <c r="AE214" i="6"/>
  <c r="AR214" i="6"/>
  <c r="AE544" i="6"/>
  <c r="AR544" i="6"/>
  <c r="AE596" i="6"/>
  <c r="AR596" i="6"/>
  <c r="AE292" i="6"/>
  <c r="AR292" i="6"/>
  <c r="AE614" i="6"/>
  <c r="AR614" i="6"/>
  <c r="AE165" i="6"/>
  <c r="AR165" i="6"/>
  <c r="AE767" i="6"/>
  <c r="AR767" i="6"/>
  <c r="AE677" i="6"/>
  <c r="AR677" i="6"/>
  <c r="AE80" i="6"/>
  <c r="AR80" i="6"/>
  <c r="AE881" i="6"/>
  <c r="AR881" i="6"/>
  <c r="AE134" i="6"/>
  <c r="AR134" i="6"/>
  <c r="AE249" i="6"/>
  <c r="AR249" i="6"/>
  <c r="AE573" i="6"/>
  <c r="AR573" i="6"/>
  <c r="AE913" i="6"/>
  <c r="AR913" i="6"/>
  <c r="AE495" i="6"/>
  <c r="AR495" i="6"/>
  <c r="AE353" i="6"/>
  <c r="AR353" i="6"/>
  <c r="AE192" i="6"/>
  <c r="AR192" i="6"/>
  <c r="AE124" i="6"/>
  <c r="AR124" i="6"/>
  <c r="AE79" i="6"/>
  <c r="AR79" i="6"/>
  <c r="AE403" i="6"/>
  <c r="AR403" i="6"/>
  <c r="AE300" i="6"/>
  <c r="AR300" i="6"/>
  <c r="AE580" i="6"/>
  <c r="AR580" i="6"/>
  <c r="AE532" i="6"/>
  <c r="AR532" i="6"/>
  <c r="AE209" i="6"/>
  <c r="AR209" i="6"/>
  <c r="AE172" i="6"/>
  <c r="AR172" i="6"/>
  <c r="AE433" i="6"/>
  <c r="AR433" i="6"/>
  <c r="AE99" i="6"/>
  <c r="AR99" i="6"/>
  <c r="U153" i="5"/>
  <c r="AE153" i="5" s="1"/>
  <c r="AR223" i="6"/>
  <c r="AE524" i="6"/>
  <c r="AR524" i="6"/>
  <c r="AE747" i="6"/>
  <c r="AR747" i="6"/>
  <c r="AE255" i="6"/>
  <c r="AR255" i="6"/>
  <c r="AE505" i="6"/>
  <c r="AR505" i="6"/>
  <c r="AE482" i="6"/>
  <c r="M397" i="45" s="1"/>
  <c r="AR482" i="6"/>
  <c r="AE104" i="6"/>
  <c r="AR104" i="6"/>
  <c r="AE392" i="6"/>
  <c r="AR392" i="6"/>
  <c r="AE570" i="6"/>
  <c r="AR570" i="6"/>
  <c r="AE688" i="6"/>
  <c r="AR688" i="6"/>
  <c r="AE105" i="6"/>
  <c r="AR105" i="6"/>
  <c r="AE831" i="6"/>
  <c r="AR831" i="6"/>
  <c r="AE111" i="6"/>
  <c r="AR111" i="6"/>
  <c r="AE215" i="6"/>
  <c r="AR215" i="6"/>
  <c r="AE506" i="6"/>
  <c r="AR506" i="6"/>
  <c r="AE123" i="6"/>
  <c r="AR123" i="6"/>
  <c r="AE791" i="6"/>
  <c r="AR791" i="6"/>
  <c r="AE886" i="6"/>
  <c r="AR886" i="6"/>
  <c r="AE668" i="6"/>
  <c r="AR668" i="6"/>
  <c r="AE844" i="6"/>
  <c r="AR844" i="6"/>
  <c r="AE424" i="6"/>
  <c r="AR424" i="6"/>
  <c r="AE473" i="6"/>
  <c r="AR473" i="6"/>
  <c r="AE322" i="6"/>
  <c r="AR322" i="6"/>
  <c r="AE447" i="6"/>
  <c r="AR447" i="6"/>
  <c r="AE118" i="6"/>
  <c r="AR118" i="6"/>
  <c r="AE333" i="6"/>
  <c r="AR333" i="6"/>
  <c r="AE246" i="6"/>
  <c r="AR246" i="6"/>
  <c r="AE484" i="6"/>
  <c r="AR484" i="6"/>
  <c r="AE208" i="6"/>
  <c r="AR208" i="6"/>
  <c r="AE603" i="6"/>
  <c r="AR603" i="6"/>
  <c r="AE452" i="6"/>
  <c r="AR452" i="6"/>
  <c r="AE598" i="6"/>
  <c r="AR598" i="6"/>
  <c r="AE96" i="6"/>
  <c r="AR96" i="6"/>
  <c r="AE15" i="6"/>
  <c r="AR15" i="6"/>
  <c r="AE621" i="6"/>
  <c r="AR621" i="6"/>
  <c r="AE402" i="6"/>
  <c r="AR402" i="6"/>
  <c r="AE97" i="6"/>
  <c r="AR97" i="6"/>
  <c r="AE109" i="6"/>
  <c r="AR109" i="6"/>
  <c r="AE398" i="6"/>
  <c r="AR398" i="6"/>
  <c r="AE206" i="6"/>
  <c r="AR206" i="6"/>
  <c r="AE234" i="6"/>
  <c r="AR234" i="6"/>
  <c r="AE115" i="6"/>
  <c r="AR115" i="6"/>
  <c r="AE336" i="6"/>
  <c r="AR336" i="6"/>
  <c r="AE809" i="6"/>
  <c r="AR809" i="6"/>
  <c r="AE695" i="6"/>
  <c r="AR695" i="6"/>
  <c r="AE834" i="6"/>
  <c r="AR834" i="6"/>
  <c r="AE311" i="6"/>
  <c r="AR311" i="6"/>
  <c r="AE737" i="6"/>
  <c r="AR737" i="6"/>
  <c r="AE46" i="6"/>
  <c r="AR46" i="6"/>
  <c r="AE348" i="6"/>
  <c r="M287" i="45" s="1"/>
  <c r="AR348" i="6"/>
  <c r="AE721" i="6"/>
  <c r="AR721" i="6"/>
  <c r="AE147" i="6"/>
  <c r="AR147" i="6"/>
  <c r="AE73" i="6"/>
  <c r="AR73" i="6"/>
  <c r="AE863" i="6"/>
  <c r="E699" i="62" s="1"/>
  <c r="AR863" i="6"/>
  <c r="AE90" i="6"/>
  <c r="AR90" i="6"/>
  <c r="AE483" i="6"/>
  <c r="AR483" i="6"/>
  <c r="AE606" i="6"/>
  <c r="AR606" i="6"/>
  <c r="AE883" i="6"/>
  <c r="AR883" i="6"/>
  <c r="AE642" i="6"/>
  <c r="AR642" i="6"/>
  <c r="AE450" i="6"/>
  <c r="AR450" i="6"/>
  <c r="AE174" i="6"/>
  <c r="AR174" i="6"/>
  <c r="AE108" i="6"/>
  <c r="AR108" i="6"/>
  <c r="AE65" i="6"/>
  <c r="AR65" i="6"/>
  <c r="AE212" i="6"/>
  <c r="AR212" i="6"/>
  <c r="AE89" i="6"/>
  <c r="AR89" i="6"/>
  <c r="AE228" i="6"/>
  <c r="AR228" i="6"/>
  <c r="AE236" i="6"/>
  <c r="AR236" i="6"/>
  <c r="AE153" i="6"/>
  <c r="AR153" i="6"/>
  <c r="AE381" i="6"/>
  <c r="AR381" i="6"/>
  <c r="AE420" i="6"/>
  <c r="AR420" i="6"/>
  <c r="AE882" i="6"/>
  <c r="AR882" i="6"/>
  <c r="AE539" i="6"/>
  <c r="AR539" i="6"/>
  <c r="AE523" i="6"/>
  <c r="AR523" i="6"/>
  <c r="AE227" i="6"/>
  <c r="AR227" i="6"/>
  <c r="AE654" i="6"/>
  <c r="AR654" i="6"/>
  <c r="AE230" i="6"/>
  <c r="AR230" i="6"/>
  <c r="AE661" i="6"/>
  <c r="AR661" i="6"/>
  <c r="AE368" i="6"/>
  <c r="AR368" i="6"/>
  <c r="AE839" i="6"/>
  <c r="AR839" i="6"/>
  <c r="AE490" i="6"/>
  <c r="AR490" i="6"/>
  <c r="AE653" i="6"/>
  <c r="AR653" i="6"/>
  <c r="AE55" i="6"/>
  <c r="AR55" i="6"/>
  <c r="AE54" i="6"/>
  <c r="AR54" i="6"/>
  <c r="AE387" i="6"/>
  <c r="AR387" i="6"/>
  <c r="AE287" i="6"/>
  <c r="AR287" i="6"/>
  <c r="AE645" i="6"/>
  <c r="AR645" i="6"/>
  <c r="AE650" i="6"/>
  <c r="U918" i="5"/>
  <c r="AE918" i="5" s="1"/>
  <c r="AE899" i="6"/>
  <c r="U361" i="5"/>
  <c r="U23" i="5"/>
  <c r="U449" i="5"/>
  <c r="AE611" i="6"/>
  <c r="U6" i="5"/>
  <c r="U533" i="5"/>
  <c r="AE799" i="6"/>
  <c r="U873" i="5"/>
  <c r="AE873" i="5" s="1"/>
  <c r="AE19" i="6"/>
  <c r="U433" i="5"/>
  <c r="AE433" i="5" s="1"/>
  <c r="AE120" i="6"/>
  <c r="U549" i="5"/>
  <c r="AE549" i="5" s="1"/>
  <c r="AE16" i="6"/>
  <c r="U210" i="5"/>
  <c r="AE210" i="5" s="1"/>
  <c r="AE578" i="6"/>
  <c r="U277" i="5"/>
  <c r="AE277" i="5" s="1"/>
  <c r="AE803" i="6"/>
  <c r="U841" i="5"/>
  <c r="AE841" i="5" s="1"/>
  <c r="AE903" i="6"/>
  <c r="U770" i="5"/>
  <c r="AE770" i="5" s="1"/>
  <c r="AE366" i="6"/>
  <c r="U204" i="5"/>
  <c r="AE204" i="5" s="1"/>
  <c r="AE70" i="6"/>
  <c r="U37" i="5"/>
  <c r="AE37" i="5" s="1"/>
  <c r="AE884" i="6"/>
  <c r="U886" i="5"/>
  <c r="AE886" i="5" s="1"/>
  <c r="AE184" i="6"/>
  <c r="U584" i="5"/>
  <c r="AE584" i="5" s="1"/>
  <c r="AE295" i="6"/>
  <c r="U554" i="5"/>
  <c r="AE554" i="5" s="1"/>
  <c r="AE293" i="6"/>
  <c r="U279" i="5"/>
  <c r="AE13" i="6"/>
  <c r="U850" i="5"/>
  <c r="AE850" i="5" s="1"/>
  <c r="U137" i="5"/>
  <c r="AE137" i="5" s="1"/>
  <c r="AE169" i="6"/>
  <c r="U178" i="5"/>
  <c r="AE178" i="5" s="1"/>
  <c r="U182" i="5"/>
  <c r="AE182" i="5" s="1"/>
  <c r="AE763" i="6"/>
  <c r="U368" i="5"/>
  <c r="AE368" i="5" s="1"/>
  <c r="AE758" i="6"/>
  <c r="U636" i="5"/>
  <c r="AE636" i="5" s="1"/>
  <c r="U776" i="5"/>
  <c r="AE776" i="5" s="1"/>
  <c r="AE607" i="6"/>
  <c r="U876" i="5"/>
  <c r="AE876" i="5" s="1"/>
  <c r="U226" i="5"/>
  <c r="AE226" i="5" s="1"/>
  <c r="U25" i="5"/>
  <c r="AE25" i="5" s="1"/>
  <c r="U580" i="5"/>
  <c r="AE580" i="5" s="1"/>
  <c r="AE64" i="6"/>
  <c r="U667" i="5"/>
  <c r="AE667" i="5" s="1"/>
  <c r="U268" i="5"/>
  <c r="AE268" i="5" s="1"/>
  <c r="AE100" i="6"/>
  <c r="U696" i="5"/>
  <c r="AE696" i="5" s="1"/>
  <c r="AE702" i="6"/>
  <c r="U585" i="5"/>
  <c r="AE585" i="5" s="1"/>
  <c r="U488" i="5"/>
  <c r="AE488" i="5" s="1"/>
  <c r="U694" i="5"/>
  <c r="AE694" i="5" s="1"/>
  <c r="AE759" i="6"/>
  <c r="U61" i="5"/>
  <c r="AE61" i="5" s="1"/>
  <c r="AE367" i="6"/>
  <c r="U393" i="5"/>
  <c r="AE393" i="5" s="1"/>
  <c r="AE847" i="6"/>
  <c r="U186" i="5"/>
  <c r="AE186" i="5" s="1"/>
  <c r="AE525" i="6"/>
  <c r="U161" i="5"/>
  <c r="AE161" i="5" s="1"/>
  <c r="U468" i="5"/>
  <c r="AE468" i="5" s="1"/>
  <c r="U655" i="5"/>
  <c r="AE655" i="5" s="1"/>
  <c r="U41" i="5"/>
  <c r="AE41" i="5" s="1"/>
  <c r="U184" i="5"/>
  <c r="AE184" i="5" s="1"/>
  <c r="U179" i="5"/>
  <c r="AE179" i="5" s="1"/>
  <c r="U77" i="5"/>
  <c r="AE77" i="5" s="1"/>
  <c r="U49" i="5"/>
  <c r="AE49" i="5" s="1"/>
  <c r="U31" i="5"/>
  <c r="AE31" i="5" s="1"/>
  <c r="U157" i="5"/>
  <c r="AE157" i="5" s="1"/>
  <c r="U678" i="5"/>
  <c r="AE678" i="5" s="1"/>
  <c r="U680" i="5"/>
  <c r="AE680" i="5" s="1"/>
  <c r="U524" i="5"/>
  <c r="AE524" i="5" s="1"/>
  <c r="AE272" i="6"/>
  <c r="U225" i="5"/>
  <c r="AE225" i="5" s="1"/>
  <c r="AE242" i="6"/>
  <c r="U159" i="5"/>
  <c r="AE159" i="5" s="1"/>
  <c r="AE707" i="6"/>
  <c r="U390" i="5"/>
  <c r="AE390" i="5" s="1"/>
  <c r="AE223" i="6"/>
  <c r="M184" i="45" s="1"/>
  <c r="U231" i="5"/>
  <c r="AE231" i="5" s="1"/>
  <c r="U162" i="5"/>
  <c r="AE162" i="5" s="1"/>
  <c r="U232" i="5"/>
  <c r="AE232" i="5" s="1"/>
  <c r="AE407" i="6"/>
  <c r="U518" i="5"/>
  <c r="AE518" i="5" s="1"/>
  <c r="AE239" i="6"/>
  <c r="U374" i="5"/>
  <c r="AE374" i="5" s="1"/>
  <c r="U291" i="5"/>
  <c r="AE291" i="5" s="1"/>
  <c r="AE814" i="6"/>
  <c r="U72" i="5"/>
  <c r="AE72" i="5" s="1"/>
  <c r="U746" i="5"/>
  <c r="AE746" i="5" s="1"/>
  <c r="AE167" i="6"/>
  <c r="E137" i="62" s="1"/>
  <c r="U130" i="5"/>
  <c r="AE130" i="5" s="1"/>
  <c r="U737" i="5"/>
  <c r="AE737" i="5" s="1"/>
  <c r="U38" i="5"/>
  <c r="AE38" i="5" s="1"/>
  <c r="U880" i="5"/>
  <c r="AE880" i="5" s="1"/>
  <c r="AE156" i="6"/>
  <c r="U28" i="5"/>
  <c r="AE28" i="5" s="1"/>
  <c r="AE623" i="6"/>
  <c r="U498" i="5"/>
  <c r="AE498" i="5" s="1"/>
  <c r="U499" i="5"/>
  <c r="AE499" i="5" s="1"/>
  <c r="AE789" i="6"/>
  <c r="U872" i="5"/>
  <c r="AE872" i="5" s="1"/>
  <c r="AE829" i="6"/>
  <c r="U840" i="5"/>
  <c r="AE840" i="5" s="1"/>
  <c r="AE485" i="6"/>
  <c r="U56" i="5"/>
  <c r="AE56" i="5" s="1"/>
  <c r="AE459" i="6"/>
  <c r="U233" i="5"/>
  <c r="AE233" i="5" s="1"/>
  <c r="AE282" i="6"/>
  <c r="U108" i="5"/>
  <c r="AE108" i="5" s="1"/>
  <c r="U581" i="5"/>
  <c r="AE581" i="5" s="1"/>
  <c r="U13" i="5"/>
  <c r="AE13" i="5" s="1"/>
  <c r="AE106" i="6"/>
  <c r="U63" i="5"/>
  <c r="AE63" i="5" s="1"/>
  <c r="AE299" i="6"/>
  <c r="U117" i="5"/>
  <c r="AE117" i="5" s="1"/>
  <c r="AE879" i="6"/>
  <c r="U121" i="5"/>
  <c r="AE121" i="5" s="1"/>
  <c r="AE604" i="6"/>
  <c r="U319" i="5"/>
  <c r="AE319" i="5" s="1"/>
  <c r="U247" i="5"/>
  <c r="AE247" i="5" s="1"/>
  <c r="U582" i="5"/>
  <c r="AE582" i="5" s="1"/>
  <c r="AE594" i="6"/>
  <c r="U684" i="5"/>
  <c r="AE684" i="5" s="1"/>
  <c r="U34" i="5"/>
  <c r="AE34" i="5" s="1"/>
  <c r="AE284" i="6"/>
  <c r="U779" i="5"/>
  <c r="AE779" i="5" s="1"/>
  <c r="U884" i="5"/>
  <c r="AE884" i="5" s="1"/>
  <c r="U645" i="5"/>
  <c r="AE645" i="5" s="1"/>
  <c r="AE217" i="6"/>
  <c r="U328" i="5"/>
  <c r="AE328" i="5" s="1"/>
  <c r="U491" i="5"/>
  <c r="AE491" i="5" s="1"/>
  <c r="AE339" i="6"/>
  <c r="U85" i="5"/>
  <c r="AE85" i="5" s="1"/>
  <c r="U118" i="5"/>
  <c r="AE118" i="5" s="1"/>
  <c r="E49" i="62" l="1"/>
  <c r="M52" i="45"/>
  <c r="E612" i="62"/>
  <c r="M624" i="45"/>
  <c r="E8" i="62"/>
  <c r="M9" i="45"/>
  <c r="E236" i="62"/>
  <c r="M242" i="45"/>
  <c r="E294" i="62"/>
  <c r="M299" i="45"/>
  <c r="E652" i="62"/>
  <c r="M663" i="45"/>
  <c r="E12" i="62"/>
  <c r="M14" i="45"/>
  <c r="E277" i="62"/>
  <c r="M283" i="45"/>
  <c r="E484" i="62"/>
  <c r="M494" i="45"/>
  <c r="E240" i="62"/>
  <c r="M246" i="45"/>
  <c r="E370" i="62"/>
  <c r="M376" i="45"/>
  <c r="E673" i="62"/>
  <c r="M686" i="45"/>
  <c r="E328" i="62"/>
  <c r="M333" i="45"/>
  <c r="E426" i="62"/>
  <c r="M435" i="45"/>
  <c r="E295" i="62"/>
  <c r="M300" i="45"/>
  <c r="E79" i="62"/>
  <c r="M83" i="45"/>
  <c r="E493" i="62"/>
  <c r="M504" i="45"/>
  <c r="E725" i="62"/>
  <c r="M737" i="45"/>
  <c r="E313" i="62"/>
  <c r="M318" i="45"/>
  <c r="E42" i="62"/>
  <c r="M45" i="45"/>
  <c r="E395" i="62"/>
  <c r="M403" i="45"/>
  <c r="E296" i="62"/>
  <c r="M301" i="45"/>
  <c r="E185" i="62"/>
  <c r="M188" i="45"/>
  <c r="E183" i="62"/>
  <c r="M186" i="45"/>
  <c r="E439" i="62"/>
  <c r="M449" i="45"/>
  <c r="E336" i="62"/>
  <c r="M341" i="45"/>
  <c r="E126" i="62"/>
  <c r="M130" i="45"/>
  <c r="E169" i="62"/>
  <c r="M173" i="45"/>
  <c r="E86" i="62"/>
  <c r="M90" i="45"/>
  <c r="E362" i="62"/>
  <c r="M368" i="45"/>
  <c r="E715" i="62"/>
  <c r="M727" i="45"/>
  <c r="E390" i="62"/>
  <c r="M398" i="45"/>
  <c r="E591" i="62"/>
  <c r="M601" i="45"/>
  <c r="E676" i="62"/>
  <c r="M689" i="45"/>
  <c r="E657" i="62"/>
  <c r="M668" i="45"/>
  <c r="E164" i="62"/>
  <c r="M168" i="45"/>
  <c r="E87" i="62"/>
  <c r="M91" i="45"/>
  <c r="E325" i="62"/>
  <c r="M330" i="45"/>
  <c r="E10" i="62"/>
  <c r="M11" i="45"/>
  <c r="E490" i="62"/>
  <c r="M501" i="45"/>
  <c r="E391" i="62"/>
  <c r="M399" i="45"/>
  <c r="E269" i="62"/>
  <c r="M275" i="45"/>
  <c r="E382" i="62"/>
  <c r="M389" i="45"/>
  <c r="E683" i="62"/>
  <c r="M696" i="45"/>
  <c r="E100" i="62"/>
  <c r="M104" i="45"/>
  <c r="E172" i="62"/>
  <c r="M176" i="45"/>
  <c r="E674" i="62"/>
  <c r="M687" i="45"/>
  <c r="E556" i="62"/>
  <c r="M567" i="45"/>
  <c r="E316" i="62"/>
  <c r="M321" i="45"/>
  <c r="E206" i="62"/>
  <c r="M211" i="45"/>
  <c r="E425" i="62"/>
  <c r="M434" i="45"/>
  <c r="E78" i="62"/>
  <c r="M82" i="45"/>
  <c r="E61" i="62"/>
  <c r="M64" i="45"/>
  <c r="E154" i="62"/>
  <c r="M158" i="45"/>
  <c r="E400" i="62"/>
  <c r="M408" i="45"/>
  <c r="E466" i="62"/>
  <c r="M476" i="45"/>
  <c r="E110" i="62"/>
  <c r="M114" i="45"/>
  <c r="E62" i="62"/>
  <c r="M65" i="45"/>
  <c r="E620" i="62"/>
  <c r="M632" i="45"/>
  <c r="E497" i="62"/>
  <c r="M507" i="45"/>
  <c r="E486" i="62"/>
  <c r="M496" i="45"/>
  <c r="E171" i="62"/>
  <c r="M175" i="45"/>
  <c r="E288" i="62"/>
  <c r="M293" i="45"/>
  <c r="E338" i="62"/>
  <c r="M343" i="45"/>
  <c r="E655" i="62"/>
  <c r="M666" i="45"/>
  <c r="E716" i="62"/>
  <c r="M728" i="45"/>
  <c r="E381" i="62"/>
  <c r="M388" i="45"/>
  <c r="E444" i="62"/>
  <c r="M454" i="45"/>
  <c r="E423" i="62"/>
  <c r="M432" i="45"/>
  <c r="E624" i="62"/>
  <c r="M636" i="45"/>
  <c r="E63" i="62"/>
  <c r="M66" i="45"/>
  <c r="E184" i="62"/>
  <c r="M187" i="45"/>
  <c r="E453" i="62"/>
  <c r="M463" i="45"/>
  <c r="E438" i="62"/>
  <c r="M448" i="45"/>
  <c r="E212" i="62"/>
  <c r="M217" i="45"/>
  <c r="E302" i="62"/>
  <c r="M307" i="45"/>
  <c r="E150" i="62"/>
  <c r="M154" i="45"/>
  <c r="E161" i="62"/>
  <c r="M165" i="45"/>
  <c r="E388" i="62"/>
  <c r="M395" i="45"/>
  <c r="E580" i="62"/>
  <c r="M590" i="45"/>
  <c r="E547" i="62"/>
  <c r="M558" i="45"/>
  <c r="E430" i="62"/>
  <c r="M439" i="45"/>
  <c r="E102" i="62"/>
  <c r="M106" i="45"/>
  <c r="E160" i="62"/>
  <c r="M164" i="45"/>
  <c r="E17" i="62"/>
  <c r="M19" i="45"/>
  <c r="E251" i="62"/>
  <c r="M257" i="45"/>
  <c r="E262" i="62"/>
  <c r="M268" i="45"/>
  <c r="E335" i="62"/>
  <c r="M340" i="45"/>
  <c r="E53" i="62"/>
  <c r="M56" i="45"/>
  <c r="E599" i="62"/>
  <c r="M610" i="45"/>
  <c r="E358" i="62"/>
  <c r="M363" i="45"/>
  <c r="E685" i="62"/>
  <c r="M698" i="45"/>
  <c r="E739" i="62"/>
  <c r="M754" i="45"/>
  <c r="E139" i="62"/>
  <c r="M143" i="45"/>
  <c r="E252" i="62"/>
  <c r="M258" i="45"/>
  <c r="E734" i="62"/>
  <c r="M749" i="45"/>
  <c r="E34" i="62"/>
  <c r="M37" i="45"/>
  <c r="E158" i="62"/>
  <c r="M162" i="45"/>
  <c r="E402" i="62"/>
  <c r="M410" i="45"/>
  <c r="E77" i="62"/>
  <c r="M81" i="45"/>
  <c r="E222" i="62"/>
  <c r="M227" i="45"/>
  <c r="E494" i="62"/>
  <c r="M505" i="45"/>
  <c r="E579" i="62"/>
  <c r="M589" i="45"/>
  <c r="E196" i="62"/>
  <c r="M201" i="45"/>
  <c r="E223" i="62"/>
  <c r="M228" i="45"/>
  <c r="E498" i="62"/>
  <c r="M508" i="45"/>
  <c r="E254" i="62"/>
  <c r="M260" i="45"/>
  <c r="E619" i="62"/>
  <c r="M631" i="45"/>
  <c r="E153" i="62"/>
  <c r="M157" i="45"/>
  <c r="E582" i="62"/>
  <c r="M592" i="45"/>
  <c r="E645" i="62"/>
  <c r="M656" i="45"/>
  <c r="E247" i="62"/>
  <c r="M252" i="45"/>
  <c r="E451" i="62"/>
  <c r="M461" i="45"/>
  <c r="E99" i="62"/>
  <c r="M103" i="45"/>
  <c r="E721" i="62"/>
  <c r="M733" i="45"/>
  <c r="E93" i="62"/>
  <c r="M97" i="45"/>
  <c r="E46" i="62"/>
  <c r="M49" i="45"/>
  <c r="E697" i="62"/>
  <c r="M710" i="45"/>
  <c r="E174" i="62"/>
  <c r="M178" i="45"/>
  <c r="E227" i="62"/>
  <c r="M233" i="45"/>
  <c r="E234" i="62"/>
  <c r="M240" i="45"/>
  <c r="E149" i="62"/>
  <c r="M153" i="45"/>
  <c r="E55" i="62"/>
  <c r="M58" i="45"/>
  <c r="E727" i="62"/>
  <c r="M741" i="45"/>
  <c r="E97" i="62"/>
  <c r="M101" i="45"/>
  <c r="E649" i="62"/>
  <c r="M660" i="45"/>
  <c r="E226" i="62"/>
  <c r="M231" i="45"/>
  <c r="E638" i="62"/>
  <c r="M649" i="45"/>
  <c r="E194" i="62"/>
  <c r="M197" i="45"/>
  <c r="E570" i="62"/>
  <c r="M581" i="45"/>
  <c r="E220" i="62"/>
  <c r="M225" i="45"/>
  <c r="E613" i="62"/>
  <c r="M625" i="45"/>
  <c r="E566" i="62"/>
  <c r="M577" i="45"/>
  <c r="E525" i="62"/>
  <c r="M535" i="45"/>
  <c r="E229" i="62"/>
  <c r="M235" i="45"/>
  <c r="E41" i="62"/>
  <c r="M44" i="45"/>
  <c r="E528" i="62"/>
  <c r="M539" i="45"/>
  <c r="E681" i="62"/>
  <c r="M694" i="45"/>
  <c r="E535" i="62"/>
  <c r="M545" i="45"/>
  <c r="E529" i="62"/>
  <c r="M540" i="45"/>
  <c r="E424" i="62"/>
  <c r="M433" i="45"/>
  <c r="E714" i="62"/>
  <c r="M726" i="45"/>
  <c r="E308" i="62"/>
  <c r="M313" i="45"/>
  <c r="E191" i="62"/>
  <c r="M194" i="45"/>
  <c r="E50" i="62"/>
  <c r="M53" i="45"/>
  <c r="E141" i="62"/>
  <c r="M145" i="45"/>
  <c r="E519" i="62"/>
  <c r="M530" i="45"/>
  <c r="E492" i="62"/>
  <c r="M503" i="45"/>
  <c r="E70" i="62"/>
  <c r="M73" i="45"/>
  <c r="E33" i="62"/>
  <c r="M36" i="45"/>
  <c r="E249" i="62"/>
  <c r="M255" i="45"/>
  <c r="E561" i="62"/>
  <c r="M572" i="45"/>
  <c r="E189" i="62"/>
  <c r="M192" i="45"/>
  <c r="E322" i="62"/>
  <c r="M327" i="45"/>
  <c r="E76" i="62"/>
  <c r="M80" i="45"/>
  <c r="E501" i="62"/>
  <c r="M511" i="45"/>
  <c r="E75" i="62"/>
  <c r="M79" i="45"/>
  <c r="E363" i="62"/>
  <c r="M369" i="45"/>
  <c r="E165" i="62"/>
  <c r="M169" i="45"/>
  <c r="E197" i="62"/>
  <c r="M202" i="45"/>
  <c r="E95" i="62"/>
  <c r="M99" i="45"/>
  <c r="E259" i="62"/>
  <c r="M265" i="45"/>
  <c r="E539" i="62"/>
  <c r="M550" i="45"/>
  <c r="E640" i="62"/>
  <c r="M651" i="45"/>
  <c r="E409" i="62"/>
  <c r="M417" i="45"/>
  <c r="E89" i="62"/>
  <c r="M93" i="45"/>
  <c r="E84" i="62"/>
  <c r="M88" i="45"/>
  <c r="E463" i="62"/>
  <c r="M473" i="45"/>
  <c r="E83" i="62"/>
  <c r="M87" i="45"/>
  <c r="E408" i="62"/>
  <c r="M416" i="45"/>
  <c r="E600" i="62"/>
  <c r="M611" i="45"/>
  <c r="E166" i="62"/>
  <c r="M170" i="45"/>
  <c r="E326" i="62"/>
  <c r="M331" i="45"/>
  <c r="E101" i="62"/>
  <c r="M105" i="45"/>
  <c r="E283" i="62"/>
  <c r="M288" i="45"/>
  <c r="E736" i="62"/>
  <c r="M751" i="45"/>
  <c r="E200" i="62"/>
  <c r="M205" i="45"/>
  <c r="E713" i="62"/>
  <c r="M725" i="45"/>
  <c r="E548" i="62"/>
  <c r="M559" i="45"/>
  <c r="E135" i="62"/>
  <c r="M139" i="45"/>
  <c r="E233" i="62"/>
  <c r="M239" i="45"/>
  <c r="E443" i="62"/>
  <c r="M453" i="45"/>
  <c r="E253" i="62"/>
  <c r="M259" i="45"/>
  <c r="E207" i="62"/>
  <c r="M212" i="45"/>
  <c r="E238" i="62"/>
  <c r="M244" i="45"/>
  <c r="E735" i="62"/>
  <c r="M750" i="45"/>
  <c r="E371" i="62"/>
  <c r="M377" i="45"/>
  <c r="E473" i="62"/>
  <c r="M483" i="45"/>
  <c r="E314" i="62"/>
  <c r="M319" i="45"/>
  <c r="E263" i="62"/>
  <c r="M269" i="45"/>
  <c r="E66" i="62"/>
  <c r="M69" i="45"/>
  <c r="E124" i="62"/>
  <c r="M128" i="45"/>
  <c r="E105" i="62"/>
  <c r="M109" i="45"/>
  <c r="E298" i="62"/>
  <c r="M303" i="45"/>
  <c r="E616" i="62"/>
  <c r="M628" i="45"/>
  <c r="E180" i="62"/>
  <c r="M183" i="45"/>
  <c r="E224" i="62"/>
  <c r="M229" i="45"/>
  <c r="E265" i="62"/>
  <c r="M271" i="45"/>
  <c r="E112" i="62"/>
  <c r="M116" i="45"/>
  <c r="E446" i="62"/>
  <c r="M456" i="45"/>
  <c r="E199" i="62"/>
  <c r="M204" i="45"/>
  <c r="E88" i="62"/>
  <c r="M92" i="45"/>
  <c r="E462" i="62"/>
  <c r="M472" i="45"/>
  <c r="E237" i="62"/>
  <c r="M243" i="45"/>
  <c r="E411" i="62"/>
  <c r="M419" i="45"/>
  <c r="E584" i="62"/>
  <c r="M594" i="45"/>
  <c r="E454" i="62"/>
  <c r="M464" i="45"/>
  <c r="E654" i="62"/>
  <c r="M665" i="45"/>
  <c r="E503" i="62"/>
  <c r="M514" i="45"/>
  <c r="E372" i="62"/>
  <c r="M378" i="45"/>
  <c r="E36" i="62"/>
  <c r="M39" i="45"/>
  <c r="E431" i="62"/>
  <c r="M440" i="45"/>
  <c r="E94" i="62"/>
  <c r="M98" i="45"/>
  <c r="E520" i="62"/>
  <c r="M531" i="45"/>
  <c r="E590" i="62"/>
  <c r="M600" i="45"/>
  <c r="E258" i="62"/>
  <c r="M264" i="45"/>
  <c r="E144" i="62"/>
  <c r="M148" i="45"/>
  <c r="E723" i="62"/>
  <c r="M735" i="45"/>
  <c r="E441" i="62"/>
  <c r="M451" i="45"/>
  <c r="E147" i="62"/>
  <c r="M151" i="45"/>
  <c r="E261" i="62"/>
  <c r="M267" i="45"/>
  <c r="E122" i="62"/>
  <c r="M126" i="45"/>
  <c r="E350" i="62"/>
  <c r="M355" i="45"/>
  <c r="E661" i="62"/>
  <c r="M672" i="45"/>
  <c r="E445" i="62"/>
  <c r="M455" i="45"/>
  <c r="E669" i="62"/>
  <c r="M682" i="45"/>
  <c r="E653" i="62"/>
  <c r="M664" i="45"/>
  <c r="E242" i="62"/>
  <c r="M248" i="45"/>
  <c r="E573" i="62"/>
  <c r="M583" i="45"/>
  <c r="E213" i="62"/>
  <c r="M218" i="45"/>
  <c r="E348" i="62"/>
  <c r="M353" i="45"/>
  <c r="E132" i="62"/>
  <c r="M136" i="45"/>
  <c r="E487" i="62"/>
  <c r="M498" i="45"/>
  <c r="E383" i="62"/>
  <c r="M390" i="45"/>
  <c r="E364" i="62"/>
  <c r="M370" i="45"/>
  <c r="E329" i="62"/>
  <c r="M334" i="45"/>
  <c r="E270" i="62"/>
  <c r="M276" i="45"/>
  <c r="E695" i="62"/>
  <c r="M708" i="45"/>
  <c r="E64" i="62"/>
  <c r="M67" i="45"/>
  <c r="A6" i="5" l="1"/>
</calcChain>
</file>

<file path=xl/sharedStrings.xml><?xml version="1.0" encoding="utf-8"?>
<sst xmlns="http://schemas.openxmlformats.org/spreadsheetml/2006/main" count="27519" uniqueCount="13328">
  <si>
    <t>Cherry Grove</t>
  </si>
  <si>
    <t>Curtis-Shipley Farmstead</t>
  </si>
  <si>
    <t>Dorsey Hall</t>
  </si>
  <si>
    <t>Elkridge Furnace Complex</t>
  </si>
  <si>
    <t>Ellicott City Historic District</t>
  </si>
  <si>
    <t>Elmonte</t>
  </si>
  <si>
    <t>Enniscorthy</t>
  </si>
  <si>
    <t>Hobson's Choice</t>
  </si>
  <si>
    <t>Howard Lodge</t>
  </si>
  <si>
    <t>Lawyers Hill Historic District</t>
  </si>
  <si>
    <t>MacAlpine</t>
  </si>
  <si>
    <t>Oakdale</t>
  </si>
  <si>
    <t>Old National Pike Milestones</t>
  </si>
  <si>
    <t>Richland Farm</t>
  </si>
  <si>
    <t>Roberts Inn</t>
  </si>
  <si>
    <t>Round About Hills</t>
  </si>
  <si>
    <t>Savage Mill Historic District</t>
  </si>
  <si>
    <t>Temora</t>
  </si>
  <si>
    <t>The Lawn</t>
  </si>
  <si>
    <t>Trinity Church</t>
  </si>
  <si>
    <t>Troy</t>
  </si>
  <si>
    <t>Union Chapel</t>
  </si>
  <si>
    <t>Waverly</t>
  </si>
  <si>
    <t>White Hall</t>
  </si>
  <si>
    <t>Woodlawn</t>
  </si>
  <si>
    <t>Site Number</t>
  </si>
  <si>
    <t>Site Name</t>
  </si>
  <si>
    <t>Address</t>
  </si>
  <si>
    <t>Town</t>
  </si>
  <si>
    <t>HO-745</t>
  </si>
  <si>
    <t>Abandoned Farm Complex</t>
  </si>
  <si>
    <t>Long Corner Road</t>
  </si>
  <si>
    <t>Long Corner</t>
  </si>
  <si>
    <t>HO-172</t>
  </si>
  <si>
    <t>Adams Cottage</t>
  </si>
  <si>
    <t>5790 Ten Oaks Road</t>
  </si>
  <si>
    <t>Clarksville</t>
  </si>
  <si>
    <t>HO-766</t>
  </si>
  <si>
    <t>African-American Episcopal Church (No Documentation on File)</t>
  </si>
  <si>
    <t>Merryman Street (south side) before intersection with Hill Street</t>
  </si>
  <si>
    <t>Ellicott City</t>
  </si>
  <si>
    <t>HO-157</t>
  </si>
  <si>
    <t>Alabama Farm, site</t>
  </si>
  <si>
    <t>Trotter Road</t>
  </si>
  <si>
    <t>HO-1032</t>
  </si>
  <si>
    <t>Albert and Isobel Wilford House, site</t>
  </si>
  <si>
    <t>6754 Montgomery Road</t>
  </si>
  <si>
    <t>Elkridge</t>
  </si>
  <si>
    <t>HO-118</t>
  </si>
  <si>
    <t>Albert Schulze Post &amp; Plank Building, site</t>
  </si>
  <si>
    <t>1685 St. Michaels Road</t>
  </si>
  <si>
    <t>Woodbine</t>
  </si>
  <si>
    <t>HO-257</t>
  </si>
  <si>
    <t>Albert Warfield Tenant House</t>
  </si>
  <si>
    <t>3370 Florence Road</t>
  </si>
  <si>
    <t>HO-256</t>
  </si>
  <si>
    <t>Albert Warfield Victorian House</t>
  </si>
  <si>
    <t>3300 Florence Road</t>
  </si>
  <si>
    <t>HO-129</t>
  </si>
  <si>
    <t>Alexander Hassan Stone Ruins</t>
  </si>
  <si>
    <t>Old Frederick Road (MD99)</t>
  </si>
  <si>
    <t>Woodstock</t>
  </si>
  <si>
    <t>HO-850</t>
  </si>
  <si>
    <t>Alfred and Sophia Mathews Farm House (Dunlookin), site</t>
  </si>
  <si>
    <t>2888 Roxbury Mill Road (MD 97)</t>
  </si>
  <si>
    <t>Glenwood</t>
  </si>
  <si>
    <t>HO-150</t>
  </si>
  <si>
    <t>Alice L. Lorenz House</t>
  </si>
  <si>
    <t>5434 Landing Road</t>
  </si>
  <si>
    <t>HO-1092</t>
  </si>
  <si>
    <t>Allview Estates Subdivision</t>
  </si>
  <si>
    <t>Columbia</t>
  </si>
  <si>
    <t>HO-927</t>
  </si>
  <si>
    <t>Alpha Post Office, site</t>
  </si>
  <si>
    <t>11995 Old Frederick Road</t>
  </si>
  <si>
    <t>HO-939</t>
  </si>
  <si>
    <t>Alta Unglesbee House, site</t>
  </si>
  <si>
    <t>18220 Penn Shop Road</t>
  </si>
  <si>
    <t>Mt. Airy</t>
  </si>
  <si>
    <t>HO-200</t>
  </si>
  <si>
    <t>Alvin G. Leamon House (Thacker-Cogswell House)</t>
  </si>
  <si>
    <t>16032 Frederick Road (MD 144)</t>
  </si>
  <si>
    <t>Lisbon</t>
  </si>
  <si>
    <t>HO-793</t>
  </si>
  <si>
    <t>Anderson Brick House</t>
  </si>
  <si>
    <t>6449 Anderson Avenue</t>
  </si>
  <si>
    <t>Hanover</t>
  </si>
  <si>
    <t>HO-937</t>
  </si>
  <si>
    <t>Anderson Family House, ruin</t>
  </si>
  <si>
    <t>7909 Old Jessup Road</t>
  </si>
  <si>
    <t>Jessup</t>
  </si>
  <si>
    <t>HO-744</t>
  </si>
  <si>
    <t>Anderson Farm</t>
  </si>
  <si>
    <t>HO-786</t>
  </si>
  <si>
    <t>Anderson Post Office &amp; Dwelling, Cugle House</t>
  </si>
  <si>
    <t>6480 Anderson Avenue</t>
  </si>
  <si>
    <t>Angelo Castle (Angelo Cottage, Castle Angelo)</t>
  </si>
  <si>
    <t>3749 Church Road</t>
  </si>
  <si>
    <t>HO-109</t>
  </si>
  <si>
    <t>Ann B. Dunn's Log House, ruin</t>
  </si>
  <si>
    <t>Daisy Road &amp; Jennings Chapel Road</t>
  </si>
  <si>
    <t>HO-418</t>
  </si>
  <si>
    <t>Annandale</t>
  </si>
  <si>
    <t>3274 Jones Road</t>
  </si>
  <si>
    <t>HO-1028</t>
  </si>
  <si>
    <t>Annie Stonell House, site</t>
  </si>
  <si>
    <t>10730 Frederick Road (MD 144)</t>
  </si>
  <si>
    <t>Arlington (Fairway Hills Golf Club)</t>
  </si>
  <si>
    <t>5100 Columbia Road</t>
  </si>
  <si>
    <t>HO-1013</t>
  </si>
  <si>
    <t>Arma Gardner House</t>
  </si>
  <si>
    <t>7948 Old Jessup Road</t>
  </si>
  <si>
    <t>HO-378</t>
  </si>
  <si>
    <t>Armagh (George Dobbin House, Libertini House)</t>
  </si>
  <si>
    <t>6204 Lawyers Hill Road</t>
  </si>
  <si>
    <t>HO-529</t>
  </si>
  <si>
    <t>Arnold Farmhouse</t>
  </si>
  <si>
    <t>6245 Meadowridge Road</t>
  </si>
  <si>
    <t>HO-1091</t>
  </si>
  <si>
    <t>Arrowhead Subdivision</t>
  </si>
  <si>
    <t>HO-280</t>
  </si>
  <si>
    <t>Arthur Forsyth House (McCracken House)</t>
  </si>
  <si>
    <t>14396 Old Frederick Road</t>
  </si>
  <si>
    <t>Cooksville</t>
  </si>
  <si>
    <t>HO-478</t>
  </si>
  <si>
    <t>Arthur Pickett House, site</t>
  </si>
  <si>
    <t>Clarksville Pike (MD 108)</t>
  </si>
  <si>
    <t>HO-337</t>
  </si>
  <si>
    <t>Asbury M. E. Church</t>
  </si>
  <si>
    <t>Guilford Road (MD 732)</t>
  </si>
  <si>
    <t>Annapolis Junction</t>
  </si>
  <si>
    <t>Athol</t>
  </si>
  <si>
    <t>6680 Columbia Pike (US 29)</t>
  </si>
  <si>
    <t>HO-422</t>
  </si>
  <si>
    <t>Avoca</t>
  </si>
  <si>
    <t>Montgomery Road (MD 103)</t>
  </si>
  <si>
    <t>Y</t>
  </si>
  <si>
    <t>HO-510</t>
  </si>
  <si>
    <t>B&amp;O Railroad Company House</t>
  </si>
  <si>
    <t>Railroad Avenue</t>
  </si>
  <si>
    <t>Patapsco Valley State Park, McKeldin Area</t>
  </si>
  <si>
    <t>HO-379</t>
  </si>
  <si>
    <t>Badart Gardens &amp; Barn (Latrobe Estate)</t>
  </si>
  <si>
    <t>5519 Lawyers Hill Road</t>
  </si>
  <si>
    <t>HO-541</t>
  </si>
  <si>
    <t>Banavie</t>
  </si>
  <si>
    <t>6810 Norris Lane</t>
  </si>
  <si>
    <t>HO-168</t>
  </si>
  <si>
    <t>Banks Schoolhouse</t>
  </si>
  <si>
    <t>15491 Roxbury Mills Road (MD 97)</t>
  </si>
  <si>
    <t>HO-952</t>
  </si>
  <si>
    <t>Barn at Wehland Family Farm</t>
  </si>
  <si>
    <t>6200 Waterloo Road (MD 108)</t>
  </si>
  <si>
    <t>HO-1043</t>
  </si>
  <si>
    <t>Basil and Ruben Johnson Farm</t>
  </si>
  <si>
    <t>13145 Tridelphia Mill Road</t>
  </si>
  <si>
    <t>HO-160</t>
  </si>
  <si>
    <t>Bassler House (HRD)</t>
  </si>
  <si>
    <t>Sunny Spring</t>
  </si>
  <si>
    <t>HO-1004</t>
  </si>
  <si>
    <t>Baugher Farm</t>
  </si>
  <si>
    <t>4775 Baugher Farm Road</t>
  </si>
  <si>
    <t>HO-116</t>
  </si>
  <si>
    <t>Beldon Patrick Farmhouse (Maple Dell Farm)</t>
  </si>
  <si>
    <t>1960 Daisy Road</t>
  </si>
  <si>
    <t>HO-440</t>
  </si>
  <si>
    <t>Bellow's Spring Meth.Church (Mt. Pisgah A.M.E. Church)</t>
  </si>
  <si>
    <t>8651 Old Annapolis Road (MD 108)</t>
  </si>
  <si>
    <t>Belmont (Moore's Morning Choice)</t>
  </si>
  <si>
    <t>6555 Belmont Woods Road</t>
  </si>
  <si>
    <t>HO-795</t>
  </si>
  <si>
    <t>Bender/Binder Farm</t>
  </si>
  <si>
    <t>6771 Dorsey Road (MD 176)</t>
  </si>
  <si>
    <t>Bernard Campbell House (Froogle Fashions, Import Specialties)</t>
  </si>
  <si>
    <t>8074-8082 Main Street (MD 144)</t>
  </si>
  <si>
    <t>HO-113</t>
  </si>
  <si>
    <t>Bernard Warfield Farm (The Heritage, Bite the Skinner)</t>
  </si>
  <si>
    <t>16539 A.E. Mullinix Road</t>
  </si>
  <si>
    <t>HO-963</t>
  </si>
  <si>
    <t>Berry House, site</t>
  </si>
  <si>
    <t>4548 Roxbury Mills Road (MD 97)</t>
  </si>
  <si>
    <t>Brookeville</t>
  </si>
  <si>
    <t>HO-561</t>
  </si>
  <si>
    <t>Bessie Hall (Ryerson House)</t>
  </si>
  <si>
    <t>6095 Cedarwood Drive</t>
  </si>
  <si>
    <t>HO-1076</t>
  </si>
  <si>
    <t>Bethany Methodist Church</t>
  </si>
  <si>
    <t>2875 Bethany Lane</t>
  </si>
  <si>
    <t>Bethesda (Dower Cottage, Long Reach)</t>
  </si>
  <si>
    <t>9140 Sybert Drive</t>
  </si>
  <si>
    <t>HO-100</t>
  </si>
  <si>
    <t>Bicentennial Headquarters Building</t>
  </si>
  <si>
    <t>8355 Court Avenue</t>
  </si>
  <si>
    <t>HO-326</t>
  </si>
  <si>
    <t>Bill Robbins &amp; Carter Building (No Documentation on File)</t>
  </si>
  <si>
    <t>HO-374</t>
  </si>
  <si>
    <t>Blaisdell House (No Documentation on File)</t>
  </si>
  <si>
    <t>Old Frederick Road</t>
  </si>
  <si>
    <t>Sykesville</t>
  </si>
  <si>
    <t>Blandair</t>
  </si>
  <si>
    <t>6651 Little Patuxent Parkway (MD 175)</t>
  </si>
  <si>
    <t>HO-630</t>
  </si>
  <si>
    <t>Bohning House</t>
  </si>
  <si>
    <t>3962 Old Columbia Pike (MD 987)</t>
  </si>
  <si>
    <t>Savage</t>
  </si>
  <si>
    <t>HO-398</t>
  </si>
  <si>
    <t>Bon Air Manor (Benson's Park)</t>
  </si>
  <si>
    <t>HO-399</t>
  </si>
  <si>
    <t>4394 New Cut Road</t>
  </si>
  <si>
    <t>HO-796</t>
  </si>
  <si>
    <t>Bond-Webb House, site (Thomas D. Bond House)</t>
  </si>
  <si>
    <t>9410 All Saints Road</t>
  </si>
  <si>
    <t>Laurel</t>
  </si>
  <si>
    <t>HO-738</t>
  </si>
  <si>
    <t>Bonnie Branch Mill Site</t>
  </si>
  <si>
    <t>HO-858</t>
  </si>
  <si>
    <t>Boone House</t>
  </si>
  <si>
    <t>4010 Hunt Avenue</t>
  </si>
  <si>
    <t>HO-360</t>
  </si>
  <si>
    <t>Boone Stone Shop</t>
  </si>
  <si>
    <t>8081 Main Street (MD 144)</t>
  </si>
  <si>
    <t>HO-385</t>
  </si>
  <si>
    <t>Boyle House</t>
  </si>
  <si>
    <t>5695 Main Street</t>
  </si>
  <si>
    <t>HO-368</t>
  </si>
  <si>
    <t>Boyle's Tavern (O'Malley Home)</t>
  </si>
  <si>
    <t>5760 Main Street</t>
  </si>
  <si>
    <t>Brick House on the Pike (Brick House Farm, Ellerslie)</t>
  </si>
  <si>
    <t>9564 National Pike (US 40)</t>
  </si>
  <si>
    <t>Cacao Lane Restaurant (Hunt's General Store, Millinery Shop, Edward Alexander House)</t>
  </si>
  <si>
    <t>8066-8068 Main Street (MD 144)</t>
  </si>
  <si>
    <t>HO-915</t>
  </si>
  <si>
    <t>Caleb Cross House (No Documentation on File)</t>
  </si>
  <si>
    <t>12745 Frederick Road (MD 144)</t>
  </si>
  <si>
    <t>West Friendship</t>
  </si>
  <si>
    <t>HO-325</t>
  </si>
  <si>
    <t>Caleb Merryman's Two Frame Buildings (Abend House, Kirkwood's Double House)</t>
  </si>
  <si>
    <t>8329-8333 Main Street (MD 144)</t>
  </si>
  <si>
    <t>HO-853</t>
  </si>
  <si>
    <t>Carlton Sykes House (La Salle Model Sears House, "Fair Oaks"</t>
  </si>
  <si>
    <t>3497 Rogers Avenue</t>
  </si>
  <si>
    <t>HO-214</t>
  </si>
  <si>
    <t>Carroll Baldwin Memorial Hall (Savage Community Hall)</t>
  </si>
  <si>
    <t>9035 Foundry Street</t>
  </si>
  <si>
    <t>HO-624</t>
  </si>
  <si>
    <t>Casciaro House</t>
  </si>
  <si>
    <t>3979 Old Columbia Pike (MD 987)</t>
  </si>
  <si>
    <t>HO-482</t>
  </si>
  <si>
    <t>Catherine Kuhn House</t>
  </si>
  <si>
    <t>8572 Main Street</t>
  </si>
  <si>
    <t>HO-287</t>
  </si>
  <si>
    <t>Cattail Farm (Reilly Farm)</t>
  </si>
  <si>
    <t>4078 Roxbury Mills Road (MD 97)</t>
  </si>
  <si>
    <t>HO-1055</t>
  </si>
  <si>
    <t>Cavey Family House</t>
  </si>
  <si>
    <t>1511 Grooms Lane</t>
  </si>
  <si>
    <t>HO-890</t>
  </si>
  <si>
    <t>Chapel of the Good Shepherd (Good Shepherd Cemetery Caretaker's House)</t>
  </si>
  <si>
    <t>2801 Rogers Avenue</t>
  </si>
  <si>
    <t>HO-820</t>
  </si>
  <si>
    <t>Charles &amp; Gertrude Russell House</t>
  </si>
  <si>
    <t>9533 N. Laurel Rd</t>
  </si>
  <si>
    <t>HO-1027</t>
  </si>
  <si>
    <t>Charles and Annie Wright House, site</t>
  </si>
  <si>
    <t>7196 Washington Boulevard (US 1)</t>
  </si>
  <si>
    <t>HO-1077</t>
  </si>
  <si>
    <t>Charles Frey House</t>
  </si>
  <si>
    <t>2985 Bethany Lane</t>
  </si>
  <si>
    <t>HO-103</t>
  </si>
  <si>
    <t>Charles Layton, Jr. Log Building, site</t>
  </si>
  <si>
    <t>1221 St. Michaels Road</t>
  </si>
  <si>
    <t>HO-302</t>
  </si>
  <si>
    <t>Charles Ringley's House</t>
  </si>
  <si>
    <t>3820 Old Columbia Pike (MD 987)</t>
  </si>
  <si>
    <t>HO-363</t>
  </si>
  <si>
    <t>Charles Ringly House #2</t>
  </si>
  <si>
    <t>3817 Old Columbia Pike</t>
  </si>
  <si>
    <t>HO-269</t>
  </si>
  <si>
    <t>Charles Scaggs House</t>
  </si>
  <si>
    <t>10909 Johns Hopkins Road</t>
  </si>
  <si>
    <t>Charlotte Tazewell House (Lena McCauley Brick House)</t>
  </si>
  <si>
    <t>8192 Main Street (MD 144)</t>
  </si>
  <si>
    <t>HO-197</t>
  </si>
  <si>
    <t>Cheaks Tavern, site (Stage Coach Inn, Charles Reck Home)</t>
  </si>
  <si>
    <t>Frederick Road (MD 144)</t>
  </si>
  <si>
    <t>Cherry Grove (Fredericksburg)</t>
  </si>
  <si>
    <t>2937 Jennings Chapel Road</t>
  </si>
  <si>
    <t>HO-891</t>
  </si>
  <si>
    <t>Chestnut Hill Tenant House (Claggett Farm)</t>
  </si>
  <si>
    <t>8170 Baltiomore National Pike (US 40)</t>
  </si>
  <si>
    <t>HO-223</t>
  </si>
  <si>
    <t>Chickering House</t>
  </si>
  <si>
    <t>9066 Baltimore Street</t>
  </si>
  <si>
    <t>HO-1084</t>
  </si>
  <si>
    <t>Childs' Lime Kiln</t>
  </si>
  <si>
    <t>7825 Browns Bridge Road</t>
  </si>
  <si>
    <t>Highland</t>
  </si>
  <si>
    <t>HO-264</t>
  </si>
  <si>
    <t>Chippendale Farm (Justifiable)</t>
  </si>
  <si>
    <t>14751 Addison Way</t>
  </si>
  <si>
    <t>HO-857</t>
  </si>
  <si>
    <t>Choyce House ("Patapsco View" development)</t>
  </si>
  <si>
    <t>3928 Hunter Street</t>
  </si>
  <si>
    <t>Christ Church (Queen Caroline Parish Church)</t>
  </si>
  <si>
    <t>6800 Oakland Mills Road</t>
  </si>
  <si>
    <t>HO-609</t>
  </si>
  <si>
    <t>Church Road and Sylvan Lane Survey District</t>
  </si>
  <si>
    <t>Church Road &amp; Sylvan Lane</t>
  </si>
  <si>
    <t>HO-798</t>
  </si>
  <si>
    <t>Claremont</t>
  </si>
  <si>
    <t>5840 Claremont Drive (formerly 6051 Lawyers Hill Road)</t>
  </si>
  <si>
    <t>HO-123</t>
  </si>
  <si>
    <t>Clark Family House (George Chase Brick House)</t>
  </si>
  <si>
    <t>15081 Roxbury Road</t>
  </si>
  <si>
    <t>Roxbury Mills</t>
  </si>
  <si>
    <t>HO-186</t>
  </si>
  <si>
    <t>Clarkland Farm &amp; Log Smokehouse (Charles R. Pue Farm/Hammond's Inheritance)</t>
  </si>
  <si>
    <t>10380 Clarksville Pike (MD 108)</t>
  </si>
  <si>
    <t>HO-314</t>
  </si>
  <si>
    <t>Clarkland Farm Stone Tenant House</t>
  </si>
  <si>
    <t>10570 Clarksville Pike (MD 108)</t>
  </si>
  <si>
    <t>HO-976</t>
  </si>
  <si>
    <t>Clarksville High School</t>
  </si>
  <si>
    <t>12240 Clarksville Pike (108)</t>
  </si>
  <si>
    <t>HO-164</t>
  </si>
  <si>
    <t>Clifton (Wellings Stone House, White Wine and Claret)</t>
  </si>
  <si>
    <t>6420 Warm Sunshine Path</t>
  </si>
  <si>
    <t>HO-149</t>
  </si>
  <si>
    <t>Clover Hill (John C. Roswell House)</t>
  </si>
  <si>
    <t>6121 Rockburn Branch Park Road</t>
  </si>
  <si>
    <t>HO-869</t>
  </si>
  <si>
    <t>Cole Farm, site (Ernest Ide Farm)</t>
  </si>
  <si>
    <t>12182 NE. Scaggsville Road</t>
  </si>
  <si>
    <t>Fulton</t>
  </si>
  <si>
    <t>HO-917</t>
  </si>
  <si>
    <t>Colesville Colored School</t>
  </si>
  <si>
    <t>8851 Stephens Road</t>
  </si>
  <si>
    <t>Collier's Grist Mill (Bernard Fort CM, Ellicott City Mills, E. C. Electric Light and Power Co.)</t>
  </si>
  <si>
    <t>8069 Tiber Alley</t>
  </si>
  <si>
    <t>HO-520</t>
  </si>
  <si>
    <t>Collins House</t>
  </si>
  <si>
    <t>7211 Oakland Mills Road</t>
  </si>
  <si>
    <t>HO-507</t>
  </si>
  <si>
    <t>Collins-Earp House (FCC Monitoring Station)</t>
  </si>
  <si>
    <t>9200 Farmhouse Road</t>
  </si>
  <si>
    <t>Commodore Joshua Barney House (Harry's Lott)</t>
  </si>
  <si>
    <t>7912 Savage Guilford Road</t>
  </si>
  <si>
    <t>HO-637</t>
  </si>
  <si>
    <t>Confederate Monument (No Documentation on File)</t>
  </si>
  <si>
    <t>Circuit Court Building</t>
  </si>
  <si>
    <t>HO-344</t>
  </si>
  <si>
    <t>Conley House (Handwerk House, Eckert House, Sullivan House)</t>
  </si>
  <si>
    <t>4919 Montgomery Road (MD 103)</t>
  </si>
  <si>
    <t>HO-467</t>
  </si>
  <si>
    <t>Cooney-Smith Farm (George Richardson Farmhouse, MacBeth Farm) site</t>
  </si>
  <si>
    <t>12799 Clarksville Pike (MD 108)</t>
  </si>
  <si>
    <t>HO-198</t>
  </si>
  <si>
    <t>Cope-Knox Log House, site (M. E. Parsonage, Albert G. Warfield House)</t>
  </si>
  <si>
    <t>16041 Frederick Road (MD 144)</t>
  </si>
  <si>
    <t>HO-554</t>
  </si>
  <si>
    <t>Cotillion Building near Enniscorthy</t>
  </si>
  <si>
    <t>Folly Quarter Road</t>
  </si>
  <si>
    <t>HO-480</t>
  </si>
  <si>
    <t>Cricket Creek Farm (Stonebrook Farm)</t>
  </si>
  <si>
    <t>6300 Guilford Road</t>
  </si>
  <si>
    <t>HO-388</t>
  </si>
  <si>
    <t>Cross Winds</t>
  </si>
  <si>
    <t>7255 Montgomery Road (MD 103)</t>
  </si>
  <si>
    <t>HO-359</t>
  </si>
  <si>
    <t>Crosscurrents (Caplan's Frame Shop)</t>
  </si>
  <si>
    <t>8113 Main Street (MD 144)</t>
  </si>
  <si>
    <t>HO-439</t>
  </si>
  <si>
    <t>Curtis-Shipley House</t>
  </si>
  <si>
    <t>5771 Waterloo Road (MD 108)</t>
  </si>
  <si>
    <t>Simpsonville</t>
  </si>
  <si>
    <t>Dayton</t>
  </si>
  <si>
    <t>Marriottsville</t>
  </si>
  <si>
    <t>Bridge Market (E.T. Clark Property, Radcliffe’s Emporium, Louis T. Clark Grocery)</t>
  </si>
  <si>
    <t>8000 Main Street (MD 144)</t>
  </si>
  <si>
    <t>HO-437</t>
  </si>
  <si>
    <t>Bright House, Lawyer's Row (Reuben Johnson House)</t>
  </si>
  <si>
    <t>8343 Court Avenue</t>
  </si>
  <si>
    <t>HO-438</t>
  </si>
  <si>
    <t>Brother's Partnership (Peter Harmon House)</t>
  </si>
  <si>
    <t>5740 Waterloo Road (MD 108)</t>
  </si>
  <si>
    <t>HO-208</t>
  </si>
  <si>
    <t>Brown Chapel U.M. Church</t>
  </si>
  <si>
    <t>Howard Road</t>
  </si>
  <si>
    <t>HO-542</t>
  </si>
  <si>
    <t>Brown Residence</t>
  </si>
  <si>
    <t>6275 Rockburn Hill Road</t>
  </si>
  <si>
    <t>HO-574</t>
  </si>
  <si>
    <t>Brown-Ellicott House (No Documentation on File)</t>
  </si>
  <si>
    <t>HO-925</t>
  </si>
  <si>
    <t>Brown's Store and Post Office</t>
  </si>
  <si>
    <t>14041 Tridelphia Road</t>
  </si>
  <si>
    <t>Glenelg</t>
  </si>
  <si>
    <t>HO-300</t>
  </si>
  <si>
    <t>Broxton</t>
  </si>
  <si>
    <t>3829 Old Columbia Pike (MD 987)</t>
  </si>
  <si>
    <t>HO-303</t>
  </si>
  <si>
    <t>Bruce Smyser's Double House</t>
  </si>
  <si>
    <t>3815 Old Columbia Pike (MD 987)</t>
  </si>
  <si>
    <t>HO-247</t>
  </si>
  <si>
    <t>Buckingham House (Edgar Smith Log &amp; Frame House)</t>
  </si>
  <si>
    <t>16021 Frederick Road (MD 144)</t>
  </si>
  <si>
    <t>HO-638</t>
  </si>
  <si>
    <t>Buckley Farm House</t>
  </si>
  <si>
    <t>Old Montgomery Road</t>
  </si>
  <si>
    <t>HO-539</t>
  </si>
  <si>
    <t>Burlap Manor (Morning Choice #2)</t>
  </si>
  <si>
    <t>6760 Norris Lane</t>
  </si>
  <si>
    <t>Burleigh Manor and Gate House (Burleigh Cottage)</t>
  </si>
  <si>
    <t>3950 White Rose Way</t>
  </si>
  <si>
    <t>HO-352</t>
  </si>
  <si>
    <t>Butke's Log House, site</t>
  </si>
  <si>
    <t>3816 New Cut Road</t>
  </si>
  <si>
    <t>HO-120</t>
  </si>
  <si>
    <t>By His Grace</t>
  </si>
  <si>
    <t>3710 Roxbury Mills Road (MD97)</t>
  </si>
  <si>
    <t>HO-259</t>
  </si>
  <si>
    <t>Daisy I.O.O.F. Building, site</t>
  </si>
  <si>
    <t>15949 Union Chapel Road</t>
  </si>
  <si>
    <t>HO-1000</t>
  </si>
  <si>
    <t>Daisy Schoolhouse</t>
  </si>
  <si>
    <t>15910 Union Chapel Road</t>
  </si>
  <si>
    <t>HO-258</t>
  </si>
  <si>
    <t>Daisy Trading Post and House</t>
  </si>
  <si>
    <t>15948 Union Chapel Road</t>
  </si>
  <si>
    <t>HO-275</t>
  </si>
  <si>
    <t>Daisy United Methodist Church</t>
  </si>
  <si>
    <t>2685 Daisy Road</t>
  </si>
  <si>
    <t>HO-156</t>
  </si>
  <si>
    <t>Dalton</t>
  </si>
  <si>
    <t>9315 Mellenbrook Road</t>
  </si>
  <si>
    <t>HO-885</t>
  </si>
  <si>
    <t>Daniel M. Murray Jr. House</t>
  </si>
  <si>
    <t>6831 Montgomery Road</t>
  </si>
  <si>
    <t>Daniels Mill (Elysville, Gary, Alberton Mill)</t>
  </si>
  <si>
    <t>Daniels Road</t>
  </si>
  <si>
    <t>HO-929</t>
  </si>
  <si>
    <t>Dasher Farm, site</t>
  </si>
  <si>
    <t>Cradlerock Farm Court</t>
  </si>
  <si>
    <t>HO-1053</t>
  </si>
  <si>
    <t>David and Gertrude Donovan House</t>
  </si>
  <si>
    <t>1690 Woodstock Road</t>
  </si>
  <si>
    <t>HO-307</t>
  </si>
  <si>
    <t>David Myer's House</t>
  </si>
  <si>
    <t>3786-3790 Old Columbia Pike (MD 987)</t>
  </si>
  <si>
    <t>HO-945</t>
  </si>
  <si>
    <t>Davis &amp; Hemphill Factory</t>
  </si>
  <si>
    <t>5710 Furnace Avenue</t>
  </si>
  <si>
    <t>HO-739</t>
  </si>
  <si>
    <t>Davis Mills</t>
  </si>
  <si>
    <t>Bonnie Branch Road</t>
  </si>
  <si>
    <t>HO-183</t>
  </si>
  <si>
    <t>Day House and Store</t>
  </si>
  <si>
    <t>14040 Triadelphia Road</t>
  </si>
  <si>
    <t>HO-119</t>
  </si>
  <si>
    <t>Deep Meadow</t>
  </si>
  <si>
    <t>3173 Daisy Road</t>
  </si>
  <si>
    <t>HO-546</t>
  </si>
  <si>
    <t>Denton Driver Farm (Mathias Farm)</t>
  </si>
  <si>
    <t>3770 Woodbine Road (MD 94)</t>
  </si>
  <si>
    <t>HO-423</t>
  </si>
  <si>
    <t>Dietrick Brick House Farm</t>
  </si>
  <si>
    <t>4649 Sheppard Lane</t>
  </si>
  <si>
    <t>HO-877</t>
  </si>
  <si>
    <t>Disney Garage</t>
  </si>
  <si>
    <t>13376 Clarksville Pike (MD 108)</t>
  </si>
  <si>
    <t>Disney's Tavern (Mount Misery, Fabric House, Sprecher House), H.H. Tamburo Shop</t>
  </si>
  <si>
    <t>8298-8304 Main Street (MD 144)</t>
  </si>
  <si>
    <t>HO-503</t>
  </si>
  <si>
    <t>Dixon Brick House</t>
  </si>
  <si>
    <t>5735 Race Road</t>
  </si>
  <si>
    <t>HO-446</t>
  </si>
  <si>
    <t>Dobbin-Warner House &amp; Gate House</t>
  </si>
  <si>
    <t>6162 Lawyers Hill Road</t>
  </si>
  <si>
    <t>HO-840</t>
  </si>
  <si>
    <t>Dorsey Emmanuel United Methodist Church and Parsonage</t>
  </si>
  <si>
    <t>6951 Dorsey Road</t>
  </si>
  <si>
    <t>5100 Dorsey Hall Drive</t>
  </si>
  <si>
    <t>HO-228</t>
  </si>
  <si>
    <t>Dorsey-Hall House, site (Bidinger House)</t>
  </si>
  <si>
    <t>HO-380</t>
  </si>
  <si>
    <t>Dougherty House (Misses Dobbins House, Thomas Dobbins House)</t>
  </si>
  <si>
    <t>6078 Old Lawyers Hill Road</t>
  </si>
  <si>
    <t>Doughoregan Manor (Charles Carroll III of Carrollton House)</t>
  </si>
  <si>
    <t>3500 Old Manor Lane</t>
  </si>
  <si>
    <t>HO-130</t>
  </si>
  <si>
    <t>Doughoregan Manor Gate House</t>
  </si>
  <si>
    <t>3120 Manor Lane</t>
  </si>
  <si>
    <t>HO-133</t>
  </si>
  <si>
    <t>Doughoregan Manor Stone House</t>
  </si>
  <si>
    <t>Old Manor Lane</t>
  </si>
  <si>
    <t>HO-1089</t>
  </si>
  <si>
    <t>Doughoregan-Pushpin-Girls Portion Boundary Marker</t>
  </si>
  <si>
    <t>Rushlight Path</t>
  </si>
  <si>
    <t>HO-839</t>
  </si>
  <si>
    <t>Downs Log House</t>
  </si>
  <si>
    <t>5073 Ten Oaks Road</t>
  </si>
  <si>
    <t>HO-505</t>
  </si>
  <si>
    <t>Dr. Hopkins House</t>
  </si>
  <si>
    <t>5858 Main Street</t>
  </si>
  <si>
    <t>HO-436</t>
  </si>
  <si>
    <t>Dr. Isaac J. Martin House (Kroh House)</t>
  </si>
  <si>
    <t>3802 Church Road</t>
  </si>
  <si>
    <t>HO-110</t>
  </si>
  <si>
    <t>Dr. John Hood Owings House, site &amp; Jennings Cemetery</t>
  </si>
  <si>
    <t>Jennings Chapel Road</t>
  </si>
  <si>
    <t>HO-117</t>
  </si>
  <si>
    <t>Dr. William J. Bryson House (Summer Hill Farm)</t>
  </si>
  <si>
    <t>HO-211</t>
  </si>
  <si>
    <t>Dundee</t>
  </si>
  <si>
    <t>3775 Bonny Bridge Place</t>
  </si>
  <si>
    <t>HO-212</t>
  </si>
  <si>
    <t>Dundee Smokehouse</t>
  </si>
  <si>
    <t>Bonny Bridge Place</t>
  </si>
  <si>
    <t>Duvall's Range (Stephen Boone Dorsey House)</t>
  </si>
  <si>
    <t>15451 Roxbury Road</t>
  </si>
  <si>
    <t>Ellicott City, Ilchester</t>
  </si>
  <si>
    <t>HO-210</t>
  </si>
  <si>
    <t>E. Walter Scott Farmhouse (Quail Hill Antiques)</t>
  </si>
  <si>
    <t>6791 Guilford Road</t>
  </si>
  <si>
    <t>HO-905</t>
  </si>
  <si>
    <t>Earl and Evelyn Hemminger House, site</t>
  </si>
  <si>
    <t>4253 Montgomery Road (MD 103)</t>
  </si>
  <si>
    <t>HO-296</t>
  </si>
  <si>
    <t>Earl Hough Farmhouse</t>
  </si>
  <si>
    <t>17520 Hardy Road</t>
  </si>
  <si>
    <t>HO-476</t>
  </si>
  <si>
    <t>Edgewood Farm, site</t>
  </si>
  <si>
    <t>Gaither Farm Road</t>
  </si>
  <si>
    <t>HO-861</t>
  </si>
  <si>
    <t>Edward R. and Rosalind Melton House ("Tree House")</t>
  </si>
  <si>
    <t>4844 Bonnie Branch Road</t>
  </si>
  <si>
    <t>HO-389</t>
  </si>
  <si>
    <t>Edward Stead House (The Gables, West View)</t>
  </si>
  <si>
    <t>6235 Lawyers Hill Road</t>
  </si>
  <si>
    <t>HO-647</t>
  </si>
  <si>
    <t>Edward Talbott Clark Farm Buildings Complex, site</t>
  </si>
  <si>
    <t>4296 Montgomery Road (MD 103)</t>
  </si>
  <si>
    <t>HO-612</t>
  </si>
  <si>
    <t>Eklof House &amp; Store (Brun House)</t>
  </si>
  <si>
    <t>2628 N. Rogers Avenue</t>
  </si>
  <si>
    <t>HO-147</t>
  </si>
  <si>
    <t>Eklof House (Chews Vineyard)</t>
  </si>
  <si>
    <t>494 New Cut Road</t>
  </si>
  <si>
    <t>HO-1093</t>
  </si>
  <si>
    <t>Elibank (Holy Trinity Russian Orthodox Church Cemetery)</t>
  </si>
  <si>
    <t>6480 Elibank Drive</t>
  </si>
  <si>
    <t>HO-381</t>
  </si>
  <si>
    <t>Elk Ridge Assembly Rooms</t>
  </si>
  <si>
    <t>6090 Lawyers Hill Road</t>
  </si>
  <si>
    <t>HO-508</t>
  </si>
  <si>
    <t>Elkridge Country Club Building</t>
  </si>
  <si>
    <t>5746 Main Street</t>
  </si>
  <si>
    <t>HO-367</t>
  </si>
  <si>
    <t>Elkridge Furnace Store House (Walker's Inheritance)</t>
  </si>
  <si>
    <t>Furnace Avenue &amp; Race Road</t>
  </si>
  <si>
    <t>HO-457</t>
  </si>
  <si>
    <t>Elkridge Hunt Club</t>
  </si>
  <si>
    <t>6101 Hunt Club Road</t>
  </si>
  <si>
    <t>HO-784</t>
  </si>
  <si>
    <t>Elkridge Landing Historic District</t>
  </si>
  <si>
    <t>Main St, Railroad Ave, Paradise Ave, Furnace Ave</t>
  </si>
  <si>
    <t>HO-499</t>
  </si>
  <si>
    <t>Elkridge Pharmacy, Inc.</t>
  </si>
  <si>
    <t>5806 Main Street</t>
  </si>
  <si>
    <t>HO-501</t>
  </si>
  <si>
    <t>Elkridge Springs</t>
  </si>
  <si>
    <t>5834 Main Street</t>
  </si>
  <si>
    <t>Ellerslie</t>
  </si>
  <si>
    <t>2761 Roxbury Mills Road (MD 97)</t>
  </si>
  <si>
    <t>Ellicott City B&amp;O Railroad Station, Freight Building, &amp; Turntable</t>
  </si>
  <si>
    <t>2711 Maryland Avenue</t>
  </si>
  <si>
    <t>HO-585</t>
  </si>
  <si>
    <t>Ellicott City Colored School (Colored School House)</t>
  </si>
  <si>
    <t>Frederick Road</t>
  </si>
  <si>
    <t>HO-1102</t>
  </si>
  <si>
    <t>Ellicott City Garage (Reedy Electric)</t>
  </si>
  <si>
    <t>8289 Main Street (MD 144)</t>
  </si>
  <si>
    <t>HO-752</t>
  </si>
  <si>
    <t>Ellicott City Post Office</t>
  </si>
  <si>
    <t>8267 Main Street (MD 144)</t>
  </si>
  <si>
    <t>HO-463</t>
  </si>
  <si>
    <t>Ellicott City-Montgomery Co.Courthouse Rpad Milestones 4 &amp; 5</t>
  </si>
  <si>
    <t>HO-333</t>
  </si>
  <si>
    <t>Ellicott Cottage Lots 3 &amp; 4 (Dennis Mulligan's Two Brick Houses)</t>
  </si>
  <si>
    <t>3793 Mulligan Hill Lane</t>
  </si>
  <si>
    <t>Ellicott Family Burial Grounds</t>
  </si>
  <si>
    <t>Old Columbia Pike (MD 987)</t>
  </si>
  <si>
    <t>HO-241</t>
  </si>
  <si>
    <t>HO-105</t>
  </si>
  <si>
    <t>Ellicott House (Rockland Farm)</t>
  </si>
  <si>
    <t>3500 Woodbine Road (MD 94)</t>
  </si>
  <si>
    <t>Ellicott Mill Original Historic Site</t>
  </si>
  <si>
    <t>HO-781</t>
  </si>
  <si>
    <t>Ellicott Mills Middle School</t>
  </si>
  <si>
    <t>Elmonte (Twilford)</t>
  </si>
  <si>
    <t>Furrow Avenue</t>
  </si>
  <si>
    <t>HO-203</t>
  </si>
  <si>
    <t>Emerson Pickett Log House, site</t>
  </si>
  <si>
    <t>HO-708</t>
  </si>
  <si>
    <t>Emmanuel Methodist Church</t>
  </si>
  <si>
    <t>10755 Scaggsville Road</t>
  </si>
  <si>
    <t>Emory Methodist Church</t>
  </si>
  <si>
    <t>3799 Church Road</t>
  </si>
  <si>
    <t>HO-767</t>
  </si>
  <si>
    <t>Enchanted Forest</t>
  </si>
  <si>
    <t>10040 Baltimore National Pike (US 40)</t>
  </si>
  <si>
    <t>HO-488</t>
  </si>
  <si>
    <t>Engle House (Compton House)</t>
  </si>
  <si>
    <t>16015 Frederick Road (MD 144)</t>
  </si>
  <si>
    <t>HO-131</t>
  </si>
  <si>
    <t>Enniscorthy (Albert S. Hammond House)</t>
  </si>
  <si>
    <t>3412 Folly Quarter Road</t>
  </si>
  <si>
    <t>HO-1023</t>
  </si>
  <si>
    <t>Ernest and Erma Heintz House, site</t>
  </si>
  <si>
    <t>11350 Frederick Road (MD 144)</t>
  </si>
  <si>
    <t>HO-364</t>
  </si>
  <si>
    <t>Essie Hammond House (Joseph &amp; Ave Young House)</t>
  </si>
  <si>
    <t>8777 Main Street</t>
  </si>
  <si>
    <t>HO-309</t>
  </si>
  <si>
    <t>Esther Rettger's Shop (Pieter Meerschaert's Shop)</t>
  </si>
  <si>
    <t>3752-3754 Tongue Row</t>
  </si>
  <si>
    <t>HO-305</t>
  </si>
  <si>
    <t>Esther Rettger's Two-Part House</t>
  </si>
  <si>
    <t>3801-3803 Old Columbia Pike (MD 987)</t>
  </si>
  <si>
    <t>HO-232</t>
  </si>
  <si>
    <t>Esworthy House</t>
  </si>
  <si>
    <t>15935 Frederick Road (MD 144)</t>
  </si>
  <si>
    <t>HO-947</t>
  </si>
  <si>
    <t>Eugene &amp; Kathleen Boone House, site</t>
  </si>
  <si>
    <t>11418 Frederick Road (MD 144)</t>
  </si>
  <si>
    <t>HO-1069</t>
  </si>
  <si>
    <t>Eva Seward House</t>
  </si>
  <si>
    <t>1694 Woodstock Road</t>
  </si>
  <si>
    <t>HO-179</t>
  </si>
  <si>
    <t>Factory House (Percon Inc. Building),site</t>
  </si>
  <si>
    <t>Old Scaggsville Road</t>
  </si>
  <si>
    <t>HO-1070</t>
  </si>
  <si>
    <t>Fairbank House</t>
  </si>
  <si>
    <t>1684 Woodstock Road</t>
  </si>
  <si>
    <t>HO-153</t>
  </si>
  <si>
    <t>Fairview (Warfield's Range, Gorman House)</t>
  </si>
  <si>
    <t>10150 Gorman Road</t>
  </si>
  <si>
    <t>HO-626</t>
  </si>
  <si>
    <t>Farmer/Kittner House</t>
  </si>
  <si>
    <t>3966 Old Columbia Pike (MD 987)</t>
  </si>
  <si>
    <t>HO-1024</t>
  </si>
  <si>
    <t>Farver-Purviance Farm, site</t>
  </si>
  <si>
    <t>205 Watersville Road</t>
  </si>
  <si>
    <t>HO-616</t>
  </si>
  <si>
    <t>Feaga House</t>
  </si>
  <si>
    <t>2835 Rogers Avenue (MD 99)</t>
  </si>
  <si>
    <t>HO-1063</t>
  </si>
  <si>
    <t>Feeney Family House</t>
  </si>
  <si>
    <t>1670 Woodstock Road</t>
  </si>
  <si>
    <t>HO-788</t>
  </si>
  <si>
    <t>First Discovery, Winters House</t>
  </si>
  <si>
    <t>6270 Winters Lane</t>
  </si>
  <si>
    <t>First Presbyterian Church (Howard County Historical Society Building)</t>
  </si>
  <si>
    <t>8328 Court Avenue</t>
  </si>
  <si>
    <t>HO-866</t>
  </si>
  <si>
    <t>Fisher Farmhouse</t>
  </si>
  <si>
    <t>8416 Elko Drive</t>
  </si>
  <si>
    <t>HO-456</t>
  </si>
  <si>
    <t>Fislage-Cavey House (Z.I. Dyke House)</t>
  </si>
  <si>
    <t>4472 Ilchester Road</t>
  </si>
  <si>
    <t>HO-196</t>
  </si>
  <si>
    <t>Flohr House, site</t>
  </si>
  <si>
    <t>HO-621</t>
  </si>
  <si>
    <t>Flurrie House</t>
  </si>
  <si>
    <t>4065 Old Columbia Pike (MD 987)</t>
  </si>
  <si>
    <t>Folly Quarter Farm (and Bath House)</t>
  </si>
  <si>
    <t>4308 Folly Quarter Road</t>
  </si>
  <si>
    <t>Folly Quarter Manor (McTavish House, Carrollton Hall)</t>
  </si>
  <si>
    <t>12290 Folly Quarter Road</t>
  </si>
  <si>
    <t>Font Hill</t>
  </si>
  <si>
    <t>HO-581</t>
  </si>
  <si>
    <t>Fort-Heine House (Barnard or Bernard Fort House)</t>
  </si>
  <si>
    <t>3713 Fels Lane</t>
  </si>
  <si>
    <t>HO-743</t>
  </si>
  <si>
    <t>Foundations off of Annapolis Rock Road</t>
  </si>
  <si>
    <t>off of Annapolis Rock Road</t>
  </si>
  <si>
    <t>Annapolis Rock</t>
  </si>
  <si>
    <t>HO-195</t>
  </si>
  <si>
    <t>Fowble House, site</t>
  </si>
  <si>
    <t>HO-946</t>
  </si>
  <si>
    <t>Francis and Berta Taylor House, site</t>
  </si>
  <si>
    <t>6168 Hanover Road</t>
  </si>
  <si>
    <t>HO-879</t>
  </si>
  <si>
    <t>Francis and Sarah Manakee House</t>
  </si>
  <si>
    <t>13354 Clarksville Pike (MD 108)</t>
  </si>
  <si>
    <t>HO-568</t>
  </si>
  <si>
    <t>Francis Shipley House</t>
  </si>
  <si>
    <t>8740 Baltimore Street</t>
  </si>
  <si>
    <t>HO-132</t>
  </si>
  <si>
    <t>Franciscan Friars Novitiate</t>
  </si>
  <si>
    <t>HO-938</t>
  </si>
  <si>
    <t>Frank &amp; Mary Dorsey House</t>
  </si>
  <si>
    <t>14680 Dorsey Mill Road</t>
  </si>
  <si>
    <t>HO-148</t>
  </si>
  <si>
    <t>Frank Boggs House</t>
  </si>
  <si>
    <t>5306 Waterloo Road (MD 104)</t>
  </si>
  <si>
    <t>HO-373</t>
  </si>
  <si>
    <t>Fred Pipes House</t>
  </si>
  <si>
    <t>HO-899</t>
  </si>
  <si>
    <t>Frederick Road Survey District</t>
  </si>
  <si>
    <t>Friends Meeting House (Quaker Meeting House)</t>
  </si>
  <si>
    <t>3771 Old Columbia Pike (MD 987)</t>
  </si>
  <si>
    <t>HO-306</t>
  </si>
  <si>
    <t>Friends Meeting House Historic Marker</t>
  </si>
  <si>
    <t>HO-192</t>
  </si>
  <si>
    <t>Friendship Pines</t>
  </si>
  <si>
    <t>13905 Frederick Road (MD 144)</t>
  </si>
  <si>
    <t>HO-417</t>
  </si>
  <si>
    <t>Frog Range</t>
  </si>
  <si>
    <t>15408 Frederick Road (MD 144)</t>
  </si>
  <si>
    <t>HO-261</t>
  </si>
  <si>
    <t>Fulfillment (Milly's Delight)</t>
  </si>
  <si>
    <t>Union Chapel Road</t>
  </si>
  <si>
    <t>HO-628</t>
  </si>
  <si>
    <t>Fulton House</t>
  </si>
  <si>
    <t>3926 Old Columbia Pike (MD 987)</t>
  </si>
  <si>
    <t>HO-384</t>
  </si>
  <si>
    <t>Gaines A.M.E. Church</t>
  </si>
  <si>
    <t>HO-155</t>
  </si>
  <si>
    <t>Gales-Gaither Stone House</t>
  </si>
  <si>
    <t>5505 Old Columbia Road</t>
  </si>
  <si>
    <t>HO-140</t>
  </si>
  <si>
    <t>Gary Memorial Methodist Church</t>
  </si>
  <si>
    <t>HO-834</t>
  </si>
  <si>
    <t>George &amp; Lorraine Walther House</t>
  </si>
  <si>
    <t>4357 Montgomery Road</t>
  </si>
  <si>
    <t>HO-313</t>
  </si>
  <si>
    <t>George Anderson Shop</t>
  </si>
  <si>
    <t>3723 Tongue Row</t>
  </si>
  <si>
    <t>HO-315</t>
  </si>
  <si>
    <t>George Burgess House</t>
  </si>
  <si>
    <t>HO-107</t>
  </si>
  <si>
    <t>George G. Willson Log House, site</t>
  </si>
  <si>
    <t>Annapolis Rock Road</t>
  </si>
  <si>
    <t>HO-906</t>
  </si>
  <si>
    <t>George Gore Farm, site</t>
  </si>
  <si>
    <t>6436 Cedar Lane</t>
  </si>
  <si>
    <t>HO-549</t>
  </si>
  <si>
    <t>George H. Otten Farmhouse (University of Maryland Animal Husbandry Farm)</t>
  </si>
  <si>
    <t>5885 Waterloo Road (MD 108)</t>
  </si>
  <si>
    <t>HO-804</t>
  </si>
  <si>
    <t>George Hobbs House &amp; Store</t>
  </si>
  <si>
    <t>6179 Old Washington Road</t>
  </si>
  <si>
    <t>HO-1037</t>
  </si>
  <si>
    <t>George Powers Blacksmith House, site</t>
  </si>
  <si>
    <t>2760 Washington Road (MD 97)</t>
  </si>
  <si>
    <t>HO-1110</t>
  </si>
  <si>
    <t>George Schrade Property</t>
  </si>
  <si>
    <t>525 Sykesville Road (MD 32)</t>
  </si>
  <si>
    <t>HO-334</t>
  </si>
  <si>
    <t>George White Shop</t>
  </si>
  <si>
    <t>8624 Main Street</t>
  </si>
  <si>
    <t>HO-435</t>
  </si>
  <si>
    <t>Gerald Hopkins House (M. Burke Sullivan House, Hickory Ridge)</t>
  </si>
  <si>
    <t>13183 Highland Road</t>
  </si>
  <si>
    <t>HO-138</t>
  </si>
  <si>
    <t>Gerwig-Lintner House, site (Lintner Stone House)</t>
  </si>
  <si>
    <t>10101 Frederick Road (MD 144)</t>
  </si>
  <si>
    <t>HO-896</t>
  </si>
  <si>
    <t>Gieseke House (Edith Friskey House)</t>
  </si>
  <si>
    <t>10510 Frederick Road (MD 144)</t>
  </si>
  <si>
    <t>HO-238</t>
  </si>
  <si>
    <t>Glenelg Gardeners Cottage</t>
  </si>
  <si>
    <t>12789 Folly Quarter Road</t>
  </si>
  <si>
    <t>Glenelg Manor (Glenelg Country School)</t>
  </si>
  <si>
    <t>12793 Folly Quarter Road</t>
  </si>
  <si>
    <t>HO-176</t>
  </si>
  <si>
    <t>Glenwood Country Club Building (Hepburn House)</t>
  </si>
  <si>
    <t>2902 Roxbury Mills Road (MD 97)</t>
  </si>
  <si>
    <t>HO-321</t>
  </si>
  <si>
    <t>Gonzales House</t>
  </si>
  <si>
    <t>5761 Main Street</t>
  </si>
  <si>
    <t>HO-190</t>
  </si>
  <si>
    <t>Good Fellowship</t>
  </si>
  <si>
    <t>1795 Woodstock Road (MD 125)</t>
  </si>
  <si>
    <t>HO-782</t>
  </si>
  <si>
    <t>Gorman Road Survey District</t>
  </si>
  <si>
    <t>HO-382</t>
  </si>
  <si>
    <t>Grace Episcopal Church</t>
  </si>
  <si>
    <t>Main Street</t>
  </si>
  <si>
    <t>HO-222</t>
  </si>
  <si>
    <t>Gralton's Apartment House</t>
  </si>
  <si>
    <t>9105-9111 Baltimore Street</t>
  </si>
  <si>
    <t>HO-188</t>
  </si>
  <si>
    <t>Granite Park</t>
  </si>
  <si>
    <t>Murray Hill Drive</t>
  </si>
  <si>
    <t>HO-421</t>
  </si>
  <si>
    <t>Gray House</t>
  </si>
  <si>
    <t>4754 Manor Lane</t>
  </si>
  <si>
    <t>HO-412</t>
  </si>
  <si>
    <t>Gray Rock (Grey Rock)</t>
  </si>
  <si>
    <t>HO-734</t>
  </si>
  <si>
    <t>Gray's Station Water Sites</t>
  </si>
  <si>
    <t>HO-999</t>
  </si>
  <si>
    <t>Great Expectations</t>
  </si>
  <si>
    <t>5027 Ten Oaks Road</t>
  </si>
  <si>
    <t>HO-854</t>
  </si>
  <si>
    <t>Grimes House</t>
  </si>
  <si>
    <t>3919 College Avenue</t>
  </si>
  <si>
    <t>HO-424</t>
  </si>
  <si>
    <t>Grimmet's Chance</t>
  </si>
  <si>
    <t>7010 Sanner Road</t>
  </si>
  <si>
    <t>HO-1058</t>
  </si>
  <si>
    <t>Guilford Colored School</t>
  </si>
  <si>
    <t>9911 Guilford Road</t>
  </si>
  <si>
    <t>Guilford</t>
  </si>
  <si>
    <t>HO-524</t>
  </si>
  <si>
    <t>Guilford General Store &amp; Post Office Building</t>
  </si>
  <si>
    <t>9463 Guilford Road</t>
  </si>
  <si>
    <t>HO-742</t>
  </si>
  <si>
    <t>Guilford Industrial Historic District</t>
  </si>
  <si>
    <t>off of Old Guilford Rd., directly east of MD 32</t>
  </si>
  <si>
    <t>HO-521</t>
  </si>
  <si>
    <t>Guilford Log Cabin</t>
  </si>
  <si>
    <t>7451 Oakland Mills Road</t>
  </si>
  <si>
    <t>HO-432</t>
  </si>
  <si>
    <t>Guilford Methodist Church (Alberta G. Gary Memorial M.E. Church)</t>
  </si>
  <si>
    <t>Guilford Road (MD 32)</t>
  </si>
  <si>
    <t>HO-404</t>
  </si>
  <si>
    <t>Hagen House (Omar Jones House)</t>
  </si>
  <si>
    <t>4075 Old Columbia Pike (MD 987)</t>
  </si>
  <si>
    <t>HO-506</t>
  </si>
  <si>
    <t>Haker House, site</t>
  </si>
  <si>
    <t>Brightwood Court</t>
  </si>
  <si>
    <t>HO-856</t>
  </si>
  <si>
    <t>Hammond Cottage (Liburn Cottage)</t>
  </si>
  <si>
    <t>3965 College Avenue</t>
  </si>
  <si>
    <t>HO-883</t>
  </si>
  <si>
    <t>Hanson House</t>
  </si>
  <si>
    <t>8329 Church Lane</t>
  </si>
  <si>
    <t>HO-111</t>
  </si>
  <si>
    <t>Happy Retreat</t>
  </si>
  <si>
    <t>HO-892</t>
  </si>
  <si>
    <t>Harman House</t>
  </si>
  <si>
    <t>6441 Montgomery Road</t>
  </si>
  <si>
    <t>HO-953</t>
  </si>
  <si>
    <t>Harman Tenant House, site (Taylor House)</t>
  </si>
  <si>
    <t>5706 Furnace Avenue</t>
  </si>
  <si>
    <t>HO-187</t>
  </si>
  <si>
    <t>Harmony Cemetery</t>
  </si>
  <si>
    <t>McKendree Road</t>
  </si>
  <si>
    <t>HO-248</t>
  </si>
  <si>
    <t>Harmony Church</t>
  </si>
  <si>
    <t>15996 North Avenue</t>
  </si>
  <si>
    <t>HO-492</t>
  </si>
  <si>
    <t>Harris House</t>
  </si>
  <si>
    <t>15904 Frederick Road (MD 144)</t>
  </si>
  <si>
    <t>HO-635</t>
  </si>
  <si>
    <t>Harrison House</t>
  </si>
  <si>
    <t>3872 Old Columbia Pike (MD 987)</t>
  </si>
  <si>
    <t>HO-849</t>
  </si>
  <si>
    <t>Harry and Fulton Gordon Property (Perone Performance Products Company)</t>
  </si>
  <si>
    <t>10128 Washington Boulevard (US 1)</t>
  </si>
  <si>
    <t>HO-807</t>
  </si>
  <si>
    <t>Hartke Double House</t>
  </si>
  <si>
    <t>6301 &amp; 6305 Old Washington Road</t>
  </si>
  <si>
    <t>HO-279</t>
  </si>
  <si>
    <t>Harwood (Harlow House, Point Lookout Farm)</t>
  </si>
  <si>
    <t>3676 Jennings Chapel Road</t>
  </si>
  <si>
    <t>HO-1067</t>
  </si>
  <si>
    <t>Harwood Methodist Church</t>
  </si>
  <si>
    <t>6635 Highland Avenue</t>
  </si>
  <si>
    <t>HO-268</t>
  </si>
  <si>
    <t>Hatfield Residence (Millers House)</t>
  </si>
  <si>
    <t>6691 Cedar Lane</t>
  </si>
  <si>
    <t>HO-433</t>
  </si>
  <si>
    <t>Hazelhurst</t>
  </si>
  <si>
    <t>Timberland Circle</t>
  </si>
  <si>
    <t>HO-171</t>
  </si>
  <si>
    <t>Hedgerow (Left Out, Left Over)</t>
  </si>
  <si>
    <t>13551 Triadelphia Mill Road</t>
  </si>
  <si>
    <t>HO-1082</t>
  </si>
  <si>
    <t>Henry and Louisa Howard House</t>
  </si>
  <si>
    <t>11386 Old Frederick Road</t>
  </si>
  <si>
    <t>HO-1033</t>
  </si>
  <si>
    <t>Henry Lotz Farm, site</t>
  </si>
  <si>
    <t>5910 Waterloo Road (MD 108)</t>
  </si>
  <si>
    <t>HO-864</t>
  </si>
  <si>
    <t>Henry Wenland Farmhouse</t>
  </si>
  <si>
    <t>5550 Montgomery Road</t>
  </si>
  <si>
    <t>HO-852</t>
  </si>
  <si>
    <t>Hessler House</t>
  </si>
  <si>
    <t>8466 Church Lane Road</t>
  </si>
  <si>
    <t>HO-312</t>
  </si>
  <si>
    <t>Hi Ho Silver (Wexford House Shop)</t>
  </si>
  <si>
    <t>3732 Tongue Row</t>
  </si>
  <si>
    <t>HO-413</t>
  </si>
  <si>
    <t>Hickory</t>
  </si>
  <si>
    <t>Florence Road</t>
  </si>
  <si>
    <t>Hickory Ridge</t>
  </si>
  <si>
    <t>13032 Highland Road</t>
  </si>
  <si>
    <t>HO-575</t>
  </si>
  <si>
    <t>Highland School House</t>
  </si>
  <si>
    <t>Hall Shop Road</t>
  </si>
  <si>
    <t>HO-577</t>
  </si>
  <si>
    <t>Hill, Robbins, Carter's 5 shops on Main Street</t>
  </si>
  <si>
    <t>8048-8056 Main Street (MD 144)</t>
  </si>
  <si>
    <t>HO-746</t>
  </si>
  <si>
    <t>Hilton Farm</t>
  </si>
  <si>
    <t>3780 Woodbine Road</t>
  </si>
  <si>
    <t>HO-543</t>
  </si>
  <si>
    <t>Hipsley Mill Miller's House (Blumenauer House)</t>
  </si>
  <si>
    <t>3690 Hipsley Mill Road</t>
  </si>
  <si>
    <t>HO-108</t>
  </si>
  <si>
    <t>Hipsley's Mill Road Log Ruins, site</t>
  </si>
  <si>
    <t>Hipsley Mill Road</t>
  </si>
  <si>
    <t>HO-474</t>
  </si>
  <si>
    <t>Hobbs Farm</t>
  </si>
  <si>
    <t>12058 Clarksville Pike (MD 108)</t>
  </si>
  <si>
    <t>HO-805</t>
  </si>
  <si>
    <t>Hobbs House</t>
  </si>
  <si>
    <t>6181 Old Washington Road</t>
  </si>
  <si>
    <t>HO-180</t>
  </si>
  <si>
    <t>Hobbs Regulation</t>
  </si>
  <si>
    <t>2555 McKendree Road</t>
  </si>
  <si>
    <t>HO-461</t>
  </si>
  <si>
    <t>Hobbs Residence</t>
  </si>
  <si>
    <t>5773 Main Street</t>
  </si>
  <si>
    <t>2921 Florence Road</t>
  </si>
  <si>
    <t>HO-387</t>
  </si>
  <si>
    <t>Hockley (Chittick House, Fosters Fancy)</t>
  </si>
  <si>
    <t>5925 River Road</t>
  </si>
  <si>
    <t>HO-740</t>
  </si>
  <si>
    <t>Hockley Forge and Mill Sites</t>
  </si>
  <si>
    <t>Levering Avenue</t>
  </si>
  <si>
    <t>HO-152</t>
  </si>
  <si>
    <t>Hockley Grist Mill House (Dorsey Mill)</t>
  </si>
  <si>
    <t>5481 Levering Avenue</t>
  </si>
  <si>
    <t>HO-560</t>
  </si>
  <si>
    <t>Hoffman Farm</t>
  </si>
  <si>
    <t>12393 Frederick Road (MD 144)</t>
  </si>
  <si>
    <t>HO-631</t>
  </si>
  <si>
    <t>Hollifield House</t>
  </si>
  <si>
    <t>8262 Old Frederick Road</t>
  </si>
  <si>
    <t>HO-419</t>
  </si>
  <si>
    <t>Holly House Farm</t>
  </si>
  <si>
    <t>8105 Holly Manor Way</t>
  </si>
  <si>
    <t>HO-177</t>
  </si>
  <si>
    <t>Holly Rock Farm (J.B. Mathews House, Bloomsburg)</t>
  </si>
  <si>
    <t>3060 Roxbury Mills Road (MD 97)</t>
  </si>
  <si>
    <t>HO-886</t>
  </si>
  <si>
    <t>Holste Farm</t>
  </si>
  <si>
    <t>5341 Kerger Road</t>
  </si>
  <si>
    <t>HO-220</t>
  </si>
  <si>
    <t>Holte-Grafton House (Savage Mill Managers House)</t>
  </si>
  <si>
    <t>8502 Fair Street</t>
  </si>
  <si>
    <t>HO-173</t>
  </si>
  <si>
    <t>Hood Family Cemetery (Ridgely Jones Property)</t>
  </si>
  <si>
    <t>Underwood Road</t>
  </si>
  <si>
    <t>HO-451</t>
  </si>
  <si>
    <t>Hoogewerff-Donaldson Cottage (Elibank, Worthington House)</t>
  </si>
  <si>
    <t>6460 Elibank Drive</t>
  </si>
  <si>
    <t>HO-940</t>
  </si>
  <si>
    <t>Hoogewerff-Donaldson Cottage Quarter</t>
  </si>
  <si>
    <t>6464 Elibank Drive</t>
  </si>
  <si>
    <t>HO-614</t>
  </si>
  <si>
    <t>Hoolachan House</t>
  </si>
  <si>
    <t>2814 Rogers Avenue (MD 99)</t>
  </si>
  <si>
    <t>HO-137</t>
  </si>
  <si>
    <t>Hopkins-Brosenne' Stone House (Pine Orchard Hotel)</t>
  </si>
  <si>
    <t>10281 Baltimore National Pike (US 40)</t>
  </si>
  <si>
    <t>HO-810</t>
  </si>
  <si>
    <t>Hopkins-Roberts-Hood House, site</t>
  </si>
  <si>
    <t>6650 Highland Avenue</t>
  </si>
  <si>
    <t>HO-811</t>
  </si>
  <si>
    <t>House</t>
  </si>
  <si>
    <t>6443 Harthorne Avenue</t>
  </si>
  <si>
    <t>HO-812</t>
  </si>
  <si>
    <t>6754 Athol Avenue</t>
  </si>
  <si>
    <t>HO-813</t>
  </si>
  <si>
    <t>7011 Lennox Avenue</t>
  </si>
  <si>
    <t>HO-814</t>
  </si>
  <si>
    <t>7024 Cedar Avenue</t>
  </si>
  <si>
    <t>HO-815</t>
  </si>
  <si>
    <t>7032 Cedar Avenue</t>
  </si>
  <si>
    <t>HO-816</t>
  </si>
  <si>
    <t>6901 Linden Avenue</t>
  </si>
  <si>
    <t>HO-817</t>
  </si>
  <si>
    <t>6909 Linden Avenue</t>
  </si>
  <si>
    <t>HO-763</t>
  </si>
  <si>
    <t>3600 Fels Lane</t>
  </si>
  <si>
    <t>HO-764</t>
  </si>
  <si>
    <t>3782 Old Columbia Pike (MD 987)</t>
  </si>
  <si>
    <t>HO-808</t>
  </si>
  <si>
    <t>6415 Loudon Avenue</t>
  </si>
  <si>
    <t>HO-809</t>
  </si>
  <si>
    <t>6615 Highland Avenue</t>
  </si>
  <si>
    <t>HO-792</t>
  </si>
  <si>
    <t>6470 Anderson Avenue</t>
  </si>
  <si>
    <t>HO-799</t>
  </si>
  <si>
    <t>9525 Baltimore Avenue</t>
  </si>
  <si>
    <t>HO-843</t>
  </si>
  <si>
    <t>10109 &amp; 10111 Frederick Road (MD 144)</t>
  </si>
  <si>
    <t>HO-844</t>
  </si>
  <si>
    <t>10114 Frederick Road (MD 144)</t>
  </si>
  <si>
    <t>HO-846</t>
  </si>
  <si>
    <t>9569 N. Laurel Road</t>
  </si>
  <si>
    <t>HO-847</t>
  </si>
  <si>
    <t>9340 N. Laurel Road</t>
  </si>
  <si>
    <t>HO-761</t>
  </si>
  <si>
    <t>House (No Documentation on File)</t>
  </si>
  <si>
    <t>5004 Ilchester Road</t>
  </si>
  <si>
    <t>HO-762</t>
  </si>
  <si>
    <t>5761 Elkridge Heights Road</t>
  </si>
  <si>
    <t>HO-765</t>
  </si>
  <si>
    <t>Frederick Road (MD 144) &amp; Sykesville Road (MD 32), SW corner</t>
  </si>
  <si>
    <t>HO-768</t>
  </si>
  <si>
    <t>MD 144 south side, just west of Centennial Lane</t>
  </si>
  <si>
    <t>HO-769</t>
  </si>
  <si>
    <t>8957 Frederick Road</t>
  </si>
  <si>
    <t>HO-263</t>
  </si>
  <si>
    <t>House of Silence (Ridgely's Reserve, Hakes Log House)</t>
  </si>
  <si>
    <t>15780 Union Chapel Road</t>
  </si>
  <si>
    <t>HO-842</t>
  </si>
  <si>
    <t>House, site</t>
  </si>
  <si>
    <t>12400 Clarksville Pike (MD 108)</t>
  </si>
  <si>
    <t>HO-250</t>
  </si>
  <si>
    <t>Howard Chapel U.M. Church (Howard Chapel M.E. Church)</t>
  </si>
  <si>
    <t>1970 Long Corner Road</t>
  </si>
  <si>
    <t>HO-751</t>
  </si>
  <si>
    <t>Howard Cotton Factory (Apple Butter Factory, Sykes Mill, B.F. Shriver Cannery)</t>
  </si>
  <si>
    <t>350 Sykesville Road (MD 32)</t>
  </si>
  <si>
    <t>Howard County Courthouse</t>
  </si>
  <si>
    <t>8360 Court Avenue</t>
  </si>
  <si>
    <t>Howard County Hunt Club</t>
  </si>
  <si>
    <t>13402 Triadelphia Road</t>
  </si>
  <si>
    <t>Howard County Jail</t>
  </si>
  <si>
    <t>3709 Park Avenue (Formerly 1 Emory Street)</t>
  </si>
  <si>
    <t>Howard House</t>
  </si>
  <si>
    <t>8202 Main Street (MD 144)</t>
  </si>
  <si>
    <t>HO-329</t>
  </si>
  <si>
    <t>Howard Lodge #101 Masonic Building</t>
  </si>
  <si>
    <t>5814 Main Street</t>
  </si>
  <si>
    <t>Howard Lodge (Taylor's Park)</t>
  </si>
  <si>
    <t>12301 Howard Lodge Drive</t>
  </si>
  <si>
    <t>HO-639</t>
  </si>
  <si>
    <t>Howard's Family Homeplace for Free Slaves</t>
  </si>
  <si>
    <t>Meadowridge Road (MD 103)</t>
  </si>
  <si>
    <t>HO-835</t>
  </si>
  <si>
    <t>Hubert &amp; Lucienne Mitchell House</t>
  </si>
  <si>
    <t>3960 Old Columbia Pike</t>
  </si>
  <si>
    <t>HO-274</t>
  </si>
  <si>
    <t>Hubert Black House (Larriland Farm)</t>
  </si>
  <si>
    <t>2416 Woodbine Road (MD 94)</t>
  </si>
  <si>
    <t>HO-790</t>
  </si>
  <si>
    <t>Hugg-Thomas Wildlife Management Area</t>
  </si>
  <si>
    <t>HO-1056</t>
  </si>
  <si>
    <t>Humphrey Tenant House</t>
  </si>
  <si>
    <t>1455 Woodstock Road (1415B)</t>
  </si>
  <si>
    <t>HO-189</t>
  </si>
  <si>
    <t>Humphrey Wolfe Farm (John Beane Farm)</t>
  </si>
  <si>
    <t>3607 Roxbury Mills Road (MD 97)</t>
  </si>
  <si>
    <t>HO-1072</t>
  </si>
  <si>
    <t>Humphrey-Davies House</t>
  </si>
  <si>
    <t>1526 Grooms Lane</t>
  </si>
  <si>
    <t>HO-1060</t>
  </si>
  <si>
    <t>Humphrey-Miller House</t>
  </si>
  <si>
    <t>1470 Woodstock Road</t>
  </si>
  <si>
    <t>HO-1054</t>
  </si>
  <si>
    <t>Humphrey-Young House</t>
  </si>
  <si>
    <t>1575 Grooms Lane</t>
  </si>
  <si>
    <t>HO-548</t>
  </si>
  <si>
    <t>Humphries Tenant House (Ostola Residence)</t>
  </si>
  <si>
    <t>6155 Rockburn Hill Road</t>
  </si>
  <si>
    <t>HO-836</t>
  </si>
  <si>
    <t>Humphries-Clarkin House</t>
  </si>
  <si>
    <t>6154 Rockburn Hill Road</t>
  </si>
  <si>
    <t>Huntington Farms</t>
  </si>
  <si>
    <t>13180 Brighton Dam Road</t>
  </si>
  <si>
    <t>HO-221</t>
  </si>
  <si>
    <t>Hutchinson-Hobbs House (Upper Baltimore St. Mill Houses)</t>
  </si>
  <si>
    <t>9132-9136 Baltimore Street</t>
  </si>
  <si>
    <t>I.O.O.F. Lodge Building (Annie's)</t>
  </si>
  <si>
    <t>8126-8132 Main Street (MD 144)</t>
  </si>
  <si>
    <t>HO-361</t>
  </si>
  <si>
    <t>Ida Holzweig's Double Stone House #1 (Brown Law Office)</t>
  </si>
  <si>
    <t>8357 Main Street (MD 144)</t>
  </si>
  <si>
    <t>HO-362</t>
  </si>
  <si>
    <t>Ida Holzweig's Double Stone House #2 (State Farm &amp; Antiques Etc.)</t>
  </si>
  <si>
    <t>8345 Main Street (MD 144)</t>
  </si>
  <si>
    <t>HO-455</t>
  </si>
  <si>
    <t>Idle-A-While (Judge Stewart's House)</t>
  </si>
  <si>
    <t>4688 Beechwood Road</t>
  </si>
  <si>
    <t>HO-1038</t>
  </si>
  <si>
    <t>Iglehart Farm</t>
  </si>
  <si>
    <t>5301 Landing Road</t>
  </si>
  <si>
    <t>Ilchester</t>
  </si>
  <si>
    <t>HO-838</t>
  </si>
  <si>
    <t>Igler Farm, site</t>
  </si>
  <si>
    <t>4655 New Cut Road</t>
  </si>
  <si>
    <t>HO-737</t>
  </si>
  <si>
    <t>Ilchester Mill/Dismal Mill Sites</t>
  </si>
  <si>
    <t>HO-458</t>
  </si>
  <si>
    <t>Ilchester Post Office (Schaad House)</t>
  </si>
  <si>
    <t>4607 Bonnie Branch Road</t>
  </si>
  <si>
    <t>HO-409</t>
  </si>
  <si>
    <t>Indian Caves (Shipley's Search)</t>
  </si>
  <si>
    <t>1465 Underwood Road</t>
  </si>
  <si>
    <t>HO-523</t>
  </si>
  <si>
    <t>Inglehart House</t>
  </si>
  <si>
    <t>Broken Land Parkway</t>
  </si>
  <si>
    <t>HO-407</t>
  </si>
  <si>
    <t>Invasion (Dawn Acres)</t>
  </si>
  <si>
    <t>13155 Frederick Road (MD 144)</t>
  </si>
  <si>
    <t>HO-942</t>
  </si>
  <si>
    <t>Inwood (Gustavus Warfield Farm)</t>
  </si>
  <si>
    <t>2525 Roxbury Mills Road (MD 97)</t>
  </si>
  <si>
    <t>HO-410</t>
  </si>
  <si>
    <t>Ivy Hill</t>
  </si>
  <si>
    <t>1201 Driver Road</t>
  </si>
  <si>
    <t>HO-112</t>
  </si>
  <si>
    <t>J.P. Tarenz Log House (Cherry Grove Slave Quarters)</t>
  </si>
  <si>
    <t>2898 Duvall Road</t>
  </si>
  <si>
    <t>HO-135</t>
  </si>
  <si>
    <t>Jack Gebhard House (Porter's Tavern)</t>
  </si>
  <si>
    <t>4955 Manor Lane</t>
  </si>
  <si>
    <t>HO-837</t>
  </si>
  <si>
    <t>Jacob Fuchs House</t>
  </si>
  <si>
    <t>6160 Rockburn Hill Road</t>
  </si>
  <si>
    <t>HO-526</t>
  </si>
  <si>
    <t>Jacob Wells House, ruin</t>
  </si>
  <si>
    <t>Sandstone Court</t>
  </si>
  <si>
    <t>HO-640</t>
  </si>
  <si>
    <t>Jacob Zeltman Farm (Zeltman Horse Stables)</t>
  </si>
  <si>
    <t>Marshalee Lane</t>
  </si>
  <si>
    <t>HO-613</t>
  </si>
  <si>
    <t>Jacques House</t>
  </si>
  <si>
    <t>2796 Rogers Avenue (MD 99)</t>
  </si>
  <si>
    <t>HO-1062</t>
  </si>
  <si>
    <t>James and Anna Wright House</t>
  </si>
  <si>
    <t>1514 Grooms Lane</t>
  </si>
  <si>
    <t>HO-1111</t>
  </si>
  <si>
    <t>James Curtis Thomas Property</t>
  </si>
  <si>
    <t>499 Sykesville Road (MD 32)</t>
  </si>
  <si>
    <t>HO-462</t>
  </si>
  <si>
    <t>James Rettger House</t>
  </si>
  <si>
    <t>6520 Burgundy Lane</t>
  </si>
  <si>
    <t>Jenkins-Powell House (Jonathan Ellicott House, MacGill House)</t>
  </si>
  <si>
    <t>3791 Church Road</t>
  </si>
  <si>
    <t>HO-254</t>
  </si>
  <si>
    <t>Jennings Chapel U.M. Church</t>
  </si>
  <si>
    <t>2601 Jennings Chapel Road</t>
  </si>
  <si>
    <t>HO-475</t>
  </si>
  <si>
    <t>Jericho Farm, site</t>
  </si>
  <si>
    <t>11349 Clarksville Pike (MD 108)</t>
  </si>
  <si>
    <t>HO-136</t>
  </si>
  <si>
    <t>Joel Kline Farm Ruins</t>
  </si>
  <si>
    <t>HO-941</t>
  </si>
  <si>
    <t>John &amp; Sarah Wilson Farm, site</t>
  </si>
  <si>
    <t>13741 Frederick Road (MD 144)</t>
  </si>
  <si>
    <t>HO-1074</t>
  </si>
  <si>
    <t>John and Annie Cavey House</t>
  </si>
  <si>
    <t>1555 Woodstock Road</t>
  </si>
  <si>
    <t>HO-1031</t>
  </si>
  <si>
    <t>John and Leona Hale House, site</t>
  </si>
  <si>
    <t>6080 Florey Road</t>
  </si>
  <si>
    <t>HO-346</t>
  </si>
  <si>
    <t>John Baker Five Houses</t>
  </si>
  <si>
    <t>3768-3776 St. Paul Street</t>
  </si>
  <si>
    <t>HO-517</t>
  </si>
  <si>
    <t>John Caples House</t>
  </si>
  <si>
    <t>5793 Railroad Avenue</t>
  </si>
  <si>
    <t>HO-676</t>
  </si>
  <si>
    <t>John D. Harp Barn (Windridge Farm Barn)</t>
  </si>
  <si>
    <t>14564 Dorsey Mill Road</t>
  </si>
  <si>
    <t>HO-532</t>
  </si>
  <si>
    <t>John Holland House</t>
  </si>
  <si>
    <t>Baltimore Washington Boulevard (US 1)</t>
  </si>
  <si>
    <t>HO-161</t>
  </si>
  <si>
    <t>John L. Due House (Henry Warfield House,Trotter House)</t>
  </si>
  <si>
    <t>6044 Trotter Road</t>
  </si>
  <si>
    <t>HO-712</t>
  </si>
  <si>
    <t>John L. Hines House</t>
  </si>
  <si>
    <t>10909 Scaggsville Road</t>
  </si>
  <si>
    <t>HO-545</t>
  </si>
  <si>
    <t>John Layman Farmhouse (Martha Lemmon House)</t>
  </si>
  <si>
    <t>3955 Hipsley Mill Road</t>
  </si>
  <si>
    <t>HO-880</t>
  </si>
  <si>
    <t>John R. Clark Farm (Beaverbrook)</t>
  </si>
  <si>
    <t>5159 Beaverbrook Road</t>
  </si>
  <si>
    <t>HO-537</t>
  </si>
  <si>
    <t>John R. Clarke Farmhouse</t>
  </si>
  <si>
    <t>Twin Knolls Road</t>
  </si>
  <si>
    <t>HO-865</t>
  </si>
  <si>
    <t>John S. Ridgely Farm (Kuhn Farm)</t>
  </si>
  <si>
    <t>5329 Kerger Road</t>
  </si>
  <si>
    <t>HO-465</t>
  </si>
  <si>
    <t>John T. Swann House (Watkins House)</t>
  </si>
  <si>
    <t>13015 Clarksville Pike (MD 108)</t>
  </si>
  <si>
    <t>John Williams' House (Pairo &amp; Pairo Law Offices)</t>
  </si>
  <si>
    <t>8086 Main Street (MD 144)</t>
  </si>
  <si>
    <t>HO-466</t>
  </si>
  <si>
    <t>Johnson Shingled House and Outbuildings</t>
  </si>
  <si>
    <t>12810 Clarksville Pike (MD 108)</t>
  </si>
  <si>
    <t>HO-876</t>
  </si>
  <si>
    <t>Jones Burial Ground</t>
  </si>
  <si>
    <t>Behind 2948 Rogers Avenue</t>
  </si>
  <si>
    <t>HO-964</t>
  </si>
  <si>
    <t>Jones House, site</t>
  </si>
  <si>
    <t>4554 Roxbury Mills Road (MD 97)</t>
  </si>
  <si>
    <t>HO-1079</t>
  </si>
  <si>
    <t>Jones-Stromberg House</t>
  </si>
  <si>
    <t>8523 High Ridge Road</t>
  </si>
  <si>
    <t>HO-909</t>
  </si>
  <si>
    <t>Joseph &amp; Mary Ann Stigler House, site (No Documentation on File)</t>
  </si>
  <si>
    <t>9557 Old Annapolis Road</t>
  </si>
  <si>
    <t>HO-1044</t>
  </si>
  <si>
    <t>Joseph and Grace Giampaoli House, site</t>
  </si>
  <si>
    <t>7656 Washington Boulevard (US 1)</t>
  </si>
  <si>
    <t>Waterloo</t>
  </si>
  <si>
    <t>HO-1003</t>
  </si>
  <si>
    <t>Joseph and Virgile McAllister House, site</t>
  </si>
  <si>
    <t>3675 College Avenue</t>
  </si>
  <si>
    <t>HO-242</t>
  </si>
  <si>
    <t>Joseph Ellicott House (Hollifield House, c. 1845)</t>
  </si>
  <si>
    <t>HO-801</t>
  </si>
  <si>
    <t>Joseph Travers House</t>
  </si>
  <si>
    <t>9309 Whiskey Bottom Road</t>
  </si>
  <si>
    <t>HO-567</t>
  </si>
  <si>
    <t>Joshua B. Day House</t>
  </si>
  <si>
    <t>14251 Triadelphia Road</t>
  </si>
  <si>
    <t>HO-553</t>
  </si>
  <si>
    <t>Joshua Disney Log House</t>
  </si>
  <si>
    <t>13475 Clarksville Pike (MD 108)</t>
  </si>
  <si>
    <t>HO-292</t>
  </si>
  <si>
    <t>Joshua Disney Wheelwright Shop (Butterfield's)</t>
  </si>
  <si>
    <t>HO-128</t>
  </si>
  <si>
    <t>Judge John L. Clark House (Dr. &amp; Mrs. T.S.Herbert House)</t>
  </si>
  <si>
    <t>Marriottsville Road</t>
  </si>
  <si>
    <t>HO-175</t>
  </si>
  <si>
    <t>Judge William Matthew's House (Kingsdine)</t>
  </si>
  <si>
    <t>2945 Roxbury Mills Road (MD 97)</t>
  </si>
  <si>
    <t>HO-586</t>
  </si>
  <si>
    <t>Katydid</t>
  </si>
  <si>
    <t>8109-8111 Main Street (MD 144)</t>
  </si>
  <si>
    <t>HO-556</t>
  </si>
  <si>
    <t>Keewaydin Farm</t>
  </si>
  <si>
    <t>4090 Old Columbia Pike (MD 987)</t>
  </si>
  <si>
    <t>HO-283</t>
  </si>
  <si>
    <t>Kefauver Boarding House</t>
  </si>
  <si>
    <t>8507 Old Frederick Road</t>
  </si>
  <si>
    <t>HO-469</t>
  </si>
  <si>
    <t>Keilholtz House</t>
  </si>
  <si>
    <t>12670 Clarksville Pike (MD 108)</t>
  </si>
  <si>
    <t>HO-154</t>
  </si>
  <si>
    <t>Kelly Stone House (Coopers House at Oakland Mill)</t>
  </si>
  <si>
    <t>5509 Old Columbia Road</t>
  </si>
  <si>
    <t>HO-611</t>
  </si>
  <si>
    <t>Kendig House</t>
  </si>
  <si>
    <t>2622 N. Rogers Avenue</t>
  </si>
  <si>
    <t>HO-770</t>
  </si>
  <si>
    <t>Killarney, Good Fellowship, Cavey Farm</t>
  </si>
  <si>
    <t>10375 Cavey Lane</t>
  </si>
  <si>
    <t>HO-260</t>
  </si>
  <si>
    <t>Kimble's Cottage</t>
  </si>
  <si>
    <t>15698 Union Chapel Road</t>
  </si>
  <si>
    <t>HO-293</t>
  </si>
  <si>
    <t>King's Contrivance (Howard Research&amp;DevelopmentCorp.)</t>
  </si>
  <si>
    <t>Shaker Drive</t>
  </si>
  <si>
    <t>HO-901</t>
  </si>
  <si>
    <t>Kinlein Daughters' Houses (Kinlein Family Houses)</t>
  </si>
  <si>
    <t>HO-872</t>
  </si>
  <si>
    <t>Kirn House (Kirn's Hill)</t>
  </si>
  <si>
    <t>5270 Waterloo Road</t>
  </si>
  <si>
    <t>HO-251</t>
  </si>
  <si>
    <t>Klein-Flynn House</t>
  </si>
  <si>
    <t>1614 Long Corner Road</t>
  </si>
  <si>
    <t>HO-327</t>
  </si>
  <si>
    <t>Kloman Building (James Earp Residence &amp; Store)</t>
  </si>
  <si>
    <t>5765 Main Street</t>
  </si>
  <si>
    <t>HO-980</t>
  </si>
  <si>
    <t>Knock-Franklin Farm</t>
  </si>
  <si>
    <t>15681 Old Frederick Road</t>
  </si>
  <si>
    <t>HO-998</t>
  </si>
  <si>
    <t>Knock-Frizzell-Day Farm, site</t>
  </si>
  <si>
    <t>14347 Burntwoods Road</t>
  </si>
  <si>
    <t>HO-328</t>
  </si>
  <si>
    <t>Kraft Cottage (Thompson House)</t>
  </si>
  <si>
    <t>3896 Old Columbia Pike (MD 987)</t>
  </si>
  <si>
    <t>HO-531</t>
  </si>
  <si>
    <t>Kraft Farm, site (Rising Sun Riding Stables)</t>
  </si>
  <si>
    <t>Glenmar Drive &amp; Rising Sun Lane</t>
  </si>
  <si>
    <t>HO-894</t>
  </si>
  <si>
    <t>Kraft Home Place (Stark Funeral Home)</t>
  </si>
  <si>
    <t>3871 Old Columbia Pike</t>
  </si>
  <si>
    <t>HO-371</t>
  </si>
  <si>
    <t>Kynes Store</t>
  </si>
  <si>
    <t>5762 Main Street</t>
  </si>
  <si>
    <t>HO-468</t>
  </si>
  <si>
    <t>Lambing Meadow Bank Barn &amp; Farm (Sarah Richardson Farm)</t>
  </si>
  <si>
    <t>12702 Clarksville Pike (MD 108)</t>
  </si>
  <si>
    <t>HO-420</t>
  </si>
  <si>
    <t>Landing Road Cider Mill Works</t>
  </si>
  <si>
    <t>5012 Landing Road</t>
  </si>
  <si>
    <t>HO-472</t>
  </si>
  <si>
    <t>Langenfelder Farm and Outbuildings, site</t>
  </si>
  <si>
    <t>Meadow Vista Way</t>
  </si>
  <si>
    <t>HO-550</t>
  </si>
  <si>
    <t>Latimer House (No Documentation on File)</t>
  </si>
  <si>
    <t>Lauman House (Alda Baptiste, Tongue Row Fabric Boutique)</t>
  </si>
  <si>
    <t>8060 Main Street (MD 144)</t>
  </si>
  <si>
    <t>HO-610</t>
  </si>
  <si>
    <t>HO-205</t>
  </si>
  <si>
    <t>Lee's Market and House</t>
  </si>
  <si>
    <t>16005 Frederick Road (MD 144)</t>
  </si>
  <si>
    <t>HO-1051</t>
  </si>
  <si>
    <t>Lester and Mary Robinson House</t>
  </si>
  <si>
    <t>6345 Loudon Avenue</t>
  </si>
  <si>
    <t>HO-785</t>
  </si>
  <si>
    <t>Levering Avenue Survey District</t>
  </si>
  <si>
    <t>5471-5590 Levering Avenue</t>
  </si>
  <si>
    <t>HO-227</t>
  </si>
  <si>
    <t>Lewis Warfield House</t>
  </si>
  <si>
    <t>15948 Frederick Road (MD 144)</t>
  </si>
  <si>
    <t>HO-444</t>
  </si>
  <si>
    <t>Lift-the-Latch</t>
  </si>
  <si>
    <t>6176 Lawyers Hill Road</t>
  </si>
  <si>
    <t>HO-355</t>
  </si>
  <si>
    <t>Lilburn Cottage</t>
  </si>
  <si>
    <t>3899 College Avenue</t>
  </si>
  <si>
    <t>HO-855</t>
  </si>
  <si>
    <t>Lilburn Cottages (Weaver Court)</t>
  </si>
  <si>
    <t>3961 College Avenue</t>
  </si>
  <si>
    <t>HO-353</t>
  </si>
  <si>
    <t>Lilburn Mansion (Balderstone's Mansion, Hazeldene)</t>
  </si>
  <si>
    <t>HO-354</t>
  </si>
  <si>
    <t>Lilburn Smokehouse</t>
  </si>
  <si>
    <t>HO-282</t>
  </si>
  <si>
    <t>Limestone Valley Farm Stone Tenant House (Hayland Farm)</t>
  </si>
  <si>
    <t>Sheppard Lane</t>
  </si>
  <si>
    <t>HO-127</t>
  </si>
  <si>
    <t>Linda Byrd Eareckson Stone-Log House</t>
  </si>
  <si>
    <t>601 River Road</t>
  </si>
  <si>
    <t>Linden Grove (New Year's Gift)</t>
  </si>
  <si>
    <t>5790 Tamar Drive</t>
  </si>
  <si>
    <t>HO-496</t>
  </si>
  <si>
    <t>Lineberg House</t>
  </si>
  <si>
    <t>5757 Main Street</t>
  </si>
  <si>
    <t>HO-570</t>
  </si>
  <si>
    <t>Linnwood (Samuel F. Cobb House)</t>
  </si>
  <si>
    <t>2327 Daniels Road</t>
  </si>
  <si>
    <t>HO-464</t>
  </si>
  <si>
    <t>Linthicum House (Anderson House)</t>
  </si>
  <si>
    <t>10690 Clarksville Pike (MD 108)</t>
  </si>
  <si>
    <t>HO-460</t>
  </si>
  <si>
    <t>Linthicum House, site</t>
  </si>
  <si>
    <t>HO-193</t>
  </si>
  <si>
    <t>Linwood (Linwood Children's Center)</t>
  </si>
  <si>
    <t>3421 Martha Bush Drive</t>
  </si>
  <si>
    <t>HO-230</t>
  </si>
  <si>
    <t>Lisbon Female School (Clark-Coursey House)</t>
  </si>
  <si>
    <t>15928 Frederick Road (MD 144)</t>
  </si>
  <si>
    <t>HO-484</t>
  </si>
  <si>
    <t>Lisbon Fire House Building</t>
  </si>
  <si>
    <t>16009 Frederick Road (MD 144)</t>
  </si>
  <si>
    <t>HO-495</t>
  </si>
  <si>
    <t>Lisbon Historic District</t>
  </si>
  <si>
    <t>HO-206</t>
  </si>
  <si>
    <t>Lisbon Hotel (Drovers Inn, Poole's Country Store &amp; Post Office, Caleb Pancoast House site)</t>
  </si>
  <si>
    <t>Frederick Road (MD 144) &amp; Madison Street</t>
  </si>
  <si>
    <t>HO-244</t>
  </si>
  <si>
    <t>Lisbon Methodist Church, site</t>
  </si>
  <si>
    <t>Frederick Road (MD 144) &amp; Hopkins Alley</t>
  </si>
  <si>
    <t>HO-490</t>
  </si>
  <si>
    <t>Lisbon Post Office</t>
  </si>
  <si>
    <t>15936 Frederick Road (MD 144)</t>
  </si>
  <si>
    <t>HO-204</t>
  </si>
  <si>
    <t>Lisbon Presbyterian Manse (Lisbon M.P. Parsonage, McIntosh House)</t>
  </si>
  <si>
    <t>16000 Frederick Road (MD 144)</t>
  </si>
  <si>
    <t>HO-167</t>
  </si>
  <si>
    <t>1095 Hood's Mill Road (MD 97)</t>
  </si>
  <si>
    <t>HO-978</t>
  </si>
  <si>
    <t>Log Hall</t>
  </si>
  <si>
    <t>4640 Ilchester Road</t>
  </si>
  <si>
    <t>HO-948</t>
  </si>
  <si>
    <t>Log structure</t>
  </si>
  <si>
    <t>Washington Boulevard (US 1) near Oak Meade Way</t>
  </si>
  <si>
    <t>Longwood (The Dependency)</t>
  </si>
  <si>
    <t>3188 Roxbury Mills Road (MD 97)</t>
  </si>
  <si>
    <t>HO-960</t>
  </si>
  <si>
    <t>Longwood Chapel</t>
  </si>
  <si>
    <t>3169 Washington Road (MD 97) (Roxbury Mills Road)</t>
  </si>
  <si>
    <t>HO-889</t>
  </si>
  <si>
    <t>Lotz House</t>
  </si>
  <si>
    <t>5266 Waterloo Road (MD 104)</t>
  </si>
  <si>
    <t>HO-783</t>
  </si>
  <si>
    <t>Loudon Avenue Survey District</t>
  </si>
  <si>
    <t>Loudon Avenue over unnamed tributary of Shallow Run</t>
  </si>
  <si>
    <t>HO-1114</t>
  </si>
  <si>
    <t>Louis A. Scholz House</t>
  </si>
  <si>
    <t>850 Sykesville Road (MD 32)</t>
  </si>
  <si>
    <t>HO-625</t>
  </si>
  <si>
    <t>Lutz House</t>
  </si>
  <si>
    <t>3978 Old Columbia Pike (MD 987)</t>
  </si>
  <si>
    <t>HO-588</t>
  </si>
  <si>
    <t>Lyons House, site</t>
  </si>
  <si>
    <t>Ambra Court</t>
  </si>
  <si>
    <t>HO-400</t>
  </si>
  <si>
    <t>3621 MacAlpine Road</t>
  </si>
  <si>
    <t>HO-143</t>
  </si>
  <si>
    <t>MacAlpine Slave Quarters (Mr. &amp; Mrs. Rowland Bounds' House)</t>
  </si>
  <si>
    <t>3645 Mac Alpine Road</t>
  </si>
  <si>
    <t>HO-902</t>
  </si>
  <si>
    <t>Mackall-Wolfe Farm (Walnut Springs Nursery)</t>
  </si>
  <si>
    <t>14822 Burnt Woods Road</t>
  </si>
  <si>
    <t>HO-377</t>
  </si>
  <si>
    <t>Main Street, Elkridge</t>
  </si>
  <si>
    <t>HO-1075</t>
  </si>
  <si>
    <t>Malcolm and Anna Coate House</t>
  </si>
  <si>
    <t>6701 Cedar Lane</t>
  </si>
  <si>
    <t>HO-473</t>
  </si>
  <si>
    <t>Manakee Farm Tenant House</t>
  </si>
  <si>
    <t>Clarksville Pike (MD 108) &amp; Trotter Road</t>
  </si>
  <si>
    <t>HO-928</t>
  </si>
  <si>
    <t>Manakee-Thompson Farm</t>
  </si>
  <si>
    <t>5710 Trotter Road</t>
  </si>
  <si>
    <t>HO-308</t>
  </si>
  <si>
    <t>Manelli Cottage</t>
  </si>
  <si>
    <t>3774 Old Columbia Pike (MD 987)</t>
  </si>
  <si>
    <t>HO-487</t>
  </si>
  <si>
    <t>Manning Frame House</t>
  </si>
  <si>
    <t>16016 Frederick Road (MD 144)</t>
  </si>
  <si>
    <t>HO-587</t>
  </si>
  <si>
    <t>Maple Cliffe</t>
  </si>
  <si>
    <t>4012 College Avenue (4102 Hogg Court)</t>
  </si>
  <si>
    <t>Margaret Smith Gallery (Norton's Drug Store)</t>
  </si>
  <si>
    <t>8090 Main Street (MD 144)</t>
  </si>
  <si>
    <t>HO-538</t>
  </si>
  <si>
    <t>Marks-Lough House (Profits End)</t>
  </si>
  <si>
    <t>4881 Montgomery Road (MD 103)</t>
  </si>
  <si>
    <t>HO-571</t>
  </si>
  <si>
    <t>Marlow House</t>
  </si>
  <si>
    <t>12975 Hall Shop Road</t>
  </si>
  <si>
    <t>HO-955</t>
  </si>
  <si>
    <t>Marriottsville Lime Kilns</t>
  </si>
  <si>
    <t>B &amp; O RR, south side, west of Marriottsville Road</t>
  </si>
  <si>
    <t>HO-1108</t>
  </si>
  <si>
    <t>Marriottsville Store</t>
  </si>
  <si>
    <t>705 Marriottsville Road</t>
  </si>
  <si>
    <t>HO-366</t>
  </si>
  <si>
    <t>Marshallee (Lyndwood, Markham) &amp; Tenant House</t>
  </si>
  <si>
    <t>HO-126</t>
  </si>
  <si>
    <t>Marvin Howard Log Building</t>
  </si>
  <si>
    <t>Dorsey Mill Road</t>
  </si>
  <si>
    <t>HO-1026</t>
  </si>
  <si>
    <t>Mary and Leonard Moore House</t>
  </si>
  <si>
    <t>9991 Guilford Road</t>
  </si>
  <si>
    <t>HO-1064</t>
  </si>
  <si>
    <t>Mary and William Donovan House</t>
  </si>
  <si>
    <t>1695 Woodstock Road</t>
  </si>
  <si>
    <t>HO-646</t>
  </si>
  <si>
    <t>Mary Selby Burgess House (Burgess-Sullivan House)</t>
  </si>
  <si>
    <t>3075 Sykesville Road (MD 32)</t>
  </si>
  <si>
    <t>HO-219</t>
  </si>
  <si>
    <t>Masonic Hall (Solomon's Lodge #121 A.F. &amp; A.M.)</t>
  </si>
  <si>
    <t>2-4 Washington Street</t>
  </si>
  <si>
    <t>HO-622</t>
  </si>
  <si>
    <t>Massey House</t>
  </si>
  <si>
    <t>4001 Old Columbia Pike (MD 987)</t>
  </si>
  <si>
    <t>HO-324</t>
  </si>
  <si>
    <t>Mathews-E.T. Clark House</t>
  </si>
  <si>
    <t>8765 Ruppert Court</t>
  </si>
  <si>
    <t>HO-201</t>
  </si>
  <si>
    <t>Mathis House</t>
  </si>
  <si>
    <t>16024 Frederick Road (MD 144)</t>
  </si>
  <si>
    <t>HO-794</t>
  </si>
  <si>
    <t>Matthews House</t>
  </si>
  <si>
    <t>6280 Mound Street</t>
  </si>
  <si>
    <t>HO-447</t>
  </si>
  <si>
    <t>Maycroft (Atwell House)</t>
  </si>
  <si>
    <t>6060 Old Lawyers Hill Road</t>
  </si>
  <si>
    <t>HO-747</t>
  </si>
  <si>
    <t>Maycroft Tenant House &amp; Detached Kitchen</t>
  </si>
  <si>
    <t>6064 Old Lawyers Hill Road</t>
  </si>
  <si>
    <t>HO-202</t>
  </si>
  <si>
    <t>Mayne House (Owings Log-Brick House)</t>
  </si>
  <si>
    <t>16020 Frederick Road (MD 144)</t>
  </si>
  <si>
    <t>HO-498</t>
  </si>
  <si>
    <t>McCauley House</t>
  </si>
  <si>
    <t>5782 Main Street</t>
  </si>
  <si>
    <t>HO-974</t>
  </si>
  <si>
    <t>McCauley-Hobbs Tenant House</t>
  </si>
  <si>
    <t>5701-5703 Furnace Avenue</t>
  </si>
  <si>
    <t>HO-240</t>
  </si>
  <si>
    <t>McKendree Methodist Church (Sharon Mission Baptist Church)</t>
  </si>
  <si>
    <t>HO-402</t>
  </si>
  <si>
    <t>McKenzie's Discovery (Hannon House, No Less)</t>
  </si>
  <si>
    <t>2416 McKenzie Road</t>
  </si>
  <si>
    <t>HO-634</t>
  </si>
  <si>
    <t>McLaughlin-Delisa House</t>
  </si>
  <si>
    <t>3909 Hunter Road</t>
  </si>
  <si>
    <t>HO-383</t>
  </si>
  <si>
    <t>Melville M. E. Church (Melville Chapel)</t>
  </si>
  <si>
    <t>Furnace Avenue</t>
  </si>
  <si>
    <t>HO-987</t>
  </si>
  <si>
    <t>Melvin and Katherine Brown Farm</t>
  </si>
  <si>
    <t>2020 Long Corner Road</t>
  </si>
  <si>
    <t>HO-693</t>
  </si>
  <si>
    <t>Melvin and Myrtle Scaggs Farm, site</t>
  </si>
  <si>
    <t>3458 Old Columbia Road</t>
  </si>
  <si>
    <t>HO-732</t>
  </si>
  <si>
    <t>Mentzell Paper Company Site</t>
  </si>
  <si>
    <t>Sylvan Lane</t>
  </si>
  <si>
    <t>HO-289</t>
  </si>
  <si>
    <t>Meriweather (Butler House)</t>
  </si>
  <si>
    <t>14944 Roxbury Road</t>
  </si>
  <si>
    <t>HO-629</t>
  </si>
  <si>
    <t>Merson House</t>
  </si>
  <si>
    <t>3922 Old Columbia Pike (MD 987)</t>
  </si>
  <si>
    <t>HO-199</t>
  </si>
  <si>
    <t>Methodist Episcopal Parsonage (Flohr-Barnes House), site</t>
  </si>
  <si>
    <t>16037 Frederick Road (MD 144)</t>
  </si>
  <si>
    <t>HO-504</t>
  </si>
  <si>
    <t>Mewshaw House</t>
  </si>
  <si>
    <t>5846 Main Street</t>
  </si>
  <si>
    <t>HO-403</t>
  </si>
  <si>
    <t>Meyer-Manner Log House (The Manner House)</t>
  </si>
  <si>
    <t>10097 Century Drive</t>
  </si>
  <si>
    <t>HO-1071</t>
  </si>
  <si>
    <t>Michael Feeney House</t>
  </si>
  <si>
    <t>1510 Grooms Lane</t>
  </si>
  <si>
    <t>HO-225</t>
  </si>
  <si>
    <t>Mill Workers Houses (Storch Realty Duplexes)</t>
  </si>
  <si>
    <t>9051-9069 Baltimore Street</t>
  </si>
  <si>
    <t>HO-527</t>
  </si>
  <si>
    <t>Miller Farmhouse</t>
  </si>
  <si>
    <t>5748 Montgomery Road (MD 103)</t>
  </si>
  <si>
    <t>HO-943</t>
  </si>
  <si>
    <t>Miller-Harrison Tenant Farm</t>
  </si>
  <si>
    <t>12998 Schooley Mill Road</t>
  </si>
  <si>
    <t>HO-908</t>
  </si>
  <si>
    <t>Miller-Ketterman House, site</t>
  </si>
  <si>
    <t>9549 Old Annapolis Road</t>
  </si>
  <si>
    <t>HO-897</t>
  </si>
  <si>
    <t>Milton A. Murphy House (Milton and Nellie Murphy House)</t>
  </si>
  <si>
    <t>10546 Frederick Road (MD 144)</t>
  </si>
  <si>
    <t>HO-645</t>
  </si>
  <si>
    <t>Milton Shipley House</t>
  </si>
  <si>
    <t>2920 Sykesville Road (MD 32)</t>
  </si>
  <si>
    <t>HO-224</t>
  </si>
  <si>
    <t>Minnie W. Rooney House</t>
  </si>
  <si>
    <t>9056-9058 Baltimore Street</t>
  </si>
  <si>
    <t>Montpelier</t>
  </si>
  <si>
    <t>10904 Johns Hopkins Road</t>
  </si>
  <si>
    <t>Montrose Farm</t>
  </si>
  <si>
    <t>13370 Brighton Dam Road</t>
  </si>
  <si>
    <t>HO-393</t>
  </si>
  <si>
    <t>Morning Choice (John Malkmus House)</t>
  </si>
  <si>
    <t>6560 Belmont Woods Road</t>
  </si>
  <si>
    <t>Moundland</t>
  </si>
  <si>
    <t>Guilford Road</t>
  </si>
  <si>
    <t>Mount Hebron</t>
  </si>
  <si>
    <t>2331 Calvin Circle</t>
  </si>
  <si>
    <t>Mount Ida</t>
  </si>
  <si>
    <t>3691 Sarah's Lane</t>
  </si>
  <si>
    <t>HO-557</t>
  </si>
  <si>
    <t>Mount Misery</t>
  </si>
  <si>
    <t>8469 Hill Street</t>
  </si>
  <si>
    <t>HO-800</t>
  </si>
  <si>
    <t>Mount Moriah Lodge No. 7</t>
  </si>
  <si>
    <t>HO-916</t>
  </si>
  <si>
    <t>Mount View</t>
  </si>
  <si>
    <t>12985 Frederick Road (MD 144)</t>
  </si>
  <si>
    <t>HO-618</t>
  </si>
  <si>
    <t>Moxley House</t>
  </si>
  <si>
    <t>2965 Rogers Avenue (MD 99)</t>
  </si>
  <si>
    <t>HO-516</t>
  </si>
  <si>
    <t>Mrs. Fairbanks House</t>
  </si>
  <si>
    <t>5776 Paradise Avenue</t>
  </si>
  <si>
    <t>HO-182</t>
  </si>
  <si>
    <t>Mrs. Miller Mills House (Francis Shipley House)</t>
  </si>
  <si>
    <t>13523 Triadelphia Road</t>
  </si>
  <si>
    <t>HO-509</t>
  </si>
  <si>
    <t>Mrs. Mills Double House</t>
  </si>
  <si>
    <t>HO-431</t>
  </si>
  <si>
    <t>Mt. Calvary Church (Glenwood Missionary Baptist Church)</t>
  </si>
  <si>
    <t>3875 Roxbury Mills Road (MD 97)</t>
  </si>
  <si>
    <t>Roxbury</t>
  </si>
  <si>
    <t>HO-276</t>
  </si>
  <si>
    <t>Mt. Gregory United Methodist Church</t>
  </si>
  <si>
    <t>2325 Roxbury Mills Road (MD 97)</t>
  </si>
  <si>
    <t>HO-145</t>
  </si>
  <si>
    <t>Mt. Joy (Santa Fe)</t>
  </si>
  <si>
    <t>5000 Executive Park Drive</t>
  </si>
  <si>
    <t>HO-1113</t>
  </si>
  <si>
    <t>Mt. Philista Poultry Farm; Day Farm</t>
  </si>
  <si>
    <t>799 Sykesville Road (MD 32)</t>
  </si>
  <si>
    <t>HO-406</t>
  </si>
  <si>
    <t>Mt. Pleasant</t>
  </si>
  <si>
    <t>10520 Old Frederick Road (MD 99)</t>
  </si>
  <si>
    <t>HO-358</t>
  </si>
  <si>
    <t>Mumbles and Squeaks (Fissel's Stone Shop)</t>
  </si>
  <si>
    <t>8133 Main Street (MD 144)</t>
  </si>
  <si>
    <t>HO-918</t>
  </si>
  <si>
    <t>Murphy-Connell Farm (No Documentation on File)</t>
  </si>
  <si>
    <t>8450 Murphy Road</t>
  </si>
  <si>
    <t>HO-445</t>
  </si>
  <si>
    <t>Murray-Miller House (Bonnie Wood)</t>
  </si>
  <si>
    <t>6117 Lawyers Hill Road</t>
  </si>
  <si>
    <t>HO-262</t>
  </si>
  <si>
    <t>Myers Apartment Building, site (Inwood P.O. &amp; General Store)</t>
  </si>
  <si>
    <t>Roxbury Mills Road (MD 97) &amp; McKendree Road</t>
  </si>
  <si>
    <t>HO-121</t>
  </si>
  <si>
    <t>Nancy Valle's Stone House</t>
  </si>
  <si>
    <t>4401 Roxbury Mills Road (MD97)</t>
  </si>
  <si>
    <t>HO-623</t>
  </si>
  <si>
    <t>Nelson House</t>
  </si>
  <si>
    <t>3992 Old Columbia Pike (MD 987)</t>
  </si>
  <si>
    <t>HO-1021</t>
  </si>
  <si>
    <t>Newton-Earp House, site</t>
  </si>
  <si>
    <t>6084 Old Washington Boulevard</t>
  </si>
  <si>
    <t>HO-923</t>
  </si>
  <si>
    <t>Nixon Farm (No Documentation on File)</t>
  </si>
  <si>
    <t>2800 Nixon's Farm Lane</t>
  </si>
  <si>
    <t>HO-910</t>
  </si>
  <si>
    <t>Norman &amp; Edith Choyce House, site</t>
  </si>
  <si>
    <t>9565 Old Annapolis Road</t>
  </si>
  <si>
    <t>HO-270</t>
  </si>
  <si>
    <t>Oak Grove Cemetery</t>
  </si>
  <si>
    <t>Roxbury Mills Road (MD 97) &amp; Union Chapel Road</t>
  </si>
  <si>
    <t>Oak Hall, site</t>
  </si>
  <si>
    <t>Oak Hall Lane</t>
  </si>
  <si>
    <t>HO-1099</t>
  </si>
  <si>
    <t>Oak Hill, site</t>
  </si>
  <si>
    <t>Old Waterloo Road</t>
  </si>
  <si>
    <t>HO-284</t>
  </si>
  <si>
    <t>Oak Lawn (Hayden House, former Board of Ed. Building)</t>
  </si>
  <si>
    <t>8360 Court Place</t>
  </si>
  <si>
    <t>16449 Edwin Warfield Road</t>
  </si>
  <si>
    <t>HO-271</t>
  </si>
  <si>
    <t>Oakhurst (Lardy House)</t>
  </si>
  <si>
    <t>2460 McKendree Road</t>
  </si>
  <si>
    <t>HO-951</t>
  </si>
  <si>
    <t>Oakhurst Tenant House</t>
  </si>
  <si>
    <t>2732 McKendree Road</t>
  </si>
  <si>
    <t>HO-944</t>
  </si>
  <si>
    <t>Oakland Farm</t>
  </si>
  <si>
    <t>1825 McKendree Road</t>
  </si>
  <si>
    <t>HO-159</t>
  </si>
  <si>
    <t>Oakland Farms</t>
  </si>
  <si>
    <t>14175 Old Frederick Road</t>
  </si>
  <si>
    <t>Oakland Manor</t>
  </si>
  <si>
    <t>5430 Vantage Point Road</t>
  </si>
  <si>
    <t>HO-185</t>
  </si>
  <si>
    <t>Oakland Manor Blacksmith Shop (Ralston Stone Cottage)</t>
  </si>
  <si>
    <t>10102 Hyla Brook Road</t>
  </si>
  <si>
    <t>HO-331</t>
  </si>
  <si>
    <t>Oakland Manor Slave Quarters</t>
  </si>
  <si>
    <t>HO-551</t>
  </si>
  <si>
    <t>Oakland Manor Washhouse and Icehouse (The Eye of the Camel, Rose Price Cottage)</t>
  </si>
  <si>
    <t>5432 Vantage Point Road</t>
  </si>
  <si>
    <t>HO-430</t>
  </si>
  <si>
    <t>Oakland Mills Blacksmith House and Shop; Felicity</t>
  </si>
  <si>
    <t>5471 Old Columbia Road</t>
  </si>
  <si>
    <t>Oakland Mills</t>
  </si>
  <si>
    <t>HO-1047</t>
  </si>
  <si>
    <t>Oakland Mills Survey District</t>
  </si>
  <si>
    <t>Old Columbia Pike</t>
  </si>
  <si>
    <t>HO-291</t>
  </si>
  <si>
    <t>Oakley Farm (Celia Holland Home)</t>
  </si>
  <si>
    <t>15802 Frederick Road (MD 144)</t>
  </si>
  <si>
    <t>HO-512</t>
  </si>
  <si>
    <t>O'er the Spring (Harrison House)</t>
  </si>
  <si>
    <t>5671 Railroad Avenue</t>
  </si>
  <si>
    <t>HO-519</t>
  </si>
  <si>
    <t>Old Christ Church Rectory (Rev. Alexander Berger House)</t>
  </si>
  <si>
    <t>7110 Oakland Mills Road</t>
  </si>
  <si>
    <t>HO-806</t>
  </si>
  <si>
    <t>Old Elkridge Schoolhouse</t>
  </si>
  <si>
    <t>6317 Old Washington Road</t>
  </si>
  <si>
    <t>HO-253</t>
  </si>
  <si>
    <t>Old Florence School</t>
  </si>
  <si>
    <t>3055 Florence Road</t>
  </si>
  <si>
    <t>HO-449</t>
  </si>
  <si>
    <t>Old Grace Church Rectory</t>
  </si>
  <si>
    <t>5970 Baltimore Washington Boulevard (US 1)</t>
  </si>
  <si>
    <t>HO-442</t>
  </si>
  <si>
    <t>Old Guilford School Building</t>
  </si>
  <si>
    <t>6899 Oakland Mills Road</t>
  </si>
  <si>
    <t>HO-340</t>
  </si>
  <si>
    <t>Old Howard County Courthouse</t>
  </si>
  <si>
    <t>Main Street (MD 144) &amp; Ellicott Mills Drive</t>
  </si>
  <si>
    <t>HO-216</t>
  </si>
  <si>
    <t>Old Mill Apartment House (Storch Apartment House #1)</t>
  </si>
  <si>
    <t>9078 Washington Street</t>
  </si>
  <si>
    <t>HO-217</t>
  </si>
  <si>
    <t>Old Mill Workers Apartment House (Storch Apt. House)</t>
  </si>
  <si>
    <t>9105-9111 Washington Street</t>
  </si>
  <si>
    <t>HO-365</t>
  </si>
  <si>
    <t>HO-184</t>
  </si>
  <si>
    <t>Old Oakland Manor (Ralston House)</t>
  </si>
  <si>
    <t>10026 Hyla Brook Road</t>
  </si>
  <si>
    <t>HO-142</t>
  </si>
  <si>
    <t>Old St. Johns Rectory</t>
  </si>
  <si>
    <t>3508 W. Gate Drive</t>
  </si>
  <si>
    <t>HO-351</t>
  </si>
  <si>
    <t>Old St. Peter's Church Rectory, site</t>
  </si>
  <si>
    <t>St. Paul Place</t>
  </si>
  <si>
    <t>HO-803</t>
  </si>
  <si>
    <t>Old Washington Road Survey District</t>
  </si>
  <si>
    <t>Old Washington, Augustine, Montgomery, Downs Roads</t>
  </si>
  <si>
    <t>HO-332</t>
  </si>
  <si>
    <t>Oliver Viaduct</t>
  </si>
  <si>
    <t>Main Street (MD 144)</t>
  </si>
  <si>
    <t>HO-391</t>
  </si>
  <si>
    <t>Olney</t>
  </si>
  <si>
    <t>6781-6810 Norris Lane</t>
  </si>
  <si>
    <t>HO-540</t>
  </si>
  <si>
    <t>Olney Tenant House</t>
  </si>
  <si>
    <t>6851 Norris Lane</t>
  </si>
  <si>
    <t>HO-898</t>
  </si>
  <si>
    <t>O'Tremba House</t>
  </si>
  <si>
    <t>10470 Frederick Road (MD 144)</t>
  </si>
  <si>
    <t>HO-1059</t>
  </si>
  <si>
    <t>Otto Berner House</t>
  </si>
  <si>
    <t>1575 Woodstock Road</t>
  </si>
  <si>
    <t>HO-236</t>
  </si>
  <si>
    <t>Overlook Farms (The Gould House)</t>
  </si>
  <si>
    <t>Murray Hill Road</t>
  </si>
  <si>
    <t>HO-489</t>
  </si>
  <si>
    <t>Owings House (Frey House)</t>
  </si>
  <si>
    <t>15949 Frederick Road (MD 144)</t>
  </si>
  <si>
    <t>HO-165</t>
  </si>
  <si>
    <t>Owings-Myerly House, site (Vogel House)</t>
  </si>
  <si>
    <t>7538 Guilford Road (MD 32)</t>
  </si>
  <si>
    <t>Patapsco Female Institute (Patapsco Heights Hotel)</t>
  </si>
  <si>
    <t>3655 Church Road</t>
  </si>
  <si>
    <t>Patapsco Hotel (Thomas' Patapsco Hotel, Stewart's Hotel, Wilson Patapsco Hotel, Ellicott City Times)</t>
  </si>
  <si>
    <t>8004-8026 Main Street (MD 144)</t>
  </si>
  <si>
    <t>Patapsco National Bank</t>
  </si>
  <si>
    <t>8098 Main Street (MD 144)</t>
  </si>
  <si>
    <t>HO-733</t>
  </si>
  <si>
    <t>Patapsco Quarry Company Sites</t>
  </si>
  <si>
    <t>Mulligans Hill Lane</t>
  </si>
  <si>
    <t>HO-459</t>
  </si>
  <si>
    <t>Patapsco State Park Ranger's Quarters</t>
  </si>
  <si>
    <t>River Road</t>
  </si>
  <si>
    <t>HO-584</t>
  </si>
  <si>
    <t>Paternal Gift Farm</t>
  </si>
  <si>
    <t>13555 Clarksville Pike (MD 108)</t>
  </si>
  <si>
    <t>HO-565</t>
  </si>
  <si>
    <t>Pattison Whipps Log House</t>
  </si>
  <si>
    <t>7424 Oakland Mills Road</t>
  </si>
  <si>
    <t>HO-760</t>
  </si>
  <si>
    <t>Patuxent River State Park</t>
  </si>
  <si>
    <t>HO-1029</t>
  </si>
  <si>
    <t>Paul and Regene LaPore House</t>
  </si>
  <si>
    <t>9291 Whisky Bottom Road</t>
  </si>
  <si>
    <t>HO-231</t>
  </si>
  <si>
    <t>Paul Joggereit House</t>
  </si>
  <si>
    <t>15927 Frederick Road (MD 144)</t>
  </si>
  <si>
    <t>HO-304</t>
  </si>
  <si>
    <t>Paul Perkins House</t>
  </si>
  <si>
    <t>3821 Old Columbia Pike (MD 987)</t>
  </si>
  <si>
    <t>HO-375</t>
  </si>
  <si>
    <t>Peddicord House (William Streaker House) (No Documentation on File)</t>
  </si>
  <si>
    <t>HO-1061</t>
  </si>
  <si>
    <t>Percilla and Charles Porter House</t>
  </si>
  <si>
    <t>1505 Grooms Lane</t>
  </si>
  <si>
    <t>HO-648</t>
  </si>
  <si>
    <t>Perrin's Tenant House</t>
  </si>
  <si>
    <t>Marshalee Drive</t>
  </si>
  <si>
    <t>HO-479</t>
  </si>
  <si>
    <t>Persimmon Bottom Farm</t>
  </si>
  <si>
    <t>6010 Ten Oaks Road</t>
  </si>
  <si>
    <t>HO-566</t>
  </si>
  <si>
    <t>Pfefferkorn House &amp; Granary</t>
  </si>
  <si>
    <t>2797 Pfefferkorn Road</t>
  </si>
  <si>
    <t>HO-632</t>
  </si>
  <si>
    <t>Pfeiffer House</t>
  </si>
  <si>
    <t>3887 Old Columbia Pike (MD 987)</t>
  </si>
  <si>
    <t>HO-322</t>
  </si>
  <si>
    <t>Pfeiffer's Corner Blacksmith Shop House</t>
  </si>
  <si>
    <t>5961 Waterloo Road (MD 108)</t>
  </si>
  <si>
    <t>HO-441</t>
  </si>
  <si>
    <t>Pfeiffers Corner Schoolhouse</t>
  </si>
  <si>
    <t>6351 Waterloo Road (MD 108)</t>
  </si>
  <si>
    <t>HO-330</t>
  </si>
  <si>
    <t>Phoenix Emporium(George Goeller Building, P. Valmas Building)</t>
  </si>
  <si>
    <t>8053 Main Street (MD 144)</t>
  </si>
  <si>
    <t>HO-414</t>
  </si>
  <si>
    <t>Pindell Store &amp; House (Mathews-Pindell House)</t>
  </si>
  <si>
    <t>2960 Roxbury Mills Road (MD 97)</t>
  </si>
  <si>
    <t>HO-405</t>
  </si>
  <si>
    <t>4007 Old Columbia Pike (MD 987)</t>
  </si>
  <si>
    <t>Pleasant Valley (Lost by Neglect)</t>
  </si>
  <si>
    <t>13893 Forsythe Road</t>
  </si>
  <si>
    <t>HO-320</t>
  </si>
  <si>
    <t>Pocock-Rodgers House</t>
  </si>
  <si>
    <t>5749-5753 Main Street</t>
  </si>
  <si>
    <t>HO-369</t>
  </si>
  <si>
    <t>Pococks Store #1</t>
  </si>
  <si>
    <t>5721 Main Street</t>
  </si>
  <si>
    <t>HO-370</t>
  </si>
  <si>
    <t>Pococks Store #2</t>
  </si>
  <si>
    <t>5725 Main Street</t>
  </si>
  <si>
    <t>HO-589</t>
  </si>
  <si>
    <t>Pool's Evergreen Lounge &amp; Cabins, site</t>
  </si>
  <si>
    <t>HO-246</t>
  </si>
  <si>
    <t>Powers House</t>
  </si>
  <si>
    <t>16025 Frederick Road (MD 144)</t>
  </si>
  <si>
    <t>HO-558</t>
  </si>
  <si>
    <t>Prestage's Folly</t>
  </si>
  <si>
    <t>3832 Old Columbia Pike (MD 987)</t>
  </si>
  <si>
    <t>HO-209</t>
  </si>
  <si>
    <t>Providence (Methodist) Church (Tatiana)</t>
  </si>
  <si>
    <t>14290 Triadelphia Road</t>
  </si>
  <si>
    <t>HO-859</t>
  </si>
  <si>
    <t>Pue-Fulton Farm</t>
  </si>
  <si>
    <t>3948 Cooks Lane</t>
  </si>
  <si>
    <t>Quaker Burial Grounds</t>
  </si>
  <si>
    <t>HO-416</t>
  </si>
  <si>
    <t>Quarry on the Cattail (Robert Warfield House) (No Documentation on File)</t>
  </si>
  <si>
    <t>Daisy Road</t>
  </si>
  <si>
    <t>HO-311</t>
  </si>
  <si>
    <t>R&amp;R Unlimited Antiques</t>
  </si>
  <si>
    <t>3736-3742 Tongue Row</t>
  </si>
  <si>
    <t>HO-181</t>
  </si>
  <si>
    <t>R. Hook Log House (Hackett Log House)</t>
  </si>
  <si>
    <t>14465 Frederick Road (MD 144)</t>
  </si>
  <si>
    <t>HO-617</t>
  </si>
  <si>
    <t>Radcliffe House</t>
  </si>
  <si>
    <t>3052 Rogers Avenue (MD 99)</t>
  </si>
  <si>
    <t>HO-514</t>
  </si>
  <si>
    <t>Railroad Avenue Historic District</t>
  </si>
  <si>
    <t>HO-497</t>
  </si>
  <si>
    <t>Railroad Building</t>
  </si>
  <si>
    <t>5600 Main Street</t>
  </si>
  <si>
    <t>Railroad Hotel(TurnOver a NewLeaf, The Meeting House)</t>
  </si>
  <si>
    <t>8028-8046 Main Street (MD 144)</t>
  </si>
  <si>
    <t>HO-310</t>
  </si>
  <si>
    <t>Rebel Trading Post &amp; The Arms Room (Ijams Shop)</t>
  </si>
  <si>
    <t>3744-3748 Tongue Row</t>
  </si>
  <si>
    <t>HO-448</t>
  </si>
  <si>
    <t>Red Hill House (Hemphill House)</t>
  </si>
  <si>
    <t>6053 Old Lawyers Hill Road</t>
  </si>
  <si>
    <t>Red House Tavern</t>
  </si>
  <si>
    <t>Hoods Mill Road (MD 97)</t>
  </si>
  <si>
    <t>HO-633</t>
  </si>
  <si>
    <t>Reed House</t>
  </si>
  <si>
    <t>3873 Old Columbia Pike (MD 987)</t>
  </si>
  <si>
    <t>HO-789</t>
  </si>
  <si>
    <t>Reilly-McNamara House, site</t>
  </si>
  <si>
    <t>6322 Winters Lane</t>
  </si>
  <si>
    <t>HO-1112</t>
  </si>
  <si>
    <t>Renehan Property</t>
  </si>
  <si>
    <t>751 Sykesville Road (MD 32)</t>
  </si>
  <si>
    <t>HO-1040</t>
  </si>
  <si>
    <t>Rep. Stephen Gambrill House, site</t>
  </si>
  <si>
    <t>9881 Gorman Road</t>
  </si>
  <si>
    <t>HO-1011</t>
  </si>
  <si>
    <t>Reverend Burton Highley House</t>
  </si>
  <si>
    <t>7953 Old Jessup Road</t>
  </si>
  <si>
    <t>HO-903</t>
  </si>
  <si>
    <t>Rex Family House, site</t>
  </si>
  <si>
    <t>4239 Montgomery Road (MD 103)</t>
  </si>
  <si>
    <t>HO-1094</t>
  </si>
  <si>
    <t>Rezin Worthington Tenant House Ruins</t>
  </si>
  <si>
    <t>HO-1034</t>
  </si>
  <si>
    <t>Richard and Gladys Coon House, site</t>
  </si>
  <si>
    <t>10671 Harding Road</t>
  </si>
  <si>
    <t>HO-868</t>
  </si>
  <si>
    <t>Richard Burgess Farmhouse (Hay Meadow)</t>
  </si>
  <si>
    <t>1270 Haymeadow Lane</t>
  </si>
  <si>
    <t>HO-870</t>
  </si>
  <si>
    <t>Richard Shipley Farm, site (Caleb Shipley, Jr. Farm)</t>
  </si>
  <si>
    <t>2400 Pfefferkorn Road</t>
  </si>
  <si>
    <t>HO-907</t>
  </si>
  <si>
    <t>4730 Sheppard Lane</t>
  </si>
  <si>
    <t>HO-544</t>
  </si>
  <si>
    <t>Ridgeley-Bowman Farm</t>
  </si>
  <si>
    <t>3896 Hipsley Mill Road</t>
  </si>
  <si>
    <t>HO-644</t>
  </si>
  <si>
    <t>Ridgely Tenant House</t>
  </si>
  <si>
    <t>3615 Ivory Road</t>
  </si>
  <si>
    <t>HO-249</t>
  </si>
  <si>
    <t>Ridgely-Mercier House (R.A. Poole House)</t>
  </si>
  <si>
    <t>15921 Frederick Road (MD 144)</t>
  </si>
  <si>
    <t>HO-930</t>
  </si>
  <si>
    <t>Ridgely-Riggs Farm, site</t>
  </si>
  <si>
    <t>Old Roxbury Road</t>
  </si>
  <si>
    <t>HO-158</t>
  </si>
  <si>
    <t>River Hill Farm (Four Brothers Portion, Richard B.Owings House)</t>
  </si>
  <si>
    <t>HO-106</t>
  </si>
  <si>
    <t>Robert Hunter House</t>
  </si>
  <si>
    <t>14610 Frederick Road (MD 144)</t>
  </si>
  <si>
    <t>HO-636</t>
  </si>
  <si>
    <t>Robinson Farm (Goldstein-Johnson Property)</t>
  </si>
  <si>
    <t>6692 Cedar Lane</t>
  </si>
  <si>
    <t>HO-562</t>
  </si>
  <si>
    <t>Roby House</t>
  </si>
  <si>
    <t>13100 Linden Church Road</t>
  </si>
  <si>
    <t>HO-590</t>
  </si>
  <si>
    <t>Rock Hill College (Rock Hill Academy)</t>
  </si>
  <si>
    <t>3700 College Avenue</t>
  </si>
  <si>
    <t>HO-151</t>
  </si>
  <si>
    <t>Rockburn</t>
  </si>
  <si>
    <t>6581 Belmont Woods Road</t>
  </si>
  <si>
    <t>HO-615</t>
  </si>
  <si>
    <t>Rogers House</t>
  </si>
  <si>
    <t>2874 Rogers Avenue (MD 99)</t>
  </si>
  <si>
    <t>HO-443</t>
  </si>
  <si>
    <t>Roheleder House, site (Mac Sherry Place)</t>
  </si>
  <si>
    <t>6219 Lawyers Hill Road</t>
  </si>
  <si>
    <t>HO-386</t>
  </si>
  <si>
    <t>Rokeby (Morris House)</t>
  </si>
  <si>
    <t>6393 Crossview Road</t>
  </si>
  <si>
    <t>HO-191</t>
  </si>
  <si>
    <t>Roland Maxwell Farmhouse (Carl R. Myers House)</t>
  </si>
  <si>
    <t>1805 Marriottsville Road</t>
  </si>
  <si>
    <t>HO-335</t>
  </si>
  <si>
    <t>Rorabaugh House</t>
  </si>
  <si>
    <t>10750 Guilford Road (MD 732)</t>
  </si>
  <si>
    <t>HO-297</t>
  </si>
  <si>
    <t>Rose Hill (Alva Collins House)</t>
  </si>
  <si>
    <t>979 Hood's Mill Road (MD 97)</t>
  </si>
  <si>
    <t>HO-933</t>
  </si>
  <si>
    <t>Rose Hill (Rosemont)</t>
  </si>
  <si>
    <t>3311 Rogers Avenue</t>
  </si>
  <si>
    <t>Round About Hills (Peacefields)</t>
  </si>
  <si>
    <t>15505 Cattail Oaks</t>
  </si>
  <si>
    <t>HO-530</t>
  </si>
  <si>
    <t>Rowles House</t>
  </si>
  <si>
    <t>7060 Baltimore Washington Boulevard (US 1)</t>
  </si>
  <si>
    <t>HO-502</t>
  </si>
  <si>
    <t>Rowles-Earp-Hand House, site (J.B. Kilby House)</t>
  </si>
  <si>
    <t>5842 Main Street</t>
  </si>
  <si>
    <t>HO-931</t>
  </si>
  <si>
    <t>Roxbury Boy Scout Cabin, ruin</t>
  </si>
  <si>
    <t>Roxbury Mill</t>
  </si>
  <si>
    <t>Roxbury Mill Road</t>
  </si>
  <si>
    <t>HO-169</t>
  </si>
  <si>
    <t>Roxbury Mill Miller's House</t>
  </si>
  <si>
    <t>4102 Roxbury Mill Road</t>
  </si>
  <si>
    <t>HO-229</t>
  </si>
  <si>
    <t>Roy Martin House, site</t>
  </si>
  <si>
    <t>HO-535</t>
  </si>
  <si>
    <t>Rudisill House</t>
  </si>
  <si>
    <t>HO-288</t>
  </si>
  <si>
    <t>Ruth Daggett House</t>
  </si>
  <si>
    <t>1276 Hoods Mill Road (MD 97)</t>
  </si>
  <si>
    <t>HO-483</t>
  </si>
  <si>
    <t>S.E. Yates House</t>
  </si>
  <si>
    <t>8516 Main Street</t>
  </si>
  <si>
    <t>HO-533</t>
  </si>
  <si>
    <t>Salopha</t>
  </si>
  <si>
    <t>691 River Road</t>
  </si>
  <si>
    <t>HO-350</t>
  </si>
  <si>
    <t>Sam Caplan Double Houses</t>
  </si>
  <si>
    <t>3760-3766 St. Paul Street</t>
  </si>
  <si>
    <t>HO-338</t>
  </si>
  <si>
    <t>Sam Caplan House (Burgess Tenant House, Miller's House)</t>
  </si>
  <si>
    <t>8454 Main Street</t>
  </si>
  <si>
    <t>HO-339</t>
  </si>
  <si>
    <t>Sam Caplan's Cottage, site</t>
  </si>
  <si>
    <t>HO-583</t>
  </si>
  <si>
    <t>Samuel Burgess Carriage House</t>
  </si>
  <si>
    <t>8450 Main Street (MD 144)</t>
  </si>
  <si>
    <t>HO-787</t>
  </si>
  <si>
    <t>Samuel Norris House</t>
  </si>
  <si>
    <t>6611 Railroad Street</t>
  </si>
  <si>
    <t>Samuel Powell House</t>
  </si>
  <si>
    <t>8198 Main Street (MD 144)</t>
  </si>
  <si>
    <t>Samuel Powell House (Chateau Wine Supplies, Rhodey Beer Garden, Navicki's (Votta's) Shoe Repair)</t>
  </si>
  <si>
    <t>8120 Main Street (MD 144)</t>
  </si>
  <si>
    <t>HO-434</t>
  </si>
  <si>
    <t>Sandstone Farm (The Cissel House, Hammond and Gist)</t>
  </si>
  <si>
    <t>6927 Mink Hollow Road</t>
  </si>
  <si>
    <t>HO-408</t>
  </si>
  <si>
    <t>Sapling Range (McFann House)</t>
  </si>
  <si>
    <t>14831 Triadelphia Road</t>
  </si>
  <si>
    <t>HO-102</t>
  </si>
  <si>
    <t>Sarah Jane Powell Log Cabin (Albert E. France Log Cabin)</t>
  </si>
  <si>
    <t>2240 Roxbury Mills Road (MD 97)</t>
  </si>
  <si>
    <t>HO-888</t>
  </si>
  <si>
    <t>Sause's Service Station and House</t>
  </si>
  <si>
    <t>8636 Baltimore National Pike (US 40)</t>
  </si>
  <si>
    <t>HO-213</t>
  </si>
  <si>
    <t>Savage Mill (Savage Industrial Center)</t>
  </si>
  <si>
    <t>Foundry Street &amp; Washington Street</t>
  </si>
  <si>
    <t>HO-522</t>
  </si>
  <si>
    <t>Savage Mill General Store (Savage Mill Company Store)</t>
  </si>
  <si>
    <t>8520 Commercial Street</t>
  </si>
  <si>
    <t>HO-873</t>
  </si>
  <si>
    <t>Savage Mill Worker's Bungalow (Josephine Schultz House)</t>
  </si>
  <si>
    <t>8525 Commerical Street</t>
  </si>
  <si>
    <t>HO-218</t>
  </si>
  <si>
    <t>Savage-Irving House (Mansion House, Baldwin House)</t>
  </si>
  <si>
    <t>9110 Washington Street</t>
  </si>
  <si>
    <t>HO-871</t>
  </si>
  <si>
    <t>Schatz House ("Patapsco View" Development)</t>
  </si>
  <si>
    <t>3935 Hunter Street</t>
  </si>
  <si>
    <t>HO-1012</t>
  </si>
  <si>
    <t>Schmeltz Building</t>
  </si>
  <si>
    <t>7981 Old Jessup Road</t>
  </si>
  <si>
    <t>HO-973</t>
  </si>
  <si>
    <t>Schoneman House</t>
  </si>
  <si>
    <t>5674 Furnace Avenue</t>
  </si>
  <si>
    <t>HO-178</t>
  </si>
  <si>
    <t>Schroll House</t>
  </si>
  <si>
    <t>8418 A Baltimore Washington Boulevard (US 1)</t>
  </si>
  <si>
    <t>HO-845</t>
  </si>
  <si>
    <t>Schultz-Haupt Farm, site</t>
  </si>
  <si>
    <t>6085 Lawyer's Hill Road</t>
  </si>
  <si>
    <t>HO-851</t>
  </si>
  <si>
    <t>Scrivner-Kaplan House</t>
  </si>
  <si>
    <t>5199 Ten Oaks Road</t>
  </si>
  <si>
    <t>HO-316</t>
  </si>
  <si>
    <t>Search Enclosed (The Chambers House)</t>
  </si>
  <si>
    <t>4119 Old Columbia Pike (MD 987)</t>
  </si>
  <si>
    <t>HO-911</t>
  </si>
  <si>
    <t>Seike-Ketterman House, site</t>
  </si>
  <si>
    <t>9571 Old Annapolis Road</t>
  </si>
  <si>
    <t>HO-912</t>
  </si>
  <si>
    <t>Seike-Wood House, site</t>
  </si>
  <si>
    <t>9577 Old Annapolis Road</t>
  </si>
  <si>
    <t>HO-1041</t>
  </si>
  <si>
    <t>Seward Family House, site</t>
  </si>
  <si>
    <t>1704 Woodstock Road</t>
  </si>
  <si>
    <t>HO-627</t>
  </si>
  <si>
    <t>Shearn House</t>
  </si>
  <si>
    <t>3916 Old Columbia Pike (MD 987)</t>
  </si>
  <si>
    <t>HO-515</t>
  </si>
  <si>
    <t>Shipley House</t>
  </si>
  <si>
    <t>5794 Paradise Avenue</t>
  </si>
  <si>
    <t>HO-642</t>
  </si>
  <si>
    <t>Shipley House, site (in Alpha Ridge Park)</t>
  </si>
  <si>
    <t>Old Frederick Road (MD 99)</t>
  </si>
  <si>
    <t>HO-170</t>
  </si>
  <si>
    <t>Shipley's Adventure (Dr. Perilla House)</t>
  </si>
  <si>
    <t>14830 Old Frederick Road</t>
  </si>
  <si>
    <t>HO-139</t>
  </si>
  <si>
    <t>Shirley (Little Brick House Farm, Herman Feaga Brick House)</t>
  </si>
  <si>
    <t>10212 Little Brick House Court</t>
  </si>
  <si>
    <t>HO-860</t>
  </si>
  <si>
    <t>Sidney O. Marcus and Richard N. Jones Houses (Orchard Drive; Kramer Development)</t>
  </si>
  <si>
    <t>5001 &amp; 5005 Orchard Drive</t>
  </si>
  <si>
    <t>HO-922</t>
  </si>
  <si>
    <t>Simpson Family Farm</t>
  </si>
  <si>
    <t>11965 Simpson Road</t>
  </si>
  <si>
    <t>HO-356</t>
  </si>
  <si>
    <t>Simpson's Victorian Cottage, site (Porcher Cottage)</t>
  </si>
  <si>
    <t>4080 College Avenue</t>
  </si>
  <si>
    <t>HO-525</t>
  </si>
  <si>
    <t>Simpsonville Stone Ruins</t>
  </si>
  <si>
    <t>Cedar Lane</t>
  </si>
  <si>
    <t>HO-994</t>
  </si>
  <si>
    <t>Smallwood-Thompson Farm</t>
  </si>
  <si>
    <t>12549 Lime Kiln Road</t>
  </si>
  <si>
    <t>HO-1022</t>
  </si>
  <si>
    <t>Smith Family Farm, site</t>
  </si>
  <si>
    <t>15751 Bushy Park Road</t>
  </si>
  <si>
    <t>HO-919</t>
  </si>
  <si>
    <t>Snowdown Farm (No Documentation on File)</t>
  </si>
  <si>
    <t>719 W. Watersville Road</t>
  </si>
  <si>
    <t>HO-1002</t>
  </si>
  <si>
    <t>Somerville Double Tenant House</t>
  </si>
  <si>
    <t>8505 - 8507 Main Street</t>
  </si>
  <si>
    <t>HO-863</t>
  </si>
  <si>
    <t>Spence House</t>
  </si>
  <si>
    <t>5500 Montgomery Road</t>
  </si>
  <si>
    <t>Spring Hill and Quarters</t>
  </si>
  <si>
    <t>4659 Montgomery Road (MD 103) Also 4614 New Cut Road</t>
  </si>
  <si>
    <t>HO-1046</t>
  </si>
  <si>
    <t>Springdale</t>
  </si>
  <si>
    <t>2728 Jennings Chapel Road</t>
  </si>
  <si>
    <t>Florence</t>
  </si>
  <si>
    <t>HO-426</t>
  </si>
  <si>
    <t>Springdale Farm (T. Guy Nichols Estate)</t>
  </si>
  <si>
    <t>Brighton Dam Road</t>
  </si>
  <si>
    <t>Spurriers Tavern, site</t>
  </si>
  <si>
    <t>Waterloo Road (MD 175) &amp; Baltimore Washington Boulebard (US 1)</t>
  </si>
  <si>
    <t>HO-401</t>
  </si>
  <si>
    <t>Squirrel Hill, site (Mason House)</t>
  </si>
  <si>
    <t>Old Annapolis Road</t>
  </si>
  <si>
    <t>HO-124</t>
  </si>
  <si>
    <t>St. Barnabas Episcopal Church</t>
  </si>
  <si>
    <t>13135 Forsythe Road</t>
  </si>
  <si>
    <t>HO-993</t>
  </si>
  <si>
    <t>St. Charles College</t>
  </si>
  <si>
    <t>St. Charles Place and Terra Maria Way</t>
  </si>
  <si>
    <t>HO-395</t>
  </si>
  <si>
    <t>St. Clement's Episcopal Boys' School (Dr.Taylor House)</t>
  </si>
  <si>
    <t>3876 Old Columbia Pike (MD 987)</t>
  </si>
  <si>
    <t>HO-397</t>
  </si>
  <si>
    <t>St. John's Cemetery Lodge</t>
  </si>
  <si>
    <t>St. John's Lane</t>
  </si>
  <si>
    <t>St. John's Episcopal Church</t>
  </si>
  <si>
    <t>9130 Frederick Road (MD 144)</t>
  </si>
  <si>
    <t>HO-1019</t>
  </si>
  <si>
    <t>St. Louis King Catholic Church (1855) and Cemetery</t>
  </si>
  <si>
    <t>5950 Ten Oaks Road</t>
  </si>
  <si>
    <t>HO-277</t>
  </si>
  <si>
    <t>St. Louis King Roman Catholic Church and Cemetery</t>
  </si>
  <si>
    <t>12500 Clarksville Pike (MD 108)</t>
  </si>
  <si>
    <t>HO-756</t>
  </si>
  <si>
    <t>St. Luke's Church</t>
  </si>
  <si>
    <t>350 River Road</t>
  </si>
  <si>
    <t>HO-166</t>
  </si>
  <si>
    <t>St. Mark's Episcopal Church</t>
  </si>
  <si>
    <t>12700 Hall Shop Road</t>
  </si>
  <si>
    <t>HO-392</t>
  </si>
  <si>
    <t>St. Mary's College &amp; Chapel, site (Mount Clement, St. Clement's College)</t>
  </si>
  <si>
    <t>4446 Bonnie Branch Road</t>
  </si>
  <si>
    <t>HO-290</t>
  </si>
  <si>
    <t>St. Michaels Roman Catholic Church</t>
  </si>
  <si>
    <t>St. Michael Road &amp; Hardy Road</t>
  </si>
  <si>
    <t>St. Paul's Catholic School (Patapsco National Bank)</t>
  </si>
  <si>
    <t>St. Paul Street</t>
  </si>
  <si>
    <t>HO-347</t>
  </si>
  <si>
    <t>St. Paul's Church Rectory</t>
  </si>
  <si>
    <t>3755 St. Paul Street</t>
  </si>
  <si>
    <t>HO-101</t>
  </si>
  <si>
    <t>St. Paul's Episcopal Church</t>
  </si>
  <si>
    <t>HO-986</t>
  </si>
  <si>
    <t>St. Paul's Lutheran Church &amp; Parsonage</t>
  </si>
  <si>
    <t>11795 Scaggsville Road (MD 216) (&amp; 11797)</t>
  </si>
  <si>
    <t>HO-348</t>
  </si>
  <si>
    <t>St. Paul's Roman Catholic Church</t>
  </si>
  <si>
    <t>3749 St. Paul Street</t>
  </si>
  <si>
    <t>HO-299</t>
  </si>
  <si>
    <t>St. Peters Episcopal Church, site</t>
  </si>
  <si>
    <t>HO-298</t>
  </si>
  <si>
    <t>St. Peters Rectory &amp; Parish House</t>
  </si>
  <si>
    <t>8205 St. Paul Place</t>
  </si>
  <si>
    <t>HO-235</t>
  </si>
  <si>
    <t>St. Stephens A.M.E. Church</t>
  </si>
  <si>
    <t>7741 Mayfield Avenue</t>
  </si>
  <si>
    <t>HO-237</t>
  </si>
  <si>
    <t>Stansfield House</t>
  </si>
  <si>
    <t>Gorman Road</t>
  </si>
  <si>
    <t>HO-376</t>
  </si>
  <si>
    <t>Star House on Turf Valley County Club (No Documentation on File)</t>
  </si>
  <si>
    <t>Turf Valley Road</t>
  </si>
  <si>
    <t>HO-146</t>
  </si>
  <si>
    <t>Stempner House</t>
  </si>
  <si>
    <t>5777 Main Street</t>
  </si>
  <si>
    <t>HO-122</t>
  </si>
  <si>
    <t>Stephen B. Dorsey Farm Tenant House (Russell Maisel's Stone House)</t>
  </si>
  <si>
    <t>15282 Roxbury Road</t>
  </si>
  <si>
    <t>HO-841</t>
  </si>
  <si>
    <t>Stephens Property (Linden Manor)</t>
  </si>
  <si>
    <t>9801 Gorman Road</t>
  </si>
  <si>
    <t>HO-357</t>
  </si>
  <si>
    <t>Stillridge Herb Shop (Caplan's Stone Shop)</t>
  </si>
  <si>
    <t>8129 Main Street (MD 144)</t>
  </si>
  <si>
    <t>HO-924</t>
  </si>
  <si>
    <t>Stirn Farm Tenant House, site</t>
  </si>
  <si>
    <t>8914 Old Frederick Road</t>
  </si>
  <si>
    <t>HO-900</t>
  </si>
  <si>
    <t>4341 Stonecrest Drive (Formerly 4394 New Cut Road)</t>
  </si>
  <si>
    <t>HO-513</t>
  </si>
  <si>
    <t>Stumpner Shingled House</t>
  </si>
  <si>
    <t>5631 Railroad Avenue</t>
  </si>
  <si>
    <t>HO-162</t>
  </si>
  <si>
    <t>HO-115</t>
  </si>
  <si>
    <t>Sunnyside (Albert G. Warfield, III House)</t>
  </si>
  <si>
    <t>Woodbine Road (MD 94)</t>
  </si>
  <si>
    <t>HO-875</t>
  </si>
  <si>
    <t>Swartz House</t>
  </si>
  <si>
    <t>8432 N. Ridge Road</t>
  </si>
  <si>
    <t>HO-1025</t>
  </si>
  <si>
    <t>Sweetair, site</t>
  </si>
  <si>
    <t>4122 College Avenue</t>
  </si>
  <si>
    <t>HO-493</t>
  </si>
  <si>
    <t>Sydney C. Robertson House</t>
  </si>
  <si>
    <t>3744 St. Paul Street</t>
  </si>
  <si>
    <t>HO-755</t>
  </si>
  <si>
    <t>Sykesville Creamery</t>
  </si>
  <si>
    <t>Forsythe Avenue &amp; MD 851</t>
  </si>
  <si>
    <t>HO-341</t>
  </si>
  <si>
    <t>Talbott Lumber Company (Ellicott Mills Brewing Company)</t>
  </si>
  <si>
    <t>8308 Main Street (MD 144)</t>
  </si>
  <si>
    <t>HO-390</t>
  </si>
  <si>
    <t>Talbott's Last Shift (Roy Emory House)</t>
  </si>
  <si>
    <t>5231 Talbots Landing Road</t>
  </si>
  <si>
    <t>HO-791</t>
  </si>
  <si>
    <t>Taylor House (No Documentation on File)</t>
  </si>
  <si>
    <t>6150 Hanover Road</t>
  </si>
  <si>
    <t>HO-975</t>
  </si>
  <si>
    <t>Taylor Manor Hospital (Patapsco Manor Sanitorium, Pinel Clinic)</t>
  </si>
  <si>
    <t>4100 College Avenue</t>
  </si>
  <si>
    <t>4252 Columbia Road</t>
  </si>
  <si>
    <t>HO-1039</t>
  </si>
  <si>
    <t>Tenant House (ruins)</t>
  </si>
  <si>
    <t>1224 Crystal Ridge Road</t>
  </si>
  <si>
    <t>HO-1020</t>
  </si>
  <si>
    <t>Terrapin Ramble</t>
  </si>
  <si>
    <t>2542 North Farm Road</t>
  </si>
  <si>
    <t>HO-104</t>
  </si>
  <si>
    <t>Thaddeus Crapster's Log House</t>
  </si>
  <si>
    <t>3101 Cabin Run</t>
  </si>
  <si>
    <t>HO-819</t>
  </si>
  <si>
    <t>The (Harry and Fulton) Gordon Property (McMillan Marine; "Sappington's Sweep")</t>
  </si>
  <si>
    <t>10140 Washington Boulevard (US 1)</t>
  </si>
  <si>
    <t>HO-481</t>
  </si>
  <si>
    <t>The Bayard Easter House, site</t>
  </si>
  <si>
    <t>HO-824</t>
  </si>
  <si>
    <t>The Burke Property (Eastern Stair and Woodwork)</t>
  </si>
  <si>
    <t>8402 Washington Boulevard (US 1)</t>
  </si>
  <si>
    <t>HO-830</t>
  </si>
  <si>
    <t>The Chesgreen Property (Buttermilk Hill Tavern)</t>
  </si>
  <si>
    <t>6100 Washington Boulevard (US 1)</t>
  </si>
  <si>
    <t>HO-823</t>
  </si>
  <si>
    <t>The Cornelius W. Pickett Property (Garage) (J &amp; D Auto Service; White's Contrivance)</t>
  </si>
  <si>
    <t>8802 Washington Boulevard (US 1)</t>
  </si>
  <si>
    <t>HO-848</t>
  </si>
  <si>
    <t>The Cornelius W. Pickett Propery (Resturant and Residence; Woody's Bar; "White Contrivance"))</t>
  </si>
  <si>
    <t>8206 Washington Boulevard (US 1)</t>
  </si>
  <si>
    <t>HO-818</t>
  </si>
  <si>
    <t>The CornickProperty (Sams Inc.; Sam and Elsie's Restaurant)</t>
  </si>
  <si>
    <t>9994 Washington Boulevard (US 1)</t>
  </si>
  <si>
    <t>HO-832</t>
  </si>
  <si>
    <t>The E. Bird Williams Property (Daniel's Restaurant and Biker Bar)</t>
  </si>
  <si>
    <t>5854 Washington Boulevard (US 1)</t>
  </si>
  <si>
    <t>HO-826</t>
  </si>
  <si>
    <t>The Edwin &amp; Margie Fleming Property (Maple Park Trailer Park)</t>
  </si>
  <si>
    <t>8205 Washington Boulevard (US 1)</t>
  </si>
  <si>
    <t>The Firehouse Museum (Old Howard Co. Fire Department Building, Old Howard Co. Public Library)</t>
  </si>
  <si>
    <t>3829 Church Road</t>
  </si>
  <si>
    <t>HO-450</t>
  </si>
  <si>
    <t>The Goldbeater's Cottage (Guercio House)</t>
  </si>
  <si>
    <t>6159 Rockburn Hill Road</t>
  </si>
  <si>
    <t>HO-827</t>
  </si>
  <si>
    <t>The Green Property, site (The Log Cabin Restaurant)</t>
  </si>
  <si>
    <t>8126 Washington Boulevard (US 1)</t>
  </si>
  <si>
    <t>HO-821</t>
  </si>
  <si>
    <t>The Haller Property ("Rocway Towers"; Truckmax Auto Sales, Inc; "Woodcroft")</t>
  </si>
  <si>
    <t>9921 Washington Boulevard (US 1)</t>
  </si>
  <si>
    <t>HO-831</t>
  </si>
  <si>
    <t>The Harmon Property (Elkridge Liquors)</t>
  </si>
  <si>
    <t>5827 Washington Boulevard (US 1)</t>
  </si>
  <si>
    <t>HO-239</t>
  </si>
  <si>
    <t>The Herbiary (Rhinelander House)</t>
  </si>
  <si>
    <t>12549 Folly Quarter Road</t>
  </si>
  <si>
    <t>HO-114</t>
  </si>
  <si>
    <t>The Heritage Log Building, site</t>
  </si>
  <si>
    <t>A.E. Mullinix Road</t>
  </si>
  <si>
    <t>HO-343</t>
  </si>
  <si>
    <t>The History Shoppe (Curran &amp; Bierly Double House)</t>
  </si>
  <si>
    <t>8344 Main Street (MD 144)</t>
  </si>
  <si>
    <t>HO-552</t>
  </si>
  <si>
    <t>The Homestead</t>
  </si>
  <si>
    <t>2260 Daisy Road</t>
  </si>
  <si>
    <t>HO-486</t>
  </si>
  <si>
    <t>The I.O.O.F Building (Church of the Open Bible, store)</t>
  </si>
  <si>
    <t>HO-573</t>
  </si>
  <si>
    <t>The Judge's Bench (Buzz Suter Building)</t>
  </si>
  <si>
    <t>8385 Main Street (MD 144)</t>
  </si>
  <si>
    <t>HO-454</t>
  </si>
  <si>
    <t>The Knoll (Richard Olney Norris Tenant House)</t>
  </si>
  <si>
    <t>6802 Norris Lane</t>
  </si>
  <si>
    <t>HO-141</t>
  </si>
  <si>
    <t>6036 Old Lawyers Hill Road</t>
  </si>
  <si>
    <t>HO-415</t>
  </si>
  <si>
    <t>The Lindens (Martielli House)</t>
  </si>
  <si>
    <t>8514 Chapel View Road</t>
  </si>
  <si>
    <t>The Manse</t>
  </si>
  <si>
    <t>3788 Church Road</t>
  </si>
  <si>
    <t>HO-485</t>
  </si>
  <si>
    <t>The Martin Slagle House</t>
  </si>
  <si>
    <t>15920 Frederick Road (MD 144)</t>
  </si>
  <si>
    <t>HO-825</t>
  </si>
  <si>
    <t>The Michael Bucheck Property, site (Cherry Hill Construction, Inc.)</t>
  </si>
  <si>
    <t>8211 Washington Boulevard (US 1)</t>
  </si>
  <si>
    <t>HO-233</t>
  </si>
  <si>
    <t>The Misses Warfield House (Snyder's Piano &amp; Organ, Inc.)</t>
  </si>
  <si>
    <t>15947 Frederick Road (MD 144)</t>
  </si>
  <si>
    <t>HO-243</t>
  </si>
  <si>
    <t>The Oaks</t>
  </si>
  <si>
    <t>3251 Oaks Road</t>
  </si>
  <si>
    <t>HO-822</t>
  </si>
  <si>
    <t>The Picket Property (Allstate Insurance Office; White's Contrivance)</t>
  </si>
  <si>
    <t>8826 Washington Boulevard (US 1)</t>
  </si>
  <si>
    <t>HO-829</t>
  </si>
  <si>
    <t>The Rosa Bonheur Memorial Park (Pet Cemetery)</t>
  </si>
  <si>
    <t>7239 Washington Boulevard (US 1)</t>
  </si>
  <si>
    <t>HO-518</t>
  </si>
  <si>
    <t>The Shinnamon Three Double Frame Houses</t>
  </si>
  <si>
    <t>1940 Furnace Avenue</t>
  </si>
  <si>
    <t>HO-833</t>
  </si>
  <si>
    <t>The Strickland Property, site (Scooter's Restaurant)</t>
  </si>
  <si>
    <t>7615 Washington Boulevard (US 1)</t>
  </si>
  <si>
    <t>HO-828</t>
  </si>
  <si>
    <t>The Sullivan-Diehl Property (Hubcap City)</t>
  </si>
  <si>
    <t>7541 Washington Boulevard (US 1)</t>
  </si>
  <si>
    <t>HO-319</t>
  </si>
  <si>
    <t>The Tilghman-Ferraro House</t>
  </si>
  <si>
    <t>5741-5745 Main Street</t>
  </si>
  <si>
    <t>The Town Hall (Opera House, Rhodey's Emporium)</t>
  </si>
  <si>
    <t>8044-8046 Main Street (MD 144)</t>
  </si>
  <si>
    <t>HO-345</t>
  </si>
  <si>
    <t>The Vineyard (Devine House)</t>
  </si>
  <si>
    <t>3611 Church Road</t>
  </si>
  <si>
    <t>HO-984</t>
  </si>
  <si>
    <t>Third Ellicott City Firehouse</t>
  </si>
  <si>
    <t>8390 Main Street (MD 144)</t>
  </si>
  <si>
    <t>HO-582</t>
  </si>
  <si>
    <t>Thomas Farm Tenant House</t>
  </si>
  <si>
    <t>2340 Daniels Road</t>
  </si>
  <si>
    <t>HO-735</t>
  </si>
  <si>
    <t>Thomas House</t>
  </si>
  <si>
    <t>Thomas Isaac's Log Cabin (Stanton's Log Cabin)</t>
  </si>
  <si>
    <t>HO-884</t>
  </si>
  <si>
    <t>Thomas Jones House</t>
  </si>
  <si>
    <t>2711 High Ridge Road</t>
  </si>
  <si>
    <t>HO-893</t>
  </si>
  <si>
    <t>Thomas M. Talbott House</t>
  </si>
  <si>
    <t>3864 Old Columbia Pike</t>
  </si>
  <si>
    <t>HO-372</t>
  </si>
  <si>
    <t>Thomas Welling House (No Documentation on File)</t>
  </si>
  <si>
    <t>HO-477</t>
  </si>
  <si>
    <t>Thompson Farm Outbuildings</t>
  </si>
  <si>
    <t>10820 Clarksville Pike (MD 108)</t>
  </si>
  <si>
    <t>HO-867</t>
  </si>
  <si>
    <t>Thompson House</t>
  </si>
  <si>
    <t>5260 Waterloo Road</t>
  </si>
  <si>
    <t>HO-163</t>
  </si>
  <si>
    <t>Tierney Gambrel Roof House, site (Howard's Range)</t>
  </si>
  <si>
    <t>Guilford Road &amp; Clarksville Pike (MD 108)</t>
  </si>
  <si>
    <t>HO-317</t>
  </si>
  <si>
    <t>Tilghman Grocery Store &amp; House (Gloth Apartment House)</t>
  </si>
  <si>
    <t>5733-5739 Main Street</t>
  </si>
  <si>
    <t>HO-881</t>
  </si>
  <si>
    <t>Timanus Tenant House</t>
  </si>
  <si>
    <t>8325 Grove Angle Road</t>
  </si>
  <si>
    <t>HO-536</t>
  </si>
  <si>
    <t>Timberlea</t>
  </si>
  <si>
    <t>4468 Old Columbia Pike</t>
  </si>
  <si>
    <t>HO-878</t>
  </si>
  <si>
    <t>Timmerman House</t>
  </si>
  <si>
    <t>13356 Clarksville Pike (MD 108)</t>
  </si>
  <si>
    <t>HO-273</t>
  </si>
  <si>
    <t>Toomey House (Elkridge Furnace Tenant House)</t>
  </si>
  <si>
    <t>5730 Furnace Road</t>
  </si>
  <si>
    <t>HO-278</t>
  </si>
  <si>
    <t>Tranquility (Peterson House)</t>
  </si>
  <si>
    <t>4054 Jennings Chapel Road</t>
  </si>
  <si>
    <t>HO-428</t>
  </si>
  <si>
    <t>Trinity Chapel Sunday School Building</t>
  </si>
  <si>
    <t>7474 Baltimore Washington Boulevard (US 1)</t>
  </si>
  <si>
    <t>HO-429</t>
  </si>
  <si>
    <t>Trinity Church Rectory</t>
  </si>
  <si>
    <t>HO-453</t>
  </si>
  <si>
    <t>Trinity School (Donaldson School)</t>
  </si>
  <si>
    <t>Ilchester Road</t>
  </si>
  <si>
    <t>HO-286</t>
  </si>
  <si>
    <t>Trollinger Cabin (No Documentation on File)</t>
  </si>
  <si>
    <t>Troy Hill (Troy)</t>
  </si>
  <si>
    <t>Trusty Friend</t>
  </si>
  <si>
    <t>HO-174</t>
  </si>
  <si>
    <t>Tubman House (Meadow Ridge Memorial Park House)</t>
  </si>
  <si>
    <t>7250 Baltimore Washington Boulevard (US 1)</t>
  </si>
  <si>
    <t>HO-452</t>
  </si>
  <si>
    <t>Tutbury (Forbes House)</t>
  </si>
  <si>
    <t>6440 Elibank Drive</t>
  </si>
  <si>
    <t>HO-797</t>
  </si>
  <si>
    <t>Tutbury Gardeners Cottage</t>
  </si>
  <si>
    <t>6450 Elibank Drive</t>
  </si>
  <si>
    <t>HO-301</t>
  </si>
  <si>
    <t>Tuten's Cottage, site</t>
  </si>
  <si>
    <t>3825 Old Columbia Pike (MD 987)</t>
  </si>
  <si>
    <t>Update 2013</t>
  </si>
  <si>
    <t>Union Chapel (St. Andrew's Episcopal Church)</t>
  </si>
  <si>
    <t>Roxbury Mills Road (MD 97)</t>
  </si>
  <si>
    <t>HO-226</t>
  </si>
  <si>
    <t>Victor Myers Farmhouse</t>
  </si>
  <si>
    <t>9915 Gorman Road</t>
  </si>
  <si>
    <t>Villa de Speranza (New Year's Gift)</t>
  </si>
  <si>
    <t>3890 Roxbury Mills Road (MD 97)</t>
  </si>
  <si>
    <t>HO-862</t>
  </si>
  <si>
    <t>Von Harten House</t>
  </si>
  <si>
    <t>5412 Montgomery Road</t>
  </si>
  <si>
    <t>HO-1045</t>
  </si>
  <si>
    <t>Walker-Anderson House</t>
  </si>
  <si>
    <t>840 Ridge Road (MD 27)</t>
  </si>
  <si>
    <t>Walker-Chandler House (Ellicott Country Store), Mrs. Rowland Bounds' House</t>
  </si>
  <si>
    <t>8180 Main Street (MD 144)</t>
  </si>
  <si>
    <t>Walnut Grove</t>
  </si>
  <si>
    <t>5192 Sheppard Lane</t>
  </si>
  <si>
    <t>HO-989</t>
  </si>
  <si>
    <t>Walter and Sadie Smith House</t>
  </si>
  <si>
    <t>14459 Frederick Road (MD 144)</t>
  </si>
  <si>
    <t>HO-1035</t>
  </si>
  <si>
    <t>Ward-Mullinex Farm</t>
  </si>
  <si>
    <t>15959 Union Chapel Road</t>
  </si>
  <si>
    <t>Daisy</t>
  </si>
  <si>
    <t>HO-272</t>
  </si>
  <si>
    <t>Warfield Cemetery</t>
  </si>
  <si>
    <t>14675 Carrs Mill Road</t>
  </si>
  <si>
    <t>HO-255</t>
  </si>
  <si>
    <t>Warfield Family Cemetery</t>
  </si>
  <si>
    <t>HO-547</t>
  </si>
  <si>
    <t>Warfield Farmhouse (Vierling-Hutchinson House)</t>
  </si>
  <si>
    <t>3248 Jones Road</t>
  </si>
  <si>
    <t>HO-620</t>
  </si>
  <si>
    <t>Warfield/Flanerty Property</t>
  </si>
  <si>
    <t>2635 Daisy Road</t>
  </si>
  <si>
    <t>HO-252</t>
  </si>
  <si>
    <t>Warfield-Dougherty Store (Old Florence Store)</t>
  </si>
  <si>
    <t>2600 Woodbine Road</t>
  </si>
  <si>
    <t>HO-266</t>
  </si>
  <si>
    <t>Warfield's Range (Phelphs Residence, Twin Cedars)</t>
  </si>
  <si>
    <t>10504 Patuxent Ridge Way</t>
  </si>
  <si>
    <t>HO-265</t>
  </si>
  <si>
    <t>Warfield's Range Log Cabin, site (Phelps Log Cabin)</t>
  </si>
  <si>
    <t>HO-643</t>
  </si>
  <si>
    <t>Warfield-Sullivan House</t>
  </si>
  <si>
    <t>3625 Sykesville Road (MD 32)</t>
  </si>
  <si>
    <t>HO-1030</t>
  </si>
  <si>
    <t>Warfield-Tames Tenant House, site</t>
  </si>
  <si>
    <t>2231 Daisy Road</t>
  </si>
  <si>
    <t>HO-245</t>
  </si>
  <si>
    <t>Warner-Hawks House (Warner House), site</t>
  </si>
  <si>
    <t>16033 Frederick Road (MD 144)</t>
  </si>
  <si>
    <t>HO-1008</t>
  </si>
  <si>
    <t>Washington Trust Company (Commercial &amp; Farmers Bank; Farmers &amp; Mechanics Bank)</t>
  </si>
  <si>
    <t>8137 Main Street</t>
  </si>
  <si>
    <t>HO-494</t>
  </si>
  <si>
    <t>Waterford Farms</t>
  </si>
  <si>
    <t>4005 Jennings Chapel Road</t>
  </si>
  <si>
    <t>HO-569</t>
  </si>
  <si>
    <t>Waterloo Barracks, MD State Police</t>
  </si>
  <si>
    <t>7751 Baltimore Washington Boulevard (US 1)</t>
  </si>
  <si>
    <t>HO-985</t>
  </si>
  <si>
    <t>Waters-Fulton Store &amp; Post Office</t>
  </si>
  <si>
    <t>11815 Lime Kiln Road</t>
  </si>
  <si>
    <t>HO-977</t>
  </si>
  <si>
    <t>Waters-Moore House</t>
  </si>
  <si>
    <t>9910 Harmony Lane</t>
  </si>
  <si>
    <t>Waveland</t>
  </si>
  <si>
    <t>Sewells Orchard Drive</t>
  </si>
  <si>
    <t>2335 Waverly Mansion Drive</t>
  </si>
  <si>
    <t>HO-125</t>
  </si>
  <si>
    <t>Wavertree</t>
  </si>
  <si>
    <t>12961 Triadelphia Road</t>
  </si>
  <si>
    <t>HO-144</t>
  </si>
  <si>
    <t>Wayside Inn (Search Enlarged, Bethesda)</t>
  </si>
  <si>
    <t>4344 Columbia Road</t>
  </si>
  <si>
    <t>HO-936</t>
  </si>
  <si>
    <t>Webb Tenant House, site</t>
  </si>
  <si>
    <t>9381 All Saints Road</t>
  </si>
  <si>
    <t>HO-285</t>
  </si>
  <si>
    <t>Weir House (Second School Building, Planning Office)</t>
  </si>
  <si>
    <t>8324 Court Avenue</t>
  </si>
  <si>
    <t>HO-921</t>
  </si>
  <si>
    <t>Welsh-Burdette Farm (No Documentation on File)</t>
  </si>
  <si>
    <t>2113 Florence Road</t>
  </si>
  <si>
    <t>HO-194</t>
  </si>
  <si>
    <t>Welsh-Webb Farm, site (Trail House, Dale Mouser House, Wagon Trail Farm)</t>
  </si>
  <si>
    <t>16180 Frederick Road (MD 144)</t>
  </si>
  <si>
    <t>HO-207</t>
  </si>
  <si>
    <t>Westwood M.E. Church</t>
  </si>
  <si>
    <t>13554 Triadelphia Road</t>
  </si>
  <si>
    <t>Wheatfields (Chews Resolution Manor)</t>
  </si>
  <si>
    <t>4588 Montgomery Road (MD 103)</t>
  </si>
  <si>
    <t>HO-920</t>
  </si>
  <si>
    <t>Wheatland (Bleakwood)</t>
  </si>
  <si>
    <t>12570 Hall Shop Road</t>
  </si>
  <si>
    <t>HO-720</t>
  </si>
  <si>
    <t>Whetzel Farm</t>
  </si>
  <si>
    <t>11425 Scaggsville Road</t>
  </si>
  <si>
    <t>HO-579</t>
  </si>
  <si>
    <t>Whipps Family &amp; Public Cemetery</t>
  </si>
  <si>
    <t>HO-394</t>
  </si>
  <si>
    <t>4130 Chatham Road</t>
  </si>
  <si>
    <t>HO-471</t>
  </si>
  <si>
    <t>White Oak Farm</t>
  </si>
  <si>
    <t>12180 Clarksville Pike (MD 108)</t>
  </si>
  <si>
    <t>HO-491</t>
  </si>
  <si>
    <t>Whittington House</t>
  </si>
  <si>
    <t>15912 Frederick Road (MD 144)</t>
  </si>
  <si>
    <t>HO-576</t>
  </si>
  <si>
    <t>Wilde Lake Barn (Oakland Manor Barn)</t>
  </si>
  <si>
    <t>Hyla Brook Road</t>
  </si>
  <si>
    <t>HO-281</t>
  </si>
  <si>
    <t>Wilderness Farm (Old Joshua Warfield Home)</t>
  </si>
  <si>
    <t>3366 Jennings Chapel Road</t>
  </si>
  <si>
    <t>HO-267</t>
  </si>
  <si>
    <t>Wildwood</t>
  </si>
  <si>
    <t>HO-904</t>
  </si>
  <si>
    <t>William and Dorothy Rex House, site</t>
  </si>
  <si>
    <t>4249 Montgomery Road (MD 103)</t>
  </si>
  <si>
    <t>HO-979</t>
  </si>
  <si>
    <t>William and Elizabeth Robinson House</t>
  </si>
  <si>
    <t>3646 Fels Lane (House at 3640)</t>
  </si>
  <si>
    <t>HO-511</t>
  </si>
  <si>
    <t>William Bian's Two Frame Houses (Gray House &amp; Lineberger House)</t>
  </si>
  <si>
    <t>5683 &amp; 5691 Railroad Avenue</t>
  </si>
  <si>
    <t>HO-724</t>
  </si>
  <si>
    <t>William Blackstone Log House</t>
  </si>
  <si>
    <t>3597 Centennial Lane</t>
  </si>
  <si>
    <t>HO-559</t>
  </si>
  <si>
    <t>William Bryan House</t>
  </si>
  <si>
    <t>3997 Old Columbia Pike (MD 987)</t>
  </si>
  <si>
    <t>HO-555</t>
  </si>
  <si>
    <t>William Fralic House</t>
  </si>
  <si>
    <t>3917 Old Columbia Pike (MD 987)</t>
  </si>
  <si>
    <t>HO-957</t>
  </si>
  <si>
    <t>William Howard Farm</t>
  </si>
  <si>
    <t>11480 Old Frederick Road</t>
  </si>
  <si>
    <t>HO-134</t>
  </si>
  <si>
    <t>William Johnson Estate House</t>
  </si>
  <si>
    <t>4411 Manor Lane</t>
  </si>
  <si>
    <t>HO-754</t>
  </si>
  <si>
    <t>William Meade Farm</t>
  </si>
  <si>
    <t>12955 Frederick Road (MD 144)</t>
  </si>
  <si>
    <t>HO-336</t>
  </si>
  <si>
    <t>William Moore House</t>
  </si>
  <si>
    <t>8532-8534 Main Street</t>
  </si>
  <si>
    <t>HO-342</t>
  </si>
  <si>
    <t>William R. &amp; Rebecca D. Dorsey House (Rock Hill)</t>
  </si>
  <si>
    <t>3920 College Avenue</t>
  </si>
  <si>
    <t>HO-874</t>
  </si>
  <si>
    <t>William Thomas Farmhouse</t>
  </si>
  <si>
    <t>2376 Daniels Road</t>
  </si>
  <si>
    <t>HO-563</t>
  </si>
  <si>
    <t>Williams House</t>
  </si>
  <si>
    <t>13210 Linden Church Road</t>
  </si>
  <si>
    <t>HO-500</t>
  </si>
  <si>
    <t>Williams House (Daniels' House)</t>
  </si>
  <si>
    <t>5828 Main Street</t>
  </si>
  <si>
    <t>HO-736</t>
  </si>
  <si>
    <t>Williams Run Water Station Sites</t>
  </si>
  <si>
    <t>HO-564</t>
  </si>
  <si>
    <t>Williams Tenant House</t>
  </si>
  <si>
    <t>13230 Linden Church Road</t>
  </si>
  <si>
    <t>HO-913</t>
  </si>
  <si>
    <t>Williams-Biller House, site</t>
  </si>
  <si>
    <t>9583 Old Annapolis Road</t>
  </si>
  <si>
    <t>HO-294</t>
  </si>
  <si>
    <t>Wilson House at Roxbury Mill (Hilltop)</t>
  </si>
  <si>
    <t>4152 Roxbury Mill Road</t>
  </si>
  <si>
    <t>HO-1052</t>
  </si>
  <si>
    <t>Wilson-Bennett House</t>
  </si>
  <si>
    <t>1661 Woodstock Road</t>
  </si>
  <si>
    <t>HO-1098</t>
  </si>
  <si>
    <t>Wilson-Hearn Farm</t>
  </si>
  <si>
    <t>10010 Gorman Road</t>
  </si>
  <si>
    <t>HO-425</t>
  </si>
  <si>
    <t>Windy Acres</t>
  </si>
  <si>
    <t>7389 Pindell School Road</t>
  </si>
  <si>
    <t>HO-295</t>
  </si>
  <si>
    <t>Woodcamp Farm (Hough House)</t>
  </si>
  <si>
    <t>17403 Hardy Road</t>
  </si>
  <si>
    <t>Bendix Road (Formerly 9254 Old Annapolis Road)</t>
  </si>
  <si>
    <t>Woodlawn (Le Papillon)</t>
  </si>
  <si>
    <t>8880 Frederick Road</t>
  </si>
  <si>
    <t>HO-411</t>
  </si>
  <si>
    <t>Woodlawn Slave Quarters Complex</t>
  </si>
  <si>
    <t>Bendix Road</t>
  </si>
  <si>
    <t>HO-396</t>
  </si>
  <si>
    <t>Woodley (Stephan House)</t>
  </si>
  <si>
    <t>3925 St. John's Lane</t>
  </si>
  <si>
    <t>HO-427</t>
  </si>
  <si>
    <t>Worthington-Carr House</t>
  </si>
  <si>
    <t>Kenton Court</t>
  </si>
  <si>
    <t>Worthington's Quarters (White Hall, Iris Hall)</t>
  </si>
  <si>
    <t>Weather Worn Way</t>
  </si>
  <si>
    <t>HO-528</t>
  </si>
  <si>
    <t>Zeltman House</t>
  </si>
  <si>
    <t>7901 Old Montgomery Road</t>
  </si>
  <si>
    <t>HO-470</t>
  </si>
  <si>
    <t>Zepp-Johnston Farm and Outbuildings, site</t>
  </si>
  <si>
    <t>HO-234</t>
  </si>
  <si>
    <t>Zubovic Farmhouse</t>
  </si>
  <si>
    <t>1259 Ridge Road (MD 27)</t>
  </si>
  <si>
    <t>http://mdihp.net/dsp_county.cfm?criteria2=HO&amp;criteria1=A</t>
  </si>
  <si>
    <t>From:</t>
  </si>
  <si>
    <t>Type</t>
  </si>
  <si>
    <t>Current State</t>
  </si>
  <si>
    <t>Farm</t>
  </si>
  <si>
    <t>Cottage</t>
  </si>
  <si>
    <t>Church</t>
  </si>
  <si>
    <t>PO</t>
  </si>
  <si>
    <t/>
  </si>
  <si>
    <t>Club</t>
  </si>
  <si>
    <t>Building</t>
  </si>
  <si>
    <t>Shop</t>
  </si>
  <si>
    <t>School</t>
  </si>
  <si>
    <t>District</t>
  </si>
  <si>
    <t>Cemetery</t>
  </si>
  <si>
    <t>Cabin</t>
  </si>
  <si>
    <t>Const. Date</t>
  </si>
  <si>
    <t>Land Grant</t>
  </si>
  <si>
    <t>Land Grant Owner</t>
  </si>
  <si>
    <t>Land Grant Date</t>
  </si>
  <si>
    <t>Shipley's Search</t>
  </si>
  <si>
    <t>As Of</t>
  </si>
  <si>
    <t>Last Known Owner</t>
  </si>
  <si>
    <t>J. Philip Jones</t>
  </si>
  <si>
    <t>Talbott's Resolution Manor</t>
  </si>
  <si>
    <t>Nicholas Gassaway, John C. Weems, Theodoric Bland</t>
  </si>
  <si>
    <t>HoCo acquired from Mrs. Henry Smith</t>
  </si>
  <si>
    <t>Razed</t>
  </si>
  <si>
    <t>Marshall Warfield Nichols</t>
  </si>
  <si>
    <t>James F. Jackson III</t>
  </si>
  <si>
    <t>The Mistake</t>
  </si>
  <si>
    <t>1871-8</t>
  </si>
  <si>
    <t>Theodore R. S. Boyce to Eliza Boyce (1846); Henry Winter built the house</t>
  </si>
  <si>
    <t>Dr. &amp; Mrs. William Fearing</t>
  </si>
  <si>
    <t>Benson's Park</t>
  </si>
  <si>
    <t>4445 Stonecrest Drive</t>
  </si>
  <si>
    <t>Notes</t>
  </si>
  <si>
    <t>Caleb Dorsey to son Caleb Dorsey Jr., who built the house, on his wedding</t>
  </si>
  <si>
    <t>HoCo after being restored by Howard and Mary Bruce, and then resold several more times</t>
  </si>
  <si>
    <t>Mrs. Richard Norris</t>
  </si>
  <si>
    <t>Mr. &amp; Mrs. Clifford Schum</t>
  </si>
  <si>
    <t>Style</t>
  </si>
  <si>
    <t>Roughcast brick</t>
  </si>
  <si>
    <t>1750+</t>
  </si>
  <si>
    <t>Foundation dates to 1738, probably roughcast to hide the many additions that were added over time; available for rentals - weddings and such</t>
  </si>
  <si>
    <t>Natl. Reg.</t>
  </si>
  <si>
    <t>MHT Easement</t>
  </si>
  <si>
    <t>Maryland Historical Trust (MHT) Inventory of Historic Properties</t>
  </si>
  <si>
    <t>House#</t>
  </si>
  <si>
    <t>Street</t>
  </si>
  <si>
    <t xml:space="preserve">5790 </t>
  </si>
  <si>
    <t>Ten Oaks Road</t>
  </si>
  <si>
    <t xml:space="preserve">6754 </t>
  </si>
  <si>
    <t>Montgomery Road</t>
  </si>
  <si>
    <t xml:space="preserve">1685 </t>
  </si>
  <si>
    <t>St. Michaels Road</t>
  </si>
  <si>
    <t xml:space="preserve">3370 </t>
  </si>
  <si>
    <t xml:space="preserve">3300 </t>
  </si>
  <si>
    <t xml:space="preserve">2888 </t>
  </si>
  <si>
    <t>Roxbury Mill Road (MD 97)</t>
  </si>
  <si>
    <t xml:space="preserve">5434 </t>
  </si>
  <si>
    <t>Landing Road</t>
  </si>
  <si>
    <t xml:space="preserve">11995 </t>
  </si>
  <si>
    <t xml:space="preserve">18220 </t>
  </si>
  <si>
    <t>Penn Shop Road</t>
  </si>
  <si>
    <t xml:space="preserve">16032 </t>
  </si>
  <si>
    <t xml:space="preserve">6449 </t>
  </si>
  <si>
    <t>Anderson Avenue</t>
  </si>
  <si>
    <t xml:space="preserve">7909 </t>
  </si>
  <si>
    <t>Old Jessup Road</t>
  </si>
  <si>
    <t xml:space="preserve">6480 </t>
  </si>
  <si>
    <t xml:space="preserve">3749 </t>
  </si>
  <si>
    <t>Church Road</t>
  </si>
  <si>
    <t xml:space="preserve">3274 </t>
  </si>
  <si>
    <t>Jones Road</t>
  </si>
  <si>
    <t xml:space="preserve">10730 </t>
  </si>
  <si>
    <t xml:space="preserve">5100 </t>
  </si>
  <si>
    <t>Columbia Road</t>
  </si>
  <si>
    <t xml:space="preserve">7948 </t>
  </si>
  <si>
    <t xml:space="preserve">6204 </t>
  </si>
  <si>
    <t>Lawyers Hill Road</t>
  </si>
  <si>
    <t xml:space="preserve">6245 </t>
  </si>
  <si>
    <t>Meadowridge Road</t>
  </si>
  <si>
    <t xml:space="preserve">14396 </t>
  </si>
  <si>
    <t xml:space="preserve">6680 </t>
  </si>
  <si>
    <t>Columbia Pike (US 29)</t>
  </si>
  <si>
    <t xml:space="preserve">5519 </t>
  </si>
  <si>
    <t xml:space="preserve">6810 </t>
  </si>
  <si>
    <t>Norris Lane</t>
  </si>
  <si>
    <t xml:space="preserve">15491 </t>
  </si>
  <si>
    <t xml:space="preserve">6200 </t>
  </si>
  <si>
    <t>Waterloo Road (MD 108)</t>
  </si>
  <si>
    <t xml:space="preserve">13145 </t>
  </si>
  <si>
    <t>Tridelphia Mill Road</t>
  </si>
  <si>
    <t xml:space="preserve">4775 </t>
  </si>
  <si>
    <t>Baugher Farm Road</t>
  </si>
  <si>
    <t xml:space="preserve">1960 </t>
  </si>
  <si>
    <t xml:space="preserve">8651 </t>
  </si>
  <si>
    <t>Old Annapolis Road (MD 108)</t>
  </si>
  <si>
    <t xml:space="preserve">6555 </t>
  </si>
  <si>
    <t>Belmont Woods Road</t>
  </si>
  <si>
    <t xml:space="preserve">6771 </t>
  </si>
  <si>
    <t>Dorsey Road (MD 176)</t>
  </si>
  <si>
    <t xml:space="preserve">8074-8082 </t>
  </si>
  <si>
    <t xml:space="preserve">16539 </t>
  </si>
  <si>
    <t xml:space="preserve">4548 </t>
  </si>
  <si>
    <t xml:space="preserve">6095 </t>
  </si>
  <si>
    <t>Cedarwood Drive</t>
  </si>
  <si>
    <t xml:space="preserve">2875 </t>
  </si>
  <si>
    <t>Bethany Lane</t>
  </si>
  <si>
    <t xml:space="preserve">9140 </t>
  </si>
  <si>
    <t>Sybert Drive</t>
  </si>
  <si>
    <t xml:space="preserve">8355 </t>
  </si>
  <si>
    <t>Court Avenue</t>
  </si>
  <si>
    <t xml:space="preserve">6651 </t>
  </si>
  <si>
    <t>Little Patuxent Parkway (MD 175)</t>
  </si>
  <si>
    <t xml:space="preserve">3962 </t>
  </si>
  <si>
    <t xml:space="preserve">4445 </t>
  </si>
  <si>
    <t>Stonecrest Drive</t>
  </si>
  <si>
    <t xml:space="preserve">4394 </t>
  </si>
  <si>
    <t>New Cut Road</t>
  </si>
  <si>
    <t xml:space="preserve">9410 </t>
  </si>
  <si>
    <t>All Saints Road</t>
  </si>
  <si>
    <t xml:space="preserve">4010 </t>
  </si>
  <si>
    <t>Hunt Avenue</t>
  </si>
  <si>
    <t xml:space="preserve">8081 </t>
  </si>
  <si>
    <t xml:space="preserve">5695 </t>
  </si>
  <si>
    <t xml:space="preserve">5760 </t>
  </si>
  <si>
    <t xml:space="preserve">9564 </t>
  </si>
  <si>
    <t>National Pike (US 40)</t>
  </si>
  <si>
    <t xml:space="preserve">8000 </t>
  </si>
  <si>
    <t xml:space="preserve">8343 </t>
  </si>
  <si>
    <t xml:space="preserve">5740 </t>
  </si>
  <si>
    <t xml:space="preserve">6275 </t>
  </si>
  <si>
    <t>Rockburn Hill Road</t>
  </si>
  <si>
    <t xml:space="preserve">14041 </t>
  </si>
  <si>
    <t>Tridelphia Road</t>
  </si>
  <si>
    <t xml:space="preserve">3829 </t>
  </si>
  <si>
    <t xml:space="preserve">3815 </t>
  </si>
  <si>
    <t xml:space="preserve">16021 </t>
  </si>
  <si>
    <t xml:space="preserve">6760 </t>
  </si>
  <si>
    <t xml:space="preserve">3950 </t>
  </si>
  <si>
    <t>White Rose Way</t>
  </si>
  <si>
    <t xml:space="preserve">3816 </t>
  </si>
  <si>
    <t xml:space="preserve">3710 </t>
  </si>
  <si>
    <t>Roxbury Mills Road (MD97)</t>
  </si>
  <si>
    <t xml:space="preserve">8066-8068 </t>
  </si>
  <si>
    <t xml:space="preserve">12745 </t>
  </si>
  <si>
    <t xml:space="preserve">8329-8333 </t>
  </si>
  <si>
    <t xml:space="preserve">3497 </t>
  </si>
  <si>
    <t>Rogers Avenue</t>
  </si>
  <si>
    <t xml:space="preserve">9035 </t>
  </si>
  <si>
    <t>Foundry Street</t>
  </si>
  <si>
    <t xml:space="preserve">3979 </t>
  </si>
  <si>
    <t xml:space="preserve">8572 </t>
  </si>
  <si>
    <t xml:space="preserve">4078 </t>
  </si>
  <si>
    <t xml:space="preserve">1511 </t>
  </si>
  <si>
    <t>Grooms Lane</t>
  </si>
  <si>
    <t xml:space="preserve">2801 </t>
  </si>
  <si>
    <t xml:space="preserve">9533 </t>
  </si>
  <si>
    <t>N. Laurel Rd</t>
  </si>
  <si>
    <t xml:space="preserve">7196 </t>
  </si>
  <si>
    <t>Washington Boulevard (US 1)</t>
  </si>
  <si>
    <t xml:space="preserve">2985 </t>
  </si>
  <si>
    <t xml:space="preserve">1221 </t>
  </si>
  <si>
    <t xml:space="preserve">3820 </t>
  </si>
  <si>
    <t xml:space="preserve">3817 </t>
  </si>
  <si>
    <t xml:space="preserve">10909 </t>
  </si>
  <si>
    <t>Johns Hopkins Road</t>
  </si>
  <si>
    <t xml:space="preserve">8192 </t>
  </si>
  <si>
    <t xml:space="preserve">2937 </t>
  </si>
  <si>
    <t xml:space="preserve">8170 </t>
  </si>
  <si>
    <t>Baltiomore National Pike (US 40)</t>
  </si>
  <si>
    <t xml:space="preserve">9066 </t>
  </si>
  <si>
    <t>Baltimore Street</t>
  </si>
  <si>
    <t xml:space="preserve">7825 </t>
  </si>
  <si>
    <t>Browns Bridge Road</t>
  </si>
  <si>
    <t xml:space="preserve">14751 </t>
  </si>
  <si>
    <t>Addison Way</t>
  </si>
  <si>
    <t xml:space="preserve">3928 </t>
  </si>
  <si>
    <t>Hunter Street</t>
  </si>
  <si>
    <t xml:space="preserve">6800 </t>
  </si>
  <si>
    <t>Oakland Mills Road</t>
  </si>
  <si>
    <t xml:space="preserve">5840 </t>
  </si>
  <si>
    <t>Claremont Drive (formerly 6051 Lawyers Hill Road)</t>
  </si>
  <si>
    <t xml:space="preserve">15081 </t>
  </si>
  <si>
    <t>Roxbury Road</t>
  </si>
  <si>
    <t xml:space="preserve">10380 </t>
  </si>
  <si>
    <t xml:space="preserve">10570 </t>
  </si>
  <si>
    <t xml:space="preserve">12240 </t>
  </si>
  <si>
    <t>Clarksville Pike (108)</t>
  </si>
  <si>
    <t xml:space="preserve">6420 </t>
  </si>
  <si>
    <t>Warm Sunshine Path</t>
  </si>
  <si>
    <t xml:space="preserve">6121 </t>
  </si>
  <si>
    <t>Rockburn Branch Park Road</t>
  </si>
  <si>
    <t xml:space="preserve">12182 </t>
  </si>
  <si>
    <t>NE. Scaggsville Road</t>
  </si>
  <si>
    <t xml:space="preserve">8851 </t>
  </si>
  <si>
    <t>Stephens Road</t>
  </si>
  <si>
    <t xml:space="preserve">8069 </t>
  </si>
  <si>
    <t>Tiber Alley</t>
  </si>
  <si>
    <t xml:space="preserve">7211 </t>
  </si>
  <si>
    <t xml:space="preserve">9200 </t>
  </si>
  <si>
    <t>Farmhouse Road</t>
  </si>
  <si>
    <t xml:space="preserve">7912 </t>
  </si>
  <si>
    <t>Savage Guilford Road</t>
  </si>
  <si>
    <t xml:space="preserve">4919 </t>
  </si>
  <si>
    <t xml:space="preserve">12799 </t>
  </si>
  <si>
    <t xml:space="preserve">16041 </t>
  </si>
  <si>
    <t xml:space="preserve">6300 </t>
  </si>
  <si>
    <t xml:space="preserve">7255 </t>
  </si>
  <si>
    <t xml:space="preserve">8113 </t>
  </si>
  <si>
    <t xml:space="preserve">5771 </t>
  </si>
  <si>
    <t xml:space="preserve">15949 </t>
  </si>
  <si>
    <t xml:space="preserve">15910 </t>
  </si>
  <si>
    <t xml:space="preserve">15948 </t>
  </si>
  <si>
    <t xml:space="preserve">2685 </t>
  </si>
  <si>
    <t xml:space="preserve">9315 </t>
  </si>
  <si>
    <t>Mellenbrook Road</t>
  </si>
  <si>
    <t xml:space="preserve">6831 </t>
  </si>
  <si>
    <t xml:space="preserve">1690 </t>
  </si>
  <si>
    <t>Woodstock Road</t>
  </si>
  <si>
    <t xml:space="preserve">3786-3790 </t>
  </si>
  <si>
    <t xml:space="preserve">5710 </t>
  </si>
  <si>
    <t xml:space="preserve">14040 </t>
  </si>
  <si>
    <t>Triadelphia Road</t>
  </si>
  <si>
    <t xml:space="preserve">3173 </t>
  </si>
  <si>
    <t xml:space="preserve">3770 </t>
  </si>
  <si>
    <t xml:space="preserve">4649 </t>
  </si>
  <si>
    <t xml:space="preserve">13376 </t>
  </si>
  <si>
    <t xml:space="preserve">8298-8304 </t>
  </si>
  <si>
    <t xml:space="preserve">5735 </t>
  </si>
  <si>
    <t>Race Road</t>
  </si>
  <si>
    <t xml:space="preserve">6162 </t>
  </si>
  <si>
    <t xml:space="preserve">6951 </t>
  </si>
  <si>
    <t>Dorsey Road</t>
  </si>
  <si>
    <t>Dorsey Hall Drive</t>
  </si>
  <si>
    <t xml:space="preserve">6078 </t>
  </si>
  <si>
    <t>Old Lawyers Hill Road</t>
  </si>
  <si>
    <t xml:space="preserve">3500 </t>
  </si>
  <si>
    <t xml:space="preserve">3120 </t>
  </si>
  <si>
    <t>Manor Lane</t>
  </si>
  <si>
    <t xml:space="preserve">5073 </t>
  </si>
  <si>
    <t xml:space="preserve">5858 </t>
  </si>
  <si>
    <t xml:space="preserve">3802 </t>
  </si>
  <si>
    <t xml:space="preserve">3775 </t>
  </si>
  <si>
    <t xml:space="preserve">15451 </t>
  </si>
  <si>
    <t xml:space="preserve">6791 </t>
  </si>
  <si>
    <t xml:space="preserve">4253 </t>
  </si>
  <si>
    <t xml:space="preserve">17520 </t>
  </si>
  <si>
    <t>Hardy Road</t>
  </si>
  <si>
    <t xml:space="preserve">4844 </t>
  </si>
  <si>
    <t xml:space="preserve">6235 </t>
  </si>
  <si>
    <t xml:space="preserve">4296 </t>
  </si>
  <si>
    <t xml:space="preserve">2628 </t>
  </si>
  <si>
    <t>N. Rogers Avenue</t>
  </si>
  <si>
    <t xml:space="preserve">494 </t>
  </si>
  <si>
    <t>Elibank Drive</t>
  </si>
  <si>
    <t xml:space="preserve">6090 </t>
  </si>
  <si>
    <t xml:space="preserve">5746 </t>
  </si>
  <si>
    <t xml:space="preserve">6101 </t>
  </si>
  <si>
    <t>Hunt Club Road</t>
  </si>
  <si>
    <t xml:space="preserve">5806 </t>
  </si>
  <si>
    <t xml:space="preserve">5834 </t>
  </si>
  <si>
    <t xml:space="preserve">2761 </t>
  </si>
  <si>
    <t xml:space="preserve">2711 </t>
  </si>
  <si>
    <t>Maryland Avenue</t>
  </si>
  <si>
    <t xml:space="preserve">8289 </t>
  </si>
  <si>
    <t xml:space="preserve">8267 </t>
  </si>
  <si>
    <t xml:space="preserve">3793 </t>
  </si>
  <si>
    <t>Mulligan Hill Lane</t>
  </si>
  <si>
    <t xml:space="preserve">10755 </t>
  </si>
  <si>
    <t>Scaggsville Road</t>
  </si>
  <si>
    <t xml:space="preserve">3799 </t>
  </si>
  <si>
    <t xml:space="preserve">10040 </t>
  </si>
  <si>
    <t>Baltimore National Pike (US 40)</t>
  </si>
  <si>
    <t xml:space="preserve">16015 </t>
  </si>
  <si>
    <t xml:space="preserve">3412 </t>
  </si>
  <si>
    <t xml:space="preserve">11350 </t>
  </si>
  <si>
    <t xml:space="preserve">8777 </t>
  </si>
  <si>
    <t xml:space="preserve">3752-3754 </t>
  </si>
  <si>
    <t>Tongue Row</t>
  </si>
  <si>
    <t xml:space="preserve">3801-3803 </t>
  </si>
  <si>
    <t xml:space="preserve">15935 </t>
  </si>
  <si>
    <t xml:space="preserve">11418 </t>
  </si>
  <si>
    <t xml:space="preserve">1694 </t>
  </si>
  <si>
    <t xml:space="preserve">1684 </t>
  </si>
  <si>
    <t xml:space="preserve">10150 </t>
  </si>
  <si>
    <t xml:space="preserve">3966 </t>
  </si>
  <si>
    <t xml:space="preserve">205 </t>
  </si>
  <si>
    <t>Watersville Road</t>
  </si>
  <si>
    <t xml:space="preserve">2835 </t>
  </si>
  <si>
    <t>Rogers Avenue (MD 99)</t>
  </si>
  <si>
    <t xml:space="preserve">1670 </t>
  </si>
  <si>
    <t xml:space="preserve">6270 </t>
  </si>
  <si>
    <t>Winters Lane</t>
  </si>
  <si>
    <t xml:space="preserve">8328 </t>
  </si>
  <si>
    <t xml:space="preserve">8416 </t>
  </si>
  <si>
    <t>Elko Drive</t>
  </si>
  <si>
    <t xml:space="preserve">4472 </t>
  </si>
  <si>
    <t xml:space="preserve">4065 </t>
  </si>
  <si>
    <t xml:space="preserve">4308 </t>
  </si>
  <si>
    <t xml:space="preserve">12290 </t>
  </si>
  <si>
    <t xml:space="preserve">3713 </t>
  </si>
  <si>
    <t>Fels Lane</t>
  </si>
  <si>
    <t xml:space="preserve">6168 </t>
  </si>
  <si>
    <t>Hanover Road</t>
  </si>
  <si>
    <t xml:space="preserve">13354 </t>
  </si>
  <si>
    <t xml:space="preserve">8740 </t>
  </si>
  <si>
    <t xml:space="preserve">14680 </t>
  </si>
  <si>
    <t xml:space="preserve">5306 </t>
  </si>
  <si>
    <t>Waterloo Road (MD 104)</t>
  </si>
  <si>
    <t xml:space="preserve">3771 </t>
  </si>
  <si>
    <t xml:space="preserve">13905 </t>
  </si>
  <si>
    <t xml:space="preserve">15408 </t>
  </si>
  <si>
    <t xml:space="preserve">3926 </t>
  </si>
  <si>
    <t xml:space="preserve">5505 </t>
  </si>
  <si>
    <t>Old Columbia Road</t>
  </si>
  <si>
    <t xml:space="preserve">4357 </t>
  </si>
  <si>
    <t xml:space="preserve">3723 </t>
  </si>
  <si>
    <t xml:space="preserve">8448 </t>
  </si>
  <si>
    <t xml:space="preserve">6436 </t>
  </si>
  <si>
    <t xml:space="preserve">5885 </t>
  </si>
  <si>
    <t xml:space="preserve">6179 </t>
  </si>
  <si>
    <t>Old Washington Road</t>
  </si>
  <si>
    <t xml:space="preserve">2760 </t>
  </si>
  <si>
    <t>Washington Road (MD 97)</t>
  </si>
  <si>
    <t xml:space="preserve">525 </t>
  </si>
  <si>
    <t>Sykesville Road (MD 32)</t>
  </si>
  <si>
    <t xml:space="preserve">8624 </t>
  </si>
  <si>
    <t xml:space="preserve">13183 </t>
  </si>
  <si>
    <t>Highland Road</t>
  </si>
  <si>
    <t xml:space="preserve">10101 </t>
  </si>
  <si>
    <t xml:space="preserve">10510 </t>
  </si>
  <si>
    <t xml:space="preserve">12789 </t>
  </si>
  <si>
    <t xml:space="preserve">12793 </t>
  </si>
  <si>
    <t xml:space="preserve">2902 </t>
  </si>
  <si>
    <t xml:space="preserve">5761 </t>
  </si>
  <si>
    <t xml:space="preserve">1795 </t>
  </si>
  <si>
    <t>Woodstock Road (MD 125)</t>
  </si>
  <si>
    <t xml:space="preserve">9105-9111 </t>
  </si>
  <si>
    <t xml:space="preserve">4754 </t>
  </si>
  <si>
    <t xml:space="preserve">5027 </t>
  </si>
  <si>
    <t xml:space="preserve">3919 </t>
  </si>
  <si>
    <t>College Avenue</t>
  </si>
  <si>
    <t xml:space="preserve">7010 </t>
  </si>
  <si>
    <t>Sanner Road</t>
  </si>
  <si>
    <t xml:space="preserve">9911 </t>
  </si>
  <si>
    <t xml:space="preserve">9463 </t>
  </si>
  <si>
    <t xml:space="preserve">7451 </t>
  </si>
  <si>
    <t xml:space="preserve">4075 </t>
  </si>
  <si>
    <t xml:space="preserve">3965 </t>
  </si>
  <si>
    <t xml:space="preserve">8329 </t>
  </si>
  <si>
    <t>Church Lane</t>
  </si>
  <si>
    <t xml:space="preserve">3100 </t>
  </si>
  <si>
    <t xml:space="preserve">6441 </t>
  </si>
  <si>
    <t xml:space="preserve">5706 </t>
  </si>
  <si>
    <t xml:space="preserve">15996 </t>
  </si>
  <si>
    <t>North Avenue</t>
  </si>
  <si>
    <t xml:space="preserve">15904 </t>
  </si>
  <si>
    <t xml:space="preserve">3872 </t>
  </si>
  <si>
    <t xml:space="preserve">10128 </t>
  </si>
  <si>
    <t xml:space="preserve">3676 </t>
  </si>
  <si>
    <t xml:space="preserve">6635 </t>
  </si>
  <si>
    <t>Highland Avenue</t>
  </si>
  <si>
    <t xml:space="preserve">6691 </t>
  </si>
  <si>
    <t xml:space="preserve">13551 </t>
  </si>
  <si>
    <t>Triadelphia Mill Road</t>
  </si>
  <si>
    <t xml:space="preserve">11386 </t>
  </si>
  <si>
    <t xml:space="preserve">5910 </t>
  </si>
  <si>
    <t xml:space="preserve">5550 </t>
  </si>
  <si>
    <t xml:space="preserve">8466 </t>
  </si>
  <si>
    <t>Church Lane Road</t>
  </si>
  <si>
    <t xml:space="preserve">3732 </t>
  </si>
  <si>
    <t xml:space="preserve">13032 </t>
  </si>
  <si>
    <t xml:space="preserve">8048-8056 </t>
  </si>
  <si>
    <t xml:space="preserve">3780 </t>
  </si>
  <si>
    <t>Woodbine Road</t>
  </si>
  <si>
    <t xml:space="preserve">3690 </t>
  </si>
  <si>
    <t xml:space="preserve">12058 </t>
  </si>
  <si>
    <t xml:space="preserve">6181 </t>
  </si>
  <si>
    <t xml:space="preserve">2555 </t>
  </si>
  <si>
    <t xml:space="preserve">5773 </t>
  </si>
  <si>
    <t xml:space="preserve">2921 </t>
  </si>
  <si>
    <t xml:space="preserve">5925 </t>
  </si>
  <si>
    <t xml:space="preserve">5481 </t>
  </si>
  <si>
    <t xml:space="preserve">12393 </t>
  </si>
  <si>
    <t xml:space="preserve">8262 </t>
  </si>
  <si>
    <t xml:space="preserve">8105 </t>
  </si>
  <si>
    <t>Holly Manor Way</t>
  </si>
  <si>
    <t xml:space="preserve">3060 </t>
  </si>
  <si>
    <t xml:space="preserve">5341 </t>
  </si>
  <si>
    <t>Kerger Road</t>
  </si>
  <si>
    <t xml:space="preserve">8502 </t>
  </si>
  <si>
    <t>Fair Street</t>
  </si>
  <si>
    <t xml:space="preserve">6460 </t>
  </si>
  <si>
    <t xml:space="preserve">6464 </t>
  </si>
  <si>
    <t xml:space="preserve">2814 </t>
  </si>
  <si>
    <t xml:space="preserve">10281 </t>
  </si>
  <si>
    <t xml:space="preserve">6650 </t>
  </si>
  <si>
    <t xml:space="preserve">6443 </t>
  </si>
  <si>
    <t>Harthorne Avenue</t>
  </si>
  <si>
    <t>Athol Avenue</t>
  </si>
  <si>
    <t xml:space="preserve">7011 </t>
  </si>
  <si>
    <t>Lennox Avenue</t>
  </si>
  <si>
    <t xml:space="preserve">7024 </t>
  </si>
  <si>
    <t>Cedar Avenue</t>
  </si>
  <si>
    <t xml:space="preserve">7032 </t>
  </si>
  <si>
    <t xml:space="preserve">6901 </t>
  </si>
  <si>
    <t>Linden Avenue</t>
  </si>
  <si>
    <t xml:space="preserve">6909 </t>
  </si>
  <si>
    <t xml:space="preserve">3600 </t>
  </si>
  <si>
    <t xml:space="preserve">3782 </t>
  </si>
  <si>
    <t xml:space="preserve">6415 </t>
  </si>
  <si>
    <t>Loudon Avenue</t>
  </si>
  <si>
    <t xml:space="preserve">6615 </t>
  </si>
  <si>
    <t xml:space="preserve">6470 </t>
  </si>
  <si>
    <t xml:space="preserve">9525 </t>
  </si>
  <si>
    <t>Baltimore Avenue</t>
  </si>
  <si>
    <t xml:space="preserve">10114 </t>
  </si>
  <si>
    <t xml:space="preserve">9569 </t>
  </si>
  <si>
    <t>N. Laurel Road</t>
  </si>
  <si>
    <t xml:space="preserve">9340 </t>
  </si>
  <si>
    <t xml:space="preserve">5004 </t>
  </si>
  <si>
    <t>Elkridge Heights Road</t>
  </si>
  <si>
    <t xml:space="preserve">8957 </t>
  </si>
  <si>
    <t xml:space="preserve">15780 </t>
  </si>
  <si>
    <t xml:space="preserve">12400 </t>
  </si>
  <si>
    <t xml:space="preserve">1970 </t>
  </si>
  <si>
    <t xml:space="preserve">350 </t>
  </si>
  <si>
    <t xml:space="preserve">8360 </t>
  </si>
  <si>
    <t xml:space="preserve">13402 </t>
  </si>
  <si>
    <t xml:space="preserve">3709 </t>
  </si>
  <si>
    <t>Park Avenue (Formerly 1 Emory Street)</t>
  </si>
  <si>
    <t xml:space="preserve">8202 </t>
  </si>
  <si>
    <t xml:space="preserve">5814 </t>
  </si>
  <si>
    <t xml:space="preserve">12301 </t>
  </si>
  <si>
    <t>Howard Lodge Drive</t>
  </si>
  <si>
    <t xml:space="preserve">3960 </t>
  </si>
  <si>
    <t xml:space="preserve">2416 </t>
  </si>
  <si>
    <t xml:space="preserve">1455 </t>
  </si>
  <si>
    <t>Woodstock Road (1415B)</t>
  </si>
  <si>
    <t xml:space="preserve">3607 </t>
  </si>
  <si>
    <t xml:space="preserve">1526 </t>
  </si>
  <si>
    <t xml:space="preserve">1470 </t>
  </si>
  <si>
    <t xml:space="preserve">1575 </t>
  </si>
  <si>
    <t xml:space="preserve">6155 </t>
  </si>
  <si>
    <t xml:space="preserve">6154 </t>
  </si>
  <si>
    <t xml:space="preserve">13180 </t>
  </si>
  <si>
    <t xml:space="preserve">9132-9136 </t>
  </si>
  <si>
    <t xml:space="preserve">8126-8132 </t>
  </si>
  <si>
    <t xml:space="preserve">8357 </t>
  </si>
  <si>
    <t xml:space="preserve">8345 </t>
  </si>
  <si>
    <t xml:space="preserve">4688 </t>
  </si>
  <si>
    <t>Beechwood Road</t>
  </si>
  <si>
    <t xml:space="preserve">5301 </t>
  </si>
  <si>
    <t xml:space="preserve">4655 </t>
  </si>
  <si>
    <t xml:space="preserve">4607 </t>
  </si>
  <si>
    <t xml:space="preserve">1465 </t>
  </si>
  <si>
    <t xml:space="preserve">13155 </t>
  </si>
  <si>
    <t xml:space="preserve">2525 </t>
  </si>
  <si>
    <t xml:space="preserve">1201 </t>
  </si>
  <si>
    <t>Driver Road</t>
  </si>
  <si>
    <t xml:space="preserve">2898 </t>
  </si>
  <si>
    <t>Duvall Road</t>
  </si>
  <si>
    <t xml:space="preserve">4955 </t>
  </si>
  <si>
    <t xml:space="preserve">6160 </t>
  </si>
  <si>
    <t xml:space="preserve">2796 </t>
  </si>
  <si>
    <t xml:space="preserve">1514 </t>
  </si>
  <si>
    <t xml:space="preserve">499 </t>
  </si>
  <si>
    <t xml:space="preserve">6520 </t>
  </si>
  <si>
    <t>Burgundy Lane</t>
  </si>
  <si>
    <t xml:space="preserve">3791 </t>
  </si>
  <si>
    <t xml:space="preserve">2601 </t>
  </si>
  <si>
    <t xml:space="preserve">11349 </t>
  </si>
  <si>
    <t xml:space="preserve">13741 </t>
  </si>
  <si>
    <t xml:space="preserve">1555 </t>
  </si>
  <si>
    <t xml:space="preserve">6080 </t>
  </si>
  <si>
    <t>Florey Road</t>
  </si>
  <si>
    <t xml:space="preserve">3768-3776 </t>
  </si>
  <si>
    <t xml:space="preserve">5793 </t>
  </si>
  <si>
    <t xml:space="preserve">14564 </t>
  </si>
  <si>
    <t xml:space="preserve">6044 </t>
  </si>
  <si>
    <t xml:space="preserve">3955 </t>
  </si>
  <si>
    <t xml:space="preserve">5159 </t>
  </si>
  <si>
    <t>Beaverbrook Road</t>
  </si>
  <si>
    <t xml:space="preserve">5329 </t>
  </si>
  <si>
    <t xml:space="preserve">13015 </t>
  </si>
  <si>
    <t xml:space="preserve">8086 </t>
  </si>
  <si>
    <t xml:space="preserve">12810 </t>
  </si>
  <si>
    <t xml:space="preserve">4554 </t>
  </si>
  <si>
    <t xml:space="preserve">8523 </t>
  </si>
  <si>
    <t>High Ridge Road</t>
  </si>
  <si>
    <t xml:space="preserve">9557 </t>
  </si>
  <si>
    <t xml:space="preserve">7656 </t>
  </si>
  <si>
    <t xml:space="preserve">3675 </t>
  </si>
  <si>
    <t xml:space="preserve">9309 </t>
  </si>
  <si>
    <t>Whiskey Bottom Road</t>
  </si>
  <si>
    <t xml:space="preserve">14251 </t>
  </si>
  <si>
    <t xml:space="preserve">13475 </t>
  </si>
  <si>
    <t xml:space="preserve">2945 </t>
  </si>
  <si>
    <t xml:space="preserve">8109-8111 </t>
  </si>
  <si>
    <t xml:space="preserve">4090 </t>
  </si>
  <si>
    <t xml:space="preserve">8507 </t>
  </si>
  <si>
    <t xml:space="preserve">12670 </t>
  </si>
  <si>
    <t xml:space="preserve">5509 </t>
  </si>
  <si>
    <t xml:space="preserve">2622 </t>
  </si>
  <si>
    <t xml:space="preserve">10375 </t>
  </si>
  <si>
    <t>Cavey Lane</t>
  </si>
  <si>
    <t xml:space="preserve">15698 </t>
  </si>
  <si>
    <t xml:space="preserve">5270 </t>
  </si>
  <si>
    <t>Waterloo Road</t>
  </si>
  <si>
    <t xml:space="preserve">1614 </t>
  </si>
  <si>
    <t xml:space="preserve">5765 </t>
  </si>
  <si>
    <t xml:space="preserve">15681 </t>
  </si>
  <si>
    <t xml:space="preserve">14347 </t>
  </si>
  <si>
    <t>Burntwoods Road</t>
  </si>
  <si>
    <t xml:space="preserve">3896 </t>
  </si>
  <si>
    <t xml:space="preserve">3871 </t>
  </si>
  <si>
    <t xml:space="preserve">5762 </t>
  </si>
  <si>
    <t xml:space="preserve">12702 </t>
  </si>
  <si>
    <t xml:space="preserve">5012 </t>
  </si>
  <si>
    <t xml:space="preserve">8060 </t>
  </si>
  <si>
    <t xml:space="preserve">16005 </t>
  </si>
  <si>
    <t xml:space="preserve">6345 </t>
  </si>
  <si>
    <t xml:space="preserve">5471-5590 </t>
  </si>
  <si>
    <t xml:space="preserve">6176 </t>
  </si>
  <si>
    <t xml:space="preserve">3899 </t>
  </si>
  <si>
    <t xml:space="preserve">3961 </t>
  </si>
  <si>
    <t xml:space="preserve">601 </t>
  </si>
  <si>
    <t>Tamar Drive</t>
  </si>
  <si>
    <t xml:space="preserve">5757 </t>
  </si>
  <si>
    <t xml:space="preserve">2327 </t>
  </si>
  <si>
    <t xml:space="preserve">10690 </t>
  </si>
  <si>
    <t xml:space="preserve">3421 </t>
  </si>
  <si>
    <t>Martha Bush Drive</t>
  </si>
  <si>
    <t xml:space="preserve">15928 </t>
  </si>
  <si>
    <t xml:space="preserve">16009 </t>
  </si>
  <si>
    <t xml:space="preserve">15936 </t>
  </si>
  <si>
    <t xml:space="preserve">16000 </t>
  </si>
  <si>
    <t xml:space="preserve">1095 </t>
  </si>
  <si>
    <t>Hood's Mill Road (MD 97)</t>
  </si>
  <si>
    <t xml:space="preserve">4640 </t>
  </si>
  <si>
    <t xml:space="preserve">3188 </t>
  </si>
  <si>
    <t xml:space="preserve">3169 </t>
  </si>
  <si>
    <t>Washington Road (MD 97) (Roxbury Mills Road)</t>
  </si>
  <si>
    <t xml:space="preserve">5266 </t>
  </si>
  <si>
    <t xml:space="preserve">850 </t>
  </si>
  <si>
    <t xml:space="preserve">3978 </t>
  </si>
  <si>
    <t xml:space="preserve">3621 </t>
  </si>
  <si>
    <t>MacAlpine Road</t>
  </si>
  <si>
    <t xml:space="preserve">3645 </t>
  </si>
  <si>
    <t>Mac Alpine Road</t>
  </si>
  <si>
    <t xml:space="preserve">14822 </t>
  </si>
  <si>
    <t>Burnt Woods Road</t>
  </si>
  <si>
    <t xml:space="preserve">6701 </t>
  </si>
  <si>
    <t xml:space="preserve">3774 </t>
  </si>
  <si>
    <t xml:space="preserve">16016 </t>
  </si>
  <si>
    <t xml:space="preserve">4012 </t>
  </si>
  <si>
    <t>College Avenue (4102 Hogg Court)</t>
  </si>
  <si>
    <t xml:space="preserve">8090 </t>
  </si>
  <si>
    <t xml:space="preserve">4881 </t>
  </si>
  <si>
    <t xml:space="preserve">12975 </t>
  </si>
  <si>
    <t xml:space="preserve">705 </t>
  </si>
  <si>
    <t xml:space="preserve">9991 </t>
  </si>
  <si>
    <t xml:space="preserve">1695 </t>
  </si>
  <si>
    <t xml:space="preserve">3075 </t>
  </si>
  <si>
    <t xml:space="preserve">2-4 </t>
  </si>
  <si>
    <t>Washington Street</t>
  </si>
  <si>
    <t xml:space="preserve">4001 </t>
  </si>
  <si>
    <t xml:space="preserve">8765 </t>
  </si>
  <si>
    <t>Ruppert Court</t>
  </si>
  <si>
    <t xml:space="preserve">16024 </t>
  </si>
  <si>
    <t xml:space="preserve">6280 </t>
  </si>
  <si>
    <t>Mound Street</t>
  </si>
  <si>
    <t xml:space="preserve">6060 </t>
  </si>
  <si>
    <t xml:space="preserve">6064 </t>
  </si>
  <si>
    <t xml:space="preserve">16020 </t>
  </si>
  <si>
    <t xml:space="preserve">5782 </t>
  </si>
  <si>
    <t xml:space="preserve">5701-5703 </t>
  </si>
  <si>
    <t>McKenzie Road</t>
  </si>
  <si>
    <t xml:space="preserve">3909 </t>
  </si>
  <si>
    <t>Hunter Road</t>
  </si>
  <si>
    <t xml:space="preserve">2020 </t>
  </si>
  <si>
    <t xml:space="preserve">3458 </t>
  </si>
  <si>
    <t xml:space="preserve">14944 </t>
  </si>
  <si>
    <t xml:space="preserve">3922 </t>
  </si>
  <si>
    <t xml:space="preserve">16037 </t>
  </si>
  <si>
    <t xml:space="preserve">5846 </t>
  </si>
  <si>
    <t xml:space="preserve">10097 </t>
  </si>
  <si>
    <t>Century Drive</t>
  </si>
  <si>
    <t xml:space="preserve">1510 </t>
  </si>
  <si>
    <t xml:space="preserve">9051-9069 </t>
  </si>
  <si>
    <t xml:space="preserve">5748 </t>
  </si>
  <si>
    <t xml:space="preserve">12998 </t>
  </si>
  <si>
    <t>Schooley Mill Road</t>
  </si>
  <si>
    <t xml:space="preserve">9549 </t>
  </si>
  <si>
    <t xml:space="preserve">10546 </t>
  </si>
  <si>
    <t xml:space="preserve">2920 </t>
  </si>
  <si>
    <t xml:space="preserve">9056-9058 </t>
  </si>
  <si>
    <t xml:space="preserve">10904 </t>
  </si>
  <si>
    <t xml:space="preserve">13370 </t>
  </si>
  <si>
    <t xml:space="preserve">6560 </t>
  </si>
  <si>
    <t xml:space="preserve">2331 </t>
  </si>
  <si>
    <t>Calvin Circle</t>
  </si>
  <si>
    <t xml:space="preserve">3691 </t>
  </si>
  <si>
    <t>Sarah's Lane</t>
  </si>
  <si>
    <t xml:space="preserve">8469 </t>
  </si>
  <si>
    <t>Hill Street</t>
  </si>
  <si>
    <t xml:space="preserve">12985 </t>
  </si>
  <si>
    <t xml:space="preserve">2965 </t>
  </si>
  <si>
    <t xml:space="preserve">5776 </t>
  </si>
  <si>
    <t>Paradise Avenue</t>
  </si>
  <si>
    <t xml:space="preserve">13523 </t>
  </si>
  <si>
    <t xml:space="preserve">3875 </t>
  </si>
  <si>
    <t xml:space="preserve">2325 </t>
  </si>
  <si>
    <t xml:space="preserve">5000 </t>
  </si>
  <si>
    <t>Executive Park Drive</t>
  </si>
  <si>
    <t xml:space="preserve">799 </t>
  </si>
  <si>
    <t xml:space="preserve">10520 </t>
  </si>
  <si>
    <t xml:space="preserve">8133 </t>
  </si>
  <si>
    <t xml:space="preserve">8450 </t>
  </si>
  <si>
    <t>Murphy Road</t>
  </si>
  <si>
    <t xml:space="preserve">6117 </t>
  </si>
  <si>
    <t xml:space="preserve">4401 </t>
  </si>
  <si>
    <t xml:space="preserve">3992 </t>
  </si>
  <si>
    <t xml:space="preserve">6084 </t>
  </si>
  <si>
    <t>Old Washington Boulevard</t>
  </si>
  <si>
    <t xml:space="preserve">2800 </t>
  </si>
  <si>
    <t>Nixon's Farm Lane</t>
  </si>
  <si>
    <t xml:space="preserve">9565 </t>
  </si>
  <si>
    <t>Court Place</t>
  </si>
  <si>
    <t>Edwin Warfield Road</t>
  </si>
  <si>
    <t xml:space="preserve">2460 </t>
  </si>
  <si>
    <t xml:space="preserve">2732 </t>
  </si>
  <si>
    <t xml:space="preserve">1825 </t>
  </si>
  <si>
    <t xml:space="preserve">14175 </t>
  </si>
  <si>
    <t xml:space="preserve">5430 </t>
  </si>
  <si>
    <t>Vantage Point Road</t>
  </si>
  <si>
    <t xml:space="preserve">10102 </t>
  </si>
  <si>
    <t xml:space="preserve">5432 </t>
  </si>
  <si>
    <t xml:space="preserve">5471 </t>
  </si>
  <si>
    <t xml:space="preserve">15802 </t>
  </si>
  <si>
    <t xml:space="preserve">5671 </t>
  </si>
  <si>
    <t xml:space="preserve">7110 </t>
  </si>
  <si>
    <t xml:space="preserve">6317 </t>
  </si>
  <si>
    <t xml:space="preserve">3055 </t>
  </si>
  <si>
    <t xml:space="preserve">5970 </t>
  </si>
  <si>
    <t xml:space="preserve">6899 </t>
  </si>
  <si>
    <t xml:space="preserve">9078 </t>
  </si>
  <si>
    <t xml:space="preserve">10026 </t>
  </si>
  <si>
    <t xml:space="preserve">3508 </t>
  </si>
  <si>
    <t>W. Gate Drive</t>
  </si>
  <si>
    <t xml:space="preserve">6781-6810 </t>
  </si>
  <si>
    <t xml:space="preserve">6851 </t>
  </si>
  <si>
    <t xml:space="preserve">10470 </t>
  </si>
  <si>
    <t xml:space="preserve">7538 </t>
  </si>
  <si>
    <t xml:space="preserve">3655 </t>
  </si>
  <si>
    <t xml:space="preserve">8004-8026 </t>
  </si>
  <si>
    <t xml:space="preserve">8098 </t>
  </si>
  <si>
    <t xml:space="preserve">13555 </t>
  </si>
  <si>
    <t xml:space="preserve">7424 </t>
  </si>
  <si>
    <t xml:space="preserve">9291 </t>
  </si>
  <si>
    <t>Whisky Bottom Road</t>
  </si>
  <si>
    <t xml:space="preserve">15927 </t>
  </si>
  <si>
    <t xml:space="preserve">3821 </t>
  </si>
  <si>
    <t xml:space="preserve">1505 </t>
  </si>
  <si>
    <t xml:space="preserve">6010 </t>
  </si>
  <si>
    <t xml:space="preserve">2797 </t>
  </si>
  <si>
    <t>Pfefferkorn Road</t>
  </si>
  <si>
    <t xml:space="preserve">3887 </t>
  </si>
  <si>
    <t xml:space="preserve">5961 </t>
  </si>
  <si>
    <t xml:space="preserve">6351 </t>
  </si>
  <si>
    <t xml:space="preserve">8053 </t>
  </si>
  <si>
    <t xml:space="preserve">2960 </t>
  </si>
  <si>
    <t xml:space="preserve">4007 </t>
  </si>
  <si>
    <t xml:space="preserve">13893 </t>
  </si>
  <si>
    <t>Forsythe Road</t>
  </si>
  <si>
    <t xml:space="preserve">5749-5753 </t>
  </si>
  <si>
    <t xml:space="preserve">5721 </t>
  </si>
  <si>
    <t xml:space="preserve">5725 </t>
  </si>
  <si>
    <t xml:space="preserve">16025 </t>
  </si>
  <si>
    <t xml:space="preserve">3832 </t>
  </si>
  <si>
    <t xml:space="preserve">14290 </t>
  </si>
  <si>
    <t xml:space="preserve">3948 </t>
  </si>
  <si>
    <t>Cooks Lane</t>
  </si>
  <si>
    <t xml:space="preserve">3736-3742 </t>
  </si>
  <si>
    <t xml:space="preserve">14465 </t>
  </si>
  <si>
    <t xml:space="preserve">3052 </t>
  </si>
  <si>
    <t xml:space="preserve">5600 </t>
  </si>
  <si>
    <t xml:space="preserve">8028-8046 </t>
  </si>
  <si>
    <t xml:space="preserve">3744-3748 </t>
  </si>
  <si>
    <t xml:space="preserve">6053 </t>
  </si>
  <si>
    <t xml:space="preserve">3873 </t>
  </si>
  <si>
    <t xml:space="preserve">6322 </t>
  </si>
  <si>
    <t xml:space="preserve">751 </t>
  </si>
  <si>
    <t xml:space="preserve">9881 </t>
  </si>
  <si>
    <t xml:space="preserve">7953 </t>
  </si>
  <si>
    <t xml:space="preserve">4239 </t>
  </si>
  <si>
    <t xml:space="preserve">10671 </t>
  </si>
  <si>
    <t>Harding Road</t>
  </si>
  <si>
    <t xml:space="preserve">1270 </t>
  </si>
  <si>
    <t>Haymeadow Lane</t>
  </si>
  <si>
    <t xml:space="preserve">2400 </t>
  </si>
  <si>
    <t xml:space="preserve">4730 </t>
  </si>
  <si>
    <t xml:space="preserve">3615 </t>
  </si>
  <si>
    <t>Ivory Road</t>
  </si>
  <si>
    <t xml:space="preserve">15921 </t>
  </si>
  <si>
    <t xml:space="preserve">14610 </t>
  </si>
  <si>
    <t xml:space="preserve">6692 </t>
  </si>
  <si>
    <t xml:space="preserve">13100 </t>
  </si>
  <si>
    <t>Linden Church Road</t>
  </si>
  <si>
    <t xml:space="preserve">3700 </t>
  </si>
  <si>
    <t xml:space="preserve">6581 </t>
  </si>
  <si>
    <t xml:space="preserve">2874 </t>
  </si>
  <si>
    <t xml:space="preserve">6219 </t>
  </si>
  <si>
    <t xml:space="preserve">6393 </t>
  </si>
  <si>
    <t>Crossview Road</t>
  </si>
  <si>
    <t xml:space="preserve">1805 </t>
  </si>
  <si>
    <t xml:space="preserve">10750 </t>
  </si>
  <si>
    <t xml:space="preserve">979 </t>
  </si>
  <si>
    <t xml:space="preserve">3311 </t>
  </si>
  <si>
    <t xml:space="preserve">15505 </t>
  </si>
  <si>
    <t>Cattail Oaks</t>
  </si>
  <si>
    <t xml:space="preserve">7060 </t>
  </si>
  <si>
    <t xml:space="preserve">5842 </t>
  </si>
  <si>
    <t xml:space="preserve">4102 </t>
  </si>
  <si>
    <t xml:space="preserve">1276 </t>
  </si>
  <si>
    <t xml:space="preserve">8516 </t>
  </si>
  <si>
    <t xml:space="preserve">691 </t>
  </si>
  <si>
    <t xml:space="preserve">3760-3766 </t>
  </si>
  <si>
    <t xml:space="preserve">8454 </t>
  </si>
  <si>
    <t xml:space="preserve">6611 </t>
  </si>
  <si>
    <t>Railroad Street</t>
  </si>
  <si>
    <t xml:space="preserve">8198 </t>
  </si>
  <si>
    <t xml:space="preserve">8120 </t>
  </si>
  <si>
    <t xml:space="preserve">6927 </t>
  </si>
  <si>
    <t>Mink Hollow Road</t>
  </si>
  <si>
    <t xml:space="preserve">14831 </t>
  </si>
  <si>
    <t xml:space="preserve">2240 </t>
  </si>
  <si>
    <t xml:space="preserve">8636 </t>
  </si>
  <si>
    <t xml:space="preserve">8520 </t>
  </si>
  <si>
    <t>Commercial Street</t>
  </si>
  <si>
    <t xml:space="preserve">8525 </t>
  </si>
  <si>
    <t>Commerical Street</t>
  </si>
  <si>
    <t xml:space="preserve">9110 </t>
  </si>
  <si>
    <t xml:space="preserve">3935 </t>
  </si>
  <si>
    <t xml:space="preserve">7981 </t>
  </si>
  <si>
    <t xml:space="preserve">5674 </t>
  </si>
  <si>
    <t xml:space="preserve">6085 </t>
  </si>
  <si>
    <t>Lawyer's Hill Road</t>
  </si>
  <si>
    <t xml:space="preserve">5199 </t>
  </si>
  <si>
    <t xml:space="preserve">4119 </t>
  </si>
  <si>
    <t xml:space="preserve">9571 </t>
  </si>
  <si>
    <t xml:space="preserve">9577 </t>
  </si>
  <si>
    <t xml:space="preserve">1704 </t>
  </si>
  <si>
    <t xml:space="preserve">3916 </t>
  </si>
  <si>
    <t xml:space="preserve">5794 </t>
  </si>
  <si>
    <t xml:space="preserve">14830 </t>
  </si>
  <si>
    <t xml:space="preserve">10212 </t>
  </si>
  <si>
    <t>Little Brick House Court</t>
  </si>
  <si>
    <t xml:space="preserve">11965 </t>
  </si>
  <si>
    <t>Simpson Road</t>
  </si>
  <si>
    <t xml:space="preserve">4080 </t>
  </si>
  <si>
    <t xml:space="preserve">12549 </t>
  </si>
  <si>
    <t>Lime Kiln Road</t>
  </si>
  <si>
    <t xml:space="preserve">15751 </t>
  </si>
  <si>
    <t>Bushy Park Road</t>
  </si>
  <si>
    <t xml:space="preserve">719 </t>
  </si>
  <si>
    <t>W. Watersville Road</t>
  </si>
  <si>
    <t xml:space="preserve">5500 </t>
  </si>
  <si>
    <t xml:space="preserve">4659 </t>
  </si>
  <si>
    <t>Montgomery Road (MD 103) Also 4614 New Cut Road</t>
  </si>
  <si>
    <t xml:space="preserve">2728 </t>
  </si>
  <si>
    <t xml:space="preserve">13135 </t>
  </si>
  <si>
    <t xml:space="preserve">3876 </t>
  </si>
  <si>
    <t xml:space="preserve">9130 </t>
  </si>
  <si>
    <t xml:space="preserve">5950 </t>
  </si>
  <si>
    <t xml:space="preserve">12500 </t>
  </si>
  <si>
    <t xml:space="preserve">12700 </t>
  </si>
  <si>
    <t xml:space="preserve">4446 </t>
  </si>
  <si>
    <t xml:space="preserve">3755 </t>
  </si>
  <si>
    <t xml:space="preserve">11795 </t>
  </si>
  <si>
    <t>Scaggsville Road (MD 216) (&amp; 11797)</t>
  </si>
  <si>
    <t xml:space="preserve">8205 </t>
  </si>
  <si>
    <t xml:space="preserve">7741 </t>
  </si>
  <si>
    <t>Mayfield Avenue</t>
  </si>
  <si>
    <t xml:space="preserve">5777 </t>
  </si>
  <si>
    <t xml:space="preserve">15282 </t>
  </si>
  <si>
    <t xml:space="preserve">9801 </t>
  </si>
  <si>
    <t xml:space="preserve">8129 </t>
  </si>
  <si>
    <t xml:space="preserve">8914 </t>
  </si>
  <si>
    <t xml:space="preserve">4341 </t>
  </si>
  <si>
    <t>Stonecrest Drive (Formerly 4394 New Cut Road)</t>
  </si>
  <si>
    <t xml:space="preserve">5631 </t>
  </si>
  <si>
    <t xml:space="preserve">8432 </t>
  </si>
  <si>
    <t>N. Ridge Road</t>
  </si>
  <si>
    <t xml:space="preserve">4122 </t>
  </si>
  <si>
    <t xml:space="preserve">3744 </t>
  </si>
  <si>
    <t xml:space="preserve">8308 </t>
  </si>
  <si>
    <t xml:space="preserve">5231 </t>
  </si>
  <si>
    <t>Talbots Landing Road</t>
  </si>
  <si>
    <t xml:space="preserve">6150 </t>
  </si>
  <si>
    <t xml:space="preserve">4100 </t>
  </si>
  <si>
    <t xml:space="preserve">4252 </t>
  </si>
  <si>
    <t xml:space="preserve">1224 </t>
  </si>
  <si>
    <t>Crystal Ridge Road</t>
  </si>
  <si>
    <t xml:space="preserve">2542 </t>
  </si>
  <si>
    <t>North Farm Road</t>
  </si>
  <si>
    <t xml:space="preserve">3101 </t>
  </si>
  <si>
    <t>Cabin Run</t>
  </si>
  <si>
    <t xml:space="preserve">10140 </t>
  </si>
  <si>
    <t xml:space="preserve">8402 </t>
  </si>
  <si>
    <t xml:space="preserve">6100 </t>
  </si>
  <si>
    <t xml:space="preserve">8802 </t>
  </si>
  <si>
    <t xml:space="preserve">8206 </t>
  </si>
  <si>
    <t xml:space="preserve">9994 </t>
  </si>
  <si>
    <t xml:space="preserve">5854 </t>
  </si>
  <si>
    <t xml:space="preserve">6159 </t>
  </si>
  <si>
    <t xml:space="preserve">8126 </t>
  </si>
  <si>
    <t xml:space="preserve">9921 </t>
  </si>
  <si>
    <t xml:space="preserve">5827 </t>
  </si>
  <si>
    <t xml:space="preserve">8344 </t>
  </si>
  <si>
    <t xml:space="preserve">2260 </t>
  </si>
  <si>
    <t xml:space="preserve">8385 </t>
  </si>
  <si>
    <t xml:space="preserve">6802 </t>
  </si>
  <si>
    <t xml:space="preserve">6036 </t>
  </si>
  <si>
    <t xml:space="preserve">8514 </t>
  </si>
  <si>
    <t>Chapel View Road</t>
  </si>
  <si>
    <t xml:space="preserve">3788 </t>
  </si>
  <si>
    <t xml:space="preserve">15920 </t>
  </si>
  <si>
    <t xml:space="preserve">8211 </t>
  </si>
  <si>
    <t xml:space="preserve">15947 </t>
  </si>
  <si>
    <t xml:space="preserve">3251 </t>
  </si>
  <si>
    <t>Oaks Road</t>
  </si>
  <si>
    <t xml:space="preserve">8826 </t>
  </si>
  <si>
    <t xml:space="preserve">7239 </t>
  </si>
  <si>
    <t xml:space="preserve">1940 </t>
  </si>
  <si>
    <t xml:space="preserve">7615 </t>
  </si>
  <si>
    <t xml:space="preserve">7541 </t>
  </si>
  <si>
    <t xml:space="preserve">5741-5745 </t>
  </si>
  <si>
    <t xml:space="preserve">8044-8046 </t>
  </si>
  <si>
    <t xml:space="preserve">3611 </t>
  </si>
  <si>
    <t xml:space="preserve">8390 </t>
  </si>
  <si>
    <t xml:space="preserve">2340 </t>
  </si>
  <si>
    <t xml:space="preserve">3864 </t>
  </si>
  <si>
    <t xml:space="preserve">10820 </t>
  </si>
  <si>
    <t xml:space="preserve">5260 </t>
  </si>
  <si>
    <t xml:space="preserve">5733-5739 </t>
  </si>
  <si>
    <t xml:space="preserve">8325 </t>
  </si>
  <si>
    <t>Grove Angle Road</t>
  </si>
  <si>
    <t xml:space="preserve">4468 </t>
  </si>
  <si>
    <t xml:space="preserve">13356 </t>
  </si>
  <si>
    <t xml:space="preserve">5730 </t>
  </si>
  <si>
    <t>Furnace Road</t>
  </si>
  <si>
    <t xml:space="preserve">4054 </t>
  </si>
  <si>
    <t xml:space="preserve">7474 </t>
  </si>
  <si>
    <t xml:space="preserve">7250 </t>
  </si>
  <si>
    <t xml:space="preserve">6440 </t>
  </si>
  <si>
    <t xml:space="preserve">6450 </t>
  </si>
  <si>
    <t xml:space="preserve">3825 </t>
  </si>
  <si>
    <t xml:space="preserve">9915 </t>
  </si>
  <si>
    <t xml:space="preserve">3890 </t>
  </si>
  <si>
    <t xml:space="preserve">5412 </t>
  </si>
  <si>
    <t xml:space="preserve">840 </t>
  </si>
  <si>
    <t>Ridge Road (MD 27)</t>
  </si>
  <si>
    <t xml:space="preserve">8180 </t>
  </si>
  <si>
    <t xml:space="preserve">5192 </t>
  </si>
  <si>
    <t xml:space="preserve">14459 </t>
  </si>
  <si>
    <t xml:space="preserve">15959 </t>
  </si>
  <si>
    <t xml:space="preserve">14675 </t>
  </si>
  <si>
    <t>Carrs Mill Road</t>
  </si>
  <si>
    <t xml:space="preserve">3248 </t>
  </si>
  <si>
    <t xml:space="preserve">2635 </t>
  </si>
  <si>
    <t xml:space="preserve">2600 </t>
  </si>
  <si>
    <t xml:space="preserve">10504 </t>
  </si>
  <si>
    <t>Patuxent Ridge Way</t>
  </si>
  <si>
    <t xml:space="preserve">3625 </t>
  </si>
  <si>
    <t xml:space="preserve">2231 </t>
  </si>
  <si>
    <t xml:space="preserve">16033 </t>
  </si>
  <si>
    <t xml:space="preserve">8137 </t>
  </si>
  <si>
    <t xml:space="preserve">4005 </t>
  </si>
  <si>
    <t xml:space="preserve">7751 </t>
  </si>
  <si>
    <t xml:space="preserve">11815 </t>
  </si>
  <si>
    <t xml:space="preserve">9910 </t>
  </si>
  <si>
    <t>Harmony Lane</t>
  </si>
  <si>
    <t xml:space="preserve">2335 </t>
  </si>
  <si>
    <t>Waverly Mansion Drive</t>
  </si>
  <si>
    <t xml:space="preserve">12961 </t>
  </si>
  <si>
    <t xml:space="preserve">4344 </t>
  </si>
  <si>
    <t xml:space="preserve">9381 </t>
  </si>
  <si>
    <t xml:space="preserve">8324 </t>
  </si>
  <si>
    <t xml:space="preserve">2113 </t>
  </si>
  <si>
    <t xml:space="preserve">16180 </t>
  </si>
  <si>
    <t xml:space="preserve">13554 </t>
  </si>
  <si>
    <t xml:space="preserve">4588 </t>
  </si>
  <si>
    <t xml:space="preserve">12570 </t>
  </si>
  <si>
    <t xml:space="preserve">11425 </t>
  </si>
  <si>
    <t xml:space="preserve">4130 </t>
  </si>
  <si>
    <t>Chatham Road</t>
  </si>
  <si>
    <t xml:space="preserve">12180 </t>
  </si>
  <si>
    <t xml:space="preserve">15912 </t>
  </si>
  <si>
    <t xml:space="preserve">3366 </t>
  </si>
  <si>
    <t xml:space="preserve">4249 </t>
  </si>
  <si>
    <t xml:space="preserve">3646 </t>
  </si>
  <si>
    <t>Fels Lane (House at 3640)</t>
  </si>
  <si>
    <t xml:space="preserve">3597 </t>
  </si>
  <si>
    <t>Centennial Lane</t>
  </si>
  <si>
    <t xml:space="preserve">3997 </t>
  </si>
  <si>
    <t xml:space="preserve">3917 </t>
  </si>
  <si>
    <t xml:space="preserve">11480 </t>
  </si>
  <si>
    <t xml:space="preserve">4411 </t>
  </si>
  <si>
    <t xml:space="preserve">12955 </t>
  </si>
  <si>
    <t xml:space="preserve">8532-8534 </t>
  </si>
  <si>
    <t xml:space="preserve">3920 </t>
  </si>
  <si>
    <t xml:space="preserve">2376 </t>
  </si>
  <si>
    <t xml:space="preserve">13210 </t>
  </si>
  <si>
    <t xml:space="preserve">5828 </t>
  </si>
  <si>
    <t xml:space="preserve">13230 </t>
  </si>
  <si>
    <t xml:space="preserve">9583 </t>
  </si>
  <si>
    <t xml:space="preserve">4152 </t>
  </si>
  <si>
    <t xml:space="preserve">1661 </t>
  </si>
  <si>
    <t xml:space="preserve">10010 </t>
  </si>
  <si>
    <t xml:space="preserve">7389 </t>
  </si>
  <si>
    <t>Pindell School Road</t>
  </si>
  <si>
    <t xml:space="preserve">17403 </t>
  </si>
  <si>
    <t xml:space="preserve">8880 </t>
  </si>
  <si>
    <t xml:space="preserve">3925 </t>
  </si>
  <si>
    <t xml:space="preserve">7901 </t>
  </si>
  <si>
    <t xml:space="preserve">1259 </t>
  </si>
  <si>
    <t>6301, 6305</t>
  </si>
  <si>
    <t>10109, 10111</t>
  </si>
  <si>
    <t>8418A</t>
  </si>
  <si>
    <t>5001, 5005</t>
  </si>
  <si>
    <t>Orchard Drive</t>
  </si>
  <si>
    <t>8505, 8507</t>
  </si>
  <si>
    <t>5683, 5691</t>
  </si>
  <si>
    <t>3999,4011,4021, 4029 College Avenue</t>
  </si>
  <si>
    <t>3999 ,4011, 4021, 4029</t>
  </si>
  <si>
    <t>Bon Air Manor Gate House (see HO-900)</t>
  </si>
  <si>
    <t>need to merge with T:\DECP\Historic\HistoricSitesFinal.QPW</t>
  </si>
  <si>
    <t>Ferdinand Pue(?) then Thomas B. Dorsey b.1761</t>
  </si>
  <si>
    <t>Charles E. Miller 1903-1979 (his heirs?)</t>
  </si>
  <si>
    <t>Pinkstone's Delight</t>
  </si>
  <si>
    <t>Late Victorian frame house</t>
  </si>
  <si>
    <t>Rebecca's Lot</t>
  </si>
  <si>
    <t>Mr. &amp; Mrs. Roland Bounds</t>
  </si>
  <si>
    <t>1815-20</t>
  </si>
  <si>
    <t>Thought to be slave quarters to Gray Rock.</t>
  </si>
  <si>
    <t>Bon Air Manor Stone House</t>
  </si>
  <si>
    <t>Mr. &amp; Mrs. McLynn</t>
  </si>
  <si>
    <t>Just north of the main house</t>
  </si>
  <si>
    <t>Three Brothers</t>
  </si>
  <si>
    <t>Mrs. Eric Lassotovitch et al</t>
  </si>
  <si>
    <t>Charles W. Dorsey from his father Caleb Dorsey of Thomas in 1817</t>
  </si>
  <si>
    <t>Annie Stonell from the Shapiros from St. Charles College Farms</t>
  </si>
  <si>
    <t>Williamsburg Group</t>
  </si>
  <si>
    <t>Name</t>
  </si>
  <si>
    <t>Original</t>
  </si>
  <si>
    <t xml:space="preserve">SHIPLEY, Adam </t>
  </si>
  <si>
    <t xml:space="preserve">BARNES, Adam </t>
  </si>
  <si>
    <t xml:space="preserve">BARNES, Robert </t>
  </si>
  <si>
    <t xml:space="preserve">WARFIELD, Benjamin </t>
  </si>
  <si>
    <t xml:space="preserve">GARDNER, William </t>
  </si>
  <si>
    <t xml:space="preserve">DORSEY, Caleb </t>
  </si>
  <si>
    <t xml:space="preserve">HAMMOND, John </t>
  </si>
  <si>
    <t xml:space="preserve">ISRAEL, Robert </t>
  </si>
  <si>
    <t xml:space="preserve">TUCKER, William </t>
  </si>
  <si>
    <t xml:space="preserve">CARROLL, Charles </t>
  </si>
  <si>
    <t xml:space="preserve">MANSELL, Samuel </t>
  </si>
  <si>
    <t xml:space="preserve">WORTHINGTON, Thomas </t>
  </si>
  <si>
    <t xml:space="preserve">MOBERLY, John </t>
  </si>
  <si>
    <t xml:space="preserve">ARNOLD, John </t>
  </si>
  <si>
    <t xml:space="preserve">PEELE, Samuel </t>
  </si>
  <si>
    <t xml:space="preserve">PARR, John </t>
  </si>
  <si>
    <t xml:space="preserve">BARNES, Peter </t>
  </si>
  <si>
    <t xml:space="preserve">BARNES, Joshua </t>
  </si>
  <si>
    <t xml:space="preserve">BARNES, James </t>
  </si>
  <si>
    <t xml:space="preserve">LEVENS, Thomas </t>
  </si>
  <si>
    <t xml:space="preserve">WELLS, Daniel </t>
  </si>
  <si>
    <t xml:space="preserve">MEDCALF, John </t>
  </si>
  <si>
    <t xml:space="preserve">CUMMING, William </t>
  </si>
  <si>
    <t xml:space="preserve">GLANN, William </t>
  </si>
  <si>
    <t xml:space="preserve">BELL, Peter </t>
  </si>
  <si>
    <t xml:space="preserve">BELT, Benjamin </t>
  </si>
  <si>
    <t xml:space="preserve">GRIFFITH, Henry </t>
  </si>
  <si>
    <t xml:space="preserve">STEVENS, Benjamin </t>
  </si>
  <si>
    <t xml:space="preserve">BENSON, Daniel </t>
  </si>
  <si>
    <t xml:space="preserve">NELSON, Robert </t>
  </si>
  <si>
    <t xml:space="preserve">BISHOP, Thomas </t>
  </si>
  <si>
    <t xml:space="preserve">GAITHER, Benjamin </t>
  </si>
  <si>
    <t xml:space="preserve">BLACKWELL, Thomas </t>
  </si>
  <si>
    <t xml:space="preserve">COCKEY, Thomas </t>
  </si>
  <si>
    <t xml:space="preserve">BOYCE, James </t>
  </si>
  <si>
    <t xml:space="preserve">HOOD, John </t>
  </si>
  <si>
    <t xml:space="preserve">DORSEY, Archibald </t>
  </si>
  <si>
    <t xml:space="preserve">SHIPLEY, George </t>
  </si>
  <si>
    <t xml:space="preserve">HOWARD, John </t>
  </si>
  <si>
    <t xml:space="preserve">DORSEY, Joshua </t>
  </si>
  <si>
    <t xml:space="preserve">BROWN, Thomas </t>
  </si>
  <si>
    <t xml:space="preserve">BROWN, Robert </t>
  </si>
  <si>
    <t xml:space="preserve">BROWN, John </t>
  </si>
  <si>
    <t xml:space="preserve">CARTER, Daniel </t>
  </si>
  <si>
    <t xml:space="preserve">NORWOOD, James </t>
  </si>
  <si>
    <t xml:space="preserve">HAMMOND, Nathan </t>
  </si>
  <si>
    <t xml:space="preserve">CHEW, Samuel </t>
  </si>
  <si>
    <t xml:space="preserve">JONES, John </t>
  </si>
  <si>
    <t xml:space="preserve">ALEXANDER, William </t>
  </si>
  <si>
    <t xml:space="preserve">WORTHINGTON, John </t>
  </si>
  <si>
    <t xml:space="preserve">CREAGH, James </t>
  </si>
  <si>
    <t xml:space="preserve">CROSS, John </t>
  </si>
  <si>
    <t xml:space="preserve">WALLIS, Michael </t>
  </si>
  <si>
    <t xml:space="preserve">DAVIS, Thomas </t>
  </si>
  <si>
    <t xml:space="preserve">DAVIS, Richard </t>
  </si>
  <si>
    <t xml:space="preserve">DEAVER, Stephen </t>
  </si>
  <si>
    <t xml:space="preserve">HOBBS, Joseph </t>
  </si>
  <si>
    <t xml:space="preserve">JONES, Elizabeth </t>
  </si>
  <si>
    <t xml:space="preserve">DORSEY, John </t>
  </si>
  <si>
    <t xml:space="preserve">DODDERIDGE, John </t>
  </si>
  <si>
    <t xml:space="preserve">DORSEY, Edward </t>
  </si>
  <si>
    <t xml:space="preserve">DORSEY, Vachel </t>
  </si>
  <si>
    <t xml:space="preserve">DRYER, Samuel </t>
  </si>
  <si>
    <t xml:space="preserve">DUVALL, Samuel </t>
  </si>
  <si>
    <t xml:space="preserve">DAVIS, Robert </t>
  </si>
  <si>
    <t xml:space="preserve">HOWARD, Henry </t>
  </si>
  <si>
    <t xml:space="preserve">WARFIELD, Vachel </t>
  </si>
  <si>
    <t xml:space="preserve">WAINWRIGHT, Thomas </t>
  </si>
  <si>
    <t xml:space="preserve">REYNOLDS, Thomas </t>
  </si>
  <si>
    <t xml:space="preserve">AYTON, Henry </t>
  </si>
  <si>
    <t xml:space="preserve">FOSTER, Hugh </t>
  </si>
  <si>
    <t xml:space="preserve">FREEBORN, Thomas </t>
  </si>
  <si>
    <t xml:space="preserve">SPIRES, William </t>
  </si>
  <si>
    <t xml:space="preserve">GAITHER, Samuel </t>
  </si>
  <si>
    <t xml:space="preserve">GARDNER, Christopher </t>
  </si>
  <si>
    <t xml:space="preserve">ATHORPE, Thomas </t>
  </si>
  <si>
    <t xml:space="preserve">BORDLEY, Thomas </t>
  </si>
  <si>
    <t xml:space="preserve">RANDALL, Christopher </t>
  </si>
  <si>
    <t xml:space="preserve">BARNES, Richard </t>
  </si>
  <si>
    <t xml:space="preserve">BENSON, Edmond </t>
  </si>
  <si>
    <t xml:space="preserve">MUSGROVE, Samuel </t>
  </si>
  <si>
    <t xml:space="preserve">FISHER, William </t>
  </si>
  <si>
    <t xml:space="preserve">LAWRENCE, Benjamin </t>
  </si>
  <si>
    <t xml:space="preserve">GREEN, Richard </t>
  </si>
  <si>
    <t xml:space="preserve">GRAY, Jane </t>
  </si>
  <si>
    <t xml:space="preserve">GRIMES, James </t>
  </si>
  <si>
    <t xml:space="preserve">RIDGELY, William </t>
  </si>
  <si>
    <t xml:space="preserve">BARLEY, James </t>
  </si>
  <si>
    <t xml:space="preserve">HAMMOND, Philip </t>
  </si>
  <si>
    <t xml:space="preserve">HARBETT, Elinor </t>
  </si>
  <si>
    <t xml:space="preserve">HARRISON, Thomas </t>
  </si>
  <si>
    <t xml:space="preserve">HATHERLY, John </t>
  </si>
  <si>
    <t xml:space="preserve">HAMILTON, John </t>
  </si>
  <si>
    <t xml:space="preserve">BUDDS, George </t>
  </si>
  <si>
    <t xml:space="preserve">HOOD, Benjamin </t>
  </si>
  <si>
    <t xml:space="preserve">GRIFFITH, Orlando </t>
  </si>
  <si>
    <t xml:space="preserve">RIDGELY, Nicholas </t>
  </si>
  <si>
    <t xml:space="preserve">HUTCHCRAFT, Thomas </t>
  </si>
  <si>
    <t xml:space="preserve">DORSEY, Pleasance </t>
  </si>
  <si>
    <t xml:space="preserve">JACKS, Thomas </t>
  </si>
  <si>
    <t xml:space="preserve">JAMES, John </t>
  </si>
  <si>
    <t xml:space="preserve">GARDINER, John </t>
  </si>
  <si>
    <t xml:space="preserve">SEWELL, Joshua </t>
  </si>
  <si>
    <t xml:space="preserve">BROWN, Joshua </t>
  </si>
  <si>
    <t xml:space="preserve">FOWLER, Richard </t>
  </si>
  <si>
    <t xml:space="preserve">WRIGHT, Robert </t>
  </si>
  <si>
    <t xml:space="preserve">OWINGS, Richard </t>
  </si>
  <si>
    <t xml:space="preserve">WORTHINGTON, Nicholas </t>
  </si>
  <si>
    <t xml:space="preserve">OLIVER, John </t>
  </si>
  <si>
    <t xml:space="preserve">PINKSTONE, Peter </t>
  </si>
  <si>
    <t xml:space="preserve">TULLEY, Edward </t>
  </si>
  <si>
    <t xml:space="preserve">MOBBERLY, John </t>
  </si>
  <si>
    <t xml:space="preserve">MOORE, Mordecai </t>
  </si>
  <si>
    <t xml:space="preserve">RIDGELY, Elizabeth </t>
  </si>
  <si>
    <t xml:space="preserve">CLARK, Neale </t>
  </si>
  <si>
    <t xml:space="preserve">NELSON, Richard </t>
  </si>
  <si>
    <t xml:space="preserve">PHELPS, Walter </t>
  </si>
  <si>
    <t xml:space="preserve">BISSET, Thomas </t>
  </si>
  <si>
    <t xml:space="preserve">PENN, Edward </t>
  </si>
  <si>
    <t xml:space="preserve">BARNES, Charles </t>
  </si>
  <si>
    <t xml:space="preserve">POOLE, Basil </t>
  </si>
  <si>
    <t xml:space="preserve">LAWRENCE, Levin </t>
  </si>
  <si>
    <t xml:space="preserve">PORTER, Peter </t>
  </si>
  <si>
    <t xml:space="preserve">DUVALL, Lewis </t>
  </si>
  <si>
    <t xml:space="preserve">PURDUM, John </t>
  </si>
  <si>
    <t xml:space="preserve">PURDUM, Benjamin </t>
  </si>
  <si>
    <t xml:space="preserve">PURDUM, Jeremiah </t>
  </si>
  <si>
    <t xml:space="preserve">HERBERT, Rebecca </t>
  </si>
  <si>
    <t xml:space="preserve">RICHMOND, John </t>
  </si>
  <si>
    <t xml:space="preserve">RIDGELY, Henry </t>
  </si>
  <si>
    <t xml:space="preserve">RIGGS, John </t>
  </si>
  <si>
    <t xml:space="preserve">COCKEY, Thoms </t>
  </si>
  <si>
    <t xml:space="preserve">JOHNSON, John </t>
  </si>
  <si>
    <t xml:space="preserve">SCANTLING, Cornelius </t>
  </si>
  <si>
    <t xml:space="preserve">SCOTT, Burridge </t>
  </si>
  <si>
    <t xml:space="preserve">WHITE, Joseph </t>
  </si>
  <si>
    <t xml:space="preserve">SHEPHARD, Nicholas </t>
  </si>
  <si>
    <t xml:space="preserve">SHEVER, John </t>
  </si>
  <si>
    <t xml:space="preserve">SHIPLEY, Robert </t>
  </si>
  <si>
    <t xml:space="preserve">ISRAEL, Richard </t>
  </si>
  <si>
    <t xml:space="preserve">SNOWDEN, Richard </t>
  </si>
  <si>
    <t xml:space="preserve">SNOWDEN, Thomas </t>
  </si>
  <si>
    <t xml:space="preserve">SPURRIER, Thomas </t>
  </si>
  <si>
    <t xml:space="preserve">STEVENS, Charles </t>
  </si>
  <si>
    <t xml:space="preserve">HOBBS, Thomas </t>
  </si>
  <si>
    <t xml:space="preserve">HAMMOND, Charles </t>
  </si>
  <si>
    <t xml:space="preserve">TALBOTT, John </t>
  </si>
  <si>
    <t xml:space="preserve">TAYLOR, John </t>
  </si>
  <si>
    <t xml:space="preserve">CARROLL, Daniel </t>
  </si>
  <si>
    <t xml:space="preserve">DORSEY, Basil </t>
  </si>
  <si>
    <t xml:space="preserve">DENTON, Vachel </t>
  </si>
  <si>
    <t xml:space="preserve">OWEN, Richard </t>
  </si>
  <si>
    <t xml:space="preserve">HARRISON, William </t>
  </si>
  <si>
    <t xml:space="preserve">BUDD, William </t>
  </si>
  <si>
    <t xml:space="preserve">DORSEY, Michael </t>
  </si>
  <si>
    <t xml:space="preserve">DORSEY, Philemon </t>
  </si>
  <si>
    <t xml:space="preserve">WARFIELD, John </t>
  </si>
  <si>
    <t xml:space="preserve">WALKER, Joseph </t>
  </si>
  <si>
    <t xml:space="preserve">WARFIELD, Richard </t>
  </si>
  <si>
    <t xml:space="preserve">WARFIELD, Seth </t>
  </si>
  <si>
    <t xml:space="preserve">SAPPINGTON, Thomas </t>
  </si>
  <si>
    <t xml:space="preserve">WHITE, Griffith </t>
  </si>
  <si>
    <t xml:space="preserve">WHITEACRE, John </t>
  </si>
  <si>
    <t xml:space="preserve">WHITTECAR, John </t>
  </si>
  <si>
    <t xml:space="preserve">WILLIAMS, Benjamin </t>
  </si>
  <si>
    <t xml:space="preserve">RICHARDSON, Richard </t>
  </si>
  <si>
    <t xml:space="preserve">TAILLOR, John </t>
  </si>
  <si>
    <t xml:space="preserve">AWBREY, John </t>
  </si>
  <si>
    <t xml:space="preserve">YATES, George </t>
  </si>
  <si>
    <t xml:space="preserve">YATES, John </t>
  </si>
  <si>
    <t>1749</t>
  </si>
  <si>
    <t>1730</t>
  </si>
  <si>
    <t>1747</t>
  </si>
  <si>
    <t>1746</t>
  </si>
  <si>
    <t>1741</t>
  </si>
  <si>
    <t>1727</t>
  </si>
  <si>
    <t>1773</t>
  </si>
  <si>
    <t>1810</t>
  </si>
  <si>
    <t>1761</t>
  </si>
  <si>
    <t>1804</t>
  </si>
  <si>
    <t>1750</t>
  </si>
  <si>
    <t>1748</t>
  </si>
  <si>
    <t>1764</t>
  </si>
  <si>
    <t>1729</t>
  </si>
  <si>
    <t>1756</t>
  </si>
  <si>
    <t>1744</t>
  </si>
  <si>
    <t>1753</t>
  </si>
  <si>
    <t>1720</t>
  </si>
  <si>
    <t>1775</t>
  </si>
  <si>
    <t>1704</t>
  </si>
  <si>
    <t>1796</t>
  </si>
  <si>
    <t>y</t>
  </si>
  <si>
    <t>1697</t>
  </si>
  <si>
    <t>1770</t>
  </si>
  <si>
    <t>1769</t>
  </si>
  <si>
    <t>HOWARD, Philip</t>
  </si>
  <si>
    <t>Oct 1687</t>
  </si>
  <si>
    <t>Oct 1743</t>
  </si>
  <si>
    <t>Apr 1757</t>
  </si>
  <si>
    <t>Aug 1719</t>
  </si>
  <si>
    <t>Aug 1725</t>
  </si>
  <si>
    <t>Nov 1754</t>
  </si>
  <si>
    <t>Aug 1732</t>
  </si>
  <si>
    <t>Oct 1730</t>
  </si>
  <si>
    <t>Jan 1758</t>
  </si>
  <si>
    <t>Oct 1752</t>
  </si>
  <si>
    <t>Nov 1751</t>
  </si>
  <si>
    <t>Dec 1763</t>
  </si>
  <si>
    <t>Aug 1736</t>
  </si>
  <si>
    <t>Nov 1742</t>
  </si>
  <si>
    <t>Nov 1741</t>
  </si>
  <si>
    <t>Nov 1694</t>
  </si>
  <si>
    <t>May 1727</t>
  </si>
  <si>
    <t>Aug 1717</t>
  </si>
  <si>
    <t>Oct 1722</t>
  </si>
  <si>
    <t>Oct 1810</t>
  </si>
  <si>
    <t>May 1725</t>
  </si>
  <si>
    <t>May 1754</t>
  </si>
  <si>
    <t>Nov 1695</t>
  </si>
  <si>
    <t>Jan 1747</t>
  </si>
  <si>
    <t>Nov 1710</t>
  </si>
  <si>
    <t>May 1747</t>
  </si>
  <si>
    <t>Nov 1737</t>
  </si>
  <si>
    <t>Feb 1750</t>
  </si>
  <si>
    <t>Jun 1688</t>
  </si>
  <si>
    <t>Feb 1722</t>
  </si>
  <si>
    <t>Feb 1748</t>
  </si>
  <si>
    <t>Nov 1736</t>
  </si>
  <si>
    <t>May 1711</t>
  </si>
  <si>
    <t>Nov 1731</t>
  </si>
  <si>
    <t>Dec 1695</t>
  </si>
  <si>
    <t>Nov 1776</t>
  </si>
  <si>
    <t>Oct 1747</t>
  </si>
  <si>
    <t>Oct 1716</t>
  </si>
  <si>
    <t>May 1719</t>
  </si>
  <si>
    <t>Jan 1744</t>
  </si>
  <si>
    <t>Feb 1757</t>
  </si>
  <si>
    <t>May 1734</t>
  </si>
  <si>
    <t>Oct 1745</t>
  </si>
  <si>
    <t>May 1758</t>
  </si>
  <si>
    <t>Dec 1753</t>
  </si>
  <si>
    <t>Dec 1722</t>
  </si>
  <si>
    <t>Feb 1725</t>
  </si>
  <si>
    <t>Oct 1725</t>
  </si>
  <si>
    <t>Jan 1753</t>
  </si>
  <si>
    <t>Jun 1734</t>
  </si>
  <si>
    <t>Nov 1726</t>
  </si>
  <si>
    <t>Nov 1733</t>
  </si>
  <si>
    <t>Aug 1723</t>
  </si>
  <si>
    <t>May 1723</t>
  </si>
  <si>
    <t>May 1701</t>
  </si>
  <si>
    <t>Dec 1701</t>
  </si>
  <si>
    <t>Dec 1728</t>
  </si>
  <si>
    <t>Nov 1730</t>
  </si>
  <si>
    <t>Oct 1742</t>
  </si>
  <si>
    <t>May 1761</t>
  </si>
  <si>
    <t>Feb 1688</t>
  </si>
  <si>
    <t>Aug 1735</t>
  </si>
  <si>
    <t>Feb 1723</t>
  </si>
  <si>
    <t>Aug 1710</t>
  </si>
  <si>
    <t>Oct 1732</t>
  </si>
  <si>
    <t>Nov 1757</t>
  </si>
  <si>
    <t>Jun 1706</t>
  </si>
  <si>
    <t>Jan 1748</t>
  </si>
  <si>
    <t>Feb 1706</t>
  </si>
  <si>
    <t>Oct 1748</t>
  </si>
  <si>
    <t>Nov 1745</t>
  </si>
  <si>
    <t>Dec 1767</t>
  </si>
  <si>
    <t>Oct 1731</t>
  </si>
  <si>
    <t>Feb 1760</t>
  </si>
  <si>
    <t>Nov 1775</t>
  </si>
  <si>
    <t>Oct 1700</t>
  </si>
  <si>
    <t>May 1705</t>
  </si>
  <si>
    <t>Oct 1704</t>
  </si>
  <si>
    <t>May 1696</t>
  </si>
  <si>
    <t>Feb 1743</t>
  </si>
  <si>
    <t>Dec 1806</t>
  </si>
  <si>
    <t>Aug 1758</t>
  </si>
  <si>
    <t>May 1729</t>
  </si>
  <si>
    <t>Jan 1726</t>
  </si>
  <si>
    <t>May 1748</t>
  </si>
  <si>
    <t>Oct 1796</t>
  </si>
  <si>
    <t>Aug 1795</t>
  </si>
  <si>
    <t>May 1709</t>
  </si>
  <si>
    <t>Feb 1762</t>
  </si>
  <si>
    <t>Aug 1714</t>
  </si>
  <si>
    <t>May 1745</t>
  </si>
  <si>
    <t>Nov 1725</t>
  </si>
  <si>
    <t>Aug 1730</t>
  </si>
  <si>
    <t>May 1753</t>
  </si>
  <si>
    <t>Aug 1753</t>
  </si>
  <si>
    <t>Aug 1746</t>
  </si>
  <si>
    <t>May 1760</t>
  </si>
  <si>
    <t>Oct 1757</t>
  </si>
  <si>
    <t>Jan 1797</t>
  </si>
  <si>
    <t>Aug 1770</t>
  </si>
  <si>
    <t>Dec 1769</t>
  </si>
  <si>
    <t>Aug 1739</t>
  </si>
  <si>
    <t>Dec 1717</t>
  </si>
  <si>
    <t>ADAM THE FIRST</t>
  </si>
  <si>
    <t>ADDITION TO PHELPS LUCK</t>
  </si>
  <si>
    <t>ADDITION TO SNAP SHORT</t>
  </si>
  <si>
    <t>ADDITION TO TROY</t>
  </si>
  <si>
    <t>ADDITIONAL DEFENSE</t>
  </si>
  <si>
    <t>ALTOGETHER</t>
  </si>
  <si>
    <t>BEARHEAD</t>
  </si>
  <si>
    <t>BEAUTIFUL CRAFT</t>
  </si>
  <si>
    <t>BEYOND FAR ENOUGH</t>
  </si>
  <si>
    <t>BITE THE BITER</t>
  </si>
  <si>
    <t>BREAK NECK HILL</t>
  </si>
  <si>
    <t>BROKEN LAND</t>
  </si>
  <si>
    <t>CHESTNUT HILL</t>
  </si>
  <si>
    <t>COLUMBIA</t>
  </si>
  <si>
    <t>CONCLUSION</t>
  </si>
  <si>
    <t>CONCORD</t>
  </si>
  <si>
    <t>CONTENTMENT</t>
  </si>
  <si>
    <t>CROSSES FORREST</t>
  </si>
  <si>
    <t>CUMBERLAND</t>
  </si>
  <si>
    <t>CURRY GALLS</t>
  </si>
  <si>
    <t>DAYS DISCOVERY</t>
  </si>
  <si>
    <t>DELAWARE BOTTOM</t>
  </si>
  <si>
    <t>DOOHOREGAN</t>
  </si>
  <si>
    <t>EAGLE TOWER</t>
  </si>
  <si>
    <t>EQUITABLE</t>
  </si>
  <si>
    <t>EVERYTHING</t>
  </si>
  <si>
    <t>FERRY BRIDGE</t>
  </si>
  <si>
    <t>FIRST DISCOVERY</t>
  </si>
  <si>
    <t>FOOD PLENTY</t>
  </si>
  <si>
    <t>GILPIN</t>
  </si>
  <si>
    <t>GOOD FELLOWSHIP</t>
  </si>
  <si>
    <t>GOOD FOR LITTLE</t>
  </si>
  <si>
    <t>GOOD RANGE</t>
  </si>
  <si>
    <t>GOOSE NECK</t>
  </si>
  <si>
    <t>GRECIAN SIEGE</t>
  </si>
  <si>
    <t>GRIMES VENTURE</t>
  </si>
  <si>
    <t>GROG</t>
  </si>
  <si>
    <t>HALF PONE</t>
  </si>
  <si>
    <t>HARD TO GET AND DEAR PAID FOR</t>
  </si>
  <si>
    <t>HEBRON</t>
  </si>
  <si>
    <t>HENRY AND THOMAS</t>
  </si>
  <si>
    <t>HICKORY FOREST</t>
  </si>
  <si>
    <t>HOCKLEY</t>
  </si>
  <si>
    <t>HUNTING GROUND</t>
  </si>
  <si>
    <t>ISLE OF ELY</t>
  </si>
  <si>
    <t>LEFT OUT</t>
  </si>
  <si>
    <t>LEMINGTON</t>
  </si>
  <si>
    <t>LOCUST THICKET</t>
  </si>
  <si>
    <t>LONG AND NARROW</t>
  </si>
  <si>
    <t>LONG BOTTOM</t>
  </si>
  <si>
    <t>LONG REACH</t>
  </si>
  <si>
    <t>MARLBOROUGH PLAINS</t>
  </si>
  <si>
    <t>PARTNERSHIP</t>
  </si>
  <si>
    <t>PHEASANT RIDGE</t>
  </si>
  <si>
    <t>PIGEON ROOST</t>
  </si>
  <si>
    <t>POPLAR BOTTOM</t>
  </si>
  <si>
    <t>POPLAR SPRING GARDEN</t>
  </si>
  <si>
    <t>POVERTY DISCOVERED</t>
  </si>
  <si>
    <t>PRETTY LAND</t>
  </si>
  <si>
    <t>PROSPECT HILL</t>
  </si>
  <si>
    <t>PROSPECT</t>
  </si>
  <si>
    <t>RED OAK HILL</t>
  </si>
  <si>
    <t>RICH NECK</t>
  </si>
  <si>
    <t>ROGUES HARBOR</t>
  </si>
  <si>
    <t>SALOPIA</t>
  </si>
  <si>
    <t>SECOND SUPPLY</t>
  </si>
  <si>
    <t>SNAP SHORT</t>
  </si>
  <si>
    <t>STONEY STRATFORD</t>
  </si>
  <si>
    <t>STOP THE GAP</t>
  </si>
  <si>
    <t>THE ANVIL</t>
  </si>
  <si>
    <t>THE BOYLING SPRINGS</t>
  </si>
  <si>
    <t>THE MISTAKE</t>
  </si>
  <si>
    <t>THE PLATT</t>
  </si>
  <si>
    <t>THE SECOND DISCOVERY</t>
  </si>
  <si>
    <t>THE TRUSTY FRIEND</t>
  </si>
  <si>
    <t>THE VALLEY OF OWEN</t>
  </si>
  <si>
    <t>THIS OR NONE</t>
  </si>
  <si>
    <t>TODDY</t>
  </si>
  <si>
    <t>TREOVER</t>
  </si>
  <si>
    <t>TROY</t>
  </si>
  <si>
    <t>UPLAND</t>
  </si>
  <si>
    <t>VANITY MOUNT</t>
  </si>
  <si>
    <t>VENISON PARK</t>
  </si>
  <si>
    <t>WHITEACRES CHANCE</t>
  </si>
  <si>
    <t>WINCOPIN NECK</t>
  </si>
  <si>
    <t>WOODFORD</t>
  </si>
  <si>
    <t>WORTHLESS</t>
  </si>
  <si>
    <t>From: http://www.elkridgeheritage.org/collection/collection-research-index-to-land-patents/</t>
  </si>
  <si>
    <t>Original Land Grants</t>
  </si>
  <si>
    <t>Stone and brick</t>
  </si>
  <si>
    <t>Forge/Mill</t>
  </si>
  <si>
    <t>Annapolis Junction/Jessup</t>
  </si>
  <si>
    <t>Chance Resurveyed, razed for Terra Maria</t>
  </si>
  <si>
    <t>Samuel Vaugh or Alfred Waugh</t>
  </si>
  <si>
    <t>Peter VanRossum</t>
  </si>
  <si>
    <t>SEWELL, James</t>
  </si>
  <si>
    <t>Prestidge's Folly</t>
  </si>
  <si>
    <t>Gray Rock</t>
  </si>
  <si>
    <t>HauntedPlaces</t>
  </si>
  <si>
    <t>AngeloCastle</t>
  </si>
  <si>
    <t>Brick_House</t>
  </si>
  <si>
    <t>Web Site</t>
  </si>
  <si>
    <t>Brick House Site</t>
  </si>
  <si>
    <t>BonAir</t>
  </si>
  <si>
    <t>HauntedHouse</t>
  </si>
  <si>
    <t>MacAlpine FB</t>
  </si>
  <si>
    <t>1798-1824</t>
  </si>
  <si>
    <t>Muddled history, little documentation, 5-6 periods of major construction</t>
  </si>
  <si>
    <t>Doughoregan_Manor</t>
  </si>
  <si>
    <t>Doughogregan HoCo</t>
  </si>
  <si>
    <t>Philip &amp; Camilla Carroll</t>
  </si>
  <si>
    <t>Mr. &amp; Mrs. Randy Greer</t>
  </si>
  <si>
    <t>Italianate-influenced frame house</t>
  </si>
  <si>
    <t>Addition</t>
  </si>
  <si>
    <t>Mrs. Harriet Govane Ligon Hains</t>
  </si>
  <si>
    <t>1800-1810</t>
  </si>
  <si>
    <t>Central part of house burned completely in 1893, attached west wing gutted, detached east wing is original</t>
  </si>
  <si>
    <t>White Hall 2012</t>
  </si>
  <si>
    <t>Judge Richard Ridgely (sold to Col. Charles W. Dorsey in 1822, given to his daughter Mary Tolley and her husband Thomas Watkins Ligon)</t>
  </si>
  <si>
    <t>Original Owner(s)</t>
  </si>
  <si>
    <t>AA-187</t>
  </si>
  <si>
    <t>Gerrard Hopkins 1719, left to son Johns Hopkins in 1744, left to son Samuel in 1784, Samuel built the house</t>
  </si>
  <si>
    <t>1784-1892</t>
  </si>
  <si>
    <t>Whites Hall</t>
  </si>
  <si>
    <t>Howard</t>
  </si>
  <si>
    <t>WHITES HALL</t>
  </si>
  <si>
    <t>Anne Arundel</t>
  </si>
  <si>
    <t>WHITE, Jerome</t>
  </si>
  <si>
    <t>Steven and Thelma Duckett</t>
  </si>
  <si>
    <t>2173 Johns Hopkins Road</t>
  </si>
  <si>
    <t>Gambrills</t>
  </si>
  <si>
    <t>Whites Hall Farm</t>
  </si>
  <si>
    <t>1798-1813</t>
  </si>
  <si>
    <t>Col. Rezin Hammond to his grandnephew Denton Hammond, then to his son Col. Mathias Hammond (1813), then to his wife Clara and daughter Grace (1882) until Grace's death in 1928.</t>
  </si>
  <si>
    <t>HAMMOND, Col. Rezin</t>
  </si>
  <si>
    <t>N</t>
  </si>
  <si>
    <t>Hammond's Inheritance</t>
  </si>
  <si>
    <t>Burleigh Manor</t>
  </si>
  <si>
    <t>Burleigh Manor Retreat</t>
  </si>
  <si>
    <t>Lisa Davis, her husband, Dr. Lawrence Cheskin, and her dad, Ed Davis</t>
  </si>
  <si>
    <t>Original land grant was Kendall's Delight and Kendall's Enlargement; now a non-profit sanctuary for farm animals</t>
  </si>
  <si>
    <t>Dr. Arthur Pue had the house built on property inherited from his mother Mary Dorsey Pue who was a daughter of Caleb Dorsey</t>
  </si>
  <si>
    <t>Mrs. V. H. Breckenridge and Mrs. Laura Hanna</t>
  </si>
  <si>
    <t>Cal Sutphin</t>
  </si>
  <si>
    <t>Site</t>
  </si>
  <si>
    <t>Wiped out by Agnes</t>
  </si>
  <si>
    <t>Steven &amp; Susan Short</t>
  </si>
  <si>
    <t>Combination of 4 tracts</t>
  </si>
  <si>
    <t>Nicholas Hardey</t>
  </si>
  <si>
    <t>1825-1845</t>
  </si>
  <si>
    <t>murky past</t>
  </si>
  <si>
    <t>WALKER, Dr. James</t>
  </si>
  <si>
    <t>Walker's Inheritance</t>
  </si>
  <si>
    <t>Dan Wecker, executive chef, leases the property from the state of Maryland</t>
  </si>
  <si>
    <t>Current restaurant is comprised of the owner's house, company store, and the tavern</t>
  </si>
  <si>
    <t>Elkridge Furnace Inn</t>
  </si>
  <si>
    <t>Birmingham Manor</t>
  </si>
  <si>
    <t>AA-0</t>
  </si>
  <si>
    <t>AA-152</t>
  </si>
  <si>
    <t>Natl Reg Site</t>
  </si>
  <si>
    <t>Larkin's Hundred</t>
  </si>
  <si>
    <t>Brick House NR</t>
  </si>
  <si>
    <t>Burleigh NR</t>
  </si>
  <si>
    <t>Cherry Grove NR</t>
  </si>
  <si>
    <t>Dorsey Hall NR</t>
  </si>
  <si>
    <t>Doughoregan NR</t>
  </si>
  <si>
    <t>Enniscorthy NR</t>
  </si>
  <si>
    <t>Elkridge Furnace NR</t>
  </si>
  <si>
    <t>MacAlpine NR</t>
  </si>
  <si>
    <t>Oakdale NR</t>
  </si>
  <si>
    <t>Temora NR</t>
  </si>
  <si>
    <t>Waverly NR</t>
  </si>
  <si>
    <t>White Hall NR</t>
  </si>
  <si>
    <t>Elmonte NR</t>
  </si>
  <si>
    <t>Montrose NR</t>
  </si>
  <si>
    <t>Mill Swamp Road</t>
  </si>
  <si>
    <t>Edgewater</t>
  </si>
  <si>
    <t>Larkin's Hundred (The Castle)</t>
  </si>
  <si>
    <t>Mr. and Mrs. W. R. Hardisty</t>
  </si>
  <si>
    <t>Tulip Hill</t>
  </si>
  <si>
    <t>Muddy Creek Road</t>
  </si>
  <si>
    <t>Tulip Hill Sale</t>
  </si>
  <si>
    <t>Samuel Galloway</t>
  </si>
  <si>
    <t>TALBOTT, Richard</t>
  </si>
  <si>
    <t>POPLAR KNOWL</t>
  </si>
  <si>
    <t>Poplar Knowl</t>
  </si>
  <si>
    <t>Tulip Hill NR</t>
  </si>
  <si>
    <t>Tulip Hill Auction</t>
  </si>
  <si>
    <t>URL1</t>
  </si>
  <si>
    <t>URL2</t>
  </si>
  <si>
    <t>4621 Muddy Creek Road</t>
  </si>
  <si>
    <t>AA-138</t>
  </si>
  <si>
    <t>Galesville</t>
  </si>
  <si>
    <t>Ivy Neck</t>
  </si>
  <si>
    <t>Cumberstone Road</t>
  </si>
  <si>
    <t>AA-225</t>
  </si>
  <si>
    <t>Federal 3-story brick house</t>
  </si>
  <si>
    <t>James Cheston</t>
  </si>
  <si>
    <t>John Calhoun</t>
  </si>
  <si>
    <t>IVY NECK</t>
  </si>
  <si>
    <t>TAILLOR, Thomas</t>
  </si>
  <si>
    <t>House burned down in 1944</t>
  </si>
  <si>
    <t>EWEN UPON EWENTON</t>
  </si>
  <si>
    <t>EWEN, Richard</t>
  </si>
  <si>
    <t>Cedar Park</t>
  </si>
  <si>
    <t>AA-141</t>
  </si>
  <si>
    <t>Bridgman</t>
  </si>
  <si>
    <t>Ewen Upon Ewenton</t>
  </si>
  <si>
    <t>Richard Galloway II</t>
  </si>
  <si>
    <t>Maidstone</t>
  </si>
  <si>
    <t>Owings</t>
  </si>
  <si>
    <t>Chesapeake Road</t>
  </si>
  <si>
    <t>Samuel Chew</t>
  </si>
  <si>
    <t>MAIDSTONE</t>
  </si>
  <si>
    <t>HUNT, William</t>
  </si>
  <si>
    <t>2 Jul 1679</t>
  </si>
  <si>
    <t>Chew's Resolution Manor</t>
  </si>
  <si>
    <t>Wheatfields</t>
  </si>
  <si>
    <t>Combined with Chew's Vineyard; now a housing development</t>
  </si>
  <si>
    <t>Mr. and Mrs. Donald Doll</t>
  </si>
  <si>
    <t>Frame farmhouse</t>
  </si>
  <si>
    <t>Galloway enlarged the small existing 1.5 story house that Ewen Sr. or Jr. built previously.  Had 3 champions trees at one time, at least one was destroyed.</t>
  </si>
  <si>
    <t>Cedar Park NR</t>
  </si>
  <si>
    <t>PG: 62-6</t>
  </si>
  <si>
    <t>9401 Montpelier Drive</t>
  </si>
  <si>
    <t>Prince George's</t>
  </si>
  <si>
    <t>5-part brick Georgian mansion</t>
  </si>
  <si>
    <t>Thomas Snowden (1722-1770)</t>
  </si>
  <si>
    <t>Montpelier NR</t>
  </si>
  <si>
    <t>Hebron</t>
  </si>
  <si>
    <t>Granite Italianate country villa designed by Nathan G. Starkweather</t>
  </si>
  <si>
    <t>James MacKubin on land split off from Gray Rock where he had lived for some years</t>
  </si>
  <si>
    <t>Designed by Nathan Gibson Starkwether</t>
  </si>
  <si>
    <t>Elizabeth Shipley Hood inherited the land from her father Robert, later Sarah Hood purchased it from her brother living there with her husband Jon Jervis and 2 daughters Mary "Molly" and Sarah by 1860.</t>
  </si>
  <si>
    <t>Thomas Larkin, sold to Rev. Colebatch in 1708 and served as the rectory of All Hallows Church for some years, sold to Capt. Joseph Cowman in 1828 and stayed in his family for 3 generations</t>
  </si>
  <si>
    <t>Large 2-story brick house in Transition style from Medival to Georgian</t>
  </si>
  <si>
    <t>large 5x2 bay house of roughcast stone</t>
  </si>
  <si>
    <t>ashlar granite 3x3 bay, 2.5 story hipped roof house with 3-story tower</t>
  </si>
  <si>
    <t>9579 Frederick Road</t>
  </si>
  <si>
    <t>Albert G. Warfield, expanded into Palladian mansion by Gov. Edwin Warfield in 1898</t>
  </si>
  <si>
    <t>Hq</t>
  </si>
  <si>
    <t>Brick Federal house later expanded into a Palladian-style mansion</t>
  </si>
  <si>
    <t>Kendall's Delight</t>
  </si>
  <si>
    <t>Granite 2-story house</t>
  </si>
  <si>
    <t>Mr. &amp; Mrs. Timothy Welsh</t>
  </si>
  <si>
    <t>1700's</t>
  </si>
  <si>
    <t>Font Hill Manor</t>
  </si>
  <si>
    <t>9900 Timberknoll Lane</t>
  </si>
  <si>
    <t>Timberknoll Lane</t>
  </si>
  <si>
    <t>Admiral Hammond, later Judge Edward Hammond and Louis Dorsey Clark lived there</t>
  </si>
  <si>
    <t>2-story frame farmhouse, also an older stone house</t>
  </si>
  <si>
    <t xml:space="preserve">Smooth granite ashlar 2.5 story 3x3 bay house </t>
  </si>
  <si>
    <t>Franciscan Friars</t>
  </si>
  <si>
    <t>1831-2</t>
  </si>
  <si>
    <t>Folly Quarter</t>
  </si>
  <si>
    <t>Georgian/Romanesque/Greek Revival 2-story stone L-shaped house</t>
  </si>
  <si>
    <t>Charles Carroll of Carrollton</t>
  </si>
  <si>
    <t>Ellen Reynolds</t>
  </si>
  <si>
    <t>Folly Farm</t>
  </si>
  <si>
    <t>2.5 story granite house with 2-story iron-railed porch</t>
  </si>
  <si>
    <t>Howard County</t>
  </si>
  <si>
    <t>Edward P. Hayden</t>
  </si>
  <si>
    <t>HoCo Parks &amp; Rec</t>
  </si>
  <si>
    <t>Troy Hill</t>
  </si>
  <si>
    <t>Ruin</t>
  </si>
  <si>
    <t>MOUNT CALVARY</t>
  </si>
  <si>
    <t>THE GORE</t>
  </si>
  <si>
    <t>HOWARD, Joseph</t>
  </si>
  <si>
    <t>PUSHPIN</t>
  </si>
  <si>
    <t>JAMES LUCK</t>
  </si>
  <si>
    <t>RIDGELY, Henry</t>
  </si>
  <si>
    <t>THE GROVE</t>
  </si>
  <si>
    <t xml:space="preserve">GEIST, Christian </t>
  </si>
  <si>
    <t>HICKORY RIDGE</t>
  </si>
  <si>
    <t>SMALL LAND</t>
  </si>
  <si>
    <t>SOUTHERN ADDITION</t>
  </si>
  <si>
    <t>SECOND DISCOVERY</t>
  </si>
  <si>
    <t>ROUND ABOUT HILLS</t>
  </si>
  <si>
    <t>CONTENTION ENDED</t>
  </si>
  <si>
    <t>PLEASANT HILLS</t>
  </si>
  <si>
    <t>Yates' Contrivance</t>
  </si>
  <si>
    <t>Yates' Addition</t>
  </si>
  <si>
    <t>Worthless</t>
  </si>
  <si>
    <t>Worthington's Range</t>
  </si>
  <si>
    <t>Woodford</t>
  </si>
  <si>
    <t>Wise Man's Folly</t>
  </si>
  <si>
    <t>Windsor Forest</t>
  </si>
  <si>
    <t>Wincopin Neck</t>
  </si>
  <si>
    <t>Williams' Contrivance</t>
  </si>
  <si>
    <t>Whittecar's Purchase</t>
  </si>
  <si>
    <t>Whiteacres Chance</t>
  </si>
  <si>
    <t>White's Fortune</t>
  </si>
  <si>
    <t>White's Contrivance</t>
  </si>
  <si>
    <t>White Wine and Claret</t>
  </si>
  <si>
    <t>Warfield's Range</t>
  </si>
  <si>
    <t>Warfield's Neglect</t>
  </si>
  <si>
    <t>Warfield's Forest</t>
  </si>
  <si>
    <t>Warfield's Contrivance</t>
  </si>
  <si>
    <t>Walker's Laying</t>
  </si>
  <si>
    <t>Venison Park</t>
  </si>
  <si>
    <t>Vanity Mount</t>
  </si>
  <si>
    <t>Upland</t>
  </si>
  <si>
    <t>Treover</t>
  </si>
  <si>
    <t>Toddy</t>
  </si>
  <si>
    <t>Timber Neck</t>
  </si>
  <si>
    <t>Thomas' Lot</t>
  </si>
  <si>
    <t>The Widow's Cost</t>
  </si>
  <si>
    <t>The Victory</t>
  </si>
  <si>
    <t>The Trusty Friend</t>
  </si>
  <si>
    <t>The Second Discovery</t>
  </si>
  <si>
    <t>The Grove</t>
  </si>
  <si>
    <t>The Gore</t>
  </si>
  <si>
    <t>The Boyling Springs</t>
  </si>
  <si>
    <t>The Anvil</t>
  </si>
  <si>
    <t>Thacker's Chance</t>
  </si>
  <si>
    <t>Taylor's Park</t>
  </si>
  <si>
    <t>Taylor's Hall</t>
  </si>
  <si>
    <t>Talbott's Last Shift</t>
  </si>
  <si>
    <t>Stop The Gap</t>
  </si>
  <si>
    <t>Stoney Stratford</t>
  </si>
  <si>
    <t>Southern Addition</t>
  </si>
  <si>
    <t>Snap Short</t>
  </si>
  <si>
    <t>Small Land</t>
  </si>
  <si>
    <t>Shipley's Discovery</t>
  </si>
  <si>
    <t>Shipley's Adventure</t>
  </si>
  <si>
    <t>Shever's Adventure</t>
  </si>
  <si>
    <t>Shephard's Forest</t>
  </si>
  <si>
    <t>Sewell's Coffer</t>
  </si>
  <si>
    <t>Second Discovery</t>
  </si>
  <si>
    <t>Scott's Advantage</t>
  </si>
  <si>
    <t>Rogues Harbor</t>
  </si>
  <si>
    <t>Rigg's Hills</t>
  </si>
  <si>
    <t>Ridgely's Neck</t>
  </si>
  <si>
    <t>Ridgely's Forest</t>
  </si>
  <si>
    <t>Richmond's Lot</t>
  </si>
  <si>
    <t>Rich Neck</t>
  </si>
  <si>
    <t>Repentance</t>
  </si>
  <si>
    <t>Red Oak Hill</t>
  </si>
  <si>
    <t>Ranter's Ridge</t>
  </si>
  <si>
    <t>Pushpin</t>
  </si>
  <si>
    <t>Purdum's Enlargement</t>
  </si>
  <si>
    <t>Purdum's Choice</t>
  </si>
  <si>
    <t>Prospect</t>
  </si>
  <si>
    <t>Pretty Land</t>
  </si>
  <si>
    <t>Poverty Discovered</t>
  </si>
  <si>
    <t>Porter's Care</t>
  </si>
  <si>
    <t>Poplar Spring Garden</t>
  </si>
  <si>
    <t>Poplar Bottom</t>
  </si>
  <si>
    <t>Poor Man's Beginning</t>
  </si>
  <si>
    <t>Poole's Chance</t>
  </si>
  <si>
    <t>Pleasant Hills</t>
  </si>
  <si>
    <t>Planter's Pleasure</t>
  </si>
  <si>
    <t>Pheasant Ridge</t>
  </si>
  <si>
    <t>Partnership</t>
  </si>
  <si>
    <t>Parr's Addition</t>
  </si>
  <si>
    <t>Noah's Ark</t>
  </si>
  <si>
    <t>Neal's Delight</t>
  </si>
  <si>
    <t>Neal's Chance</t>
  </si>
  <si>
    <t>Mount Calvary</t>
  </si>
  <si>
    <t>Mother's Care</t>
  </si>
  <si>
    <t>Mary's Lot</t>
  </si>
  <si>
    <t>Marlborough Plains</t>
  </si>
  <si>
    <t>Major's Choice</t>
  </si>
  <si>
    <t>Lucy and Rachel's Lot</t>
  </si>
  <si>
    <t>Long Reach</t>
  </si>
  <si>
    <t>Long Bottom</t>
  </si>
  <si>
    <t>Long and Narrow</t>
  </si>
  <si>
    <t>Locust Thicket</t>
  </si>
  <si>
    <t>Lewis' Lot</t>
  </si>
  <si>
    <t>Lemington</t>
  </si>
  <si>
    <t>Left Out</t>
  </si>
  <si>
    <t>Laswell's Hopewell</t>
  </si>
  <si>
    <t>Kendall's Enlargement</t>
  </si>
  <si>
    <t>Joshua's Loss and Dorsey's Advantage</t>
  </si>
  <si>
    <t>Joshua's Folly</t>
  </si>
  <si>
    <t>Joseph's Hazard</t>
  </si>
  <si>
    <t>James' Lot</t>
  </si>
  <si>
    <t>James Luck</t>
  </si>
  <si>
    <t>Jack's Peacock</t>
  </si>
  <si>
    <t>Isle of Ely</t>
  </si>
  <si>
    <t>Hunting Ground</t>
  </si>
  <si>
    <t>Howard's Resolution</t>
  </si>
  <si>
    <t>Howard's Passage</t>
  </si>
  <si>
    <t>Howard's Chance</t>
  </si>
  <si>
    <t>Hood's Hall</t>
  </si>
  <si>
    <t>Holland's Chance</t>
  </si>
  <si>
    <t>Hockley</t>
  </si>
  <si>
    <t>Hobb's Park</t>
  </si>
  <si>
    <t>Hickory Forest</t>
  </si>
  <si>
    <t>Henry's Park</t>
  </si>
  <si>
    <t>Hatherly's Resolution</t>
  </si>
  <si>
    <t>Hatherly's Contrivance</t>
  </si>
  <si>
    <t>Harrison's Chance</t>
  </si>
  <si>
    <t>Hammond's Discovery</t>
  </si>
  <si>
    <t>Hammond's Delight</t>
  </si>
  <si>
    <t>Hammond and Geist</t>
  </si>
  <si>
    <t>Half Pone</t>
  </si>
  <si>
    <t>Grog</t>
  </si>
  <si>
    <t>Grimes Venture</t>
  </si>
  <si>
    <t>Green's Delight</t>
  </si>
  <si>
    <t>Grecian Siege</t>
  </si>
  <si>
    <t>Gray's Bower</t>
  </si>
  <si>
    <t>Goose Neck</t>
  </si>
  <si>
    <t>Good Will to His Lordship</t>
  </si>
  <si>
    <t>Good Range</t>
  </si>
  <si>
    <t>Good For Little</t>
  </si>
  <si>
    <t>Girls' Portion</t>
  </si>
  <si>
    <t>Gilpin</t>
  </si>
  <si>
    <t>Geist's Plains</t>
  </si>
  <si>
    <t>Gaither's Chance</t>
  </si>
  <si>
    <t>Friendship</t>
  </si>
  <si>
    <t>Foster's Makeshift</t>
  </si>
  <si>
    <t>Food Plenty</t>
  </si>
  <si>
    <t>First Discovery</t>
  </si>
  <si>
    <t>Find It If You Can</t>
  </si>
  <si>
    <t>Ferry Bridge</t>
  </si>
  <si>
    <t>Everything</t>
  </si>
  <si>
    <t>Equitable</t>
  </si>
  <si>
    <t>Duvall's Range</t>
  </si>
  <si>
    <t>Dryer's Inheritance</t>
  </si>
  <si>
    <t>Dorsey's Range</t>
  </si>
  <si>
    <t>Dorsey's Hill</t>
  </si>
  <si>
    <t>Dorsey's Grove</t>
  </si>
  <si>
    <t>Dorsey's Angles</t>
  </si>
  <si>
    <t>Dorsey's Adventure</t>
  </si>
  <si>
    <t>Dorsey's Addition to Thomas' Lot</t>
  </si>
  <si>
    <t>Doohoregan</t>
  </si>
  <si>
    <t>Dodderidge's Forrest</t>
  </si>
  <si>
    <t>Delaware Bottom</t>
  </si>
  <si>
    <t>Deaver's Lot</t>
  </si>
  <si>
    <t>Davis' Purchase</t>
  </si>
  <si>
    <t>Davis' Pasture</t>
  </si>
  <si>
    <t>Curry Galls</t>
  </si>
  <si>
    <t>Cumberland</t>
  </si>
  <si>
    <t>Crosses Forrest</t>
  </si>
  <si>
    <t>Creagh's Enlargement</t>
  </si>
  <si>
    <t>Contentment</t>
  </si>
  <si>
    <t>Contention Ended</t>
  </si>
  <si>
    <t>Conclusion</t>
  </si>
  <si>
    <t>Cockey's Regulation</t>
  </si>
  <si>
    <t>Clary's Forrest</t>
  </si>
  <si>
    <t>Clark's Walks</t>
  </si>
  <si>
    <t>Clark's Directions</t>
  </si>
  <si>
    <t>Chew's Vineyard</t>
  </si>
  <si>
    <t>Chestnut Hill</t>
  </si>
  <si>
    <t>Caleb's Purchase</t>
  </si>
  <si>
    <t>Brown's Hopyard</t>
  </si>
  <si>
    <t>Brothers' Love</t>
  </si>
  <si>
    <t>Brother's Agreement</t>
  </si>
  <si>
    <t>Broken Land</t>
  </si>
  <si>
    <t>Bite the Biter</t>
  </si>
  <si>
    <t>Bishop's Range</t>
  </si>
  <si>
    <t>Beyond Far Enough</t>
  </si>
  <si>
    <t>Ben's Luck</t>
  </si>
  <si>
    <t>Ben's Delight</t>
  </si>
  <si>
    <t>Belt's Chance</t>
  </si>
  <si>
    <t>Bell's Chance</t>
  </si>
  <si>
    <t>Beautiful Craft</t>
  </si>
  <si>
    <t>Bearhead</t>
  </si>
  <si>
    <t>Batchelor's Delight</t>
  </si>
  <si>
    <t>Barnes' Purchase</t>
  </si>
  <si>
    <t>Barnes' Hunt</t>
  </si>
  <si>
    <t>Barnes' Friendship</t>
  </si>
  <si>
    <t>Arnold's Fancy</t>
  </si>
  <si>
    <t>Altogether</t>
  </si>
  <si>
    <t>Additional Defense</t>
  </si>
  <si>
    <t>Additional Chance</t>
  </si>
  <si>
    <t>Addition to Tucker's Delight</t>
  </si>
  <si>
    <t>Addition to Troy</t>
  </si>
  <si>
    <t>Addition to Phelps Luck</t>
  </si>
  <si>
    <t>Addition to New Year's Gift</t>
  </si>
  <si>
    <t>Addition to Brothers' Level</t>
  </si>
  <si>
    <t>Adam The First</t>
  </si>
  <si>
    <t>ns1:styleUrl</t>
  </si>
  <si>
    <t>Addition to Gardner's Garden</t>
  </si>
  <si>
    <t>Bishop's Outlet</t>
  </si>
  <si>
    <t>Brother's Level</t>
  </si>
  <si>
    <t>Brown's Chance and Captain Dorsey's Friendship</t>
  </si>
  <si>
    <t>Days Discovery</t>
  </si>
  <si>
    <t>Addition to Snap Short</t>
  </si>
  <si>
    <t>Surname</t>
  </si>
  <si>
    <t>Row Labels</t>
  </si>
  <si>
    <t>ALEXANDER</t>
  </si>
  <si>
    <t>ARNOLD</t>
  </si>
  <si>
    <t>ATHORPE</t>
  </si>
  <si>
    <t>AWBREY</t>
  </si>
  <si>
    <t>AYTON</t>
  </si>
  <si>
    <t>BARLEY</t>
  </si>
  <si>
    <t>BARNES</t>
  </si>
  <si>
    <t>BELL</t>
  </si>
  <si>
    <t>BELT</t>
  </si>
  <si>
    <t>BENSON</t>
  </si>
  <si>
    <t>BISHOP</t>
  </si>
  <si>
    <t>BISSET</t>
  </si>
  <si>
    <t>BLACKWELL</t>
  </si>
  <si>
    <t>BORDLEY</t>
  </si>
  <si>
    <t>BOYCE</t>
  </si>
  <si>
    <t>BROWN</t>
  </si>
  <si>
    <t>BUDD</t>
  </si>
  <si>
    <t>BUDDS</t>
  </si>
  <si>
    <t>CARROLL</t>
  </si>
  <si>
    <t>CARTER</t>
  </si>
  <si>
    <t>CHEW</t>
  </si>
  <si>
    <t>CLARK</t>
  </si>
  <si>
    <t>CLARY</t>
  </si>
  <si>
    <t>COCKEY</t>
  </si>
  <si>
    <t>CREAGH</t>
  </si>
  <si>
    <t>CROSS</t>
  </si>
  <si>
    <t>CUMMING</t>
  </si>
  <si>
    <t>DAVIS</t>
  </si>
  <si>
    <t>DEAVER</t>
  </si>
  <si>
    <t>DENTON</t>
  </si>
  <si>
    <t>DODDERIDGE</t>
  </si>
  <si>
    <t>DORSEY</t>
  </si>
  <si>
    <t>DRYER</t>
  </si>
  <si>
    <t>DUVALL</t>
  </si>
  <si>
    <t>ELLICOTT</t>
  </si>
  <si>
    <t>FISHER</t>
  </si>
  <si>
    <t>FOSTER</t>
  </si>
  <si>
    <t>FOWLER</t>
  </si>
  <si>
    <t>FREEBORN</t>
  </si>
  <si>
    <t>GAITHER</t>
  </si>
  <si>
    <t>GARDINER</t>
  </si>
  <si>
    <t>GARDNER</t>
  </si>
  <si>
    <t>GEIST</t>
  </si>
  <si>
    <t>GLANN</t>
  </si>
  <si>
    <t>GRAY</t>
  </si>
  <si>
    <t>GREEN</t>
  </si>
  <si>
    <t>GRIFFITH</t>
  </si>
  <si>
    <t>GRIMES</t>
  </si>
  <si>
    <t>HAMILTON</t>
  </si>
  <si>
    <t>HAMMOND</t>
  </si>
  <si>
    <t>HARBETT</t>
  </si>
  <si>
    <t>HARRISON</t>
  </si>
  <si>
    <t>HATHERLY</t>
  </si>
  <si>
    <t>HERBERT</t>
  </si>
  <si>
    <t>HOBBS</t>
  </si>
  <si>
    <t>HOOD</t>
  </si>
  <si>
    <t>HOWARD</t>
  </si>
  <si>
    <t>HUTCHCRAFT</t>
  </si>
  <si>
    <t>ISRAEL</t>
  </si>
  <si>
    <t>JACKS</t>
  </si>
  <si>
    <t>JAMES</t>
  </si>
  <si>
    <t>JOHNSON</t>
  </si>
  <si>
    <t>JONES</t>
  </si>
  <si>
    <t>LAWRENCE</t>
  </si>
  <si>
    <t>MANSELL</t>
  </si>
  <si>
    <t>MEDCALF</t>
  </si>
  <si>
    <t>MOBBERLY</t>
  </si>
  <si>
    <t>MOBERLY</t>
  </si>
  <si>
    <t>MOORE</t>
  </si>
  <si>
    <t>MUSGROVE</t>
  </si>
  <si>
    <t>NELSON</t>
  </si>
  <si>
    <t>NICHOLSON</t>
  </si>
  <si>
    <t>NORWOOD</t>
  </si>
  <si>
    <t>OLIVER</t>
  </si>
  <si>
    <t>OWEN</t>
  </si>
  <si>
    <t>OWINGS</t>
  </si>
  <si>
    <t>PARR</t>
  </si>
  <si>
    <t>PEELE</t>
  </si>
  <si>
    <t>PENN</t>
  </si>
  <si>
    <t>PHELPS</t>
  </si>
  <si>
    <t>PINKSTONE</t>
  </si>
  <si>
    <t>POOLE</t>
  </si>
  <si>
    <t>PORTER</t>
  </si>
  <si>
    <t>PURDUM</t>
  </si>
  <si>
    <t>RANDALL</t>
  </si>
  <si>
    <t>REYNOLDS</t>
  </si>
  <si>
    <t>RICHARDSON</t>
  </si>
  <si>
    <t>RICHMOND</t>
  </si>
  <si>
    <t>RIDGELY</t>
  </si>
  <si>
    <t>SAPPINGTON</t>
  </si>
  <si>
    <t>SCANTLING</t>
  </si>
  <si>
    <t>SCOTT</t>
  </si>
  <si>
    <t>SEWELL</t>
  </si>
  <si>
    <t>SHEPHARD</t>
  </si>
  <si>
    <t>SHEVER</t>
  </si>
  <si>
    <t>SHIPLEY</t>
  </si>
  <si>
    <t>SNOWDEN</t>
  </si>
  <si>
    <t>SPIRES</t>
  </si>
  <si>
    <t>SPURRIER</t>
  </si>
  <si>
    <t>STEVENS</t>
  </si>
  <si>
    <t>TAILLOR</t>
  </si>
  <si>
    <t>TALBOTT</t>
  </si>
  <si>
    <t>TAYLOR</t>
  </si>
  <si>
    <t>TUCKER</t>
  </si>
  <si>
    <t>TULLEY</t>
  </si>
  <si>
    <t>WAINWRIGHT</t>
  </si>
  <si>
    <t>WALKER</t>
  </si>
  <si>
    <t>WALLIS</t>
  </si>
  <si>
    <t>WARFIELD</t>
  </si>
  <si>
    <t>WELLS</t>
  </si>
  <si>
    <t>WELSH</t>
  </si>
  <si>
    <t>WHITE</t>
  </si>
  <si>
    <t>WHITEACRE</t>
  </si>
  <si>
    <t>WHITTECAR</t>
  </si>
  <si>
    <t>WILLIAMS</t>
  </si>
  <si>
    <t>WORTHINGTON</t>
  </si>
  <si>
    <t>WRIGHT</t>
  </si>
  <si>
    <t>YATES</t>
  </si>
  <si>
    <t>Grand Total</t>
  </si>
  <si>
    <t>Count of Surname</t>
  </si>
  <si>
    <t>Dorsey</t>
  </si>
  <si>
    <t>Cyan</t>
  </si>
  <si>
    <t>Blue</t>
  </si>
  <si>
    <t>Pink</t>
  </si>
  <si>
    <t>Red</t>
  </si>
  <si>
    <t>Yellow</t>
  </si>
  <si>
    <t>Orange</t>
  </si>
  <si>
    <t>Green</t>
  </si>
  <si>
    <t>Purple</t>
  </si>
  <si>
    <t>Brown</t>
  </si>
  <si>
    <t>Gold</t>
  </si>
  <si>
    <t>Ellicott</t>
  </si>
  <si>
    <t>Family</t>
  </si>
  <si>
    <t>Shipley</t>
  </si>
  <si>
    <t>Barnes</t>
  </si>
  <si>
    <t>Carroll</t>
  </si>
  <si>
    <t>Warfield</t>
  </si>
  <si>
    <t>Gardner</t>
  </si>
  <si>
    <t>Hammond</t>
  </si>
  <si>
    <t>Israel</t>
  </si>
  <si>
    <t>Tucker</t>
  </si>
  <si>
    <t>Mansell</t>
  </si>
  <si>
    <t>Worthington</t>
  </si>
  <si>
    <t>Moberly</t>
  </si>
  <si>
    <t>Arnold</t>
  </si>
  <si>
    <t>Mcgill</t>
  </si>
  <si>
    <t>Peele</t>
  </si>
  <si>
    <t>Parr</t>
  </si>
  <si>
    <t>Levens</t>
  </si>
  <si>
    <t>Wells</t>
  </si>
  <si>
    <t>Medcalf</t>
  </si>
  <si>
    <t>Cumming</t>
  </si>
  <si>
    <t>Glann</t>
  </si>
  <si>
    <t>Bell</t>
  </si>
  <si>
    <t>Belt</t>
  </si>
  <si>
    <t>Griffith</t>
  </si>
  <si>
    <t>Stevens</t>
  </si>
  <si>
    <t>Benson</t>
  </si>
  <si>
    <t>Nelson</t>
  </si>
  <si>
    <t>Bishop</t>
  </si>
  <si>
    <t>Gaither</t>
  </si>
  <si>
    <t>Blackwell</t>
  </si>
  <si>
    <t>Cockey</t>
  </si>
  <si>
    <t>Boyce</t>
  </si>
  <si>
    <t>Hood</t>
  </si>
  <si>
    <t>Cample</t>
  </si>
  <si>
    <t>Carter</t>
  </si>
  <si>
    <t>Norwood</t>
  </si>
  <si>
    <t>Chew</t>
  </si>
  <si>
    <t>Nicholson</t>
  </si>
  <si>
    <t>Clary</t>
  </si>
  <si>
    <t>Jones</t>
  </si>
  <si>
    <t>Alexander</t>
  </si>
  <si>
    <t>Chamier</t>
  </si>
  <si>
    <t>Creagh</t>
  </si>
  <si>
    <t>Cross</t>
  </si>
  <si>
    <t>Wallis</t>
  </si>
  <si>
    <t>Davis</t>
  </si>
  <si>
    <t>Deaver</t>
  </si>
  <si>
    <t>Hobbs</t>
  </si>
  <si>
    <t>Dodderidge</t>
  </si>
  <si>
    <t>Dryer</t>
  </si>
  <si>
    <t>Duvall</t>
  </si>
  <si>
    <t>Ewen</t>
  </si>
  <si>
    <t>Wainwright</t>
  </si>
  <si>
    <t>Welsh</t>
  </si>
  <si>
    <t>Reynolds</t>
  </si>
  <si>
    <t>Ayton</t>
  </si>
  <si>
    <t>Foster</t>
  </si>
  <si>
    <t>Spires</t>
  </si>
  <si>
    <t>Bordley</t>
  </si>
  <si>
    <t>Athorpe</t>
  </si>
  <si>
    <t>Ketlin</t>
  </si>
  <si>
    <t>Randall</t>
  </si>
  <si>
    <t>Fisher</t>
  </si>
  <si>
    <t>Musgrove</t>
  </si>
  <si>
    <t>Lawrence</t>
  </si>
  <si>
    <t>Gray</t>
  </si>
  <si>
    <t>Grimes</t>
  </si>
  <si>
    <t>Ridgely</t>
  </si>
  <si>
    <t>Barley</t>
  </si>
  <si>
    <t>Geist</t>
  </si>
  <si>
    <t>Harbett</t>
  </si>
  <si>
    <t>Harrison</t>
  </si>
  <si>
    <t>Hatherly</t>
  </si>
  <si>
    <t>Ebden</t>
  </si>
  <si>
    <t>Budds</t>
  </si>
  <si>
    <t>Hutchcraft</t>
  </si>
  <si>
    <t>Taillor</t>
  </si>
  <si>
    <t>Jacks</t>
  </si>
  <si>
    <t>James</t>
  </si>
  <si>
    <t>Gardiner</t>
  </si>
  <si>
    <t>Sewell</t>
  </si>
  <si>
    <t>Fowler</t>
  </si>
  <si>
    <t>Wright</t>
  </si>
  <si>
    <t>Hunt</t>
  </si>
  <si>
    <t>Oliver</t>
  </si>
  <si>
    <t>Pinkstone</t>
  </si>
  <si>
    <t>Tulley</t>
  </si>
  <si>
    <t>Mckinzie</t>
  </si>
  <si>
    <t>Mobberly</t>
  </si>
  <si>
    <t>Clark</t>
  </si>
  <si>
    <t>Neal</t>
  </si>
  <si>
    <t>Phelps</t>
  </si>
  <si>
    <t>Bisset</t>
  </si>
  <si>
    <t>Penn</t>
  </si>
  <si>
    <t>Poole</t>
  </si>
  <si>
    <t>Alstones</t>
  </si>
  <si>
    <t>Talbott</t>
  </si>
  <si>
    <t>Porter</t>
  </si>
  <si>
    <t>Purdum</t>
  </si>
  <si>
    <t>Richmond</t>
  </si>
  <si>
    <t>Riggs</t>
  </si>
  <si>
    <t>Johnson</t>
  </si>
  <si>
    <t>Scantling</t>
  </si>
  <si>
    <t>Scott</t>
  </si>
  <si>
    <t>White</t>
  </si>
  <si>
    <t>Shephard</t>
  </si>
  <si>
    <t>Shever</t>
  </si>
  <si>
    <t>Farmers</t>
  </si>
  <si>
    <t>Snowden</t>
  </si>
  <si>
    <t>Spurrier</t>
  </si>
  <si>
    <t>Taylor</t>
  </si>
  <si>
    <t>Denton</t>
  </si>
  <si>
    <t>Owen</t>
  </si>
  <si>
    <t>Budd</t>
  </si>
  <si>
    <t>Vine</t>
  </si>
  <si>
    <t>Walker</t>
  </si>
  <si>
    <t>Sappington</t>
  </si>
  <si>
    <t>Whiteacre</t>
  </si>
  <si>
    <t>Whittecar</t>
  </si>
  <si>
    <t>Williams</t>
  </si>
  <si>
    <t>Richardson</t>
  </si>
  <si>
    <t>Awbrey</t>
  </si>
  <si>
    <t>Yates</t>
  </si>
  <si>
    <t>Albert G. Warfield</t>
  </si>
  <si>
    <t>family of Frank J. DeFrancis</t>
  </si>
  <si>
    <t>2.5 story rubble/ashlar stone house</t>
  </si>
  <si>
    <t>Location</t>
  </si>
  <si>
    <t>Land Grants</t>
  </si>
  <si>
    <t>Elkridge Landing</t>
  </si>
  <si>
    <t xml:space="preserve">Elkridge </t>
  </si>
  <si>
    <t>Upper Fork</t>
  </si>
  <si>
    <t>Bear Ground</t>
  </si>
  <si>
    <t>Good Range, Brothers' Partnership</t>
  </si>
  <si>
    <t>2-story frame farmhouse on a stone foundation attached to the original 2-story servant's house</t>
  </si>
  <si>
    <t>Amos Earp apparently built the house since he sold the property in 1860 for twice what he paid for it in 1855</t>
  </si>
  <si>
    <t>Mr. &amp; Mrs. Christopher Tait</t>
  </si>
  <si>
    <t>2.5 story 5x1 bay gabled brick house on a stone foundation</t>
  </si>
  <si>
    <t>Mr. &amp; Mrs. Gramkow</t>
  </si>
  <si>
    <t>Thomas Meredith acquired the land in 1808, bequeathed it to his son James A. Meredith and his two brothers in 1828, then James bought out their interest and built the house.</t>
  </si>
  <si>
    <t>2.5 story 3x1 bay stone house</t>
  </si>
  <si>
    <t>Graddicks</t>
  </si>
  <si>
    <t>Grimmett's Chance</t>
  </si>
  <si>
    <t>Richard Sprigg died 1798, left land to dau. Elizabeth m. Hugh Thompson who sold it to Cornelius Garrettson in 1811, gave to son Isaac Garretson probably built the house; sold to James Tonge 1834; sold to Isaac Ijams in 1837; sold to Herman Wehland 1888</t>
  </si>
  <si>
    <t>2-story 3x1 bay gabled stone farmhouse built in several phases</t>
  </si>
  <si>
    <t>Hon. John Dorsey to gs "Patuxent" John Dorsey in 1716, to his son Ely before 1761, to Richard Ridgely in 1794, to Caleb Dorsey of Caleb in 1824</t>
  </si>
  <si>
    <t>Hon. John Dorsey to gs Basil Dorsey in 1714, to his son Thomas in 1763, then the land was subdivided among various Dorseys - no one knows who built the large stone house which did not exist in 1798</t>
  </si>
  <si>
    <t>Joseph Earp</t>
  </si>
  <si>
    <t>1732-1740</t>
  </si>
  <si>
    <t>Rev. James MacGill - first pastor of Christ Church</t>
  </si>
  <si>
    <t>FELICITY</t>
  </si>
  <si>
    <t>STERRETT, John</t>
  </si>
  <si>
    <t>Felicity</t>
  </si>
  <si>
    <t>Charles Ridgely Sterrett inherited the land from his grandfather John Sterrett (he had been a ward of his mother Deborah's brother Capt. Charles Ridgely of Hampton) and hired Abraham Lerew to design the manor house.</t>
  </si>
  <si>
    <t>Columbia Parks &amp; Rec</t>
  </si>
  <si>
    <t>Stone and roughcast 3-bay main block with 2 3-bay wings</t>
  </si>
  <si>
    <t>John Taylor to daughter Margaret Higginson; in 1744 she sold half to John Dorsey 1688-1764, son of Col. Edward, and the other half to John Elder Jr.   John Dorsey's land contains house which may have been built by his son Edward who received the land on his marriage.</t>
  </si>
  <si>
    <t>2.5-story brick house with center hall</t>
  </si>
  <si>
    <t>Show/Tour</t>
  </si>
  <si>
    <t>2015 House Tour</t>
  </si>
  <si>
    <t>James and Mary Forsyth built the house</t>
  </si>
  <si>
    <t>Jul 1794</t>
  </si>
  <si>
    <t>WARFIELDS</t>
  </si>
  <si>
    <t>Mar 1767</t>
  </si>
  <si>
    <t>Eli Warfield inherited the land from his father Seth and built the first log cabin.</t>
  </si>
  <si>
    <t>2-story frame L-shaped house</t>
  </si>
  <si>
    <t>Carl Freeman; Amos Thornton Holland was the last Warfield descendant to own it in 1947</t>
  </si>
  <si>
    <t>William Welling built the house on land patented by Hon. John Dorsey and willed to his grandsons William and Charles Ridgely.</t>
  </si>
  <si>
    <t>Burgess</t>
  </si>
  <si>
    <t>12/12/1729</t>
  </si>
  <si>
    <t>11/15/1751</t>
  </si>
  <si>
    <t>10/19/1762</t>
  </si>
  <si>
    <t>11/12/1756</t>
  </si>
  <si>
    <t>11/16/1759</t>
  </si>
  <si>
    <t>11/30/1754</t>
  </si>
  <si>
    <t>10/28/1765</t>
  </si>
  <si>
    <t>10/20/1742</t>
  </si>
  <si>
    <t>10/20/1757</t>
  </si>
  <si>
    <t>11/11/1810</t>
  </si>
  <si>
    <t>12/18/1767</t>
  </si>
  <si>
    <t>10/20/1735</t>
  </si>
  <si>
    <t>12/31/1754</t>
  </si>
  <si>
    <t>12/12/1757</t>
  </si>
  <si>
    <t>1/10/1756</t>
  </si>
  <si>
    <t>1/13/1747</t>
  </si>
  <si>
    <t>1/19/1744</t>
  </si>
  <si>
    <t>1/19/1814</t>
  </si>
  <si>
    <t>1/20/1755</t>
  </si>
  <si>
    <t>1/22/1746</t>
  </si>
  <si>
    <t>1/29/1749</t>
  </si>
  <si>
    <t>1/30/1747</t>
  </si>
  <si>
    <t>1/2/1748</t>
  </si>
  <si>
    <t>2/10/1759</t>
  </si>
  <si>
    <t>2/16/1762</t>
  </si>
  <si>
    <t>2/18/1762</t>
  </si>
  <si>
    <t>2/18/1802</t>
  </si>
  <si>
    <t>2/20/1762</t>
  </si>
  <si>
    <t>2/23/1748</t>
  </si>
  <si>
    <t>2/24/1757</t>
  </si>
  <si>
    <t>2/26/1747</t>
  </si>
  <si>
    <t>2/27/1748</t>
  </si>
  <si>
    <t>3/3/1749</t>
  </si>
  <si>
    <t>3/3/1766</t>
  </si>
  <si>
    <t>3/12/1767</t>
  </si>
  <si>
    <t>3/13/1754</t>
  </si>
  <si>
    <t>3/15/1757</t>
  </si>
  <si>
    <t>3/16/1757</t>
  </si>
  <si>
    <t>3/21/1785</t>
  </si>
  <si>
    <t>3/25/1748</t>
  </si>
  <si>
    <t>3/25/1755</t>
  </si>
  <si>
    <t>3/25/1771</t>
  </si>
  <si>
    <t>3/26/1762</t>
  </si>
  <si>
    <t>3/28/1743</t>
  </si>
  <si>
    <t>3/29/1769</t>
  </si>
  <si>
    <t>3/29/1804</t>
  </si>
  <si>
    <t>3/30/1758</t>
  </si>
  <si>
    <t>4/1/1761</t>
  </si>
  <si>
    <t>4/1/1762</t>
  </si>
  <si>
    <t>4/3/1746</t>
  </si>
  <si>
    <t>4/4/1746</t>
  </si>
  <si>
    <t>4/4/1749</t>
  </si>
  <si>
    <t>4/11/1743</t>
  </si>
  <si>
    <t>4/14/1744</t>
  </si>
  <si>
    <t>4/16/1747</t>
  </si>
  <si>
    <t>4/16/1764</t>
  </si>
  <si>
    <t>4/18/1793</t>
  </si>
  <si>
    <t>4/21/1762</t>
  </si>
  <si>
    <t>4/22/1755</t>
  </si>
  <si>
    <t>4/22/1757</t>
  </si>
  <si>
    <t>4/26/1744</t>
  </si>
  <si>
    <t>4/29/1754</t>
  </si>
  <si>
    <t>4/30/1765</t>
  </si>
  <si>
    <t>1/5/1771</t>
  </si>
  <si>
    <t>5/1/1761</t>
  </si>
  <si>
    <t>5/4/1745</t>
  </si>
  <si>
    <t>5/4/1748</t>
  </si>
  <si>
    <t>5/12/1755</t>
  </si>
  <si>
    <t>5/13/1754</t>
  </si>
  <si>
    <t>5/14/1745</t>
  </si>
  <si>
    <t>5/15/1745</t>
  </si>
  <si>
    <t>5/15/1753</t>
  </si>
  <si>
    <t>5/17/1762</t>
  </si>
  <si>
    <t>5/20/1765</t>
  </si>
  <si>
    <t>5/26/1772</t>
  </si>
  <si>
    <t>6/5/1761</t>
  </si>
  <si>
    <t>6/10/1762</t>
  </si>
  <si>
    <t>6/20/1761</t>
  </si>
  <si>
    <t>6/25/1802</t>
  </si>
  <si>
    <t>6/27/1744</t>
  </si>
  <si>
    <t>3/7/1757</t>
  </si>
  <si>
    <t>6/7/1770</t>
  </si>
  <si>
    <t>7/20/1749</t>
  </si>
  <si>
    <t>7/31/1755</t>
  </si>
  <si>
    <t>12/7/1763</t>
  </si>
  <si>
    <t>1/8/1763</t>
  </si>
  <si>
    <t>5/8/1765</t>
  </si>
  <si>
    <t>8/12/1741</t>
  </si>
  <si>
    <t>8/14/1754</t>
  </si>
  <si>
    <t>8/20/1766</t>
  </si>
  <si>
    <t>4/9/1762</t>
  </si>
  <si>
    <t>5/9/1748</t>
  </si>
  <si>
    <t>9/1/1761</t>
  </si>
  <si>
    <t>9/1/1762</t>
  </si>
  <si>
    <t>9/2/1761</t>
  </si>
  <si>
    <t>9/4/1731</t>
  </si>
  <si>
    <t>9/4/1766</t>
  </si>
  <si>
    <t>9/5/1732</t>
  </si>
  <si>
    <t>9/10/1744</t>
  </si>
  <si>
    <t>9/15/1752</t>
  </si>
  <si>
    <t>9/16/1720</t>
  </si>
  <si>
    <t>9/20/1748</t>
  </si>
  <si>
    <t>9/20/1764</t>
  </si>
  <si>
    <t>9/21/1741</t>
  </si>
  <si>
    <t>9/27/1731</t>
  </si>
  <si>
    <t>9/29/1750</t>
  </si>
  <si>
    <t>9/29/1762</t>
  </si>
  <si>
    <t>11/9/1757</t>
  </si>
  <si>
    <t>10/14/1765</t>
  </si>
  <si>
    <t>11/10/1755</t>
  </si>
  <si>
    <t>10/30/1754</t>
  </si>
  <si>
    <t>3/18/1756</t>
  </si>
  <si>
    <t>4/13/1767</t>
  </si>
  <si>
    <t>5/8/1733</t>
  </si>
  <si>
    <t>5/21/1742</t>
  </si>
  <si>
    <t>5/27/1757</t>
  </si>
  <si>
    <t>9/14/1775</t>
  </si>
  <si>
    <t>Barnes' Luck</t>
  </si>
  <si>
    <t xml:space="preserve">MOBERLEY, John </t>
  </si>
  <si>
    <t>HIGGINS, Thomas</t>
  </si>
  <si>
    <t>log and frame house</t>
  </si>
  <si>
    <t>Nicholas and Ariana Worthington Watkins were deeded the land by her father Thomas Worthington and apparently built the first log house that was later incorporated into a larger frame house</t>
  </si>
  <si>
    <t>BROWN, Elisha</t>
  </si>
  <si>
    <t>Apr 1804</t>
  </si>
  <si>
    <t>Apr 1762</t>
  </si>
  <si>
    <t>2-story frame house with stone addition</t>
  </si>
  <si>
    <t>Reuben Meriweather on land of the same name patented by Henry Ridgely III.</t>
  </si>
  <si>
    <t>Thomas &amp; Julie Anderson</t>
  </si>
  <si>
    <t>Humphrey Dorsey</t>
  </si>
  <si>
    <t>John &amp; Estelle Beane</t>
  </si>
  <si>
    <t>Bushy Park Manor</t>
  </si>
  <si>
    <t>Dr. Gustavus Warfield inherited the property and built the house on land he inherited from his father Dr. Charles Alexander Warfield who died in 1813.</t>
  </si>
  <si>
    <t>Walnut Springs Nursery</t>
  </si>
  <si>
    <t>Gustavus Warfield</t>
  </si>
  <si>
    <t>BITE THE SKINNER</t>
  </si>
  <si>
    <t>Dec 1760</t>
  </si>
  <si>
    <t>WELSH, John</t>
  </si>
  <si>
    <t>Henry Ridgely IV probably built the eastern wing while Basil Crapster built the western and central sections.</t>
  </si>
  <si>
    <t>Mrs. Celine Sigelman</t>
  </si>
  <si>
    <t>2-story 1 bay frame house with additions</t>
  </si>
  <si>
    <t>SELBYS INHERITANCE</t>
  </si>
  <si>
    <t>SELBY, Mordecai</t>
  </si>
  <si>
    <t>LOST BY NEGLECT</t>
  </si>
  <si>
    <t>Sep 1775</t>
  </si>
  <si>
    <t>Forsyth</t>
  </si>
  <si>
    <t>Apr 1743</t>
  </si>
  <si>
    <t>GOOD NEIGHBORHOOD ENLARGED</t>
  </si>
  <si>
    <t>Mar 1746</t>
  </si>
  <si>
    <t>Capt. John Dorsey willed to son Philemon who was declared a lunatic and it passed to Ruth Dorsey who married Col. Gassaway Watkins who built the current house on Brown's Chance and Capt. Dorsey's Friendship</t>
  </si>
  <si>
    <t>Adam Shipley sold 103 acres to Mordecai Selby in 1754, John Dorsey Jr. acquired it later and passed it on to Mary Dorsey Forsyth.</t>
  </si>
  <si>
    <t>K. L. Wheeler</t>
  </si>
  <si>
    <t>small 2-story stone cottage with larger 2-story addition</t>
  </si>
  <si>
    <t>Henry Forsyth and his heirs</t>
  </si>
  <si>
    <t>3-story brick 5 bay wide house with additions</t>
  </si>
  <si>
    <t>Katherine Forsyth Barrows</t>
  </si>
  <si>
    <t>3104 MacNeille Road</t>
  </si>
  <si>
    <t>MacNeille Road</t>
  </si>
  <si>
    <t>2-story 3x2 bay brick house with older stone section</t>
  </si>
  <si>
    <t>Lieut. Richard Dorsey</t>
  </si>
  <si>
    <t>Adelaide C. Riggs (she died in 1998)</t>
  </si>
  <si>
    <t>Walter Terry</t>
  </si>
  <si>
    <t>Locust Grove (David Clark Farmhouse)</t>
  </si>
  <si>
    <t>Henry Forsyth gave the property to his son Arthur who built the house.</t>
  </si>
  <si>
    <t>Mr. and Mrs. Jack McCracken</t>
  </si>
  <si>
    <t>Lost by Neglect</t>
  </si>
  <si>
    <t>Apr 1761</t>
  </si>
  <si>
    <t>Jun 1750</t>
  </si>
  <si>
    <t>telescoping brick and log farmhouse</t>
  </si>
  <si>
    <t>George Shipley acquired the land in 1761 and built the log cabin section soon after</t>
  </si>
  <si>
    <t>Dr. and Mrs. F. Robert Perilla</t>
  </si>
  <si>
    <t>Thomas Cook was supposedly born there</t>
  </si>
  <si>
    <t>May 1765</t>
  </si>
  <si>
    <t>Thomas Cook and then owned by Joshua Roberts.</t>
  </si>
  <si>
    <t>Stuccoed stone house</t>
  </si>
  <si>
    <t>Robert and Doris Bell</t>
  </si>
  <si>
    <t>2-story 5x1 bay brick house</t>
  </si>
  <si>
    <t>1761 (aft)</t>
  </si>
  <si>
    <t>1795 (aft)</t>
  </si>
  <si>
    <t>1791 (bef)</t>
  </si>
  <si>
    <t>1781 (circa)</t>
  </si>
  <si>
    <t>1775 (circa)</t>
  </si>
  <si>
    <t>1831 (circa)</t>
  </si>
  <si>
    <t>1830 (circa)</t>
  </si>
  <si>
    <t>1754 (circa)</t>
  </si>
  <si>
    <t>1798 (aft)</t>
  </si>
  <si>
    <t>1770-1783 (bef)</t>
  </si>
  <si>
    <t>1798 (bef)</t>
  </si>
  <si>
    <t>1815 (circa)</t>
  </si>
  <si>
    <t>1820 (circa)</t>
  </si>
  <si>
    <t>1825 (circa)</t>
  </si>
  <si>
    <t>1840 (circa)</t>
  </si>
  <si>
    <t>1870 (circa)</t>
  </si>
  <si>
    <t>1923 (circa)</t>
  </si>
  <si>
    <t>1843 (circa)</t>
  </si>
  <si>
    <t>1855 (circa)</t>
  </si>
  <si>
    <t>1800 (bef)</t>
  </si>
  <si>
    <t>1685 (circa)</t>
  </si>
  <si>
    <t>1920</t>
  </si>
  <si>
    <t>1913</t>
  </si>
  <si>
    <t>1894</t>
  </si>
  <si>
    <t>1856</t>
  </si>
  <si>
    <t>1802</t>
  </si>
  <si>
    <t>1808</t>
  </si>
  <si>
    <t>no documentation</t>
  </si>
  <si>
    <t>Nov 1750</t>
  </si>
  <si>
    <t>1908 (circa)</t>
  </si>
  <si>
    <t>McKendree Methodist Church built the house as a parsonage for Rev. Shipley, put property had belonged to Thomas Hood in 1852 but it was transferred to Thomas Hobbs by the court in 1856.  May have been thought to be part of Invasion.</t>
  </si>
  <si>
    <t>Large 2.5 story T-shaped frame house with landscaped circular drive</t>
  </si>
  <si>
    <t>Metz and LeClear</t>
  </si>
  <si>
    <t>Mrs. Clarence Daggett</t>
  </si>
  <si>
    <t>2.5-story 4x1 log house on a stone foundation with additions</t>
  </si>
  <si>
    <t>1855 (before)</t>
  </si>
  <si>
    <t>Thomas Barnes sold the land with the house to William Henry Smith a free black man in 1855</t>
  </si>
  <si>
    <t>Curtis Family</t>
  </si>
  <si>
    <t>Adam Shipley acquired the first land grant in what was to become Howard County in 1687.</t>
  </si>
  <si>
    <t>2-story 1x1 bay frame house with additions</t>
  </si>
  <si>
    <t>1874 (bef)</t>
  </si>
  <si>
    <t>Adam the First</t>
  </si>
  <si>
    <t>LAST SHIFT</t>
  </si>
  <si>
    <t>Nov 1756</t>
  </si>
  <si>
    <t>May 1752</t>
  </si>
  <si>
    <t>Wiki URL (for Map Coord)</t>
  </si>
  <si>
    <t>Sunnyside</t>
  </si>
  <si>
    <t>2-story 2x1 bay gable-roofed log house with additions</t>
  </si>
  <si>
    <t>1800 (circa)</t>
  </si>
  <si>
    <t>Joshua Warfield of Benjamin</t>
  </si>
  <si>
    <t>Albert G. Warfield III</t>
  </si>
  <si>
    <t>Bite The Skinner</t>
  </si>
  <si>
    <t>FRISSELL, Jason</t>
  </si>
  <si>
    <t>Jan 1755</t>
  </si>
  <si>
    <t>HO #</t>
  </si>
  <si>
    <t>Oakdale Manor</t>
  </si>
  <si>
    <t>Pleasant Valley</t>
  </si>
  <si>
    <t>Longwood</t>
  </si>
  <si>
    <t>New Year's Gift</t>
  </si>
  <si>
    <t>1730 (circa for log cabin), 1788 (for stone house)</t>
  </si>
  <si>
    <t>2.5 story 5x1 bay gabled brick and stucco-covered house with additions</t>
  </si>
  <si>
    <t>John Dorsey of John of Hockley, later Dennis P. Gaither</t>
  </si>
  <si>
    <t>Dr. and Mrs. Joseph Della Ratta</t>
  </si>
  <si>
    <t>The Platt</t>
  </si>
  <si>
    <t>2-story 7x1 bay stone house</t>
  </si>
  <si>
    <t>1805</t>
  </si>
  <si>
    <t>Devlin</t>
  </si>
  <si>
    <t>Meriweather</t>
  </si>
  <si>
    <t>2-story 5x2 brick house on stone foundation</t>
  </si>
  <si>
    <t>1860 (circa)</t>
  </si>
  <si>
    <t>Charles and Denise Sharp</t>
  </si>
  <si>
    <t>SAPLING GROUND</t>
  </si>
  <si>
    <t>SAPLING RANGE</t>
  </si>
  <si>
    <t>Sapling Ground</t>
  </si>
  <si>
    <t>Aug 1743</t>
  </si>
  <si>
    <t>Sapling Range</t>
  </si>
  <si>
    <t>DOUGHOREGAN ENLARGED</t>
  </si>
  <si>
    <t>Aug 1822</t>
  </si>
  <si>
    <t>Doughoregan Enlarged</t>
  </si>
  <si>
    <t>Chance (Resurveyed)</t>
  </si>
  <si>
    <t>Dec 1743</t>
  </si>
  <si>
    <t>ADDITION TO CHANCE</t>
  </si>
  <si>
    <t>Mar 1785</t>
  </si>
  <si>
    <t>Addition to Chance</t>
  </si>
  <si>
    <t>Stringer's Neglect</t>
  </si>
  <si>
    <t>WHATS LEFT CORRECTED</t>
  </si>
  <si>
    <t>Apr 1794</t>
  </si>
  <si>
    <t>Whats Left Corrected</t>
  </si>
  <si>
    <t>FAR ENOUGH</t>
  </si>
  <si>
    <t>HANKES, William</t>
  </si>
  <si>
    <t>Far Enough</t>
  </si>
  <si>
    <t>SNOWDENS THIRD ADDITION TO HIS MANOR</t>
  </si>
  <si>
    <t>Snowdens Third Addition to His Manor</t>
  </si>
  <si>
    <t>Jan 1750</t>
  </si>
  <si>
    <t>adjoining Doororegan, Chance, and The Discovery</t>
  </si>
  <si>
    <t>indexed as Dugs Discovery at AA patents</t>
  </si>
  <si>
    <t>in the great fork of the Patuxent River, starting "about 40 yards to the northwards of a branch called Howards Branch leading into the North Branch or Snowdens River"</t>
  </si>
  <si>
    <t>on the drafts between Deep Run and Patapsco Falls south of Moore's Morning Choice</t>
  </si>
  <si>
    <t>"in the great fork of the patuxent River and on the East Side of the Branch of Said River Called the Cattail River which falls into Snowdens River"; called Friendship The Platt on the map but is The Platt on AA patent site.</t>
  </si>
  <si>
    <t>on the drafts of the branches of the Snowden River and adjoining Mobberley's Rest</t>
  </si>
  <si>
    <t>"on the head of a draught of Snowdens River called Turkey Glade and on the west side thereof", beginning near the west side of a road leading to Linganore</t>
  </si>
  <si>
    <t>Moberley's Desire</t>
  </si>
  <si>
    <t>indexed as Moberley's Risk on AA patent site</t>
  </si>
  <si>
    <t>Moberley's Tavern</t>
  </si>
  <si>
    <t>"on both sides the Main Waggon Road Leading to Monocacy and between the head draughts of the western falls of Patapsco River and the head draughts of Snowdens River"</t>
  </si>
  <si>
    <t>UPLAND RESURVEYED</t>
  </si>
  <si>
    <t>DICK, James</t>
  </si>
  <si>
    <t>Apr 1755</t>
  </si>
  <si>
    <t>Upland Resurveyed</t>
  </si>
  <si>
    <t>Warfield's Folly</t>
  </si>
  <si>
    <t>Warfields</t>
  </si>
  <si>
    <t>Resurvey of Warfield's Folly adjoining Howards Resolution</t>
  </si>
  <si>
    <t>Resurvey of 150 acres by same name originally surveyed in 1740 "on the drafts of Snowdens River in the Barrans"</t>
  </si>
  <si>
    <t>Repatented As</t>
  </si>
  <si>
    <t>Joseph's Advancement</t>
  </si>
  <si>
    <t>"on one of the drafts of Snowden's River called and known by the name of Turkey Glade"</t>
  </si>
  <si>
    <t>"in the fork of the Middell River of Patuxent and on the Western Branch thereof"</t>
  </si>
  <si>
    <t>originally surveyed by Col. John Dorsey for Nicholas Day but transferred to James Barnes; adjoining Mount Gilboa</t>
  </si>
  <si>
    <t>a portion was repatented as Felicity</t>
  </si>
  <si>
    <t>Burgess Look Out</t>
  </si>
  <si>
    <t>TURKEY POINT</t>
  </si>
  <si>
    <t>Oct 1744</t>
  </si>
  <si>
    <t>Turkey Point</t>
  </si>
  <si>
    <t>CROMWELL, William</t>
  </si>
  <si>
    <t>STEVENS, Vachel</t>
  </si>
  <si>
    <t>WEEMS, Loch</t>
  </si>
  <si>
    <t>SHIPLEY, Richard</t>
  </si>
  <si>
    <t>GRIFFITH, Orlando</t>
  </si>
  <si>
    <t>BURGESS, Basil</t>
  </si>
  <si>
    <t>"on the south side of the Westernmost Draft of the Great Falls of Patapsco River"</t>
  </si>
  <si>
    <t>Needs work</t>
  </si>
  <si>
    <t>Last Shift</t>
  </si>
  <si>
    <t>Lost By Neglect</t>
  </si>
  <si>
    <t>GRIFFITH, Joshua</t>
  </si>
  <si>
    <t>SEWELL, Phillip</t>
  </si>
  <si>
    <t>Oct 1717</t>
  </si>
  <si>
    <t>Resurvey of Sewell's Coffer "near a small draft which descends into the western falls of Patapsco River", that was evidently made for John Prestidge but he turned over his title to James Sewell</t>
  </si>
  <si>
    <t>Shipley's Enlargement</t>
  </si>
  <si>
    <t>"on the south side of the western falls of Patapsco River" adjoining Shipley's Search (Last Shift resurvey gives date of Aug 1751)</t>
  </si>
  <si>
    <t>TRIANGLE</t>
  </si>
  <si>
    <t>Jun 1761</t>
  </si>
  <si>
    <t>"on the North Branch of Patuxent River commonly called and known by the name of Browns River and joyning a tract of land called Browns Addition"</t>
  </si>
  <si>
    <t>Triangle</t>
  </si>
  <si>
    <t>RIDGELY, Robert</t>
  </si>
  <si>
    <t>Jul 1749</t>
  </si>
  <si>
    <t>Brown's Purchase</t>
  </si>
  <si>
    <t>Nov 1810</t>
  </si>
  <si>
    <t>Mar 1758</t>
  </si>
  <si>
    <t>Jul 1733</t>
  </si>
  <si>
    <t>May 1742</t>
  </si>
  <si>
    <t>Resurveyed with vacancies for 580 acres in May 1742.</t>
  </si>
  <si>
    <t>Addition to Brothers Level</t>
  </si>
  <si>
    <t>Resurvey of Brothers Level "on the head drafts of Howards Branch descending into Snowdens River".</t>
  </si>
  <si>
    <t>"in  the great fork of Patuxent River joining a tract of land called Snap Short"</t>
  </si>
  <si>
    <t>"in the great fork of Patuxent River adjoining to a tract of land called Reynold's Habitation"</t>
  </si>
  <si>
    <t xml:space="preserve">RAYNOLD, McCubbin </t>
  </si>
  <si>
    <t xml:space="preserve">ALSTONE, John </t>
  </si>
  <si>
    <t>WARFIELD, Richard Sr.</t>
  </si>
  <si>
    <t>"at the head drafts of Dorseys Great Branch and adjoining a tract of land called Ridgely's Care"</t>
  </si>
  <si>
    <t>William Ridgely son of Robert</t>
  </si>
  <si>
    <t>north of Left Out</t>
  </si>
  <si>
    <t>RIDGELY, Charles</t>
  </si>
  <si>
    <t>Charles Ridgely of Baltimore and his son William of AA</t>
  </si>
  <si>
    <t>White Wine and Claret (Resurveyed)</t>
  </si>
  <si>
    <t>"in the great fork of Patuxent River" lying west of "Carroll's Manner", adjoining Worthingtons Range and Clarys Forrest, "to Dorseys Great Branch now commonly called Clagett's Branch"</t>
  </si>
  <si>
    <t>CLARY, John Jr.</t>
  </si>
  <si>
    <t>Bite The Biter</t>
  </si>
  <si>
    <t>"on the east side of Snowdens River of Patuxent"</t>
  </si>
  <si>
    <t>"on a branch of Snowdens River of Patuxent called Spurriers Branch"</t>
  </si>
  <si>
    <t>"on the east side of a branch of Patuxent called Snowden's River, adjoining Benj. Gaither's Bite the Biter</t>
  </si>
  <si>
    <t>to both Charles Hammod and Christian Geist, indexed as Hammond's Geist on AA patent site</t>
  </si>
  <si>
    <t>"near a branch of Patuxent River called Snowdens River and on the North side of the said river between the land called White Wine and Claret and the land called Snowdens Manner"</t>
  </si>
  <si>
    <t>LARKIN, Thomas</t>
  </si>
  <si>
    <t>CLARKE, Neale</t>
  </si>
  <si>
    <t>Sep 1723</t>
  </si>
  <si>
    <t>Hickory Ridge (Resurveyed)</t>
  </si>
  <si>
    <t>RIDGELY, Greenberry</t>
  </si>
  <si>
    <t>Aug 1755</t>
  </si>
  <si>
    <t>to both Greenberry Ridgely and Richard Davis</t>
  </si>
  <si>
    <t>"in the fork of Snowden River" near the road "that leads from John Mobberley's old plantation to John Welsh's"</t>
  </si>
  <si>
    <t>"on the drafts of Snowdens River of Patuxent", adjoining Hickory Ridge, Spurriers Lott, and Victory</t>
  </si>
  <si>
    <t>"in the fork of Patuxent River", adjoining Spurriers Lott</t>
  </si>
  <si>
    <t>Dec 1732</t>
  </si>
  <si>
    <t>Acres</t>
  </si>
  <si>
    <t>SPURRIERS SECOND LOT</t>
  </si>
  <si>
    <t>Spurriers Second Lot</t>
  </si>
  <si>
    <t>SPURRIERS LOT (1795)</t>
  </si>
  <si>
    <t>Spurriers Lot (1795)</t>
  </si>
  <si>
    <t>vacant land adjoining The Meadow</t>
  </si>
  <si>
    <t>Henry and Nicholas Ridgely were partners</t>
  </si>
  <si>
    <t>"lying on the west side of the Middle River of Patuxent and on the East side of the Cabbin Branch"</t>
  </si>
  <si>
    <t>Henry and Nicholas Ridgely were partners, later Nicholas was not a partner and the land was resurveyed for 764 acres with Thomas having 2/3 and Henry 1/3</t>
  </si>
  <si>
    <t>Sep 1720</t>
  </si>
  <si>
    <t>Jul 1741</t>
  </si>
  <si>
    <t>"in the great fork of Patuxent River", adjoining White Wine and Claret following near the "Roleing Road between William Ridgelys and Peter Shipleys"</t>
  </si>
  <si>
    <t>BROWN, Valentine</t>
  </si>
  <si>
    <t>Sep 1810</t>
  </si>
  <si>
    <t>Nov 1735</t>
  </si>
  <si>
    <t>HOWARD, Cornelius</t>
  </si>
  <si>
    <t>Feb 1749</t>
  </si>
  <si>
    <t>"in the great fork of Patuxent River", adjoining Worthington's Range and Clary's Forrest, it appeared to be part of Clary's Forrest but never patented as such</t>
  </si>
  <si>
    <t>"on the east side of Brown's River of Patuxent", adjoining Mt Gilboa</t>
  </si>
  <si>
    <t>"on the eastward side of the head of the Middle River of Patuxent", to the east side of Joshua Barnes' dwelling</t>
  </si>
  <si>
    <t>This Or None</t>
  </si>
  <si>
    <t>"on the drafts of Snowdens River" near "the south side of the head of a draft of a branch called Nelson's Branch"</t>
  </si>
  <si>
    <t>Barnes Purchase</t>
  </si>
  <si>
    <t>Barnes Friendship</t>
  </si>
  <si>
    <t>Mount Aetna</t>
  </si>
  <si>
    <t>MOUNT SION</t>
  </si>
  <si>
    <t>WEEMS, James</t>
  </si>
  <si>
    <t>"on the east side of a branch called Hammonds Branch"</t>
  </si>
  <si>
    <t>Aug 1750</t>
  </si>
  <si>
    <t>Sep 1742</t>
  </si>
  <si>
    <t>Apr 1744</t>
  </si>
  <si>
    <t>Hatherly's Forrest</t>
  </si>
  <si>
    <t>"on the north side of Patuxent River"</t>
  </si>
  <si>
    <t>"on the south side of the main falls of Patapsco and on the drafts of Patuxent River near the Main Waggon Road leading to Monocacy"</t>
  </si>
  <si>
    <t>Resurvey of Hatherly's Forrest and Addition to Hatherly's Forrest "on the south side of the main falls of Patapsco River and on the branches of Patuxent River"</t>
  </si>
  <si>
    <t>"on the east side of the Patuxent River", between Pinkstone's Delight and Hoods Hall</t>
  </si>
  <si>
    <t>"near the main branch of Patuxent River and on the west side", adjoining Hoods Hall</t>
  </si>
  <si>
    <t>adjoining Noah's Ark</t>
  </si>
  <si>
    <t>"on the north side and near of a draft of Patuxent River called the Cattail River"</t>
  </si>
  <si>
    <t>TALBOTT, Edward</t>
  </si>
  <si>
    <t>THE STONES</t>
  </si>
  <si>
    <t>SHIPLEY, Talbott</t>
  </si>
  <si>
    <t>The Stones</t>
  </si>
  <si>
    <t>Nov 1793</t>
  </si>
  <si>
    <t>WARFIELD, Philip</t>
  </si>
  <si>
    <t>HOBBS, Samuel</t>
  </si>
  <si>
    <t>Hobb's Lott</t>
  </si>
  <si>
    <t>"in the great fork of Patuxent River" starting "on the west side of the fork of Bacon Branch"</t>
  </si>
  <si>
    <t>Resurvey says it was originally granted 2 Apr 1707.</t>
  </si>
  <si>
    <t>Resurvey of Marlborough Plains and White's Fortune plus vacancies, adjoining Second Supply, Food Plenty, Warfields Contrivance, and Harrys Lott</t>
  </si>
  <si>
    <t>difficult to read</t>
  </si>
  <si>
    <t>Second Supply</t>
  </si>
  <si>
    <t>Mar 1696</t>
  </si>
  <si>
    <t>Richard and John Warfield were partners and grandfather and father to the Richard of the later resurvey</t>
  </si>
  <si>
    <t>"on the west side of a branch of Patuxent River called the Middle River", near Hammonds Great Branch</t>
  </si>
  <si>
    <t>Jul 1702</t>
  </si>
  <si>
    <t>Benjamin and his brother Richard were partners</t>
  </si>
  <si>
    <t>"in the fork made by the Middle and North Rivers of Patuxent", adjoining John Jones' land</t>
  </si>
  <si>
    <t>Thomas Worthington and Henry Ridgely were partners</t>
  </si>
  <si>
    <t>BARE HILLS</t>
  </si>
  <si>
    <t>Bare Hills</t>
  </si>
  <si>
    <t>starting "on the east side of the Middle River of Patuxent"</t>
  </si>
  <si>
    <t>Long And Narrow</t>
  </si>
  <si>
    <t>starting "on the bank of the Middle River of Patuxent and on the south side thereof", adjoining Warfield's Range</t>
  </si>
  <si>
    <t>starting at "the head of the Bottom called the Long Bottom which descends into the head of Bens Branch"</t>
  </si>
  <si>
    <t>Jul 1727</t>
  </si>
  <si>
    <t>WARFIELD, Alexander</t>
  </si>
  <si>
    <t>"on the forks of Patuxent River" starting "on the south side of a branch called Hammonds Great Branch"</t>
  </si>
  <si>
    <t>Branch</t>
  </si>
  <si>
    <t>Hammonds Great Branch</t>
  </si>
  <si>
    <t>"lying in the fork of Patuxent" starting "near a small branch which runs into Snowdens River"</t>
  </si>
  <si>
    <t>"in the great fork of Patuxent River", adjoining Clarkes Walks</t>
  </si>
  <si>
    <t>CLARK, Richard</t>
  </si>
  <si>
    <t>patent hard to read</t>
  </si>
  <si>
    <t>Invasion</t>
  </si>
  <si>
    <t>HAMMOND, Mathias</t>
  </si>
  <si>
    <t>May 1772</t>
  </si>
  <si>
    <t>Addition To Porter's Care</t>
  </si>
  <si>
    <t>Gen. Thomas Hood had built a brick dwelling house that stood until at least 1905</t>
  </si>
  <si>
    <t>1900 (circa)</t>
  </si>
  <si>
    <t>Mr. &amp; Mrs. Charles Hobbs IV</t>
  </si>
  <si>
    <t>HOBBS, Henry</t>
  </si>
  <si>
    <t>Feb 1812</t>
  </si>
  <si>
    <t>WINDSOR</t>
  </si>
  <si>
    <t>Jun 1763</t>
  </si>
  <si>
    <t>Windsor</t>
  </si>
  <si>
    <t>LOOK SHARP</t>
  </si>
  <si>
    <t>Nov 1758</t>
  </si>
  <si>
    <t>Look Sharp</t>
  </si>
  <si>
    <t>Resurvey of Find It If You Can beginning "near the head of a small branch that descends into Snowdens River"</t>
  </si>
  <si>
    <t>"on the drafts of Snowdens River and near to the land called Chesnut Hill"</t>
  </si>
  <si>
    <t>Resurvey of Beautiful Craft "on the head drafts of Snowdens River" adjoining Neal's Chance, on the SE side of Indian Johns Cabbin Branch</t>
  </si>
  <si>
    <t>"on the head drafts of Snowdens River", starting "on the west side of a draft of Snowdens River known by the name of the White Marsh fork"</t>
  </si>
  <si>
    <t>Hard To Get And Dear Paid For</t>
  </si>
  <si>
    <t>"in the fork between Snowdens River and Cattail River"</t>
  </si>
  <si>
    <t>Hard To Get And Dear Paid For (Resurveyed)</t>
  </si>
  <si>
    <t>Resurvey of tract of the same name "in the fork of Snowdens River"</t>
  </si>
  <si>
    <t>Jul 1765</t>
  </si>
  <si>
    <t>Hard To Get And Dear Paid For (Resurveyed Again)</t>
  </si>
  <si>
    <t>HARD TO GET AND DEAR PAID FOR (Resurveyed Again)</t>
  </si>
  <si>
    <t>"on a branch of Snowdens River" starting "on the west side of a branch of Snowdens River called Piney Branch"</t>
  </si>
  <si>
    <t>"in the fork between Snowdens River and Cattail River" near Thomas Altharp</t>
  </si>
  <si>
    <t>MEWSHAW, John</t>
  </si>
  <si>
    <t>"starting near the head of a bottom descending into Hankses Branch"</t>
  </si>
  <si>
    <t>GOOD WILL TO HIS LORDSHIP</t>
  </si>
  <si>
    <t>Good Will To His Lordship</t>
  </si>
  <si>
    <t>Resurvey of Hammond's Delight with vacancies</t>
  </si>
  <si>
    <t>Resurvey of Mansells Defense "on the head drafts of Snowdens River and on the head drafts of the western falls of Patapsco River in the barrans", adjoining Addition to Mansells Range, Mobberley's Desire, Chestnut Hill, Wise Mans Folly; mentions the north side of Indian Johns Cabbin Branch, Poplar Spring, also a spring at the head of a draft of the Cattail River, the waggon road</t>
  </si>
  <si>
    <t>MANSELLS DEFENSE</t>
  </si>
  <si>
    <t>"on a place called Elkridge adoining to a tract of land originally called Stephens forrest"</t>
  </si>
  <si>
    <t>Break Neck Hill</t>
  </si>
  <si>
    <t>Resurvey of Addition to Concord starting "on the south end of a Stoney Ridge on the east side of a branch called the Great Bridge Branch", sound like it lies on both sides of the branch</t>
  </si>
  <si>
    <t>Concord</t>
  </si>
  <si>
    <t>"on the drafts of the Western Falls of Patapsco River" starting "on the west side of the Great Bridge Branch"</t>
  </si>
  <si>
    <t>Resurvey of Good Neighborhood, adjoining Shipley's Search, John's Chance, Shipley's Discovery; near "a great branch called and known by the name of the Bridge Branch"</t>
  </si>
  <si>
    <t>Robert's Advantage</t>
  </si>
  <si>
    <t>"on west side of the westernmost draft of the falls of Patapsco River</t>
  </si>
  <si>
    <t>Resurvey of Poole's Chance adjoining Shipley's Discovery, Mercer's Friendship, Robert's Advantage</t>
  </si>
  <si>
    <t>Resurvey of Noah's Ark resulting in a parcel that lay between Shipley's Enlargement and Poole's Chance</t>
  </si>
  <si>
    <t>adjoining Conclusion</t>
  </si>
  <si>
    <t>"between two drafts of the Middle River of Patuxent"</t>
  </si>
  <si>
    <t>Resurvey of Venison Park "in the great fork of Patuxent River and on both sides of a branch called Hammonds Great Branch, adjoining Rich Neck and Warfield's Range</t>
  </si>
  <si>
    <t>Patented for John Worthington Warfield and Brice Warfield, infants of the late Alexander Warfield and his wife Thomason.</t>
  </si>
  <si>
    <t>Sep 1752</t>
  </si>
  <si>
    <t>Brothers Partnership</t>
  </si>
  <si>
    <t>"on the south side of the western falls of Patapsco River and on the drafts of Patuxent"</t>
  </si>
  <si>
    <t>May 1786</t>
  </si>
  <si>
    <t>adjoining and between Hartherly's Contrivance, Eagle's Tower, the Mistake, Arnold's Fancy</t>
  </si>
  <si>
    <t>1865 (circa)</t>
  </si>
  <si>
    <t>Wilhides (florists)</t>
  </si>
  <si>
    <t>HCHS</t>
  </si>
  <si>
    <t>1.5 story 3x1 bay stone house with later additions</t>
  </si>
  <si>
    <t>1812 (circa)</t>
  </si>
  <si>
    <t>Ellicotts used as a hospital in the War of 1812 and then as a second Quaker school</t>
  </si>
  <si>
    <t>Bachelor's Hope</t>
  </si>
  <si>
    <t>Mar 1757</t>
  </si>
  <si>
    <t>Conleys</t>
  </si>
  <si>
    <t>1890</t>
  </si>
  <si>
    <t>James Clark bought the land from Mary Dorsey in 1874, built the house and then sold it to William Davis Jr.</t>
  </si>
  <si>
    <t>3 adjoining stone structures in an L shape</t>
  </si>
  <si>
    <t>1718 (or after)</t>
  </si>
  <si>
    <t>Oldest section was Samuel Chew's Manor House,  Dr. Arthur Pue built the main east-facing house c. 1805</t>
  </si>
  <si>
    <t>"Between the Branches of Deep Run and the Branches of Patuxent River" starting "in the head of a draft of Ridgelys Great Branch"</t>
  </si>
  <si>
    <t>Sep 1740</t>
  </si>
  <si>
    <t>HALL, Elijah</t>
  </si>
  <si>
    <t>"on the South side of the Patapsco River and near the head there of and between two branches descending into said river the one called Deep Run and the other called Stoney Run" starting near "a spring descending into Stoney Run"</t>
  </si>
  <si>
    <t>between The Addition to Hobb's Park, Crosses Forrest, and Halls Lot</t>
  </si>
  <si>
    <t>Stoney Run</t>
  </si>
  <si>
    <t>Deep Run</t>
  </si>
  <si>
    <t>Elkridge s. to Dorsey nw to Ellicott City</t>
  </si>
  <si>
    <t>Elkridge s. to Harmans and Severn</t>
  </si>
  <si>
    <t>All in AA County</t>
  </si>
  <si>
    <t>Adam The First, Locust Thicket, Grecian Seige, Caleb's Purchase, Dorsey's Angles, Prospect</t>
  </si>
  <si>
    <t>Vanity Mount, Duvalls Range, Beyond Far Enough, Round About Hills, Shady, Henry and Peter</t>
  </si>
  <si>
    <t>Howard's Branch</t>
  </si>
  <si>
    <t>Glenelg sw to Triadelphia Reservoir</t>
  </si>
  <si>
    <t>Bridge Branch</t>
  </si>
  <si>
    <t>North of Cooksville</t>
  </si>
  <si>
    <t>River</t>
  </si>
  <si>
    <t>Patapsco</t>
  </si>
  <si>
    <t>Patuxent</t>
  </si>
  <si>
    <t>Little Patuxent</t>
  </si>
  <si>
    <t>Glenelg HS sw to Cattail Creek</t>
  </si>
  <si>
    <t>Poole's Change, Good Neighborhood, Concord, Break Neck Hill</t>
  </si>
  <si>
    <t>Fulton se to Annapolis Junction</t>
  </si>
  <si>
    <t>Hundred Name</t>
  </si>
  <si>
    <t>Spurriers Branch</t>
  </si>
  <si>
    <t>Dayton sw to Triadelphia Reservoir</t>
  </si>
  <si>
    <t>West of Lisbon south to Patuxent</t>
  </si>
  <si>
    <t>Apr 1746</t>
  </si>
  <si>
    <t>Cabin Branch (Indian Johns Cabbin, Nimble Johns Cabbin)</t>
  </si>
  <si>
    <t>Snowden &amp; 108 south to Annapolis Junction</t>
  </si>
  <si>
    <t>SW of Clarksville to Middle Patuxent</t>
  </si>
  <si>
    <t>Raynold's Habituation, Good Neighborhood (Ridgely), Poor Man's Beginning, White Wine And Claret, Clary's Forest</t>
  </si>
  <si>
    <t>Bacon Branch</t>
  </si>
  <si>
    <t>STRUGGLE FOR LIFE</t>
  </si>
  <si>
    <t>"on the head branches of Patuxent River" starting "on the west side of a draft of Mewshaws Branch"</t>
  </si>
  <si>
    <t>Struggle For Life</t>
  </si>
  <si>
    <t>Little Cattail Creek (Mewshaw's Branch)</t>
  </si>
  <si>
    <t>Bushy Park sw to Cattail Creek</t>
  </si>
  <si>
    <t xml:space="preserve">Lisbon </t>
  </si>
  <si>
    <t>Bush Cabbin Branch</t>
  </si>
  <si>
    <t>One of the Cattail Creek branches</t>
  </si>
  <si>
    <t>Carroll's Branch (Dorsey's Great Branch, Clagett's Branch)</t>
  </si>
  <si>
    <t>Plumtree Branch</t>
  </si>
  <si>
    <t>Valley Meade to Dorsey's Search</t>
  </si>
  <si>
    <t>Red Hill Branch</t>
  </si>
  <si>
    <t>Columbia (100 &amp; 108)</t>
  </si>
  <si>
    <t>Little Patuxent River</t>
  </si>
  <si>
    <t>Marriottsville se to Crofton</t>
  </si>
  <si>
    <t>Chew's Resolution Manor, Long Reach, Dorsey's Search</t>
  </si>
  <si>
    <t>Mar 1766</t>
  </si>
  <si>
    <t>Aug 1664</t>
  </si>
  <si>
    <t>"on the west side of the Middle River Patuxent on the drafts of a branch called Sagulons(?) branch", adjoining Thomas Lott and Altogether</t>
  </si>
  <si>
    <t>"in the uppermost fork on Snowdens River of Patuxent commonly now called Pinkstone's Fork"</t>
  </si>
  <si>
    <t>Pressby</t>
  </si>
  <si>
    <t>PRESSBY</t>
  </si>
  <si>
    <t>Looks like Pressbey in the survey doc</t>
  </si>
  <si>
    <t>SHIPLEY, Joshua</t>
  </si>
  <si>
    <t>Resurvey of tract with same name, adjoining Good For Little, Troy, Caleb's Purchase, and Isle of Ely</t>
  </si>
  <si>
    <t>"partly between two tracts of land one called Dorseys Grove the other called Ovenwood Thicketts"</t>
  </si>
  <si>
    <t>Resurvey of same tract with vacancies "on the south side of Patapsco River and near the head thereof"</t>
  </si>
  <si>
    <t>Mar 1733</t>
  </si>
  <si>
    <t>Mar 1703</t>
  </si>
  <si>
    <t>Mar 1730</t>
  </si>
  <si>
    <t>Mar 1728</t>
  </si>
  <si>
    <t>Mar 1695</t>
  </si>
  <si>
    <t>Mar 1773</t>
  </si>
  <si>
    <t>Mar 1729</t>
  </si>
  <si>
    <t>Mar 1756</t>
  </si>
  <si>
    <t>Mar 1747</t>
  </si>
  <si>
    <t>Mar 1754</t>
  </si>
  <si>
    <t>Mar 1748</t>
  </si>
  <si>
    <t>Mar 1735</t>
  </si>
  <si>
    <t>Mar 1732</t>
  </si>
  <si>
    <t>Mar 1697</t>
  </si>
  <si>
    <t>Apr 1747</t>
  </si>
  <si>
    <t>Apr 1764</t>
  </si>
  <si>
    <t>Apr 1748</t>
  </si>
  <si>
    <t>Apr 1751</t>
  </si>
  <si>
    <t>Apr 1696</t>
  </si>
  <si>
    <t>Apr 1773</t>
  </si>
  <si>
    <t>Apr 1749</t>
  </si>
  <si>
    <t>Sep 1724</t>
  </si>
  <si>
    <t>Sep 1743</t>
  </si>
  <si>
    <t>Sep 1709</t>
  </si>
  <si>
    <t>Sep 1739</t>
  </si>
  <si>
    <t>Sep 1762</t>
  </si>
  <si>
    <t>Sep 1754</t>
  </si>
  <si>
    <t>Sep 1716</t>
  </si>
  <si>
    <t>Sep 1764</t>
  </si>
  <si>
    <t>Sep 1747</t>
  </si>
  <si>
    <t>Sep 1726</t>
  </si>
  <si>
    <t>Sep 1717</t>
  </si>
  <si>
    <t>Sep 1713</t>
  </si>
  <si>
    <t>Sep 1731</t>
  </si>
  <si>
    <t>Sep 1728</t>
  </si>
  <si>
    <t>Sep 1763</t>
  </si>
  <si>
    <t>Sep 1761</t>
  </si>
  <si>
    <t>Sep 1729</t>
  </si>
  <si>
    <t>Sep 1748</t>
  </si>
  <si>
    <t>Jun 1736</t>
  </si>
  <si>
    <t>Jun 1700</t>
  </si>
  <si>
    <t>Jun 1765</t>
  </si>
  <si>
    <t>Jun 1727</t>
  </si>
  <si>
    <t>Jun 1768</t>
  </si>
  <si>
    <t>Jun 1731</t>
  </si>
  <si>
    <t>Jun 1789</t>
  </si>
  <si>
    <t>Jun 1762</t>
  </si>
  <si>
    <t>Jun 1702</t>
  </si>
  <si>
    <t>Jun 1729</t>
  </si>
  <si>
    <t>Jun 1745</t>
  </si>
  <si>
    <t>Jun 1797</t>
  </si>
  <si>
    <t>Jul 1725</t>
  </si>
  <si>
    <t>Jul 1723</t>
  </si>
  <si>
    <t>Jul 1737</t>
  </si>
  <si>
    <t>Jul 1804</t>
  </si>
  <si>
    <t>Jul 1750</t>
  </si>
  <si>
    <t>Jul 1762</t>
  </si>
  <si>
    <t>Jul 1720</t>
  </si>
  <si>
    <t>Jul 1734</t>
  </si>
  <si>
    <t>Jul 1768</t>
  </si>
  <si>
    <t>Dorsey's Addition To Thomas' Lot</t>
  </si>
  <si>
    <t>Resurvey of Edward Dorsey's 202-acre share of Thomas' Lot "in the Great Fork of Patuxent River", bounds along Geists Branch, adjoins Left Out</t>
  </si>
  <si>
    <t>Geists Branch</t>
  </si>
  <si>
    <t>Dorsey's Addition to Thomas' Lot, Foster's Make Shift</t>
  </si>
  <si>
    <t>"near the head of the drafts of a great branch leading into Snowdens River of Patuxent", near Eastern Branch Road (the great branch was later called Spurriers Branch)</t>
  </si>
  <si>
    <t>East side of Triadelphia Reservoir</t>
  </si>
  <si>
    <t>lying in the Barrans starting "on a flat between the drafts of Snowdens River"</t>
  </si>
  <si>
    <t>Barrans</t>
  </si>
  <si>
    <t>Dung Hill Ground Thicket, Conclusion, Dependence, Bearhead, Additional Defense</t>
  </si>
  <si>
    <t>Atholl</t>
  </si>
  <si>
    <t>"in a fork of Patuxent River called Winkepin fork" adjoining "Hunting Ground which said tree and stone stands on the east side nigh the mouth of a fork of a run called Beavers Run"</t>
  </si>
  <si>
    <t>ATHOLL ENLARGED</t>
  </si>
  <si>
    <t>Atholl Enlarged</t>
  </si>
  <si>
    <t>ATHOLL</t>
  </si>
  <si>
    <t>John Hammond of Charles</t>
  </si>
  <si>
    <t>Old Mans Folly (Hammond)</t>
  </si>
  <si>
    <t>Robert Davis and Benjamin Brown were partners</t>
  </si>
  <si>
    <t>Old Mans Folly (Davis/Brown)</t>
  </si>
  <si>
    <t>Jan 1756</t>
  </si>
  <si>
    <t>MARRIOTT, William H.</t>
  </si>
  <si>
    <t>Hammond's Enlargement</t>
  </si>
  <si>
    <t>woodford</t>
  </si>
  <si>
    <t>Resurvey of Hammond's Enlargement</t>
  </si>
  <si>
    <t>Mar 1831</t>
  </si>
  <si>
    <t>Jun 1798</t>
  </si>
  <si>
    <t>NORTHERN ADDITION</t>
  </si>
  <si>
    <t>EDWARDS, Philip</t>
  </si>
  <si>
    <t>Dec 1727</t>
  </si>
  <si>
    <t>MILL MEADOW</t>
  </si>
  <si>
    <t>Jul 1772</t>
  </si>
  <si>
    <t>INTERVENE</t>
  </si>
  <si>
    <t>Dec 1790</t>
  </si>
  <si>
    <t>DAVIS, Ely</t>
  </si>
  <si>
    <t>BRUNTS MEADOW</t>
  </si>
  <si>
    <t>Adjoining Hammond's Enlargement</t>
  </si>
  <si>
    <t>Piney Falls</t>
  </si>
  <si>
    <t>MILFORD ENLARGED</t>
  </si>
  <si>
    <t>BLACK, William</t>
  </si>
  <si>
    <t>Mill Meadow (Resurveyed)</t>
  </si>
  <si>
    <t>Resurvey of same tract with vacancies minus 6.5 acres in elder surveys for Brunts Meadow, Elders Puzzel, and Hammond's Pursuit</t>
  </si>
  <si>
    <t>Northern Addition</t>
  </si>
  <si>
    <t>"on the south side of the Western Falls of Patapsco River joining a tract of land called Woodford" starting near the mouth of Delaware Bottom Branch</t>
  </si>
  <si>
    <t>Adjoining Woodford, starting near "a small draft that loads into Patapsco Falls"</t>
  </si>
  <si>
    <t>Edward's Discovery</t>
  </si>
  <si>
    <t>Sep 1749</t>
  </si>
  <si>
    <t>GUINNS PURCHASE</t>
  </si>
  <si>
    <t>Guinns Purchase</t>
  </si>
  <si>
    <t>Sep 1791</t>
  </si>
  <si>
    <t>Intervene</t>
  </si>
  <si>
    <t>Adjoining and between Northern Addition and Edward's Lot</t>
  </si>
  <si>
    <t>Woodford (Resurveyed)</t>
  </si>
  <si>
    <t>Snowden's Cowpen Regulated</t>
  </si>
  <si>
    <t>Mar 1753</t>
  </si>
  <si>
    <t>Delaware Bottom Branch</t>
  </si>
  <si>
    <t>Marriottsville n to Patapsco</t>
  </si>
  <si>
    <t>Resurvey of Snowdens Cowpen starting "on the west side of Delaware Bottom Branch", vacancy starting at Belt's Hills and The Parke "standing near the head of a small branch that leads into the Falls of Patapsco River"</t>
  </si>
  <si>
    <t>"adjoining to a tract of land called Bishops Range" starting "close on the west side of Poplar Branch"</t>
  </si>
  <si>
    <t>"on the east side of Middle River" starting on the "west side of a draft called poplar(?) draft which said draft leads into horse runn"</t>
  </si>
  <si>
    <t>"on the westernmost side of the great branch of Patuxent River" starting "near the head of a small draught of a branch called Horse Run descending into Middle River"</t>
  </si>
  <si>
    <t>Horse Run</t>
  </si>
  <si>
    <t>East of Crest Lawn to Triadelphia Rd</t>
  </si>
  <si>
    <t>Walker's Laying, Bishop's Range</t>
  </si>
  <si>
    <t>lying "on the north side of the Doohoregan Manor" starting at trees on Bishop's Range</t>
  </si>
  <si>
    <t>Brother's Addition</t>
  </si>
  <si>
    <t>Archibald and Theodore Dorsey were partners</t>
  </si>
  <si>
    <t>adjoining Caleb's Purchase and Grecian Siege</t>
  </si>
  <si>
    <t>Caleb's Pasture</t>
  </si>
  <si>
    <t>"on the south side of Patapsco Falls Beginning at a bounded white oak of Mores[sic] Morning Choice standing in the head of a branch leading into the said falls and on the north side of the main road from Elkridge to the landing"</t>
  </si>
  <si>
    <t>Moore's Morning Choice Enlarged</t>
  </si>
  <si>
    <t>Resurvey of Moore's Morning Choice and Dorsey's Chance starting "on the south side of the main falls of Patapsco River and near the mouth of a run called Secamore(?) Run and on the upper(?) side thereof"</t>
  </si>
  <si>
    <t>Dorsey Run (Ridgelys Branch)</t>
  </si>
  <si>
    <t>Dorsey's Branch (Hanks Branch)</t>
  </si>
  <si>
    <t>"on a branch of Patapsco River called Deep Run" starting at a bounded tree that stands on both Timber Neck and Batchelor's Hall</t>
  </si>
  <si>
    <t>Joshua Dorsey and John Dorsey son of Edward were partners</t>
  </si>
  <si>
    <t>adjoining Batchelor's Hall "near unto a place called Elkridge" starting "in the fork of a draft of a run called Middell Run"</t>
  </si>
  <si>
    <t>Dorsey's Intrust</t>
  </si>
  <si>
    <t>THE HOPPYARD</t>
  </si>
  <si>
    <t>BITT BY CHANCE</t>
  </si>
  <si>
    <t>May 1730</t>
  </si>
  <si>
    <t>Resurvey of Bitt By Chance, Neal's Delight, and The Hoppyard "between the plantations of Thomas Mobberley and Philbert Wright"</t>
  </si>
  <si>
    <t>MOUNT UNITY</t>
  </si>
  <si>
    <t>Feb 1784</t>
  </si>
  <si>
    <t>ELLICOTT, Joseph</t>
  </si>
  <si>
    <t>WILLIAMS, William</t>
  </si>
  <si>
    <t>Mount Unity</t>
  </si>
  <si>
    <t>MOUNT AETNA</t>
  </si>
  <si>
    <t>MOUNT VESUVIUS</t>
  </si>
  <si>
    <t>Mount Vesuvius</t>
  </si>
  <si>
    <t xml:space="preserve">ELLICOTT, Jonathan </t>
  </si>
  <si>
    <t>John and Andrew were partners, Andrew signed over his interest  to his sons Jonathan, Elias, and George</t>
  </si>
  <si>
    <t>Vacant land between Hipsley's First Adventure, Contentment, and Islington</t>
  </si>
  <si>
    <t>MOUNT MISERY</t>
  </si>
  <si>
    <t>Nov 1773</t>
  </si>
  <si>
    <t>Resurvey of Joshua's Grove, Joshua's Addition, and Boden's Folly</t>
  </si>
  <si>
    <t>Resurvey On Nelsons Walk and Part Of Rich Neck</t>
  </si>
  <si>
    <t>Mar 1810</t>
  </si>
  <si>
    <t>HAMMOND, Lloyd Thomas</t>
  </si>
  <si>
    <t>95.75 acres clear of elder surveys to repatent to Lloyd Hammond</t>
  </si>
  <si>
    <t>152 acres repatented for Lloyd Hammond</t>
  </si>
  <si>
    <t>"in a fork between Brownes River of Patuxent and the Middell River" adjoining Athol</t>
  </si>
  <si>
    <t>Cedar Lane to MacGill Commons</t>
  </si>
  <si>
    <t>Resurvey of Poverty Discovered, adjoining Cumberland, Winsor, Henry and Peter, Dorseys Friendship and Higgens Chance</t>
  </si>
  <si>
    <t xml:space="preserve">CAMPBLE, John </t>
  </si>
  <si>
    <t>Browne's River - Little Patuxent?</t>
  </si>
  <si>
    <t>Barnes Luck, Triangle, Richmond's Lot</t>
  </si>
  <si>
    <t>Carter's Addition</t>
  </si>
  <si>
    <t>"on the South Side of the Main falls or great branch of Patapsco River", adjoining Maiden's Bower patented for Jane Grey</t>
  </si>
  <si>
    <t>"on the South Side of the great falls of Patapsco River and near to the land formerly taken up by George Yate"</t>
  </si>
  <si>
    <t>Resurvey of Littleworth</t>
  </si>
  <si>
    <t>LITTLEWORTH</t>
  </si>
  <si>
    <t>Littleworth</t>
  </si>
  <si>
    <t>"on the South Side of the Main Waggon Road that lead to Monocacy" starting "on the west side of the Cattail Marsh"</t>
  </si>
  <si>
    <t>NICHOLSON, William</t>
  </si>
  <si>
    <t>Nov 1738</t>
  </si>
  <si>
    <t>Resurvey of tract of same name "on the South Side of another tract of land called Batchelors Delight and on the north side of a branch of Patuxent called Snowdons River", also adjoining Neal's Delight</t>
  </si>
  <si>
    <t>GARDINER, Christopher</t>
  </si>
  <si>
    <t>Nov 1719</t>
  </si>
  <si>
    <t>Resurvey of The Long Discovery "on the south side of the Falls of Patapsco River about 12 miles above the head of said river", adjoining Yeate's Contrivance</t>
  </si>
  <si>
    <t>THE LONG DISCOVERY</t>
  </si>
  <si>
    <t>"on the drafts of Deep Run and next adjoining the land called Caleb's Purchase now in possession of the said Bassile Dorsey"</t>
  </si>
  <si>
    <t>Eagle Tower</t>
  </si>
  <si>
    <t>Adjoining Hatherly's Contrivance</t>
  </si>
  <si>
    <t>folder found empty</t>
  </si>
  <si>
    <t>Davis' Hill</t>
  </si>
  <si>
    <t>"in the Great Fork of Patuxent River"</t>
  </si>
  <si>
    <t>FREDERICKS BURGH</t>
  </si>
  <si>
    <t>Fredericks Burgh</t>
  </si>
  <si>
    <t>RIDGELY, Richard</t>
  </si>
  <si>
    <t>Feb 1802</t>
  </si>
  <si>
    <t>Adjoining Freeborns Progress and Dorseys Search</t>
  </si>
  <si>
    <t>The Addition To Freeborns Progress</t>
  </si>
  <si>
    <t>Resurvey of The Platt "in the great fork of Patuxent River and on the east side of a branch of the said River called the Cattail River", adjoining Gilpin</t>
  </si>
  <si>
    <t>Good Neighborhood Enlarged</t>
  </si>
  <si>
    <t>GAITHER, Edward</t>
  </si>
  <si>
    <t>ADDITION TO HALF PONE</t>
  </si>
  <si>
    <t>Addition To Half Pone</t>
  </si>
  <si>
    <t>"on a draft of Patuxent River", adjoining Mary's Lott</t>
  </si>
  <si>
    <t>SECOND ADDITION TO HALF PONE</t>
  </si>
  <si>
    <t>Second Addition To Half Pone</t>
  </si>
  <si>
    <t>SEAVENER, Charles</t>
  </si>
  <si>
    <t>Resurvey of Addition to Harberts Care adjoining Batchelor's Hall, Troy</t>
  </si>
  <si>
    <t>Henry And Peter</t>
  </si>
  <si>
    <t>Fine Soil Forrest</t>
  </si>
  <si>
    <t>"on the head draughts of the Middle River of Patuxent" starting "on the west side of the head of a branch leading into the aforesaid River"</t>
  </si>
  <si>
    <t>Nov 1796</t>
  </si>
  <si>
    <t>ASHPAR, George</t>
  </si>
  <si>
    <t>George Ashpar and John Rowles were partners</t>
  </si>
  <si>
    <t>Addition To Goznells Chance In Two Portions</t>
  </si>
  <si>
    <t>GOZNELLS CHANCE</t>
  </si>
  <si>
    <t>GOZNELL, William</t>
  </si>
  <si>
    <t>Mar 1694</t>
  </si>
  <si>
    <t>LOVE IN A VILLAGE</t>
  </si>
  <si>
    <t>Apr 1777</t>
  </si>
  <si>
    <t>ROWLES, John</t>
  </si>
  <si>
    <t>Love In A Village</t>
  </si>
  <si>
    <t>Aug 1718</t>
  </si>
  <si>
    <t>Resurvey of tract of same name</t>
  </si>
  <si>
    <t>"near the head of the Middle River of Patuxent" starting "on the north side of the head of a branch called Barron Branch leading in on the east side of the aforesaid Middle River"</t>
  </si>
  <si>
    <t>ADDITION TO HOODS HALL AND BENS LUCK</t>
  </si>
  <si>
    <t>FINE SOIL FORREST</t>
  </si>
  <si>
    <t>not to be confused with Hood's Fine Soil Forest north of the Patapsco on Piney Branch</t>
  </si>
  <si>
    <t>HOWARDS FAIR AND AMICABLE SETTLEMENT</t>
  </si>
  <si>
    <t>May 1788</t>
  </si>
  <si>
    <t>HOWARD, Brice</t>
  </si>
  <si>
    <t>Aug 1742</t>
  </si>
  <si>
    <t>John Chance</t>
  </si>
  <si>
    <t>son of William Gardner</t>
  </si>
  <si>
    <t>"near to a place called Upton" starting "on the east side of a branch called Island Runn and near to the plantation of John Yeates"; it was enlarged in Sep 1765 to 135 acres</t>
  </si>
  <si>
    <t>Joshua's Loss And Dorsey's Advantage</t>
  </si>
  <si>
    <t>WHOLE GAMMON</t>
  </si>
  <si>
    <t>Whole Gammon</t>
  </si>
  <si>
    <t>"next adjoining to a tract of land called Half Pone on the north side of Patuxent River"</t>
  </si>
  <si>
    <t>Resurvey of Whole Gammon "on the drafts of Patuxent River adjoining a tract of land called Half Pone", adjoining Doohoregan Manor, The Mistake, and Arnold's Fancy</t>
  </si>
  <si>
    <t>KILLKENNY</t>
  </si>
  <si>
    <t>Killkenny Joined</t>
  </si>
  <si>
    <t>KILLKENNY JOINED</t>
  </si>
  <si>
    <t>HOWARD, Ephraim</t>
  </si>
  <si>
    <t>"in the fork of Patuxent River" starting "near the fork of a small branch falling into a river called Snowdens River right against the mouth of which branch is a small island in the river aforesaid"</t>
  </si>
  <si>
    <t>CARROLL, James</t>
  </si>
  <si>
    <t>"on the south side of a branch called Bens Branch"</t>
  </si>
  <si>
    <t>MacKinzie's Discovery Enlarged</t>
  </si>
  <si>
    <t>Jan 1754</t>
  </si>
  <si>
    <t>"in the Great Fork of Patuxent River" adjoining Small Land</t>
  </si>
  <si>
    <t>Oct 1782</t>
  </si>
  <si>
    <t>OVEN WOOD THICKET</t>
  </si>
  <si>
    <t>Oven Wood Thicket</t>
  </si>
  <si>
    <t>"in a fork of Patuxent River called Winkepin neck" adjoining Boyce's Beginning and Boyce's Branch</t>
  </si>
  <si>
    <t>UPTON PARK</t>
  </si>
  <si>
    <t>Upton Park</t>
  </si>
  <si>
    <t>Aug 1761</t>
  </si>
  <si>
    <t>NOBLE, John</t>
  </si>
  <si>
    <t>"between the Middle River of Patuxent and Snowdens River", adjoining Hay Stack Meadows</t>
  </si>
  <si>
    <t>Pleasant Meadow</t>
  </si>
  <si>
    <t>PLEASANT MEADOW</t>
  </si>
  <si>
    <t>THE PIECE BY CHANCE</t>
  </si>
  <si>
    <t>See "Secondly"</t>
  </si>
  <si>
    <t>Resurvey of Ridgely's Great Park and Ridgely's Range adjoining Fredericksburgh and Good Will To His Lordship</t>
  </si>
  <si>
    <t>Resurvey of Ridgely's Great Park and Ridgely's Range adjoining Fredericksburgh, Bite The Skimmer, Hamilton's Choice, and Small Piece</t>
  </si>
  <si>
    <t>Snowdens Range, Pleasant Hills And His Piece By Chance</t>
  </si>
  <si>
    <t>Ridgelys Great Park, Ridgelys First Little Park, Ridgelys Second Little Park, Ridgelys Third Little Park</t>
  </si>
  <si>
    <t>Ridgely's Great Park</t>
  </si>
  <si>
    <t>HENRY AND PETER</t>
  </si>
  <si>
    <t>"on both sides that branch of Patuxent called Middle River and joining a tract of land called Dorsey's Grove"</t>
  </si>
  <si>
    <t>Prospect Hill</t>
  </si>
  <si>
    <t>"between the head drafts of Snowdens River, on a branch of the said river called Johns Cabbin Branch"</t>
  </si>
  <si>
    <t>"in the head drafts of the Middle River of Patuxent"</t>
  </si>
  <si>
    <t>Pigeon Roost</t>
  </si>
  <si>
    <t>RYON, John</t>
  </si>
  <si>
    <t>Lewises Lot</t>
  </si>
  <si>
    <t>New Years Gift Enlarged</t>
  </si>
  <si>
    <t>adjoining Poverty Discovered</t>
  </si>
  <si>
    <t>Resurvey of Stoney Stratford, Defiance, Whitsuntide Gift, and Poverty Discovered; adjoining Noahs Ark, Shipleys Adventure, Silence, Pools Chance, Repentance</t>
  </si>
  <si>
    <t>adjoining Rich Neck lying on the northernmost branch of Patuyon(?) called hither(?) River</t>
  </si>
  <si>
    <t>adjoining Yates Contrivance "on the west side of a branch called Rich Neck Branch"</t>
  </si>
  <si>
    <t>indexed as Rogers Harbor at patent site</t>
  </si>
  <si>
    <t>Salopia</t>
  </si>
  <si>
    <t>"close on Patapsco Falls and adjoyning to a tract of land called Belts Hills"</t>
  </si>
  <si>
    <t>Dec 1765</t>
  </si>
  <si>
    <t>Sappington's Sweep</t>
  </si>
  <si>
    <t>"on the east side of a branch of Patuxent River called Middle River" adjoining Ridgelys Range</t>
  </si>
  <si>
    <t>"partly on the drafts of Deep Run"</t>
  </si>
  <si>
    <t>"on the east side of Snowdens River"</t>
  </si>
  <si>
    <t>SOUTHERN ADDITION (Unpatented)</t>
  </si>
  <si>
    <t>THE GORE RESURVEYED</t>
  </si>
  <si>
    <t>Joshua and John Dorsey were partners</t>
  </si>
  <si>
    <t>Edward Dorsey of Samuel</t>
  </si>
  <si>
    <t>Feb 1797</t>
  </si>
  <si>
    <t xml:space="preserve">Resurvey of The Gore adjoining Talbott's Resolution Manor, Chew's Resolution Manor, </t>
  </si>
  <si>
    <t>The Gore Resurveyed</t>
  </si>
  <si>
    <t>Timber Neck Corrected</t>
  </si>
  <si>
    <t>TIMBER NECK CORRECTED</t>
  </si>
  <si>
    <t>May 1795</t>
  </si>
  <si>
    <t>HAMMOND, William</t>
  </si>
  <si>
    <t>ADDITION TO TIMBER NECK</t>
  </si>
  <si>
    <t>Resurvey of Timber Neck and Addition To Timber Neck near Budds Run adjoining Scott's Folly and Prospect</t>
  </si>
  <si>
    <t>"on the drafts of the branches of Deep Run" adjoining Dorsey's Chance</t>
  </si>
  <si>
    <t>Resurvey of The Anvil now adjoining Dorsey's Chance, Good For Little, The Locust Thicket, Hammond's Chance, The Addition, The Widows Cost, Browns Purchase, Sept 14 1739 etc., Calebs Purchase, The Neglect</t>
  </si>
  <si>
    <t>Addition To Part Of Fredericks Burgh</t>
  </si>
  <si>
    <t>"in the great fork of Patuxent River between a branch called Howards Branch and a tract of land called Upland"</t>
  </si>
  <si>
    <t>Resurvey of Northern Addition, Edwards Discovery, Edwards Lot, Woodford, Mill Meadow, Intervene, and Jack's Peacock</t>
  </si>
  <si>
    <t>FRIENDSHIP ENLARGED</t>
  </si>
  <si>
    <t>Apr 1760</t>
  </si>
  <si>
    <t>Friendship Enlarged</t>
  </si>
  <si>
    <t>Sep 1744</t>
  </si>
  <si>
    <t>needs work</t>
  </si>
  <si>
    <t>Venison Park Resurveyed</t>
  </si>
  <si>
    <t>Gray's Bower (Resurveyed)</t>
  </si>
  <si>
    <t>The Platt (Friendship)</t>
  </si>
  <si>
    <t>Raynold's Habitation (Reynold's)</t>
  </si>
  <si>
    <t>Nelson's Walks</t>
  </si>
  <si>
    <t>Mount Gilboa</t>
  </si>
  <si>
    <t>Mount Aetna (West)</t>
  </si>
  <si>
    <t>Mount Aetna (East)</t>
  </si>
  <si>
    <t>Margrett's Fancy (Margaret's Fancy)</t>
  </si>
  <si>
    <t>Killkenny</t>
  </si>
  <si>
    <t>Harberts Care (Harbett Clear)</t>
  </si>
  <si>
    <t>Campble's Chance (Cample)</t>
  </si>
  <si>
    <t>Adam's Forrest</t>
  </si>
  <si>
    <t>Map Grant Name</t>
  </si>
  <si>
    <t>Map Description</t>
  </si>
  <si>
    <t>Land Grant Name</t>
  </si>
  <si>
    <t>Bite the Skinner</t>
  </si>
  <si>
    <t>Ferry Bridge (Gaither's Adventure)</t>
  </si>
  <si>
    <t>Moberley's Rest (Hobson's Choice)</t>
  </si>
  <si>
    <t>Pressby (Pressley)</t>
  </si>
  <si>
    <t>Sapling Ground (Sapling Range)</t>
  </si>
  <si>
    <t>Short Name</t>
  </si>
  <si>
    <t>THE FORREST GROVE</t>
  </si>
  <si>
    <t>WHIPPS, John</t>
  </si>
  <si>
    <t>Resurvey of Howard's Passage, Steven's Forrest, and Second Part Of Discovery, lying on a small branch of Browns River, adjoining Girls Portion, The Addition</t>
  </si>
  <si>
    <t>New Year's Gift Enlarged</t>
  </si>
  <si>
    <t>CROW NEST BOTTOM</t>
  </si>
  <si>
    <t>Oct 1762</t>
  </si>
  <si>
    <t>Crow Nest Bottom</t>
  </si>
  <si>
    <t>"on the south side of the westernmost great branch of Patapsco Falls" starting "on the west side of the first branch on the westward of a tract of land called Shipley's Discovery"</t>
  </si>
  <si>
    <t>Shipley's Enlargement (Resurveyed)</t>
  </si>
  <si>
    <t>Resurvey of Williams Lott with vacancies "on both sides the Main Waggon Road the leads to Monocacy partly between the western falls of Patapsco River and the head drafts of the Middle River of Patuxent", plat explains the odd-shaped tentacles spreading north, south, and southwest as being due to the Bald Barrans to the west; adjoins Cattail Marsh</t>
  </si>
  <si>
    <t>Resurvey of Shipley's Enlargement with vacancies, near Welshes Cabbin, adjoins Noah's Ark and Little Worth</t>
  </si>
  <si>
    <t>Mar 1743</t>
  </si>
  <si>
    <t>"on the south side of the westernmost drafts of the Great Falls of Patapsco River" starting "near the head of a small branch descending into the said falls commonly called and known by the name of Bens branch"</t>
  </si>
  <si>
    <t>Bens Branch</t>
  </si>
  <si>
    <t>Long Bottom, Lucy And Rachel's Lot, What's Left</t>
  </si>
  <si>
    <t>Shipley's Neglect</t>
  </si>
  <si>
    <t>Mar 1820</t>
  </si>
  <si>
    <t>"on the drafts of a branch called Bens Branch and between the westernmost Great Branch of the Falls of Patapsco and the head branches of the Middle River of Patuxent"</t>
  </si>
  <si>
    <t>Sep 1784</t>
  </si>
  <si>
    <t>SHIPLEY, William</t>
  </si>
  <si>
    <t>Addition To What's Left</t>
  </si>
  <si>
    <t>ADDITION TO THE GROVE</t>
  </si>
  <si>
    <t>Addition To The Grove</t>
  </si>
  <si>
    <t>SHIPLEY, Peter</t>
  </si>
  <si>
    <t>Resurvey of The Grove (Resurveyed) "in the great fork of Patuxent River" adjoining White Wine And Claret and Snowdens Third Addition To His Manor</t>
  </si>
  <si>
    <t>THE PILLAGED THICKET</t>
  </si>
  <si>
    <t>"Beginning at the end of the nineteenth line of tract or parcel of land called The Last Shift being also at the end of the fourth line of a tract or parcel of land called Forrest Grove"</t>
  </si>
  <si>
    <t>Oct 1785</t>
  </si>
  <si>
    <t>The Pillaged Thicket</t>
  </si>
  <si>
    <t>UNITY MOUNT</t>
  </si>
  <si>
    <t>"on the south side of the main western falls of Patapsco River and adjoining thereto"</t>
  </si>
  <si>
    <t>Nov 1770</t>
  </si>
  <si>
    <t>Unity Mount</t>
  </si>
  <si>
    <t>RICH BOTTOM</t>
  </si>
  <si>
    <t>Feb 1798</t>
  </si>
  <si>
    <t>Rich Bottom</t>
  </si>
  <si>
    <t>adjoining Addition To What's Left</t>
  </si>
  <si>
    <t>"starting near a branch called Bens Branch and on the west side thereof they being the beginning trees of a tract of land called What's Left", adjoining Addition To What's Left and Shipley's Neglect</t>
  </si>
  <si>
    <t>FIRST CHOICE</t>
  </si>
  <si>
    <t>WHIPPS, George</t>
  </si>
  <si>
    <t>SECOND CHOICE</t>
  </si>
  <si>
    <t>Second Choice</t>
  </si>
  <si>
    <t>First Choice</t>
  </si>
  <si>
    <t>Aug 1784</t>
  </si>
  <si>
    <t>MOBERLEY</t>
  </si>
  <si>
    <t>EDWARDS</t>
  </si>
  <si>
    <t>SELBY</t>
  </si>
  <si>
    <t>WHIPPS</t>
  </si>
  <si>
    <t>MEWSHAW</t>
  </si>
  <si>
    <t>HANKES</t>
  </si>
  <si>
    <t>RAYNOLD</t>
  </si>
  <si>
    <t>GOODWIN</t>
  </si>
  <si>
    <t>HALL</t>
  </si>
  <si>
    <t>HIGGINS</t>
  </si>
  <si>
    <t>STERRETT</t>
  </si>
  <si>
    <t>CLARKE</t>
  </si>
  <si>
    <t>ALSTONE</t>
  </si>
  <si>
    <t>DICK</t>
  </si>
  <si>
    <t>SEAVENER</t>
  </si>
  <si>
    <t>CAMPBLE</t>
  </si>
  <si>
    <t>MARRIOTT</t>
  </si>
  <si>
    <t>Count of Land Grant</t>
  </si>
  <si>
    <t>Land Grant Surveyor</t>
  </si>
  <si>
    <t>Sep 1733</t>
  </si>
  <si>
    <t>Addition to Hoods Hall And Bens Luck</t>
  </si>
  <si>
    <t>ADDITION TO PART OF FREDERICKS BURGH</t>
  </si>
  <si>
    <t>Chance (Carroll Resurveyed)</t>
  </si>
  <si>
    <t>Foster's Fancy (Resurveyed)</t>
  </si>
  <si>
    <t>Howards Fair And Amicable Settlement</t>
  </si>
  <si>
    <t>Mansells Defense</t>
  </si>
  <si>
    <t>Purdum's Range</t>
  </si>
  <si>
    <t>Resurvey On Nelsons Walks And Part Of Rich Neck</t>
  </si>
  <si>
    <t>RESURVEY ON NELSONS WALKS AND PART OF RICH NECK</t>
  </si>
  <si>
    <t>SEPTEMBER 14, 1739 I WAS BORN JOHN HAMMOND SON OF JOHN</t>
  </si>
  <si>
    <t>September 14, 1739 I Was Born John Hammond Son Of John</t>
  </si>
  <si>
    <t>Warfield's Range (Resurveyed)</t>
  </si>
  <si>
    <t>Wincopin Neck (Resurveyed)</t>
  </si>
  <si>
    <t>Mar 1763</t>
  </si>
  <si>
    <t>Resurvey of Howard's Luck adjoining Hammonds Land lying on and crossing the Patuxent River</t>
  </si>
  <si>
    <t>Adjoining Clark's Directions to the north according to that resurvey</t>
  </si>
  <si>
    <t>HARBERTS CARE</t>
  </si>
  <si>
    <t>Adjoining Hammond's Discovery (Harbetts Clear on map)</t>
  </si>
  <si>
    <t>large 2-story 5x4 bay frame house</t>
  </si>
  <si>
    <t>A portion of the resurveyed Adam The First with vacancies</t>
  </si>
  <si>
    <t>Lying between What's Left, Shipley's Search, Good Neighborhood, and Last Shift</t>
  </si>
  <si>
    <t>Resurvey of 200 acres of Brown's Forrest with 13 additional vacant acres</t>
  </si>
  <si>
    <t>One acre included in resurvey of Ferry Bridge called Gaither's Adventure</t>
  </si>
  <si>
    <t>Resurvey of Nelson's Walks and Rich Neck</t>
  </si>
  <si>
    <t>No location given in survey</t>
  </si>
  <si>
    <t>Resurvey of Look Sharp</t>
  </si>
  <si>
    <t>folder found empty; Thomas, Samuel, and John Snowden were partners</t>
  </si>
  <si>
    <t>Jun 1785</t>
  </si>
  <si>
    <t>CHARMIER, Daniel</t>
  </si>
  <si>
    <t>Frizells Chance (Frissles Chance)</t>
  </si>
  <si>
    <t>FRIZELLS CHANCE</t>
  </si>
  <si>
    <t>2-story 3x5 bay frame house</t>
  </si>
  <si>
    <t>Henry Ridgely and Green Spurier were partners</t>
  </si>
  <si>
    <t>North of Vine's Chance as shown in Brown's Purchase patent, formerly in Baltimore County</t>
  </si>
  <si>
    <t>Repatented as Brown's Purchase in which it says the date of the warrant was 1 Jun 1727, between Ridgely's Lott and Batchelor's Hope as shown in Brown's Purchase patent, formerly in Baltimore County</t>
  </si>
  <si>
    <t>Oct 1727</t>
  </si>
  <si>
    <t>"in the great fork of Patuxent River" adjoining Beyond Far Enough owned by Robert Nelson</t>
  </si>
  <si>
    <t>Snowdens Third Addition To His Manor</t>
  </si>
  <si>
    <t>Invasion (Adam's Forrest)</t>
  </si>
  <si>
    <t>INVASION</t>
  </si>
  <si>
    <t>Upland (Burgess Look Out)</t>
  </si>
  <si>
    <t>OLD MANS FOLLY - Hammond</t>
  </si>
  <si>
    <t>Old Mans Folly - Hammond</t>
  </si>
  <si>
    <t>Howard's Chance - Cornelius</t>
  </si>
  <si>
    <t>Howard's Chance - Philip</t>
  </si>
  <si>
    <t>Good Neighborhood - Shipley</t>
  </si>
  <si>
    <t>CHANCE - Mansell</t>
  </si>
  <si>
    <t>CHANCE - Carroll</t>
  </si>
  <si>
    <t>Chance - Carroll</t>
  </si>
  <si>
    <t>The Piece By Chance</t>
  </si>
  <si>
    <t>Dorsey's Search - John</t>
  </si>
  <si>
    <t>Major's Choice, Treover, The Widows Cost, Second Discovery, Warfield's Contrivance, Food Plenty, Dorsey's Chance, Brown's Purchase</t>
  </si>
  <si>
    <t>Resurvey of Howard's Heirship which was located in the Middle Neck Hundred south of South River according to J. D. Warfield</t>
  </si>
  <si>
    <t>DORSEY, John</t>
  </si>
  <si>
    <t>Belt's Hills</t>
  </si>
  <si>
    <t>BELT, John</t>
  </si>
  <si>
    <t>Baltimore County "on the south side of the main falls of Patapsco River"</t>
  </si>
  <si>
    <t>Baltimore County "on the south side the main falls of the Patapsco River", Vachel Dorsey inherited 790 acres located at or near Hood's Mill from his father John and his mother Honor Elder from her father John Elder according to J. D. Warfield.</t>
  </si>
  <si>
    <t>Gothic Rivival country manor house with Greek Revival Interior</t>
  </si>
  <si>
    <t>Glenelg Country Day School</t>
  </si>
  <si>
    <t>1852</t>
  </si>
  <si>
    <t>"lying on the dividing line of Ann Arundel and Baltimore County on the west side of the Middle River of Patuxent"</t>
  </si>
  <si>
    <t>3x1 bay 2.5 story frame cross-shaped house</t>
  </si>
  <si>
    <t>Norman &amp; Linda Reizen</t>
  </si>
  <si>
    <t>1882</t>
  </si>
  <si>
    <t>John Orem owned the 350-acre parcel from 1832-1850, Enoch Selby bought 59.5 acres in 1870 from George Moke and left it to his daughter Mary and his SIL James H. Burgess.</t>
  </si>
  <si>
    <t>8448 Main Street (3880 Ellicott Mills Drive)</t>
  </si>
  <si>
    <t>Resurvey of 106 acre Shipley's Search "between the head drafts of the Middle River of Patuxent and the western falls", adjoining Barnes' Hunt and Shipley's Search</t>
  </si>
  <si>
    <t>Selby's Inheritance</t>
  </si>
  <si>
    <t>Aug 1757</t>
  </si>
  <si>
    <t>filed under unpatented records, survey dated 27 May 1757</t>
  </si>
  <si>
    <t>Dr. &amp; Mrs. Terry</t>
  </si>
  <si>
    <t>2 story 3 bay frame house</t>
  </si>
  <si>
    <t>Richard Burgess built the house</t>
  </si>
  <si>
    <t>1862 (circa)</t>
  </si>
  <si>
    <t>Michael &amp; Allison Bohan</t>
  </si>
  <si>
    <t>HAY MEADOW</t>
  </si>
  <si>
    <t>Jul 1770</t>
  </si>
  <si>
    <t>Hay Meadow</t>
  </si>
  <si>
    <t>"beginning at the end of 412 perches of the second course of the land called Taylor's Park"</t>
  </si>
  <si>
    <t>Edward Dorsey son of John</t>
  </si>
  <si>
    <t>2-story 3x1 bay frame house</t>
  </si>
  <si>
    <t>1912</t>
  </si>
  <si>
    <t>Thomas Hobbs</t>
  </si>
  <si>
    <t>2-story 3x1 bay stone covered with stucco</t>
  </si>
  <si>
    <t>1800</t>
  </si>
  <si>
    <t>"on the head drafts of that branch of Patuxent called Browns River" adjoining Delaware Bottom, and Woodford</t>
  </si>
  <si>
    <t>Resurvey of Parr's Addition "in the great fork of Patuxent River", adjoining Boyce's Beginning, Bear Hill, Addition surveyed For Thomas Worthington, Scantline Lott, Athol, and Williams Lott</t>
  </si>
  <si>
    <t>The Addition - Worthington</t>
  </si>
  <si>
    <t>Nathan Dorsey;  Daniel Carroll; sold to John Dorsey of Edward in 1750 who in turn gave it to his youngest son Nathan who is usually credited with building the main block of the house now known as "Waverly" in c. 1756.  Edward Dorsey sold the farm to John Eager Howard of Baltimore in 1786, which he in turn gave to his son George Howard in 1822 who had married Prudence Gough Ridgely of Hampton Mansion and who is credited with naming the house for the popular Sir Walter Scott novel.  Eventually Frederick Brosenne bought the house 1881 where it remained in the family until 1964.  It is now owned by Howard County and may be rented for weddings and such.</t>
  </si>
  <si>
    <t>Privately owned but available for rental for weddings and such</t>
  </si>
  <si>
    <t>Weavers Lot</t>
  </si>
  <si>
    <t>"on Elk Ridge"</t>
  </si>
  <si>
    <t>Feb 1728</t>
  </si>
  <si>
    <t>Grimmetts Branch</t>
  </si>
  <si>
    <t>Pindell School Rd to River Oak Ct</t>
  </si>
  <si>
    <t>Campble's Chance, Grimmetts Chance, The Grove(?)</t>
  </si>
  <si>
    <t>Poplar Spring Branch</t>
  </si>
  <si>
    <t>Resurvey of Goznells Chance adjoining Smiths Forrest, Mill Farm, Crouches Forest; bounds on Curtises Creek</t>
  </si>
  <si>
    <t>Baltimore</t>
  </si>
  <si>
    <t>Worthington's Plains</t>
  </si>
  <si>
    <t>Thomas I. Worthington and Walter C. Hammond were partners.</t>
  </si>
  <si>
    <t>Resurvey of Food Plenty, part of Howard's Luck, Huntington's Quarter, and Harrison's Beginning</t>
  </si>
  <si>
    <t>HUNTINGTON QUARTER</t>
  </si>
  <si>
    <t>Huntington Quarter (Resurveyed)</t>
  </si>
  <si>
    <t>DORSEY, Nicholas</t>
  </si>
  <si>
    <t>HUNTINGTON QUARTER (Resurveyed Again)</t>
  </si>
  <si>
    <t>Resurvey of the 1734 Huntington Quarter (Resurveyed) adjoining Howard's Luck, Harrises Beginning, Randan, Pinkstone's Folly, and Duvall's Delight</t>
  </si>
  <si>
    <t>Huntington Quarter (Resurveyed Again)</t>
  </si>
  <si>
    <t>Addition To Huntington Quarter was surveyed in 1726 so the original tract was surveyed at least by that year.</t>
  </si>
  <si>
    <t>Adjoining Huntington based on 1700 survey done by James Carroll</t>
  </si>
  <si>
    <t>Nov 1752</t>
  </si>
  <si>
    <t>Sep 1769</t>
  </si>
  <si>
    <t>Chandler's Slaughter (Resurveyed)</t>
  </si>
  <si>
    <t>Resurvey of Huntington (Huntington Quarter?)</t>
  </si>
  <si>
    <t>Nicholas Dorsey (son of Joshua) and Charles Ridgely (son of Henry) were partners</t>
  </si>
  <si>
    <t>HOBBS, John</t>
  </si>
  <si>
    <t>Addition To Hobbs' Park</t>
  </si>
  <si>
    <t>in Baltimore County on Elk Ridge</t>
  </si>
  <si>
    <t>in Baltimore County "southwest side of the main falls of Patapsco River"</t>
  </si>
  <si>
    <t>CLARK, John</t>
  </si>
  <si>
    <t>in Baltimore County "on both sides the main falls of Patapsco River"; adjoining Hebron and Mount Calvary according to their patents</t>
  </si>
  <si>
    <t>WHITE, Thomas</t>
  </si>
  <si>
    <t>Addition To Troy</t>
  </si>
  <si>
    <t>"lying at Elk Ridge in Baltimore County"</t>
  </si>
  <si>
    <t>Addition To Phelps Luck</t>
  </si>
  <si>
    <t>County As Of Patent Date</t>
  </si>
  <si>
    <t>Anne Arundel &amp; Baltimore</t>
  </si>
  <si>
    <t>in Baltimore County on the south side of the main falls of Patapsco River</t>
  </si>
  <si>
    <t>"on both sides of Brown's River", adjoining Griffith's Range, Cockshill</t>
  </si>
  <si>
    <t>in Baltimore County, adjoining Gray's Bower</t>
  </si>
  <si>
    <t>ADDITION TO CHAMPION FORREST</t>
  </si>
  <si>
    <t>CHAMPION FORREST</t>
  </si>
  <si>
    <t>Oct 1765</t>
  </si>
  <si>
    <t>Addition To Champion Forrest</t>
  </si>
  <si>
    <t>Apr 1730</t>
  </si>
  <si>
    <t>indexed as Chevis Resolution Mannor at AA patents</t>
  </si>
  <si>
    <t>"lying at Elk Ridge in Baltimore County", adjoining Talbott's Resolution Manor</t>
  </si>
  <si>
    <t>lying in Baltimore County on Elk Ridge, adjoining both Talbott's and Chew's Resolution Manor</t>
  </si>
  <si>
    <t>in Baltimore County "on the east side of the Middle River of Patuxent and on the southward of Carroll Mannor", near the dividing line between AA and Baltimore counties</t>
  </si>
  <si>
    <t>The Forrest Grove</t>
  </si>
  <si>
    <t>lying between Hoods Hall and Ben's Luck</t>
  </si>
  <si>
    <t>"on the south side of the westernmost Great Branch of the main falls of Patapsco River" starting "about 70 yards above the Second Branch that is above Bens Branch and about 300  yards to the said falls or westernmost Great Branch" and running northwest from there, later adjoins Second Choice</t>
  </si>
  <si>
    <t>"on the great west fork of patapsco falls"</t>
  </si>
  <si>
    <t>PROGRESS</t>
  </si>
  <si>
    <t>Additional Progress</t>
  </si>
  <si>
    <t>ADDITIONAL PROGRESS</t>
  </si>
  <si>
    <t>John and Benjamin Whipps and Edward Dorsey were partners</t>
  </si>
  <si>
    <t>Resurvey of Progress "on the western falls of Patapsco River partly in Ann Arundell county and partly in Baltimore county" starting "at the end of the first course of the Forrest Grove", adjoining Shipley's Search, Whips Lott, Adams Garden</t>
  </si>
  <si>
    <t>Progress</t>
  </si>
  <si>
    <t>Resurvey of The Forrest Grove lying both in Anne Arundel and Baltimore counties, adjoining Shipley's Search, John's Chance, Whips Purchase, and Whips Lott</t>
  </si>
  <si>
    <t>no survey at MSA patent site</t>
  </si>
  <si>
    <t xml:space="preserve">no survey at MSA patent site; MSA S1593-201
</t>
  </si>
  <si>
    <t>no survey at MSA patent site; MSA S1593-665</t>
  </si>
  <si>
    <t>no survey at MSA patent site; MSA S1581-2554; Settlers of MD; Henry Sr. and Jr. were partners</t>
  </si>
  <si>
    <t>no survey at MSA patent site; MSA S1593-191</t>
  </si>
  <si>
    <t>no survey at MSA patent site; MSA S1593-167</t>
  </si>
  <si>
    <t>no survey at MSA patent site; MSA S1593-165</t>
  </si>
  <si>
    <t>no survey at MSA patent site; MSA S1593-435</t>
  </si>
  <si>
    <t>in Baltimore County on both sides of Brown's River starting near the Great Stone at the mouth of the Island Meadow</t>
  </si>
  <si>
    <t>Charles and his brother Daniel were partners</t>
  </si>
  <si>
    <t>Nov 1724</t>
  </si>
  <si>
    <t>Doohoregan (Resurveyed)</t>
  </si>
  <si>
    <t>DOOHOREGAN (Resurveyed Again)</t>
  </si>
  <si>
    <t>Doohoregan (Resurveyed Again)</t>
  </si>
  <si>
    <t>Resurvey of Doohoregan</t>
  </si>
  <si>
    <t>Resurvey of Doohoregan (Resurveyed), filed as an unpatented certificate</t>
  </si>
  <si>
    <t>no survey at MSA patent site; MSA S1593-491</t>
  </si>
  <si>
    <t>no survey at MSA patent site; MSA S1593-489</t>
  </si>
  <si>
    <t>no survey at MSA patent site; MSA S1593-442</t>
  </si>
  <si>
    <t>no survey at MSA patent site; MSA S1581-1405</t>
  </si>
  <si>
    <t>no survey at MSA patent site; MSA S1581-1529</t>
  </si>
  <si>
    <t>no survey at MSA patent site; MSA S1593-575</t>
  </si>
  <si>
    <t>no survey at MSA patent site; MSA S1593-270</t>
  </si>
  <si>
    <t>no survey at MSA patent site; MSA S1593-331</t>
  </si>
  <si>
    <t>no survey at MSA patent site; MSA S1581-1736; Settlers of MD</t>
  </si>
  <si>
    <t xml:space="preserve">KETHIN, Richard </t>
  </si>
  <si>
    <t>Jun 1705</t>
  </si>
  <si>
    <t>no survey at MSA patent site; Settlers of MD; Elkridge HS has Jun 1703; MSA has both 1700 and 1702</t>
  </si>
  <si>
    <t>no survey at MSA patent site; MSA S1593-610; Settlers of MD has Mar 1729</t>
  </si>
  <si>
    <t>in Baltimore County on Elk Ridge, adjoining Troy to the south of it</t>
  </si>
  <si>
    <t>in Baltimore County adjoining Altogether</t>
  </si>
  <si>
    <t>Edmond Benson, Thomas Larkin, and John Dorsey were partners but divided the land in Aug 1719.</t>
  </si>
  <si>
    <t>in Baltimore County on the east side of  Patuxent River als: Brown's River, adjoining Cockshill</t>
  </si>
  <si>
    <t>Grimmetts Chance</t>
  </si>
  <si>
    <t>aka Grimetts, Grinnetts</t>
  </si>
  <si>
    <t>Adjoining Hammond's Enlargement "on the north side of Patapsco Falls" starting near where "the Poynoy Falls intersects with the West Falls and on the east side of the said Poynoy Falls of the said river" (Piney Run?)</t>
  </si>
  <si>
    <t>no survey at MSA patent site; MSA S1593-698</t>
  </si>
  <si>
    <t>in Baltimore County "on the west side of the easternmost branch of Patuxent River (being called Brown's River)"</t>
  </si>
  <si>
    <t>Isle Of Ely</t>
  </si>
  <si>
    <t>"lying at Elk Ridge in Baltimore County", adjoining Troy and Addition To Troy</t>
  </si>
  <si>
    <t>GIST, Thomas</t>
  </si>
  <si>
    <t>no survey at MSA patent site; MSA S1593-1297; Settlers of MD</t>
  </si>
  <si>
    <t>Feb 1730</t>
  </si>
  <si>
    <t>Originally surveyed Oct 1718 according to resurvey</t>
  </si>
  <si>
    <t>no survey at MSA patent site; MSA S1581-1015; Settlers of MD</t>
  </si>
  <si>
    <t>no survey at MSA patent site; MSA S1582-2266</t>
  </si>
  <si>
    <t>Nov 1727</t>
  </si>
  <si>
    <t xml:space="preserve">no survey at MSA patent site; MSA S1593-563
</t>
  </si>
  <si>
    <t>no survey at MSA patent site; MSA S1593-952; Settlers of MD</t>
  </si>
  <si>
    <t>no survey at MSA patent site; MSA S1593-510; Settlers of MD</t>
  </si>
  <si>
    <t>no survey at MSA patent site; MSA S1593-1017</t>
  </si>
  <si>
    <t>no survey at MSA patent site; MSA S1593-1023; Settlers of MD</t>
  </si>
  <si>
    <t>no survey at MSA patent site; MSA S1593-1055; Settlers of MD has Oct 1687</t>
  </si>
  <si>
    <t>no survey at MSA patent site; MSA S1593-326; Settlers of MD has 1689</t>
  </si>
  <si>
    <t>no survey at MSA patent site; MSA S1593-481 (1694); Settlers of MD</t>
  </si>
  <si>
    <t>Site of Dorsey Hall (Ely Dorsey (to Richard Ridgely to Caleb Dorsey of Caleb)</t>
  </si>
  <si>
    <t>month comes from Settlers of MD</t>
  </si>
  <si>
    <t>HO-422 says resurveyed 25 Jan 1718 but not according to MSA site</t>
  </si>
  <si>
    <t>contains Avaco</t>
  </si>
  <si>
    <t>"lying in Baltimore County aforesaid on the south side of the main falls of Patapsco River" starting "on the north side of a branch called Ivy Branch descending into the aforesaid falls", adjoining MacKinzies Discovery</t>
  </si>
  <si>
    <t>in Baltimore County adjoining Shephard's Forest to the west</t>
  </si>
  <si>
    <t>Milford Enlarged</t>
  </si>
  <si>
    <t>Aug 1762</t>
  </si>
  <si>
    <t>lying in both Baltimore and Anne Arundel counties, adjoining Tevis' Adventure; adjoining Hammond's Enlargement according to that patent</t>
  </si>
  <si>
    <t>no survey at MSA patent site; MSA S1593-1225; Settlers of MD</t>
  </si>
  <si>
    <t>no survey at MSA patent site; MSA S1593-1252; Settlers of MD</t>
  </si>
  <si>
    <t>patented in both Anne Arundel and Baltimore Counties according to Settlers of MD</t>
  </si>
  <si>
    <t>"lying in Baltimore County aforesaid on the ? side of the easternmost great branch of Patuxent River commonly called and known by the name of Brown's River", adjoining Shephard's Forest to the south</t>
  </si>
  <si>
    <t>no survey at MSA patent site; MSA S1593-1335; Settlers of MD</t>
  </si>
  <si>
    <t>no survey at MSA patent site; MSA S1582-8547; Settlers of MD</t>
  </si>
  <si>
    <t>in Baltimore County "on the westward of Carrolls Mannor" adjoining White Wine And Claret</t>
  </si>
  <si>
    <t>no survey at MSA patent site; MSA S1582-8753; Settlers of MD</t>
  </si>
  <si>
    <t>no survey at MSA patent site; MSA S1581-4071; Settlers of MD has 1686</t>
  </si>
  <si>
    <t>no survey at MSA patent site; MSA S1581-4358; Settlers of MD</t>
  </si>
  <si>
    <t>no survey at MSA patent site; MSA S1593-1498; Settlers of MD</t>
  </si>
  <si>
    <t>in Baltimore County "on the south side the great falls of Patapsco River"</t>
  </si>
  <si>
    <t>no survey at MSA patent site; MSA S1593-1613; Settlers of MD (1715)</t>
  </si>
  <si>
    <t>in Baltimore County "on the west side of the main falls of Patapsco River", originally surveyed for John Hatherly who assigned the patent to John Worthington</t>
  </si>
  <si>
    <t>no survey at MSA patent site; MSA S1593-1621; Settlers of MD</t>
  </si>
  <si>
    <t>in Baltimore County "on the south side of the main falls of Patapsco River" starting "near a meadow called the Round Meadow and at the head of a small run running into the Island run"</t>
  </si>
  <si>
    <t>in Baltimore County "on the west side the main falls of Patapsco River" adjoining Ranter's Ridge</t>
  </si>
  <si>
    <t>Yates Addition</t>
  </si>
  <si>
    <t>in Baltimore County "on the south side of the main falls of Patapsco River" adjoining the land where Yates now lives</t>
  </si>
  <si>
    <t>no survey at MSA patent site; MSA S1582-10634; Settlers of MD</t>
  </si>
  <si>
    <t>no survey at MSA patent site; MSA S1593-1793; Settlers of MD</t>
  </si>
  <si>
    <t>no survey at MSA patent site; MSA S1593-1676; Settlers of MD (Treaven May 1700)</t>
  </si>
  <si>
    <t>no survey at MSA patent site; MSA S1593-1687; Settlers of MD (Oct 1694)</t>
  </si>
  <si>
    <t>Tucker's Delight</t>
  </si>
  <si>
    <t>in Baltimore County "on the south side the main falls of Patapsco River" starting "the east side of a run called ? Island Run"</t>
  </si>
  <si>
    <t>no survey at MSA patent site; MSA S1593-1718</t>
  </si>
  <si>
    <t>Called Vines His Fancy at MSA site but called Vines Fancy in the resurvey of 1903</t>
  </si>
  <si>
    <t>Jul 1729</t>
  </si>
  <si>
    <t>GIST, Richard</t>
  </si>
  <si>
    <t>Warfield's Contrivance (Resurveyed)</t>
  </si>
  <si>
    <t>no survey at MSA patent site; MSA S1593-1789 (1695); Settlers of MD</t>
  </si>
  <si>
    <t>no survey at MSA patent site; MSA S1593-1802; Settlers of MD</t>
  </si>
  <si>
    <t>in Baltimore County "between Elk Ridge and the easternmost main branch of Patuxent River" adjoining New Year's Gift, survey done Dec 1722 but patent was denied the first time</t>
  </si>
  <si>
    <t>no survey at MSA patent site; MSA S1593-1161; Settlers of MD (Feb 1707)</t>
  </si>
  <si>
    <t>Addition To New Year's Gift Resurveyed</t>
  </si>
  <si>
    <t>adjoining Talbotts Resolution, Whittakers Chance, Bells Chance, Higgins Chance And Dorsey's Friendship</t>
  </si>
  <si>
    <t>ADAM THE FIRST AND ADAM THE SECOND RESURVEYED</t>
  </si>
  <si>
    <t>Adam The First And Adam The Second Resurveyed</t>
  </si>
  <si>
    <t>Addition To Timber Neck</t>
  </si>
  <si>
    <t>no survey at MSA patent site; only found in resurvey</t>
  </si>
  <si>
    <t>no survey at MSA patent site; MSA S1593-278</t>
  </si>
  <si>
    <t>Boiling Springs</t>
  </si>
  <si>
    <t>in Baltimore County "on the south side of the main fallls of Patapsco River"; 59.5 acres when repatented</t>
  </si>
  <si>
    <t>Brunts Meadow</t>
  </si>
  <si>
    <t>BRUNT, John</t>
  </si>
  <si>
    <t>in Baltimore County "on the north side of the western falls of Patapsco", adjoining Mill Meadow</t>
  </si>
  <si>
    <t>SMITH, William</t>
  </si>
  <si>
    <t>COST UPON COST</t>
  </si>
  <si>
    <t>JONES, Philip</t>
  </si>
  <si>
    <t>Champion Forrest</t>
  </si>
  <si>
    <t>in Baltimore County "on the west side of Carrolls Mannor and on the north side of a tract of land called Good Range"</t>
  </si>
  <si>
    <t>there was a similar tract of 93 acres surveyed in 1716 that was never patented</t>
  </si>
  <si>
    <t>no survey at MSA patent site; MSA S1593-296; Settlers of MD</t>
  </si>
  <si>
    <t>Nov 1755</t>
  </si>
  <si>
    <t>no survey at MSA patent site; MSA S1581-112; Settlers of MD</t>
  </si>
  <si>
    <t>no survey at MSA patent site; MSA S1593-236; Settlers of MD (Mar 1696)</t>
  </si>
  <si>
    <t>no survey at MSA patent site; MSA S1593-370 (says 20 acres); Settlers of MD</t>
  </si>
  <si>
    <t>COWICK HALL</t>
  </si>
  <si>
    <t>Cowick Hall</t>
  </si>
  <si>
    <t>lying Baltimore County starting at "the first bounded trees of the land called Sewell's(?) Delight standing on the west side the main falls of Patapsco River"</t>
  </si>
  <si>
    <t>indexed as Dalarway Bottom at MSA site</t>
  </si>
  <si>
    <t>lying at Elk Ridge in Baltimore County starting at "a bounded tree of the land called Moore's Morning Choice"</t>
  </si>
  <si>
    <t>Jul 1722</t>
  </si>
  <si>
    <t>Dorsey's Chance - Joshua</t>
  </si>
  <si>
    <t>Dorsey's Chance - Caleb</t>
  </si>
  <si>
    <t>in Baltimore County at Elk Ridge near "a draft of a great branch called Ridgelys Great Branch and on the east side of the said branch"</t>
  </si>
  <si>
    <t>CHANDLER, William</t>
  </si>
  <si>
    <t>Jul 1700</t>
  </si>
  <si>
    <t>"lying all aplace called Huntington" starting "on the northwest side of Ridgely's Great Run of Patuxent River"; patent was amended Apr 1752 but I can't make out why - perhaps a change of owner?</t>
  </si>
  <si>
    <t>no survey at MSA patent site; MSA S1593-502</t>
  </si>
  <si>
    <t>in Baltimore County "on the west side of Patapsco falls"</t>
  </si>
  <si>
    <t>Resurvey of Ferry Bridge adjoining Pinkstone's Delight, Mount Gilboa, Rebecca's Lot starting at "beginning tree of Mt. Gilboa and the beginning tree of Days Discovery"</t>
  </si>
  <si>
    <t>in Baltimore County "the south side the main falls of Patapsco" starting near "the mouth of a branch called Bucks Branch"</t>
  </si>
  <si>
    <t>patented to Samuel and Jane Halbert</t>
  </si>
  <si>
    <t>HARRIS, John</t>
  </si>
  <si>
    <t>no survey for MSA patent site; MSA S1581-2182; Settlers of MD</t>
  </si>
  <si>
    <t>Name, date, and acreage from patent for Worthington's Plains</t>
  </si>
  <si>
    <t>Henry Ridgely and Thomas Worthington were partners</t>
  </si>
  <si>
    <t>Henry And Thomas</t>
  </si>
  <si>
    <t>in Baltimore County beginning at a bounded tree on White Wine and Claret</t>
  </si>
  <si>
    <t>no survey at MSA patent site; MSA S1581-2484</t>
  </si>
  <si>
    <t>Howards Passage</t>
  </si>
  <si>
    <t>"lying in Baltimore County on the west side of a branch of Patuxent called Brown's River"</t>
  </si>
  <si>
    <t>no survey at MSA patent site; MSA S1581-2562; Settlers of MD</t>
  </si>
  <si>
    <t>Josephs Hazard</t>
  </si>
  <si>
    <t>"lying in Baltimore County and on the east and west side of the Patuxent River" starting at "the beginning tree of a parcel of land called Kill-kaney"</t>
  </si>
  <si>
    <t>in Baltimore County "on the south side the main falls of Patapsco River"</t>
  </si>
  <si>
    <t>no survey at MSA patent site; MSA S1593-938; Settlers of MD</t>
  </si>
  <si>
    <t>no survey at MSA patent site; MSA S1581-2728; Settlers of MD</t>
  </si>
  <si>
    <t>"in Baltimore County on the west side of the main falls of Patapsco River" starting at the "beginning bounded trees of a tract of land called Margrett's Fancy"</t>
  </si>
  <si>
    <t>no survey at MSA patent site; MSA S1581-3062; Settlers of MD</t>
  </si>
  <si>
    <t>adjoining Grimes' Chance starting "on the east side of a draught of Geist's Branch"</t>
  </si>
  <si>
    <t>no survey at MSA patent site; MSA S1593-1110; Settlers of MD</t>
  </si>
  <si>
    <t>no survey at MSA patent site; MSA S1593-1123; Settlers of MD</t>
  </si>
  <si>
    <t>MOUNT GILBOA - Dorsey</t>
  </si>
  <si>
    <t>MOUNT GILBOA - Williams</t>
  </si>
  <si>
    <t>Mount Sion</t>
  </si>
  <si>
    <t>in Baltimore County "on the west side of the main falls of Patapsco River", adjoining Rebecca's Lott</t>
  </si>
  <si>
    <t>indexed as Mount Lion at MSA patent site, Mount Aetna patent says Mount Sion was surveyed in Oct 1725 for 200 acres but never patented</t>
  </si>
  <si>
    <t>Resurvey of Mount Sion "on the south side of the main falls of Patapsco River and on the east side of Patuxent River", adjoining Rebecca's Lot, Yeates Contrivance, Yeates Inheritance, Yeates Addition, Tucker's Delight, Addition To Tucker's Delight, Ferry Bridge, Frizells Chance</t>
  </si>
  <si>
    <t>no survey at MSA patent site; MSA S1581-3378; Settlers of MD</t>
  </si>
  <si>
    <t>no survey at MSA patent site; MSA S1593-1245; Settlers of MD</t>
  </si>
  <si>
    <t>no survey at MSA patent site; MSA S1593-1343 (Rebecca Her Lot 1703); Settlers of MD</t>
  </si>
  <si>
    <t>Dec 1694</t>
  </si>
  <si>
    <t>no survey at MSA patent site; S1593-1391; Settlers of MD</t>
  </si>
  <si>
    <t>no survey at MSA patent site; MSA S1581-4542; Settlers of MD</t>
  </si>
  <si>
    <t>no survey at MSA patent site; MSA S1581-4462; Settlers of MD</t>
  </si>
  <si>
    <t>Stoney Hill</t>
  </si>
  <si>
    <t>STONEY HILL</t>
  </si>
  <si>
    <t>no survey at MSA patent site; MSA S1593-11; Settlers of MD</t>
  </si>
  <si>
    <t>no survey at MSA patent site; MSA S1593-424; Settlers of MD</t>
  </si>
  <si>
    <t>no survey at MSA patent site; MSA S1581-2449; Settlers of MD</t>
  </si>
  <si>
    <t>no survey at MSA patent site; MSA S1593-1664; Settlers of MD</t>
  </si>
  <si>
    <t>in Baltiimore County on the north side of Snowden's River and starting near Geist's Run; resurveyed in 1753 by James Dick or Dickey, adjoining Small Land</t>
  </si>
  <si>
    <t>no survey at MSA patent site; Settlers of MD</t>
  </si>
  <si>
    <t>no survey at MSA patent site; MSA S1581-5003; Settlers of MD</t>
  </si>
  <si>
    <t>no survey at MSA patent site; MSA S1593-1784; Settlers of MD</t>
  </si>
  <si>
    <t>no survey at MSA patent site; MSA S1593-1776; Settlers of MD</t>
  </si>
  <si>
    <t>no survey at MSA patent site; MSA S1593-1812; Settlers of MD</t>
  </si>
  <si>
    <t>DUVALL, John</t>
  </si>
  <si>
    <t>no survey at MSA patent site; MSA S1581-4058; Settlers of MD</t>
  </si>
  <si>
    <t>no survey at MSA patent site; MSA S1593-1716 (1711); Settlers of MD (Oct 1707)</t>
  </si>
  <si>
    <t>VINER, John</t>
  </si>
  <si>
    <t>Resurvey combining Kendall's Delight, Dryer's Inheritance (1695), Doddridge Forrest (1696), part of Kendall's Delight (1701), The Enlargement (1704), Second Division (1745), The Desart (1696), part of Brown's Forrest (1695), and The Addition (1709)</t>
  </si>
  <si>
    <t>Felicity; Hammond's Inheritance</t>
  </si>
  <si>
    <t>THE DESART</t>
  </si>
  <si>
    <t>Apr 1745</t>
  </si>
  <si>
    <t>Jun 1696</t>
  </si>
  <si>
    <t>THE SECOND PART OF DISCOVERY</t>
  </si>
  <si>
    <t>Sep 1725</t>
  </si>
  <si>
    <t>FIRST DIVISION</t>
  </si>
  <si>
    <t>First and Second Division</t>
  </si>
  <si>
    <t>Resurvey of the rest of The Second Part Of Discovery "on the east side of the Middle River of Patuxent" adjoining Discovery, Kendall's Enlargement,  The Disart, Brown's Addition, Pushpin, and Doohoregan Mannor.</t>
  </si>
  <si>
    <t>Resurvey of 500 acres of The Second Part Of Discovery "on the east side of the Middle River of Patuxent" adjoining Kendall's Enlargement, Doddridge, The Disart, and Brown's Forrest.</t>
  </si>
  <si>
    <t>no survey at MSA patent site; MSA S1581-1314 (158 acres); Settlers of MD</t>
  </si>
  <si>
    <t>no survey for MSA patent site</t>
  </si>
  <si>
    <t>Resurvey of part of Shipley's Search, part of What's Left, Shipley's Neglect, part of Shipley's Contention, Rich Bottom, part of Red Oak Spring to be called the Willow Spring</t>
  </si>
  <si>
    <t>Jan 1824</t>
  </si>
  <si>
    <t>Resurvey of Henry And Peter "between the branches of Snowden's River and the branches of the Middle River in the Barrens", adjoining Pheasant Ridge, Fine Soil Forrest, and the Boyling Springs</t>
  </si>
  <si>
    <t>Jun 1758</t>
  </si>
  <si>
    <t>The Long Discovery</t>
  </si>
  <si>
    <t>never patented</t>
  </si>
  <si>
    <t>in Baltimore County at Elk Ridge near the Elkhorn branch</t>
  </si>
  <si>
    <t>BRYER BOTTOM</t>
  </si>
  <si>
    <t>Mar 1762</t>
  </si>
  <si>
    <t>adjoining Woodford</t>
  </si>
  <si>
    <t>Bryer Bottom</t>
  </si>
  <si>
    <t>Resurvey of Hobson's Choice (spelled Hopson's in patent)</t>
  </si>
  <si>
    <t>Resurvey of Chance adjoining Doohoregan, Kendall's Delight, Kendalls Enlargement, and The Discovery</t>
  </si>
  <si>
    <t>Resurvey of parts of Steven's Forrest, Whitacre's Chance, Cash Upon Cash, Triangle, and Brown's The Addition formerly belonging to Mathias Hammond</t>
  </si>
  <si>
    <t>Resurvey of Snowdens Second Addition to His Manner adjoining Partnership, Hickory Ridge, Baer Garden, Brothers Content, and Charley Forrest, much of it in Prince George's county</t>
  </si>
  <si>
    <t>Lying in Baltimore County near Elk Ridge; south of Vine's Chance as shown in Brown's Purchase patent formerly in Baltimore County</t>
  </si>
  <si>
    <t>Dorsey's Search - Caleb</t>
  </si>
  <si>
    <t>KETHIN</t>
  </si>
  <si>
    <t>VINER</t>
  </si>
  <si>
    <t>CHARMIER</t>
  </si>
  <si>
    <t>Lavendar</t>
  </si>
  <si>
    <t>Lt. Green</t>
  </si>
  <si>
    <t>Dk. Green</t>
  </si>
  <si>
    <t>see also Batchelor's Choice</t>
  </si>
  <si>
    <t xml:space="preserve">no survey at MSA patent site; MSA S1593-341; Settlers of MD
</t>
  </si>
  <si>
    <t>no survey at MSA patent site; MSA S1593-378; Settlers of MD</t>
  </si>
  <si>
    <t>DAVIS, Isaac</t>
  </si>
  <si>
    <t>no survey at MSA patent site; MSA S1581-1261 (1699); Settlers of MD</t>
  </si>
  <si>
    <t>in Baltimore County "on the east side of the Middle River of Patuxent and on the southward of Carroll Mannor"</t>
  </si>
  <si>
    <t>adjoining Whole Gammon as of 1741</t>
  </si>
  <si>
    <t>Resurvey of the 50 acre tract This or None "on the branch of Snowdens River" near "the south side of the head of a draft of a branch called Nelson's Branch", adjoining the Addition to Brothers Level, Pheasant Ridge, Henry And Peter, and Round About Hills</t>
  </si>
  <si>
    <t>"on the north side of a branch called Dorseys Great Branch" adjoining White Wine and Claret and another tract called Henry And Thomas</t>
  </si>
  <si>
    <t>Resurvey of John's Lott "on the drafts of the Middle River of Patuxent", adjoining Invasion, Pheasant Ridge, Henry And Peter</t>
  </si>
  <si>
    <t>Resurvey of Struggle For Life "on the drafts of Snowdens River in the Barrans", adjoins Henry And Peter, Curry Galls, and Dorseys Range</t>
  </si>
  <si>
    <t>Resurvey of Friendship lying in both AA and Frederick counties, omitting land in elder surveys (Hobb's Purchase, Dickersons Chance) adjoining Black Walnut Plains and Henry And Elizabeth</t>
  </si>
  <si>
    <t>Resurvey of Curry Galls adjoining Henry And Peter</t>
  </si>
  <si>
    <t>Resurvey of Henry And Thomas "on the west side of the Middle River of Patuxent", adjoining White Wine and Claret, Brown's Chance and Capt. Dorsey's Friendship, Altogether</t>
  </si>
  <si>
    <t>Repatented New Year's Gift, Addition To New Year's Gift, and part of Major's Choice to remove elder surveys and add vacancies for 297 acres, adjoining Talbott's Resolution Manor and Higgins Chance And Dorseys Friendship (the original request for patent had been denied due to elder survey conflicts)</t>
  </si>
  <si>
    <t>Resurvey of his share of Upland of 420 acres "on the North Branch of Patuxent commonly called Snowdens River", adjoining Wrights Chance And Neighbors Good Will and Morehouse's Generousity</t>
  </si>
  <si>
    <t>in Baltimore County starting "on the north side of a run called Powell's Run descending into the main falls of Patapsco River and near the said run"; see also Bachelor's Choice</t>
  </si>
  <si>
    <t>Visited</t>
  </si>
  <si>
    <t>NY</t>
  </si>
  <si>
    <t>2.5 story 3x1 bay gable-roofed stone house</t>
  </si>
  <si>
    <t>"on Elk Ridge and on a draft of Deep Run next adjoining a tract of land called Troy"; Joshua Shipley transferred the certificate to Caleb and Edward Dorsey and Alexander Lawson in Feb 1757.</t>
  </si>
  <si>
    <t>Feb 1721</t>
  </si>
  <si>
    <t>Gosnell's Chance</t>
  </si>
  <si>
    <t>GOSNELL, James</t>
  </si>
  <si>
    <t>Gosnell</t>
  </si>
  <si>
    <t>Jan 1716</t>
  </si>
  <si>
    <t>date is for survey, no patent date provided</t>
  </si>
  <si>
    <t>in Baltimore County "on the south side of the main falls of Patapsco River" starting "near the head of a branch called Cranberry Branch"</t>
  </si>
  <si>
    <t>in Baltimore County "on the south side the main falls of Patapsco River", adjoining Margrett's Fancy</t>
  </si>
  <si>
    <t>Map Desc</t>
  </si>
  <si>
    <t>Privately-owned</t>
  </si>
  <si>
    <t>Publicly-owned</t>
  </si>
  <si>
    <t>Howard County-owned</t>
  </si>
  <si>
    <t>Commercially-owned</t>
  </si>
  <si>
    <t>Sturdevant Building (Ruin)</t>
  </si>
  <si>
    <t>bungalow</t>
  </si>
  <si>
    <t>Victorian Queen Anne frame house</t>
  </si>
  <si>
    <t>2.5-story Georgian stone house</t>
  </si>
  <si>
    <t>shingle house</t>
  </si>
  <si>
    <t>farm</t>
  </si>
  <si>
    <t>Early Republic, Federal side-passage, double-pile painted brick white house</t>
  </si>
  <si>
    <t>Federal-style brick manor house</t>
  </si>
  <si>
    <t>Colonial/Georgian manor house</t>
  </si>
  <si>
    <t>Georgian/Greek Revival manor house</t>
  </si>
  <si>
    <t>Federal/Greek Revival house</t>
  </si>
  <si>
    <t>2-story 2x1 bay gable-roofed stone house</t>
  </si>
  <si>
    <t>2-story 5 bay brick house with an original 2-story wing</t>
  </si>
  <si>
    <t>2-story 3x1 gable-roofed log house on a stone foundation</t>
  </si>
  <si>
    <t>4-section frame telescope house</t>
  </si>
  <si>
    <t>Chris Rappanier in 1878</t>
  </si>
  <si>
    <t>2.5-story 3x2 bay gable-roofed frame house on a stone foundation</t>
  </si>
  <si>
    <t>2-story stone Federal-Greek Revival manor house</t>
  </si>
  <si>
    <t>2-story 3x1 bay frame and stone house</t>
  </si>
  <si>
    <t>2.5 story 5x1 bay frame house on stone with 3x3 bay ell at rear</t>
  </si>
  <si>
    <t>2-story stone Neo-Colonial hosue</t>
  </si>
  <si>
    <t>Tuscan-style Victorian stuccoed frame house designed by Nathan G. Starkweather</t>
  </si>
  <si>
    <t>fieldstone 2-story house</t>
  </si>
  <si>
    <t>Early 1800's Federal-style house</t>
  </si>
  <si>
    <t>Late 18th century 2-story farmhouse</t>
  </si>
  <si>
    <t>Georgian brick plantation house</t>
  </si>
  <si>
    <t>2-story 3 bay Colonial/Revival-style house</t>
  </si>
  <si>
    <t>Gov. Edwin Warfield passed it to his brother Marshall T. Warfield to his son Albert G. Warfield</t>
  </si>
  <si>
    <t>2-story 5x2 bay frame house on a stone foundation</t>
  </si>
  <si>
    <t>Gothic Revival house with crenellated walls that sits atop the remains of the Tarpeian Rock</t>
  </si>
  <si>
    <t>1917</t>
  </si>
  <si>
    <t>1690</t>
  </si>
  <si>
    <t>Jun 1685</t>
  </si>
  <si>
    <t>large brick manor house</t>
  </si>
  <si>
    <t>Richard Snowden III who passed it down through 5 generations of Snowdens; it burned down 20 Aug 1891.</t>
  </si>
  <si>
    <t>John A. Dorsey of Caleb of Jonathan and his mother Ruth Warfield sold the property to J. B. Mathews in 1840.  Since the stone section of the house has a date of 1830 it was most likely built by the Dorseys.</t>
  </si>
  <si>
    <t>2-story 5x2 frame house</t>
  </si>
  <si>
    <t>Oct 1858</t>
  </si>
  <si>
    <t>Dr. James Hall</t>
  </si>
  <si>
    <t>2-story 5x2 bay brick house</t>
  </si>
  <si>
    <t>1870</t>
  </si>
  <si>
    <t>Hammond and Lucretia Dorsey sold their farm to Ephraim Collins in 1852.  He most likely built the house before 1870 when he was assessed for it.</t>
  </si>
  <si>
    <t>1851 (circa)</t>
  </si>
  <si>
    <t>William Bose Dobbin who sold it to F. Donaldson by 1877.</t>
  </si>
  <si>
    <t>Thomas M. Dobbin son of G.W. Dobbin</t>
  </si>
  <si>
    <t>1875 (circa)</t>
  </si>
  <si>
    <t>Charles Carroll II who kept it as a country house for himself and a primary residence for his wife and son Charles Carroll of Carrolton, whose remains lie in the attached chapel.</t>
  </si>
  <si>
    <t>Dr. Robert Dorsey built the home for his son Grafton</t>
  </si>
  <si>
    <t>1865</t>
  </si>
  <si>
    <t>2-story 5x2 bay tent-roofed frame structure adjoining a 1-story 3x4 bay gable-roofed structure</t>
  </si>
  <si>
    <t>Judge G.W. Dobbin donated to land to the neighborhood to serve as a public "parlor" to mend relations after the Civil War.</t>
  </si>
  <si>
    <t>1869</t>
  </si>
  <si>
    <t>Caleb Dorsey established the furnace, James and Andrew Ellicott purchased it in 1800 - they most likely built the hotel.</t>
  </si>
  <si>
    <t>Sally Eliza Dorsey on the Mt. Hebron estate of her father Thomas Beale Dorsey.</t>
  </si>
  <si>
    <t>G.W. Dobbin built the house for his son Robert Dobbin as a wedding present.</t>
  </si>
  <si>
    <t>1871</t>
  </si>
  <si>
    <t xml:space="preserve"> 3-story Italianate-style frame house</t>
  </si>
  <si>
    <t>Benjamin (m. Cath. Ridgely) and John Warfield (relationship unknown)</t>
  </si>
  <si>
    <t>Charles Carroll VI built it for his son who then decided against living there so Daniel and Annie M. Foley were the first to live there.</t>
  </si>
  <si>
    <t>John Latrobe built the Latrobe Estate and Fairy Knowe barn; main house burned down in 1850, rebuilt, burned again 1921; smaller house belonging to Baderts burned down in 1937; photo from 1991 must be a rebuilt house.</t>
  </si>
  <si>
    <t>Charles Carroll of Carrollton had it built for his granddaughter Emily Caton McTavish.  The architect was William F. Small.</t>
  </si>
  <si>
    <t>Robert Poole</t>
  </si>
  <si>
    <t>The original owners are unknown but the Knotts owned it in 1878. In 1860, A. Warfield lived nearby.</t>
  </si>
  <si>
    <t>Robert Grimmet bought the land from Henry Ridgely then sold it to Thomas Worthington who acted as a banker for the deal.  The land was surveyed in 1720.</t>
  </si>
  <si>
    <t>Joseph Hobbs m. Elizabeth Higgins and moved to this area where he built the log house, 8 generations of Hobbs' have lived there since, site of the place with the members of the Peggy Stuart party gathered before riding to Annapolis.</t>
  </si>
  <si>
    <t>2-story 5x1 bay frame house with gabled roof (with log house c. 1742)</t>
  </si>
  <si>
    <t xml:space="preserve">The land was purchased from Jane Dorsey Ayton, daughter of Col. Samuel Dorsey, by Charles Carroll of Carrollton and other investors in The Baltimore Company which constructed an iron forge just north of the Thomas Viaduct on the Howard County side of the Patapsco River.   </t>
  </si>
  <si>
    <t>Foster's Fancy</t>
  </si>
  <si>
    <t>1.5-story 4x2 bay brick house built on a stone foundation</t>
  </si>
  <si>
    <t>State of Maryland Forests and Parks</t>
  </si>
  <si>
    <t>William T. Silence built the house after acquiring the property from Dennis Gaither in 1877.</t>
  </si>
  <si>
    <t>Mrs. Clara Hemphill Davis, first cousin to the Philadelphia architect Brognard Okie who designed the house.</t>
  </si>
  <si>
    <t>1914</t>
  </si>
  <si>
    <t>1.5-story frame cottage</t>
  </si>
  <si>
    <t>log house with more recent additions</t>
  </si>
  <si>
    <t>twin stuccoed 2.5 story stone house</t>
  </si>
  <si>
    <t>2-story 3x1 bay gable-roofed frame cottage</t>
  </si>
  <si>
    <t>2.5-story 3x2 bay gable-roofed Gothic-style frame cottage</t>
  </si>
  <si>
    <t>2.5-story 3x2 bay gable-roofed frame cottage</t>
  </si>
  <si>
    <t>2.5-story 3x2 bay late Victorian house</t>
  </si>
  <si>
    <t>2.5-story 3x1 bay stone house</t>
  </si>
  <si>
    <t>sons of John Barnes constructed the house; Henry Forsyth acquired the property later and conveyed to son Arthur.</t>
  </si>
  <si>
    <t>Mr. &amp; Mrs. Carl B. Papa conveyed to William S. and Marian H. Clark.</t>
  </si>
  <si>
    <t>Colonial Maryland white frame with Medieval influence</t>
  </si>
  <si>
    <t>2.5-story 5x2 bay frame house</t>
  </si>
  <si>
    <t>2.5-story 4x4 bay gable-roofed Queen Anne-style frame house</t>
  </si>
  <si>
    <t>G.W. Dobbin gave the property to his daughter Susan D. Mayer, whose husband Charles Mayer built the house.</t>
  </si>
  <si>
    <t>Philemon Dorsey left land to half-brother Joshua in 1771 who sold or gave it to Sarah Meriweather in 1801, the house was built in 1805 by "HM" thought to be Henry Meriweather from VA.</t>
  </si>
  <si>
    <t>1953</t>
  </si>
  <si>
    <t>1-story flat-roofed wood and glass International-style house</t>
  </si>
  <si>
    <t>Edward and Rosalind Melton</t>
  </si>
  <si>
    <t>1929</t>
  </si>
  <si>
    <t>1.5-story 4x3 bay brick house</t>
  </si>
  <si>
    <t>Dr. Robert Dorsey built the first house on the site in 1840 but it burned to the ground in 1929 and was immediately replaced with the current brick house by Charles Geatty.</t>
  </si>
  <si>
    <t>3x2 bay log house extended with 2 more bays</t>
  </si>
  <si>
    <t>1860</t>
  </si>
  <si>
    <t>James Hobbs, brother of Joseph, then later owned by the Herbert Musgroves.  It appears on the 1860 Martenet map but the date of construction is unknown.</t>
  </si>
  <si>
    <t>2 gable-roofed 1-story 2x1 bay stone structures connected in an L-shape</t>
  </si>
  <si>
    <t>Mrs. Patricia Kittleman</t>
  </si>
  <si>
    <t>four-square house with older wing (since converted to apartments)</t>
  </si>
  <si>
    <t>James Hemphill</t>
  </si>
  <si>
    <t>1915 (circa)</t>
  </si>
  <si>
    <t>2-story gable-roofed white frame house</t>
  </si>
  <si>
    <t>gabled-roof stone house</t>
  </si>
  <si>
    <t>1733 (circa)</t>
  </si>
  <si>
    <t>Caleb Dorsey, owner of Avalon Iron Works</t>
  </si>
  <si>
    <t>2.5 story 3x2 bay brick house with adjoining wings</t>
  </si>
  <si>
    <t>Dales Shumachers and Brian Biles</t>
  </si>
  <si>
    <t>2.5-story 2x2 bay gable-roofed frame house</t>
  </si>
  <si>
    <t>Henry Clinton McSherry</t>
  </si>
  <si>
    <t>1911</t>
  </si>
  <si>
    <t>Vachel Dorsey (of John of Edward) acquired the land called Belt's Hills in 1750, later Joshua Warfield lived here</t>
  </si>
  <si>
    <t>2.5 story 5x2 bay gable-roofed frame house built in 1889 adjoining the original log cabin</t>
  </si>
  <si>
    <t>1835</t>
  </si>
  <si>
    <t>George Washington Dobbin</t>
  </si>
  <si>
    <t>large rambling frame house with many additions</t>
  </si>
  <si>
    <t>1730-12</t>
  </si>
  <si>
    <t>1795-12</t>
  </si>
  <si>
    <t>1750-12</t>
  </si>
  <si>
    <t>1754-12</t>
  </si>
  <si>
    <t>1764-12</t>
  </si>
  <si>
    <t>1720-12</t>
  </si>
  <si>
    <t>1790-12</t>
  </si>
  <si>
    <t>1717-12</t>
  </si>
  <si>
    <t>Yates' Inheritance</t>
  </si>
  <si>
    <t>1687-10</t>
  </si>
  <si>
    <t>1706-06</t>
  </si>
  <si>
    <t>1734-06</t>
  </si>
  <si>
    <t>1739-08</t>
  </si>
  <si>
    <t>1733-07</t>
  </si>
  <si>
    <t>Woodford (West)</t>
  </si>
  <si>
    <t>Woodford (East)</t>
  </si>
  <si>
    <t>1748-02</t>
  </si>
  <si>
    <t>1769-12</t>
  </si>
  <si>
    <t>1702-07</t>
  </si>
  <si>
    <t>1700-06</t>
  </si>
  <si>
    <t>1731-09</t>
  </si>
  <si>
    <t>1696-04</t>
  </si>
  <si>
    <t>1696-03</t>
  </si>
  <si>
    <t>1702-06</t>
  </si>
  <si>
    <t>1743-03</t>
  </si>
  <si>
    <t>1757-10</t>
  </si>
  <si>
    <t>1758-03</t>
  </si>
  <si>
    <t>1697-03</t>
  </si>
  <si>
    <t>1727-10</t>
  </si>
  <si>
    <t>1746-03</t>
  </si>
  <si>
    <t>1695-11</t>
  </si>
  <si>
    <t>1701-05</t>
  </si>
  <si>
    <t>1753-05</t>
  </si>
  <si>
    <t>1730-08</t>
  </si>
  <si>
    <t>1748-09</t>
  </si>
  <si>
    <t>1705-05</t>
  </si>
  <si>
    <t>1729-09</t>
  </si>
  <si>
    <t>1741-11</t>
  </si>
  <si>
    <t>1796-10</t>
  </si>
  <si>
    <t>1749-04</t>
  </si>
  <si>
    <t>1720-09</t>
  </si>
  <si>
    <t>1733-11</t>
  </si>
  <si>
    <t>1725-11</t>
  </si>
  <si>
    <t>1745-05</t>
  </si>
  <si>
    <t>1749-07</t>
  </si>
  <si>
    <t>1709-05</t>
  </si>
  <si>
    <t>The Addition - Brown</t>
  </si>
  <si>
    <t>1727-05</t>
  </si>
  <si>
    <t>1714-08</t>
  </si>
  <si>
    <t>1732-03</t>
  </si>
  <si>
    <t>1762-02</t>
  </si>
  <si>
    <t>1773-04</t>
  </si>
  <si>
    <t>1761-09</t>
  </si>
  <si>
    <t>1745-06</t>
  </si>
  <si>
    <t>1748-05</t>
  </si>
  <si>
    <t>1761-04</t>
  </si>
  <si>
    <t>Shipley's Adventure (Shipley's Enlargment)</t>
  </si>
  <si>
    <t>1729-06</t>
  </si>
  <si>
    <t>1717-10</t>
  </si>
  <si>
    <t>1757-03</t>
  </si>
  <si>
    <t>1770-11</t>
  </si>
  <si>
    <t>1748-03</t>
  </si>
  <si>
    <t>1765-12</t>
  </si>
  <si>
    <t>1742-09</t>
  </si>
  <si>
    <t>1745-11</t>
  </si>
  <si>
    <t>1806-12</t>
  </si>
  <si>
    <t>1743-02</t>
  </si>
  <si>
    <t>1763-09</t>
  </si>
  <si>
    <t>1717-09</t>
  </si>
  <si>
    <t>1694-12</t>
  </si>
  <si>
    <t>1696-05</t>
  </si>
  <si>
    <t>1765-05</t>
  </si>
  <si>
    <t>1704-10</t>
  </si>
  <si>
    <t>1700-10</t>
  </si>
  <si>
    <t>1754-03</t>
  </si>
  <si>
    <t>1737-11</t>
  </si>
  <si>
    <t>1752-10</t>
  </si>
  <si>
    <t>1762-06</t>
  </si>
  <si>
    <t>1731-10</t>
  </si>
  <si>
    <t>1743-04</t>
  </si>
  <si>
    <t>1695-12</t>
  </si>
  <si>
    <t>1754-05</t>
  </si>
  <si>
    <t>1706-02</t>
  </si>
  <si>
    <t>Mount Gilboa - Williams</t>
  </si>
  <si>
    <t>Mount Gilboa - Dorsey</t>
  </si>
  <si>
    <t>1757-11</t>
  </si>
  <si>
    <t>1710-08</t>
  </si>
  <si>
    <t>1688-06</t>
  </si>
  <si>
    <t>MacKinzie's Discovery (McKinsey's)</t>
  </si>
  <si>
    <t>1775-09</t>
  </si>
  <si>
    <t>Lost By Neglect (Selbys Inheritance)</t>
  </si>
  <si>
    <t>1688-02</t>
  </si>
  <si>
    <t>1761-05</t>
  </si>
  <si>
    <t>1742-10</t>
  </si>
  <si>
    <t>1756-11</t>
  </si>
  <si>
    <t>1713-09</t>
  </si>
  <si>
    <t>1701-12</t>
  </si>
  <si>
    <t>1748-04</t>
  </si>
  <si>
    <t>1719-08</t>
  </si>
  <si>
    <t>1720-07</t>
  </si>
  <si>
    <t>1725-10</t>
  </si>
  <si>
    <t>1722-12</t>
  </si>
  <si>
    <t>1725-02</t>
  </si>
  <si>
    <t>1753-08</t>
  </si>
  <si>
    <t>1744-04</t>
  </si>
  <si>
    <t>1750-08</t>
  </si>
  <si>
    <t>1762-04</t>
  </si>
  <si>
    <t>1747-03</t>
  </si>
  <si>
    <t>1730-03</t>
  </si>
  <si>
    <t>1728-02</t>
  </si>
  <si>
    <t>1745-10</t>
  </si>
  <si>
    <t>1750-02</t>
  </si>
  <si>
    <t>1734-05</t>
  </si>
  <si>
    <t>1754-11</t>
  </si>
  <si>
    <t>1764-09</t>
  </si>
  <si>
    <t>1719-05</t>
  </si>
  <si>
    <t>1728-03</t>
  </si>
  <si>
    <t>1705-06</t>
  </si>
  <si>
    <t>1716-09</t>
  </si>
  <si>
    <t>1735-11</t>
  </si>
  <si>
    <t>1756-03</t>
  </si>
  <si>
    <t>1764-04</t>
  </si>
  <si>
    <t>1695-03</t>
  </si>
  <si>
    <t>1762-07</t>
  </si>
  <si>
    <t>1755-04</t>
  </si>
  <si>
    <t>1762-09</t>
  </si>
  <si>
    <t>1762-10</t>
  </si>
  <si>
    <t>Contentment (South)</t>
  </si>
  <si>
    <t>Contentment (North)</t>
  </si>
  <si>
    <t>1710-11</t>
  </si>
  <si>
    <t>1730-02</t>
  </si>
  <si>
    <t>1709-09</t>
  </si>
  <si>
    <t>1730-04</t>
  </si>
  <si>
    <t>Brown's Forrest (Brown's Forest)</t>
  </si>
  <si>
    <t>1752-09</t>
  </si>
  <si>
    <t>1717-08</t>
  </si>
  <si>
    <t>1694-11</t>
  </si>
  <si>
    <t>Blackwell's Search</t>
  </si>
  <si>
    <t>1760-12</t>
  </si>
  <si>
    <t>1763-12</t>
  </si>
  <si>
    <t>1751-11</t>
  </si>
  <si>
    <t>1747-04</t>
  </si>
  <si>
    <t>1757-04</t>
  </si>
  <si>
    <t>1772-05</t>
  </si>
  <si>
    <t>1766-03</t>
  </si>
  <si>
    <t>Addition to Hopson's Choice</t>
  </si>
  <si>
    <t>1724-09</t>
  </si>
  <si>
    <t>1765-10</t>
  </si>
  <si>
    <t>1703-03</t>
  </si>
  <si>
    <t>Resurvey of Barnes Hunt "on the south side of the Western Falls of Patapsco River and on the head drafts of the Middle River of Patuxent" adjoining Barnes Friendship, Henry's Park, The Invasion; near a draft of Locust Thicket branch; plat shows the Barrans and Stoney Barran Ridge</t>
  </si>
  <si>
    <t>HARD LODGING</t>
  </si>
  <si>
    <t>Hard Lodging</t>
  </si>
  <si>
    <t>SHIPLEY, Charles</t>
  </si>
  <si>
    <t>MERCIER, Luke</t>
  </si>
  <si>
    <t>Mercier's Friendship</t>
  </si>
  <si>
    <t>HICKENS, Thomas</t>
  </si>
  <si>
    <t>"between Elk Ridge and the easternmost branch of Patuxent River", starting at New Year's Gift</t>
  </si>
  <si>
    <t>Resurvey of Dorsey's Friendship And Higgins Chance, enlarged in Dec 1753 to 578 acres</t>
  </si>
  <si>
    <t>HAMMOND AND GEIST</t>
  </si>
  <si>
    <t>Addition To Joseph's Advancement</t>
  </si>
  <si>
    <t>Resurvey of tract of same name "being in the head drafts of the Middle River of Patuxent", adjoining the Conclusion</t>
  </si>
  <si>
    <t>MERCIER</t>
  </si>
  <si>
    <t>GOSNELL</t>
  </si>
  <si>
    <t>HICKENS</t>
  </si>
  <si>
    <t>"on the south side of the western falls of Patapsco River", adjoining Poole's Chance to the west according to that patent</t>
  </si>
  <si>
    <t>Feb 1766</t>
  </si>
  <si>
    <t>Hopkins Choice</t>
  </si>
  <si>
    <t>May 1762</t>
  </si>
  <si>
    <t>Airy Hills And Pleasant Springs</t>
  </si>
  <si>
    <t>Nov 1808</t>
  </si>
  <si>
    <t>Airy Hills And Pleasant Spriings</t>
  </si>
  <si>
    <t>MERCIER, Francis</t>
  </si>
  <si>
    <t>Stoney Hills</t>
  </si>
  <si>
    <t>STONEY HILLS - Mercier</t>
  </si>
  <si>
    <t>Feb 1776</t>
  </si>
  <si>
    <t>CALDER, James</t>
  </si>
  <si>
    <t>RIGBIE, Skipwith</t>
  </si>
  <si>
    <t>starting "in a hollow descending into the Cattail Marsh which descends into the western falls of the Patapsco River"</t>
  </si>
  <si>
    <t>Jan 1749</t>
  </si>
  <si>
    <t>Sallys Chance (Resurveyed)</t>
  </si>
  <si>
    <t>GAY, Nicholas Ruxton</t>
  </si>
  <si>
    <t>Resurvey of Sallys Chance "lying in Baltimore and Anne Arundel Countys" adjoining Greenberry's Grove</t>
  </si>
  <si>
    <t>starting "in a hollow descending into the Cattail Marsh which descends into the western falls of the Patapsco River", adjoining Greenberrys Grove</t>
  </si>
  <si>
    <t>Sallys Chance Resurveyed</t>
  </si>
  <si>
    <t>WELLS, Charles</t>
  </si>
  <si>
    <t>in Baltimore County starting on a small stoney hill</t>
  </si>
  <si>
    <t>WELLS, Benjamin</t>
  </si>
  <si>
    <t>Sep 1779</t>
  </si>
  <si>
    <t>first page of survey is missing</t>
  </si>
  <si>
    <t>MERCIER, Andrew</t>
  </si>
  <si>
    <t>Resurvey of Sallys Chance, Stoney Hills, and Hopsons Choice (and also Airy Hills And Pleasant Springs? This is unclear) adjoining Warfields Folly, Warfields Forrest</t>
  </si>
  <si>
    <t>AIRY HILLS AND PLEASANT SPRINGS - Mercier</t>
  </si>
  <si>
    <t>Airy Hills And Pleasant Springs - Mercier</t>
  </si>
  <si>
    <t>WELSH, Charles</t>
  </si>
  <si>
    <t>Mar 1769</t>
  </si>
  <si>
    <t>Victory</t>
  </si>
  <si>
    <t>THE VICTORY - Welsh</t>
  </si>
  <si>
    <t>Resurvey of Find It If You Can bounded by Shipley's Adventure, Warfields, Stop The Gap, Ridgelys Range, Pleasant Meadows, Henry &amp; Peter, Poverty Discovered, and Silence, Goodwill, Littleworth, and Worthless</t>
  </si>
  <si>
    <t>WARFIELD, Ephraim</t>
  </si>
  <si>
    <t>Aug 1772</t>
  </si>
  <si>
    <t>Feb 1759</t>
  </si>
  <si>
    <t>"near the head of a draft of the Falls", shown on the plat for Warfield's Forest</t>
  </si>
  <si>
    <t>Thomas' Beginning</t>
  </si>
  <si>
    <t>RANGE DECLINED</t>
  </si>
  <si>
    <t>Sep 1765</t>
  </si>
  <si>
    <t>Range Declined</t>
  </si>
  <si>
    <t>Resurvey of his part of Additional Defense starting at the beginnining trees of Additional Defense and Moberley's Desire.</t>
  </si>
  <si>
    <t>Later resurvey says 1696</t>
  </si>
  <si>
    <t>Later resurvey says Daniel Kendall</t>
  </si>
  <si>
    <t>Later resurvey says the patent was granted to John Dorsey</t>
  </si>
  <si>
    <t>Underlying Original Land Patent(s)</t>
  </si>
  <si>
    <t>Goznells Chance</t>
  </si>
  <si>
    <t>Chance - Mansell</t>
  </si>
  <si>
    <t>Bitt By Chance</t>
  </si>
  <si>
    <t>Robert and Peter Barnes were partners</t>
  </si>
  <si>
    <t>"on the head drafts of a branch of Snowdens River of Patuxent called Howards Branch", northward of Brothers Partnership</t>
  </si>
  <si>
    <t>Addition To Concord</t>
  </si>
  <si>
    <t>Resurvey of a tract of the same name "in the fork of Patuxent River between a branch and said river"</t>
  </si>
  <si>
    <t>Barnes Hunt</t>
  </si>
  <si>
    <t>Resurvey of Find It If You Can adjoining The Warfields, Ridgely's Range, Stop The Gap, Warfield's Forrest, Good Will, Little-worth, Worthless, and Pleasant Meadows</t>
  </si>
  <si>
    <t>Content</t>
  </si>
  <si>
    <t>CONTENT</t>
  </si>
  <si>
    <t>folder actually contains resurvey of Content called Contentment</t>
  </si>
  <si>
    <t>folder for Contentment just has transfer of ownership from Jason Frissell to Daniel Chamier</t>
  </si>
  <si>
    <t>in Baltimore County "on the south side the main falls of Patapsco River" on the "east side of a run called the Island Run", adjoining the land of Major Colegate(?), only 152 acres when repatented as the rest were part of Yate's Contrivance</t>
  </si>
  <si>
    <t>Cost Upon Cost</t>
  </si>
  <si>
    <t>The Hoppyard</t>
  </si>
  <si>
    <t>Fosters Fancy</t>
  </si>
  <si>
    <t>Frizells Chance</t>
  </si>
  <si>
    <t>Harberts Care</t>
  </si>
  <si>
    <t>ADDITION TO HARBERTS CARE</t>
  </si>
  <si>
    <t>no survey at MSA patent site; MSA S1593-66; Settlers of MD (says Eleanor Herbert)</t>
  </si>
  <si>
    <t>Addition To Harberts Care</t>
  </si>
  <si>
    <t>Turkey Point, Equitable</t>
  </si>
  <si>
    <t>Huntington Quarter</t>
  </si>
  <si>
    <t>Josephs Hazard, Killkenny</t>
  </si>
  <si>
    <t>Resurvey of Shipley's Foresight between Shipley's Search, Forrest Grove, and Good Neighborhood</t>
  </si>
  <si>
    <t>Pretty Land, Addition</t>
  </si>
  <si>
    <t>Resurvey of Pretty Land and Addition "in the Great Fork of Patuxent" adjoining Clark's Direction and Cambels Chance (Campble's Chance)</t>
  </si>
  <si>
    <t>Mill Meadow</t>
  </si>
  <si>
    <t>Stout</t>
  </si>
  <si>
    <t>Oct 1701</t>
  </si>
  <si>
    <t>Dec 1714</t>
  </si>
  <si>
    <t>no survey at MSA site; MSA S1593-1144; Settlers of MD</t>
  </si>
  <si>
    <t>"on the north side of ? River"</t>
  </si>
  <si>
    <t>Resurvey of Neal's Delight that was 675 acres "in the great fork of Patuxent River and on the North Branch or Snowdens River", adjoining Clark's Walks</t>
  </si>
  <si>
    <t>adjoining Harben(Harbert?) Care starting near "a branch leading into Middle Run"</t>
  </si>
  <si>
    <t>Snowdens Second Addition To His Manner</t>
  </si>
  <si>
    <t>Resurvey of Selbys Inheritance which starts "on the south end of a Stony (Stoney) Ridge on the East side of a branch called the Great Bridge Branch and to the Eastward of the head of a small draft which descends into the said branch near the place called Break Neck Hill", adjoining Crownest Bottom (drawn on the plat)</t>
  </si>
  <si>
    <t>Resurvey of James McCubbin's patent of 1744 which was a Resurvey of Robert Hughes' patent.  Caleb Dorsey built the furnace, while James and Andrew Ellicott most likely built the hotel. (cit.?)  McCubbins' Discovery 41 acres, Cupola Hill 220 acres, Minerall Ridge 670 acres.  Lying "on the south side of the head of Patapsco River and on both sides of those drafts of Patapsco River called Deep Run and Stony Run". (Stoney)</t>
  </si>
  <si>
    <t>in Baltimore County starting "by a branch that leads into the western falls of Patapsco River", Stoney Hill was on the north side of the Patapsco but John Chance added a vacancy on the south side of the river</t>
  </si>
  <si>
    <t>The Desart</t>
  </si>
  <si>
    <t>see "Thirdly" section of survey</t>
  </si>
  <si>
    <t>The Valley Of Owen</t>
  </si>
  <si>
    <t>White Wine And Claret</t>
  </si>
  <si>
    <t>Yates Contrivance</t>
  </si>
  <si>
    <t>Yates Inheritance</t>
  </si>
  <si>
    <t>"in a fork of the branches of Patuxent River commonly called and known by the name Winkepin Neck" starting "at the end of the second course of a tract of land called Atholl and also in the line of a tract of land called Brownes Hopyard"</t>
  </si>
  <si>
    <t>Hopson's Choice - Mercier</t>
  </si>
  <si>
    <t>Hopson's Choice - MacKinzie</t>
  </si>
  <si>
    <t>THE VICTORY - Hutchcraft</t>
  </si>
  <si>
    <t>The Victory - Hutchcraft</t>
  </si>
  <si>
    <t>Resurvey of tract of same name "on the drafts of that Branch of Patuxent called the Cattail River", also refers to Bush and Limm's Cabbin Branch</t>
  </si>
  <si>
    <t>Probably patented by Richard Davis</t>
  </si>
  <si>
    <t>FRISSELL</t>
  </si>
  <si>
    <t>Aug 1752</t>
  </si>
  <si>
    <t>Patent held up for some reason - the survey was done Nov 1737.</t>
  </si>
  <si>
    <t>The survey was done in Apr 1771</t>
  </si>
  <si>
    <t>Joseph, Andrew, Nathaniel, and John Ellicott were partners; the survey was done in Nov 1773</t>
  </si>
  <si>
    <t>starting "near a branch called Bens Branch" and on the west side thereof they being the beginning trees of a tract or parcel of land called What's Left", south of Shipley's Search and north of What's Left</t>
  </si>
  <si>
    <t>The survey was done in Feb 1759</t>
  </si>
  <si>
    <t>The Long Discovery (Cockey's Regulation)</t>
  </si>
  <si>
    <t>Carter's Whim (Painter's Whim)</t>
  </si>
  <si>
    <t>Patented in May 1730 for 46 acres repatented as Davis' Purchase; Probably patented by Richard Davis</t>
  </si>
  <si>
    <t>ROCKY RIDGE</t>
  </si>
  <si>
    <t>"in the fork of Patuxent River" starting "on the north side of a branch called Browns Branch which said branch runns to Snowdens River about fifty yards from said branch"</t>
  </si>
  <si>
    <t>Rocky Ridge</t>
  </si>
  <si>
    <t>"in the main fork of Patuxent River and between a tract of land called Beyond Far Enough and a parcel of land formerly belonging to Samuel ? " starting "on the west side of Bloars Branch and near the head thereof which said branch descends partly south into a branch called Howards Branch"</t>
  </si>
  <si>
    <t>Resurvey of Far Enough starting near Howards Branch, adjoining Rocky Ridge, Hay Stack Meadow, and Browns Branch</t>
  </si>
  <si>
    <t>Brothers Level, Addition to Brothers Level, Brothers Love, Browns Enlargement, Far Enough, Sapling Ground, Small Land</t>
  </si>
  <si>
    <t>"on the west side of a tract of land called Good Range" starting "at the end of the fourth line of a tract of land called Altogether and at the end of the fourth lines of the aforesaid tract of land called Good Range"</t>
  </si>
  <si>
    <t>Bloars Branch</t>
  </si>
  <si>
    <t>Sapling Ground, Sapling Range</t>
  </si>
  <si>
    <t>DISAPPOINTMENT</t>
  </si>
  <si>
    <t>Disappointment</t>
  </si>
  <si>
    <t>"beginning at the end of the forty-fifth course of a tract of land called Silence" and proceeding north and west from there</t>
  </si>
  <si>
    <t>Philemon Dorsey and Elizabeth Ridgely were partners</t>
  </si>
  <si>
    <t>Silence (Resurveyed)</t>
  </si>
  <si>
    <t>SILENCE - Hobbs</t>
  </si>
  <si>
    <t>Silence - Hobbs</t>
  </si>
  <si>
    <t>"on some of the head drafts of the Middle River of Patuxent" beginning "on one of the southermost bounds of the land called Shipleys Enlargement"</t>
  </si>
  <si>
    <t>Silence - Farmer</t>
  </si>
  <si>
    <t>SILENCE - Farmer</t>
  </si>
  <si>
    <t>SECOND THOUGHT</t>
  </si>
  <si>
    <t>Second Thought</t>
  </si>
  <si>
    <t>Additional Defense, Chestnut Hill, Additional Chance, Purdums Range, Second Thought, Silence</t>
  </si>
  <si>
    <t>Resurvey of Chance - Mansell "on the head drafts of Snowden's River on a branch of the said river called Nimble Johns Cabbin Branch",  adjoining Chestnut Hill</t>
  </si>
  <si>
    <t>Defiance - Dorsey</t>
  </si>
  <si>
    <t>DEFIANCE - Dorsey</t>
  </si>
  <si>
    <t>RESURVEY ON THE DISAPPOINTMENT</t>
  </si>
  <si>
    <t>WARFIELD, Beale</t>
  </si>
  <si>
    <t>Resurvey On The Disappointment</t>
  </si>
  <si>
    <t>DEFIANCE - Hobbs</t>
  </si>
  <si>
    <t>Hutchcraft's Fortune (The Victory)</t>
  </si>
  <si>
    <t>Defiance - Hobbs</t>
  </si>
  <si>
    <t>ADDITIONAL CHANCE</t>
  </si>
  <si>
    <t>ADDITIONAL CHANCE INCREASED</t>
  </si>
  <si>
    <t>WARFIELD, Edward</t>
  </si>
  <si>
    <t>Additional Chance Increased</t>
  </si>
  <si>
    <t>Resurvey of Additional Chance starting "on the east side of Nimble Johns Cabbin Branch", adjoining Chestnut Hill</t>
  </si>
  <si>
    <t>Sold 37 acres to Benjamin Gassaway before resurvey in 1769.</t>
  </si>
  <si>
    <t>Three parcels of land formerly part of this survey were resurveyed for Hammond's Discovery.</t>
  </si>
  <si>
    <t>in Baltimore County starting "at the last bound tree of a parcel of land called Cross's Forest and standing at the head of a run called Stoney Run", adjoining Stringer's Neglect</t>
  </si>
  <si>
    <t xml:space="preserve">FARMER, Samuel </t>
  </si>
  <si>
    <t>WARFIELD, John</t>
  </si>
  <si>
    <t>FARMER</t>
  </si>
  <si>
    <t>Resurvey of Brothers Agreement</t>
  </si>
  <si>
    <t>Sep 1770</t>
  </si>
  <si>
    <t>Shipley's Content</t>
  </si>
  <si>
    <t>Dec 1754</t>
  </si>
  <si>
    <t>MARTIN, John Jr.</t>
  </si>
  <si>
    <t>THE NEGLECT - Martin</t>
  </si>
  <si>
    <t>The Neglect - Martin</t>
  </si>
  <si>
    <t>Share the same beginning trees with Anything</t>
  </si>
  <si>
    <t>Addition To Hatherly's Forrest</t>
  </si>
  <si>
    <t>Brother's Agreement (The Neglect)</t>
  </si>
  <si>
    <t>CRAPSTER, Harriet</t>
  </si>
  <si>
    <t>Sep 1809</t>
  </si>
  <si>
    <t>Purdum's Chance</t>
  </si>
  <si>
    <t>Resurvey of Grimes' Chance "in the great fork of Patuxent River on a branch called Spurriers Branch", adjoining Lemington, Spurriers Lott, then crossing Spurriers Branch, Left Out, Fosters Makeshift</t>
  </si>
  <si>
    <t>"on the head of a branch of Snowden's River of Patuxent" and near Thomas' Lott, shares the same beginning trees with Everything according to that patent, shown on the plat for Moorehouse's Generousity</t>
  </si>
  <si>
    <t>"in the fork of Patuxent River" starting "on the south side of a branch called Gishs(Geists?) branch", see plats for Grimes Venture and Moorehouse's Generousity for proper location further southeast</t>
  </si>
  <si>
    <t>HOLLAND, Anthony</t>
  </si>
  <si>
    <t>"Beginning at the end of twenty-five perches  on the eighth line of a tract or parcel of land called Browns Enlargement"</t>
  </si>
  <si>
    <t>Brown's Enlargement</t>
  </si>
  <si>
    <t>THREE BROTHERS</t>
  </si>
  <si>
    <t>Howard's Resolution - Cornelius</t>
  </si>
  <si>
    <t>3x1 bay 2 story gabled roof stone house</t>
  </si>
  <si>
    <t>1828 (circa)</t>
  </si>
  <si>
    <t>Mrs. Frank Warfield</t>
  </si>
  <si>
    <t>John O'Donnell 1828-1848, William Clark 1848-1895, William Parlett, Frank Warfield</t>
  </si>
  <si>
    <t>HAY LAND FARM</t>
  </si>
  <si>
    <t>O'DONNELL, John</t>
  </si>
  <si>
    <t>Aug 1828</t>
  </si>
  <si>
    <t>Hay Land Farm</t>
  </si>
  <si>
    <t xml:space="preserve">  </t>
  </si>
  <si>
    <t>Resurvey of parts of Altogether, Worthington's Range, Brown's Chance &amp; Dorsey's Friendship, Good Range, Dorsey's Addition</t>
  </si>
  <si>
    <t>Basslers Sell Hayland Farm</t>
  </si>
  <si>
    <t>1770 (circa)</t>
  </si>
  <si>
    <t>Resurvey Of Tracts</t>
  </si>
  <si>
    <t>SAPLIN RANGE</t>
  </si>
  <si>
    <t>Saplin Range</t>
  </si>
  <si>
    <t>Henry Ridgely IV - he owned both Broken Land and Saplin Range so it may have been located on both (he had partnered with Worthington on Broken Land)</t>
  </si>
  <si>
    <t>Georgian Manor house</t>
  </si>
  <si>
    <t>Adjoining Broken Land along its northern border (western border of Broken Land), but apparently encroaching on the southeastern part of Broken Land.  The names Sapling Bottom and Poplar Range have not been found.</t>
  </si>
  <si>
    <t>TITT FOR TATT</t>
  </si>
  <si>
    <t>Jul 1761</t>
  </si>
  <si>
    <t>Titt For Tatt</t>
  </si>
  <si>
    <t>MINERAL HILL</t>
  </si>
  <si>
    <t>Dec 1757</t>
  </si>
  <si>
    <t>Mineral Hill</t>
  </si>
  <si>
    <t>"adjoining to a tract of land called Dorsey's Range on a branch called Mewshaws Branch"</t>
  </si>
  <si>
    <t>in Baltimore County "on the east side of Middle River of Patuxent and on the north side of a tract of land called Ridgely's Range" beginning "by a run called Hunting Run" at the same trees as those beginning Ridgelys Range</t>
  </si>
  <si>
    <t>HOWARD, Harry</t>
  </si>
  <si>
    <t>Apr 1793</t>
  </si>
  <si>
    <t>ROCK HALL</t>
  </si>
  <si>
    <t>Joseph's Gift</t>
  </si>
  <si>
    <t>Rock Hall</t>
  </si>
  <si>
    <t>Deaver's Choice</t>
  </si>
  <si>
    <t>in Baltimore County starting "on the west side of Brown's River"</t>
  </si>
  <si>
    <t>Resurvey of part of Stevens Forest, Kilkenny, Rock Hall, Deavers Lot, part of Brown's Hopyard, part of Howard's Passage, Repentance, part of Atholl Enlarged, part of Richmond's Lot, part of Higgins (Hickens) Chance And Dorsey's Friendship, and Deaver's Choice</t>
  </si>
  <si>
    <t>Snowden's Third Addition, Davis' Pastures, Clarks Directions, James Lott, Hollands Chance, Venison Park, Warfield's Range (Warfield's Neglect, Brothers Partnership)</t>
  </si>
  <si>
    <t>"on the head of Grimmitts Branches and on the east side of the Second Addition to Snowdens Addition" starting "at the end of the first line of William Griffiths land and near the easternmost side of the aforesaid Second Addition"</t>
  </si>
  <si>
    <t>"on the east side of the Second Addition To Snowdens Manor and on the head of the drafts of Hammonds Branch"; surveyed for William Griffith but then transferred to Lewis Duvall</t>
  </si>
  <si>
    <t>Located in the Middle Neck Hundred south of South River according to J. D. Warfield; adjoining Thomas Beall Dorsey's Last Discovery according to that patent</t>
  </si>
  <si>
    <t>in Baltimore County "on the west side of a branch of Patuxent called Browns River" starting "at the head of a draught of Clarks (Charles?) A?em? Branch known by the name of the ?ock draught and in the line of the fourth course of a tract of land called The Discovery"</t>
  </si>
  <si>
    <t>BROWN, Abel</t>
  </si>
  <si>
    <t>Thomas Bordley, John Beall, Joseph Howard, and Abel Brown were partners</t>
  </si>
  <si>
    <t>According to J. D. Warfield, 500 acres went to John Beall, 1090 to Joseph Howard, 200 to Abel Brown, and 800 to Thomas Bordley</t>
  </si>
  <si>
    <t>"on both sides of that branch of Patuxent called Middle River on the south side of a tract of land called The Discovery" starting at a fork in the branch called Richmond Branch "at the end of the fifth course of a tract of land called Richmond's Lot"</t>
  </si>
  <si>
    <t>LUCK SUPPORTED</t>
  </si>
  <si>
    <t>Resurvey of Martin's Luck and Hobbs' Support</t>
  </si>
  <si>
    <t>Oct 1754</t>
  </si>
  <si>
    <t>WARFIELD, Joshua</t>
  </si>
  <si>
    <t>Luck Supported</t>
  </si>
  <si>
    <t>Four Brothers Portion</t>
  </si>
  <si>
    <t>FOUR BROTHERS PORTION</t>
  </si>
  <si>
    <t>May 1812</t>
  </si>
  <si>
    <t>STEWART, Charles</t>
  </si>
  <si>
    <t>CAMPBELL, John</t>
  </si>
  <si>
    <t>Oct 1739</t>
  </si>
  <si>
    <t>PINCH CLOSE FORREST</t>
  </si>
  <si>
    <t>SHIPLEY, Uri</t>
  </si>
  <si>
    <t>DUNKEL</t>
  </si>
  <si>
    <t>Dunkel</t>
  </si>
  <si>
    <t>"in the fork of Patuxent River on the east side of Cambels (Campbells) Chance" beginning "at the head of the chief branch of Haystack Meadow"</t>
  </si>
  <si>
    <t>South Bran</t>
  </si>
  <si>
    <t>SOUTH BRAN</t>
  </si>
  <si>
    <t>Resurvey of Dunkel "in the great fork of Patuxent River"</t>
  </si>
  <si>
    <t>Resurvey of Luck Supported, Dunkell, Pinch Close Forrest, part of The Addition To The Grove, part of The Fourth Division Of The Discovery, part of The Fifth Division Of The Discovery, part of Dorsey's Lane, part of Southbran, part of Campbell's Chance, and Richmond's Lot</t>
  </si>
  <si>
    <t>Pinch Close Forest</t>
  </si>
  <si>
    <t>"on the western side of Middle River" starting about 100 perches east of Beaver Dam Glade leading into Dorsey's Branch</t>
  </si>
  <si>
    <t>Oct 1761</t>
  </si>
  <si>
    <t>DORSEY, Eli</t>
  </si>
  <si>
    <t>Dorsey's Lane</t>
  </si>
  <si>
    <t>including unpatented land within the boundaries of The Discovery</t>
  </si>
  <si>
    <t>1767-03</t>
  </si>
  <si>
    <t>1744-10</t>
  </si>
  <si>
    <t>1759-02</t>
  </si>
  <si>
    <t>1719-11</t>
  </si>
  <si>
    <t>1696-06</t>
  </si>
  <si>
    <t>1744-09</t>
  </si>
  <si>
    <t>Saplin Range (Sapling Bottom/Poplar Range)</t>
  </si>
  <si>
    <t>Ridgely's Range - Nicholas</t>
  </si>
  <si>
    <t>Ridgely's Range - Henry (South)</t>
  </si>
  <si>
    <t>Ridgely's Range - Henry (NW)</t>
  </si>
  <si>
    <t>Ridgely's Range - Henry (East)</t>
  </si>
  <si>
    <t>1775-11</t>
  </si>
  <si>
    <t>1757-12</t>
  </si>
  <si>
    <t>1754-10</t>
  </si>
  <si>
    <t>Howard's Resolution - Henry</t>
  </si>
  <si>
    <t>1727-11</t>
  </si>
  <si>
    <t>1749-03</t>
  </si>
  <si>
    <t>1730-05</t>
  </si>
  <si>
    <t>MARTIN</t>
  </si>
  <si>
    <t>Jul 1726</t>
  </si>
  <si>
    <t>Joshua's Expectation</t>
  </si>
  <si>
    <t>in Baltimore County "the south side the main falls of Patapsco River and on Elk Ridge" starting near "the head of a draft of a branch descending into Patuxent"</t>
  </si>
  <si>
    <t>Pierpoint's Discovery</t>
  </si>
  <si>
    <t>PIERPOINT, Charles</t>
  </si>
  <si>
    <t>Jun 1724</t>
  </si>
  <si>
    <t>Milford</t>
  </si>
  <si>
    <t>Resurvey of part of Woodford adjoining Hammond's Enlargement, starting "on the east side of Delaware Bottom Branch and near to the mouth of said branch where it intersects with the western falls of Patapsco River" adjoining Taylor's Park, Snowdens Cowpen Regulated, and Bryar Bottom</t>
  </si>
  <si>
    <t>"on both sides of a run called the Deep Run of Patapsco Beginning at the end of the first course of a tract of land called Scotts Folly"</t>
  </si>
  <si>
    <t>SCOTT, Edward</t>
  </si>
  <si>
    <t>no survey at MSA patent site; MSA S1581-4260; Settlers of MD</t>
  </si>
  <si>
    <t>Patent found in Anne Arundel collection at MSA site but Settlers of MD says Baltimore County</t>
  </si>
  <si>
    <t>Frederick</t>
  </si>
  <si>
    <t>2.5 story 5x2 bay frame house</t>
  </si>
  <si>
    <t>Melvin Stern</t>
  </si>
  <si>
    <t>Dennis Dorsey (son of Nicholas and Lucy Sprigg) and wife Maria Owings, then Levin I. G. Owings</t>
  </si>
  <si>
    <t>John Quick owned 104 acres in 1878 but the kitchen wing was most likely constructed circa 1820</t>
  </si>
  <si>
    <t>M. Zeevald</t>
  </si>
  <si>
    <t>L-shaped frame farm house with kitchen wing dating from 1820</t>
  </si>
  <si>
    <t>2.5 story stucco farmhouse</t>
  </si>
  <si>
    <t>1916</t>
  </si>
  <si>
    <t>Mr. and Mrs. Dwelly</t>
  </si>
  <si>
    <t>Mr. and Mrs. John Riggs, no info about the land</t>
  </si>
  <si>
    <t>2 story 3x1 bay log house with additions</t>
  </si>
  <si>
    <t>Samuel Banks willed it to his 332 acre farm to his son Henry in 1853</t>
  </si>
  <si>
    <t>MANSELLS RANGE</t>
  </si>
  <si>
    <t>ADDITION TO MANSELLS RANGE</t>
  </si>
  <si>
    <t>Addition To Mansells Range</t>
  </si>
  <si>
    <t>Mansells Range</t>
  </si>
  <si>
    <t>Resurvey of Mansells Range beginning "on a levell on the west side of the head of a draft of Snowdens River called Nimble Johns Cabbin Branch"</t>
  </si>
  <si>
    <t>lying "between the head drafts of Snowdens River and the head drafts of western falls of Patapsco River on the south side the mane waggon road leading to Monocacy" beginning "on a levell near to the west side of a glade leading to the head of a branch called Nimble Johns Cabbin Branch"</t>
  </si>
  <si>
    <t>CUTSARY, Henry</t>
  </si>
  <si>
    <t>"on the west side of a branch called Mill Branch"</t>
  </si>
  <si>
    <t>WHO KNOWS THE WORTH OF IT</t>
  </si>
  <si>
    <t>Who Knows The Worth Of It</t>
  </si>
  <si>
    <t>beginning "on the west side of a draft that leads into a branch commonly called the Hay Meadow branch and nigh the head of said draft"</t>
  </si>
  <si>
    <t>JOHNSON, Thomas</t>
  </si>
  <si>
    <t>MILL LAND</t>
  </si>
  <si>
    <t>Mill Land</t>
  </si>
  <si>
    <t>beginning "on the south side of the western falls of Patapsco River and a small distance below the fork of said falls"</t>
  </si>
  <si>
    <t>PILLAGED LAND</t>
  </si>
  <si>
    <t>Jan 1763</t>
  </si>
  <si>
    <t>Pillaged Land</t>
  </si>
  <si>
    <t>"on the south side of the western falls of Patapsco River on a small branch descending into the aforesaid falls"</t>
  </si>
  <si>
    <t>Jun 1770</t>
  </si>
  <si>
    <t>Brent Wood Forest</t>
  </si>
  <si>
    <t>I Have Been A Great While At Risk</t>
  </si>
  <si>
    <t>"in the Barrons" starting "on the east side of a draft of Nimble Johns Cabbin Branch and about north from Henry Cutsary's dwelling plantation"</t>
  </si>
  <si>
    <t>Resurvey of Henry's Lott starting "near the east side of one of the drafts of Nimble Johns Cabbin Branch and about north from the said Henry Cutsary's dwelling plantation" at the beginning trees of I Have Been A Great While At Rest"</t>
  </si>
  <si>
    <t>I HAVE BEEN A GREAT WHILE AT REST</t>
  </si>
  <si>
    <t>I Have Been A Great While At Rest</t>
  </si>
  <si>
    <t>indexes as "At Risk" instead of "At Rest"</t>
  </si>
  <si>
    <t>Resurvey of Who Knows The Worth Of It for Samuel Mansell done in 1760 but he turned over the rights to Johnson who then acquired the patent.  The plat and courses are included but the survey itself seems to be missing.</t>
  </si>
  <si>
    <t>Mansells United Friendship</t>
  </si>
  <si>
    <t>"on the head drafts of Snowdens River" beginning "on the west side of a branch called Nimble Johns Cabbin Branch"</t>
  </si>
  <si>
    <t>PILLAGED ENLARGED</t>
  </si>
  <si>
    <t>Pillaged Enlarged</t>
  </si>
  <si>
    <t>Jan 1765</t>
  </si>
  <si>
    <t>Resurvey of Pillaged Land with vacancies lying in both Anne Arundel and Baltimore Counties, adjoining Moberley's Tavern to the south and Favour And Ease to the west</t>
  </si>
  <si>
    <t>Apr 1763</t>
  </si>
  <si>
    <t>"Beginning at the end of the forty-fourth course of Mansells Additional Defense" and running southeast</t>
  </si>
  <si>
    <t>ANYTHING WILL SUIT</t>
  </si>
  <si>
    <t>Jun 1775</t>
  </si>
  <si>
    <t>Anything Will Suit</t>
  </si>
  <si>
    <t>"Beginning at the end of nine perches on the north thirty eight degrees east fifty eight perches line(?) of a tract or parcel of land called Hampton Court it also being the thirty seventh course of the said tract"</t>
  </si>
  <si>
    <t>HAMPTON COURT</t>
  </si>
  <si>
    <t>Hampton Court</t>
  </si>
  <si>
    <t>Nov 1767</t>
  </si>
  <si>
    <t>U</t>
  </si>
  <si>
    <t>SAINT JAMES PARK</t>
  </si>
  <si>
    <t>CHASE, Samuel</t>
  </si>
  <si>
    <t>Saint James Park</t>
  </si>
  <si>
    <t>beginning at the bounded trees "of a tract of land called Additional Defense and standing near a spring called Poplar Spring"</t>
  </si>
  <si>
    <t>THE BLOOMING PLAINS</t>
  </si>
  <si>
    <t>FRENCH, Thomas</t>
  </si>
  <si>
    <t>The Blooming Plains</t>
  </si>
  <si>
    <t>HONEST TRIUMPH</t>
  </si>
  <si>
    <t>PINKNEY, Jonathan</t>
  </si>
  <si>
    <t>Dec 1774</t>
  </si>
  <si>
    <t>Honest Triumph</t>
  </si>
  <si>
    <t>MANSELLS PURCHASE</t>
  </si>
  <si>
    <t>JUST IN SIGHT</t>
  </si>
  <si>
    <t>May 1771</t>
  </si>
  <si>
    <t>GILLIS, John</t>
  </si>
  <si>
    <t>Just In Sight</t>
  </si>
  <si>
    <t>in Baltimore County starting "at a spring and on the south side of the head of the Flag Marsh run descending into the Western or Delaware Falls"</t>
  </si>
  <si>
    <t>BATCHELORS REFUGE</t>
  </si>
  <si>
    <t>Jan 1771</t>
  </si>
  <si>
    <t>"on the south side of the western falls of Patapsco River and Beginning at the end of the fifth line of a tract or parcel of land called Additional Defense"</t>
  </si>
  <si>
    <t>STRING ENLARGED</t>
  </si>
  <si>
    <t>Jun 1774</t>
  </si>
  <si>
    <t>Resurvey of String</t>
  </si>
  <si>
    <t>String</t>
  </si>
  <si>
    <t>String Enlarged</t>
  </si>
  <si>
    <t>STRING</t>
  </si>
  <si>
    <t>A CORK FOR THE EMPTY BOTTLE</t>
  </si>
  <si>
    <t>Jan 1769</t>
  </si>
  <si>
    <t>"Beginning at the end of the seventh course of a tract of land called Who Knows The Worth Of It" and running northwest from there</t>
  </si>
  <si>
    <t>EMPTY BOTTLE</t>
  </si>
  <si>
    <t>Empty Bottle</t>
  </si>
  <si>
    <t>in Baltimore County starting "at the end of the south fifteen degrees west three hundred and sixty eight perches line of a tract of land called Bachelors Refuge and on the north side of the northern fork of Delaware Falls which descends into the great falls of Patapsco"</t>
  </si>
  <si>
    <t>A Cork For The  Empty Bottle</t>
  </si>
  <si>
    <t>in Baltimore County "Beginning at the end of the second line a tract of land called the Empty Bottle", to the southwest of Empty Bottle</t>
  </si>
  <si>
    <t>Lapland</t>
  </si>
  <si>
    <t>PHELPS FANCY</t>
  </si>
  <si>
    <t>PHELPS, Charles</t>
  </si>
  <si>
    <t>Feb 1747</t>
  </si>
  <si>
    <t>LAPLAND - Gillis</t>
  </si>
  <si>
    <t>LAPLAND - Hammond</t>
  </si>
  <si>
    <t>Lapland - Hammond</t>
  </si>
  <si>
    <t>Sep 1771</t>
  </si>
  <si>
    <t>Appears to be a resurvey of a one acre lot called Venison Park beginning at the end of the twenty-eighth line of Bachelors Refuge and running southeast from there</t>
  </si>
  <si>
    <t>"on the east side of Severn Run and on the south side of a draft of the said Severn Run"</t>
  </si>
  <si>
    <t>Resurvey of Phelps Fancy adjoining Portland and Green Land all lying in Anne Arundel near Severn Run</t>
  </si>
  <si>
    <t>Resurvey of Dorsey's Chance adjoining Dorsey's Prospect, the Patapsco River, Howard's Resolution, Addition To Greenberrys Grove, Gardners Delight, Charles's Delight, Bakers Desire</t>
  </si>
  <si>
    <t>Batchelors Refuge</t>
  </si>
  <si>
    <t>Mar 1772</t>
  </si>
  <si>
    <t>Mansells Purchase</t>
  </si>
  <si>
    <t>Surveyed for Samuel Mansell but he transferred rights to Samuel Chase - no survey in folder</t>
  </si>
  <si>
    <t>survey is missing from folder</t>
  </si>
  <si>
    <t>Chews Vineyard</t>
  </si>
  <si>
    <t>Whittecars Purchase</t>
  </si>
  <si>
    <t>Girls Portion</t>
  </si>
  <si>
    <t>Kendalls Enlargement</t>
  </si>
  <si>
    <t>Vines Fancy</t>
  </si>
  <si>
    <t>Rebeccas Lot</t>
  </si>
  <si>
    <t>New Years Gift</t>
  </si>
  <si>
    <t>STONEY RUN HILLS</t>
  </si>
  <si>
    <t>HUGHS, Thomas</t>
  </si>
  <si>
    <t>Jul 1724</t>
  </si>
  <si>
    <t>Stoney Run Hills</t>
  </si>
  <si>
    <t>in Baltimore County "on the south side the main falls of Patapsco River Beginning at four bounded Spanish Oaks standing in a line of a tract of land called Howard's Range"</t>
  </si>
  <si>
    <t>Aug 1734</t>
  </si>
  <si>
    <t>HOWARD, Caleb Benjamin</t>
  </si>
  <si>
    <t>Resurvey of Howard's Range with vacancies and correction "on the south side of Patapsco River"</t>
  </si>
  <si>
    <t>HOWARD, Benjamin</t>
  </si>
  <si>
    <t>JOHNSON, Horatio</t>
  </si>
  <si>
    <t>Nov 1790</t>
  </si>
  <si>
    <t>adjoining Yates's Inheritance, Lockwood's Adventure, Howard's Range beginning at the beginning trees of Howard's Range running north 102.5 perches to intersect the east line of Yates's Inheritance</t>
  </si>
  <si>
    <t>Resurvey of Yates's Inheritance "on the south side of Patapsco River", intersects Harborough</t>
  </si>
  <si>
    <t>Dorseys Grove</t>
  </si>
  <si>
    <t>Taylors Park</t>
  </si>
  <si>
    <t>The Widows Cost</t>
  </si>
  <si>
    <t>Raynolds Habitation</t>
  </si>
  <si>
    <t>Poor Mans Beginning</t>
  </si>
  <si>
    <t>Coopers Lot</t>
  </si>
  <si>
    <t>Richmonds Lot</t>
  </si>
  <si>
    <t>Short Name2</t>
  </si>
  <si>
    <t>WHITE WINE AND CLARET</t>
  </si>
  <si>
    <t>Windsor Forrest</t>
  </si>
  <si>
    <t>Stevens Forrest</t>
  </si>
  <si>
    <t>Dorseys Search - John</t>
  </si>
  <si>
    <t>Dorseys Chance - Joshua</t>
  </si>
  <si>
    <t>Dorseys Chance - Caleb</t>
  </si>
  <si>
    <t>Clarys Forrest</t>
  </si>
  <si>
    <t>SPURRIERS LOT</t>
  </si>
  <si>
    <t>CHARITIES PURCHASE AND JAMES LOT</t>
  </si>
  <si>
    <t>Resurvey of Hobb's Lot, adjoining Altogether and Second Discovery</t>
  </si>
  <si>
    <t>Hobb's Lot Enlarged</t>
  </si>
  <si>
    <t>CALARNEY</t>
  </si>
  <si>
    <t>ORGAN, Matthew</t>
  </si>
  <si>
    <t>Calarney</t>
  </si>
  <si>
    <t>indexed as Catarney</t>
  </si>
  <si>
    <t>in Baltimore County "lying on the west side of the middle branch of Patapsco River" starting "near the head of a branch called the Indian Cabin Cove"</t>
  </si>
  <si>
    <t>OWENS OUTLAND PLAINS</t>
  </si>
  <si>
    <t>Owens Outland Plains</t>
  </si>
  <si>
    <t>in Baltimore County starting "near the head of a branch descending into the west side of the ? fork of the main falls of Patapsco River"</t>
  </si>
  <si>
    <t>BARBER, John</t>
  </si>
  <si>
    <t>"lying on the east side of Elkridge Road"</t>
  </si>
  <si>
    <t>HAZARD</t>
  </si>
  <si>
    <t>HOWARD, Thomas</t>
  </si>
  <si>
    <t>Hazard</t>
  </si>
  <si>
    <t>in Baltimore County "on the west side of Brown's River of Patuxent on both sides the mouth of the north west branch on the southward of the land called Hoods Hall" starting at "the beginning tree of Kendall's Delight"</t>
  </si>
  <si>
    <t>ADDITION TO HAZARD</t>
  </si>
  <si>
    <t>Addition To Hazard</t>
  </si>
  <si>
    <t>"Beginning at the beginning trees of a tract or parcel of land called Bens Luck"</t>
  </si>
  <si>
    <t>SECOND ADDITION TO HAZARD</t>
  </si>
  <si>
    <t>Second Addition To Hazard</t>
  </si>
  <si>
    <t>"Beginning at the end of the fourth and last line of a tract or parcel of land called Hazard"</t>
  </si>
  <si>
    <t>PEACE</t>
  </si>
  <si>
    <t>Sep 1804</t>
  </si>
  <si>
    <t>GRIFFITH, Lyde</t>
  </si>
  <si>
    <t>Lyde's Contrivance</t>
  </si>
  <si>
    <t>Adjoining and between Range Declined, Peace, Samuel's Contrivance, and Additional Chance "Beginning at a large rock stone called Indian Johns Cabbin stone it being a boundary of a tract of land called Silence"</t>
  </si>
  <si>
    <t>Peace</t>
  </si>
  <si>
    <t>May 1802</t>
  </si>
  <si>
    <t>Samuel's Contrivance</t>
  </si>
  <si>
    <t>beginning "at the end of the fourth course of a tract or parcel of land called Peace", shaped like an "N" south of Peace</t>
  </si>
  <si>
    <t>beginning "at the end of the sixty second course of a tract of land called Silence, runs west of the northern end of Silence</t>
  </si>
  <si>
    <t>Resurvey of Silence (originally granted to Samuel Farmer) partly in Anne Arundel and partly in Frederick Counties, references a "bank of Snowdens River", "south side of Swan Harbour Branch", Indian Johns Cabbin stone noted on plat, adjoining Meeks Delight, Purdum's Chance</t>
  </si>
  <si>
    <t>"between a tract of and called Dorsey's Grove and a tract of land called Partnership Beginning at the end of the second course of the said Dorsey's Grove"</t>
  </si>
  <si>
    <t>EXCHANGE - Dorsey</t>
  </si>
  <si>
    <t>Exchange - Dorsey</t>
  </si>
  <si>
    <t>"Beginning at a large stone marked IM on the east side of one of the main drafts of Patuxent River it being the beginning of a tract of land called Deavours (Deavers) Lott", borders along the southern and eastern border of Deaver's Choice</t>
  </si>
  <si>
    <t>VALLEY</t>
  </si>
  <si>
    <t>Oct 1792</t>
  </si>
  <si>
    <t>Valley</t>
  </si>
  <si>
    <t>Beginning "at the end of the twenty fifth course of a tract of land called Vanity Mount it being a bounder of said land", it was surveyed for Henry Ridgely who signed over his rights to Philemon Dorsey</t>
  </si>
  <si>
    <t>Resurvey of tract of same name adjoining Duvall's Range, Friendship, Gilpin aka Pressley, Red Oak Hill; directions shown on the plat are reversed from the survey measurements</t>
  </si>
  <si>
    <t>Chance - Mansell (Additional Chance)</t>
  </si>
  <si>
    <t>1762-03</t>
  </si>
  <si>
    <t>1729-03</t>
  </si>
  <si>
    <t>1726-07</t>
  </si>
  <si>
    <t>1724-06</t>
  </si>
  <si>
    <t>1761-06</t>
  </si>
  <si>
    <t>Pillaged Land (Hampton Court)</t>
  </si>
  <si>
    <t>Pinch Close Forrest</t>
  </si>
  <si>
    <t>1753-03</t>
  </si>
  <si>
    <t>Scott's Folly</t>
  </si>
  <si>
    <t>1792-10</t>
  </si>
  <si>
    <t>Who Knows The Worth Of It (Mansells United Friendship)</t>
  </si>
  <si>
    <t>Charities Purchase And James Lot</t>
  </si>
  <si>
    <t>Dorsey's Friendship And Higgins Chance (Hicken's Chance And Dorsey's Friendship)</t>
  </si>
  <si>
    <t>Henry's Lot (Henry's United Friendship)</t>
  </si>
  <si>
    <t>Hickens Chance And Dorsey's Friendship</t>
  </si>
  <si>
    <t>Hobb's Lot (Hobb's Lot Enlarged)</t>
  </si>
  <si>
    <t>Spurriers Lot</t>
  </si>
  <si>
    <t>Wright's Chance And Neighbors Good Will</t>
  </si>
  <si>
    <t>STEVENS FOREST</t>
  </si>
  <si>
    <t>Stevens Forest</t>
  </si>
  <si>
    <t>Salmon</t>
  </si>
  <si>
    <t>The plat and courses are included but the survey itself seems to be missing.</t>
  </si>
  <si>
    <t>JONES CONTRIVANCE</t>
  </si>
  <si>
    <t>Apr 1729</t>
  </si>
  <si>
    <t>Jones Contrivance</t>
  </si>
  <si>
    <t>in Baltimore County "up the Maine falls of Patapsco" starting "on the south side of the said maine falls above the place called Soldier's Delight"</t>
  </si>
  <si>
    <t>Sep 1732</t>
  </si>
  <si>
    <t>Dorsey's Inheritance</t>
  </si>
  <si>
    <t>Resurvey of Dorsey's Adventure and Whittecars's Purchase</t>
  </si>
  <si>
    <t>starting "by the side of a glade or run which descends into the maine falls of Patapsco and on the west side of the said falls"</t>
  </si>
  <si>
    <t>Joshua's Lot</t>
  </si>
  <si>
    <t>"between three other tracts of parcels of land viz. White Wine And Claret, White Oak Orchard, and the land called Poor Mans Beginning" beginning "on the east side of a draft that descends into Claggetts Run</t>
  </si>
  <si>
    <t>CURGAFORGUS</t>
  </si>
  <si>
    <t>Curgaforgus</t>
  </si>
  <si>
    <t>in Baltimore County beginning "on the north side of a run called the middle run which said run descends into the west side of the Maine falls of Patapsco"</t>
  </si>
  <si>
    <t>WHITE OAK ORCHARD</t>
  </si>
  <si>
    <t>MARTIN, John</t>
  </si>
  <si>
    <t>White Oak Orchard</t>
  </si>
  <si>
    <t>Ridgelys Care</t>
  </si>
  <si>
    <t>"in the great fork of Patuxent River" starting near "the mouth of a small draft leading into Dorseys Great Branch", adjoining Joshua's Lot</t>
  </si>
  <si>
    <t>Snowdens Cowpen</t>
  </si>
  <si>
    <t>A SLIPE BY CHANCE</t>
  </si>
  <si>
    <t>A Slipe By Chance</t>
  </si>
  <si>
    <t>MacKinzies Discovery</t>
  </si>
  <si>
    <t>Dorseys Hill</t>
  </si>
  <si>
    <t>Oct 1740</t>
  </si>
  <si>
    <t>STRINGER, Samuel</t>
  </si>
  <si>
    <t>"on Elkridg and next adjoyning to a tract of land called Warfields Contrivance"</t>
  </si>
  <si>
    <t>COCKSHILL</t>
  </si>
  <si>
    <t>Cockshill</t>
  </si>
  <si>
    <t>Resurvey of Stringer's Addition and Hobbs Park</t>
  </si>
  <si>
    <t>Jun 1771</t>
  </si>
  <si>
    <t>STRINGER, Richard</t>
  </si>
  <si>
    <t>Stringer's Park</t>
  </si>
  <si>
    <t>"on the Middle River of Patuxent between the four following tracts of land (viz.) Wincopin Neck, Bare Hill, and the Addition on the north side of the said River and Warfields Range lying on the south side of the said river"</t>
  </si>
  <si>
    <t>Mar 1784</t>
  </si>
  <si>
    <t>Stringer's Advantage</t>
  </si>
  <si>
    <t>PLEASANT PLAINS</t>
  </si>
  <si>
    <t>Nov 1809</t>
  </si>
  <si>
    <t>STRINGER, John</t>
  </si>
  <si>
    <t>Resurvey of Hobbs Park, Warfields Contrivance, Food Plenty, Halls Lot, Browns Purchase, Widows Cost, and Stringers Park</t>
  </si>
  <si>
    <t>LEES RANGE</t>
  </si>
  <si>
    <t>Resurvey of Warfield's Contrivance and Lees Range lying in Baltimore County</t>
  </si>
  <si>
    <t>LEE, Francis</t>
  </si>
  <si>
    <t>no survey at MSA patent site; MSA S1581-2814; Settlers of MD</t>
  </si>
  <si>
    <t>Lees Range</t>
  </si>
  <si>
    <t>Stringer's Addition (Stringer's Park)</t>
  </si>
  <si>
    <t>1714-12</t>
  </si>
  <si>
    <t>Cockshill (Cocksell)</t>
  </si>
  <si>
    <t>Pooles Chance</t>
  </si>
  <si>
    <t>Howards Chance - Philip</t>
  </si>
  <si>
    <t>Moores Morning Choice Enlarged</t>
  </si>
  <si>
    <t>COPPER HILL</t>
  </si>
  <si>
    <t>GARDNER, John</t>
  </si>
  <si>
    <t>Copper Hill</t>
  </si>
  <si>
    <t>DARBYS DESIRE</t>
  </si>
  <si>
    <t>DARBY, Josias</t>
  </si>
  <si>
    <t>Darbys Desire</t>
  </si>
  <si>
    <t>Nealsons Rainbow</t>
  </si>
  <si>
    <t>Oct 1729</t>
  </si>
  <si>
    <t>Surveyed for Richard Nealson (Nelson) but he assigned his rights to Nicholas Ridgely</t>
  </si>
  <si>
    <t>Moberleys Rest</t>
  </si>
  <si>
    <t>Moberleys Tavern</t>
  </si>
  <si>
    <t>Moberleys Desire</t>
  </si>
  <si>
    <t>Moberleys Chance</t>
  </si>
  <si>
    <t>Jun 1744</t>
  </si>
  <si>
    <t>Caleb's Vineyard</t>
  </si>
  <si>
    <t>"on the south side of the mane falls of Patapsco River"</t>
  </si>
  <si>
    <t>Calebs Vineyard</t>
  </si>
  <si>
    <t>HARBOROUGH</t>
  </si>
  <si>
    <t>HAMMOND, Lawrence</t>
  </si>
  <si>
    <t>Harborough</t>
  </si>
  <si>
    <t>running north by east 206 perches to the Patapsco River then bounding the river going westward, then bounding Calloways Cove heading south on the west side of the plat</t>
  </si>
  <si>
    <t>GRIMES CHANCE</t>
  </si>
  <si>
    <t>Grimes Chance</t>
  </si>
  <si>
    <t>Feb 1744</t>
  </si>
  <si>
    <t>Pierpoint's Pleasure</t>
  </si>
  <si>
    <t>"between two tracts of land one called Chews Vineyard the other called Talbotts Last Shift and joyning a tract of land called Calebs Vineyard", starting at the beginning tree for Calebs Vineyard</t>
  </si>
  <si>
    <t>PARTNERSHIP RENEWED</t>
  </si>
  <si>
    <t>Peter and Adam Shipley were partners</t>
  </si>
  <si>
    <t>Nov 1744</t>
  </si>
  <si>
    <t>Partnership Renewed</t>
  </si>
  <si>
    <t>Oct 1738</t>
  </si>
  <si>
    <t>in Baltimore County "on Elk Ridge" starting "at the head of a draft of a branch descending into Deep Run"</t>
  </si>
  <si>
    <t>BROTHERS PARTNERSHIP - Warfield</t>
  </si>
  <si>
    <t>BROTHERS PARTNERSHIP - Dorsey</t>
  </si>
  <si>
    <t>BROTHERS PARTNERSHIP - Shipley</t>
  </si>
  <si>
    <t>Resurvey of Brothers Partnership - Shipley</t>
  </si>
  <si>
    <t>Brothers Partnership - Dorsey</t>
  </si>
  <si>
    <t>Brothers Partnership - Shipley</t>
  </si>
  <si>
    <t>Brothers Partnership - Warfield</t>
  </si>
  <si>
    <t>Howards Chance - Cornelius</t>
  </si>
  <si>
    <t>Oliver's Chance</t>
  </si>
  <si>
    <t>Resurvey of A Slipe By Chance</t>
  </si>
  <si>
    <t>First Division</t>
  </si>
  <si>
    <t>needs work - plat doesn't match map</t>
  </si>
  <si>
    <t>TIMBER BOTTOM</t>
  </si>
  <si>
    <t>"in the great fork of Patuxent River on a branch called Hammonds Great Branch between two tracts of land one called Venison Park the other called Snowdens Intent Beginning at the end of the sixth course of the afsd land called Venison Park it being one hundred and forty perches"</t>
  </si>
  <si>
    <t>Timber Bottom</t>
  </si>
  <si>
    <t>HICKORY BOTTOM</t>
  </si>
  <si>
    <t>Mar 1749</t>
  </si>
  <si>
    <t>Hickory Bottom</t>
  </si>
  <si>
    <t>"on the south side of the main falls of Patapsco River Beginning at the end of the north seventy nine degrees west 370 perch course of a tract of land called Ranters Ridge"</t>
  </si>
  <si>
    <t>ADDITION TO LONG BOTTOM</t>
  </si>
  <si>
    <t>Addition To Long Bottom</t>
  </si>
  <si>
    <t>"on the drafts of the western Falls of Patapsco River between a tract of and called Shipley's Search and a tract of land called the Invasion and joyning a tract of land called Longbottom"</t>
  </si>
  <si>
    <t>Shipleys Foresight</t>
  </si>
  <si>
    <t>DISPUTE ENDED</t>
  </si>
  <si>
    <t>Dispute Ended</t>
  </si>
  <si>
    <t>Resurvey of Southern Addition "on the drafts of the Patuxent River" by splitting off two separate parts for John Dorsey with the rest remaining with Philip Hammond, first part starting at the beginning tree of Jack's Peacock, the second part starting at the beginning trees of Charities Purchase and James Lot</t>
  </si>
  <si>
    <t>BARRAN HILLS</t>
  </si>
  <si>
    <t>Barran Hills</t>
  </si>
  <si>
    <t>Resurvey of Hockley partly in Anne Arundel County and partly in Baltimore County on both sides of the head of Patapsco River</t>
  </si>
  <si>
    <t>Nelson's Rainbow</t>
  </si>
  <si>
    <t>"in the fork of Patuxent River" starting at the beginning tree of Laswell's Hopewell, surveyed for Richard Nealson (Nelson) but he assigned his rights to Nicholas Ridgely</t>
  </si>
  <si>
    <t>1744-02</t>
  </si>
  <si>
    <t>1729-10</t>
  </si>
  <si>
    <t>1744-06</t>
  </si>
  <si>
    <t>Brothers Partnership - Shipley (Partnership Renewed)</t>
  </si>
  <si>
    <t>Snowdens Cowpen Regulated</t>
  </si>
  <si>
    <t>Merciers Friendship</t>
  </si>
  <si>
    <t>Howards Resolution - Henry</t>
  </si>
  <si>
    <t>Resurvey of Goose Neck, Addition To Goose Neck, and Dorsey's Grove</t>
  </si>
  <si>
    <t>Benjamin's Addition</t>
  </si>
  <si>
    <t>"on the ridge between the drafts of Tongue Branch running into the Middle River of Patuxent and Robert Barnes's branch running into Snowdens River of the said Patuxent", near Dorsey's Grove</t>
  </si>
  <si>
    <t>ADDITION TO GOOSE NECK</t>
  </si>
  <si>
    <t>Jan 1746</t>
  </si>
  <si>
    <t>Addition To Goose Neck</t>
  </si>
  <si>
    <t>"between a tract of land called Goose Neck and a tract of land called Pheasant Ridge"</t>
  </si>
  <si>
    <t>Addition To Josephs Advancement</t>
  </si>
  <si>
    <t>PORK PLENTY IF NO THIEVES</t>
  </si>
  <si>
    <t>WARD, Nathaniel</t>
  </si>
  <si>
    <t>Pork Plenty If No Thieves</t>
  </si>
  <si>
    <t>SAFEGUARD</t>
  </si>
  <si>
    <t>Safeguard</t>
  </si>
  <si>
    <t>"between a tract of land called Pheasant Ridge and a tract of land called Henry And Peter"</t>
  </si>
  <si>
    <t>WHITE OAK BOTTOM</t>
  </si>
  <si>
    <t>White Oak Bottom</t>
  </si>
  <si>
    <t>Purdums Enlargement</t>
  </si>
  <si>
    <t>SNAKE IN THE GRASS</t>
  </si>
  <si>
    <t>Aug 1754</t>
  </si>
  <si>
    <t>Snake In The Grass</t>
  </si>
  <si>
    <t>"on the east side of the north branch of Snowdens River of Patuxent"</t>
  </si>
  <si>
    <t xml:space="preserve">"on the east side of Snowdens River"  </t>
  </si>
  <si>
    <t>Dependence</t>
  </si>
  <si>
    <t>DEPENDENCE</t>
  </si>
  <si>
    <t>Mar 1755</t>
  </si>
  <si>
    <t>DORSEY, Henry</t>
  </si>
  <si>
    <t>Dorsey's Second Addition</t>
  </si>
  <si>
    <t>Resurvey of Dorsey's Addition starting "at the end of the eighteenth course of a tract of land called Worthington's Range being the original beginning place of the afsd Dorseys Addition"</t>
  </si>
  <si>
    <t>Sep 1745</t>
  </si>
  <si>
    <t>"in the fork of Patuxent River Beginning at the end of the eighteenth course or line of a tract of land called Worthington's Range"</t>
  </si>
  <si>
    <t>Jul 1755</t>
  </si>
  <si>
    <t>WELSH, Richard</t>
  </si>
  <si>
    <t>"on the drafts of Snowden River of Patuxent in the Barrans" starting "on the west side of a hill facing one of the drafts of the Cattail River"</t>
  </si>
  <si>
    <t>PLEASANT PROSPECT</t>
  </si>
  <si>
    <t>DORSEY, Elizabeth</t>
  </si>
  <si>
    <t>Mar 1775</t>
  </si>
  <si>
    <t>Pleasant Prospect</t>
  </si>
  <si>
    <t>"beginning at the end of the third course of a tract of land called Dorsey's Range"</t>
  </si>
  <si>
    <t>Howards Resolution - Cornelius</t>
  </si>
  <si>
    <t>PIERPOINT, Henry</t>
  </si>
  <si>
    <t>Chance - Pierpoint</t>
  </si>
  <si>
    <t>CHANCE - Pierpoint</t>
  </si>
  <si>
    <t>"joyning the following two tracts of land viz. Talbotts Resolution Manor and Long Reach Beginning at the end of the north west 436? Course of the afsd Talbotts Resolution Manor"</t>
  </si>
  <si>
    <t>ACCORD</t>
  </si>
  <si>
    <t>May 1757</t>
  </si>
  <si>
    <t>HOOD, James</t>
  </si>
  <si>
    <t>Accord</t>
  </si>
  <si>
    <t>"on the south side of the western falls of Patapsco near the mouth of a branch called the Great Bridge Branch next adjoyning a tract of land called Johns Chance" starting at the end of the twelfth course of Johns Chance</t>
  </si>
  <si>
    <t>in Baltimore County adjoining Mary's Luck, Everything Needful, Petty France Resurveyed, Pheasant Hills, and Crosses Lot surveyed for John Showers</t>
  </si>
  <si>
    <t>DISCORD</t>
  </si>
  <si>
    <t>Discord</t>
  </si>
  <si>
    <t>"on the drafts of the western falls of Patapsco River and joyning a tract of land called the Conclusion Beginning at the end of the twenty fourth course of the afsd land called the Conclusion"</t>
  </si>
  <si>
    <t>CHESTNUT RIDGE</t>
  </si>
  <si>
    <t>Chestnut Ridge</t>
  </si>
  <si>
    <t>HANKS, William</t>
  </si>
  <si>
    <t>"in the fork of Patuxent River Beginning at the end of the twenty fourth course of a tract of land called Worthington's Range"</t>
  </si>
  <si>
    <t>THE SEARCH</t>
  </si>
  <si>
    <t>"joyning a tract of land called Longreach (Long Reach) and(?) tract of land called Freeborns Progress"</t>
  </si>
  <si>
    <t>The Search</t>
  </si>
  <si>
    <t>ANYTHING - Ridgely</t>
  </si>
  <si>
    <t>ANYTHING - Moberley</t>
  </si>
  <si>
    <t>Anything - Ridgely</t>
  </si>
  <si>
    <t>"Beginning in the north eighty four degrees west line eight hundred and sixty perches from the beginning of said line it being the first course of a tract of land called The Woodford"</t>
  </si>
  <si>
    <t>Edwards Discovery</t>
  </si>
  <si>
    <t>Edwards Lot</t>
  </si>
  <si>
    <t>Edwards Hopewell</t>
  </si>
  <si>
    <t>EDWARDS DISCOVERY</t>
  </si>
  <si>
    <t>EDWARDS HOPEWELL</t>
  </si>
  <si>
    <t>EDWARDS LOT</t>
  </si>
  <si>
    <t>John And Elizabeth</t>
  </si>
  <si>
    <t>JOHN AND ELIZABETH</t>
  </si>
  <si>
    <t>Sep 1758</t>
  </si>
  <si>
    <t>SELLMAN, John</t>
  </si>
  <si>
    <t>Sep 1759</t>
  </si>
  <si>
    <t>BEALL, Benjamin</t>
  </si>
  <si>
    <t>Beall's Enlargement</t>
  </si>
  <si>
    <t>THE DISCOVERY - Beall</t>
  </si>
  <si>
    <t>Resurvey of Beall's part of The Discovery</t>
  </si>
  <si>
    <t>Discovery - Beall</t>
  </si>
  <si>
    <t>Beall's part of The Discovery lying "near the head of a creek of Patapsco River called Rock Creek" starting at a tree in a line of Burles Park</t>
  </si>
  <si>
    <t>Howard's Fair And Amicable Settlement</t>
  </si>
  <si>
    <t>WHAT IS LEFT</t>
  </si>
  <si>
    <t>Nov 1760</t>
  </si>
  <si>
    <t>What Is Left</t>
  </si>
  <si>
    <t>"Beginning at the end of the second course of a tract of land called Barnes Hunt"</t>
  </si>
  <si>
    <t>Jan 1761</t>
  </si>
  <si>
    <t>Green's Meadow</t>
  </si>
  <si>
    <t>starting near "a north hill side near to a branch called Spurriers Branch"</t>
  </si>
  <si>
    <t>NORTH HILLS</t>
  </si>
  <si>
    <t>beginning "near to the Middle River of Patuxent and on the north side thereof" at the beginning tree of Howards Resolution</t>
  </si>
  <si>
    <t>North Hills</t>
  </si>
  <si>
    <t>Sewell's Lot (John And Elizabeth)</t>
  </si>
  <si>
    <t>Salopia (Salopha)</t>
  </si>
  <si>
    <t>Edwards Discovery (Edwards Hopewell)</t>
  </si>
  <si>
    <t>Dorsey's Addition (Dorsey's Second Addition)</t>
  </si>
  <si>
    <t>1757-05</t>
  </si>
  <si>
    <t>Dependence (Struggle For Life)</t>
  </si>
  <si>
    <t>Anything - Moberley</t>
  </si>
  <si>
    <t>Patent Date</t>
  </si>
  <si>
    <t>Patent Year</t>
  </si>
  <si>
    <t>Mapped Patent Year</t>
  </si>
  <si>
    <t>Match Patent Year</t>
  </si>
  <si>
    <t>Match Mapped Desc</t>
  </si>
  <si>
    <t>Mapped Desc</t>
  </si>
  <si>
    <t>1756-01</t>
  </si>
  <si>
    <t>1721-02</t>
  </si>
  <si>
    <t>1752-11</t>
  </si>
  <si>
    <t>1752-08</t>
  </si>
  <si>
    <t>Resurvey of Adam's Forrest "on the head drafts of the Middle River of Patuxent", adjoining John's Lot, Dorsey's Grove, Poplar Spring Garden, Belts and Stevens Hills</t>
  </si>
  <si>
    <t>The beginning trees of this property adjoin Hunting Ground</t>
  </si>
  <si>
    <t>"on the south side of the falls of Patapsco River in the Barrans"</t>
  </si>
  <si>
    <t>in Baltimore County "on the south side of the main falls of Patapsco River"</t>
  </si>
  <si>
    <t>SAPLING RIDGE</t>
  </si>
  <si>
    <t>WRIGHT, Benjamin</t>
  </si>
  <si>
    <t>Sapling Ridge</t>
  </si>
  <si>
    <t>starting "on the east side of a branch called Bush Cabbin branch"</t>
  </si>
  <si>
    <t>in Baltimore County starting "on the north side of the western falls of Patapsco in a swamp"</t>
  </si>
  <si>
    <t>Resurvey of Shipley's Will lying partly in Baltimore County and partly in Anne Arundel County, adjoining Robert's Advantage, Shipley's Discovery, Concord, Rowley's Neck, and Stoney Barrans Hills; also adjoining Poole's Chance according to that patent</t>
  </si>
  <si>
    <t>Resurvey of Mercier's Friendship lying partly in Baltimore county and partly in Anne Arundel county, adjoining Robert's Advantage, Concord, Rowleys Neck</t>
  </si>
  <si>
    <t>"Beginning at the end of the seventh line of a tract of land called Shipley's Discovery", included on the Lost By Neglect plat shown in the northwest corner of the plat</t>
  </si>
  <si>
    <t>ADDITION TO CONCORD</t>
  </si>
  <si>
    <t>BARNES PLEASANT MEADOW</t>
  </si>
  <si>
    <t>Barnes Pleasant Meadow</t>
  </si>
  <si>
    <t>starting at the beginning tree of Brown's Purchase</t>
  </si>
  <si>
    <t>CATCH AS CATCH CAN</t>
  </si>
  <si>
    <t>Catch As Catch Can</t>
  </si>
  <si>
    <t>starting "on a point and near to the main draft of the Middle River of Patuxent"</t>
  </si>
  <si>
    <t>CHERRY BOTTOM</t>
  </si>
  <si>
    <t>beginning "on the east side of the Cattail River"</t>
  </si>
  <si>
    <t>Cherry Bottom</t>
  </si>
  <si>
    <t>Dorseys Intrust</t>
  </si>
  <si>
    <t>starting "on a bottom or hollow that descends into the western falls and near to the end of the south twelve degrees west thirty six perch course of a tract of land called Good Neighborhood"</t>
  </si>
  <si>
    <t>RAY, William</t>
  </si>
  <si>
    <t>Ray's Chance</t>
  </si>
  <si>
    <t>"Beginning at the end of the last course of a tract of land called Gaithers Chance</t>
  </si>
  <si>
    <t>"Beginning at the end of thirty five perches of the course south forty degrees west ninety four perches it being the seventh course of a tract of land called Altogether"</t>
  </si>
  <si>
    <t>Feb 1764</t>
  </si>
  <si>
    <t>John's Beginning</t>
  </si>
  <si>
    <t>"Beginning at the end of the seventeenth line of a tract of land called the Conclusion"</t>
  </si>
  <si>
    <t>Stoners Hammer</t>
  </si>
  <si>
    <t>STONER, John</t>
  </si>
  <si>
    <t>starting at a tree "on the north side of a small draft of Patuxent River it being a bounder of the land called Trusty Friend"</t>
  </si>
  <si>
    <t>TRUSTY FRIEND</t>
  </si>
  <si>
    <t>Resurvey of Pinkstone's Fancy lying "between the drafts of Patapsco River and the drafts of Patuxent River", adjoining Barbers Addition, The Support, Youngs Chance, Youngs Luckess(?), Watts Forrest, Youngs Good Luck, Youngs Range, Spanish Oak Grove, Bold Venture, Addition To Bold Venture, Hickory Thickett, Griffiths Lot, Richard And Thomas, Chaney's Third Beginning, Chaney's Choice, Browns Purchase, and Champion Forrest; mentions the dividing of Elkridge and Huntington Roads</t>
  </si>
  <si>
    <t>Rich Meadow</t>
  </si>
  <si>
    <t>May 1763</t>
  </si>
  <si>
    <t>Gaither's Enlargement</t>
  </si>
  <si>
    <t>Resurvey of Gaither's Chance beginning at "the end of the north eighty degrees west line of a tract of land called Worthington's Range"</t>
  </si>
  <si>
    <t>1762-05</t>
  </si>
  <si>
    <t>"Beginning at the end of the sixth course of a tract of land called the Conclution (Conclusion)"</t>
  </si>
  <si>
    <t>RICH MEADOW</t>
  </si>
  <si>
    <t>Resurvey of Addition To Long Bottom</t>
  </si>
  <si>
    <t>Talbotts Addition</t>
  </si>
  <si>
    <t>Ridgelys Range - Henry</t>
  </si>
  <si>
    <t>John's Beginning Enlarged</t>
  </si>
  <si>
    <t>Resurvey of The Fork partly in Anne Arundel and partly in Frederick counties starting "at the end of the fourth line of the land calld Darby's Desire"</t>
  </si>
  <si>
    <t>Johnson's Care</t>
  </si>
  <si>
    <t>REMNANT</t>
  </si>
  <si>
    <t>Remnant</t>
  </si>
  <si>
    <t>"on the drafts of Deep Run and adjoyning three other tracts or parcels of land (viz.) Dorseys Hills, Bachelors Hall and Calebs Pasture Beginning at the end of the sixth line of the aforesaid tract called Calebs Pasture"</t>
  </si>
  <si>
    <t>SLIPE</t>
  </si>
  <si>
    <t>"Beginning at the end of the fourteenth course of the land called Shipleys Search"</t>
  </si>
  <si>
    <t>Slipe</t>
  </si>
  <si>
    <t>CONCORD RESURVEYED</t>
  </si>
  <si>
    <t>Mar 1765</t>
  </si>
  <si>
    <t>Concord Resurveyed</t>
  </si>
  <si>
    <t>Resurvey of Concord "at the end of the seventeenth course of a tract of land called Johns Chance"</t>
  </si>
  <si>
    <t>Resurvey of Stoney Hills mostly in Baltimore County and partly in Anne Arundel County starting "on the west side of a branch called and known by the name of Sams Spring branch which leads into the north side of the western falls of Patapsco River" adjoining Johns Lot, Hammonds Fine Soil Forrest, Owensis(Owings?) Out Land</t>
  </si>
  <si>
    <t>"on the west side of Brown's River of Patuxent and between two tracts of land the one called Browns Forrest and the other the Addition formerly taken up by Thomas Brown of Ann Arundell county"</t>
  </si>
  <si>
    <t>John Hammond was the son of Charles; indexed on MSA site and 1765 for 27 acres to William Blizzard</t>
  </si>
  <si>
    <t>Apr 1795</t>
  </si>
  <si>
    <t>SHOWERS, John</t>
  </si>
  <si>
    <t>Resurvey of Concord Resurveyed adding vacancies on Baltimore County side</t>
  </si>
  <si>
    <t>Hopsons Choice - Mercier</t>
  </si>
  <si>
    <t>Nov 1769</t>
  </si>
  <si>
    <t>What's Left - Hobbs</t>
  </si>
  <si>
    <t>Resurvey of Catch As Catch Can beginning "at a stone marked HB on the east side of a draft that descends into Middle River the said stone being a boundary of a tract of land called Cumberland"</t>
  </si>
  <si>
    <t>needs work to determine where it lies exactly</t>
  </si>
  <si>
    <t>BURGESS LOOK OUT</t>
  </si>
  <si>
    <t>Sep 1766</t>
  </si>
  <si>
    <t>BURGESS, Joseph</t>
  </si>
  <si>
    <t>Aug 1766</t>
  </si>
  <si>
    <t>Robinson's Mistake</t>
  </si>
  <si>
    <t>starting at "the original beginning tree of a tract of land called Clarys Forrest"</t>
  </si>
  <si>
    <t>SIMPSON, William</t>
  </si>
  <si>
    <t>TIMBER LANE</t>
  </si>
  <si>
    <t>starting at "the beginning trees of a tract of land called Dorseys Hills"</t>
  </si>
  <si>
    <t>Aug 1765</t>
  </si>
  <si>
    <t>Timber Lane</t>
  </si>
  <si>
    <t>VICTORY</t>
  </si>
  <si>
    <t>BLACK MEADOW</t>
  </si>
  <si>
    <t>Black Meadow</t>
  </si>
  <si>
    <t>very faded and hard to read</t>
  </si>
  <si>
    <t>"Beginning at  the end of the thirty fourth course of a tract of land called Dorseys Range"</t>
  </si>
  <si>
    <t>TARRIPAN HILL</t>
  </si>
  <si>
    <t>Tarripan Hill</t>
  </si>
  <si>
    <t>"Beginning at the end of the twenty ninth course of a tract of land called Dorseys Range"</t>
  </si>
  <si>
    <t>WILDERNESS</t>
  </si>
  <si>
    <t>Wilderness</t>
  </si>
  <si>
    <t>"on the drafts of a run called Deep Run in a Forrest commonly called Catelings Forrest adjoyning the lands called Addition To Timber Neck, Calebs Purchase, and Forresters Range" starting at "the south fifty four degrees east fifty perch course of the aforesaid Forresters Range"</t>
  </si>
  <si>
    <t>Oct 1755</t>
  </si>
  <si>
    <t>FORREST, John</t>
  </si>
  <si>
    <t>Forrester's Range (Resurveyed)</t>
  </si>
  <si>
    <t>"in the barrans between the branches of Deep and and the branches of Stoney Run", adjoining Cupola Hill</t>
  </si>
  <si>
    <t>"in the barrans and in the fork of the branches of Deep Run and on the south side of a tract of land called Addition To Timber Neck" starting "about fifty perches to the northward of a run called Little Deep Run "</t>
  </si>
  <si>
    <t>Oct 1736</t>
  </si>
  <si>
    <t>Finish</t>
  </si>
  <si>
    <t>FINISH</t>
  </si>
  <si>
    <t>"Beginning at the end of the fiftieth course of a tract of land called Invasion"</t>
  </si>
  <si>
    <t>Nov 1768</t>
  </si>
  <si>
    <t>FIRE TONGS</t>
  </si>
  <si>
    <t>"Beginning at the beginning of a tract or parcel of land called Browns Purchase"</t>
  </si>
  <si>
    <t>YEATES, Richard</t>
  </si>
  <si>
    <t>Fire Tongs</t>
  </si>
  <si>
    <t>VICE</t>
  </si>
  <si>
    <t>Vice</t>
  </si>
  <si>
    <t>"Beginning at the end of the fifth course of a tract of land called Champion forrest it also being the end of the first course of a tract of land called Stoner's Hammer"</t>
  </si>
  <si>
    <t>THE ADDITION - Stringer</t>
  </si>
  <si>
    <t>Apr 1767</t>
  </si>
  <si>
    <t>"Beginning at the end of the eighth course of a tract of land called Hobbs Park"</t>
  </si>
  <si>
    <t>The Addition - Stringer</t>
  </si>
  <si>
    <t>COSTLY</t>
  </si>
  <si>
    <t>Oct 1769</t>
  </si>
  <si>
    <t>Costly</t>
  </si>
  <si>
    <t>"Beginning at the end of the nineteenth course of a tract of land called Howards Resolution"</t>
  </si>
  <si>
    <t>Whats Left - Hobbs</t>
  </si>
  <si>
    <t>Wilks And Liberty</t>
  </si>
  <si>
    <t>WILKS AND LIBERTY</t>
  </si>
  <si>
    <t>Resurvey of Howards Resolution</t>
  </si>
  <si>
    <t>POPLAR SPRING MEADOWS</t>
  </si>
  <si>
    <t>LAWRENCE, John</t>
  </si>
  <si>
    <t>Poplar Spring Meadows</t>
  </si>
  <si>
    <t>Resurvey of John Lawrence's part Poplar Spring Garden inherited from his father Levin Lawrence containing the one-acre parcel for the Chapel Of Ease</t>
  </si>
  <si>
    <t>WHITSUNTIDES GIFT</t>
  </si>
  <si>
    <t>Whitsuntides Gift</t>
  </si>
  <si>
    <t>RACE GROUND</t>
  </si>
  <si>
    <t>BROWN, James</t>
  </si>
  <si>
    <t>Race Ground</t>
  </si>
  <si>
    <t>all the vacant land between the tracts of land called Rocky Ridge, Whats Left, and Sapling Range "Beginning at the end of the fifth line of the first mentioned tract called Rocky Ridge"</t>
  </si>
  <si>
    <t>TERRA EXCULTABILIS</t>
  </si>
  <si>
    <t>Terra Excultabilis</t>
  </si>
  <si>
    <t>"on one of the drafts of Patuxent (alias) Snowdens River called Nimble Johns Cabbin Branch and Beginning at the end of twelve perches on the second line of a tract or parcel of land called Pork Plenty If No Thieves taken up by a certain Nathaniel Ward", plat shows adjoining to James Brooks' Brook Grove, Disappointment, and Harry's Lot</t>
  </si>
  <si>
    <t>Jun 1773</t>
  </si>
  <si>
    <t>Whips Lot</t>
  </si>
  <si>
    <t>Resurvey of Harry's Lot starting "at the end of the twenty third course of a tract of land called Fredericksborough it being abounder of said land"</t>
  </si>
  <si>
    <t>"near the head of a small draft that descends into Snowdens River", resurvey starts "at the end of the twenty third course of a tract of land called Fredericksborough it being abounder of said land"</t>
  </si>
  <si>
    <t>Lapland - Gillis</t>
  </si>
  <si>
    <t>Addition To Porters Care</t>
  </si>
  <si>
    <t>Addition To Hoods Hall And Bens Luck</t>
  </si>
  <si>
    <t>ADDITION TO CHESTNUT HILL</t>
  </si>
  <si>
    <t>Mar 1771</t>
  </si>
  <si>
    <t>Addition To Chestnut Hill</t>
  </si>
  <si>
    <t>"adjoining a tract or parcel of land called Chestnut Hill now is the possession of the said Philip Hammond Beginning at the end of the thirty seventh course of the said land"</t>
  </si>
  <si>
    <t>Beginning at the beginning tree of Kendel's Delight and the beginning tree of Hazard and the fourth and last boundary of Dryer's Inheritance</t>
  </si>
  <si>
    <t>Store House Hill</t>
  </si>
  <si>
    <t>STORE HOUSE HILL</t>
  </si>
  <si>
    <t>ADDITION TO STORE HOUSE HILL</t>
  </si>
  <si>
    <t>Addition To Store House Hill</t>
  </si>
  <si>
    <t>"Beginning at the end of the fourth course of a tract or parcel of land called Store House Hill"</t>
  </si>
  <si>
    <t>ASH WEDNESDAY</t>
  </si>
  <si>
    <t>Ash Wednesday</t>
  </si>
  <si>
    <t>"Beginning at the westernmost tree of two bounded white oaks standing on the east side of Locust Thickett Branch they being boundarys of a tract of land called Conclusion and also of a tract of land called Cumberland"</t>
  </si>
  <si>
    <t>DEAR BOUGHT</t>
  </si>
  <si>
    <t>"Beginning at the end of nineteen perches on the south five degrees west thirty four perches line of a tract or parcel of land called Conclusion it being the second line from a bounded white oak the same being a boundary of the said tract"</t>
  </si>
  <si>
    <t>Dear Bought</t>
  </si>
  <si>
    <t>FIRST ADDITION TO LITTLE WORTH</t>
  </si>
  <si>
    <t>SECOND ADDITION TO LITTLE WORTH</t>
  </si>
  <si>
    <t>First Addition To Little Worth</t>
  </si>
  <si>
    <t>"Beginning at the end of the third course of Little Worth"</t>
  </si>
  <si>
    <t>Second Addition To Little Worth</t>
  </si>
  <si>
    <t>"Beginning at the end of the eleventh course of Little Worth"</t>
  </si>
  <si>
    <t>GOOD LUCK</t>
  </si>
  <si>
    <t>Aug 1773</t>
  </si>
  <si>
    <t>MACKINZIE, Michael</t>
  </si>
  <si>
    <t>Good Luck</t>
  </si>
  <si>
    <t>lying partly in Anne Arundel county and partly in Baltimore county bounded by Sewells Contrivance, Carters Whim, Grays Bower, and Batchelors Choice starting "at the end of the fifteenth line of a tract of land called Sewells Contrivance"; Sewell's Contrivance runs along the north side of the Patapsco in Baltimore County</t>
  </si>
  <si>
    <t>HAYWARD, Jacob</t>
  </si>
  <si>
    <t>Joseph's And Jacob's Invention</t>
  </si>
  <si>
    <t>beginning "at the beginning trees of a tract or parcel of land called Caleb's Vineyard"</t>
  </si>
  <si>
    <t>LESSWORTH</t>
  </si>
  <si>
    <t>Lessworth</t>
  </si>
  <si>
    <t>Resurvey of John Hood's part of Worthless starting "at the end of the north thirty seven degrees west fifty perches course of a tract of land called Pooles Chance"</t>
  </si>
  <si>
    <t>Resurvey On Harrys Lot</t>
  </si>
  <si>
    <t>REMNANT CORRECTED</t>
  </si>
  <si>
    <t>Remnant Corrected</t>
  </si>
  <si>
    <t>Resurvey of Remnant excluding land lying in Batchelors Hall and Dorseys Hills  beginning "at the end of the ninth line of one of the elder surveys aforesaid Dorseys Hills the same being north forty seven degrees thirty minutes west two hundred and thirteen perches"</t>
  </si>
  <si>
    <t>Warfield's Addition</t>
  </si>
  <si>
    <t>"Beginning at the end of the twenty seventy line of a tract or parcel of land called Resurvey On Harrys Lott"</t>
  </si>
  <si>
    <t>YOUR NAME</t>
  </si>
  <si>
    <t>Your Name</t>
  </si>
  <si>
    <t>Beginning "on the south side of a hill near the head of a valley leading into a branch called Bush Cabbin Branch"</t>
  </si>
  <si>
    <t>May 1774</t>
  </si>
  <si>
    <t>Beginning "on the south side of a branch, about one hundred yards to the eastward of the said Robert Barnes's now dwelling house"</t>
  </si>
  <si>
    <t>ADDITION TO STONEY HILL</t>
  </si>
  <si>
    <t>Addition To Stoney Hill</t>
  </si>
  <si>
    <t>DORSEY, Samuel</t>
  </si>
  <si>
    <t>Surrounds Stoney Hill patented by Robert Barnes</t>
  </si>
  <si>
    <t>Resurvey of Partnership "in the great fork of Patuxent River adjoining to the land called White Wine And Claret"</t>
  </si>
  <si>
    <t>SOAP STONE RIDGE</t>
  </si>
  <si>
    <t>Soap Stone Ridge</t>
  </si>
  <si>
    <t>ADDITION TO GOOD FOR LITTLE</t>
  </si>
  <si>
    <t>SELMAN, William</t>
  </si>
  <si>
    <t>Addition To Good For Little</t>
  </si>
  <si>
    <t>"Beginning at the side of the falls of Patapsco River it being at the end of the fourteenth course of a tract or parcel of land called Cockeys Regulation"</t>
  </si>
  <si>
    <t>Cockey's Neglect</t>
  </si>
  <si>
    <t>TO BE OR NOT TO BE</t>
  </si>
  <si>
    <t>FINLAY, Hugh</t>
  </si>
  <si>
    <t>To Be Or Not To Be</t>
  </si>
  <si>
    <t>Beginning at the "Beginning trees of a tract or parcel of land called Tear Coat Thickett they also are a boundary of Shivers Integrity", bounded by Hampton Court to the north, Range Declined to the northeast, and Chestnut Hill to the southeast</t>
  </si>
  <si>
    <t>SHIVER, John</t>
  </si>
  <si>
    <t>Shiver's Integrity</t>
  </si>
  <si>
    <t>beginning "on the south side of a small branch of Patapsco River"</t>
  </si>
  <si>
    <t>BENTLEY, Thomas</t>
  </si>
  <si>
    <t>Parr's Range</t>
  </si>
  <si>
    <t>TEARCOAT THICKETT</t>
  </si>
  <si>
    <t>GASSAWAY, John</t>
  </si>
  <si>
    <t>Tearcoat Thickett</t>
  </si>
  <si>
    <t>"on the head drafts of Snowdens River" starting "near the head of a draft of Snowdens River"</t>
  </si>
  <si>
    <t>THE ADDITION - Brown</t>
  </si>
  <si>
    <t>THE ADDITION - Worthington</t>
  </si>
  <si>
    <t>GOOD NEIGHBORHOOD - Shipley</t>
  </si>
  <si>
    <t>GOOD NEIGHBORHOOD - Ridgely</t>
  </si>
  <si>
    <t>FAVOR AND EASE</t>
  </si>
  <si>
    <t>May 1756</t>
  </si>
  <si>
    <t>Resurvey of Discovery lying partly in Frederick county and partly in Baltimore county adjoining Garrison's Choice, Shiver's Integrity, Parr's Range, and Buck Bottom</t>
  </si>
  <si>
    <t>indexed as Favore And Ease</t>
  </si>
  <si>
    <t>Favor And Ease</t>
  </si>
  <si>
    <t>Resurvey of his part of "Fredericks Borough", he had the northern end</t>
  </si>
  <si>
    <t>Resurvey of Ridgely's Range, Henry And Peter, Boyling Springs, and part of Curry Galls plus vacancies</t>
  </si>
  <si>
    <t>YEATES GOOD WILL</t>
  </si>
  <si>
    <t>Yeates Good Will</t>
  </si>
  <si>
    <t>"Beginning at the end of the eighth line of the land called Stoner's Hammer", lies north east of that tract</t>
  </si>
  <si>
    <t>starting "near the head of a small draft that descends into Snowdens River and on the west side of the aforesaid draft", it is shown on the plat for Warfield's Addition Enlarged</t>
  </si>
  <si>
    <t>MIDDLE SPRING</t>
  </si>
  <si>
    <t>Sep 1803</t>
  </si>
  <si>
    <t>Middle Spring</t>
  </si>
  <si>
    <t>Beginning "on the south side of a draught that leads into Snowdens River and about one hundred yards below a spring", it was surveyed in May 1772, shown on the plat for Warfields Addition Enlarged</t>
  </si>
  <si>
    <t>May 1776</t>
  </si>
  <si>
    <t>POVERTY IN REALITY</t>
  </si>
  <si>
    <t>Jun 1777</t>
  </si>
  <si>
    <t>HOOD, William</t>
  </si>
  <si>
    <t>Poverty In Reality</t>
  </si>
  <si>
    <t>"Beginning at the end of the ninety fifth course of a tract of land called the Invasion"</t>
  </si>
  <si>
    <t>indexed under Frederick County instead of Anne Arundel; no plat of Invasion so can't map it</t>
  </si>
  <si>
    <t>no plat of Invasion so can't map it</t>
  </si>
  <si>
    <t>"Beginning at the end of the west thirty four perch line of a tract of land called Mercier's Friendship", adjoins Sallys Chance</t>
  </si>
  <si>
    <t>in Baltimore County "the south side the main falls of Patapsco River beginning at a bounded white oak of the land called Freeborn's Progress"</t>
  </si>
  <si>
    <t>THE SEARCH ENLARGED</t>
  </si>
  <si>
    <t>Dec 1782</t>
  </si>
  <si>
    <t>The Search Enlarged</t>
  </si>
  <si>
    <t>Shown on the plat for The Search Enlarged as being south of that tract, may have been patented by John Shivers who patented Shiver's Integrity in 1753</t>
  </si>
  <si>
    <t>Joshua's Desire</t>
  </si>
  <si>
    <t>in Baltimore County "on the south side the main falls of Patapsco River" starting near a bounded hickory of Rebecca's Lott, called Joshua's Delight by Upton Park resurvey</t>
  </si>
  <si>
    <t>Resurvey of Pierpoint's Discovery, Joshua's Delight (Joshua's Desire), Joshua's Expectation, and Cowick Hall; adjoining Sewell's Coffer</t>
  </si>
  <si>
    <t>PILLA TERRA</t>
  </si>
  <si>
    <t>SELLMAN, William</t>
  </si>
  <si>
    <t>Oct 1783</t>
  </si>
  <si>
    <t>Pilla Terra</t>
  </si>
  <si>
    <t>starting at trees "near the south side of the Middle River of Patuxent they being the second bounded trees of a tract or parcel of land called Warfield's Range and the beginning trees of another tract or parcel of land called Long And Narrow"</t>
  </si>
  <si>
    <t>HEAD QUARTERS</t>
  </si>
  <si>
    <t>Nov 1785</t>
  </si>
  <si>
    <t>Head Quarters</t>
  </si>
  <si>
    <t>Resurvey of the String Enlarged showing adjoining tracts Hampton Court, Pillaged Land, Empty Bottle, A Cork For The Empty Bottle, Mansell's United Friendship, and Range Declined</t>
  </si>
  <si>
    <t>Snowdens New Birmingham Manor</t>
  </si>
  <si>
    <t>SNOWDENS NEW BIRMINGHAM MANOR</t>
  </si>
  <si>
    <t>SNOWDENS NEW BIRMINGHAM</t>
  </si>
  <si>
    <t>SNOWDENS RANGE</t>
  </si>
  <si>
    <t>SNOWDENS COWPEN</t>
  </si>
  <si>
    <t>SNOWDENS COWPEN REGULATED</t>
  </si>
  <si>
    <t>SNOWDENS INTENT</t>
  </si>
  <si>
    <t>Snowdens Intent</t>
  </si>
  <si>
    <t>Snowdens New Birmingham</t>
  </si>
  <si>
    <t>BUNKERS HILL</t>
  </si>
  <si>
    <t>Mar 1786</t>
  </si>
  <si>
    <t>CHANCE, Samuel</t>
  </si>
  <si>
    <t>Bunkers Hill</t>
  </si>
  <si>
    <t>Jan 1786</t>
  </si>
  <si>
    <t>"Beginning at the beginning trees of a tract or parcel of land called Shipley's Adventure being the land George Shipley now lives upon"</t>
  </si>
  <si>
    <t>needs work - seems to be in same place as Hard Lodging according to Poole's Chance plat</t>
  </si>
  <si>
    <t>John Howard son of Gideon of Frederick County, needs work - seems to be in same place as Mercier's Lot according to Poole's Chance plat</t>
  </si>
  <si>
    <t>PLEASANT FIELDS</t>
  </si>
  <si>
    <t>Jan 1788</t>
  </si>
  <si>
    <t>Pleasant Fields</t>
  </si>
  <si>
    <t>1773-06</t>
  </si>
  <si>
    <t>1766-09</t>
  </si>
  <si>
    <t>Triangle (Felicity)</t>
  </si>
  <si>
    <t>1767-04</t>
  </si>
  <si>
    <t>Stoner's Hammer</t>
  </si>
  <si>
    <t>Snowdens Range</t>
  </si>
  <si>
    <t>Sally's Chance</t>
  </si>
  <si>
    <t>1766-08</t>
  </si>
  <si>
    <t>1770-06</t>
  </si>
  <si>
    <t>Poplar Spring Garden (Poplar Spring Meadows)</t>
  </si>
  <si>
    <t>1773-03</t>
  </si>
  <si>
    <t>Far Enough (Brown's Enlargement)</t>
  </si>
  <si>
    <t>Cost Upon Cost (Felicity)</t>
  </si>
  <si>
    <t>1746-04</t>
  </si>
  <si>
    <t>Addition To Timber Neck (North) (Timber Neck Corrected)</t>
  </si>
  <si>
    <t>Addition To Timber Neck (South) (Timber Neck Corrected)</t>
  </si>
  <si>
    <t>Addition To Long Bottom (Rich Meadow)</t>
  </si>
  <si>
    <t>John's Chance - Hammond HoCo</t>
  </si>
  <si>
    <t>Resurvey On Harry's Lott</t>
  </si>
  <si>
    <t>1736-10</t>
  </si>
  <si>
    <t>STRINGER</t>
  </si>
  <si>
    <t>PIERPOINT</t>
  </si>
  <si>
    <t>CHASE</t>
  </si>
  <si>
    <t>BURGESS</t>
  </si>
  <si>
    <t>YEATES</t>
  </si>
  <si>
    <t>CAMPBELL</t>
  </si>
  <si>
    <t>WARD</t>
  </si>
  <si>
    <t>SELLMAN</t>
  </si>
  <si>
    <t>HANKS</t>
  </si>
  <si>
    <t>PINKNEY</t>
  </si>
  <si>
    <t>HAYWARD</t>
  </si>
  <si>
    <t>CRAPSTER</t>
  </si>
  <si>
    <t>DARBY</t>
  </si>
  <si>
    <t>SELMAN</t>
  </si>
  <si>
    <t>O'DONNELL</t>
  </si>
  <si>
    <t>CUTSARY</t>
  </si>
  <si>
    <t>RAY</t>
  </si>
  <si>
    <t>GASSAWAY</t>
  </si>
  <si>
    <t>HOLLAND</t>
  </si>
  <si>
    <t>FRENCH</t>
  </si>
  <si>
    <t>LEE</t>
  </si>
  <si>
    <t>STONER</t>
  </si>
  <si>
    <t>CHANCE</t>
  </si>
  <si>
    <t>SIMPSON</t>
  </si>
  <si>
    <t>FINLAY</t>
  </si>
  <si>
    <t>Olive</t>
  </si>
  <si>
    <t>WILLIAMSONS TROUBLE</t>
  </si>
  <si>
    <t>Williamsons Trouble</t>
  </si>
  <si>
    <t>WILLIAMSON, Thomas</t>
  </si>
  <si>
    <t>ACCIDENT</t>
  </si>
  <si>
    <t>"Beginning at the end of ten perches in the north twenty six degrees east eighty perch course of the land called Hatherly's Resolution"</t>
  </si>
  <si>
    <t>KIRBY, James</t>
  </si>
  <si>
    <t>Accident</t>
  </si>
  <si>
    <t>Jan 1791</t>
  </si>
  <si>
    <t>Worthington's Addition</t>
  </si>
  <si>
    <t>"Beginning at two bounded white oaks and a bounded hicory standing on the w. side of Middle River of Patuxent and near the mouth of a run called bear run; they being the beginning trees of a tract of land called Luck Supported"</t>
  </si>
  <si>
    <t>Jun 1791</t>
  </si>
  <si>
    <t>The Mill Seat</t>
  </si>
  <si>
    <t>in Baltimore County "on the west side the Middle River of Patuxent" starting near the mouth of a run called bear Run"</t>
  </si>
  <si>
    <t>Apr 1791</t>
  </si>
  <si>
    <t>WHIPPS, Benjamin</t>
  </si>
  <si>
    <t>Whips Mill Seat</t>
  </si>
  <si>
    <t>Resurvey of Whips Lot</t>
  </si>
  <si>
    <t>LIBERTY GREEN</t>
  </si>
  <si>
    <t>Mar 1792</t>
  </si>
  <si>
    <t>ALCOCK, Robert</t>
  </si>
  <si>
    <t>Liberty Green</t>
  </si>
  <si>
    <t>"Beginning at the beginning trees of the lands called Brother's Partnership and Thomas's Lott"</t>
  </si>
  <si>
    <t>Oct 1793</t>
  </si>
  <si>
    <t>Mercier's Lot Resurveyed</t>
  </si>
  <si>
    <t>Resurvey of Mercier's Lot beginning at the beginning trees of Mercier's Lot and Shipley's Adventure</t>
  </si>
  <si>
    <t>Merciers Lot Resurveyed</t>
  </si>
  <si>
    <t>HILLS AND DALES</t>
  </si>
  <si>
    <t>Hills And Dales</t>
  </si>
  <si>
    <t>"adjoining the following tracts or parcels of land viz. Ridgelys Range, Ridgelys Great Park, Cherry Bottom, Trouble Enough, Pleasant Prospect and Dorseys Range" starting at the beginning trees of Cherry Bottom</t>
  </si>
  <si>
    <t>TROUBLE ENOUGH</t>
  </si>
  <si>
    <t>May 1784</t>
  </si>
  <si>
    <t>DORSEY, Richard</t>
  </si>
  <si>
    <t>Trouble Enough</t>
  </si>
  <si>
    <t>"Beginning at the end of the first course of a tract or parcel of land called Pleasant Prospect"</t>
  </si>
  <si>
    <t>surveyed for Elizabeth Dorsey widow of John, Richard was his son</t>
  </si>
  <si>
    <t>Feb 1789</t>
  </si>
  <si>
    <t>Maccubbin's Search</t>
  </si>
  <si>
    <t>"Beginning at the end of the south east by south five degrees east one hundred eighty six perches line of a tract of land called Hanover"</t>
  </si>
  <si>
    <t>Maccubbins Search</t>
  </si>
  <si>
    <t>HANOVER</t>
  </si>
  <si>
    <t>Resurvey of Cusacks Forest, Cusacks Wellfare, and Fosters Fancy lying "on the south side of the western branch of Patapsco River", further described in the survey for Maccubbin's Search</t>
  </si>
  <si>
    <t>Dr. Charles Carroll and John Lawson were partners</t>
  </si>
  <si>
    <t>May 1685</t>
  </si>
  <si>
    <t>CUSACK, Michael</t>
  </si>
  <si>
    <t>"on the south side of Patapsco River formerly in Baltimore but then in AA cty" according to Dr. Carroll's petition in the Hanover folder, Cusack died without heirs so it became escheat land</t>
  </si>
  <si>
    <t>Sep 1687</t>
  </si>
  <si>
    <t>WELFARE</t>
  </si>
  <si>
    <t>Belt's Point</t>
  </si>
  <si>
    <t>in Baltimore County "on the south side of Patapsco River" starting "at a point on the upper side of a run called Deep Run ? bounded oak being supposed to be the beginning tree of a tract of land called Cusicks Forrest"</t>
  </si>
  <si>
    <t>Mar 1789</t>
  </si>
  <si>
    <t>MacCubbin's Discovery</t>
  </si>
  <si>
    <t>adjoining Hanover, First Discovery, and Barran Hills "beginning at the intersection of the seventeenth course of a tract of land called Belt's Point with the south west four hundred and nine perch line of a tract called Hanover"</t>
  </si>
  <si>
    <t>THE FIRST DISCOVERY</t>
  </si>
  <si>
    <t>The First Discovery</t>
  </si>
  <si>
    <t>ELLICOTT, John</t>
  </si>
  <si>
    <t>"lying in Anne Arundel and Baltimore counties and adjoining the following lands viz. Hipsley's First Adventure, Mount Misery, Mount Gilboa and Contentment" starting at the beginning tree of Mount Gilboa</t>
  </si>
  <si>
    <t>STOUT</t>
  </si>
  <si>
    <t xml:space="preserve">no survey found at MSA site; MSA S1582-9947; </t>
  </si>
  <si>
    <t>BEALE, Thomas</t>
  </si>
  <si>
    <t>Resurvey of his 329 acre share of Stought (Stout) in Baltimore County, adjoining Fredericks Stadt and Hickory Ridge</t>
  </si>
  <si>
    <t>GOOD NEIGHBORHOOD - Prestidge</t>
  </si>
  <si>
    <t>Nov 1759</t>
  </si>
  <si>
    <t>PRESTIDGE, John</t>
  </si>
  <si>
    <t>Good Neighborhood - Prestidge</t>
  </si>
  <si>
    <t>"near the main falls of Patapsco River" starting "near the lines of a tract of land called and known by the name of Bolten's Old Fiealds near the main falls of Patapsco River" (probably Bowden's Folly)</t>
  </si>
  <si>
    <t>THE NEGLECT - Basil Dorsey</t>
  </si>
  <si>
    <t>Feb 1794</t>
  </si>
  <si>
    <t>The Neglect - John Dorsey</t>
  </si>
  <si>
    <t>adjoining Good Will To His Lordship, Dorsey's Range, and Ridgely's Great Park "Beginning at the end of the forty first course of a tract or parcel of land called Good Will To His Lordship"</t>
  </si>
  <si>
    <t>THE NEGLECT - John Dorsey</t>
  </si>
  <si>
    <t>Jul 1795</t>
  </si>
  <si>
    <t>Patrick's Ramble</t>
  </si>
  <si>
    <t>adjoining Brown's Hopyard, Cocksell, Crosses Forrest, Wincopin Neck, Cole's Choice, Jones' Addition and Jones' Fancy starting "at the end of the north sixty four degrees east forty six perch course of a tract or parcel of land called Bare Hill"</t>
  </si>
  <si>
    <t>Patrick's Fancy</t>
  </si>
  <si>
    <t>starting at "the end of the ninth line of a tract or parcel of land called Cocksell, said post being also a boundary of a tract or parcel of land called Crosses Forrest" bounding southeast along Cocksell to Jones' Addition and back again in a narrow wedge</t>
  </si>
  <si>
    <t>Jones' Addition</t>
  </si>
  <si>
    <t>beginning "at or near the end of the south east course it being two hundred and thirty perches in length of a tract of land now in the possession of the aforesaid John Jones called Cockshill"</t>
  </si>
  <si>
    <t>Jones' Fancy</t>
  </si>
  <si>
    <t>"near to a place called Elkridge" starting "at the end of five perches distance in or near a north fifty four degrees east course from the end of the south east one hundred and eighteen perches course - it being also the tenth course of a tract of land called Griffith's Range"</t>
  </si>
  <si>
    <t>north of Griffith's Range yet Dorsey's map shows it south</t>
  </si>
  <si>
    <t>Patrick's Choice</t>
  </si>
  <si>
    <t>a vacancy between Jones' Addition, Cole's Choice, and Addition To Hobbs' Park</t>
  </si>
  <si>
    <t>Patrick's Delight</t>
  </si>
  <si>
    <t>Cole's Choice</t>
  </si>
  <si>
    <t>Jan 1762</t>
  </si>
  <si>
    <t>COLE, William</t>
  </si>
  <si>
    <t>Resurvey of Griffith's Range adjoining Jones' Fancy, Halls Lot, and Cocks Hill (Cockshill))</t>
  </si>
  <si>
    <t>Jun 1810</t>
  </si>
  <si>
    <t>COLE, Alfred</t>
  </si>
  <si>
    <t>HATHERLY, John</t>
  </si>
  <si>
    <t>Resurvey of Cole's Choice, plat shows all adjoining lands and river</t>
  </si>
  <si>
    <t>Dec 1795</t>
  </si>
  <si>
    <t>HOBBS, Noah</t>
  </si>
  <si>
    <t>Thomas' Good Will</t>
  </si>
  <si>
    <t>Resurvey of 101 acres of Poverty Discovered</t>
  </si>
  <si>
    <t>HOODS FRIENDSHIP</t>
  </si>
  <si>
    <t>Hoods Friendship</t>
  </si>
  <si>
    <t>Good Luck Enlarged</t>
  </si>
  <si>
    <t>GOOD LUCK ENLARGED</t>
  </si>
  <si>
    <t>Dec 1796</t>
  </si>
  <si>
    <t>KEENER, Melcher</t>
  </si>
  <si>
    <t>Resurvey of Good Luck adjoining Sewell's Contrivance, McKenzie Will, Carter's Whim, Gray's Bower, Batchelors Choice, and Fools Folly</t>
  </si>
  <si>
    <t>HAYWARD, John</t>
  </si>
  <si>
    <t>John's Adventure</t>
  </si>
  <si>
    <t>May 1796</t>
  </si>
  <si>
    <t>LET JUSTICE TAKE PLACE</t>
  </si>
  <si>
    <t>CORNELIUS, John</t>
  </si>
  <si>
    <t>Let Justice Take Place</t>
  </si>
  <si>
    <t>Apr 1796</t>
  </si>
  <si>
    <t>Ridgely's Meadow</t>
  </si>
  <si>
    <t>STEVENS LEVEL</t>
  </si>
  <si>
    <t>"Beginning at the end of the east it being the last course of a tract or parcel of land called Tuckers Delight and the beginning of another tract or parcel of land called The Addition to Tuckers Delight" (should say east 120)</t>
  </si>
  <si>
    <t>TODD, Benjamin</t>
  </si>
  <si>
    <t>Sep 1796</t>
  </si>
  <si>
    <t>Stevens Level</t>
  </si>
  <si>
    <t>Brooke Fields</t>
  </si>
  <si>
    <t>BROOKE FIELDS</t>
  </si>
  <si>
    <t>BROOKE, James</t>
  </si>
  <si>
    <t>Resurvey 118 acres of Silence (granted to Philemon Dorsey and Elizabeth Ridgely for 726 acres in Aug 1753)  in Frederick County, references "south side of Swan Harbour Branch"</t>
  </si>
  <si>
    <t>MURDOCK, John</t>
  </si>
  <si>
    <t>KINGSTON SUBURBS</t>
  </si>
  <si>
    <t>"Beginning at the end of thirty six perches on the sixth line of a tract or parcel of land called Bowden's - it being the same place where a tract or parcel of land called Kingston begins</t>
  </si>
  <si>
    <t>KINGSTON</t>
  </si>
  <si>
    <t>Surveyed in 1775 "Beginning at the end of forty five perches and a half of a perch on the sixth line of a tract or parcel of land called Bowdens Folly"</t>
  </si>
  <si>
    <t>Kingston</t>
  </si>
  <si>
    <t>Mar 1797</t>
  </si>
  <si>
    <t>Kingston Suburbs</t>
  </si>
  <si>
    <t>TROUBLE FOR NOTHING</t>
  </si>
  <si>
    <t>Sep 1797</t>
  </si>
  <si>
    <t>HOBBS, Wiilliam</t>
  </si>
  <si>
    <t>Trouble For Nothing</t>
  </si>
  <si>
    <t>William Hobbs of Samuel of Frederick County</t>
  </si>
  <si>
    <t>A PIECE BY ITSELF</t>
  </si>
  <si>
    <t>Resurvey of part of Hampton Court, A Piece By Itself, and Pillaged Land</t>
  </si>
  <si>
    <t>A Piece By Itself</t>
  </si>
  <si>
    <t>Surveyed for Samuel Mansell in 1771 "on the south side of Patapsco Falls and about eighty yards from the said falls and on the west side of a draught or small branch that descends into the said falls"</t>
  </si>
  <si>
    <t>TROUBLE</t>
  </si>
  <si>
    <t>Nov 1797</t>
  </si>
  <si>
    <t>HARMAN, George</t>
  </si>
  <si>
    <t>Trouble</t>
  </si>
  <si>
    <t>lying between John's Chance, Break Neck Hill, and Good Neighborhood Enlarged</t>
  </si>
  <si>
    <t>WORTHINGTON, Walter T.</t>
  </si>
  <si>
    <t>Brown's Oversight And Worthington's Foresight</t>
  </si>
  <si>
    <t>JOHNS CHANCE - Hammond HoCo</t>
  </si>
  <si>
    <t>Bachelors Hope</t>
  </si>
  <si>
    <t>JOHNS CHANCE - Hammond BaCo</t>
  </si>
  <si>
    <t>Oct 1797</t>
  </si>
  <si>
    <t>PORTER, Pamela</t>
  </si>
  <si>
    <t>Pamela Porter, Mary Stewart, and William Scott were partners</t>
  </si>
  <si>
    <t>Second Addition To Calebs Purchase</t>
  </si>
  <si>
    <t>GOOD HOPE</t>
  </si>
  <si>
    <t>MAGRUDER, Walter</t>
  </si>
  <si>
    <t>Good Hope</t>
  </si>
  <si>
    <t>ORNE, Archibald</t>
  </si>
  <si>
    <t>Montgomery</t>
  </si>
  <si>
    <t>"lying partly in Montgomery partly in Anne Arundel County" beginning "at the beginning tree of a tract of land called Pork Plenty if no Thieves", narrow strip running along the east boundary of Pork Plenty If No Thieves and the southern boundary of Terra Execultabilis</t>
  </si>
  <si>
    <t>Resurvey of part of Kendall's Delight, Hazard, Addition To Hazard, Second Addition To Hazard, Addition To Kendall's Delight; Third, Fourth, and Fifth Additions To Kendall's Delight</t>
  </si>
  <si>
    <t>Sep 1798</t>
  </si>
  <si>
    <t>Larances Purchase</t>
  </si>
  <si>
    <t>PATAPSCO MILL SEAT</t>
  </si>
  <si>
    <t>GOODMAN, Samuel</t>
  </si>
  <si>
    <t>Patapsco Mill Seat</t>
  </si>
  <si>
    <t>Resurvey of Hood's Haven</t>
  </si>
  <si>
    <t>Feb 1763</t>
  </si>
  <si>
    <t>Hood's Haven (Resurveyed)</t>
  </si>
  <si>
    <t>Sep 1757</t>
  </si>
  <si>
    <t>lying "on the main falls of Patapsco" starting at "the beginning tree of a tract of land called Bakers Delight"</t>
  </si>
  <si>
    <t>SMITHS FORTUNE</t>
  </si>
  <si>
    <t>Resurvey of escheated tract Freeborn's Progress</t>
  </si>
  <si>
    <t>Apr 1801</t>
  </si>
  <si>
    <t>Winsor Forrest Resurveyed</t>
  </si>
  <si>
    <t>WINDSOR FORREST CORRECTED</t>
  </si>
  <si>
    <t>Windsor Forrest Corrected</t>
  </si>
  <si>
    <t>BUCHANAN, William</t>
  </si>
  <si>
    <t>Mar 1803</t>
  </si>
  <si>
    <t>Whips Hills</t>
  </si>
  <si>
    <t>Resurvey of Second Choice and his part of Additional Progress starting at the beginning tree of both First Choice and Second Choice, adjoining The Last Shift, Progress, Shipley's Search, Unity Mount, Whips Mill Seat, Forrest Grove, Whips Lot, The Improved Centre, Hood's Friendship, and Pillaged Thicket</t>
  </si>
  <si>
    <t>John's Hurry</t>
  </si>
  <si>
    <t>SNUG BIT</t>
  </si>
  <si>
    <t>Snug Bit</t>
  </si>
  <si>
    <t>beginning "on a south hill side"</t>
  </si>
  <si>
    <t>Resurvey of John's Beginning starting "on a hill side in the fork of two drafts of Snowdens River" which was the beginning of the original tract</t>
  </si>
  <si>
    <t>POLE BRIDGE TRACT</t>
  </si>
  <si>
    <t>Jul 1802</t>
  </si>
  <si>
    <t>Pole Bridge Tract</t>
  </si>
  <si>
    <t>Surveyed in 1774 beginning "near the head of a valley leading into Bush Cabbin Branch"</t>
  </si>
  <si>
    <t>Resurvey of Your Name, John's Beginning, Snug Bit, and part of Bite The Skinner, adjoining Additional Defense, Range Declined, Hobson's Choice, Moberley's Rest, Wise Mans Folly, and Pole Bridge Tract</t>
  </si>
  <si>
    <t>SPLIT TRACT</t>
  </si>
  <si>
    <t>STONE, John H.</t>
  </si>
  <si>
    <t>Mar 1804</t>
  </si>
  <si>
    <t>Split Tract</t>
  </si>
  <si>
    <t>FOXHUNTERS UNITED FRIENDSHIP</t>
  </si>
  <si>
    <t>Oct 1770</t>
  </si>
  <si>
    <t>Resurvey of Saint James Park (to correct errors in the earlier unpatented resurvey called Foxhunters United Friendship), separated into two tracts north and south of Sheerwood Forrest</t>
  </si>
  <si>
    <t>Feb 1800</t>
  </si>
  <si>
    <t>CHASE, Jeremy T</t>
  </si>
  <si>
    <t>Bunker Hill Fortified</t>
  </si>
  <si>
    <t>BUNKERS HILL FORTIFIED</t>
  </si>
  <si>
    <t>Resurvey of The Neglect (granted to John Martin) starting "on the head of a small draft descending into the western falls of Patapsco River", one border "near to the waggon road"</t>
  </si>
  <si>
    <t>Bunkers Hill Fortified</t>
  </si>
  <si>
    <t>Resurvey of Bunkers Hill</t>
  </si>
  <si>
    <t>Resurvey of Ridgely's Range (probably what was left over from the resurvey called Ridgely's Great Park) beginning "at the end of the twelveth course of Dunghill Ground Thicket" being also a course of Mansell's Defense</t>
  </si>
  <si>
    <t>1793-04</t>
  </si>
  <si>
    <t>1794-02</t>
  </si>
  <si>
    <t>The Neglect - Basil Dorsey</t>
  </si>
  <si>
    <t>Stout (Mount Gilboa / Mount Unity)</t>
  </si>
  <si>
    <t>1796-05</t>
  </si>
  <si>
    <t>Griffith's Range (Cole's Choice)</t>
  </si>
  <si>
    <t>1759-11</t>
  </si>
  <si>
    <t>Bunkers Hill (The Neglect / Shipley's Content)</t>
  </si>
  <si>
    <t>lying in Baltimore County "on the south side the main falls of Patapsco River" starting at the falls and running southwest</t>
  </si>
  <si>
    <t>Sep 1802</t>
  </si>
  <si>
    <t>"being partly in Anne Arundel and part in Baltimore county adjoining and between" Salophia and Dorsey's Intrust starting "at the beginning of the land called Salophia it also being the beginning of the land called Dorsey's Intrust"</t>
  </si>
  <si>
    <t>FROST, John Jr.</t>
  </si>
  <si>
    <t>Frost's Venture</t>
  </si>
  <si>
    <t>PLEASANT MEADOWS</t>
  </si>
  <si>
    <t>Pleasant Meadows</t>
  </si>
  <si>
    <t>beginning "on the west side of a glade descending into Snowdens River commonly called and known by the name of the Hay Stack Meadow Glade"</t>
  </si>
  <si>
    <t>Resurvey of The Mistake, Joshua's Loss And Dorsey's Advantage, and part of Dispute Ended</t>
  </si>
  <si>
    <t>HOWARD, John Eager</t>
  </si>
  <si>
    <t>Jan 1805</t>
  </si>
  <si>
    <t>ELLICOTTS PARK</t>
  </si>
  <si>
    <t>Ellicotts Park</t>
  </si>
  <si>
    <t>George, Jonathan, Elias, and John Ellicott were partners</t>
  </si>
  <si>
    <t>"located adjoining the tracts of land called Calebs Vineyard and The Pavement lying in Anne Arundel and Baltimore Counties", "lying and being in Anne Arundel County adjoining and between a tract of land called Haywards Discovery and the aforesaid tract called Calebs Vineyard" starting "at the end of thirteen perches in the second line of a tract of land called Calebs Vineyard"</t>
  </si>
  <si>
    <t>CLOVER LAND</t>
  </si>
  <si>
    <t>Nov 1806</t>
  </si>
  <si>
    <t>CHAMBERLAIN, Hoop</t>
  </si>
  <si>
    <t>Clover Land</t>
  </si>
  <si>
    <t>Resurvey of Anything and part of Invasion</t>
  </si>
  <si>
    <t>ELLICOTT, George</t>
  </si>
  <si>
    <t>Sep 1805</t>
  </si>
  <si>
    <t>John's Luck</t>
  </si>
  <si>
    <t>SAPPINGTON, John</t>
  </si>
  <si>
    <t>adjoining and between Brown's Purchase, Food Plenty, and Warfield's Contrivance starting at "the beginning tree of a tract of land called Brown's Purchase"</t>
  </si>
  <si>
    <t>Mar 1806</t>
  </si>
  <si>
    <t>Todd's Improvement</t>
  </si>
  <si>
    <t>Resurvey of Carter's Rock and part of Yates' Contrivance</t>
  </si>
  <si>
    <t>Sep 1806</t>
  </si>
  <si>
    <t>Resurvey of Addition To Part Of Fredericks Burgh</t>
  </si>
  <si>
    <t>Purdums Chance</t>
  </si>
  <si>
    <t>adjoining Brown's Purchase, Warfield's Contrivance, and Barry's Duck</t>
  </si>
  <si>
    <t>Mar 1808</t>
  </si>
  <si>
    <t>SPURRIER, John</t>
  </si>
  <si>
    <t>SPURRIER, William</t>
  </si>
  <si>
    <t>Barry's Duck</t>
  </si>
  <si>
    <t>starting "at the head of a small draft that descend into a branch called the Great Branch"</t>
  </si>
  <si>
    <t>Spurrier's Interest</t>
  </si>
  <si>
    <t>Brown's Purchase Resurveyed</t>
  </si>
  <si>
    <t>"on the east side of Ridgelys Great Branch"</t>
  </si>
  <si>
    <t>Resurvey of Brown's Purchase starting "on the east side of Ridgelys Great Branch" at the beginning tree of the original tract</t>
  </si>
  <si>
    <t>Resurvey of Vines Chance, Ridgelys Lot, and Batchelors Hope "on both sides of a great branch called Ridgelys Great Branch", formerly part of Baltimore County</t>
  </si>
  <si>
    <t>1767-11</t>
  </si>
  <si>
    <t>Shipley's Foresight (Last Shift)</t>
  </si>
  <si>
    <t>Joshua's Grove (Mount Misery)</t>
  </si>
  <si>
    <t>Carter's Rock (Todd's Improvement)</t>
  </si>
  <si>
    <t>Bowden's Folly (Mount Misery)</t>
  </si>
  <si>
    <t>Anything - Ridgely (Clover Land)</t>
  </si>
  <si>
    <t>starting at "the beginning of a tract of land called Shipley's Adventure"</t>
  </si>
  <si>
    <t>COLE</t>
  </si>
  <si>
    <t>CORNELIUS</t>
  </si>
  <si>
    <t>TODD</t>
  </si>
  <si>
    <t>KIRBY</t>
  </si>
  <si>
    <t>MAGRUDER</t>
  </si>
  <si>
    <t>GOODMAN</t>
  </si>
  <si>
    <t>NOBLE</t>
  </si>
  <si>
    <t>SHIVER</t>
  </si>
  <si>
    <t>CHAMBERLAIN</t>
  </si>
  <si>
    <t>FROST</t>
  </si>
  <si>
    <t>KEENER</t>
  </si>
  <si>
    <t>ALCOCK</t>
  </si>
  <si>
    <t>STONE</t>
  </si>
  <si>
    <t>WILLIAMSON</t>
  </si>
  <si>
    <t>GOOD WILL</t>
  </si>
  <si>
    <t>Good Will</t>
  </si>
  <si>
    <t>starting "on the north side of a draft called Snake ? Draft"</t>
  </si>
  <si>
    <t>Resurvey of Ridgely's Care and Good Neighborhood near White Wine And Claret, adjoining Partnership, Hickory Ridge, Good Neighborhood, Maccubbin Reynolds property, and Poor Mans Beginning</t>
  </si>
  <si>
    <t>"on the south side of the Maine falls of Patapsco River Beginning at a bounded white oak it being also the beginning tree of Daniel Rawlings his part of a tract of land called Good Fellowship taken up by Mr. Christopher Randall of Baltimore County"</t>
  </si>
  <si>
    <t>Dec 1810</t>
  </si>
  <si>
    <t>WARFIELD, Levin</t>
  </si>
  <si>
    <t>Kelly's Ingenuity</t>
  </si>
  <si>
    <t>"Beginning at the end of the forty seventy line of a tract of land called Additional Chance encreased"</t>
  </si>
  <si>
    <t>Feb 1810</t>
  </si>
  <si>
    <t>SHIPLEY, Larkin</t>
  </si>
  <si>
    <t>RECOVERY</t>
  </si>
  <si>
    <t>Recovery</t>
  </si>
  <si>
    <t>"adjoining Phelps Luck the Addition to Phelps Luck and Talbot's Resolution Mannor" (wraps around the northwest end of Addition To Phelps Luck)</t>
  </si>
  <si>
    <t>Hammond's Elk Ridge Connection</t>
  </si>
  <si>
    <t>Sep 1818</t>
  </si>
  <si>
    <t>JUST IN TIME</t>
  </si>
  <si>
    <t>Aug 1816</t>
  </si>
  <si>
    <t>Just In Time</t>
  </si>
  <si>
    <t>VINES FANCY ENLARGED</t>
  </si>
  <si>
    <t>Vines Fancy Enlarged</t>
  </si>
  <si>
    <t>May 1903</t>
  </si>
  <si>
    <t>SUNDERLAND, Benjamin</t>
  </si>
  <si>
    <t>Resurvey of Vines Fancy</t>
  </si>
  <si>
    <t xml:space="preserve">VINES, William </t>
  </si>
  <si>
    <t>Vines Chance</t>
  </si>
  <si>
    <t>VINES CHANCE</t>
  </si>
  <si>
    <t>VINES FANCY</t>
  </si>
  <si>
    <t>CARROLL, R. R.</t>
  </si>
  <si>
    <t>#</t>
  </si>
  <si>
    <t>Compass point</t>
  </si>
  <si>
    <t>Minimum</t>
  </si>
  <si>
    <t>Maximum</t>
  </si>
  <si>
    <t>North</t>
  </si>
  <si>
    <t>354.38°</t>
  </si>
  <si>
    <t>0.00°</t>
  </si>
  <si>
    <t>5.62°</t>
  </si>
  <si>
    <t>North by east</t>
  </si>
  <si>
    <t>NbE</t>
  </si>
  <si>
    <t>5.63°</t>
  </si>
  <si>
    <t>11.25°</t>
  </si>
  <si>
    <t>16.87°</t>
  </si>
  <si>
    <t>North-northeast</t>
  </si>
  <si>
    <t>NNE</t>
  </si>
  <si>
    <t>16.88°</t>
  </si>
  <si>
    <t>22.50°</t>
  </si>
  <si>
    <t>28.12°</t>
  </si>
  <si>
    <t>Northeast by north</t>
  </si>
  <si>
    <t>NEbN</t>
  </si>
  <si>
    <t>28.13°</t>
  </si>
  <si>
    <t>33.75°</t>
  </si>
  <si>
    <t>39.37°</t>
  </si>
  <si>
    <t>Northeast</t>
  </si>
  <si>
    <t>NE</t>
  </si>
  <si>
    <t>39.38°</t>
  </si>
  <si>
    <t>45.00°</t>
  </si>
  <si>
    <t>50.62°</t>
  </si>
  <si>
    <t>Northeast by east</t>
  </si>
  <si>
    <t>NEbE</t>
  </si>
  <si>
    <t>50.63°</t>
  </si>
  <si>
    <t>56.25°</t>
  </si>
  <si>
    <t>61.87°</t>
  </si>
  <si>
    <t>East-northeast</t>
  </si>
  <si>
    <t>ENE</t>
  </si>
  <si>
    <t>61.88°</t>
  </si>
  <si>
    <t>67.50°</t>
  </si>
  <si>
    <t>73.12°</t>
  </si>
  <si>
    <t>East by north</t>
  </si>
  <si>
    <t>EbN</t>
  </si>
  <si>
    <t>73.13°</t>
  </si>
  <si>
    <t>78.75°</t>
  </si>
  <si>
    <t>84.37°</t>
  </si>
  <si>
    <t>East</t>
  </si>
  <si>
    <t>E</t>
  </si>
  <si>
    <t>84.38°</t>
  </si>
  <si>
    <t>90.00°</t>
  </si>
  <si>
    <t>95.62°</t>
  </si>
  <si>
    <t>East by south</t>
  </si>
  <si>
    <t>EbS</t>
  </si>
  <si>
    <t>95.63°</t>
  </si>
  <si>
    <t>101.25°</t>
  </si>
  <si>
    <t>106.87°</t>
  </si>
  <si>
    <t>East-southeast</t>
  </si>
  <si>
    <t>ESE</t>
  </si>
  <si>
    <t>106.88°</t>
  </si>
  <si>
    <t>112.50°</t>
  </si>
  <si>
    <t>118.12°</t>
  </si>
  <si>
    <t>Southeast by east</t>
  </si>
  <si>
    <t>SEbE</t>
  </si>
  <si>
    <t>118.13°</t>
  </si>
  <si>
    <t>123.75°</t>
  </si>
  <si>
    <t>129.37°</t>
  </si>
  <si>
    <t>Southeast</t>
  </si>
  <si>
    <t>SE</t>
  </si>
  <si>
    <t>129.38°</t>
  </si>
  <si>
    <t>135.00°</t>
  </si>
  <si>
    <t>140.62°</t>
  </si>
  <si>
    <t>Southeast by south</t>
  </si>
  <si>
    <t>SEbS</t>
  </si>
  <si>
    <t>140.63°</t>
  </si>
  <si>
    <t>146.25°</t>
  </si>
  <si>
    <t>151.87°</t>
  </si>
  <si>
    <t>South-southeast</t>
  </si>
  <si>
    <t>SSE</t>
  </si>
  <si>
    <t>151.88°</t>
  </si>
  <si>
    <t>157.50°</t>
  </si>
  <si>
    <t>163.12°</t>
  </si>
  <si>
    <t>South by east</t>
  </si>
  <si>
    <t>SbE</t>
  </si>
  <si>
    <t>163.13°</t>
  </si>
  <si>
    <t>168.75°</t>
  </si>
  <si>
    <t>174.37°</t>
  </si>
  <si>
    <t>South</t>
  </si>
  <si>
    <t>S</t>
  </si>
  <si>
    <t>174.38°</t>
  </si>
  <si>
    <t>180.00°</t>
  </si>
  <si>
    <t>185.62°</t>
  </si>
  <si>
    <t>South by west</t>
  </si>
  <si>
    <t>SbW</t>
  </si>
  <si>
    <t>185.63°</t>
  </si>
  <si>
    <t>191.25°</t>
  </si>
  <si>
    <t>196.87°</t>
  </si>
  <si>
    <t>South-southwest</t>
  </si>
  <si>
    <t>SSW</t>
  </si>
  <si>
    <t>196.88°</t>
  </si>
  <si>
    <t>202.50°</t>
  </si>
  <si>
    <t>208.12°</t>
  </si>
  <si>
    <t>Southwest by south</t>
  </si>
  <si>
    <t>SWbS</t>
  </si>
  <si>
    <t>208.13°</t>
  </si>
  <si>
    <t>213.75°</t>
  </si>
  <si>
    <t>219.37°</t>
  </si>
  <si>
    <t>Southwest</t>
  </si>
  <si>
    <t>SW</t>
  </si>
  <si>
    <t>219.38°</t>
  </si>
  <si>
    <t>225.00°</t>
  </si>
  <si>
    <t>230.62°</t>
  </si>
  <si>
    <t>Southwest by west</t>
  </si>
  <si>
    <t>SWbW</t>
  </si>
  <si>
    <t>230.63°</t>
  </si>
  <si>
    <t>236.25°</t>
  </si>
  <si>
    <t>241.87°</t>
  </si>
  <si>
    <t>West-southwest</t>
  </si>
  <si>
    <t>WSW</t>
  </si>
  <si>
    <t>241.88°</t>
  </si>
  <si>
    <t>247.50°</t>
  </si>
  <si>
    <t>253.12°</t>
  </si>
  <si>
    <t>West by south</t>
  </si>
  <si>
    <t>WbS</t>
  </si>
  <si>
    <t>253.13°</t>
  </si>
  <si>
    <t>258.75°</t>
  </si>
  <si>
    <t>264.37°</t>
  </si>
  <si>
    <t>West</t>
  </si>
  <si>
    <t>W</t>
  </si>
  <si>
    <t>264.38°</t>
  </si>
  <si>
    <t>270.00°</t>
  </si>
  <si>
    <t>275.62°</t>
  </si>
  <si>
    <t>West by north</t>
  </si>
  <si>
    <t>WbN</t>
  </si>
  <si>
    <t>275.63°</t>
  </si>
  <si>
    <t>281.25°</t>
  </si>
  <si>
    <t>286.87°</t>
  </si>
  <si>
    <t>West-northwest</t>
  </si>
  <si>
    <t>WNW</t>
  </si>
  <si>
    <t>286.88°</t>
  </si>
  <si>
    <t>292.50°</t>
  </si>
  <si>
    <t>298.12°</t>
  </si>
  <si>
    <t>Northwest by west</t>
  </si>
  <si>
    <t>NWbW</t>
  </si>
  <si>
    <t>298.13°</t>
  </si>
  <si>
    <t>303.75°</t>
  </si>
  <si>
    <t>309.37°</t>
  </si>
  <si>
    <t>Northwest</t>
  </si>
  <si>
    <t>NW</t>
  </si>
  <si>
    <t>309.38°</t>
  </si>
  <si>
    <t>315.00°</t>
  </si>
  <si>
    <t>320.62°</t>
  </si>
  <si>
    <t>Northwest by north</t>
  </si>
  <si>
    <t>NWbN</t>
  </si>
  <si>
    <t>320.63°</t>
  </si>
  <si>
    <t>326.25°</t>
  </si>
  <si>
    <t>331.87°</t>
  </si>
  <si>
    <t>North-northwest</t>
  </si>
  <si>
    <t>NNW</t>
  </si>
  <si>
    <t>331.88°</t>
  </si>
  <si>
    <t>337.50°</t>
  </si>
  <si>
    <t>343.12°</t>
  </si>
  <si>
    <t>North by west</t>
  </si>
  <si>
    <t>NbW</t>
  </si>
  <si>
    <t>343.13°</t>
  </si>
  <si>
    <t>348.75°</t>
  </si>
  <si>
    <t>354.37°</t>
  </si>
  <si>
    <t>Degrees</t>
  </si>
  <si>
    <t>Formula</t>
  </si>
  <si>
    <t>Middle azimuth</t>
  </si>
  <si>
    <t>starting at "the original beginning trees of a tract of land called Brothers Partnership", adjoins Hammond's Elk Ridge Connection</t>
  </si>
  <si>
    <t>Adam the First and Adam the Second Resurveyed</t>
  </si>
  <si>
    <t>no description but shown on the plat for Windsor Forrest survey of 1769</t>
  </si>
  <si>
    <t>WINDSOR FORREST - Dorsey</t>
  </si>
  <si>
    <t>Resurvey of John Mistake</t>
  </si>
  <si>
    <t>John Mistake</t>
  </si>
  <si>
    <t>WINDSOR FORREST RESURVEYED</t>
  </si>
  <si>
    <t xml:space="preserve">Resurvey of John Dorsey's Windsor Forrest </t>
  </si>
  <si>
    <t>Resurvey of Windsor Forrest Resurveyed, almost 900 acres lost to elder surveys but 300 acres in vacancies added</t>
  </si>
  <si>
    <t>FIND IT IF YOU CAN - Mansell</t>
  </si>
  <si>
    <t>FIND IT IF YOU CAN - Welsh</t>
  </si>
  <si>
    <t>starting south of a hill called the Mine Bank Hill, described in the unpatented resurvey called The Victory, shown in the plat for Columbia</t>
  </si>
  <si>
    <t>EVERITT, John</t>
  </si>
  <si>
    <t>BROOKE, Isaac</t>
  </si>
  <si>
    <t>starting "near a swamp descending into the Cattail Branch or Draught of Monocacy"</t>
  </si>
  <si>
    <t>Jun 1756</t>
  </si>
  <si>
    <t>Resurvey of Friendship Enlarged partly in Anne Arundel and partly in Frederick County, adjoining Neal's Chance; upon the death of Henry Ridgely ownership was transferred to Thomas Snowden and Charles A. Warfield; wraps around Neals Chance and borders Windsor Forrest to Mullinix Road.</t>
  </si>
  <si>
    <t>Scott Branch (Swan Harbor Branch)</t>
  </si>
  <si>
    <t>west branch of Patuxent heading towards Damascus</t>
  </si>
  <si>
    <t>Silence - Farmer, Ephraims Good Luck (see Etchinson-Brandenburg Farm in MoCo)</t>
  </si>
  <si>
    <t>BARE GROUND</t>
  </si>
  <si>
    <t>Bare Ground</t>
  </si>
  <si>
    <t>lying "in a fork of Snowden River of Patuxent called Pinkstones and Bradshaws fork" beginning "in a hallow on the eastward of Pinkstones and Bradshaws Settlement"</t>
  </si>
  <si>
    <t>Contains plat for Friendship between Caleb's Pasture and Dorseys Hilll.</t>
  </si>
  <si>
    <t>Grimes Venture, Spurriers Lot, Purdums Enlargement, The Victory</t>
  </si>
  <si>
    <t>Littleworth (Worthless)</t>
  </si>
  <si>
    <t>To Be Or Not To Be (South)</t>
  </si>
  <si>
    <t>To Be Or Not To Be (North)</t>
  </si>
  <si>
    <t>1810-02</t>
  </si>
  <si>
    <t>John's Lot - Barnes</t>
  </si>
  <si>
    <t>Find It If You Can - Welsh</t>
  </si>
  <si>
    <t>Find It If You Can - Mansell</t>
  </si>
  <si>
    <t>Columbia (South)</t>
  </si>
  <si>
    <t>Columbia (North)</t>
  </si>
  <si>
    <t>Columbia (East)</t>
  </si>
  <si>
    <t>1742-05</t>
  </si>
  <si>
    <t>SNOWDENS SECOND ADDITION TO HIS MANOR</t>
  </si>
  <si>
    <t>Dec 1719</t>
  </si>
  <si>
    <t>Snowdens Second Addition To His Manor</t>
  </si>
  <si>
    <t>STODDERT, James</t>
  </si>
  <si>
    <t>Beginning "at the end of the first course of a tract of land called the Addition To Snowdens Manor"</t>
  </si>
  <si>
    <t>"being on the western fall of Patapsco River partly in Ann Arundell and part in Baltimore county", adjoining Salethea(Salopia)</t>
  </si>
  <si>
    <t>Locust Thicket Branch</t>
  </si>
  <si>
    <t>Conclusion, Ash Wednesday</t>
  </si>
  <si>
    <t>no plat in folder, it's included in the folder for Cumberland</t>
  </si>
  <si>
    <t>BARREN RIDGE</t>
  </si>
  <si>
    <t>GAITHER, Henry</t>
  </si>
  <si>
    <t>Beginning "just below a spring that runs into Snowdens River on the west side of the said river", adjoining Hard To Get And Dear Paid For according to that survey</t>
  </si>
  <si>
    <t>Barren Ridge</t>
  </si>
  <si>
    <t>David Clark of David acquired the land from Francis R. Dorsey in 1841 and built the house, crosses Gilpin/Pressby, Friendship (The Platt), Sapling Range</t>
  </si>
  <si>
    <t>Resurvey of Gillpin beginning "on the side of a hill on the west side of a draught of Snowdens River called and known by the name of the Cattail River" adjoining Red Oak Hills and bounding on Snowdens River</t>
  </si>
  <si>
    <t>1719-12</t>
  </si>
  <si>
    <t>Hollands Sweep</t>
  </si>
  <si>
    <t>1812-02</t>
  </si>
  <si>
    <t>Hobbs Regulation (Poverty Discovered)</t>
  </si>
  <si>
    <t>South Bran (Four Brothers Portion)</t>
  </si>
  <si>
    <t>Martin's Luck (Luck Supported)</t>
  </si>
  <si>
    <t>Hobbs' Support (Luck Supported)</t>
  </si>
  <si>
    <t>Good Neighborhood - Ridgely (Resurvey Of Tracts)</t>
  </si>
  <si>
    <t>Dunkel (South Bran)</t>
  </si>
  <si>
    <t>Resurvey of tract of the same name, not sure why the patent went to the Snowdens; adjoins Presley/Pressby, Barren Ridge, Bare Ground, southwest corner in Frederick county</t>
  </si>
  <si>
    <t>Plat Type</t>
  </si>
  <si>
    <t>Indicated</t>
  </si>
  <si>
    <t>Fixed</t>
  </si>
  <si>
    <t>Annapolis Rock, Swan Harbor (Scott) Branch, Snowdens River, and Indian Johns Cabin stone all indicated on plat</t>
  </si>
  <si>
    <t>Beginning northeast of John And Sarah (John Philburn?)</t>
  </si>
  <si>
    <t>FREDERICKS GROVE</t>
  </si>
  <si>
    <t>Apr 1752</t>
  </si>
  <si>
    <t>Fredericks Grove</t>
  </si>
  <si>
    <t>Resurvey of his part of Upland beginning "at the end of the tenth line of the whole tract"</t>
  </si>
  <si>
    <t>GRAYS LOT</t>
  </si>
  <si>
    <t>NOBLE, George</t>
  </si>
  <si>
    <t>GRAY, William</t>
  </si>
  <si>
    <t>Grays Lot</t>
  </si>
  <si>
    <t>In Prince George's County beginning "by the side of a small branch that runs into Patuxent River commonly called Snowdens River and in a fork between that and a small river called Holley River"</t>
  </si>
  <si>
    <t>WHATS LEFT - Dorsey</t>
  </si>
  <si>
    <t>Apr 1756</t>
  </si>
  <si>
    <t>Whats Left - Dorsey</t>
  </si>
  <si>
    <t>Mill Race</t>
  </si>
  <si>
    <t>Resurvey of Mill Race</t>
  </si>
  <si>
    <t>MILL RACE</t>
  </si>
  <si>
    <t>DENT, Peter</t>
  </si>
  <si>
    <t>beginning "near Snowdens River near a draught of said river called Piney River"</t>
  </si>
  <si>
    <t>What's Left - Dorsey</t>
  </si>
  <si>
    <t>What's Left Corrected</t>
  </si>
  <si>
    <t>Resurvey of what was orginally called Mill Race, now containing all or part of Brown's Enlargement, Rocky Ridge, Sapling Range, Gaither's Purchase, Benjamin's Lott, Addition to Brooke Grove, Brooke Chance, and Brooke Black Meadow, Burgess' Lookout; bordering Gilpen and/or Pressley, Holland's Sweep and located mostly in Montgomery County</t>
  </si>
  <si>
    <t>Bounds Geists Creek on either side of the 13th course</t>
  </si>
  <si>
    <t>AA and PG county lines are shown, mapped on AA part but started in PG so it doesn't spread too much north</t>
  </si>
  <si>
    <t>Dependent</t>
  </si>
  <si>
    <t>Curry Galls, Mineral Hill, Struggle For Life/Dependence</t>
  </si>
  <si>
    <t>27th course is west of Mewshaws Branch</t>
  </si>
  <si>
    <t>needs work - 27th course should be west of Mewshaws Branch</t>
  </si>
  <si>
    <t>adjoining Smiths Range, near Piney Run</t>
  </si>
  <si>
    <t>Needs work - doesn't fit with Pooles Chance Resurveyed</t>
  </si>
  <si>
    <t>needs work - begins on north side of Mewshaws Branch so needs to move west or northwest</t>
  </si>
  <si>
    <t>Mineral Hill, Dependence, Dorseys Rannge</t>
  </si>
  <si>
    <t>Resurvey of Sapling Range "in the main fork of Patuxent River" starting "on the west side of a branch called Bloars Branch", adjoining Brothers Love, Mothers Care, Browns Enlargement, Disappointment, Presley, Friendship, Duvalls Range, Dorseys Range, Struggle For Life, Dependence, Round About Hills, Beyond Far Enough, and Barnes Purchase</t>
  </si>
  <si>
    <t>Adjoining Mineral Hill, Dependence, and Dorsey's Range</t>
  </si>
  <si>
    <t>on Mewshaws Branch adjoining Dorseys Range</t>
  </si>
  <si>
    <t>Limm's/Linn's Cabbin Branch</t>
  </si>
  <si>
    <t>Dorsey's Range. Fredericksburgh</t>
  </si>
  <si>
    <t>Vague</t>
  </si>
  <si>
    <t>Several courses bound the road</t>
  </si>
  <si>
    <t>Follows same lines as Fredericks Burgh, following road</t>
  </si>
  <si>
    <t>Fixed/Dependent</t>
  </si>
  <si>
    <t>Shown on plat of Fredericks Burgh</t>
  </si>
  <si>
    <t>Ivy Branch</t>
  </si>
  <si>
    <t>Parallels Ballard Way to the west</t>
  </si>
  <si>
    <t>Margretts Fancy</t>
  </si>
  <si>
    <t>FRIENDSHIP - Ridgely</t>
  </si>
  <si>
    <t>CARROLL, Charles</t>
  </si>
  <si>
    <t>Cranberry Branch</t>
  </si>
  <si>
    <t>Sewells Lot, Hopsons Choice, Gosnalls Chance</t>
  </si>
  <si>
    <t>North of Mt. Hebron HS northward</t>
  </si>
  <si>
    <t>Toggle</t>
  </si>
  <si>
    <t>Name (serve)</t>
  </si>
  <si>
    <t xml:space="preserve">Start (edit) </t>
  </si>
  <si>
    <t>legs</t>
  </si>
  <si>
    <t xml:space="preserve">Area </t>
  </si>
  <si>
    <t xml:space="preserve">Build Date &amp; Time </t>
  </si>
  <si>
    <t>(39.18,-76.86)</t>
  </si>
  <si>
    <t>Mon, 17 Oct 18:50</t>
  </si>
  <si>
    <t>Bensons Request</t>
  </si>
  <si>
    <t>(39.17,-76.86)</t>
  </si>
  <si>
    <t>Mon, 17 Oct 14:56</t>
  </si>
  <si>
    <t>(39.18,-76.88)</t>
  </si>
  <si>
    <t>Mon, 17 Oct 14:13</t>
  </si>
  <si>
    <t>Mon, 17 Oct 13:15</t>
  </si>
  <si>
    <t>Mon, 17 Oct 12:53</t>
  </si>
  <si>
    <t>Patricks Ramble</t>
  </si>
  <si>
    <t>(39.17,-76.85)</t>
  </si>
  <si>
    <t>Mon, 17 Oct 12:17</t>
  </si>
  <si>
    <t>Hickens Chance And Dorseys Friendship</t>
  </si>
  <si>
    <t>Mon, 17 Oct 11:48</t>
  </si>
  <si>
    <t>Mon, 17 Oct 11:21</t>
  </si>
  <si>
    <t>Deavers Lot</t>
  </si>
  <si>
    <t>(39.19,-76.85)</t>
  </si>
  <si>
    <t>Sun, 16 Oct 15:36</t>
  </si>
  <si>
    <t>Deavers Choice</t>
  </si>
  <si>
    <t>Sun, 16 Oct 15:02</t>
  </si>
  <si>
    <t>Josephs Gift</t>
  </si>
  <si>
    <t>Sun, 16 Oct 13:55</t>
  </si>
  <si>
    <t>(39.27,-76.85)</t>
  </si>
  <si>
    <t>Sun, 16 Oct 13:02</t>
  </si>
  <si>
    <t>Sun, 16 Oct 12:52</t>
  </si>
  <si>
    <t>(39.26,-76.85)</t>
  </si>
  <si>
    <t>Sun, 16 Oct 12:44</t>
  </si>
  <si>
    <t>(39.21,-76.86)</t>
  </si>
  <si>
    <t>Sun, 16 Oct 12:30</t>
  </si>
  <si>
    <t>Sun, 16 Oct 12:16</t>
  </si>
  <si>
    <t>Gaithers Adventure</t>
  </si>
  <si>
    <t>(39.27,-76.84)</t>
  </si>
  <si>
    <t>Sun, 16 Oct 11:54</t>
  </si>
  <si>
    <t>(39.27,-76.83)</t>
  </si>
  <si>
    <t>Sat, 15 Oct 21:01</t>
  </si>
  <si>
    <t>(39.29,-76.82)</t>
  </si>
  <si>
    <t>Sat, 15 Oct 20:49</t>
  </si>
  <si>
    <t>(39.29,-76.83)</t>
  </si>
  <si>
    <t>Sat, 15 Oct 20:14</t>
  </si>
  <si>
    <t>Sewells Lot</t>
  </si>
  <si>
    <t>(39.30,-76.84)</t>
  </si>
  <si>
    <t>Sat, 15 Oct 19:50</t>
  </si>
  <si>
    <t>Johns Lookout</t>
  </si>
  <si>
    <t>(39.30,-76.83)</t>
  </si>
  <si>
    <t>Sat, 15 Oct 19:34</t>
  </si>
  <si>
    <t>(39.31,-76.82)</t>
  </si>
  <si>
    <t>Sat, 15 Oct 18:59</t>
  </si>
  <si>
    <t>Thackers Chance</t>
  </si>
  <si>
    <t>(39.29,-76.80)</t>
  </si>
  <si>
    <t>Sat, 15 Oct 18:19</t>
  </si>
  <si>
    <t>(39.31,-76.83)</t>
  </si>
  <si>
    <t>Sat, 15 Oct 17:56</t>
  </si>
  <si>
    <t>Gardiners Mill</t>
  </si>
  <si>
    <t>Sat, 15 Oct 17:20</t>
  </si>
  <si>
    <t>Harrisons Chance</t>
  </si>
  <si>
    <t>(39.32,-76.82)</t>
  </si>
  <si>
    <t>Sat, 15 Oct 16:59</t>
  </si>
  <si>
    <t>Sat, 15 Oct 16:16</t>
  </si>
  <si>
    <t>(39.28,-76.87)</t>
  </si>
  <si>
    <t>Sat, 15 Oct 13:29</t>
  </si>
  <si>
    <t>Marys Lot</t>
  </si>
  <si>
    <t>(39.29,-76.88)</t>
  </si>
  <si>
    <t>Sat, 15 Oct 11:54</t>
  </si>
  <si>
    <t>Friendship - Carroll</t>
  </si>
  <si>
    <t>(39.29,-76.87)</t>
  </si>
  <si>
    <t>Fri, 14 Oct 21:34</t>
  </si>
  <si>
    <t>Porters Care</t>
  </si>
  <si>
    <t>Fri, 14 Oct 19:49</t>
  </si>
  <si>
    <t>Fri, 14 Oct 19:39</t>
  </si>
  <si>
    <t>Bens Luck</t>
  </si>
  <si>
    <t>Fri, 14 Oct 19:12</t>
  </si>
  <si>
    <t>Hoods Hall</t>
  </si>
  <si>
    <t>(39.28,-76.86)</t>
  </si>
  <si>
    <t>Fri, 14 Oct 18:34</t>
  </si>
  <si>
    <t>Bens Delight</t>
  </si>
  <si>
    <t>Fri, 14 Oct 18:22</t>
  </si>
  <si>
    <t>Barnes Luck</t>
  </si>
  <si>
    <t>(39.29,-76.86)</t>
  </si>
  <si>
    <t>Fri, 14 Oct 18:04</t>
  </si>
  <si>
    <t>(39.29,-76.85)</t>
  </si>
  <si>
    <t>Fri, 14 Oct 17:55</t>
  </si>
  <si>
    <t>(39.31,-76.87)</t>
  </si>
  <si>
    <t>Fri, 14 Oct 17:39</t>
  </si>
  <si>
    <t>Hatherlys Contrivance</t>
  </si>
  <si>
    <t>Fri, 14 Oct 17:23</t>
  </si>
  <si>
    <t>(39.31,-76.85)</t>
  </si>
  <si>
    <t>Fri, 14 Oct 16:43</t>
  </si>
  <si>
    <t>Hatherlys Resolution</t>
  </si>
  <si>
    <t>(39.30,-76.85)</t>
  </si>
  <si>
    <t>Fri, 14 Oct 16:07</t>
  </si>
  <si>
    <t>Fri, 14 Oct 15:58</t>
  </si>
  <si>
    <t>MacKinzies Discovery Enlarged</t>
  </si>
  <si>
    <t>Fri, 14 Oct 14:33</t>
  </si>
  <si>
    <t>Fri, 14 Oct 14:14</t>
  </si>
  <si>
    <t>Fri, 14 Oct 14:02</t>
  </si>
  <si>
    <t>Addition To Hopsons Choice</t>
  </si>
  <si>
    <t>Fri, 14 Oct 13:50</t>
  </si>
  <si>
    <t>Addition To Gardners Garden</t>
  </si>
  <si>
    <t>Sun, 02 Oct 17:27</t>
  </si>
  <si>
    <t>(39.32,-76.84)</t>
  </si>
  <si>
    <t>Sat, 01 Oct 20:15</t>
  </si>
  <si>
    <t>Sat, 01 Oct 19:51</t>
  </si>
  <si>
    <t>Sewells Contrivance</t>
  </si>
  <si>
    <t>Sat, 01 Oct 19:25</t>
  </si>
  <si>
    <t>Batchelors Choice</t>
  </si>
  <si>
    <t>(39.31,-76.86)</t>
  </si>
  <si>
    <t>Carters Whim</t>
  </si>
  <si>
    <t>(39.31,-76.84)</t>
  </si>
  <si>
    <t>Sat, 01 Oct 18:27</t>
  </si>
  <si>
    <t>Sat, 01 Oct 18:16</t>
  </si>
  <si>
    <t>Grays Bower</t>
  </si>
  <si>
    <t>Sat, 01 Oct 18:10</t>
  </si>
  <si>
    <t>(39.28,-77.12)</t>
  </si>
  <si>
    <t>Thu, 29 Sep 14:26</t>
  </si>
  <si>
    <t>(39.29,-77.10)</t>
  </si>
  <si>
    <t>Wed, 28 Sep 11:11</t>
  </si>
  <si>
    <t>Second Addition To Fredericksburgh</t>
  </si>
  <si>
    <t>(39.29,-77.09)</t>
  </si>
  <si>
    <t>Wed, 28 Sep 10:49</t>
  </si>
  <si>
    <t>(39.30,-77.12)</t>
  </si>
  <si>
    <t>Tue, 27 Sep 14:04</t>
  </si>
  <si>
    <t>(39.32,-77.07)</t>
  </si>
  <si>
    <t>Sun, 25 Sep 13:38</t>
  </si>
  <si>
    <t>Ridgelys Range</t>
  </si>
  <si>
    <t>(39.21,-77.03)</t>
  </si>
  <si>
    <t>Wed, 21 Sep 13:41</t>
  </si>
  <si>
    <t>Browns Enlargement</t>
  </si>
  <si>
    <t>(39.23,-77.03)</t>
  </si>
  <si>
    <t>Wed, 21 Sep 10:46</t>
  </si>
  <si>
    <t>Benjamins Lott</t>
  </si>
  <si>
    <t>(39.23,-77.07)</t>
  </si>
  <si>
    <t>Mon, 19 Sep 14:18</t>
  </si>
  <si>
    <t>(39.22,-77.05)</t>
  </si>
  <si>
    <t>Mon, 19 Sep 14:02</t>
  </si>
  <si>
    <t>Sun, 18 Sep 17:27</t>
  </si>
  <si>
    <t>Sun, 18 Sep 14:15</t>
  </si>
  <si>
    <t>(39.29,-77.05)</t>
  </si>
  <si>
    <t>Sun, 18 Sep 13:52</t>
  </si>
  <si>
    <t>(39.25,-77.05)</t>
  </si>
  <si>
    <t>Sat, 17 Sep 11:24</t>
  </si>
  <si>
    <t>Fri, 16 Sep 16:08</t>
  </si>
  <si>
    <t>(39.24,-77.05)</t>
  </si>
  <si>
    <t>Thu, 15 Sep 15:02</t>
  </si>
  <si>
    <t>(39.26,-77.08)</t>
  </si>
  <si>
    <t>Thu, 15 Sep 12:26</t>
  </si>
  <si>
    <t>(39.28,-77.14)</t>
  </si>
  <si>
    <t>Wed, 14 Sep 12:17</t>
  </si>
  <si>
    <t>Tue, 13 Sep 13:29</t>
  </si>
  <si>
    <t>(39.37,-76.95)</t>
  </si>
  <si>
    <t>Mon, 12 Sep 13:17</t>
  </si>
  <si>
    <t>(39.32,-77.02)</t>
  </si>
  <si>
    <t>Sat, 10 Sep 11:41</t>
  </si>
  <si>
    <t>(39.28,-76.99)</t>
  </si>
  <si>
    <t>Thu, 08 Sep 15:13</t>
  </si>
  <si>
    <t>(39.30,-76.97)</t>
  </si>
  <si>
    <t>Thu, 08 Sep 13:33</t>
  </si>
  <si>
    <t>Wed, 07 Sep 17:47</t>
  </si>
  <si>
    <t>Henrys Park</t>
  </si>
  <si>
    <t>Wed, 07 Sep 16:02</t>
  </si>
  <si>
    <t>(39.32,-76.98)</t>
  </si>
  <si>
    <t>Wed, 07 Sep 13:53</t>
  </si>
  <si>
    <t>(39.31,-77.04)</t>
  </si>
  <si>
    <t>Mon, 05 Sep 15:22</t>
  </si>
  <si>
    <t>(39.33,-77.05)</t>
  </si>
  <si>
    <t>Mon, 05 Sep 15:05</t>
  </si>
  <si>
    <t>(39.34,-77.02)</t>
  </si>
  <si>
    <t>Mon, 05 Sep 14:36</t>
  </si>
  <si>
    <t>Thomas Good Will</t>
  </si>
  <si>
    <t>(39.30,-77.00)</t>
  </si>
  <si>
    <t>Mon, 05 Sep 13:54</t>
  </si>
  <si>
    <t>Mon, 05 Sep 13:24</t>
  </si>
  <si>
    <t>Dorseys Friendship And Higgins Chance</t>
  </si>
  <si>
    <t>(39.30,-76.99)</t>
  </si>
  <si>
    <t>Mon, 05 Sep 13:08</t>
  </si>
  <si>
    <t>Mon, 05 Sep 12:04</t>
  </si>
  <si>
    <t>(39.32,-77.01)</t>
  </si>
  <si>
    <t>Mon, 05 Sep 11:49</t>
  </si>
  <si>
    <t>Mon, 05 Sep 11:43</t>
  </si>
  <si>
    <t>Sun, 04 Sep 15:00</t>
  </si>
  <si>
    <t>Merciers Lot</t>
  </si>
  <si>
    <t>Sun, 04 Sep 14:43</t>
  </si>
  <si>
    <t>(39.34,-77.01)</t>
  </si>
  <si>
    <t>Sun, 04 Sep 14:21</t>
  </si>
  <si>
    <t>Sat, 03 Sep 19:09</t>
  </si>
  <si>
    <t>Sat, 03 Sep 18:51</t>
  </si>
  <si>
    <t>(39.33,-77.01)</t>
  </si>
  <si>
    <t>Sat, 03 Sep 18:20</t>
  </si>
  <si>
    <t>(39.34,-77.00)</t>
  </si>
  <si>
    <t>Sat, 03 Sep 18:04</t>
  </si>
  <si>
    <t>Sat, 03 Sep 17:42</t>
  </si>
  <si>
    <t>Sat, 03 Sep 17:15</t>
  </si>
  <si>
    <t>(39.33,-76.97)</t>
  </si>
  <si>
    <t>Sat, 03 Sep 17:00</t>
  </si>
  <si>
    <t>Lucy And Rachels Lot</t>
  </si>
  <si>
    <t>(39.35,-76.96)</t>
  </si>
  <si>
    <t>Sat, 03 Sep 16:32</t>
  </si>
  <si>
    <t>(39.27,-77.00)</t>
  </si>
  <si>
    <t>Sat, 03 Sep 15:00</t>
  </si>
  <si>
    <t>Sat, 03 Sep 14:41</t>
  </si>
  <si>
    <t>Sat, 03 Sep 14:33</t>
  </si>
  <si>
    <t>Sat, 03 Sep 14:20</t>
  </si>
  <si>
    <t>(39.29,-77.02)</t>
  </si>
  <si>
    <t>Sat, 03 Sep 13:50</t>
  </si>
  <si>
    <t>(39.28,-77.01)</t>
  </si>
  <si>
    <t>Sat, 03 Sep 13:31</t>
  </si>
  <si>
    <t>(39.30,-77.03)</t>
  </si>
  <si>
    <t>Sat, 03 Sep 12:55</t>
  </si>
  <si>
    <t>Fri, 02 Sep 15:27</t>
  </si>
  <si>
    <t>(39.27,-77.04)</t>
  </si>
  <si>
    <t>Thu, 01 Sep 18:55</t>
  </si>
  <si>
    <t>(39.31,-77.06)</t>
  </si>
  <si>
    <t>Thu, 01 Sep 15:20</t>
  </si>
  <si>
    <t>Thu, 01 Sep 14:01</t>
  </si>
  <si>
    <t>Roberts Advantage</t>
  </si>
  <si>
    <t>(39.35,-77.01)</t>
  </si>
  <si>
    <t>Thu, 01 Sep 13:09</t>
  </si>
  <si>
    <t>Browns Oversight And Worthingtons Foresight</t>
  </si>
  <si>
    <t>(39.36,-76.99)</t>
  </si>
  <si>
    <t>Thu, 01 Sep 11:51</t>
  </si>
  <si>
    <t>(39.36,-77.00)</t>
  </si>
  <si>
    <t>Wed, 31 Aug 16:40</t>
  </si>
  <si>
    <t>Johns Chance</t>
  </si>
  <si>
    <t>(39.37,-77.00)</t>
  </si>
  <si>
    <t>Wed, 31 Aug 16:00</t>
  </si>
  <si>
    <t>(39.34,-76.99)</t>
  </si>
  <si>
    <t>Wed, 31 Aug 15:17</t>
  </si>
  <si>
    <t>(39.35,-77.00)</t>
  </si>
  <si>
    <t>Wed, 31 Aug 14:25</t>
  </si>
  <si>
    <t>Shipleys Discovery</t>
  </si>
  <si>
    <t>Wed, 31 Aug 13:04</t>
  </si>
  <si>
    <t>Wed, 31 Aug 12:46</t>
  </si>
  <si>
    <t>Wed, 31 Aug 12:22</t>
  </si>
  <si>
    <t>Wed, 31 Aug 11:15</t>
  </si>
  <si>
    <t>Wed, 31 Aug 10:41</t>
  </si>
  <si>
    <t>Shipleys Search</t>
  </si>
  <si>
    <t>(39.36,-76.97)</t>
  </si>
  <si>
    <t>Tue, 30 Aug 22:23</t>
  </si>
  <si>
    <t>Shipleys Neglect</t>
  </si>
  <si>
    <t>(39.34,-76.98)</t>
  </si>
  <si>
    <t>Tue, 30 Aug 18:51</t>
  </si>
  <si>
    <t>Addition To Whats Left</t>
  </si>
  <si>
    <t>Tue, 30 Aug 18:30</t>
  </si>
  <si>
    <t>Whats Left</t>
  </si>
  <si>
    <t>Tue, 30 Aug 18:16</t>
  </si>
  <si>
    <t>Tue, 30 Aug 17:02</t>
  </si>
  <si>
    <t>(39.36,-76.98)</t>
  </si>
  <si>
    <t>Tue, 30 Aug 15:48</t>
  </si>
  <si>
    <t>Tue, 30 Aug 15:14</t>
  </si>
  <si>
    <t>Tue, 30 Aug 15:03</t>
  </si>
  <si>
    <t>Tue, 30 Aug 14:54</t>
  </si>
  <si>
    <t>Belts Chance</t>
  </si>
  <si>
    <t>(39.33,-76.87)</t>
  </si>
  <si>
    <t>Tue, 30 Aug 13:07</t>
  </si>
  <si>
    <t>(39.35,-76.90)</t>
  </si>
  <si>
    <t>Tue, 30 Aug 12:45</t>
  </si>
  <si>
    <t>Tue, 30 Aug 12:18</t>
  </si>
  <si>
    <t>Tue, 30 Aug 12:08</t>
  </si>
  <si>
    <t>Mon, 29 Aug 21:10</t>
  </si>
  <si>
    <t>(39.34,-76.93)</t>
  </si>
  <si>
    <t>Mon, 29 Aug 16:02</t>
  </si>
  <si>
    <t>Frosts Venture</t>
  </si>
  <si>
    <t>(39.36,-76.95)</t>
  </si>
  <si>
    <t>Mon, 29 Aug 14:45</t>
  </si>
  <si>
    <t>Belts Hills</t>
  </si>
  <si>
    <t>Mon, 29 Aug 14:20</t>
  </si>
  <si>
    <t>Sun, 28 Aug 19:03</t>
  </si>
  <si>
    <t>Sun, 28 Aug 18:54</t>
  </si>
  <si>
    <t>(39.36,-77.03)</t>
  </si>
  <si>
    <t>Sun, 28 Aug 17:37</t>
  </si>
  <si>
    <t>Richards Third Chance</t>
  </si>
  <si>
    <t>Sallys Chance</t>
  </si>
  <si>
    <t>(39.38,-77.05)</t>
  </si>
  <si>
    <t>Sun, 28 Aug 14:30</t>
  </si>
  <si>
    <t>Sun, 28 Aug 12:57</t>
  </si>
  <si>
    <t>Thomas Beginning</t>
  </si>
  <si>
    <t>(39.35,-77.05)</t>
  </si>
  <si>
    <t>Sun, 28 Aug 12:27</t>
  </si>
  <si>
    <t>(39.15,-76.88)</t>
  </si>
  <si>
    <t>Sat, 27 Aug 15:24</t>
  </si>
  <si>
    <t>(39.16,-76.89)</t>
  </si>
  <si>
    <t>Sat, 27 Aug 15:04</t>
  </si>
  <si>
    <t>(39.16,-76.87)</t>
  </si>
  <si>
    <t>Sat, 27 Aug 14:35</t>
  </si>
  <si>
    <t>Lewis Lot</t>
  </si>
  <si>
    <t>(39.16,-76.90)</t>
  </si>
  <si>
    <t>Sat, 27 Aug 13:53</t>
  </si>
  <si>
    <t>Hobbs Support</t>
  </si>
  <si>
    <t>(39.20,-76.89)</t>
  </si>
  <si>
    <t>Sat, 27 Aug 12:47</t>
  </si>
  <si>
    <t>Martins Luck</t>
  </si>
  <si>
    <t>(39.18,-76.89)</t>
  </si>
  <si>
    <t>Sat, 27 Aug 12:30</t>
  </si>
  <si>
    <t>Sat, 27 Aug 12:07</t>
  </si>
  <si>
    <t>Sat, 27 Aug 11:44</t>
  </si>
  <si>
    <t>(39.18,-76.91)</t>
  </si>
  <si>
    <t>Sat, 27 Aug 11:24</t>
  </si>
  <si>
    <t>(39.19,-76.91)</t>
  </si>
  <si>
    <t>Fri, 26 Aug 16:24</t>
  </si>
  <si>
    <t>(39.15,-76.90)</t>
  </si>
  <si>
    <t>Fri, 26 Aug 16:04</t>
  </si>
  <si>
    <t>Clarks Directions</t>
  </si>
  <si>
    <t>Fri, 26 Aug 15:25</t>
  </si>
  <si>
    <t>Davis Purchase</t>
  </si>
  <si>
    <t>(39.15,-76.89)</t>
  </si>
  <si>
    <t>Thu, 25 Aug 13:16</t>
  </si>
  <si>
    <t>(39.16,-76.91)</t>
  </si>
  <si>
    <t>Thu, 25 Aug 13:02</t>
  </si>
  <si>
    <t>Campbles Chance</t>
  </si>
  <si>
    <t>(39.17,-76.91)</t>
  </si>
  <si>
    <t>Thu, 25 Aug 12:48</t>
  </si>
  <si>
    <t>(39.19,-76.93)</t>
  </si>
  <si>
    <t>Thu, 25 Aug 12:25</t>
  </si>
  <si>
    <t>Thu, 25 Aug 12:06</t>
  </si>
  <si>
    <t>(39.20,-76.96)</t>
  </si>
  <si>
    <t>Tue, 23 Aug 10:34</t>
  </si>
  <si>
    <t>Addition To Snap Short</t>
  </si>
  <si>
    <t>(39.21,-76.97)</t>
  </si>
  <si>
    <t>Mon, 22 Aug 18:39</t>
  </si>
  <si>
    <t>Mon, 22 Aug 17:54</t>
  </si>
  <si>
    <t>(39.21,-76.96)</t>
  </si>
  <si>
    <t>Mon, 22 Aug 17:43</t>
  </si>
  <si>
    <t>Mon, 22 Aug 16:23</t>
  </si>
  <si>
    <t>Worthingtons Range</t>
  </si>
  <si>
    <t>(39.20,-76.94)</t>
  </si>
  <si>
    <t>Mon, 22 Aug 12:28</t>
  </si>
  <si>
    <t>Dorseys Addition</t>
  </si>
  <si>
    <t>(39.22,-76.97)</t>
  </si>
  <si>
    <t>Mon, 22 Aug 12:01</t>
  </si>
  <si>
    <t>Sun, 21 Aug 15:57</t>
  </si>
  <si>
    <t>Robinsons Mistake</t>
  </si>
  <si>
    <t>Sun, 21 Aug 15:06</t>
  </si>
  <si>
    <t>Sun, 21 Aug 14:57</t>
  </si>
  <si>
    <t>(39.13,-76.89)</t>
  </si>
  <si>
    <t>Sun, 21 Aug 14:35</t>
  </si>
  <si>
    <t>(39.25,-76.94)</t>
  </si>
  <si>
    <t>Sun, 21 Aug 14:02</t>
  </si>
  <si>
    <t>Hobbs Lot Enlarged</t>
  </si>
  <si>
    <t>Sun, 21 Aug 13:53</t>
  </si>
  <si>
    <t>(39.24,-76.94)</t>
  </si>
  <si>
    <t>Sat, 20 Aug 21:54</t>
  </si>
  <si>
    <t>Rays Chance</t>
  </si>
  <si>
    <t>(39.23,-76.97)</t>
  </si>
  <si>
    <t>Sat, 20 Aug 21:31</t>
  </si>
  <si>
    <t>Gaithers Chance</t>
  </si>
  <si>
    <t>(39.24,-76.97)</t>
  </si>
  <si>
    <t>Sat, 20 Aug 15:13</t>
  </si>
  <si>
    <t>(39.24,-76.98)</t>
  </si>
  <si>
    <t>Sat, 20 Aug 14:24</t>
  </si>
  <si>
    <t>(39.26,-76.98)</t>
  </si>
  <si>
    <t>Sat, 20 Aug 14:02</t>
  </si>
  <si>
    <t>(39.26,-76.96)</t>
  </si>
  <si>
    <t>Sat, 20 Aug 13:27</t>
  </si>
  <si>
    <t>Sat, 20 Aug 12:51</t>
  </si>
  <si>
    <t>Fri, 19 Aug 16:48</t>
  </si>
  <si>
    <t>(39.19,-76.97)</t>
  </si>
  <si>
    <t>Fri, 19 Aug 13:06</t>
  </si>
  <si>
    <t>Fri, 19 Aug 11:58</t>
  </si>
  <si>
    <t>(39.20,-76.93)</t>
  </si>
  <si>
    <t>Fri, 19 Aug 11:31</t>
  </si>
  <si>
    <t>(39.18,-76.95)</t>
  </si>
  <si>
    <t>Fri, 19 Aug 00:10</t>
  </si>
  <si>
    <t>(39.13,-76.94)</t>
  </si>
  <si>
    <t>Thu, 18 Aug 14:43</t>
  </si>
  <si>
    <t>Thu, 18 Aug 11:41</t>
  </si>
  <si>
    <t>Thu, 18 Aug 11:31</t>
  </si>
  <si>
    <t>(39.22,-76.98)</t>
  </si>
  <si>
    <t>Thu, 18 Aug 11:17</t>
  </si>
  <si>
    <t>(39.23,-76.98)</t>
  </si>
  <si>
    <t>Wed, 17 Aug 11:43</t>
  </si>
  <si>
    <t>(39.20,-76.99)</t>
  </si>
  <si>
    <t>Tue, 16 Aug 23:49</t>
  </si>
  <si>
    <t>(39.21,-77.00)</t>
  </si>
  <si>
    <t>Tue, 16 Aug 12:06</t>
  </si>
  <si>
    <t>Mon, 15 Aug 20:30</t>
  </si>
  <si>
    <t>Mon, 15 Aug 19:57</t>
  </si>
  <si>
    <t>(39.20,-76.98)</t>
  </si>
  <si>
    <t>Mon, 15 Aug 15:58</t>
  </si>
  <si>
    <t>(39.21,-76.99)</t>
  </si>
  <si>
    <t>Mon, 15 Aug 15:32</t>
  </si>
  <si>
    <t>Mon, 15 Aug 14:55</t>
  </si>
  <si>
    <t>Fosters Makeshift</t>
  </si>
  <si>
    <t>(39.22,-76.99)</t>
  </si>
  <si>
    <t>Mon, 15 Aug 14:42</t>
  </si>
  <si>
    <t>(39.18,-76.94)</t>
  </si>
  <si>
    <t>Sun, 14 Aug 22:56</t>
  </si>
  <si>
    <t>(39.16,-76.97)</t>
  </si>
  <si>
    <t>Sun, 14 Aug 22:39</t>
  </si>
  <si>
    <t>(39.18,-77.00)</t>
  </si>
  <si>
    <t>Sun, 14 Aug 21:52</t>
  </si>
  <si>
    <t>Hammond And Geist</t>
  </si>
  <si>
    <t>(39.17,-76.99)</t>
  </si>
  <si>
    <t>Sun, 14 Aug 21:40</t>
  </si>
  <si>
    <t>Johnsons Care</t>
  </si>
  <si>
    <t>(39.18,-77.01)</t>
  </si>
  <si>
    <t>Sun, 14 Aug 21:19</t>
  </si>
  <si>
    <t>Greens Delight</t>
  </si>
  <si>
    <t>(39.19,-77.01)</t>
  </si>
  <si>
    <t>Sun, 14 Aug 21:04</t>
  </si>
  <si>
    <t>Greens Meadow</t>
  </si>
  <si>
    <t>(39.20,-77.00)</t>
  </si>
  <si>
    <t>Sun, 14 Aug 19:04</t>
  </si>
  <si>
    <t>Sun, 14 Aug 18:34</t>
  </si>
  <si>
    <t>Sun, 14 Aug 16:45</t>
  </si>
  <si>
    <t>(39.21,-77.01)</t>
  </si>
  <si>
    <t>Sun, 14 Aug 16:21</t>
  </si>
  <si>
    <t>(39.23,-77.00)</t>
  </si>
  <si>
    <t>Sun, 14 Aug 16:10</t>
  </si>
  <si>
    <t>Sun, 14 Aug 15:59</t>
  </si>
  <si>
    <t>Morehouses Generousity</t>
  </si>
  <si>
    <t>Sun, 14 Aug 15:06</t>
  </si>
  <si>
    <t>Addition To Brothers Level</t>
  </si>
  <si>
    <t>Sun, 14 Aug 01:02</t>
  </si>
  <si>
    <t>Brothers Level</t>
  </si>
  <si>
    <t>Sun, 14 Aug 00:39</t>
  </si>
  <si>
    <t>(39.23,-77.01)</t>
  </si>
  <si>
    <t>Sun, 14 Aug 00:21</t>
  </si>
  <si>
    <t>Mothers Care</t>
  </si>
  <si>
    <t>Sun, 14 Aug 00:09</t>
  </si>
  <si>
    <t>Brothers Love</t>
  </si>
  <si>
    <t>(39.25,-77.00)</t>
  </si>
  <si>
    <t>Sat, 13 Aug 16:32</t>
  </si>
  <si>
    <t>(39.25,-77.01)</t>
  </si>
  <si>
    <t>Sat, 13 Aug 15:43</t>
  </si>
  <si>
    <t>(39.24,-77.04)</t>
  </si>
  <si>
    <t>Sat, 13 Aug 14:41</t>
  </si>
  <si>
    <t>Sat, 13 Aug 13:56</t>
  </si>
  <si>
    <t>(39.27,-77.09)</t>
  </si>
  <si>
    <t>Sat, 13 Aug 13:10</t>
  </si>
  <si>
    <t>(39.27,-77.06)</t>
  </si>
  <si>
    <t>Sat, 13 Aug 12:56</t>
  </si>
  <si>
    <t>Thu, 11 Aug 20:44</t>
  </si>
  <si>
    <t>Thu, 11 Aug 19:59</t>
  </si>
  <si>
    <t>Thu, 11 Aug 15:09</t>
  </si>
  <si>
    <t>(39.30,-76.80)</t>
  </si>
  <si>
    <t>Thu, 11 Aug 14:45</t>
  </si>
  <si>
    <t>(39.26,-77.02)</t>
  </si>
  <si>
    <t>Thu, 11 Aug 12:06</t>
  </si>
  <si>
    <t>Thu, 11 Aug 11:55</t>
  </si>
  <si>
    <t>(39.28,-77.05)</t>
  </si>
  <si>
    <t>Wed, 10 Aug 22:26</t>
  </si>
  <si>
    <t>Tue, 09 Aug 23:59</t>
  </si>
  <si>
    <t>Tue, 09 Aug 23:41</t>
  </si>
  <si>
    <t>(39.28,-77.06)</t>
  </si>
  <si>
    <t>Tue, 09 Aug 23:27</t>
  </si>
  <si>
    <t>Tue, 09 Aug 23:07</t>
  </si>
  <si>
    <t>Tue, 09 Aug 22:43</t>
  </si>
  <si>
    <t>Dorseys Range</t>
  </si>
  <si>
    <t>Tue, 09 Aug 22:16</t>
  </si>
  <si>
    <t>(39.25,-77.04)</t>
  </si>
  <si>
    <t>Tue, 09 Aug 19:16</t>
  </si>
  <si>
    <t>Tue, 09 Aug 16:51</t>
  </si>
  <si>
    <t>Duvalls Range</t>
  </si>
  <si>
    <t>(39.26,-77.04)</t>
  </si>
  <si>
    <t>Tue, 09 Aug 16:10</t>
  </si>
  <si>
    <t>(39.26,-77.05)</t>
  </si>
  <si>
    <t>Tue, 09 Aug 14:09</t>
  </si>
  <si>
    <t>(39.28,-77.07)</t>
  </si>
  <si>
    <t>Tue, 09 Aug 11:52</t>
  </si>
  <si>
    <t>Patent Owner</t>
  </si>
  <si>
    <t>Survey Date</t>
  </si>
  <si>
    <t>MSA Plat</t>
  </si>
  <si>
    <t>Browns Hopyard</t>
  </si>
  <si>
    <t>Mon, 17 Oct 19:09</t>
  </si>
  <si>
    <t>(39.20,-76.88)</t>
  </si>
  <si>
    <t>(39.20,-76.86)</t>
  </si>
  <si>
    <t>Build Date</t>
  </si>
  <si>
    <t>(39.33,-77.12)</t>
  </si>
  <si>
    <t>Mon, 08 Aug 11:56</t>
  </si>
  <si>
    <t>Dunghill Ground Thicket</t>
  </si>
  <si>
    <t>(39.33,-77.07)</t>
  </si>
  <si>
    <t>Mon, 08 Aug 11:09</t>
  </si>
  <si>
    <t>Mon, 08 Aug 10:30</t>
  </si>
  <si>
    <t>Sun, 07 Aug 21:12</t>
  </si>
  <si>
    <t>Sat, 06 Aug 20:38</t>
  </si>
  <si>
    <t>(39.31,-77.11)</t>
  </si>
  <si>
    <t>Sat, 06 Aug 20:11</t>
  </si>
  <si>
    <t>Johns Hurry</t>
  </si>
  <si>
    <t>Sat, 06 Aug 12:18</t>
  </si>
  <si>
    <t>(39.31,-77.10)</t>
  </si>
  <si>
    <t>Fri, 05 Aug 19:41</t>
  </si>
  <si>
    <t>(39.32,-77.09)</t>
  </si>
  <si>
    <t>Thu, 04 Aug 13:35</t>
  </si>
  <si>
    <t>Thu, 04 Aug 13:24</t>
  </si>
  <si>
    <t>(39.30,-77.09)</t>
  </si>
  <si>
    <t>Thu, 04 Aug 12:08</t>
  </si>
  <si>
    <t>Wed, 03 Aug 20:40</t>
  </si>
  <si>
    <t>Wed, 03 Aug 20:02</t>
  </si>
  <si>
    <t>(39.26,-77.07)</t>
  </si>
  <si>
    <t>Wed, 03 Aug 19:48</t>
  </si>
  <si>
    <t>Wed, 03 Aug 14:28</t>
  </si>
  <si>
    <t>(39.35,-77.07)</t>
  </si>
  <si>
    <t>Tue, 02 Aug 13:34</t>
  </si>
  <si>
    <t>Brothers Agreement</t>
  </si>
  <si>
    <t>Tue, 02 Aug 13:09</t>
  </si>
  <si>
    <t>Warfields Forest</t>
  </si>
  <si>
    <t>Tue, 02 Aug 12:49</t>
  </si>
  <si>
    <t>(39.36,-77.09)</t>
  </si>
  <si>
    <t>Mon, 01 Aug 12:31</t>
  </si>
  <si>
    <t>(39.35,-77.09)</t>
  </si>
  <si>
    <t>Mon, 01 Aug 12:19</t>
  </si>
  <si>
    <t>(39.35,-77.11)</t>
  </si>
  <si>
    <t>Mon, 01 Aug 11:57</t>
  </si>
  <si>
    <t>(39.36,-77.07)</t>
  </si>
  <si>
    <t>Mon, 01 Aug 11:27</t>
  </si>
  <si>
    <t>Henrys United Friendship</t>
  </si>
  <si>
    <t>(39.33,-77.13)</t>
  </si>
  <si>
    <t>Fri, 22 Jul 02:00</t>
  </si>
  <si>
    <t>Fri, 22 Jul 01:45</t>
  </si>
  <si>
    <t>(39.36,-77.13)</t>
  </si>
  <si>
    <t>Fri, 22 Jul 00:57</t>
  </si>
  <si>
    <t>Thu, 21 Jul 20:03</t>
  </si>
  <si>
    <t>(39.35,-77.14)</t>
  </si>
  <si>
    <t>Thu, 21 Jul 19:29</t>
  </si>
  <si>
    <t>Parrs Range</t>
  </si>
  <si>
    <t>(39.35,-77.16)</t>
  </si>
  <si>
    <t>Thu, 21 Jul 15:02</t>
  </si>
  <si>
    <t>Mon, 18 Jul 20:44</t>
  </si>
  <si>
    <t>Mon, 18 Jul 14:09</t>
  </si>
  <si>
    <t>Hobsons Choice - Everitt</t>
  </si>
  <si>
    <t>(39.35,-77.17)</t>
  </si>
  <si>
    <t>Mon, 18 Jul 13:46</t>
  </si>
  <si>
    <t>Shivers Integrity</t>
  </si>
  <si>
    <t>Mon, 18 Jul 12:53</t>
  </si>
  <si>
    <t>(39.34,-77.16)</t>
  </si>
  <si>
    <t>Sun, 17 Jul 12:49</t>
  </si>
  <si>
    <t>Sun, 17 Jul 12:38</t>
  </si>
  <si>
    <t>Sun, 17 Jul 12:37</t>
  </si>
  <si>
    <t>(39.33,-77.16)</t>
  </si>
  <si>
    <t>Sun, 17 Jul 10:16</t>
  </si>
  <si>
    <t>(39.31,-77.15)</t>
  </si>
  <si>
    <t>Sat, 16 Jul 23:36</t>
  </si>
  <si>
    <t>(39.30,-77.18)</t>
  </si>
  <si>
    <t>Sat, 16 Jul 13:08</t>
  </si>
  <si>
    <t>Sat, 16 Jul 10:34</t>
  </si>
  <si>
    <t>Kellys Ingenuity</t>
  </si>
  <si>
    <t>Sat, 16 Jul 09:08</t>
  </si>
  <si>
    <t>Fri, 15 Jul 15:25</t>
  </si>
  <si>
    <t>Neals Chance</t>
  </si>
  <si>
    <t>Thu, 14 Jul 22:12</t>
  </si>
  <si>
    <t>(39.29,-77.13)</t>
  </si>
  <si>
    <t>Wed, 29 Jun 15:33</t>
  </si>
  <si>
    <t>Samuels Contrivance</t>
  </si>
  <si>
    <t>Wed, 29 Jun 12:59</t>
  </si>
  <si>
    <t>Lydes Contrivance</t>
  </si>
  <si>
    <t>Wed, 29 Jun 12:40</t>
  </si>
  <si>
    <t>Mon, 27 Jun 12:49</t>
  </si>
  <si>
    <t>Mon, 27 Jun 11:38</t>
  </si>
  <si>
    <t>Wise Mans Folly</t>
  </si>
  <si>
    <t>Sun, 26 Jun 16:07</t>
  </si>
  <si>
    <t>Resurvey on Harrys Lot</t>
  </si>
  <si>
    <t>(39.28,-77.09)</t>
  </si>
  <si>
    <t>Sun, 26 Jun 13:44</t>
  </si>
  <si>
    <t>Johns Beginning Enlarged</t>
  </si>
  <si>
    <t>Sun, 26 Jun 13:13</t>
  </si>
  <si>
    <t>Warfields Addition Enlarged</t>
  </si>
  <si>
    <t>Sun, 26 Jun 12:40</t>
  </si>
  <si>
    <t>Sat, 25 Jun 15:09</t>
  </si>
  <si>
    <t>(39.29,-77.12)</t>
  </si>
  <si>
    <t>Sat, 25 Jun 12:49</t>
  </si>
  <si>
    <t>(39.26,-77.10)</t>
  </si>
  <si>
    <t>Sat, 25 Jun 12:23</t>
  </si>
  <si>
    <t>Sat, 25 Jun 11:52</t>
  </si>
  <si>
    <t>Sat, 25 Jun 11:26</t>
  </si>
  <si>
    <t>(39.28,-77.13)</t>
  </si>
  <si>
    <t>Sat, 25 Jun 11:06</t>
  </si>
  <si>
    <t>Sat, 25 Jun 09:58</t>
  </si>
  <si>
    <t>(39.22,-76.82)</t>
  </si>
  <si>
    <t>Thu, 23 Jun 18:16</t>
  </si>
  <si>
    <t>Phelps Luck</t>
  </si>
  <si>
    <t>(39.21,-76.83)</t>
  </si>
  <si>
    <t>Thu, 23 Jun 14:42</t>
  </si>
  <si>
    <t>Hammonds Elk Ridge Connection</t>
  </si>
  <si>
    <t>Wed, 22 Jun 19:52</t>
  </si>
  <si>
    <t>Adam The Second</t>
  </si>
  <si>
    <t>Wed, 22 Jun 12:39</t>
  </si>
  <si>
    <t>(39.23,-76.80)</t>
  </si>
  <si>
    <t>Wed, 22 Jun 11:59</t>
  </si>
  <si>
    <t>(39.23,-76.79)</t>
  </si>
  <si>
    <t>Tue, 21 Jun 12:20</t>
  </si>
  <si>
    <t>Mon, 20 Jun 19:57</t>
  </si>
  <si>
    <t>Chews Resolution Manor</t>
  </si>
  <si>
    <t>(39.23,-76.81)</t>
  </si>
  <si>
    <t>Mon, 20 Jun 19:55</t>
  </si>
  <si>
    <t>Mon, 20 Jun 18:43</t>
  </si>
  <si>
    <t>Platted</t>
  </si>
  <si>
    <t>Patent</t>
  </si>
  <si>
    <t>ADDITION TO BROTHERS LEVEL</t>
  </si>
  <si>
    <t>ADDITION TO GARDNERS GARDEN</t>
  </si>
  <si>
    <t>ADAMS FORREST</t>
  </si>
  <si>
    <t>ADDITION TO GOZNELLS CHANCE IN TWO PORTIONS</t>
  </si>
  <si>
    <t>ADDITION TO HATHERLYS FORREST</t>
  </si>
  <si>
    <t>ADDITION TO HOBBS PARK</t>
  </si>
  <si>
    <t>ADDITION TO HOPSONS CHOICE</t>
  </si>
  <si>
    <t>ADDITION TO HOWARDS RANGE</t>
  </si>
  <si>
    <t>ADDITION TO JOSEPHS ADVANCEMENT</t>
  </si>
  <si>
    <t>ADDITION TO NEW YEARS GIFT</t>
  </si>
  <si>
    <t>ADDITION TO NEW YEARS GIFT RESURVEYED</t>
  </si>
  <si>
    <t>ADDITION TO PORTERS CARE</t>
  </si>
  <si>
    <t>ADDITION TO TUCKERS DELIGHT</t>
  </si>
  <si>
    <t>ADDITION TO WHATS LEFT</t>
  </si>
  <si>
    <t>ARNOLDS FANCY</t>
  </si>
  <si>
    <t>BACHELORS CHOICE</t>
  </si>
  <si>
    <t>BACHELORS HOPE</t>
  </si>
  <si>
    <t>BARBERS ADDITION TO PINKSTONES FANCY</t>
  </si>
  <si>
    <t>BARNES FRIENDSHIP</t>
  </si>
  <si>
    <t>BARNES HUNT</t>
  </si>
  <si>
    <t>BARNES LUCK</t>
  </si>
  <si>
    <t>BARNES PURCHASE</t>
  </si>
  <si>
    <t>BARRYS DUCK</t>
  </si>
  <si>
    <t>BATCHELORS CHOICE</t>
  </si>
  <si>
    <t>BATCHELORS DELIGHT</t>
  </si>
  <si>
    <t>BATCHELORS HALL</t>
  </si>
  <si>
    <t>BEALLS ENLARGEMENT</t>
  </si>
  <si>
    <t>BELLS CHANCE</t>
  </si>
  <si>
    <t>BELTS CHANCE</t>
  </si>
  <si>
    <t>BELTS HILLS</t>
  </si>
  <si>
    <t>BELTS POINT</t>
  </si>
  <si>
    <t>BENJAMINS ADDITION</t>
  </si>
  <si>
    <t>BENJAMINS LOT</t>
  </si>
  <si>
    <t>BENS DELIGHT</t>
  </si>
  <si>
    <t>BENS LUCK</t>
  </si>
  <si>
    <t>BENSONS PARK</t>
  </si>
  <si>
    <t>BENSONS REQUEST</t>
  </si>
  <si>
    <t>BISHOPS OUTLET</t>
  </si>
  <si>
    <t>BISHOPS RANGE</t>
  </si>
  <si>
    <t>BLACKWELLS SEARCH</t>
  </si>
  <si>
    <t>BOWDENS FOLLY</t>
  </si>
  <si>
    <t>BOYCES BEGINNING</t>
  </si>
  <si>
    <t>BROTHERS ADDITION</t>
  </si>
  <si>
    <t>BROTHERS AGREEMENT</t>
  </si>
  <si>
    <t>BROTHERS LEVEL</t>
  </si>
  <si>
    <t>BROTHERS LOVE</t>
  </si>
  <si>
    <t>BROWNS CHANCE</t>
  </si>
  <si>
    <t>BROWNS CHANCE AND CAPTAIN DORSEYS FRIENDSHIP</t>
  </si>
  <si>
    <t>BROWNS ENLARGEMENT</t>
  </si>
  <si>
    <t>BROWNS FORREST</t>
  </si>
  <si>
    <t>BROWNS HOPYARD</t>
  </si>
  <si>
    <t>BROWNS OVERSIGHT AND WORTHINGTONS FORESIGHT</t>
  </si>
  <si>
    <t>BROWNS PURCHASE</t>
  </si>
  <si>
    <t>BROWNS PURCHASE RESURVEYED</t>
  </si>
  <si>
    <t>CALEBS PASTURE</t>
  </si>
  <si>
    <t>CALEBS PURCHASE</t>
  </si>
  <si>
    <t>CALEBS VINEYARD</t>
  </si>
  <si>
    <t>CAMPBLES CHANCE</t>
  </si>
  <si>
    <t>CARTERS ADDITION</t>
  </si>
  <si>
    <t>CARTERS ROCK</t>
  </si>
  <si>
    <t>CARTERS WHIM</t>
  </si>
  <si>
    <t>CHANDLERS SLAUGHTER</t>
  </si>
  <si>
    <t>CHEWS RESOLUTION MANOR</t>
  </si>
  <si>
    <t>CHEWS VINEYARD</t>
  </si>
  <si>
    <t>CLARKS DIRECTIONS</t>
  </si>
  <si>
    <t>CLARKS WALKS</t>
  </si>
  <si>
    <t>CLARYS FORREST</t>
  </si>
  <si>
    <t>COCKEYS NEGLECT</t>
  </si>
  <si>
    <t>COCKEYS REGULATION</t>
  </si>
  <si>
    <t>COLES CHOICE</t>
  </si>
  <si>
    <t>COLES CHOICE RESURVEYED</t>
  </si>
  <si>
    <t>COOPERS LOT</t>
  </si>
  <si>
    <t>CREAGHS ENLARGEMENT</t>
  </si>
  <si>
    <t>CUSACKS FOREST</t>
  </si>
  <si>
    <t>DAVIS HILL</t>
  </si>
  <si>
    <t>DAVIS PASTURE</t>
  </si>
  <si>
    <t>DAVIS PURCHASE</t>
  </si>
  <si>
    <t>DEAVERS CHOICE</t>
  </si>
  <si>
    <t>DEAVERS LOT</t>
  </si>
  <si>
    <t>DODDERIDGES FORREST</t>
  </si>
  <si>
    <t>DORSEYS ADDITION</t>
  </si>
  <si>
    <t>DORSEYS ADDITION TO THOMAS LOT</t>
  </si>
  <si>
    <t>DORSEYS ADVENTURE</t>
  </si>
  <si>
    <t>DORSEYS ANGLES</t>
  </si>
  <si>
    <t>DORSEYS CHANCE - Caleb</t>
  </si>
  <si>
    <t>DORSEYS CHANCE - Joshua</t>
  </si>
  <si>
    <t>DORSEYS FRIENDSHIP AND HIGGINS CHANCE</t>
  </si>
  <si>
    <t>DORSEYS GROVE</t>
  </si>
  <si>
    <t>DORSEYS HILL</t>
  </si>
  <si>
    <t>DORSEYS INHERITANCE</t>
  </si>
  <si>
    <t>DORSEYS INTRUST</t>
  </si>
  <si>
    <t>DORSEYS LANE</t>
  </si>
  <si>
    <t>DORSEYS RANGE</t>
  </si>
  <si>
    <t>DORSEYS SEARCH - Caleb</t>
  </si>
  <si>
    <t>DORSEYS SEARCH - John</t>
  </si>
  <si>
    <t>DORSEYS SECOND ADDITION</t>
  </si>
  <si>
    <t>DRYERS INHERITANCE</t>
  </si>
  <si>
    <t>DUVALLS RANGE</t>
  </si>
  <si>
    <t>FIRST ADDITION TO ARNOLDS FANCY</t>
  </si>
  <si>
    <t>FORESTERS RANGE</t>
  </si>
  <si>
    <t>FOSTERS FANCY</t>
  </si>
  <si>
    <t>FOSTERS MAKESHIFT</t>
  </si>
  <si>
    <t>FREEBORNS PROGRESS</t>
  </si>
  <si>
    <t>FROSTS VENTURE</t>
  </si>
  <si>
    <t>GAITHERS ADVENTURE</t>
  </si>
  <si>
    <t>GAITHERS CHANCE</t>
  </si>
  <si>
    <t>GAITHERS ENLARGEMENT</t>
  </si>
  <si>
    <t>GEISTS PLAINS</t>
  </si>
  <si>
    <t>GIRLS PORTION</t>
  </si>
  <si>
    <t>GOSNELLS CHANCE</t>
  </si>
  <si>
    <t>GRAYS BOWER</t>
  </si>
  <si>
    <t>GREENS DELIGHT</t>
  </si>
  <si>
    <t>GREENS MEADOW</t>
  </si>
  <si>
    <t>GRIFFITHS RANGE</t>
  </si>
  <si>
    <t>GRIMMETTS CHANCE</t>
  </si>
  <si>
    <t>HAMMONDS DELIGHT</t>
  </si>
  <si>
    <t>HAMMONDS ELK RIDGE CONNECTION</t>
  </si>
  <si>
    <t>HAMMONDS ENLARGEMENT</t>
  </si>
  <si>
    <t>HAMMONDS INHERITANCE</t>
  </si>
  <si>
    <t>HAMMONDS PURSUIT</t>
  </si>
  <si>
    <t>HAMUTELS CHOICE</t>
  </si>
  <si>
    <t>HARRIS BEGINNING</t>
  </si>
  <si>
    <t>HARRISONS BEGINNING</t>
  </si>
  <si>
    <t>HARRISONS CHANCE</t>
  </si>
  <si>
    <t>HATHERLYS CONTRIVANCE</t>
  </si>
  <si>
    <t>HATHERLYS FORREST</t>
  </si>
  <si>
    <t>HATHERLYS RESOLUTION</t>
  </si>
  <si>
    <t>HENRYS LOT</t>
  </si>
  <si>
    <t>HENRYS PARK</t>
  </si>
  <si>
    <t>HENRYS UNITED FRIENDSHIP</t>
  </si>
  <si>
    <t>HICKENS CHANCE AND DORSEYS FRIENDSHIP</t>
  </si>
  <si>
    <t>HOBBS LOT</t>
  </si>
  <si>
    <t>HOBBS LOT ENLARGED</t>
  </si>
  <si>
    <t>HOBBS PARK</t>
  </si>
  <si>
    <t>HOBBS REGULATION</t>
  </si>
  <si>
    <t>HOBBS SUPPORT</t>
  </si>
  <si>
    <t>HOLLANDS CHANCE</t>
  </si>
  <si>
    <t>HOLLANDS SWEEP</t>
  </si>
  <si>
    <t>HOODS HALL</t>
  </si>
  <si>
    <t>HOODS HAVEN</t>
  </si>
  <si>
    <t>HOPSONS CHOICE - MacKinzie</t>
  </si>
  <si>
    <t>HOPSONS CHOICE - Mercier</t>
  </si>
  <si>
    <t>HOWARDS CHANCE - Cornelius</t>
  </si>
  <si>
    <t>HOWARDS CHANCE - Philip</t>
  </si>
  <si>
    <t>HOWARDS HEIRSHIP</t>
  </si>
  <si>
    <t>HOWARDS IMPROVEMENT</t>
  </si>
  <si>
    <t>HOWARDS PASSAGE</t>
  </si>
  <si>
    <t>HOWARDS RANGE</t>
  </si>
  <si>
    <t>HOWARDS RESOLUTION - Cornelius</t>
  </si>
  <si>
    <t>HOWARDS RESOLUTION - Henry</t>
  </si>
  <si>
    <t>HUTCHCRAFTS FORTUNE</t>
  </si>
  <si>
    <t>JACKS PEACOCK</t>
  </si>
  <si>
    <t>JAMES LOT</t>
  </si>
  <si>
    <t>JASONS MISTAKE</t>
  </si>
  <si>
    <t>JOHNS ADVENTURE</t>
  </si>
  <si>
    <t>JOHNS BEGINNING</t>
  </si>
  <si>
    <t>JOHNS BEGINNING ENLARGED</t>
  </si>
  <si>
    <t>JOHNS CHANCE - Showers</t>
  </si>
  <si>
    <t>JOHNS HURRY</t>
  </si>
  <si>
    <t>JOHNS LOOKOUT</t>
  </si>
  <si>
    <t>JOHNS LOT - Barnes</t>
  </si>
  <si>
    <t>JOHNS LUCK</t>
  </si>
  <si>
    <t>JOHNSONS CARE</t>
  </si>
  <si>
    <t>JONES ADDITION</t>
  </si>
  <si>
    <t>JONES FANCY</t>
  </si>
  <si>
    <t>JOSEPHS ADVANCEMENT</t>
  </si>
  <si>
    <t>JOSEPHS AND JACOBS INVENTION</t>
  </si>
  <si>
    <t>JOSEPHS GIFT</t>
  </si>
  <si>
    <t>JOSEPHS HAZARD</t>
  </si>
  <si>
    <t>JOSHUAS ADDITION</t>
  </si>
  <si>
    <t>JOSHUAS DESIRE</t>
  </si>
  <si>
    <t>JOSHUAS EXPECTATION</t>
  </si>
  <si>
    <t>JOSHUAS FOLLY</t>
  </si>
  <si>
    <t>JOSHUAS GIFT</t>
  </si>
  <si>
    <t>JOSHUAS GROVE</t>
  </si>
  <si>
    <t>JOSHUAS LOSS AND DORSEYS ADVANTAGE</t>
  </si>
  <si>
    <t>JOSHUAS LOT</t>
  </si>
  <si>
    <t>KELLYS INGENUITY</t>
  </si>
  <si>
    <t>KENDALLS DELIGHT</t>
  </si>
  <si>
    <t>KENDALLS ENLARGEMENT</t>
  </si>
  <si>
    <t>LARANCES PURCHASE</t>
  </si>
  <si>
    <t>LARKINS INHERITANCE</t>
  </si>
  <si>
    <t>LASWELLS HOPEWELL</t>
  </si>
  <si>
    <t>LEWIS LOT</t>
  </si>
  <si>
    <t>LUCY AND RACHELS LOT</t>
  </si>
  <si>
    <t>LYDES CONTRIVANCE</t>
  </si>
  <si>
    <t>MACCUBBINS DISCOVERY</t>
  </si>
  <si>
    <t>MACCUBBINS SEARCH</t>
  </si>
  <si>
    <t>MACKINZIES DISCOVERY</t>
  </si>
  <si>
    <t>MACKINZIES DISCOVERY ENLARGED</t>
  </si>
  <si>
    <t>MAJORS CHOICE</t>
  </si>
  <si>
    <t>MANSELLS ANGLE</t>
  </si>
  <si>
    <t>MANSELLS UNITED FRIENDSHIP</t>
  </si>
  <si>
    <t>MARGRETTS FANCY</t>
  </si>
  <si>
    <t>MARTINS LUCK</t>
  </si>
  <si>
    <t>MARYS LOT</t>
  </si>
  <si>
    <t>MERCIERS FRIENDSHIP</t>
  </si>
  <si>
    <t>MERCIERS LOT</t>
  </si>
  <si>
    <t>MERCIERS LOT RESURVEYED</t>
  </si>
  <si>
    <t>MOBERLEYS CHANCE</t>
  </si>
  <si>
    <t>MOBERLEYS DESIRE</t>
  </si>
  <si>
    <t>MOBERLEYS REST</t>
  </si>
  <si>
    <t>MOBERLEYS TAVERN</t>
  </si>
  <si>
    <t>MOORES MORNING CHOICE</t>
  </si>
  <si>
    <t>MOORES MORNING CHOICE ENLARGED</t>
  </si>
  <si>
    <t>MOTHERS CARE</t>
  </si>
  <si>
    <t>NEALS CHANCE</t>
  </si>
  <si>
    <t>NEALS DELIGHT</t>
  </si>
  <si>
    <t>NEALS DELIGHT (Unpatented)</t>
  </si>
  <si>
    <t>NELSONS RAINBOW</t>
  </si>
  <si>
    <t>NELSONS WALKS</t>
  </si>
  <si>
    <t>NEW YEARS GIFT</t>
  </si>
  <si>
    <t>NEW YEARS GIFT ENLARGED</t>
  </si>
  <si>
    <t>NOAHS ARK</t>
  </si>
  <si>
    <t>OLIVERS CHANCE</t>
  </si>
  <si>
    <t>PARRS ADDITION</t>
  </si>
  <si>
    <t>PARRS RANGE</t>
  </si>
  <si>
    <t>PATRICKS CHOICE</t>
  </si>
  <si>
    <t>PATRICKS DELIGHT</t>
  </si>
  <si>
    <t>PATRICKS FANCY</t>
  </si>
  <si>
    <t>PATRICKS RAMBLE</t>
  </si>
  <si>
    <t>PIERPOINTS DISCOVERY</t>
  </si>
  <si>
    <t>PIERPOINTS PLEASURE</t>
  </si>
  <si>
    <t>PINKSTONES DELIGHT</t>
  </si>
  <si>
    <t>PINKSTONES FANCY</t>
  </si>
  <si>
    <t>PLANTERS PLEASURE</t>
  </si>
  <si>
    <t>POOLES CHANCE</t>
  </si>
  <si>
    <t>POOR MANS BEGINNING</t>
  </si>
  <si>
    <t>PORTERS CARE</t>
  </si>
  <si>
    <t>PRESTIDGES FOLLY</t>
  </si>
  <si>
    <t>PURDUMS CHANCE</t>
  </si>
  <si>
    <t>PURDUMS CHOICE</t>
  </si>
  <si>
    <t>PURDUMS ENLARGEMENT</t>
  </si>
  <si>
    <t>PURDUMS RANGE</t>
  </si>
  <si>
    <t>RANTERS RIDGE</t>
  </si>
  <si>
    <t>RAYNOLDS HABITATION</t>
  </si>
  <si>
    <t>RAYS CHANCE</t>
  </si>
  <si>
    <t>REBECCAS LOT</t>
  </si>
  <si>
    <t>RESURVEY ON HARRYS LOT</t>
  </si>
  <si>
    <t>RICHMONDS LOT</t>
  </si>
  <si>
    <t>RIDGELYS CARE</t>
  </si>
  <si>
    <t>RIDGELYS FOREST</t>
  </si>
  <si>
    <t>RIDGELYS GREAT PARK</t>
  </si>
  <si>
    <t>RIDGELYS MEADOW</t>
  </si>
  <si>
    <t>RIDGELYS NECK</t>
  </si>
  <si>
    <t>RIDGELYS RANGE - Henry</t>
  </si>
  <si>
    <t>RIDGELYS RANGE - Nicholas</t>
  </si>
  <si>
    <t>RIGGS HILLS</t>
  </si>
  <si>
    <t>ROBERTS ADVANTAGE</t>
  </si>
  <si>
    <t>ROBIN HOODS FOREST</t>
  </si>
  <si>
    <t>ROBINSONS MISTAKE</t>
  </si>
  <si>
    <t>SALLYS CHANCE</t>
  </si>
  <si>
    <t>SAMUELS CONTRIVANCE</t>
  </si>
  <si>
    <t>SAPPINGTONS SWEEP</t>
  </si>
  <si>
    <t>SCANTLINGS LOT</t>
  </si>
  <si>
    <t>SCOTTS ADVANTAGE</t>
  </si>
  <si>
    <t>SCOTTS FOLLY</t>
  </si>
  <si>
    <t>SECOND ADDITION TO CALEBS PURCHASE</t>
  </si>
  <si>
    <t>SEWELLS COFFER</t>
  </si>
  <si>
    <t>SEWELLS CONTRIVANCE</t>
  </si>
  <si>
    <t>SEWELLS LOT</t>
  </si>
  <si>
    <t>SHEPHARDS FOREST</t>
  </si>
  <si>
    <t>SHEVERS ADVENTURE</t>
  </si>
  <si>
    <t>SHIPLEYS ADVENTURE</t>
  </si>
  <si>
    <t>SHIPLEYS CONTENT</t>
  </si>
  <si>
    <t>SHIPLEYS CONTENTION</t>
  </si>
  <si>
    <t>SHIPLEYS DISCOVERY</t>
  </si>
  <si>
    <t>SHIPLEYS ENLARGEMENT</t>
  </si>
  <si>
    <t>SHIPLEYS FORESIGHT</t>
  </si>
  <si>
    <t>SHIPLEYS NEGLECT</t>
  </si>
  <si>
    <t>SHIPLEYS SEARCH</t>
  </si>
  <si>
    <t>SHIPLEYS WILL</t>
  </si>
  <si>
    <t>SHIVERS INTEGRITY</t>
  </si>
  <si>
    <t>SPURRIERS INTEREST</t>
  </si>
  <si>
    <t>STONERS HAMMER</t>
  </si>
  <si>
    <t>STRINGERS ADDITION</t>
  </si>
  <si>
    <t>STRINGERS ADVANTAGE</t>
  </si>
  <si>
    <t>STRINGERS NEGLECT</t>
  </si>
  <si>
    <t>STRINGERS PARK</t>
  </si>
  <si>
    <t>TALBOTTS ADDITION</t>
  </si>
  <si>
    <t>TALBOTTS LAST SHIFT</t>
  </si>
  <si>
    <t>TALBOTTS RESOLUTION MANOR</t>
  </si>
  <si>
    <t>TAYLORS HALL</t>
  </si>
  <si>
    <t>TAYLORS PARK</t>
  </si>
  <si>
    <t>THACKERS CHANCE</t>
  </si>
  <si>
    <t>THE WIDOWS COST</t>
  </si>
  <si>
    <t>THOMAS BEGINNING</t>
  </si>
  <si>
    <t>THOMAS GOOD WILL</t>
  </si>
  <si>
    <t>THOMAS LOT</t>
  </si>
  <si>
    <t>TODDS IMPROVEMENT</t>
  </si>
  <si>
    <t>TUCKERS DELIGHT</t>
  </si>
  <si>
    <t>WALKERS INHERITANCE</t>
  </si>
  <si>
    <t>WALKERS LAYING</t>
  </si>
  <si>
    <t>WARFIELDS ADDITION</t>
  </si>
  <si>
    <t>WARFIELDS ADDITION ENLARGED</t>
  </si>
  <si>
    <t>WARFIELDS CHOICE</t>
  </si>
  <si>
    <t>WARFIELDS CONTRIVANCE</t>
  </si>
  <si>
    <t>WARFIELDS FOLLY</t>
  </si>
  <si>
    <t>WARFIELDS FOREST</t>
  </si>
  <si>
    <t>WARFIELDS NEGLECT</t>
  </si>
  <si>
    <t>WARFIELDS RANGE</t>
  </si>
  <si>
    <t>WEAVERS LOT</t>
  </si>
  <si>
    <t>WHATS LEFT - Hobbs</t>
  </si>
  <si>
    <t>WHITES CONTRIVANCE</t>
  </si>
  <si>
    <t>WHITES FORTUNE</t>
  </si>
  <si>
    <t>WHITTECARS PURCHASE</t>
  </si>
  <si>
    <t>WILLIAMS CONTRIVANCE</t>
  </si>
  <si>
    <t>WISE MANS FOLLY</t>
  </si>
  <si>
    <t>WORTHINGTONS ADDITION</t>
  </si>
  <si>
    <t>WORTHINGTONS PLAINS</t>
  </si>
  <si>
    <t>WORTHINGTONS RANGE</t>
  </si>
  <si>
    <t>WRIGHTS CHANCE AND NEIGHBORS GOOD WILL</t>
  </si>
  <si>
    <t>YATES ADDITION</t>
  </si>
  <si>
    <t>YATES CONTRIVANCE</t>
  </si>
  <si>
    <t>YATES INHERITANCE</t>
  </si>
  <si>
    <t>Benjamins Lot</t>
  </si>
  <si>
    <t>The Blooming Plains (North)</t>
  </si>
  <si>
    <t>The Blooming Plains (South)</t>
  </si>
  <si>
    <t>CHANCE - Carroll Resurveyed</t>
  </si>
  <si>
    <t>Chance - Carroll Resurveyed</t>
  </si>
  <si>
    <t>Plat Declination</t>
  </si>
  <si>
    <t>Pillaged Enlarged Plat</t>
  </si>
  <si>
    <t>12/11/1764</t>
  </si>
  <si>
    <t>Moberleys Tavern, Favor And Ease</t>
  </si>
  <si>
    <t>Pillaged Land Plat</t>
  </si>
  <si>
    <t>5/1/1755</t>
  </si>
  <si>
    <t>Shown in Pillaged Enlarged plat</t>
  </si>
  <si>
    <t>8/2/1796</t>
  </si>
  <si>
    <t>9/1/1771</t>
  </si>
  <si>
    <t>WHATS LEFT - Shipley</t>
  </si>
  <si>
    <t>WHATS LEFT - French</t>
  </si>
  <si>
    <t>7/1/1775</t>
  </si>
  <si>
    <t>Beginning "on the south side of Patapsco falls and about eighty yards from the said falls and on the southwest side of a draught or small branch that descends into the said falls"</t>
  </si>
  <si>
    <t>Shown on plat of Trouble for Nothing</t>
  </si>
  <si>
    <t>Pillaged Land, Hampton Court, Headquarters, Anything Will Suit, I Am Satisfied Here, Favor And Ease, Range Declined, Moberleys Tavern shown on plat</t>
  </si>
  <si>
    <t>A Piece By Itself, Pillaged Land</t>
  </si>
  <si>
    <t>A Piece By Itself Plat</t>
  </si>
  <si>
    <t>Whats Left - French Plat</t>
  </si>
  <si>
    <t>Trouble For Nothing Plat</t>
  </si>
  <si>
    <t>Build Day Month</t>
  </si>
  <si>
    <t>I AM SATISFIED HERE</t>
  </si>
  <si>
    <t>Feb 1777</t>
  </si>
  <si>
    <t>I Am Satisfied Here</t>
  </si>
  <si>
    <t>2/1/1775</t>
  </si>
  <si>
    <t>"Beginning @ the end of twenty seven perches of the third line of a tract or parcel of land called A Piece By Itself"</t>
  </si>
  <si>
    <t>Favor And Ease Plat</t>
  </si>
  <si>
    <t>Parrs Range, Buck Bottom, Charles Lott</t>
  </si>
  <si>
    <t>CLARKS DIRECTIONS - Resurveyed</t>
  </si>
  <si>
    <t>Clarks Directions - Resurveyed</t>
  </si>
  <si>
    <t>Clarks Directions - Resurveyed Plat</t>
  </si>
  <si>
    <t>Clark's Directions - Resurveyed</t>
  </si>
  <si>
    <t>Clark's Walks - Resurveyed</t>
  </si>
  <si>
    <t>CLARKS WALKS - Resurveyed</t>
  </si>
  <si>
    <t>Dorseys Friendship &amp; Higgins Chance</t>
  </si>
  <si>
    <t>Addition To New Years Gift</t>
  </si>
  <si>
    <t>Sallys Chance, Stoney Hills - Mercier, Shipleys Will</t>
  </si>
  <si>
    <t>Bachelors Choice</t>
  </si>
  <si>
    <t>Batchelors Delight</t>
  </si>
  <si>
    <t>Batchelors Hall</t>
  </si>
  <si>
    <t>Goose Neck, Addition To Goose Neck, Dorseys Grove</t>
  </si>
  <si>
    <t>Bensons Park</t>
  </si>
  <si>
    <t>Parrs Addition</t>
  </si>
  <si>
    <t>Blackwells Search</t>
  </si>
  <si>
    <t>Boyces Beginning</t>
  </si>
  <si>
    <t>Browns Chance And Captain Dorseys Friendship</t>
  </si>
  <si>
    <t>Browns Forrest</t>
  </si>
  <si>
    <t>Vines Chance, Ridgelys Lot (1694), Batchelors Hope</t>
  </si>
  <si>
    <t>Calebs Purchase</t>
  </si>
  <si>
    <t>Clarks Walks</t>
  </si>
  <si>
    <t>Anything, Adams Forrest</t>
  </si>
  <si>
    <t>Griffiths Range</t>
  </si>
  <si>
    <t>Creaghs Enlargement</t>
  </si>
  <si>
    <t>Davis Pasture</t>
  </si>
  <si>
    <t>Bitt By Chance, Neals Delight, The Hoppyard</t>
  </si>
  <si>
    <t>Dodderidges Forrest</t>
  </si>
  <si>
    <t>Thomas Lot</t>
  </si>
  <si>
    <t>Dorseys Adventure</t>
  </si>
  <si>
    <t>Dorseys Adventure, Whittecars Purchase</t>
  </si>
  <si>
    <t>Howards Heirship</t>
  </si>
  <si>
    <t>Dryers Inheritance</t>
  </si>
  <si>
    <t>Stevens Forrest, Whiteacres Chance, Cash Upon Cash, Triangle, Browns Addition</t>
  </si>
  <si>
    <t>Freeborns Progress</t>
  </si>
  <si>
    <t>Geists Plains</t>
  </si>
  <si>
    <t>Hammonds Delight</t>
  </si>
  <si>
    <t>Northern Addition, Edwards Discovery, Edwards Lot, Delaware Bottom, Mill Meadow, Intervene, Jacks Peacock</t>
  </si>
  <si>
    <t>Harris Beginning</t>
  </si>
  <si>
    <t>Harrisons Beginning</t>
  </si>
  <si>
    <t>Hatherlys Forrest, Addition To Hatherlys Forrest</t>
  </si>
  <si>
    <t>Altogether, Henry And Thomas, Browns Chance, Good Range, Dorseys Addition To Thomas Lot</t>
  </si>
  <si>
    <t>Henrys Lot</t>
  </si>
  <si>
    <t>Hobbs Lot</t>
  </si>
  <si>
    <t>Hoods Haven</t>
  </si>
  <si>
    <t>Shipleys Will</t>
  </si>
  <si>
    <t>Malones Resolution</t>
  </si>
  <si>
    <t>Hutchcrafts Fortune</t>
  </si>
  <si>
    <t>Adams Forrest</t>
  </si>
  <si>
    <t>Jacks Peacock</t>
  </si>
  <si>
    <t>James Lot</t>
  </si>
  <si>
    <t>Johns Beginning</t>
  </si>
  <si>
    <t>Your Name, Johns Beginning, Snug Bit, Bite The Skinner</t>
  </si>
  <si>
    <t>Johns Lot - Barnes</t>
  </si>
  <si>
    <t>Majors Choice</t>
  </si>
  <si>
    <t>Joshuas Grove</t>
  </si>
  <si>
    <t>Kendalls Delight</t>
  </si>
  <si>
    <t>Martins Luck, Hobbs Support</t>
  </si>
  <si>
    <t>MacKinseys Discovery</t>
  </si>
  <si>
    <t>Moores Morning Choice</t>
  </si>
  <si>
    <t>Moores Morning Choice, Dorseys Chance</t>
  </si>
  <si>
    <t>Joshuas Grove, Joshuas Addition, Bowdens Folly</t>
  </si>
  <si>
    <t>Neals Delight</t>
  </si>
  <si>
    <t>Nelsons Rainbow</t>
  </si>
  <si>
    <t>Nelsons Walks</t>
  </si>
  <si>
    <t>Dorseys Angles</t>
  </si>
  <si>
    <t>Pierpoints Discovery</t>
  </si>
  <si>
    <t>Pinkstones Delight</t>
  </si>
  <si>
    <t>Planters Pleasure</t>
  </si>
  <si>
    <t>Pierpoints Discovery, Joshuas Desire, Joshuas Expectation, Cowick Hall</t>
  </si>
  <si>
    <t>Ridgelys Great Park, Ridgelys Range</t>
  </si>
  <si>
    <t>Stringers Addition, Hobbs Park, Warfields Contrivance, Lees Range, Food Plenty, Halls Lot, Vines Chance, Ridgelys Lot (1694), Batchelors Hope, The Widows Cost</t>
  </si>
  <si>
    <t>Sewells Coffer</t>
  </si>
  <si>
    <t>Purdums Range, Bite The Skinner</t>
  </si>
  <si>
    <t>Ranters Ridge</t>
  </si>
  <si>
    <t>Noahs Ark</t>
  </si>
  <si>
    <t>Ridgelys Care, Good Neighborhood</t>
  </si>
  <si>
    <t>Nelsons Walks, Rich Neck</t>
  </si>
  <si>
    <t>Ridgelys Forest</t>
  </si>
  <si>
    <t>Ridgelys Neck</t>
  </si>
  <si>
    <t>Robin Hoods Forest</t>
  </si>
  <si>
    <t>Warfields Neglect</t>
  </si>
  <si>
    <t>Shephards Forest</t>
  </si>
  <si>
    <t>Shevers Adventure</t>
  </si>
  <si>
    <t>Stringers Addition, Hobbs Park</t>
  </si>
  <si>
    <t>Talbotts Last Shift</t>
  </si>
  <si>
    <t>Talbotts Resolution Manor</t>
  </si>
  <si>
    <t>Hutchinsons Fortune</t>
  </si>
  <si>
    <t>Pinkstones Fancy</t>
  </si>
  <si>
    <t>Warfields Addition</t>
  </si>
  <si>
    <t>Warfields Contrivance, Lees Range</t>
  </si>
  <si>
    <t>Warfields, Warfields Folly, Dunghill Ground, Howards Resolution, Stop the Gap, Brothers Agreement, Sallys Chance</t>
  </si>
  <si>
    <t>Warfields Range</t>
  </si>
  <si>
    <t>Mill Race, Browns Enlargement, Sapling Range, Gaithers Purchase, Rocky Ridge, Benjamins Lot, Addition to Brooke Grove, Brooke Chance, Brooke Black Meadow</t>
  </si>
  <si>
    <t>Marlborough Plains, Whites Fortune</t>
  </si>
  <si>
    <t>Williams Contrivance</t>
  </si>
  <si>
    <t>Delaware Bottom, Belts Chance</t>
  </si>
  <si>
    <t>Ridgelys Neck, The Addition - Worthington, Long And Narrow, and Broken Land</t>
  </si>
  <si>
    <t>Addition to Hatherlys Forrest</t>
  </si>
  <si>
    <t>Addition To Hobbs Park</t>
  </si>
  <si>
    <t>Addition To Howards Range</t>
  </si>
  <si>
    <t>Addition To  Josephs Advancement</t>
  </si>
  <si>
    <t>Addition To New Years Gift Resurveyed</t>
  </si>
  <si>
    <t>Addition To Tuckers Delight</t>
  </si>
  <si>
    <t>Arnolds Fancy</t>
  </si>
  <si>
    <t>Barrys Duck</t>
  </si>
  <si>
    <t>Bealls Enlargement</t>
  </si>
  <si>
    <t>Bells Chance</t>
  </si>
  <si>
    <t>Belts Point</t>
  </si>
  <si>
    <t>Benjamins Addition</t>
  </si>
  <si>
    <t>Bishops Outlet</t>
  </si>
  <si>
    <t>Bishops Range</t>
  </si>
  <si>
    <t>Bowdens Folly</t>
  </si>
  <si>
    <t>Brothers Addition</t>
  </si>
  <si>
    <t>Browns Addition</t>
  </si>
  <si>
    <t>Browns Chance</t>
  </si>
  <si>
    <t>Browns Purchase</t>
  </si>
  <si>
    <t>Browns Purchase Resurveyed</t>
  </si>
  <si>
    <t>Calebs Pasture</t>
  </si>
  <si>
    <t>Carters Addition</t>
  </si>
  <si>
    <t>Carters Rock</t>
  </si>
  <si>
    <t>Chandlers Slaughter</t>
  </si>
  <si>
    <t>Cockeys Neglect</t>
  </si>
  <si>
    <t>Cockeys Regulation</t>
  </si>
  <si>
    <t>Coles Choice</t>
  </si>
  <si>
    <t>Coles Choice Resurveyed</t>
  </si>
  <si>
    <t>Davis Hill</t>
  </si>
  <si>
    <t>Hammonds Enlargement</t>
  </si>
  <si>
    <t>Dorseys Addition To Thomas Lot</t>
  </si>
  <si>
    <t>Dorseys Inheritance</t>
  </si>
  <si>
    <t>Dorseys Lane</t>
  </si>
  <si>
    <t>Dorseys Search (Caleb)</t>
  </si>
  <si>
    <t>Dorseys Second Addition</t>
  </si>
  <si>
    <t>First Addition To Arnolds Fancy</t>
  </si>
  <si>
    <t>Foresters Range</t>
  </si>
  <si>
    <t>Forresters Range</t>
  </si>
  <si>
    <t>Gaithers Enlargement</t>
  </si>
  <si>
    <t>Gardiners Gardin</t>
  </si>
  <si>
    <t>Gosnells Chance</t>
  </si>
  <si>
    <t>Hammonds Inheritance</t>
  </si>
  <si>
    <t>Hammonds Pursuit</t>
  </si>
  <si>
    <t>Hamutels Choice</t>
  </si>
  <si>
    <t>Hatherlys Forrest</t>
  </si>
  <si>
    <t>Hickens Chance &amp; Dorseys Friendship</t>
  </si>
  <si>
    <t>Hobbs Park</t>
  </si>
  <si>
    <t>Hollands Chance</t>
  </si>
  <si>
    <t>Hopsons Choice</t>
  </si>
  <si>
    <t>Howards Chance (Cornelius)</t>
  </si>
  <si>
    <t>Howards Chance (Philip)</t>
  </si>
  <si>
    <t>Howards Improvement</t>
  </si>
  <si>
    <t>Howards Luck</t>
  </si>
  <si>
    <t>Howards Resolution</t>
  </si>
  <si>
    <t>Jasons Mistake</t>
  </si>
  <si>
    <t>Johns Adventure</t>
  </si>
  <si>
    <t>Johns Lot - Hammond</t>
  </si>
  <si>
    <t>Johns Luck</t>
  </si>
  <si>
    <t>Jones Addition</t>
  </si>
  <si>
    <t>Jones Fancy</t>
  </si>
  <si>
    <t>Josephs Advancement</t>
  </si>
  <si>
    <t>Josephs And Jacobs Invention</t>
  </si>
  <si>
    <t>Joshuas Addition</t>
  </si>
  <si>
    <t>Joshuas Desire</t>
  </si>
  <si>
    <t>Joshuas Expectation</t>
  </si>
  <si>
    <t>Joshuas Folly</t>
  </si>
  <si>
    <t>Joshuas Gift</t>
  </si>
  <si>
    <t>Joshuas Loss And Dorseys Advantage</t>
  </si>
  <si>
    <t>Joshuas Lot</t>
  </si>
  <si>
    <t>Larkins Inheritance</t>
  </si>
  <si>
    <t>Laswells Hopewell</t>
  </si>
  <si>
    <t>MacCubbins Discovery</t>
  </si>
  <si>
    <t>Mansells Angle</t>
  </si>
  <si>
    <t>Margarets Fancy</t>
  </si>
  <si>
    <t>Neals Delight (Unpatented)</t>
  </si>
  <si>
    <t>Olivers Chance</t>
  </si>
  <si>
    <t>Patricks Choice</t>
  </si>
  <si>
    <t>Patricks Delight</t>
  </si>
  <si>
    <t>Patricks Fancy</t>
  </si>
  <si>
    <t>Pierpoints Pleasure</t>
  </si>
  <si>
    <t>Prestidges Folly</t>
  </si>
  <si>
    <t>Purdums Choice</t>
  </si>
  <si>
    <t>Purdums Range</t>
  </si>
  <si>
    <t>Ridgelys Meadow</t>
  </si>
  <si>
    <t>Riggs Hills</t>
  </si>
  <si>
    <t>Sappingtons Sweep</t>
  </si>
  <si>
    <t>Scantlings Lot</t>
  </si>
  <si>
    <t>Scotts Advantage</t>
  </si>
  <si>
    <t>Selbys Inheritance</t>
  </si>
  <si>
    <t>Shipleys Adventure</t>
  </si>
  <si>
    <t>Shipleys Content</t>
  </si>
  <si>
    <t>Shipleys Contention</t>
  </si>
  <si>
    <t>Shipleys Enlargement</t>
  </si>
  <si>
    <t>Smiths Fortune</t>
  </si>
  <si>
    <t>Spurriers Interest</t>
  </si>
  <si>
    <t>Stringers Addition</t>
  </si>
  <si>
    <t>Stringers Advantage</t>
  </si>
  <si>
    <t>Stringers Neglect</t>
  </si>
  <si>
    <t>Stringers Park</t>
  </si>
  <si>
    <t>Taylors Hall</t>
  </si>
  <si>
    <t>Todds Improvement</t>
  </si>
  <si>
    <t>Tuckers Delight</t>
  </si>
  <si>
    <t>Walkers Inheritance</t>
  </si>
  <si>
    <t>Walkers Laying</t>
  </si>
  <si>
    <t>Warfields Choice</t>
  </si>
  <si>
    <t>Warfields Contrivance</t>
  </si>
  <si>
    <t>Warfields Folly</t>
  </si>
  <si>
    <t>Whites Contrivance</t>
  </si>
  <si>
    <t>Whites Fortune</t>
  </si>
  <si>
    <t>Worthingtons Addition</t>
  </si>
  <si>
    <t>Worthingtons Plains</t>
  </si>
  <si>
    <t>Wrights Chance &amp; Neighbors Good Will</t>
  </si>
  <si>
    <t>11/1/1726</t>
  </si>
  <si>
    <t>Defiance - Dorsey Plat</t>
  </si>
  <si>
    <t>"beginning at the end of forty perches on the thirty eighth course of a tract of land called Silence"</t>
  </si>
  <si>
    <t>Defiance - Hobbs Plat</t>
  </si>
  <si>
    <t>Dorseys Addition To Thomas Lot Plat</t>
  </si>
  <si>
    <t>8/28/1749</t>
  </si>
  <si>
    <t>DORSEYS RANGE - Resurveyed</t>
  </si>
  <si>
    <t>Dorseys Range - Resurveyed</t>
  </si>
  <si>
    <t>1/30/1748</t>
  </si>
  <si>
    <t>Dorseys Range - Resurveyed Plat</t>
  </si>
  <si>
    <t>Northeast border bounds Browns River</t>
  </si>
  <si>
    <t>Resurvey of his share of 22 acres of Talbott's Last Shift to join his share with vacancies adjoining Chew's Vineyard</t>
  </si>
  <si>
    <t>adjoining Dorsey's Angles on the northeast border, this is actually a resurvey including some vacancies that should have been included previously</t>
  </si>
  <si>
    <t>Borders and crosses Budds Run, Scotts Folly, Prospect</t>
  </si>
  <si>
    <t>Resurvey of Dorsey's Angles in the drafts of Deep Run</t>
  </si>
  <si>
    <t>TIMBER NECK - Budd</t>
  </si>
  <si>
    <t>Aug 1737</t>
  </si>
  <si>
    <t>TIMBER NECK - Worthington</t>
  </si>
  <si>
    <t>3/6/1729</t>
  </si>
  <si>
    <t>3/2/1773</t>
  </si>
  <si>
    <t>2/10/1745</t>
  </si>
  <si>
    <t>1757-02</t>
  </si>
  <si>
    <t>Gray's Lot</t>
  </si>
  <si>
    <t>1732-09</t>
  </si>
  <si>
    <t>1725-09</t>
  </si>
  <si>
    <t>Benjamin's Lot</t>
  </si>
  <si>
    <t>Match Desc</t>
  </si>
  <si>
    <t>needs work; this survey differs from the version in the Third Addition folder, need to fix description</t>
  </si>
  <si>
    <t>Hard To Get and Dear Paid For</t>
  </si>
  <si>
    <t>(39.22,-76.78)</t>
  </si>
  <si>
    <t>Thu, 27 Oct 20:52</t>
  </si>
  <si>
    <t>(39.21,-76.78)</t>
  </si>
  <si>
    <t>Thu, 27 Oct 20:32</t>
  </si>
  <si>
    <t>(39.20,-76.77)</t>
  </si>
  <si>
    <t>Thu, 27 Oct 20:23</t>
  </si>
  <si>
    <t>(39.19,-76.77)</t>
  </si>
  <si>
    <t>Thu, 27 Oct 19:38</t>
  </si>
  <si>
    <t>(39.19,-76.75)</t>
  </si>
  <si>
    <t>Thu, 27 Oct 17:58</t>
  </si>
  <si>
    <t>Thu, 27 Oct 17:41</t>
  </si>
  <si>
    <t>(39.24,-76.77)</t>
  </si>
  <si>
    <t>Thu, 27 Oct 17:09</t>
  </si>
  <si>
    <t>Thu, 27 Oct 16:01</t>
  </si>
  <si>
    <t>Thu, 27 Oct 15:44</t>
  </si>
  <si>
    <t>Timber Neck - Worthington</t>
  </si>
  <si>
    <t>(39.26,-76.81)</t>
  </si>
  <si>
    <t>Thu, 27 Oct 14:23</t>
  </si>
  <si>
    <t>(39.26,-76.83)</t>
  </si>
  <si>
    <t>Wed, 26 Oct 20:55</t>
  </si>
  <si>
    <t>(39.21,-76.77)</t>
  </si>
  <si>
    <t>Wed, 26 Oct 18:52</t>
  </si>
  <si>
    <t>September 14 1739</t>
  </si>
  <si>
    <t>(39.16,-76.76)</t>
  </si>
  <si>
    <t>Wed, 26 Oct 18:33</t>
  </si>
  <si>
    <t>(39.20,-76.75)</t>
  </si>
  <si>
    <t>Wed, 26 Oct 13:57</t>
  </si>
  <si>
    <t>Wed, 26 Oct 13:08</t>
  </si>
  <si>
    <t>Wed, 26 Oct 12:23</t>
  </si>
  <si>
    <t>(39.19,-76.72)</t>
  </si>
  <si>
    <t>Wed, 26 Oct 10:57</t>
  </si>
  <si>
    <t>(39.21,-76.74)</t>
  </si>
  <si>
    <t>Wed, 26 Oct 10:21</t>
  </si>
  <si>
    <t>(39.19,-76.73)</t>
  </si>
  <si>
    <t>Wed, 26 Oct 00:57</t>
  </si>
  <si>
    <t>Maccubbins Discovery</t>
  </si>
  <si>
    <t>(39.21,-76.71)</t>
  </si>
  <si>
    <t>Tue, 25 Oct 22:00</t>
  </si>
  <si>
    <t>(39.21,-76.73)</t>
  </si>
  <si>
    <t>Tue, 25 Oct 17:06</t>
  </si>
  <si>
    <t>(39.24,-76.75)</t>
  </si>
  <si>
    <t>Tue, 25 Oct 16:04</t>
  </si>
  <si>
    <t>(39.22,-76.72)</t>
  </si>
  <si>
    <t>Tue, 25 Oct 13:59</t>
  </si>
  <si>
    <t>Mon, 24 Oct 21:44</t>
  </si>
  <si>
    <t>(39.21,-76.70)</t>
  </si>
  <si>
    <t>Mon, 24 Oct 21:16</t>
  </si>
  <si>
    <t>(39.21,-76.75)</t>
  </si>
  <si>
    <t>Mon, 24 Oct 20:48</t>
  </si>
  <si>
    <t>(39.22,-76.71)</t>
  </si>
  <si>
    <t>Mon, 24 Oct 20:15</t>
  </si>
  <si>
    <t>Mon, 24 Oct 18:49</t>
  </si>
  <si>
    <t>(39.22,-76.75)</t>
  </si>
  <si>
    <t>Mon, 24 Oct 18:28</t>
  </si>
  <si>
    <t>(39.27,-76.80)</t>
  </si>
  <si>
    <t>Mon, 24 Oct 16:51</t>
  </si>
  <si>
    <t>Mon, 24 Oct 15:43</t>
  </si>
  <si>
    <t>(39.29,-76.81)</t>
  </si>
  <si>
    <t>Sun, 23 Oct 13:07</t>
  </si>
  <si>
    <t>Sun, 23 Oct 12:49</t>
  </si>
  <si>
    <t>Sat, 22 Oct 19:32</t>
  </si>
  <si>
    <t>Sat, 22 Oct 19:11</t>
  </si>
  <si>
    <t>(39.29,-76.79)</t>
  </si>
  <si>
    <t>Sat, 22 Oct 18:51</t>
  </si>
  <si>
    <t>Sat, 22 Oct 18:42</t>
  </si>
  <si>
    <t>Sat, 22 Oct 18:27</t>
  </si>
  <si>
    <t>Sat, 22 Oct 17:33</t>
  </si>
  <si>
    <t>(39.27,-76.82)</t>
  </si>
  <si>
    <t>Sat, 22 Oct 17:07</t>
  </si>
  <si>
    <t>Sat, 22 Oct 16:51</t>
  </si>
  <si>
    <t>Sat, 22 Oct 16:40</t>
  </si>
  <si>
    <t>Sat, 22 Oct 16:26</t>
  </si>
  <si>
    <t>(39.28,-76.80)</t>
  </si>
  <si>
    <t>Sat, 22 Oct 15:56</t>
  </si>
  <si>
    <t>Sat, 22 Oct 15:22</t>
  </si>
  <si>
    <t>(39.22,-76.77)</t>
  </si>
  <si>
    <t>Sat, 22 Oct 14:57</t>
  </si>
  <si>
    <t>Sat, 22 Oct 14:43</t>
  </si>
  <si>
    <t>Sat, 22 Oct 14:27</t>
  </si>
  <si>
    <t>(39.24,-76.84)</t>
  </si>
  <si>
    <t>Sat, 22 Oct 13:41</t>
  </si>
  <si>
    <t>Sat, 22 Oct 13:07</t>
  </si>
  <si>
    <t>(39.20,-76.84)</t>
  </si>
  <si>
    <t>Sat, 22 Oct 12:34</t>
  </si>
  <si>
    <t>Sat, 22 Oct 12:07</t>
  </si>
  <si>
    <t>Sat, 22 Oct 11:33</t>
  </si>
  <si>
    <t>Fri, 21 Oct 17:23</t>
  </si>
  <si>
    <t>(39.21,-76.84)</t>
  </si>
  <si>
    <t>Fri, 21 Oct 17:03</t>
  </si>
  <si>
    <t>Johns Chance - Hammond HoCo</t>
  </si>
  <si>
    <t>(39.24,-76.85)</t>
  </si>
  <si>
    <t>Fri, 21 Oct 16:16</t>
  </si>
  <si>
    <t>(39.23,-76.85)</t>
  </si>
  <si>
    <t>Fri, 21 Oct 15:42</t>
  </si>
  <si>
    <t>(39.27,-77.05)</t>
  </si>
  <si>
    <t>Tue, 18 Oct 19:45</t>
  </si>
  <si>
    <t>Tue, 18 Oct 14:34</t>
  </si>
  <si>
    <t>Whats Left - French</t>
  </si>
  <si>
    <t>Tue, 18 Oct 14:00</t>
  </si>
  <si>
    <t>(39.33,-77.00)</t>
  </si>
  <si>
    <t>Johns Chance - Hammond BaCo</t>
  </si>
  <si>
    <t>Shown in plat of resurvey which is in turn dependent on other plats</t>
  </si>
  <si>
    <t>Pillage Enlarged, Trouble For Nothing. Hampton Court</t>
  </si>
  <si>
    <t>Cattail Creek (Piney Branch)</t>
  </si>
  <si>
    <t>Dependance, Dorsey's Range, Hammonds Delight</t>
  </si>
  <si>
    <t>Dependent/Indicated</t>
  </si>
  <si>
    <t>Vanity Mount, Good Will To His Lordship; west of Cattail Creek</t>
  </si>
  <si>
    <t>Everything, Moorehouses Generousity</t>
  </si>
  <si>
    <t>Gilpin; in fork between Snowden and Cattail Rivers, boundaries on west side of Snowdens River</t>
  </si>
  <si>
    <t>Mansells Defense, Range Declined; lies west of Old Annapolis, east of St. Michaels</t>
  </si>
  <si>
    <t>Wise Mans Folly; begins at a spring that appears to be the lake at Larriland</t>
  </si>
  <si>
    <t>Vanity Mount, Gilpin; in fork between Snowdens and Cattail Rivers</t>
  </si>
  <si>
    <t>VINES</t>
  </si>
  <si>
    <t>BROOKE</t>
  </si>
  <si>
    <t>SUNDERLAND</t>
  </si>
  <si>
    <t>Resurvey of Addition To Mansells Range "on the head drafts of Snowdens River and on both sides of the Main Waggon Road to Monocacy"</t>
  </si>
  <si>
    <t>Shown in Addition To Mansells Range plat; west of head of Nimble Johns Cabin Branch</t>
  </si>
  <si>
    <t>Shown in Mansells Defense plat</t>
  </si>
  <si>
    <t>Resurvey of Pillaged Land with vacancies lying in both Anne Arundel and Baltimore Counties, adjoining Moberley's Tavern to the south and Favour And Ease to the west; this survey was never patented</t>
  </si>
  <si>
    <t>HOBSONS CHOICE - Everitt</t>
  </si>
  <si>
    <t>HOBSONS CHOICE - Welsh</t>
  </si>
  <si>
    <t>Shown on plat for Look Sharp</t>
  </si>
  <si>
    <t>Shown on plat of resurvey</t>
  </si>
  <si>
    <t>Resurvey of Shipley's Content, which was a resurvey of Brothers Agreement and The Neglect, extending the property to the Patapsco River; starting at the end of the first line of Mill Land</t>
  </si>
  <si>
    <t>Borders the Patapsco Falls</t>
  </si>
  <si>
    <t>FRIENDSHIP - Carroll</t>
  </si>
  <si>
    <t>(39.23,-76.90)</t>
  </si>
  <si>
    <t>The Second Part Of Discovery</t>
  </si>
  <si>
    <t>Sun, 13 Nov 12:55</t>
  </si>
  <si>
    <t>(39.28,-76.96)</t>
  </si>
  <si>
    <t>Sat, 12 Nov 15:37</t>
  </si>
  <si>
    <t>Hay Field</t>
  </si>
  <si>
    <t>Sat, 12 Nov 14:48</t>
  </si>
  <si>
    <t>Mon, 07 Nov 18:08</t>
  </si>
  <si>
    <t>Mon, 07 Nov 17:19</t>
  </si>
  <si>
    <t>Mon, 07 Nov 17:09</t>
  </si>
  <si>
    <t>Mon, 07 Nov 16:31</t>
  </si>
  <si>
    <t>(39.31,-76.94)</t>
  </si>
  <si>
    <t>Mon, 07 Nov 13:01</t>
  </si>
  <si>
    <t>(39.32,-76.90)</t>
  </si>
  <si>
    <t>Mon, 07 Nov 12:54</t>
  </si>
  <si>
    <t>(39.32,-76.93)</t>
  </si>
  <si>
    <t>Mon, 07 Nov 00:06</t>
  </si>
  <si>
    <t>(39.31,-76.93)</t>
  </si>
  <si>
    <t>Sun, 06 Nov 23:52</t>
  </si>
  <si>
    <t>Sun, 06 Nov 23:40</t>
  </si>
  <si>
    <t>(39.30,-76.94)</t>
  </si>
  <si>
    <t>Sun, 06 Nov 23:24</t>
  </si>
  <si>
    <t>Sun, 06 Nov 23:17</t>
  </si>
  <si>
    <t>Sun, 06 Nov 22:47</t>
  </si>
  <si>
    <t>Sun, 06 Nov 21:27</t>
  </si>
  <si>
    <t>Sun, 06 Nov 20:15</t>
  </si>
  <si>
    <t>(39.35,-76.89)</t>
  </si>
  <si>
    <t>Sun, 06 Nov 19:02</t>
  </si>
  <si>
    <t>Sun, 06 Nov 17:55</t>
  </si>
  <si>
    <t>Sun, 06 Nov 17:43</t>
  </si>
  <si>
    <t>(39.34,-76.89)</t>
  </si>
  <si>
    <t>Sun, 06 Nov 16:44</t>
  </si>
  <si>
    <t>Sun, 06 Nov 16:36</t>
  </si>
  <si>
    <t>Sun, 06 Nov 16:11</t>
  </si>
  <si>
    <t>(39.34,-76.90)</t>
  </si>
  <si>
    <t>Sun, 06 Nov 15:58</t>
  </si>
  <si>
    <t>(39.24,-76.87)</t>
  </si>
  <si>
    <t>Sat, 05 Nov 20:10</t>
  </si>
  <si>
    <t>Sat, 05 Nov 19:41</t>
  </si>
  <si>
    <t>(39.25,-76.87)</t>
  </si>
  <si>
    <t>Sat, 05 Nov 19:32</t>
  </si>
  <si>
    <t>Second Division</t>
  </si>
  <si>
    <t>(39.26,-76.86)</t>
  </si>
  <si>
    <t>Sat, 05 Nov 19:07</t>
  </si>
  <si>
    <t>Sat, 05 Nov 18:27</t>
  </si>
  <si>
    <t>Sat, 05 Nov 18:17</t>
  </si>
  <si>
    <t>Sat, 05 Nov 13:31</t>
  </si>
  <si>
    <t>Sat, 05 Nov 13:20</t>
  </si>
  <si>
    <t>Fri, 04 Nov 13:30</t>
  </si>
  <si>
    <t>Doughoregan MHT V2</t>
  </si>
  <si>
    <t>(39.29,-76.89)</t>
  </si>
  <si>
    <t>Fri, 04 Nov 10:17</t>
  </si>
  <si>
    <t>Doughoregan MHT V1</t>
  </si>
  <si>
    <t>Fri, 04 Nov 09:57</t>
  </si>
  <si>
    <t>(39.22,-76.88)</t>
  </si>
  <si>
    <t>Thu, 03 Nov 13:43</t>
  </si>
  <si>
    <t>(39.30,-76.88)</t>
  </si>
  <si>
    <t>Thu, 03 Nov 12:22</t>
  </si>
  <si>
    <t>(39.30,-76.89)</t>
  </si>
  <si>
    <t>Thu, 03 Nov 12:02</t>
  </si>
  <si>
    <t>(39.31,-76.89)</t>
  </si>
  <si>
    <t>Thu, 03 Nov 11:22</t>
  </si>
  <si>
    <t>Thu, 03 Nov 11:12</t>
  </si>
  <si>
    <t>Thu, 03 Nov 11:02</t>
  </si>
  <si>
    <t>Wed, 02 Nov 19:11</t>
  </si>
  <si>
    <t>Wed, 02 Nov 18:34</t>
  </si>
  <si>
    <t>Wed, 02 Nov 13:21</t>
  </si>
  <si>
    <t>Wed, 02 Nov 13:05</t>
  </si>
  <si>
    <t>Wed, 02 Nov 12:45</t>
  </si>
  <si>
    <t>Wed, 02 Nov 12:30</t>
  </si>
  <si>
    <t>Wed, 02 Nov 11:27</t>
  </si>
  <si>
    <t>Sun, 30 Oct 19:05</t>
  </si>
  <si>
    <t>Sun, 30 Oct 18:30</t>
  </si>
  <si>
    <t>Sun, 30 Oct 14:20</t>
  </si>
  <si>
    <t>Sun, 30 Oct 12:55</t>
  </si>
  <si>
    <t>Sun, 30 Oct 12:08</t>
  </si>
  <si>
    <t>(39.17,-76.77)</t>
  </si>
  <si>
    <t>Sun, 30 Oct 10:49</t>
  </si>
  <si>
    <t>Sat, 29 Oct 21:20</t>
  </si>
  <si>
    <t>HAY FIELD</t>
  </si>
  <si>
    <t>Aug 1825</t>
  </si>
  <si>
    <t>RIDGELY, Samuel</t>
  </si>
  <si>
    <t>Resurvey of Turkey Point, Howards Resolution, North Hills, and Second Discovery</t>
  </si>
  <si>
    <t>Turkey Point, North Hills, Second Discovery, Equitable</t>
  </si>
  <si>
    <t>HAMMONDS DISCOVERY - Philip</t>
  </si>
  <si>
    <t>4/1/1770</t>
  </si>
  <si>
    <t>10/14/1744</t>
  </si>
  <si>
    <t>Borders Poplar Spring Branch to the east, follows a ridge line from Kittleman Rd to Middle River</t>
  </si>
  <si>
    <t xml:space="preserve">Land sold by John Orem to William Isaacs in 1867 who evidently went bankrupt and Joshua Day bought the land in 1882 who left it to his children. </t>
  </si>
  <si>
    <t>HO-15 says it was built on Howard's Resolution but that is much farther north.</t>
  </si>
  <si>
    <t>Samuel Fenby owned the land in the 1830's, sold it to William Tyson in 1848, who sold it to J. Washington Tyson who built the manor house.</t>
  </si>
  <si>
    <t>WILLIAMS LOT - Brown</t>
  </si>
  <si>
    <t>WILLIAMS LOT - Shipley</t>
  </si>
  <si>
    <t>Williams Lot - Brown</t>
  </si>
  <si>
    <t>HALLS LOT - Joseph</t>
  </si>
  <si>
    <t>Oct 1753</t>
  </si>
  <si>
    <t>HALL, Joseph</t>
  </si>
  <si>
    <t>Halls Lot - Joseph</t>
  </si>
  <si>
    <t>"joyning a tract of land called Warfields Contrivance" beginning "at the end of the last course of the afsd Warfields Contrivance"</t>
  </si>
  <si>
    <t>HALLS LOT - Elijah</t>
  </si>
  <si>
    <t>Sun, 20 Nov 23:56</t>
  </si>
  <si>
    <t>(39.27,-76.96)</t>
  </si>
  <si>
    <t>(39.14,-76.78)</t>
  </si>
  <si>
    <t>Tue, 22 Nov 12:18</t>
  </si>
  <si>
    <t>(39.14,-76.84)</t>
  </si>
  <si>
    <t>Sun, 20 Nov 23:19</t>
  </si>
  <si>
    <t>(39.16,-76.82)</t>
  </si>
  <si>
    <t>Tue, 22 Nov 13:12</t>
  </si>
  <si>
    <t>(39.16,-76.79)</t>
  </si>
  <si>
    <t>Tue, 22 Nov 14:56</t>
  </si>
  <si>
    <t>(39.13,-76.82)</t>
  </si>
  <si>
    <t>Tue, 22 Nov 11:26</t>
  </si>
  <si>
    <t>(39.29,-76.95)</t>
  </si>
  <si>
    <t>(39.29,-76.96)</t>
  </si>
  <si>
    <t>(39.17,-76.80)</t>
  </si>
  <si>
    <t>Wed, 23 Nov 17:13</t>
  </si>
  <si>
    <t>(39.12,-76.83)</t>
  </si>
  <si>
    <t>Mon, 21 Nov 16:18</t>
  </si>
  <si>
    <t>Sun, 20 Nov 17:32</t>
  </si>
  <si>
    <t>(39.12,-76.80)</t>
  </si>
  <si>
    <t>Mon, 21 Nov 16:59</t>
  </si>
  <si>
    <t>(39.19,-76.80)</t>
  </si>
  <si>
    <t>Wed, 23 Nov 17:29</t>
  </si>
  <si>
    <t>(39.29,-76.97)</t>
  </si>
  <si>
    <t>Resurvey on Nelsons Walks And Part Of Rich Neck</t>
  </si>
  <si>
    <t>Mon, 21 Nov 16:33</t>
  </si>
  <si>
    <t>(39.18,-76.83)</t>
  </si>
  <si>
    <t>(39.19,-76.79)</t>
  </si>
  <si>
    <t>Wed, 23 Nov 17:45</t>
  </si>
  <si>
    <t>Mon, 21 Nov 00:29</t>
  </si>
  <si>
    <t>Tue, 22 Nov 16:23</t>
  </si>
  <si>
    <t>Tue, 22 Nov 16:55</t>
  </si>
  <si>
    <t>(39.27,-76.99)</t>
  </si>
  <si>
    <t>Sat, 19 Nov 21:20</t>
  </si>
  <si>
    <t>(39.16,-76.86)</t>
  </si>
  <si>
    <t>Mon, 21 Nov 00:17</t>
  </si>
  <si>
    <t>(39.31,-76.95)</t>
  </si>
  <si>
    <t>Sun, 20 Nov 16:16</t>
  </si>
  <si>
    <t>(39.18,-76.80)</t>
  </si>
  <si>
    <t>Tue, 22 Nov 15:53</t>
  </si>
  <si>
    <t>(39.32,-76.95)</t>
  </si>
  <si>
    <t>Sun, 20 Nov 16:33</t>
  </si>
  <si>
    <t>Tue, 22 Nov 14:01</t>
  </si>
  <si>
    <t>Tue, 22 Nov 13:53</t>
  </si>
  <si>
    <t>Mon, 21 Nov 01:01</t>
  </si>
  <si>
    <t>Sun, 20 Nov 16:00</t>
  </si>
  <si>
    <t>Mon, 21 Nov 01:17</t>
  </si>
  <si>
    <t>(39.18,-76.84)</t>
  </si>
  <si>
    <t>Tue, 22 Nov 17:27</t>
  </si>
  <si>
    <t>Tue, 22 Nov 16:09</t>
  </si>
  <si>
    <t>Tue, 22 Nov 15:37</t>
  </si>
  <si>
    <t>Tue, 22 Nov 15:29</t>
  </si>
  <si>
    <t>Morehouses Grove</t>
  </si>
  <si>
    <t>Morehouse's Generousity</t>
  </si>
  <si>
    <t>MOREHOUSES GROVE</t>
  </si>
  <si>
    <t>MOREHOUSES GENEROUSITY</t>
  </si>
  <si>
    <t>MOREHOUSE, William</t>
  </si>
  <si>
    <t>Resurvey of Morehouse's Grove, adjoining Lemington, Grimes Venture, Victory, Wrights Chance And Neighbors Good Will, Upland, Small Land, Anything, Dorseys Addition to Thomas' Lot, Left Out, and Foster's Makeshift</t>
  </si>
  <si>
    <t>SECOND ADDITION TO FREDERICKSBURGH</t>
  </si>
  <si>
    <t>Yates Inheritance - Resurveyed</t>
  </si>
  <si>
    <t>AIRY HILLS AND PLEASANT SPRINGS - Resurveyed</t>
  </si>
  <si>
    <t>BROWNS FORREST - Resurveyed</t>
  </si>
  <si>
    <t>CHANDLERS SLAUGHTER - Resurveyed</t>
  </si>
  <si>
    <t>CHEWS RESOLUTION MANOR - Resurveyed</t>
  </si>
  <si>
    <t>CONCORD - Resurveyed</t>
  </si>
  <si>
    <t>DOOHOREGAN - Resurveyed</t>
  </si>
  <si>
    <t>FORRESTERS RANGE - Resurveyed</t>
  </si>
  <si>
    <t>FOSTERS FANCY - Resurveyed</t>
  </si>
  <si>
    <t>GRAYS BOWER - Resurveyed</t>
  </si>
  <si>
    <t>GRECIAN SIEGE - Resurveyed</t>
  </si>
  <si>
    <t>HARD TO GET AND DEAR PAID FOR - Resurveyed</t>
  </si>
  <si>
    <t>HICKORY RIDGE - Resurveyed</t>
  </si>
  <si>
    <t>HOODS HAVEN - Resurveyed</t>
  </si>
  <si>
    <t>HOWARDS RANGE - Resurveyed</t>
  </si>
  <si>
    <t>HUNTINGTON QUARTER - Resurveyed</t>
  </si>
  <si>
    <t>MILL MEADOW - Resurveyed</t>
  </si>
  <si>
    <t>NEALS DELIGHT - Resurveyed</t>
  </si>
  <si>
    <t>PARTNERSHIP - Resurveyed</t>
  </si>
  <si>
    <t>POOLES CHANCE - Resurveyed</t>
  </si>
  <si>
    <t>POOR MANS BEGINNING - Resurveyed</t>
  </si>
  <si>
    <t>SALLYS CHANCE - Resurveyed</t>
  </si>
  <si>
    <t>SAPLING RANGE - Resurveyed</t>
  </si>
  <si>
    <t>SHIPLEYS ENLARGEMENT - Resurveyed</t>
  </si>
  <si>
    <t>SILENCE - Resurveyed</t>
  </si>
  <si>
    <t>THE ANVIL - Resurveyed</t>
  </si>
  <si>
    <t>THE GROVE - Resurveyed</t>
  </si>
  <si>
    <t>VANITY MOUNT - Resurveyed</t>
  </si>
  <si>
    <t>VENISON PARK - Resurveyed</t>
  </si>
  <si>
    <t>WARFIELDS CONTRIVANCE - Resurveyed</t>
  </si>
  <si>
    <t>WARFIELDS RANGE - Resurveyed</t>
  </si>
  <si>
    <t>WHITE WINE AND CLARET - Resurveyed</t>
  </si>
  <si>
    <t>WINCOPIN NECK - Resurveyed</t>
  </si>
  <si>
    <t>WOODFORD - Resurveyed</t>
  </si>
  <si>
    <t>YATES INHERITANCE - Resurveyed</t>
  </si>
  <si>
    <t>Grecian Siege - Resurveyed</t>
  </si>
  <si>
    <t>Hickory Ridge - Resurveyed</t>
  </si>
  <si>
    <t>The Grove - Resurveyed</t>
  </si>
  <si>
    <t>DUNGHILL GROUND THICKET</t>
  </si>
  <si>
    <t>Neals Delight - Resurveyed</t>
  </si>
  <si>
    <t>Woodford - Resurveyed</t>
  </si>
  <si>
    <t>Silence - Resurveyed</t>
  </si>
  <si>
    <t>Partnership - Resurveyed</t>
  </si>
  <si>
    <t>Wincopin Neck - Resurveyed</t>
  </si>
  <si>
    <t>Sheerwood Forrest</t>
  </si>
  <si>
    <t>SHEERWOOD FORREST</t>
  </si>
  <si>
    <t>PHELPS LUCK</t>
  </si>
  <si>
    <t>Airy Hills And Pleasant Springs - Resurveyed</t>
  </si>
  <si>
    <t>Browns Forrest - Resurveyed</t>
  </si>
  <si>
    <t>Chews Resolution Manor - Resurveyed</t>
  </si>
  <si>
    <t>Clarks Walks - Resurveyed</t>
  </si>
  <si>
    <t>Fosters Fancy - Resurveyed</t>
  </si>
  <si>
    <t>Grays Bower - Resurveyed</t>
  </si>
  <si>
    <t>Hard To Get And Dear Paid For - Resurveyed</t>
  </si>
  <si>
    <t>Hoods Haven - Resurveyed</t>
  </si>
  <si>
    <t>Howards Range - Resurveyed</t>
  </si>
  <si>
    <t>Huntington Quarter - Resurveyed</t>
  </si>
  <si>
    <t>Mill Meadow - Resurveyed</t>
  </si>
  <si>
    <t>Pooles Chance - Resurveyed</t>
  </si>
  <si>
    <t>Poor Mans Beginning - Resurveyed</t>
  </si>
  <si>
    <t>Sallys Chance - Resurveyed</t>
  </si>
  <si>
    <t>Sapling Range - Resurveyed</t>
  </si>
  <si>
    <t>Shipleys Enlargement - Resurveyed</t>
  </si>
  <si>
    <t>The Anvil - Resurveyed</t>
  </si>
  <si>
    <t>Vanity Mount - Resurveyed</t>
  </si>
  <si>
    <t>Venison Park - Resurveyed</t>
  </si>
  <si>
    <t>Warfields Contrivance - Resurveyed</t>
  </si>
  <si>
    <t>Warfields Range - Resurveyed</t>
  </si>
  <si>
    <t>White Wine and Claret - Resurveyed</t>
  </si>
  <si>
    <t>Dispute Ended (Part One)</t>
  </si>
  <si>
    <t>Hopsons Choice - MacKinzie</t>
  </si>
  <si>
    <t>Josephs and Jacobs Invention</t>
  </si>
  <si>
    <t>FRIENDSHIP - The Platt Resurveyed</t>
  </si>
  <si>
    <t>Friendship - The Platt Resurveyed</t>
  </si>
  <si>
    <t>Whats Left - Shipley</t>
  </si>
  <si>
    <t>Dispute Ended (Part Two)</t>
  </si>
  <si>
    <t>GARDINERS GARDIN</t>
  </si>
  <si>
    <t>GARDINERS MILL</t>
  </si>
  <si>
    <t>Stoney Hills - Mercier</t>
  </si>
  <si>
    <t>Wrights Chance And Neighbors Good Will</t>
  </si>
  <si>
    <t>The Addition - Brown (Rezin Hammonds Part)</t>
  </si>
  <si>
    <t>Morehouse's Grove</t>
  </si>
  <si>
    <t>1771</t>
  </si>
  <si>
    <t>#boundary_blue</t>
  </si>
  <si>
    <t>#boundary_pink</t>
  </si>
  <si>
    <t>#boundary_gold</t>
  </si>
  <si>
    <t>#boundary_yellow</t>
  </si>
  <si>
    <t>#boundary_green</t>
  </si>
  <si>
    <t>#boundary_purple</t>
  </si>
  <si>
    <t>#boundary_cyan</t>
  </si>
  <si>
    <t>ns1:name3</t>
  </si>
  <si>
    <t>WELCOME HERE AGAIN</t>
  </si>
  <si>
    <t>Nov 1772</t>
  </si>
  <si>
    <t>Welcome Here Again</t>
  </si>
  <si>
    <t>2/4/1772</t>
  </si>
  <si>
    <t>Snowdens New Birmingham Corrected</t>
  </si>
  <si>
    <t>SNOWDENS NEW BIRMINGHAM CORRECTED</t>
  </si>
  <si>
    <t>WARDS CARE</t>
  </si>
  <si>
    <t>Feb 1745</t>
  </si>
  <si>
    <t>Wards Care</t>
  </si>
  <si>
    <t>indexed as Wards Cove on MSA site</t>
  </si>
  <si>
    <t>2/11/1744</t>
  </si>
  <si>
    <t>WARDS CARE ENLARGED</t>
  </si>
  <si>
    <t>"in the fork of Patuxent River and adjoyning a tract of land called Howards Luck"</t>
  </si>
  <si>
    <t>Wards Care Enlarged</t>
  </si>
  <si>
    <t>indexed as Wards Cove Enlarged on MSA site</t>
  </si>
  <si>
    <t>8/7/1739</t>
  </si>
  <si>
    <t>"in the fork of Patuxent River and joyning to a tract of land called Howards Luck now belonging to Orlando Griffith"</t>
  </si>
  <si>
    <t>Martha Clark</t>
  </si>
  <si>
    <t>Charles R. Pue conveyed the deed for the property to Charles R. Carroll in 1850 but retained ownership of the farm and its profits for himself.  Eventual owners include J. Dallas Brown, C. Orman Monaghan, and Sen. James Clark.</t>
  </si>
  <si>
    <t>2-story stone and frame farmhouse, much altered over the years</t>
  </si>
  <si>
    <t>1850 (bef)</t>
  </si>
  <si>
    <t>Larkins Hundred</t>
  </si>
  <si>
    <t>Halls Lot - Elijah</t>
  </si>
  <si>
    <t>Hobsons Choice - Welsh</t>
  </si>
  <si>
    <t>Was part of Brown's Forest before it was resurveyed as Hammond's Inheritance</t>
  </si>
  <si>
    <t>2.5-story 3x1 stone house with stucco-covered stone additions built in telescoping style</t>
  </si>
  <si>
    <t>Caleb Dorsey inherited the land in 1718, sold to James Clark (son of immigrant John Clark) in 1850, inherited by his son James Jr and his son John Lawrence Clark</t>
  </si>
  <si>
    <t>2.5-story 5x2 bay gable-roofed frame house</t>
  </si>
  <si>
    <t>Judge James Clark (1884-1955) and wife Alda Tyson Hopkins</t>
  </si>
  <si>
    <t>Upton Park seems more likely than Freeborns Progress</t>
  </si>
  <si>
    <t>Dr. Arthur Pue or a family member built the older wing on the same land as Temora; David C. Fulton built the adjoining house in 1905.</t>
  </si>
  <si>
    <t>Mr. and Mrs. W. Red Roth</t>
  </si>
  <si>
    <t>2.5-story 3x2 bay brick house</t>
  </si>
  <si>
    <t>Caleb Dorsey of Belmont (son of Caleb of Hockley) gifted the home to his daughter Rebecca who married Charles Carnan Ridgely of Hampton in Towson in 1760. However, she lived at Auburn on the current Sheppard Pratt grounds until her death in 1812.  The house eventually passed to Mary Pue Ridgely Dorsey and then to her daughter Comfort W. Dorsey.</t>
  </si>
  <si>
    <t>Park</t>
  </si>
  <si>
    <t>Moved to Elioak Farm</t>
  </si>
  <si>
    <t>Mr. and Mrs. Charles 2003</t>
  </si>
  <si>
    <t>2-story 3x2 bay hipped-roofed Italianate stone house</t>
  </si>
  <si>
    <t>1848</t>
  </si>
  <si>
    <t>Edwin Parsons Hayden (1811-1850) who also built Oak Lawn, now part of the courthouse, built the house on property owned by Edward A. Talbott. Dr. James Rowland bought the house and property in 1850, then sold it to Abram Buchwalter in 1866.  It passed to his wife's niece Margaret Pue and her husband Talbott Jones in 1911, then later to the current owners in 1958.</t>
  </si>
  <si>
    <t>Pleasant Fields (Talbott's Last Shift, Cook Residence, Sunnyside)</t>
  </si>
  <si>
    <t>Too far from Talbott's Last Shift, more likely was part of Cowick Hall originally.</t>
  </si>
  <si>
    <t>Pleasant Plains</t>
  </si>
  <si>
    <t>Color</t>
  </si>
  <si>
    <t xml:space="preserve">"adjoyning to a tract of land now in possession of Phillip Sewell [ed. Sewells Coffer] Beginning at a bounded white oak standing on a hill side near the head of a bottom and in or near the east line of the aforesaid Sewells land" </t>
  </si>
  <si>
    <t>Timber Neck - Budd</t>
  </si>
  <si>
    <t>in Baltimore County "on the south side the main falls of Patapsco River" starting "at the bounded oak of John MacKensay's standing at the head of a branch called the Cranberry Branch"; surveyed for Philip Sewell who assigned his rights to Daniel Carter on 15 Sep 1726</t>
  </si>
  <si>
    <t>11/7/1725</t>
  </si>
  <si>
    <t>10/19/1717</t>
  </si>
  <si>
    <t>10/24/1724</t>
  </si>
  <si>
    <t>BACHOLDERS CHOYCE</t>
  </si>
  <si>
    <t>Bacholders Choyce</t>
  </si>
  <si>
    <t>3/1/1726</t>
  </si>
  <si>
    <t>"on the west side of the main falls of Patapsco River" beginning near "the head of a branch descending into the west side of the afsd falls of Patapsco River"</t>
  </si>
  <si>
    <t>"near the head of Patuxent River" starting "close by a large spring called Sling mud{?) Spring which said spring falls into Poplar Spring Branch"</t>
  </si>
  <si>
    <t>Additional Defense, Charities Purchase And James' Lot, Invasion, Poplar Spring Garden/Meadows</t>
  </si>
  <si>
    <t>near Lisbon, near Kittleman's Farm, and west of Sand Hill Road - investigate</t>
  </si>
  <si>
    <t>Transactions</t>
  </si>
  <si>
    <t>Surveyed by Henry Ridgely for Peter Hanks 12 Dec 1729 and whose heirs sold to Robert Nelson on 15 May 1734</t>
  </si>
  <si>
    <t>Sold to Samuel Howard by Matthias Hammond according to Hammond's Enlargement</t>
  </si>
  <si>
    <t>John Brunt sold part to Charles Hipsley, another part to William Swartz</t>
  </si>
  <si>
    <t>"lying in Baltimore County between the drafts of Patuxent River and Patapsco River"</t>
  </si>
  <si>
    <t>Resurvey of Edward's Hopewell, partly in AA County and partly in Baltimore County, near to the fork in the falls of the Patapsco River, adjoining Hammond's Pursuit, Northern Addition, and Tivises Adventure</t>
  </si>
  <si>
    <t>104 acres when repatented</t>
  </si>
  <si>
    <t>1023 acres sold to Samuel Howard by Matthias Hammond were repatented as Hammond's Enlargement; 263 acres resurveyed as Guinns Purchase</t>
  </si>
  <si>
    <t>Joshua Sewell conveyed to Thomas Cockey in 1725</t>
  </si>
  <si>
    <t>Joshua Sewell conveyed to Thomas Wainwright in 1724</t>
  </si>
  <si>
    <t>Joshua Sewell conveyed Joshuas Delight to Thomas Wainwright in 1724</t>
  </si>
  <si>
    <t>Philip Sewell conveyed to Lance Todd in 1724</t>
  </si>
  <si>
    <t>Joshua Sewell conveyed to Thomas Cockey in 1726</t>
  </si>
  <si>
    <t>"lying in Baltimore County on the drafts of Patapsco River"; never patented apparently due to a question about the warrant; was resurveyed and patented as Prestidge's Folly in 1762</t>
  </si>
  <si>
    <t>2/5/1762</t>
  </si>
  <si>
    <t>BACHELORS HALL ENLARGED</t>
  </si>
  <si>
    <t>HOPKINS, Richard</t>
  </si>
  <si>
    <t>Resurvey of Batchelors Hall</t>
  </si>
  <si>
    <t>Nov 1820</t>
  </si>
  <si>
    <t>Bachelors Hall Enlarged</t>
  </si>
  <si>
    <t>9/28/1820</t>
  </si>
  <si>
    <t>4/1/1743</t>
  </si>
  <si>
    <t>BACHELLORS CHOICE</t>
  </si>
  <si>
    <t>Bachellors Choice</t>
  </si>
  <si>
    <t>11/10/1725</t>
  </si>
  <si>
    <t>"on the south side the main falls of Patapsco River Beginning at three bounded oaks standing close by the said falls at the mouth of a run said trees being the bounded trees of the land called Mayden's [Maidens] Bower surveyed for Jane Grey"</t>
  </si>
  <si>
    <t>HAMMONDS DISCOVERY - Charles</t>
  </si>
  <si>
    <t>Mar 1805</t>
  </si>
  <si>
    <t>10/23/1798</t>
  </si>
  <si>
    <t>Hammonds Discovery - Charles</t>
  </si>
  <si>
    <t>Hammonds Discovery - Philip</t>
  </si>
  <si>
    <t>HAYWARDS DISCOVERY</t>
  </si>
  <si>
    <t>HAYWARD, Joshua</t>
  </si>
  <si>
    <t>Haywards Discovery</t>
  </si>
  <si>
    <t>LITTLE WORTH - Howard</t>
  </si>
  <si>
    <t>HOWARD, John</t>
  </si>
  <si>
    <t>4/25/1729</t>
  </si>
  <si>
    <t>Little Worth - Howard</t>
  </si>
  <si>
    <t>ADDITION TO MOUNT UNITY</t>
  </si>
  <si>
    <t>"on the west side the main falls of Patapsco River and on the east side of the land the said Howard now liveth"; shown on plat for West Ilchester</t>
  </si>
  <si>
    <t>Jul 1796</t>
  </si>
  <si>
    <t>Addition To Mount Unity</t>
  </si>
  <si>
    <t>12/8/1794</t>
  </si>
  <si>
    <t>Beginning "at the beginning of a tract or parcel of land called Littleworth"; shown on the plat for West Ilchester</t>
  </si>
  <si>
    <t>WEST ILCHESTER</t>
  </si>
  <si>
    <t>CONTENTION</t>
  </si>
  <si>
    <t>12/1/1773</t>
  </si>
  <si>
    <t>HAYWARD, Joseph</t>
  </si>
  <si>
    <t>Contention</t>
  </si>
  <si>
    <t>Resurvey of Hazard and Killkenny "standing near Brown's River", adjoining Stevens Forrest, Deavers Lott, Higgens Chance and Dorseys Friendship</t>
  </si>
  <si>
    <t>Bensons Request (Parrs Addition)</t>
  </si>
  <si>
    <t>Good Luck (Good Luck Enlarged)</t>
  </si>
  <si>
    <t>Hammond's Discovery - Philip</t>
  </si>
  <si>
    <t>Sewell's Contrivance</t>
  </si>
  <si>
    <t>(39.06,-76.80)</t>
  </si>
  <si>
    <t>Mon, 28 Nov 22:52</t>
  </si>
  <si>
    <t>(39.21,-76.85)</t>
  </si>
  <si>
    <t>(39.13,-76.85)</t>
  </si>
  <si>
    <t>Sat, 26 Nov 15:36</t>
  </si>
  <si>
    <t>Sun, 27 Nov 14:16</t>
  </si>
  <si>
    <t>(39.18,-76.82)</t>
  </si>
  <si>
    <t>Sun, 27 Nov 21:24</t>
  </si>
  <si>
    <t>Sun, 27 Nov 20:35</t>
  </si>
  <si>
    <t>(39.12,-76.87)</t>
  </si>
  <si>
    <t>Sun, 27 Nov 14:34</t>
  </si>
  <si>
    <t>Wed, 14 Dec 12:51</t>
  </si>
  <si>
    <t>Sat, 26 Nov 17:24</t>
  </si>
  <si>
    <t>Mon, 19 Dec 00:37</t>
  </si>
  <si>
    <t>(39.12,-76.82)</t>
  </si>
  <si>
    <t>Sat, 26 Nov 18:15</t>
  </si>
  <si>
    <t>(39.12,-76.85)</t>
  </si>
  <si>
    <t>Sun, 27 Nov 13:30</t>
  </si>
  <si>
    <t>(39.11,-76.81)</t>
  </si>
  <si>
    <t>Tue, 29 Nov 13:10</t>
  </si>
  <si>
    <t>Sun, 27 Nov 13:52</t>
  </si>
  <si>
    <t>Sat, 17 Dec 16:49</t>
  </si>
  <si>
    <t>(39.13,-76.86)</t>
  </si>
  <si>
    <t>Sun, 27 Nov 14:04</t>
  </si>
  <si>
    <t>(39.12,-76.84)</t>
  </si>
  <si>
    <t>Sun, 27 Nov 13:37</t>
  </si>
  <si>
    <t>(39.26,-76.79)</t>
  </si>
  <si>
    <t>Mon, 19 Dec 01:10</t>
  </si>
  <si>
    <t>Mon, 19 Dec 01:50</t>
  </si>
  <si>
    <t>Hammonds Discovery - Philip - 1</t>
  </si>
  <si>
    <t>(39.21,-76.76)</t>
  </si>
  <si>
    <t>Sat, 17 Dec 20:27</t>
  </si>
  <si>
    <t>(39.14,-76.81)</t>
  </si>
  <si>
    <t>Sun, 27 Nov 19:58</t>
  </si>
  <si>
    <t>Hammonds Discovery - Philip - 3</t>
  </si>
  <si>
    <t>Sat, 17 Dec 20:52</t>
  </si>
  <si>
    <t>Mon, 19 Dec 01:34</t>
  </si>
  <si>
    <t>Sat, 17 Dec 18:43</t>
  </si>
  <si>
    <t>Mon, 19 Dec 02:35</t>
  </si>
  <si>
    <t>Sat, 26 Nov 16:40</t>
  </si>
  <si>
    <t>Hammonds Discovery - Philip - 2</t>
  </si>
  <si>
    <t>Sat, 17 Dec 20:46</t>
  </si>
  <si>
    <t>Mon, 19 Dec 03:01</t>
  </si>
  <si>
    <t>Resurvey of part of Benjamin's Lot due to loss of land to elder surveys plus an added vacancy</t>
  </si>
  <si>
    <t>Hammonds Discovery - Philip (1)</t>
  </si>
  <si>
    <t>Hammonds Discovery - Philip (2)</t>
  </si>
  <si>
    <t>Hammonds Discovery - Philip (3)</t>
  </si>
  <si>
    <t>Hobson's Choice - Welsh</t>
  </si>
  <si>
    <t>Talbott's Addition</t>
  </si>
  <si>
    <t>Timber Neck - Budd (Timber Neck Corrected)</t>
  </si>
  <si>
    <t>William's Lot - Shipley</t>
  </si>
  <si>
    <t>Williams Lot - Shipley</t>
  </si>
  <si>
    <t>A Stony Hill Side</t>
  </si>
  <si>
    <t>A STONY HILL SIDE</t>
  </si>
  <si>
    <t>Jan 1731</t>
  </si>
  <si>
    <t>"Between a tract of land called Chews Vineyard Manner [Manor] and the great falls of Patapsco River" starting "between the said falls and a race dugg by the said Pierpoint for to build a water mill thereon"</t>
  </si>
  <si>
    <t>3/24/1729</t>
  </si>
  <si>
    <t>9/28/1717</t>
  </si>
  <si>
    <t>Jacks Pecock</t>
  </si>
  <si>
    <t>ROBERTS LOT</t>
  </si>
  <si>
    <t>LANKFORD, Robert</t>
  </si>
  <si>
    <t>Roberts Lot</t>
  </si>
  <si>
    <t>11/10/1743</t>
  </si>
  <si>
    <t>THOMAS HIS CHOICE</t>
  </si>
  <si>
    <t>11/10/1745</t>
  </si>
  <si>
    <t>EDNEY, Thomas</t>
  </si>
  <si>
    <t>Thomas His Choice</t>
  </si>
  <si>
    <t>"on the head drafts of that branch of Patuxent called Browns River between Squire Carrolls Manner called the Doohorogan and a tract of land called the Mistake Beginning at the end of the east seven hundred and twenty seven perch course of the Doohorogan"</t>
  </si>
  <si>
    <t>THE LEVEL BOTTOM</t>
  </si>
  <si>
    <t>HALL, William</t>
  </si>
  <si>
    <t>7/10/1744</t>
  </si>
  <si>
    <t>The Level Bottom</t>
  </si>
  <si>
    <t>"upon the main falls of Patapsco River", beginning "by the Indian Road on the west side of Patapsco falls"</t>
  </si>
  <si>
    <t>west side of the North Branch of the Patapsco according to Md Historical Magazine</t>
  </si>
  <si>
    <t>Addition To Hoods Hall</t>
  </si>
  <si>
    <t>"on the west side of Patuxent River"  beginning at the beginning trees of Hoods Hall</t>
  </si>
  <si>
    <t>6/10/1725</t>
  </si>
  <si>
    <t>ADDITION TO HOODS HALL</t>
  </si>
  <si>
    <t>Pole Cat Glade</t>
  </si>
  <si>
    <t>POLE CAT GLADE</t>
  </si>
  <si>
    <t>1/20/1747</t>
  </si>
  <si>
    <t>"between the falls of Patapsco River and a run called Deep Run near Polecat Glade and next adjoyning a tract of land called Scotts Folly" beginning at the beginning tree of Scotts Folly</t>
  </si>
  <si>
    <t>Purchase</t>
  </si>
  <si>
    <t>PURCHASE</t>
  </si>
  <si>
    <t>Harris' Beginning</t>
  </si>
  <si>
    <t>Resurvey of Harris' Beginning "on the drafts of Patuxent called and known by the name Ridgelys Great Branch"</t>
  </si>
  <si>
    <t>Sep 1755</t>
  </si>
  <si>
    <t>Angle</t>
  </si>
  <si>
    <t>"on the drafts of Patuxent River and next adjoining the lands called Davisses Pasture and Batchelors Delight"</t>
  </si>
  <si>
    <t>The Angle</t>
  </si>
  <si>
    <t>THE ANGLE</t>
  </si>
  <si>
    <t>9/25/1755</t>
  </si>
  <si>
    <t>MOUNT HEBRON</t>
  </si>
  <si>
    <t>DORSEY, Thomas</t>
  </si>
  <si>
    <t>Jun 1830</t>
  </si>
  <si>
    <t>Mount Hebron Plat</t>
  </si>
  <si>
    <t>MSA Patent Folder or Survey</t>
  </si>
  <si>
    <t>A Cork For The Empty Bottle Plat</t>
  </si>
  <si>
    <t>Concord Plat</t>
  </si>
  <si>
    <t>Concord Resurveyed Plat</t>
  </si>
  <si>
    <t>Exchange - Dorsey Plat</t>
  </si>
  <si>
    <t>Honest Triumph Plat</t>
  </si>
  <si>
    <t>Good Neighborhood - Prestidge Plat</t>
  </si>
  <si>
    <t>Grays Lot Plat</t>
  </si>
  <si>
    <t>Hammonds Discovery - Charles Plat</t>
  </si>
  <si>
    <t>Hay Field Plat</t>
  </si>
  <si>
    <t>Hoods Friendship Plat</t>
  </si>
  <si>
    <t>John And Elizabeth Plat</t>
  </si>
  <si>
    <t>Moberleys Chance Plat</t>
  </si>
  <si>
    <t>Nealsons Rainbow Plat</t>
  </si>
  <si>
    <t>Moberleys Tavern Plat</t>
  </si>
  <si>
    <t>Moberleys Rest Plat</t>
  </si>
  <si>
    <t>Moberleys Desire Plat</t>
  </si>
  <si>
    <t>Current County</t>
  </si>
  <si>
    <t>Olivers Chance Plat</t>
  </si>
  <si>
    <t>Patapsco Mill Seat Plat</t>
  </si>
  <si>
    <t>Pleasant Plains Plat</t>
  </si>
  <si>
    <t>Store House Hill Plat</t>
  </si>
  <si>
    <t>Valley Plat</t>
  </si>
  <si>
    <t>Wards Care Plat</t>
  </si>
  <si>
    <t>Wards Care Enlarged Plat</t>
  </si>
  <si>
    <t>West Ilchester</t>
  </si>
  <si>
    <t>West Ilchester Plat</t>
  </si>
  <si>
    <t>Mill Race Plat</t>
  </si>
  <si>
    <t>Whats Left - Dorsey Plat</t>
  </si>
  <si>
    <t>Howards Range - Resurveyed Plat</t>
  </si>
  <si>
    <t>Howards Range</t>
  </si>
  <si>
    <t>MacCubbins Discovery Plat</t>
  </si>
  <si>
    <t>Mill Meadow - Resurveyed Plat</t>
  </si>
  <si>
    <t>Woodford Plat</t>
  </si>
  <si>
    <t>ILCHESTER</t>
  </si>
  <si>
    <t>Feb 1805</t>
  </si>
  <si>
    <t>A Stony Hill Side, Batchelors Hope, Dyers Whim, Nicholas And Alexander, The Addition To Nicholas And Alexander, Belinda</t>
  </si>
  <si>
    <t>5/10/1802</t>
  </si>
  <si>
    <t>Ilchester Plat</t>
  </si>
  <si>
    <t>Lying partly in Anne Arundel and partly in Baltimore Counties , a resurvey of A Stony Hill Side, Batchelors Hope, Dyers Whim, Nicholas And Alexander, The Addition To Nicholas And Alexander, and part of Belinda</t>
  </si>
  <si>
    <t>2/15/1803</t>
  </si>
  <si>
    <t>Lying partly in Anne Arundel and partly in Baltimore Counties, a resurvey of part of Mount Unity, Teals Search, Mount Gilboa, Stout, Prestidges Folly, Good Neighborhood, Addition To Mount Unity, The First Discovery, Mount Vesuvius, The Escheat, Teals Chance, Haywards Pleasure</t>
  </si>
  <si>
    <t>Gardiners Garden, Batchellors Choice,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Rogues Harbor, Grays Bower, MacKinseys Angle, Carrick, Williamsons Trouble, Good Luck, Good Luck Enlarged, Johns Lookout, Manor Hamilton, part of Sewells Lot, Mount Calvary, Yates Cotrivance, Cockeys Regulation, East Lothian, Thackers Chance, Yates Inheritance, Yates, Addition, Hopsons Choice, MacKinseys Discovery Enlarged, Windsor Plains, John And Elizabeth</t>
  </si>
  <si>
    <t>Carrick</t>
  </si>
  <si>
    <t>CARRICK</t>
  </si>
  <si>
    <t>Apr 1771</t>
  </si>
  <si>
    <t>1/26/1771</t>
  </si>
  <si>
    <t>Carrick Plat</t>
  </si>
  <si>
    <t>Resurvey of Yates Inheritance of 1717 beginning on the "draft side of a run called the Island Run Branch"</t>
  </si>
  <si>
    <t>described in the resurvey as beginning at trees  on the "draft side of a run called the Island Run Branch"</t>
  </si>
  <si>
    <t>Yates Inheritance, Johns Lookout, Tuckers Delight, Thackers Chance, Joshuas Addition</t>
  </si>
  <si>
    <t>70 &amp; 29 southeast past Normandy Woods Drive</t>
  </si>
  <si>
    <t>Sucker Branch (Island Run Branch)</t>
  </si>
  <si>
    <t>IVY HILLS AND PINE BUSHES</t>
  </si>
  <si>
    <t>Dec 1821</t>
  </si>
  <si>
    <t>CROOKS, William</t>
  </si>
  <si>
    <t>ENSOR, Darby</t>
  </si>
  <si>
    <t>6/16/1820</t>
  </si>
  <si>
    <t>Ivy Hills And Pine Bushes</t>
  </si>
  <si>
    <t>Ivy Hills And Pine Bushes Plat</t>
  </si>
  <si>
    <t>Bald Hills, East Lothian</t>
  </si>
  <si>
    <t>Resurvey of Bald Hills and East Lothian lying in Baltimore County</t>
  </si>
  <si>
    <t>STINCHCOMB HILLS</t>
  </si>
  <si>
    <t>Stinchcomb Hills</t>
  </si>
  <si>
    <t>STINCHCOMB, John</t>
  </si>
  <si>
    <t>Resurvey of Overlook just north of the Patapsco Falls centered around Daniels; plat shows large rocks which still exist and help set the boundaries for Mount Calvary and Hebron</t>
  </si>
  <si>
    <t>8/2/1752</t>
  </si>
  <si>
    <t>Overlook</t>
  </si>
  <si>
    <t>Stinchcomb Hills Plat</t>
  </si>
  <si>
    <t>Angle Plat</t>
  </si>
  <si>
    <t>Purchase Plat</t>
  </si>
  <si>
    <t>Pole Cat Glade Plat</t>
  </si>
  <si>
    <t>8/25/1828</t>
  </si>
  <si>
    <t>Yates Addition Plat</t>
  </si>
  <si>
    <t>Yates Inheritance - Resurveyed Plat</t>
  </si>
  <si>
    <t>Yeates Good Will Plat</t>
  </si>
  <si>
    <t>Your Name Plat</t>
  </si>
  <si>
    <t>MIHP URL</t>
  </si>
  <si>
    <t>MIHP Link</t>
  </si>
  <si>
    <t>Adjoining Cockey's Regulation (Long Discovery), the northwest part was resurveyed as part of Mount Hebron while the southeast part was included in Todd's Improvement</t>
  </si>
  <si>
    <t>no survey at MSA patent site;  MSA S1582-11301; see resurveys for partial plats</t>
  </si>
  <si>
    <t>11/17/1770</t>
  </si>
  <si>
    <t>6/21/1773</t>
  </si>
  <si>
    <t>11/21/1767</t>
  </si>
  <si>
    <t>3/25/1723</t>
  </si>
  <si>
    <t>8/1/1794</t>
  </si>
  <si>
    <t>8/17/1793</t>
  </si>
  <si>
    <t>narrow vacancy between Carter's Rock and Yates' Contrivance originally surveyed for Richard Bond and Andrew Woodrow but patented by John Cornelius</t>
  </si>
  <si>
    <t>4/8/1730</t>
  </si>
  <si>
    <t>Carters Rock depends on Contentment</t>
  </si>
  <si>
    <t>Bounds on the Patapsco River</t>
  </si>
  <si>
    <t>Carters Rock which depends on Contentment</t>
  </si>
  <si>
    <t>Dependent/Fixed</t>
  </si>
  <si>
    <t>10/26/1787</t>
  </si>
  <si>
    <t>Short border on Patapsco adjoining Contentment</t>
  </si>
  <si>
    <t>Mount Misery Plat</t>
  </si>
  <si>
    <t>Joshuas Folly, Contentment</t>
  </si>
  <si>
    <t>drawn plat does not match survey exactly - angles are off</t>
  </si>
  <si>
    <t>2/10/1721</t>
  </si>
  <si>
    <t>2/2/1719</t>
  </si>
  <si>
    <t>2/29/1720</t>
  </si>
  <si>
    <t>Bowdens Folly Plat</t>
  </si>
  <si>
    <t>Joshuas Addition Plat</t>
  </si>
  <si>
    <t>Contention Plat</t>
  </si>
  <si>
    <t>Adjoins Joshuas Grove on the west side of the falls</t>
  </si>
  <si>
    <t>Contentment Plat</t>
  </si>
  <si>
    <t>Content (Contentment)</t>
  </si>
  <si>
    <t>Carters Rock Plat</t>
  </si>
  <si>
    <t>Rogues Harbor Plat</t>
  </si>
  <si>
    <t>11/27/1805</t>
  </si>
  <si>
    <t>Cockeys Regulation Plat</t>
  </si>
  <si>
    <t>Yates Contrivance, Mount Hebron</t>
  </si>
  <si>
    <t>5/13/1771</t>
  </si>
  <si>
    <t>Cockeys Neglect Plat</t>
  </si>
  <si>
    <t>9/29/1775</t>
  </si>
  <si>
    <t>Mount Calvary Plat</t>
  </si>
  <si>
    <t>Mount Hebron, borders Patapsco</t>
  </si>
  <si>
    <t>7/4/1728</t>
  </si>
  <si>
    <t>Harrisons Chance Plat</t>
  </si>
  <si>
    <t>"on the south side of the Great falls of Patapsco River" adjoining Gardiners Mill and near a cave called Owings Cave</t>
  </si>
  <si>
    <t>Resurvey of Harrisons Chance "on the south west side of the main falls of Patapsco River", adjoining Gardiners Mill, Batchelors Choice, Thackers Chance, Gardiners Gardin, Cockey's Regulation</t>
  </si>
  <si>
    <t>Resurvey of Sewell's Lot "between the drafts of Patapsco Falls and the drafts of Browne River of Patuxent", intersects the twelfth course of Addition To Gardiners Gardin, intersects the sixth course of Johns Lookout, intersects the end of the tenth course of Yeates Addition, intersects the end of the third course of Frizells Chance, intersects the end of the second course of Taylors Hall, intersects the end of the sixth course of Gosnalls Chance, and adjoins Hopson's Choice</t>
  </si>
  <si>
    <t>Resurvey of Hebron (123 acres for resurvey) adjoining Stinchcomb Hills, Batchelor's Choice, Gardiners Mill, and Gardiners Gardin</t>
  </si>
  <si>
    <t>"Beginning at the end of the thirteenth course of a tract of land called Addition To Gardiners Gardin"</t>
  </si>
  <si>
    <t>1/8/1716</t>
  </si>
  <si>
    <t>Hebron Plat</t>
  </si>
  <si>
    <t>6/8/1752</t>
  </si>
  <si>
    <t>Harrisons Chance/borders Patapsco River</t>
  </si>
  <si>
    <t>Bacholders Choyce Plat</t>
  </si>
  <si>
    <t>5/26/1727</t>
  </si>
  <si>
    <t>Carters Whim Plat</t>
  </si>
  <si>
    <t>5/30/1718</t>
  </si>
  <si>
    <t>Grays Bower Plat</t>
  </si>
  <si>
    <t>9/4/1741</t>
  </si>
  <si>
    <t>Grays Bower - Resurveyed Plat</t>
  </si>
  <si>
    <t>Joshuas Folly Plat</t>
  </si>
  <si>
    <t>no plat provided, see Mount Hebron for plat</t>
  </si>
  <si>
    <t>6/26/1784</t>
  </si>
  <si>
    <t>Willilamsons Trouble Plat</t>
  </si>
  <si>
    <t>Addition To Gardiners Garden</t>
  </si>
  <si>
    <t>2/26/1719</t>
  </si>
  <si>
    <t>Gardiners Gardin, Mount Hebron</t>
  </si>
  <si>
    <t>Gardiners Mill, Mount Hebron</t>
  </si>
  <si>
    <t>Joshuas Folly, Yates Contrivance, Mount Hebron</t>
  </si>
  <si>
    <t>Plat Notes / Dependencies</t>
  </si>
  <si>
    <t>Carters Addition Plat</t>
  </si>
  <si>
    <t>5/10/1732</t>
  </si>
  <si>
    <t>Grays Bower, Mount Hebron</t>
  </si>
  <si>
    <t>Fixed/Indicated</t>
  </si>
  <si>
    <t>East side of head of Bucks Branch, Mount Hebron</t>
  </si>
  <si>
    <t>Bucks Branch</t>
  </si>
  <si>
    <t>Gudel Drive n to Patapsco</t>
  </si>
  <si>
    <t>Grays Bower, Carters Addition</t>
  </si>
  <si>
    <t>Winkepin Fork (Wincopin)</t>
  </si>
  <si>
    <t>MACKENZIES ANGLE</t>
  </si>
  <si>
    <t>Sep 1807</t>
  </si>
  <si>
    <t>Mackenzies Angle</t>
  </si>
  <si>
    <t>MACKENZIE, Aaron</t>
  </si>
  <si>
    <t>1/6/1774</t>
  </si>
  <si>
    <t>"Beginning at the end of forty perches on the first line of a tract of land called Carters Whim"</t>
  </si>
  <si>
    <t>Mackenzies Angle Plat</t>
  </si>
  <si>
    <t>Carters Whim, Mount Hebron</t>
  </si>
  <si>
    <t>Thackers Chance Plat</t>
  </si>
  <si>
    <t>3/26/1726</t>
  </si>
  <si>
    <t>Mount Hebron, surrounded Gardiners Mill on 3 sides</t>
  </si>
  <si>
    <t>Johns Lookout Plat</t>
  </si>
  <si>
    <t>5/11/1732</t>
  </si>
  <si>
    <t>JOHNS LOOKOUT ENLARGED</t>
  </si>
  <si>
    <t>Johns Lookout Enlarged</t>
  </si>
  <si>
    <t>Johns Lookout Enlarged Plat</t>
  </si>
  <si>
    <t>3/15/1764</t>
  </si>
  <si>
    <t>Resurvey of Johns Lookout adding adjoining vacancies</t>
  </si>
  <si>
    <t>Johns Lookout, Mount Hebron</t>
  </si>
  <si>
    <t>5/26/1755</t>
  </si>
  <si>
    <t>Sewells Lot Plat</t>
  </si>
  <si>
    <t>1/7/1716</t>
  </si>
  <si>
    <t>Hopkins Choice Plat</t>
  </si>
  <si>
    <t>Addition To Hopsons Choice Plat</t>
  </si>
  <si>
    <t>4/11/1721</t>
  </si>
  <si>
    <t>Bachellors Choice Plat</t>
  </si>
  <si>
    <t>Grays Bower, Mount Hebron, starting at the mouth of a run</t>
  </si>
  <si>
    <t>Good Luck Plat</t>
  </si>
  <si>
    <t>5/30/1771</t>
  </si>
  <si>
    <t>Sewells Contrivance, Carters Whim, Grays Bower, Batchelors Choice, Mount Hebron</t>
  </si>
  <si>
    <t>Good Luck Enlarged Plat</t>
  </si>
  <si>
    <t>5/30/1792</t>
  </si>
  <si>
    <t>Sewells Contrivance Plat</t>
  </si>
  <si>
    <t>Margretts Fancy Plat</t>
  </si>
  <si>
    <t>4/8/1721</t>
  </si>
  <si>
    <t>Mackenzies Discovery Enlarged</t>
  </si>
  <si>
    <t>10/5/1744</t>
  </si>
  <si>
    <t>5/15/1727</t>
  </si>
  <si>
    <t>Hatherlys Resolution Plat</t>
  </si>
  <si>
    <t>Wagon Road to Monocacy</t>
  </si>
  <si>
    <t>Hatherlys Resolution, Addition To Hatherlys Forrest, Hobsons Choice, Littleworth, Mansells Defense, Mansells Range, Moberleys Tavern, Shipleys Enlargement</t>
  </si>
  <si>
    <t>Others Places</t>
  </si>
  <si>
    <t>Blank1</t>
  </si>
  <si>
    <t>Blank2</t>
  </si>
  <si>
    <t>Land Patents</t>
  </si>
  <si>
    <t>"on the south side of the main falls of Patapsco and on both sides the mane waggon road leading to Monocacy" beginning "at the end of the south by west line of Hopstants [Hopsons] Choice it being a tract of land of John Mackinze and on the east side of the main waggon road aforesaid"</t>
  </si>
  <si>
    <t>Addition To Hatherlys Forrest Plat</t>
  </si>
  <si>
    <t>Accident Plat</t>
  </si>
  <si>
    <t>Hatherlys Forrest Plat</t>
  </si>
  <si>
    <t>2/1/1748</t>
  </si>
  <si>
    <t>Hatherlys Contrivance Plat</t>
  </si>
  <si>
    <t>Half Pone, The Mistake, Mackenzies Luck, Barnes Luck</t>
  </si>
  <si>
    <t>9/10/1740</t>
  </si>
  <si>
    <t>Hatherlys Forrest, Hatherlys Contrivance</t>
  </si>
  <si>
    <t>Lying partly in Anne Arundel and partly in Baltimore Counties , a resurvey of Gardiners Garden, Batchellors Choice [Samuel Peele],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Batchellors Choice [Bacholders Choyce], Rogues Harbor, Grays Bower, MacKinseys Angle, Carrick, Williamsons Trouble, Good Luck, Good Luck Enlarged, Johns Lookout, Manor Hamilton, part of Sewells Lot, Mount Calvary, Yates Contrivance, Cockeys Regulation, East Lothian, Thackers Chance, Yates Inheritance, Yates, Addition, Hopsons Choice, MacKinseys Discovery Enlarged, Windsor Plains, John And Elizabeth</t>
  </si>
  <si>
    <t>2/11/1721</t>
  </si>
  <si>
    <t>Gosnells Chance Plat</t>
  </si>
  <si>
    <t>Addition To Hatherlys Forrest</t>
  </si>
  <si>
    <t>John And Elizabeth - Part 1</t>
  </si>
  <si>
    <t>MacKenzies Angle</t>
  </si>
  <si>
    <t>Yates Contrivance Part 1</t>
  </si>
  <si>
    <t>Wed, 04 Jan 13:48</t>
  </si>
  <si>
    <t>(39.33,-76.82)</t>
  </si>
  <si>
    <t>Sat, 14 Jan 17:35</t>
  </si>
  <si>
    <t>Tue, 31 Jan 13:32</t>
  </si>
  <si>
    <t>(39.31,-76.80)</t>
  </si>
  <si>
    <t>Thu, 05 Jan 12:06</t>
  </si>
  <si>
    <t>Yates Contrivance Part 2</t>
  </si>
  <si>
    <t>Wed, 18 Jan 14:13</t>
  </si>
  <si>
    <t>Tue, 31 Jan 12:26</t>
  </si>
  <si>
    <t>Sun, 29 Jan 14:53</t>
  </si>
  <si>
    <t>Tue, 03 Jan 15:20</t>
  </si>
  <si>
    <t>Thu, 29 Dec 18:39</t>
  </si>
  <si>
    <t>(39.30,-76.79)</t>
  </si>
  <si>
    <t>Wed, 18 Jan 14:35</t>
  </si>
  <si>
    <t>(39.27,-76.79)</t>
  </si>
  <si>
    <t>Wed, 18 Jan 19:25</t>
  </si>
  <si>
    <t>Sun, 29 Jan 21:24</t>
  </si>
  <si>
    <t>Wed, 18 Jan 12:36</t>
  </si>
  <si>
    <t>Thu, 29 Dec 18:26</t>
  </si>
  <si>
    <t>Mon, 26 Dec 17:00</t>
  </si>
  <si>
    <t>Thu, 05 Jan 12:38</t>
  </si>
  <si>
    <t>Mon, 26 Dec 17:40</t>
  </si>
  <si>
    <t>(39.30,-76.87)</t>
  </si>
  <si>
    <t>Sun, 29 Jan 22:22</t>
  </si>
  <si>
    <t>Wed, 04 Jan 15:09</t>
  </si>
  <si>
    <t>Thu, 29 Dec 19:46</t>
  </si>
  <si>
    <t>Wed, 18 Jan 18:54</t>
  </si>
  <si>
    <t>Sat, 24 Dec 16:30</t>
  </si>
  <si>
    <t>Mon, 26 Dec 15:58</t>
  </si>
  <si>
    <t>Mount Calvary Part 1</t>
  </si>
  <si>
    <t>Thu, 05 Jan 11:56</t>
  </si>
  <si>
    <t>Thu, 05 Jan 12:15</t>
  </si>
  <si>
    <t>(39.32,-76.80)</t>
  </si>
  <si>
    <t>Tue, 03 Jan 15:43</t>
  </si>
  <si>
    <t>(39.28,-76.79)</t>
  </si>
  <si>
    <t>Wed, 18 Jan 13:09</t>
  </si>
  <si>
    <t>(39.16,-76.93)</t>
  </si>
  <si>
    <t>Mon, 26 Dec 19:45</t>
  </si>
  <si>
    <t>(39.25,-76.76)</t>
  </si>
  <si>
    <t>Fri, 23 Dec 13:58</t>
  </si>
  <si>
    <t>Wed, 28 Dec 16:04</t>
  </si>
  <si>
    <t>Sun, 29 Jan 14:09</t>
  </si>
  <si>
    <t>(39.30,-76.86)</t>
  </si>
  <si>
    <t>Sun, 29 Jan 21:03</t>
  </si>
  <si>
    <t>11/30/1753</t>
  </si>
  <si>
    <t>Addition To New Years Gift Resurveyed Plat</t>
  </si>
  <si>
    <t>Addition To New Years Gift Plat</t>
  </si>
  <si>
    <t>12/8/1722</t>
  </si>
  <si>
    <t>8/1/1800</t>
  </si>
  <si>
    <t>New Years Gift, Addition To New Years Gift</t>
  </si>
  <si>
    <t>Barnes Pleasant Meadow Plat</t>
  </si>
  <si>
    <t>5/10/1765</t>
  </si>
  <si>
    <t>10/26/1733</t>
  </si>
  <si>
    <t>Barnes Hunt Plat</t>
  </si>
  <si>
    <t>Brothers Level Plat</t>
  </si>
  <si>
    <t>9/29/1729</t>
  </si>
  <si>
    <t>Conclusion Plat</t>
  </si>
  <si>
    <t>4/13/1743</t>
  </si>
  <si>
    <t>7/29/1752</t>
  </si>
  <si>
    <t>11/12/1776</t>
  </si>
  <si>
    <t>11/10/1792</t>
  </si>
  <si>
    <t>7/9/1751</t>
  </si>
  <si>
    <t>11/8/1755</t>
  </si>
  <si>
    <t>12/8/1748</t>
  </si>
  <si>
    <t>3/16/1761</t>
  </si>
  <si>
    <t>Shipleys Adventure Plat</t>
  </si>
  <si>
    <t>12/29/1757</t>
  </si>
  <si>
    <t>Worthless Plat</t>
  </si>
  <si>
    <t>Pooles Chance Plat</t>
  </si>
  <si>
    <t>Pooles Chance Resurveyed Plat</t>
  </si>
  <si>
    <t>Repentance resurvey shows original tract with Pooles Chance and Shipleys Enlargement</t>
  </si>
  <si>
    <t>Shipleys Discovery, Hard Lodging, Conclusion shown in plat, adjoins Roberts Advantage and Mercers Friendship in survey</t>
  </si>
  <si>
    <t>Shipleys Discovery, Hard Lodging, Conclusion shown in plat of resurvey, adjoins Roberts Advantage and Mercers Friendship in resurvey</t>
  </si>
  <si>
    <t>5/22/1764</t>
  </si>
  <si>
    <t>Repentance Plat</t>
  </si>
  <si>
    <t>Noahs Ark, Little Worth</t>
  </si>
  <si>
    <t>4/16/1730</t>
  </si>
  <si>
    <t>Shipleys Enlargement Plat</t>
  </si>
  <si>
    <t>Shipleys Enlargement Resurveyed Plat</t>
  </si>
  <si>
    <t>9/12/1724</t>
  </si>
  <si>
    <t>Shipleys Discovery Plat</t>
  </si>
  <si>
    <t>Resurvey of tract of same name to remove land lost to elder surveys, adjoining Partnership</t>
  </si>
  <si>
    <t>9/17/1753</t>
  </si>
  <si>
    <t>11/17/1720</t>
  </si>
  <si>
    <t>White Wine And Claret, Snowdens Manor</t>
  </si>
  <si>
    <t>White Wine And Claret, Snowdens Manor. Partnership</t>
  </si>
  <si>
    <t>Sun, 12 Feb 14:16</t>
  </si>
  <si>
    <t>(39.20,-76.81)</t>
  </si>
  <si>
    <t>Sun, 05 Feb 18:38</t>
  </si>
  <si>
    <t>Addition To New Years Gift Resurveyed with Var</t>
  </si>
  <si>
    <t>Sat, 04 Feb 21:00</t>
  </si>
  <si>
    <t>(39.26,-77.00)</t>
  </si>
  <si>
    <t>Sun, 12 Feb 15:58</t>
  </si>
  <si>
    <t>Sun, 12 Feb 13:44</t>
  </si>
  <si>
    <t>The Anvil Resurveyed Plat</t>
  </si>
  <si>
    <t>3/12/1753</t>
  </si>
  <si>
    <t>Merciers Friendship, Hopsons Choice - Mercier</t>
  </si>
  <si>
    <t>8/20/1751</t>
  </si>
  <si>
    <t>Merciers Friendship Plat</t>
  </si>
  <si>
    <t>Roberts Advantage Plat</t>
  </si>
  <si>
    <t>12/13/1765</t>
  </si>
  <si>
    <t>9/23/1762</t>
  </si>
  <si>
    <t>Rays Chance Plat</t>
  </si>
  <si>
    <t>9/19/1789</t>
  </si>
  <si>
    <t>Liberty Green Plat</t>
  </si>
  <si>
    <t>12/20/1720</t>
  </si>
  <si>
    <t>Thomas Lot Plat</t>
  </si>
  <si>
    <t>in Baltimore County west of Altogether and south of Brother's Partnership; 202.5 acres owned by Edward Dorsey Jr. and repatented as Dorsey's Addition To Thomas' Lot</t>
  </si>
  <si>
    <t>Resurvey of Honest Triumph from vacancy left from Fox Hunters United Friendship beginning "at the beginning trees of a tract of land called Mansells United Friendship"</t>
  </si>
  <si>
    <t>(39.19,-76.94)</t>
  </si>
  <si>
    <t>Mon, 13 Feb 22:54</t>
  </si>
  <si>
    <t>Tue, 14 Feb 00:54</t>
  </si>
  <si>
    <t>County</t>
  </si>
  <si>
    <t>needs work - Liberty Green seems to be in the same place as Rays Chance</t>
  </si>
  <si>
    <t>needs work - Rays Chance seems to be in the same place as Liberty Green</t>
  </si>
  <si>
    <t>Addition To Hood's Hall</t>
  </si>
  <si>
    <t>Bacholders Choyce (Bachellors Choice)</t>
  </si>
  <si>
    <t>Bachellors Choice (Batchelor's Choice)</t>
  </si>
  <si>
    <t>Boyce's Beginning (Roberts Lot)</t>
  </si>
  <si>
    <t>Gardiner's Gardin (Gardner's Garden)</t>
  </si>
  <si>
    <t>Gardiner's Mill (Gardners Mill)</t>
  </si>
  <si>
    <t>Joshua's Addition (Mount Misery)</t>
  </si>
  <si>
    <t>Stinchcomb Hills (South)</t>
  </si>
  <si>
    <t>1755-09</t>
  </si>
  <si>
    <t>John's Lookout (John's Lookout Enlarged</t>
  </si>
  <si>
    <t>Philip sold to Lance Todd in 1724, Joshua Sewell conveyed to Thomas Cockey in 1725(?)</t>
  </si>
  <si>
    <t>LITTLE WORTH - Hood</t>
  </si>
  <si>
    <t>Resurvey of Purdum's Range and part of Bite The Skinner (6+ acres of Bite The Skinner lies in Silence), adjoining Hopson's Choice at the end of its seventh line</t>
  </si>
  <si>
    <t>"Beginning at the end of the eleventh line of a tract or parcel of land called Partnership", looks like it conflicts with Hickory Ridge</t>
  </si>
  <si>
    <t>WINDSOR FORREST - Mansell</t>
  </si>
  <si>
    <t>Windsor Forrest Resurveyed</t>
  </si>
  <si>
    <t>Little Worth - Hood</t>
  </si>
  <si>
    <t>listed in unpatented collection, but Examiner General passed it 6/21/1776</t>
  </si>
  <si>
    <t>needs work - seems to overlap Remnant</t>
  </si>
  <si>
    <t>Halls Lot - Joseph Plat</t>
  </si>
  <si>
    <t>Halls Lot - Elijah Plat</t>
  </si>
  <si>
    <t>Timber Neck - Worthington Plat</t>
  </si>
  <si>
    <t>a portion was repatented as Felicity, a portion was resurveyed as Howard's Fair And Amicable Settlement from the resurvey conducted in Aug 1746 for 1283 acres to Philip Hammond</t>
  </si>
  <si>
    <t>STEVENS FOREST - Resurveyed</t>
  </si>
  <si>
    <t>Stevens Forest - Resurveyed</t>
  </si>
  <si>
    <t>6/10/1744</t>
  </si>
  <si>
    <t>Stevens Forest - Resurveyed Plat</t>
  </si>
  <si>
    <t>"on that branch of Patuxent called Browns River", adjoining Talbotts Resolution, Whitakers Chance, Hazard, Richmonds Lot, Geists Plains, Howards Passage,  Addition (Thomas Brown), and Rich Neck</t>
  </si>
  <si>
    <t>Howards Fair And Amicable Agreement</t>
  </si>
  <si>
    <t>Borders Little Patuxent River (Browns River)</t>
  </si>
  <si>
    <t>10/25/1695</t>
  </si>
  <si>
    <t>a portion was repatented as Felicity which says it was surveyed 25 Oct 1695</t>
  </si>
  <si>
    <t>2/26/1785</t>
  </si>
  <si>
    <t>Mar 1795</t>
  </si>
  <si>
    <t>Felicity Plat</t>
  </si>
  <si>
    <t>Howards Fair And Amicable Settlement Plat</t>
  </si>
  <si>
    <t>3/23/1787</t>
  </si>
  <si>
    <t>9/8/1763</t>
  </si>
  <si>
    <t>Shares Great Stone on east side of draft of Patuxent with Deavers Lot, borders on Deavers Choice</t>
  </si>
  <si>
    <t>Follows Browns River, bordered on 3 sides by Deavers Lot</t>
  </si>
  <si>
    <t>Starts at Great Stone that is also a boundary of Exchange - MacGill that says its on the east side of a draft of Patuxent River, follows Browns River</t>
  </si>
  <si>
    <t>Deavers Choice Plat</t>
  </si>
  <si>
    <t>1/20/1716</t>
  </si>
  <si>
    <t>Deavers Lot Plat</t>
  </si>
  <si>
    <t>5/9/1720</t>
  </si>
  <si>
    <t>1/26/1723</t>
  </si>
  <si>
    <t>Hickens Chance &amp; Dorseys Friendship Plat</t>
  </si>
  <si>
    <t xml:space="preserve">MACKINZIE, John </t>
  </si>
  <si>
    <t xml:space="preserve">MACGILL, James </t>
  </si>
  <si>
    <t>MACGILL, James</t>
  </si>
  <si>
    <t>MACGILL, Patrick Jr.</t>
  </si>
  <si>
    <t>5/7/1744</t>
  </si>
  <si>
    <t>Killkenny Joined Plat</t>
  </si>
  <si>
    <t>Josephs Gift Plat</t>
  </si>
  <si>
    <t>7/18/1792</t>
  </si>
  <si>
    <t>Hammonds Elk Ridge Connection Plat</t>
  </si>
  <si>
    <t>Howards Passage Plat</t>
  </si>
  <si>
    <t>4/29/1775</t>
  </si>
  <si>
    <t>Rock Hall Plat</t>
  </si>
  <si>
    <t>Deavers Lot, Deavers Choice</t>
  </si>
  <si>
    <t>Resurvey of his part of Deaver's Lot and all of Deaver's Choice</t>
  </si>
  <si>
    <t>EXCHANGE - MacGill</t>
  </si>
  <si>
    <t>Exchange - MacGill</t>
  </si>
  <si>
    <t>Exchange - MacGill Plat</t>
  </si>
  <si>
    <t>Browns Hopyard Plat</t>
  </si>
  <si>
    <t>Browns Hopyard (misfiled as Browns First Attempt)</t>
  </si>
  <si>
    <t>survey filed as Brown's First Attempt</t>
  </si>
  <si>
    <t>3/2/1719</t>
  </si>
  <si>
    <t>Lies on both sides of Little Patuxent</t>
  </si>
  <si>
    <t>REPENTANCE - Hobbs</t>
  </si>
  <si>
    <t>REPENTANCE - Hammond</t>
  </si>
  <si>
    <t>May 1775</t>
  </si>
  <si>
    <t>HAMMOND, Joseph</t>
  </si>
  <si>
    <t>"in the great fork of Patuxent river Beginning at the end of the fourth line of a tract of land called Athol"</t>
  </si>
  <si>
    <t>3/27/1749</t>
  </si>
  <si>
    <t>Richmonds Lot Plat</t>
  </si>
  <si>
    <t>Atholl Plat</t>
  </si>
  <si>
    <t>1/22/1730</t>
  </si>
  <si>
    <t>Runs along both sides of the Middle Patuxent in Simpsonvillle</t>
  </si>
  <si>
    <t>10/11/1786</t>
  </si>
  <si>
    <t>The Mill Seat Plat</t>
  </si>
  <si>
    <t>2/16/1724</t>
  </si>
  <si>
    <t>Dependent on elder surveys, Browns River is shown on plat</t>
  </si>
  <si>
    <t>Borders Middle Patuxent, dependent on The Mill Seat follows the river</t>
  </si>
  <si>
    <t>Luck Supported Plat</t>
  </si>
  <si>
    <t>4/30/1753</t>
  </si>
  <si>
    <t>Hobbs Support Plat</t>
  </si>
  <si>
    <t>8/6/1745</t>
  </si>
  <si>
    <t>Bounds on Middle Patuxent; dependent on Martins Luck and The Mill Seat which are fixed</t>
  </si>
  <si>
    <t>The Discovery, bounded by Luck Supported</t>
  </si>
  <si>
    <t>Brothers Partnership - Shipley Plat</t>
  </si>
  <si>
    <t>12/11/1722</t>
  </si>
  <si>
    <t>Just In Time Plat</t>
  </si>
  <si>
    <t>11/28/1815</t>
  </si>
  <si>
    <t>Brothers Partnership - Shipley, Adam The First, Adam The Second</t>
  </si>
  <si>
    <t>The Gore Plat</t>
  </si>
  <si>
    <t>3/31/1719</t>
  </si>
  <si>
    <t>The Gore Resurveyed Plat</t>
  </si>
  <si>
    <t>8/30/1793</t>
  </si>
  <si>
    <t>Talbotts Resolution, Chews Resolution Manor</t>
  </si>
  <si>
    <t>5/8/1727</t>
  </si>
  <si>
    <t>12/18/1795</t>
  </si>
  <si>
    <t>11/19/1795</t>
  </si>
  <si>
    <t>4/14/1821</t>
  </si>
  <si>
    <t>5/10/1785</t>
  </si>
  <si>
    <t>8/4/1753</t>
  </si>
  <si>
    <t>1/4/1727</t>
  </si>
  <si>
    <t>1/24/1750</t>
  </si>
  <si>
    <t>7/20/1771</t>
  </si>
  <si>
    <t>7/10/1734</t>
  </si>
  <si>
    <t>6/29/1786</t>
  </si>
  <si>
    <t>3/8/1768</t>
  </si>
  <si>
    <t>Oct 1801</t>
  </si>
  <si>
    <t>no plat provided</t>
  </si>
  <si>
    <t>Talbotts Last Shift Plat</t>
  </si>
  <si>
    <t>Hickory Ridge Plat</t>
  </si>
  <si>
    <t>Hickory Ridge - Resurveyed Plat</t>
  </si>
  <si>
    <t>Bachelors Hall Enlarged Plat</t>
  </si>
  <si>
    <t>Jacks Pecock Plat</t>
  </si>
  <si>
    <t>Poplar Spring Garden Plat</t>
  </si>
  <si>
    <t>Poplar Spring Meadows Plat</t>
  </si>
  <si>
    <t>Prestidges Folly Plat</t>
  </si>
  <si>
    <t>Josephs And Jacobs Invention Plat</t>
  </si>
  <si>
    <t>Addition To Hoods Hall Plat</t>
  </si>
  <si>
    <t>Thomas His Choice Plat</t>
  </si>
  <si>
    <t>The Anvil Plat</t>
  </si>
  <si>
    <t>Haywards Discovery Plat</t>
  </si>
  <si>
    <t>Addition To Mount Unity Plat</t>
  </si>
  <si>
    <t>Merciers Lot Plat</t>
  </si>
  <si>
    <t>Pierpoints Pleasure Plat</t>
  </si>
  <si>
    <t>Little Worth - Howard Plat</t>
  </si>
  <si>
    <t>Toddy Plat</t>
  </si>
  <si>
    <t>Hard Lodging Plat</t>
  </si>
  <si>
    <t>A Stony Hill Side Plat</t>
  </si>
  <si>
    <t>2/15/1762</t>
  </si>
  <si>
    <t>Ridgelys Range Plat</t>
  </si>
  <si>
    <t>Survey Year</t>
  </si>
  <si>
    <t>Tue, 07 Mar 17:44</t>
  </si>
  <si>
    <t>Stevens Forest by Felicity</t>
  </si>
  <si>
    <t>Fri, 10 Mar 20:32</t>
  </si>
  <si>
    <t>Tue, 07 Mar 17:05</t>
  </si>
  <si>
    <t>(39.21,-76.82)</t>
  </si>
  <si>
    <t>Stevens Forest by Resurvey</t>
  </si>
  <si>
    <t>Fri, 10 Mar 21:41</t>
  </si>
  <si>
    <t>(39.19,-76.86)</t>
  </si>
  <si>
    <t>Sun, 12 Mar 16:02</t>
  </si>
  <si>
    <t>Wed, 08 Mar 18:36</t>
  </si>
  <si>
    <t>(39.22,-76.81)</t>
  </si>
  <si>
    <t>Sun, 05 Mar 21:42</t>
  </si>
  <si>
    <t>Mon, 13 Mar 21:51</t>
  </si>
  <si>
    <t>Fri, 10 Mar 19:12</t>
  </si>
  <si>
    <t>Tue, 14 Mar 14:48</t>
  </si>
  <si>
    <t>Tue, 14 Mar 14:36</t>
  </si>
  <si>
    <t>Sat, 11 Mar 12:00</t>
  </si>
  <si>
    <t>Thu, 09 Mar 11:50</t>
  </si>
  <si>
    <t>Repentance - Hammond</t>
  </si>
  <si>
    <t>Sun, 12 Mar 18:15</t>
  </si>
  <si>
    <t>Browns Forrest - Rezin Hammonds Part</t>
  </si>
  <si>
    <t>Repentance - Hobbs</t>
  </si>
  <si>
    <t>Hobbs Park Plat</t>
  </si>
  <si>
    <t>12/24/1722</t>
  </si>
  <si>
    <t>Stringers Park Plat</t>
  </si>
  <si>
    <t>Dorseys Chance - Caleb Plat</t>
  </si>
  <si>
    <t>Dorseys Chance - Joshua Plat</t>
  </si>
  <si>
    <t>Dorseys Friendship &amp; Higgins Chance Plat</t>
  </si>
  <si>
    <t>6/22/1732</t>
  </si>
  <si>
    <t>9/13/1718</t>
  </si>
  <si>
    <t>4/13/1719</t>
  </si>
  <si>
    <t>5/20/1742</t>
  </si>
  <si>
    <t>Moores Morning Choice Enlarged Plat</t>
  </si>
  <si>
    <t>Moores Morning Choice Enlarged Original Courses</t>
  </si>
  <si>
    <t>All land on the great falls of the Patapsco lying between Moore's Morning Choice, Chew's Vineyard, and "the other tract whereon Edward Dorsey now liveth" (Dorsey's Adventure?).</t>
  </si>
  <si>
    <t>2/10/1725</t>
  </si>
  <si>
    <t>Dorseys Inheritance Plat</t>
  </si>
  <si>
    <t>Original plat shown in resurvey but missing some of the original course measurements</t>
  </si>
  <si>
    <t>Adam The First and Adam The Second Resurveyed Plat</t>
  </si>
  <si>
    <t>Good For Little Plat</t>
  </si>
  <si>
    <t>Adam The First, Whittecars Purchase, Troy</t>
  </si>
  <si>
    <t>Adam The First, last bounder on north bank of Rockburn Branch</t>
  </si>
  <si>
    <t>1/22/1723</t>
  </si>
  <si>
    <t>2/21/1718</t>
  </si>
  <si>
    <t>Isle Of Ely Plat</t>
  </si>
  <si>
    <t>Troy, Addition To Troy</t>
  </si>
  <si>
    <t>Site Order</t>
  </si>
  <si>
    <t>https://data.howardcountymd.gov/scannedpdf/Historic_Sites/HO-14.pdf</t>
  </si>
  <si>
    <t>HO-001</t>
  </si>
  <si>
    <t>HO-002</t>
  </si>
  <si>
    <t>HO-003</t>
  </si>
  <si>
    <t>HO-004</t>
  </si>
  <si>
    <t>HO-005</t>
  </si>
  <si>
    <t>HO-006</t>
  </si>
  <si>
    <t>HO-007</t>
  </si>
  <si>
    <t>HO-008</t>
  </si>
  <si>
    <t>HO-009</t>
  </si>
  <si>
    <t>HO-010</t>
  </si>
  <si>
    <t>HO-011</t>
  </si>
  <si>
    <t>HO-012</t>
  </si>
  <si>
    <t>HO-013</t>
  </si>
  <si>
    <t>HO-014</t>
  </si>
  <si>
    <t>HO-015</t>
  </si>
  <si>
    <t>HO-016</t>
  </si>
  <si>
    <t>HO-017</t>
  </si>
  <si>
    <t>HO-018</t>
  </si>
  <si>
    <t>HO-019</t>
  </si>
  <si>
    <t>HO-020</t>
  </si>
  <si>
    <t>HO-021</t>
  </si>
  <si>
    <t>HO-022</t>
  </si>
  <si>
    <t>HO-023</t>
  </si>
  <si>
    <t>HO-024</t>
  </si>
  <si>
    <t>HO-025</t>
  </si>
  <si>
    <t>HO-026</t>
  </si>
  <si>
    <t>HO-027</t>
  </si>
  <si>
    <t>HO-028</t>
  </si>
  <si>
    <t>HO-029</t>
  </si>
  <si>
    <t>HO-030</t>
  </si>
  <si>
    <t>HO-031</t>
  </si>
  <si>
    <t>HO-032</t>
  </si>
  <si>
    <t>HO-033</t>
  </si>
  <si>
    <t>HO-034</t>
  </si>
  <si>
    <t>HO-035</t>
  </si>
  <si>
    <t>HO-036</t>
  </si>
  <si>
    <t>HO-037</t>
  </si>
  <si>
    <t>HO-038</t>
  </si>
  <si>
    <t>HO-039</t>
  </si>
  <si>
    <t>HO-040</t>
  </si>
  <si>
    <t>HO-041</t>
  </si>
  <si>
    <t>HO-042</t>
  </si>
  <si>
    <t>HO-043</t>
  </si>
  <si>
    <t>HO-044</t>
  </si>
  <si>
    <t>HO-045</t>
  </si>
  <si>
    <t>HO-046</t>
  </si>
  <si>
    <t>HO-047</t>
  </si>
  <si>
    <t>HO-048</t>
  </si>
  <si>
    <t>HO-049</t>
  </si>
  <si>
    <t>HO-050</t>
  </si>
  <si>
    <t>HO-051</t>
  </si>
  <si>
    <t>HO-052</t>
  </si>
  <si>
    <t>HO-053</t>
  </si>
  <si>
    <t>HO-054</t>
  </si>
  <si>
    <t>HO-055</t>
  </si>
  <si>
    <t>HO-056</t>
  </si>
  <si>
    <t>HO-057</t>
  </si>
  <si>
    <t>HO-058</t>
  </si>
  <si>
    <t>HO-059</t>
  </si>
  <si>
    <t>HO-060</t>
  </si>
  <si>
    <t>HO-061</t>
  </si>
  <si>
    <t>HO-062</t>
  </si>
  <si>
    <t>HO-064</t>
  </si>
  <si>
    <t>HO-065</t>
  </si>
  <si>
    <t>HO-066</t>
  </si>
  <si>
    <t>HO-067</t>
  </si>
  <si>
    <t>HO-068</t>
  </si>
  <si>
    <t>HO-069</t>
  </si>
  <si>
    <t>HO-070</t>
  </si>
  <si>
    <t>HO-071</t>
  </si>
  <si>
    <t>HO-072</t>
  </si>
  <si>
    <t>HO-073</t>
  </si>
  <si>
    <t>HO-076</t>
  </si>
  <si>
    <t>HO-078</t>
  </si>
  <si>
    <t>HO-079</t>
  </si>
  <si>
    <t>HO-082</t>
  </si>
  <si>
    <t>HO-083</t>
  </si>
  <si>
    <t>HO-084</t>
  </si>
  <si>
    <t>HO-085</t>
  </si>
  <si>
    <t>HO-086</t>
  </si>
  <si>
    <t>HO-087</t>
  </si>
  <si>
    <t>HO-088</t>
  </si>
  <si>
    <t>HO-089</t>
  </si>
  <si>
    <t>HO-090</t>
  </si>
  <si>
    <t>HO-091</t>
  </si>
  <si>
    <t>HO-092</t>
  </si>
  <si>
    <t>HO-094</t>
  </si>
  <si>
    <t>HO-095</t>
  </si>
  <si>
    <t>HO-096</t>
  </si>
  <si>
    <t>HO-097</t>
  </si>
  <si>
    <t>HO-098</t>
  </si>
  <si>
    <t>HO-099</t>
  </si>
  <si>
    <t>Tarripin Ramble</t>
  </si>
  <si>
    <t>TARRIPINS RAMBLE</t>
  </si>
  <si>
    <t>1/28/1799</t>
  </si>
  <si>
    <t>Tarripins Ramble Plat</t>
  </si>
  <si>
    <t>Resurvey of part of MacKinzies Discovery Enlarged</t>
  </si>
  <si>
    <t>CORD, John</t>
  </si>
  <si>
    <t>Tarripins Ramble</t>
  </si>
  <si>
    <t>Oct 1799</t>
  </si>
  <si>
    <t>William &amp; Sophia Daley most likely build the farmhouse beween 1861 and 1865</t>
  </si>
  <si>
    <t>1863</t>
  </si>
  <si>
    <t>Sold to John Riggs Brown (1775-1814) some time before his death</t>
  </si>
  <si>
    <t>2-story 5x1 bay frame house with gabled roof</t>
  </si>
  <si>
    <t>Rajinder Leyl</t>
  </si>
  <si>
    <t>3-story stone 3x3 bay gable-roofed house</t>
  </si>
  <si>
    <t>1850</t>
  </si>
  <si>
    <t>Thomas Beale Dorsey built the house on either Upton Park or Rebeccas Lot</t>
  </si>
  <si>
    <t>2.5-story stone 5x2 bay gable-roofed house</t>
  </si>
  <si>
    <t>Howard County Presbyterian Church</t>
  </si>
  <si>
    <t>John Worthington Dorsey built the house for his son Thomas Beale Dorsey on what appears to be Gardiners Gardin later resurveyed as Mt. Hebron</t>
  </si>
  <si>
    <t>Howard Hunt Club sold it to the county to make way for the Triadelphia Ridge Elementary School</t>
  </si>
  <si>
    <t>3.5-story 3x1 bay frame farmhouse</t>
  </si>
  <si>
    <t>John W. H. Cullum most likely built the farmhouse since he sold the 148 acres he had purchased from the Billingslea family in 1858 for 4 times as much in 1869 to Joseph Hobbs Peddicord</t>
  </si>
  <si>
    <t>8/9/1721</t>
  </si>
  <si>
    <t>Dorseys Grove Plat</t>
  </si>
  <si>
    <t>Gaithers Adventure Plat</t>
  </si>
  <si>
    <t>2/10/1776</t>
  </si>
  <si>
    <t>Ferry Bridge Plat</t>
  </si>
  <si>
    <t>6/11/1725</t>
  </si>
  <si>
    <t>Caleb Dorsey donated the land for a Chapel of Ease which became St. John's Episcopal Church</t>
  </si>
  <si>
    <t>stone Romanesque church</t>
  </si>
  <si>
    <t>Vestry of St. John's Episcopal Church</t>
  </si>
  <si>
    <t>Gothic Revival stone church with slate roof</t>
  </si>
  <si>
    <t>Vestry of First Presbyterian Church</t>
  </si>
  <si>
    <t>Mr. &amp; Mrs. Timothy Casgar</t>
  </si>
  <si>
    <t>2-story 3x1 bay stone house</t>
  </si>
  <si>
    <t>Caleb Dorsey gave the property to his daughter Mary and her husband Dr. Michael Pue in 1771; the east wing was previously thought to have been built in 1769 but this is unlikely due to the transaction history</t>
  </si>
  <si>
    <t>2-story 4x1 bay gable-roofed fieldstone house</t>
  </si>
  <si>
    <t>Charles Miller</t>
  </si>
  <si>
    <t>Tilghman Iglehart</t>
  </si>
  <si>
    <t>2/8/1724</t>
  </si>
  <si>
    <t>Second Discovery Plat</t>
  </si>
  <si>
    <t>Hobbs Lot Enlarged Plat</t>
  </si>
  <si>
    <t>3/27/1770</t>
  </si>
  <si>
    <t>DENTONS PART OF THE SECOND DISCOVERY</t>
  </si>
  <si>
    <t>3/3/1725</t>
  </si>
  <si>
    <t>Resurvey of southern half of The Second Discovery for Vachel Denton</t>
  </si>
  <si>
    <t>in Baltimore County near Carrolls Mannor adjoining Altogether- John Beale, Vachel Denton, Christian Geist, and Joseph Howard were partners but it was later divided between Denton and Howard; Denton sold his interest to William Worthington; Joseph Howard willed 300 acres of The Second Discovery to son Henry Howard and 100 acres to grandson Joseph Higgins in 1736.</t>
  </si>
  <si>
    <t>Altogether Plat</t>
  </si>
  <si>
    <t>5/10/1719</t>
  </si>
  <si>
    <t>2-story 5x1 bay gable-roofed brick house</t>
  </si>
  <si>
    <t>Mr. &amp; Mrs. Horace Dietrick</t>
  </si>
  <si>
    <t>1810 (circa)</t>
  </si>
  <si>
    <t>Thought to be a descendant of Charles Carroll</t>
  </si>
  <si>
    <t>2.5-story 3x1 gabled-roofed stone house with an attached older stone kitchen</t>
  </si>
  <si>
    <t>Mr. &amp; Mrs. Frederick Rhinelander</t>
  </si>
  <si>
    <t>by 1816 (kitchen may be from 1760)</t>
  </si>
  <si>
    <t>Lancelot Hobbs et al, son of William of William who first acquired the property in 1784, sold the property with the house in 1816 to Edward T. Iglehart</t>
  </si>
  <si>
    <t>11/22/1798</t>
  </si>
  <si>
    <t>Hobbs Regulation Plat</t>
  </si>
  <si>
    <t>5/1/1749</t>
  </si>
  <si>
    <t>Josephs Advancement Plat</t>
  </si>
  <si>
    <t>Addition To Josephs Advancement Plat</t>
  </si>
  <si>
    <t>Poverty Discovered Plat</t>
  </si>
  <si>
    <t>6/8/1796</t>
  </si>
  <si>
    <t>The Trusty Friend Plat</t>
  </si>
  <si>
    <t>Thomas Good Will Plat</t>
  </si>
  <si>
    <t>4/11/1777</t>
  </si>
  <si>
    <t>10/1/1759</t>
  </si>
  <si>
    <t>Resurvey of Joseph's Advancement [sic. Addition To Josephs Advancement] "on the head draft of the Middle River of Patuxent"</t>
  </si>
  <si>
    <t>Stoney Stratford, Defiance, Whitsuntide Gift, Dorseys Friendship &amp; Higgins Chance</t>
  </si>
  <si>
    <t>12/30/1729</t>
  </si>
  <si>
    <t>White Oak Orchard Plat</t>
  </si>
  <si>
    <t>Joshuas Lot Plat</t>
  </si>
  <si>
    <t>5/12/1762</t>
  </si>
  <si>
    <t>Begins at the mouth of a draft leading into Dorseys Great Branch</t>
  </si>
  <si>
    <t>Howards Chance (Cornelius) Plat</t>
  </si>
  <si>
    <t>Howards Chance (Philip) Plat</t>
  </si>
  <si>
    <t>4/19/1748</t>
  </si>
  <si>
    <t>Worthingtons Range Plat</t>
  </si>
  <si>
    <t>5/9/1730</t>
  </si>
  <si>
    <t>Rev. Mr. Verot was the priest responsible for planning the building, Mr. Powell was the builder, no description of property ownership</t>
  </si>
  <si>
    <t>1855</t>
  </si>
  <si>
    <t>Raynolds Habitation Plat</t>
  </si>
  <si>
    <t>11/8/1728</t>
  </si>
  <si>
    <t>Spurriers Lot Plat</t>
  </si>
  <si>
    <t>3/28/1728</t>
  </si>
  <si>
    <t>Eastern Branch Road</t>
  </si>
  <si>
    <t>Spurriers Lot, Raynolds Habitation</t>
  </si>
  <si>
    <t>Descriptive</t>
  </si>
  <si>
    <t>east of draft of Dorseys Great Branch, Eastern Branch Road (Brighton Dam Road)</t>
  </si>
  <si>
    <t>head of drafts of Eastern Branch and Road (Spurriers Branch)</t>
  </si>
  <si>
    <t>Grimes Venture Plat</t>
  </si>
  <si>
    <t>8/18/1749</t>
  </si>
  <si>
    <t>Dependent/Descriptive</t>
  </si>
  <si>
    <t>Lemington, Spurriers Lott, then crossing and bounding Spurriers Branch, Left Out, Fosters Makeshift</t>
  </si>
  <si>
    <t>"on a branch of Snowdens River of Patuxent called Spurriers Branch" starting "on a hillside and on the south side of the head of a draft of the said Spurriers Branch"</t>
  </si>
  <si>
    <t>10/16/1742</t>
  </si>
  <si>
    <t>Grimes Chance Plat</t>
  </si>
  <si>
    <t>starting "on the south side of the head of a draft of the said Spurriers Branch", the streambed of that draft still appears on the map</t>
  </si>
  <si>
    <t>12/3/1760</t>
  </si>
  <si>
    <t>Green Meadow Plat</t>
  </si>
  <si>
    <t>12/20/1736</t>
  </si>
  <si>
    <t>Wrights Chance &amp; Neighbors Good Will Plat</t>
  </si>
  <si>
    <t>in the "fork of Patapsco River Next Adjoining to a tract of land called Upland" beginning "on a hill facing the said river"</t>
  </si>
  <si>
    <t>Upland, "on a hill facing the said river"</t>
  </si>
  <si>
    <t>6/29/1752</t>
  </si>
  <si>
    <t>Morehouses Generousity Plat</t>
  </si>
  <si>
    <t>5/30/1732</t>
  </si>
  <si>
    <t>Greens Delight Plat</t>
  </si>
  <si>
    <t>"on the east side of Snowdens River of Patuxent above a tract of land called Hammond And Geist" beginning "on a level between a hill and the aforesaid river"</t>
  </si>
  <si>
    <t>The Victory Plat</t>
  </si>
  <si>
    <t>6/15/1745</t>
  </si>
  <si>
    <t>Snap Short Plat</t>
  </si>
  <si>
    <t>Addition To Snap Short Plat</t>
  </si>
  <si>
    <t>9/6/1740</t>
  </si>
  <si>
    <t>11/15/1727</t>
  </si>
  <si>
    <t>Left Out Plat</t>
  </si>
  <si>
    <t>Lying "on a glade called the Passion Glade leading into a branch of the Middle River of Patuxent called Siglands Branch" beginning "on the north side of the aforesaid passion glade and in or near a line of Thomas His Lot"</t>
  </si>
  <si>
    <t>Thomas His Lot</t>
  </si>
  <si>
    <t>4/19/1757</t>
  </si>
  <si>
    <t>Mothers Care Plat</t>
  </si>
  <si>
    <t>Brothers Love Plat</t>
  </si>
  <si>
    <t>"on a branch of Snowdens River of Patuxent called now Howards Branch" beginning "on a hill side and on the north side of the aforesaid Howard Branch and near a fork thereof"</t>
  </si>
  <si>
    <t>WARFIELD AND SNOWDEN</t>
  </si>
  <si>
    <t>Warfield And Snowden</t>
  </si>
  <si>
    <t>Warfield And Snowden Plat</t>
  </si>
  <si>
    <t>6/14/1811</t>
  </si>
  <si>
    <t>ELGAR, Joseph</t>
  </si>
  <si>
    <t>WARFIELD, Charles Alexander</t>
  </si>
  <si>
    <t>Resurvey of Prospect Hill beginning "at the end of the sixteenth line of a tract of land called Ridgelys Goodwill", adjoining Hobbs Purchase, Chestnut Hill, Beautiful Craft, Neals Chance, Winsor Forest, Welcome Here Again, Pleasant Plains Of Damascus, Pembroke, Mount Radnor, intersects stone on side of Buseys Road</t>
  </si>
  <si>
    <t>Winsor Forrest</t>
  </si>
  <si>
    <t>Friendship - Ridgely</t>
  </si>
  <si>
    <t>Prospect Hill Plat</t>
  </si>
  <si>
    <t>11/5/1775</t>
  </si>
  <si>
    <t>Friendship Enlarged Plat</t>
  </si>
  <si>
    <t>2/14/1771</t>
  </si>
  <si>
    <t>Feb 1771</t>
  </si>
  <si>
    <t>Adjoining Black Walnut Plains in Frederick County</t>
  </si>
  <si>
    <t>I had a note that it was a resurvey of Black Walnut Plains - was it?</t>
  </si>
  <si>
    <t>Dorsey's Map</t>
  </si>
  <si>
    <t>Shawn's Map</t>
  </si>
  <si>
    <t>Map Notes</t>
  </si>
  <si>
    <t>Shawn - House is in MoCo, property is resurvey of Prospect Hill (Friendship - Ridgely) which was partly in AACo and partly in Frederick</t>
  </si>
  <si>
    <t>Windsor Forrest - Mansell</t>
  </si>
  <si>
    <t>no history given at MIHP</t>
  </si>
  <si>
    <t>close to Windsor Forrest, no history given at MIHP</t>
  </si>
  <si>
    <t>close to Prospect Hill, no ownership given at MIHP</t>
  </si>
  <si>
    <t>Shawn - Windsor (actually spelled Winsor in survey) not Windsors</t>
  </si>
  <si>
    <t>Winsor Forrest Plat</t>
  </si>
  <si>
    <t>Find It If You Can Plat</t>
  </si>
  <si>
    <t>10/25/1757</t>
  </si>
  <si>
    <t>Look Sharp Plat</t>
  </si>
  <si>
    <t>First Addition To Arnold's Fancy</t>
  </si>
  <si>
    <t>Dentons Part Of The Second Discovery</t>
  </si>
  <si>
    <t>1771-04</t>
  </si>
  <si>
    <t>1775-06</t>
  </si>
  <si>
    <t>1765-06</t>
  </si>
  <si>
    <t>1/11/1785</t>
  </si>
  <si>
    <t>First Addition To Arnolds Fancy Plat</t>
  </si>
  <si>
    <t>Mon, 03 Apr 20:59</t>
  </si>
  <si>
    <t>Tue, 21 Mar 21:45</t>
  </si>
  <si>
    <t>Sat, 01 Apr 11:38</t>
  </si>
  <si>
    <t>(39.19,-76.99)</t>
  </si>
  <si>
    <t>(39.27,-77.10)</t>
  </si>
  <si>
    <t>Sat, 01 Apr 21:59</t>
  </si>
  <si>
    <t>(39.20,-76.95)</t>
  </si>
  <si>
    <t>Sat, 01 Apr 21:07</t>
  </si>
  <si>
    <t>(39.28,-77.11)</t>
  </si>
  <si>
    <t>Sat, 01 Apr 21:21</t>
  </si>
  <si>
    <t>Columbia Plat</t>
  </si>
  <si>
    <t>6/1/1795</t>
  </si>
  <si>
    <t>Plat needs work</t>
  </si>
  <si>
    <t>8/20/1787</t>
  </si>
  <si>
    <t>1755-1767</t>
  </si>
  <si>
    <t>Mrs. Elizabeth Warfield Ridgely, daughter of Benjamin Warfield who surveyed Wincopin Neck, and wife of the 3rd Col. Henry Ridgely; later Rezin Warfield son of Alexander son of Richard who was the brother of Benjamin</t>
  </si>
  <si>
    <t>MIHP says it was on Wincopin Neck but that was farther east; Ridgelys Neck was resurveyed as Worthingtons Addition in 1787</t>
  </si>
  <si>
    <t>2-story 5x1 bay stone house with additions</t>
  </si>
  <si>
    <t>Mr. &amp; Mrs. Thomas Ireton</t>
  </si>
  <si>
    <t>2-story 2x1 bay gable-roofed log house converted to a kitchen, a 2-story 4x1 bay structure was added later</t>
  </si>
  <si>
    <t>Mrs. George Davies and Family</t>
  </si>
  <si>
    <t>27 Mar 1730</t>
  </si>
  <si>
    <t>Dec 1730</t>
  </si>
  <si>
    <t>The Addition - Worthington Plat</t>
  </si>
  <si>
    <t>Broken Land Plat</t>
  </si>
  <si>
    <t>6/10/1719</t>
  </si>
  <si>
    <t>"beginning at three bounded white oaks of Ridgely's Neck"</t>
  </si>
  <si>
    <t>Long And Narrow Plat</t>
  </si>
  <si>
    <t>4/20/1761</t>
  </si>
  <si>
    <t>Worthingtons Addition Plat</t>
  </si>
  <si>
    <t>Dower House for Worthingtons Quarters so Mrs. Elizabeth Warfield Ridgely?</t>
  </si>
  <si>
    <t>MIHP says built in 1710 but land not granted until 1730</t>
  </si>
  <si>
    <t>Patricks Ramble Plat</t>
  </si>
  <si>
    <t>3/4/1793</t>
  </si>
  <si>
    <t>Stringers Advantage Plat</t>
  </si>
  <si>
    <t>3/5/1773</t>
  </si>
  <si>
    <t>Follows the zigzagging Patuxent River between Wincopin Neck, Bare Hills, The Addition - Worthington, and Warfields Range</t>
  </si>
  <si>
    <t>Wincopin Neck - Resurveyed Plat</t>
  </si>
  <si>
    <t>9/13/1732</t>
  </si>
  <si>
    <t>In the fork of the Little and Middle Patuxent Rivers</t>
  </si>
  <si>
    <t>Patricks Delight Plat</t>
  </si>
  <si>
    <t>3/5/1793</t>
  </si>
  <si>
    <t>a wedge-shaped vacancy between Brown's Hopyard and Cocksell beginning at "the beginning trees of a tract of land called Brown's Hopyard"</t>
  </si>
  <si>
    <t>Coles Choice Resurveyed Plat</t>
  </si>
  <si>
    <t>6/29/1809</t>
  </si>
  <si>
    <t>Borders the Little Patuxent River, Wincopin Neck, Patricks Ramble</t>
  </si>
  <si>
    <t>Jones Fancy Plat</t>
  </si>
  <si>
    <t>3/10/1732</t>
  </si>
  <si>
    <t>Jones Addition Plat</t>
  </si>
  <si>
    <t>3/8/1732</t>
  </si>
  <si>
    <t>2/13/1724</t>
  </si>
  <si>
    <t>Addition To Hobbs Park Plat</t>
  </si>
  <si>
    <t>The Addition - Stringer Plat</t>
  </si>
  <si>
    <t>Stringers Neglect Plat</t>
  </si>
  <si>
    <t>DORSEYS MILL SEAT</t>
  </si>
  <si>
    <t>Resurvey of part of Good Will To His Lordship, part of The Neglect, part of Hills And Dales, part of Cherry Bottom, and The Resurvey On Dorseys Range.</t>
  </si>
  <si>
    <t>Jul 1825</t>
  </si>
  <si>
    <t>DORSEY, Mortimer</t>
  </si>
  <si>
    <t>5/24/1824</t>
  </si>
  <si>
    <t>Good Will To His Lordship, The Neglect, Hills And Dales, Cherry Bottom, Dorseys Range.</t>
  </si>
  <si>
    <t>Dorseys Mill Seat Plat</t>
  </si>
  <si>
    <t>Dorseys Mill Seat</t>
  </si>
  <si>
    <t>HAZELWOOD</t>
  </si>
  <si>
    <t>Resurvey of part of Felicity, part of Stevens Forest, and part of Whitacres Chance; adjoining Talbotts Resolution Manor</t>
  </si>
  <si>
    <t>Apr 1814</t>
  </si>
  <si>
    <t>MATTHEWS, William</t>
  </si>
  <si>
    <t>Hazelwood</t>
  </si>
  <si>
    <t>Stevens Forest, Whitacres Chance</t>
  </si>
  <si>
    <t>11/4/1801</t>
  </si>
  <si>
    <t>FOWLER, Baruch</t>
  </si>
  <si>
    <t>Hazelwood Plat (Page 1)</t>
  </si>
  <si>
    <t>HOBBS BARGAIN MADE GOOD</t>
  </si>
  <si>
    <t>8/1/1796</t>
  </si>
  <si>
    <t>Hobbs Bargain Made Good Plat</t>
  </si>
  <si>
    <t>Hobbs Bargain Made Good</t>
  </si>
  <si>
    <t>Mar 1813</t>
  </si>
  <si>
    <t>WORTHINGTONS IMPROVEMENTS</t>
  </si>
  <si>
    <t>Hunting Ground, Ridgelys Range, Worthingtons String, Broken Land</t>
  </si>
  <si>
    <t>Resurvey of Hunting Ground, Ridgelys Range, Worthingtons String, part of Broken Land</t>
  </si>
  <si>
    <t>Worthingtons Improvements Plat</t>
  </si>
  <si>
    <t>Worthingtons Improvements</t>
  </si>
  <si>
    <t>Sep 1812</t>
  </si>
  <si>
    <t>2/18/1812</t>
  </si>
  <si>
    <t>MERCERS TROUBLE</t>
  </si>
  <si>
    <t>Mar 1815</t>
  </si>
  <si>
    <t>10/22/1787</t>
  </si>
  <si>
    <t>MERCIERS INDUSTRY</t>
  </si>
  <si>
    <t>Mercers Trouble</t>
  </si>
  <si>
    <t>Mercers Trouble Plat</t>
  </si>
  <si>
    <t>MERCIER, Richard</t>
  </si>
  <si>
    <t>Merciers Industry</t>
  </si>
  <si>
    <t>Merciers Industry Plat</t>
  </si>
  <si>
    <t>Resurvey of Hobsons Choice, Sallys Chance, Stoney Hills, Mercers Trouble, Fine Soil Forest, and Merciers Friendship</t>
  </si>
  <si>
    <t>Resurvey of part of Hobsons Choice, part of Sallys Chance, and Rowleys Neck</t>
  </si>
  <si>
    <t>HUNTINGDON</t>
  </si>
  <si>
    <t>10/25/1817</t>
  </si>
  <si>
    <t>DORSEY, Edward W.</t>
  </si>
  <si>
    <t>Resurvey of part of Rebeccas Lot and part of Mount Aetna</t>
  </si>
  <si>
    <t>Huntingdon</t>
  </si>
  <si>
    <t>Huntingdon Plat</t>
  </si>
  <si>
    <t>Rebeccas Lot, Mount Aetna</t>
  </si>
  <si>
    <t>indexed as Hunting Son at MSA site</t>
  </si>
  <si>
    <t>INDIANS GUN</t>
  </si>
  <si>
    <t>Resurvey of Dorseys Grove and part of Invasion</t>
  </si>
  <si>
    <t>Dorseys Grove, Invasion</t>
  </si>
  <si>
    <t>Indians Gun</t>
  </si>
  <si>
    <t>WATKINS, Nicholas</t>
  </si>
  <si>
    <t>Mar 1812</t>
  </si>
  <si>
    <t>12/5/1797</t>
  </si>
  <si>
    <t>Indians Gun Plat</t>
  </si>
  <si>
    <t>WINDSOR PLAINS</t>
  </si>
  <si>
    <t>Windsor Plains Plat</t>
  </si>
  <si>
    <t>Windsor Plains</t>
  </si>
  <si>
    <t>Resurvey of Taylors Hall, John And Elizabeth, Frizells Chance, Yates Addition</t>
  </si>
  <si>
    <t>Taylors Hall, John And Elizabeth, Frizells Chance, Yates Addition</t>
  </si>
  <si>
    <t>DORSEY, John Worthington</t>
  </si>
  <si>
    <t>Sep 1811</t>
  </si>
  <si>
    <t>4/11/1795</t>
  </si>
  <si>
    <t>Windsor Plains and Mount Hebron</t>
  </si>
  <si>
    <t>Thomas Good Will, The Trusty Friend, and Hobbs Regulation</t>
  </si>
  <si>
    <t>Howard's Fair And Amicable Settlement and Joseph's Gift</t>
  </si>
  <si>
    <t>Champion Forrest and Benjamin's Addition</t>
  </si>
  <si>
    <t>John's Lot - Hammond and Hammond's Elk Ridge Connection</t>
  </si>
  <si>
    <t>Snowden's Range, Pleasant Hills, and The Piece By Chance</t>
  </si>
  <si>
    <t>Felicity, Howard's Fair And Amicable Settlement, and Joseph's Gift</t>
  </si>
  <si>
    <t>Hammond's Enlargement and Guinns Purchase</t>
  </si>
  <si>
    <t>Todd's Improvement and Mount Hebron</t>
  </si>
  <si>
    <t>OELLA</t>
  </si>
  <si>
    <t>Mar 1811</t>
  </si>
  <si>
    <t>UNION MANUFACTURING COMPANY</t>
  </si>
  <si>
    <t>Resurvey lying partly in Anne Arundel and partly in Baltimore County of part of West Ilchester, Hisseys First Venture, Garden, and Cragged Hills</t>
  </si>
  <si>
    <t>Oella</t>
  </si>
  <si>
    <t>2/24/1810</t>
  </si>
  <si>
    <t>Oella Plat (Page 1)</t>
  </si>
  <si>
    <t>Mount Unity, Teals Search, Mount Gilboa, Stout, Prestidges Folly, Good Neighborhood, Addition To Mount Unity, The First Discovery, Mount Vesuvius, The Escheat, Teals Chance, Haywards Pleasure</t>
  </si>
  <si>
    <t>Mount Unity, Teals Search, Mount Gilboa, Stout, Prestidges Folly, Good Neighborhood, Addition To Mount Unity, The First Discovery, Mount Vesuvius, The Escheat, Teals Chance, Haywards Pleasure, Hisseys First Venture, Garden, Cragged Hills</t>
  </si>
  <si>
    <t>WOOD PLENTY</t>
  </si>
  <si>
    <t>Oct 1811</t>
  </si>
  <si>
    <t>WELSH, Henry</t>
  </si>
  <si>
    <t>3/23/1805</t>
  </si>
  <si>
    <t>Wood Plenty Plat</t>
  </si>
  <si>
    <t>Wood Plenty</t>
  </si>
  <si>
    <t>Vacant land lying between Ridgelys Range, Ridgelys Great Park, Bite The Skinner, Dunghill Ground Thicket, Warfields Forest, Fredericksburgh, and Additional Defense; "Beginning at the end of one hundred sixty one perches on the eighty ninth line of the aforesaid land called Ridgelys Range"</t>
  </si>
  <si>
    <t>beginning "at the end of the sixth course of a tract of land called the Defiance", surveyed in March 1768 for Philemon Dorsey but the patent was initially revoked due to errors</t>
  </si>
  <si>
    <t>Hammonds Enlargement Plat</t>
  </si>
  <si>
    <t>RESURVEY OF TRACTS - Ridgely</t>
  </si>
  <si>
    <t>RESURVEY OF TRACTS - Howard</t>
  </si>
  <si>
    <t>Apr 1818</t>
  </si>
  <si>
    <t>White Oak Orchard, Howards Chance, Poor Mans Beginning, Joshuas Lot</t>
  </si>
  <si>
    <t>Resurvey Of Tracts - Howard Plat</t>
  </si>
  <si>
    <t>Resurvey Of Tracts - Howard</t>
  </si>
  <si>
    <t>10/21/1816</t>
  </si>
  <si>
    <t>Resurvey of White Oak Orchard, Howards Chance - Cornelius, Poor Mans Beginning, Joshuas Lot</t>
  </si>
  <si>
    <t>DEPENDENCE RENEWED</t>
  </si>
  <si>
    <t>Dependence Renewed</t>
  </si>
  <si>
    <t>Dependence Renewed Plat</t>
  </si>
  <si>
    <t>Jan 1819</t>
  </si>
  <si>
    <t>3/25/1818</t>
  </si>
  <si>
    <t>Resurvey of Dependence</t>
  </si>
  <si>
    <t>GLEN OWEN</t>
  </si>
  <si>
    <t>Feb 1819</t>
  </si>
  <si>
    <t>GWYNN, William</t>
  </si>
  <si>
    <t>Glen Owen Plat</t>
  </si>
  <si>
    <t>Glen Owen</t>
  </si>
  <si>
    <t>10/24/1817</t>
  </si>
  <si>
    <t>indexed as Glenn Owen at MSA site</t>
  </si>
  <si>
    <t>ROCKBURN</t>
  </si>
  <si>
    <t>11/17/1824</t>
  </si>
  <si>
    <t>MURRAY, Mary</t>
  </si>
  <si>
    <t>Oct 1826</t>
  </si>
  <si>
    <t>Valley Of Owen</t>
  </si>
  <si>
    <t>Rockburn Plat</t>
  </si>
  <si>
    <t>OAKLAND</t>
  </si>
  <si>
    <t>Oakland Plat</t>
  </si>
  <si>
    <t>HOOD, Thomas Gen.</t>
  </si>
  <si>
    <t>Jun 1839</t>
  </si>
  <si>
    <t>Oakland</t>
  </si>
  <si>
    <t>3/4/1837</t>
  </si>
  <si>
    <t>Resurvey of Barnes Friendship, Barnes Pleasant Meadow, Dear Bought, Store House Hill, Addition To Store House Hill, Discord, Littleworth, First Addition To Littleworth, Second Addition To Littleworth, The Hurry, Sapling Hill; and part of the following tracts: Poverty Discovered, Conclusion, Self Defense, Invasion, Red Oak Spring, Good Neighborrhood Enlarged, Shipleys Discovery, Worthless, Lessworth</t>
  </si>
  <si>
    <t>4/2/1745</t>
  </si>
  <si>
    <t>Johns Chance Plat</t>
  </si>
  <si>
    <t>Progress Plat</t>
  </si>
  <si>
    <t>12/10/1751</t>
  </si>
  <si>
    <t>Good Neighborhood Enlarged Plat</t>
  </si>
  <si>
    <t>Last Shift Plat</t>
  </si>
  <si>
    <t>The Forrest Grove Plat</t>
  </si>
  <si>
    <t>The Pillaged Thicket Plat</t>
  </si>
  <si>
    <t>WHIPPS HILLS</t>
  </si>
  <si>
    <t>WHIPPS LOT</t>
  </si>
  <si>
    <t>WHIPPS MILL SEAT</t>
  </si>
  <si>
    <t>Whips Hills Plat</t>
  </si>
  <si>
    <t>Whips Mill Seat Plat</t>
  </si>
  <si>
    <t>Whips Lot Plat</t>
  </si>
  <si>
    <t>Additional Progress Plat</t>
  </si>
  <si>
    <t>First Choice Plat</t>
  </si>
  <si>
    <t>Whipps Hills</t>
  </si>
  <si>
    <t>Second Choice, Progress</t>
  </si>
  <si>
    <t>12/1/1795</t>
  </si>
  <si>
    <t>Whipps Lot</t>
  </si>
  <si>
    <t>Whipps Mill Seat</t>
  </si>
  <si>
    <t>1/20/1741</t>
  </si>
  <si>
    <t>2/22/1783</t>
  </si>
  <si>
    <t>Unity Mount Plat</t>
  </si>
  <si>
    <t>6/28/1770</t>
  </si>
  <si>
    <t>10/22/1801</t>
  </si>
  <si>
    <t>Frosts Venture Plat</t>
  </si>
  <si>
    <t>4/5/1733</t>
  </si>
  <si>
    <t>Snowdens Cowpen Plat</t>
  </si>
  <si>
    <t>"on the south side of the falls of Patapsco River" starting "on a small run descending into Dilleware [Delaware] Bottom Branch", mostly lying foul of Taylors Park</t>
  </si>
  <si>
    <t>Dorseys Intrust Plat</t>
  </si>
  <si>
    <t>3/22/1719</t>
  </si>
  <si>
    <t>Belts Hills Plat</t>
  </si>
  <si>
    <t>11/18/1764</t>
  </si>
  <si>
    <t>Addiiton To Long Bottom Plat</t>
  </si>
  <si>
    <t>10/17/1757</t>
  </si>
  <si>
    <t>Rich Meadow Plat</t>
  </si>
  <si>
    <t>Break Neck Hill Plat</t>
  </si>
  <si>
    <t>Little Worth - Hood Plat</t>
  </si>
  <si>
    <t>Second Addition To Little Worth Plat</t>
  </si>
  <si>
    <t>1/24/1771</t>
  </si>
  <si>
    <t>North Hills Plat</t>
  </si>
  <si>
    <t>Southern Addition Plat</t>
  </si>
  <si>
    <t>4/25/1752</t>
  </si>
  <si>
    <t>Dispute Ended Plat</t>
  </si>
  <si>
    <t>Walkers Laying Plat</t>
  </si>
  <si>
    <t>5/30/1743</t>
  </si>
  <si>
    <t>Howards Resolution Plat</t>
  </si>
  <si>
    <t>7/29/1751</t>
  </si>
  <si>
    <t>Ridgelys Meadow Plat</t>
  </si>
  <si>
    <t>What Is Left Plat</t>
  </si>
  <si>
    <t>Apparently a resurvey of What Is Left although not explicitly stated, perhaps it had been forfeited back to the state; "Beginning at the end of ninety perches on the second line of a tract or parcel of land called Barnes Hunt it being at the end of the one hundred and sixth line of the aforesaid tract of land called Invasion"</t>
  </si>
  <si>
    <t>5/1/1795</t>
  </si>
  <si>
    <t>Adams Forrest Plat</t>
  </si>
  <si>
    <t>"on the head drafts of Middle River" beginning at bounded trees of Henry's Park</t>
  </si>
  <si>
    <t>9/4/1749</t>
  </si>
  <si>
    <t>The Mistake Plat</t>
  </si>
  <si>
    <t>1/5/1725</t>
  </si>
  <si>
    <t>The Mistake, Joshua's Loss And Dorsey's Advantage, Dispute Ended</t>
  </si>
  <si>
    <t>Howards Improvement Plat</t>
  </si>
  <si>
    <t>12/1/1803</t>
  </si>
  <si>
    <t>Arnolds Fancy Plat</t>
  </si>
  <si>
    <t>Shown on plat for Howards Improvement</t>
  </si>
  <si>
    <t>Friendship - Carroll Plat</t>
  </si>
  <si>
    <t>4/23/1741</t>
  </si>
  <si>
    <t>Whole Gammon Plat</t>
  </si>
  <si>
    <t>THE DISCOVERY - Bordley</t>
  </si>
  <si>
    <t>The Discovery - Beall</t>
  </si>
  <si>
    <t>The Discovery - Bordley</t>
  </si>
  <si>
    <t>Howards Passage, Stevens Forrest, The Discovery - Bordley</t>
  </si>
  <si>
    <t>3/1/1796</t>
  </si>
  <si>
    <t>Hammonds Inheritance Plat</t>
  </si>
  <si>
    <t>First And Second Division Plat</t>
  </si>
  <si>
    <t>SECOND DIVISION</t>
  </si>
  <si>
    <t>THE SECOND PART OF DISCOVERY - Resurveyed</t>
  </si>
  <si>
    <t>4/10/1745</t>
  </si>
  <si>
    <t>Aug 1747</t>
  </si>
  <si>
    <t>11/24/1725</t>
  </si>
  <si>
    <t>no survey at MSA patent site - part of The Discovery, see resurvey for plat</t>
  </si>
  <si>
    <t>The Second Discovery Plat</t>
  </si>
  <si>
    <t>11/19/1757</t>
  </si>
  <si>
    <t>Bealls Enlargement Plat</t>
  </si>
  <si>
    <t>Martins Luck, Hobbs Support, Campbells Chance, Richmonds Lot, The Discovery - Beall, Dunkel, The Grove</t>
  </si>
  <si>
    <t>Kendalls Delight, Dryers Inheritance, Doddridges Forrest, The Enlargement, Second Division (The Discovery - Bordley), The Desart, Browns Forrest, The Addition</t>
  </si>
  <si>
    <t>This is Joseph's Howard resurveyed portion of The Discovery</t>
  </si>
  <si>
    <t>This is Joseph's Howard original portion of The Discovery as mentioned in the survey for the First and Second Division</t>
  </si>
  <si>
    <t>Larances Purchase Plat</t>
  </si>
  <si>
    <t>Borders the Little Patuxent and also Dryers Inheritance which is fixed by the Little Patuxent</t>
  </si>
  <si>
    <t>Kendall's Delight, Hazard, Addition To Hazard, Second Addition To Hazard, Addition To Kendall's Delight, Third, Fourth, and Fifth Additions To Kendall's Delight</t>
  </si>
  <si>
    <t>4/21/1783</t>
  </si>
  <si>
    <t>Hazard, Dryers Inheritance; shown on plat for Larances Purchase</t>
  </si>
  <si>
    <t>1/6/1772</t>
  </si>
  <si>
    <t>"Beginning at a white oak by the north west branch it being the second boundary of Kendel's Delight"</t>
  </si>
  <si>
    <t>Kendells Delight; shown on plat for Larances Purchase</t>
  </si>
  <si>
    <t>ADDITION TO KENDALLS DELIGHT</t>
  </si>
  <si>
    <t>SECOND ADDITION TO KENDALLS DELIGHT</t>
  </si>
  <si>
    <t>Second Addition To Kendalls Delight</t>
  </si>
  <si>
    <t>Addition To Kendalls Delight</t>
  </si>
  <si>
    <t>Addition To Kendalls Delight Plat</t>
  </si>
  <si>
    <t>Second Addition To Kendalls Delight Plat</t>
  </si>
  <si>
    <t>Addition To Hazard Plat</t>
  </si>
  <si>
    <t>Second Addition To Hazard Plat</t>
  </si>
  <si>
    <t>2/2/1725</t>
  </si>
  <si>
    <t>Hazard Plat</t>
  </si>
  <si>
    <t>11/30/1723</t>
  </si>
  <si>
    <t>Josephs Hazard Plat</t>
  </si>
  <si>
    <t>Hoods Hall Plat</t>
  </si>
  <si>
    <t>4/2/1719</t>
  </si>
  <si>
    <t>Bens Luck Plat</t>
  </si>
  <si>
    <t>2/21/1728</t>
  </si>
  <si>
    <t>Bens Delight Plat</t>
  </si>
  <si>
    <t>Days Discovery, Mount Gilboa, Bens Delight, Bens Luck, Pinkstones Delight, Gaithers Adventure, Rebeccas Lot, Mount Aetna</t>
  </si>
  <si>
    <t>Days Discovery Plat</t>
  </si>
  <si>
    <t>5/10/1734</t>
  </si>
  <si>
    <t>10/6/1750</t>
  </si>
  <si>
    <t>Mount Aetna Plat</t>
  </si>
  <si>
    <t>First Division and Second Division</t>
  </si>
  <si>
    <t>Howard's Fair And Amicable Settlement, and The Second Part Of Discovery</t>
  </si>
  <si>
    <t>Sat, 22 Apr 17:57</t>
  </si>
  <si>
    <t>(39.27,-76.87)</t>
  </si>
  <si>
    <t>(39.32,-77.06)</t>
  </si>
  <si>
    <t>Tue, 11 Apr 19:45</t>
  </si>
  <si>
    <t>Mon, 22 May 13:57</t>
  </si>
  <si>
    <t>(39.16,-76.88)</t>
  </si>
  <si>
    <t>Mon, 22 May 14:56</t>
  </si>
  <si>
    <t>The Second Part Of Discovery - Resurveyed</t>
  </si>
  <si>
    <t>(39.24,-76.89)</t>
  </si>
  <si>
    <t>Fri, 28 Apr 18:41</t>
  </si>
  <si>
    <t>(39.34,-76.91)</t>
  </si>
  <si>
    <t>Sun, 30 Apr 15:33</t>
  </si>
  <si>
    <t>Tue, 23 May 13:35</t>
  </si>
  <si>
    <t>Tue, 23 May 18:12</t>
  </si>
  <si>
    <t>Larances Part Of Kendells Delight</t>
  </si>
  <si>
    <t>Tue, 23 May 16:49</t>
  </si>
  <si>
    <t>Mon, 24 Apr 16:41</t>
  </si>
  <si>
    <t>Tue, 11 Apr 19:26</t>
  </si>
  <si>
    <t>(39.33,-76.86)</t>
  </si>
  <si>
    <t>Mon, 22 May 11:54</t>
  </si>
  <si>
    <t>Mon, 22 May 12:13</t>
  </si>
  <si>
    <t>(39.34,-76.97)</t>
  </si>
  <si>
    <t>Mon, 22 May 21:16</t>
  </si>
  <si>
    <t>(39.32,-76.97)</t>
  </si>
  <si>
    <t>Sun, 21 May 21:25</t>
  </si>
  <si>
    <t>Sun, 21 May 21:37</t>
  </si>
  <si>
    <t>Sat, 15 Apr 18:16</t>
  </si>
  <si>
    <t>Mon, 15 May 18:39</t>
  </si>
  <si>
    <t>Sun, 30 Apr 17:41</t>
  </si>
  <si>
    <t>Sun, 30 Apr 20:16</t>
  </si>
  <si>
    <t>(39.36,-76.96)</t>
  </si>
  <si>
    <t>Fri, 28 Apr 19:47</t>
  </si>
  <si>
    <t>(39.37,-76.97)</t>
  </si>
  <si>
    <t>Sun, 30 Apr 14:36</t>
  </si>
  <si>
    <t>Wed, 12 Apr 17:29</t>
  </si>
  <si>
    <t>1803-03</t>
  </si>
  <si>
    <t>A Slipe By Chance (Olivers Chance)</t>
  </si>
  <si>
    <t>Dispute Ended (Part I)</t>
  </si>
  <si>
    <t>Dispute Ended (Part II)</t>
  </si>
  <si>
    <t>John's Chance - Hammond BaCo (Stoney Hills)</t>
  </si>
  <si>
    <t>The Addition - Brown (Philip Hammonds Part)</t>
  </si>
  <si>
    <t>What Is Left (Ridgelys Meadow)</t>
  </si>
  <si>
    <t>11/4/1751</t>
  </si>
  <si>
    <t>Joshuas Loss And Dorseys Advantage Plat</t>
  </si>
  <si>
    <t>Dispute Ended (Part One) Resurveyed</t>
  </si>
  <si>
    <t>#boundary_gray</t>
  </si>
  <si>
    <t>The Mistake (Howards Improvement)</t>
  </si>
  <si>
    <t>Mount Gilboa was patented in Apr 1761 by WILLIAMS, William for 499 acres repatented as Mount Unity; Resurvey of his 329 acre share of Stought (Stout) in Baltimore County, adjoining Fredericks Stadt and Hickory Ridge; Mount Unity was patented in Feb 1784 by ELLICOTT, Joseph for 55 acres; Resurvey of 34 acres of Mount Gilboa adding vacancies, spanning both sides of the great falls of Patapsco, adjoining Prestidges Folly and Good Neighborhood</t>
  </si>
  <si>
    <t>Mapped Patent Year2</t>
  </si>
  <si>
    <t>Match Patent Year2</t>
  </si>
  <si>
    <t>Resurvey Of Tracts - Ridgely</t>
  </si>
  <si>
    <t>Friendship - West</t>
  </si>
  <si>
    <t>FRIENDSHIP - West</t>
  </si>
  <si>
    <t>WEST, Stephen</t>
  </si>
  <si>
    <t>Friendship Plat</t>
  </si>
  <si>
    <t>8/23/1792</t>
  </si>
  <si>
    <t>Remnant Plat</t>
  </si>
  <si>
    <t>Remnant Corrected Plat</t>
  </si>
  <si>
    <t>THE MILL SEAT - Sellman</t>
  </si>
  <si>
    <t>THE MILL SEAT - Frost</t>
  </si>
  <si>
    <t>10/20/1801</t>
  </si>
  <si>
    <t>between Salophia and Last Shift</t>
  </si>
  <si>
    <t>The Mill Seat - Frost</t>
  </si>
  <si>
    <t>Range Declined Plat</t>
  </si>
  <si>
    <t>PLEASANT SPRING</t>
  </si>
  <si>
    <t>Pleasant Spring Plat</t>
  </si>
  <si>
    <t>Pleasant Spring</t>
  </si>
  <si>
    <t>Jan 1794</t>
  </si>
  <si>
    <t>"at the end of the sixty sixth line of a tract of land called Range Declined" adjoining The Blooming Plains, Range Declined, Hampton Court,  and Mansells United Friendship</t>
  </si>
  <si>
    <t>Saint James Park Plat</t>
  </si>
  <si>
    <t>The Blooming Plains Plat</t>
  </si>
  <si>
    <t>1/11/1775</t>
  </si>
  <si>
    <t>LARKIN THE SECOND</t>
  </si>
  <si>
    <t>Larkin The Second Plat</t>
  </si>
  <si>
    <t>Larkin The Second</t>
  </si>
  <si>
    <t>1/20/1809</t>
  </si>
  <si>
    <t>lying partly in Anne Arundel and Baltimore Counties beginning "at the end of the thirty first line of a tract of land called The Blooming Plains"</t>
  </si>
  <si>
    <t>PLEASANT VALLEY</t>
  </si>
  <si>
    <t>Oct 1812</t>
  </si>
  <si>
    <t>DORSEY, Charles G.</t>
  </si>
  <si>
    <t>Pleasant Valley Plat</t>
  </si>
  <si>
    <t>"Beginning at the end of twenty perches on the eighty first line of the land called Ridgelys Range" surveyed for Henry Welsh but patented for Charles G. Dorsey</t>
  </si>
  <si>
    <t>JUSTICE REQUIRED</t>
  </si>
  <si>
    <t>3/23/1757</t>
  </si>
  <si>
    <t>Justice Required Plat</t>
  </si>
  <si>
    <t>Curry Galls Plat</t>
  </si>
  <si>
    <t>CURRY GALLS - Resurveyed</t>
  </si>
  <si>
    <t>Resurvey of Curry Galls referenced by survey of Justice Required but not found on MSA site</t>
  </si>
  <si>
    <t>Curry Galls - Resurveyed</t>
  </si>
  <si>
    <t>Justice Required</t>
  </si>
  <si>
    <t>Pleasant Meadow Plat</t>
  </si>
  <si>
    <t>beginning "on the north side of the Cattail River"</t>
  </si>
  <si>
    <t>10/22/1767</t>
  </si>
  <si>
    <t>COLUMBIA - Resurveyed</t>
  </si>
  <si>
    <t>Pleasant Meadows Plat</t>
  </si>
  <si>
    <t>needs work - plat in Glenelg??</t>
  </si>
  <si>
    <t>Columbia - Resurveyed Plat</t>
  </si>
  <si>
    <t>Columbia - Resurveyed</t>
  </si>
  <si>
    <t>7/14/1803</t>
  </si>
  <si>
    <t>COLUMBIA - Corrected</t>
  </si>
  <si>
    <t>Corrected survey of Columbia</t>
  </si>
  <si>
    <t>Victory Plat</t>
  </si>
  <si>
    <t>Resurvey of The Victory</t>
  </si>
  <si>
    <t>Columbia - Corrected</t>
  </si>
  <si>
    <t>3/1/1769</t>
  </si>
  <si>
    <t>Shipleys Will Plat</t>
  </si>
  <si>
    <t>9/18/1731</t>
  </si>
  <si>
    <t>Stoney Hills Plat</t>
  </si>
  <si>
    <t>1/22/1775</t>
  </si>
  <si>
    <t>Resurvey of Delaware Bottom and Belt's Chance in Baltimore County, adjoining Taylor's Park, Ranter's Ridge, and Jack's Peacock, mentions the east side of Delaware Bottom Branch</t>
  </si>
  <si>
    <t>Resurvey of Turkey Point and Equitable "on the drafts of that Branch of Patuxent called the Middle River", adjoining Brown's Chance And Captain Dorseys Friendship, Altogether, The Second Discovery, Dorsey's Grove, Poplar Spring Garden, Invasion, Woodford, Walkers Laying, Charities Purchase And James Lott, Doohoregan, Bishop's Range, Bishop's Outlet</t>
  </si>
  <si>
    <t>Resurvey of Southern Addition, Walkers Lane [ed. should be Walkers Laying], Bishops Outlet, Howards Resolution, Equitable, Bishops Range, Woodford</t>
  </si>
  <si>
    <t>Warfields Plat</t>
  </si>
  <si>
    <t>2/4/1767</t>
  </si>
  <si>
    <t>Warfields Folly Plat</t>
  </si>
  <si>
    <t>4/29/1760</t>
  </si>
  <si>
    <t>RICHARDS THIRD CHANCE</t>
  </si>
  <si>
    <t>northwest of Warfields Forest</t>
  </si>
  <si>
    <t>Richards Third Chance Plat</t>
  </si>
  <si>
    <t>1/14/1756</t>
  </si>
  <si>
    <t>POOLE, Richard</t>
  </si>
  <si>
    <t>Mansells United Friendship Plat</t>
  </si>
  <si>
    <t>10/23/1770</t>
  </si>
  <si>
    <t>6/15/1774</t>
  </si>
  <si>
    <t>String Enlarged Plat</t>
  </si>
  <si>
    <t>1/12/1771</t>
  </si>
  <si>
    <t>12/12/1768</t>
  </si>
  <si>
    <t>String Plat</t>
  </si>
  <si>
    <t>Head Quarters Plat</t>
  </si>
  <si>
    <t>Empty Bottle Plat</t>
  </si>
  <si>
    <t>10/15/1762</t>
  </si>
  <si>
    <t>1/13/1770</t>
  </si>
  <si>
    <t>Howards Resolution - Cornelius Plat</t>
  </si>
  <si>
    <t>Warfields Forest Plat</t>
  </si>
  <si>
    <t>11/4/1772</t>
  </si>
  <si>
    <t>3/25/1754</t>
  </si>
  <si>
    <t>Resurvey of part of Malone's Resolution lying partly in Baltimore County and partly in Anne Arundel, starting "near a small run descending into the western fork of Patapsco falls", the plat matches what is shown on the Warfield's Forest plat as extending south of the Patapsco and adjoining Warfield's Forest to the west.</t>
  </si>
  <si>
    <t>4/1/1768</t>
  </si>
  <si>
    <t>Batchelors Refuge Plat</t>
  </si>
  <si>
    <t>1/30/1761</t>
  </si>
  <si>
    <t>Lapland Plat</t>
  </si>
  <si>
    <t>5/14/1771</t>
  </si>
  <si>
    <t>Batchelors Refuge, The Blooming Plains (North)</t>
  </si>
  <si>
    <t>CHASES FOREST</t>
  </si>
  <si>
    <t>Resurvey of Mansells Purchase and part of Scheme  "Beginning at the end of the fiftieth line of a tract of land called Hampton Court"</t>
  </si>
  <si>
    <t>9/4/1793</t>
  </si>
  <si>
    <t>Chases Forest Plat</t>
  </si>
  <si>
    <t>Chases Forest</t>
  </si>
  <si>
    <t>Hampton Court Plat</t>
  </si>
  <si>
    <t>Resurvey of Saint James Park given a certificate but evidently never patented due to errors, was amended to exclude land in Mansells Purchase, Just In Sight, Sherwoods Forrest, and the String Enlarged and now named Honest Triumph lying entirely in Anne Arundel county</t>
  </si>
  <si>
    <t>Additional Defense Plat</t>
  </si>
  <si>
    <t>Additional Chance Increased Plat</t>
  </si>
  <si>
    <t>Mansells Range Plat</t>
  </si>
  <si>
    <t>Addition To Mansells Range Plat</t>
  </si>
  <si>
    <t>Anything Will Suit Plat</t>
  </si>
  <si>
    <t>Hampton Court, shown in plat for Trouble For Nothing</t>
  </si>
  <si>
    <t>Pressby, Barren Ridge, Bare Ground, and rivers</t>
  </si>
  <si>
    <t>Borders Patuxent River which is distinctive.</t>
  </si>
  <si>
    <t>Mansells Defense Plat</t>
  </si>
  <si>
    <t>1/30/1750</t>
  </si>
  <si>
    <t>Hammond And Geist Plat</t>
  </si>
  <si>
    <t>6/7/1723</t>
  </si>
  <si>
    <t>southeast borders falls and Back River mouth</t>
  </si>
  <si>
    <t>Bunkers Hill Plat</t>
  </si>
  <si>
    <t>3/22/1776</t>
  </si>
  <si>
    <t>7/24/1797</t>
  </si>
  <si>
    <t>Bunkers Hill Fortified Plat</t>
  </si>
  <si>
    <t>RIDGELYS LOT - Chase</t>
  </si>
  <si>
    <t>Ridgelys Lot - Chase</t>
  </si>
  <si>
    <t>Ridgelys Lot - Chase Plat</t>
  </si>
  <si>
    <t>4/25/1769</t>
  </si>
  <si>
    <t>Who Knows The Worth Of It Plat</t>
  </si>
  <si>
    <t>starting at "the beginning tree of a tract of land called Ranters Ridge and a tract of land called the Mistake"</t>
  </si>
  <si>
    <t>Thomas Beginning Plat</t>
  </si>
  <si>
    <t>The Neglect - Martin Plat</t>
  </si>
  <si>
    <t>Stoney Hill Plat</t>
  </si>
  <si>
    <t>11/10/1741</t>
  </si>
  <si>
    <t>Silence - Resurveyed Plat</t>
  </si>
  <si>
    <t>3/9/1751</t>
  </si>
  <si>
    <t>Shipleys Search Plat</t>
  </si>
  <si>
    <t>4/9/1730</t>
  </si>
  <si>
    <t>Sheerwood Forrest Plat</t>
  </si>
  <si>
    <t>3/29/1770</t>
  </si>
  <si>
    <t>Sewells Coffer Plat</t>
  </si>
  <si>
    <t>Safeguard Plat</t>
  </si>
  <si>
    <t>Pheasant Ridge, Henry And Peter</t>
  </si>
  <si>
    <t>Pressby Plat</t>
  </si>
  <si>
    <t>Porters Care Plat</t>
  </si>
  <si>
    <t>12/8/1746</t>
  </si>
  <si>
    <t>6/19/1724</t>
  </si>
  <si>
    <t>I Am Satisfied Here Plat</t>
  </si>
  <si>
    <t>Henrys United Friendship Plat</t>
  </si>
  <si>
    <t>6/30/1770</t>
  </si>
  <si>
    <t>Henry's United Friendship</t>
  </si>
  <si>
    <t>Henrys Lot Plat</t>
  </si>
  <si>
    <t>5/27/1767</t>
  </si>
  <si>
    <t>Henrys Park Plat</t>
  </si>
  <si>
    <t>Conclusion, Adams Forrest</t>
  </si>
  <si>
    <t>Barnes Purchase Plat</t>
  </si>
  <si>
    <t>3/1/1744</t>
  </si>
  <si>
    <t>Addition To Brothers Level Plat</t>
  </si>
  <si>
    <t>9/27/1732</t>
  </si>
  <si>
    <t>A Slipe By Chance Plat</t>
  </si>
  <si>
    <t>Bounds the Patapsco east of Good Fellowship</t>
  </si>
  <si>
    <t>Shown in resurvey Olivers Chance which bounds the Patapscco</t>
  </si>
  <si>
    <t>Addition To Chestnut Hill Plat</t>
  </si>
  <si>
    <t>Addiiton To Concord Plat</t>
  </si>
  <si>
    <t>Addition To Chance Plat</t>
  </si>
  <si>
    <t>Doohoregan (Resurveyed Again) Plat</t>
  </si>
  <si>
    <t>Snowdens Second Addition To His Manor Plat</t>
  </si>
  <si>
    <t>Snowdens Third Addition To His Manor Plat</t>
  </si>
  <si>
    <t>Ridgelys Great Park Plat</t>
  </si>
  <si>
    <t>Trusty Friend Plat</t>
  </si>
  <si>
    <t>11/8/1752</t>
  </si>
  <si>
    <t>Windsor Forrest Corrected Plat</t>
  </si>
  <si>
    <t>9/28/1798</t>
  </si>
  <si>
    <t>White Wine And Claret - Resurveyed Plat</t>
  </si>
  <si>
    <t>3/27/1733</t>
  </si>
  <si>
    <t>Walkers Inheritance Plat</t>
  </si>
  <si>
    <t>Warfields Range - Resurveyed Plat</t>
  </si>
  <si>
    <t>4/5/1732</t>
  </si>
  <si>
    <t>Chance (Carroll Resurveyed) Plat</t>
  </si>
  <si>
    <t>6/4/1743</t>
  </si>
  <si>
    <t>Chews Resolution Manor - Resurveyed Plat</t>
  </si>
  <si>
    <t>Venison Park - Resurveyed Plat</t>
  </si>
  <si>
    <t>9/29/1753</t>
  </si>
  <si>
    <t>Chestnut Hill Plat</t>
  </si>
  <si>
    <t>Four Brothers Portion Plat</t>
  </si>
  <si>
    <t>2/12/1812</t>
  </si>
  <si>
    <t>Neals Delight - Resurveyed Plat</t>
  </si>
  <si>
    <t>1/17/1731</t>
  </si>
  <si>
    <t>Good Range Plat</t>
  </si>
  <si>
    <t>Upland Plat</t>
  </si>
  <si>
    <t>4/30/1725</t>
  </si>
  <si>
    <t>Upland Resurveyed Plat</t>
  </si>
  <si>
    <t>3/1/1755</t>
  </si>
  <si>
    <t>Burgess Look Out Plat</t>
  </si>
  <si>
    <t>5/30/1765</t>
  </si>
  <si>
    <t>Small Land Plat</t>
  </si>
  <si>
    <t>5/5/1745</t>
  </si>
  <si>
    <t>Whats Left Corrected Plat</t>
  </si>
  <si>
    <t>Benjamins Lott Plat</t>
  </si>
  <si>
    <t>4/8/1725</t>
  </si>
  <si>
    <t>Race Ground Plat</t>
  </si>
  <si>
    <t>6/24/1769</t>
  </si>
  <si>
    <t>Sapling Range - Resurveyed Plat</t>
  </si>
  <si>
    <t>4/28/1760</t>
  </si>
  <si>
    <t>7/22/1749</t>
  </si>
  <si>
    <t>Sapling Range Plat</t>
  </si>
  <si>
    <t>11/16/1727</t>
  </si>
  <si>
    <t>on a hill on north side of Howard Branch</t>
  </si>
  <si>
    <t>west side of Bloars Branch</t>
  </si>
  <si>
    <t>8/10/1741</t>
  </si>
  <si>
    <t>Sapling Ground Plat</t>
  </si>
  <si>
    <t>bounds of Bloars, Mathews Spring, and Browns Branches, Patuxent River, Nelsons Rolling Road (Triadelphia Rd)</t>
  </si>
  <si>
    <t>Beyond Far Enough Plat</t>
  </si>
  <si>
    <t>Far Enough Plat</t>
  </si>
  <si>
    <t>12/11/1729</t>
  </si>
  <si>
    <t>Fork of Hanks Branch</t>
  </si>
  <si>
    <t>Round About Hills Plat</t>
  </si>
  <si>
    <t>11/15/1743</t>
  </si>
  <si>
    <t>7/17/1749</t>
  </si>
  <si>
    <t>Browns Enlargement Plat</t>
  </si>
  <si>
    <t>Morehouses Grove Plat</t>
  </si>
  <si>
    <t>1/16/1746</t>
  </si>
  <si>
    <t>Everything Plat</t>
  </si>
  <si>
    <t>5/4/1730</t>
  </si>
  <si>
    <t>Anything - Moberley Plat</t>
  </si>
  <si>
    <t>Resurvey of Sapling Ground in the main fork of the Patuxent, references Bloars Branch and Mathews Spring Branch, adjoining Brothers Love, Addition to Brothers Level, Friendship, and Nelsons Rouling Road</t>
  </si>
  <si>
    <t>This Or None Plat</t>
  </si>
  <si>
    <t>7/2/1756</t>
  </si>
  <si>
    <t>10/7/1720</t>
  </si>
  <si>
    <t>Brothers Partnership - Dorsey Plat</t>
  </si>
  <si>
    <t>RICH LEVEL</t>
  </si>
  <si>
    <t>Apr 1841</t>
  </si>
  <si>
    <t>ISRAEL, George</t>
  </si>
  <si>
    <t>2/9/1772</t>
  </si>
  <si>
    <t>Rich Level Plat</t>
  </si>
  <si>
    <t>"Beginning at the end of the seventh course of a tract of land called Snap Short"</t>
  </si>
  <si>
    <t>Rich Level</t>
  </si>
  <si>
    <t>WARFIELDS CONNECTION</t>
  </si>
  <si>
    <t>Jun 1838</t>
  </si>
  <si>
    <t>Warfields Connection</t>
  </si>
  <si>
    <t>Warfields Connection Plat</t>
  </si>
  <si>
    <t>WARFIELD, Rachel</t>
  </si>
  <si>
    <t>4/1/1799</t>
  </si>
  <si>
    <t>Resurvey of part of the resurvey of Harrys Lot, part of Fredericksburgh, and Bear Head beginning "at a small bounded Chesnut now bounded on the South edge of the main road that leads through aforesaid land called Fredericksburgh"</t>
  </si>
  <si>
    <t>2/14/1750</t>
  </si>
  <si>
    <t>Bearhead Plat</t>
  </si>
  <si>
    <t>Addition To Part Of Fredericks Borough and Warfields Connection</t>
  </si>
  <si>
    <t>Harrys Lot, Fredericksburgh, Bearhead</t>
  </si>
  <si>
    <t>2/16/1756</t>
  </si>
  <si>
    <t>Fredericksburgh Plat</t>
  </si>
  <si>
    <t>Needs work - plat appears fixed along Jennings Chapel Road but seems too far north relative to Good Will To His Lordship</t>
  </si>
  <si>
    <t>Resurvey On Harrys Lot Plat</t>
  </si>
  <si>
    <t>3/7/1768</t>
  </si>
  <si>
    <t>Hickory Forest Plat</t>
  </si>
  <si>
    <t>POINT LOOKOUT ENLARGED</t>
  </si>
  <si>
    <t>Point Lookout Enlarged</t>
  </si>
  <si>
    <t>POINT LOOKOUT</t>
  </si>
  <si>
    <t>Point Lookout Enlarged Plat</t>
  </si>
  <si>
    <t>1/31/1769</t>
  </si>
  <si>
    <t>Resurvey of Point Lookout beginning "on the north side of a draft called the ? Hill draft"</t>
  </si>
  <si>
    <t>Hard To Get And Dear Paid For (Resurveyed Again) Plat</t>
  </si>
  <si>
    <t>Hard To Get And Dear Paid For (Resurveyed) Plat</t>
  </si>
  <si>
    <t>Hard To Get And Dear Paid For Plat</t>
  </si>
  <si>
    <t>9/5/1741</t>
  </si>
  <si>
    <t>7/3/1750</t>
  </si>
  <si>
    <t>Addition To Part Of Fredericks Burgh Plat</t>
  </si>
  <si>
    <t>Second Addition To Fredericksburgh Plat</t>
  </si>
  <si>
    <t>Snowdens Range, Pleasant Hills, And His Piece By Chance Plat</t>
  </si>
  <si>
    <t>Snowdens Range, Pleasant Hills, and His Piece By Chance</t>
  </si>
  <si>
    <t>6/5/1804</t>
  </si>
  <si>
    <t>Terra Excultabilis Plat</t>
  </si>
  <si>
    <t>6/23/1769</t>
  </si>
  <si>
    <t>Pork Plenty If No Thieves Plat</t>
  </si>
  <si>
    <t>1/14/1764</t>
  </si>
  <si>
    <t>Brooke Fields Plat</t>
  </si>
  <si>
    <t>Sun, 28 May 12:08</t>
  </si>
  <si>
    <t>(39.41,-77.05)</t>
  </si>
  <si>
    <t>Wed, 07 Jun 13:09</t>
  </si>
  <si>
    <t>Wed, 07 Jun 21:50</t>
  </si>
  <si>
    <t>(39.39,-77.11)</t>
  </si>
  <si>
    <t>Wed, 07 Jun 18:04</t>
  </si>
  <si>
    <t>(39.36,-77.05)</t>
  </si>
  <si>
    <t>Tue, 30 May 18:11</t>
  </si>
  <si>
    <t>(39.36,-77.12)</t>
  </si>
  <si>
    <t>(39.34,-77.06)</t>
  </si>
  <si>
    <t>Tue, 30 May 17:17</t>
  </si>
  <si>
    <t>Sun, 11 Jun 17:28</t>
  </si>
  <si>
    <t>Tue, 06 Jun 17:10</t>
  </si>
  <si>
    <t>Fri, 14 Jul 15:41</t>
  </si>
  <si>
    <t>(39.40,-77.06)</t>
  </si>
  <si>
    <t>Wed, 07 Jun 15:02</t>
  </si>
  <si>
    <t>Sat, 24 Jun 11:19</t>
  </si>
  <si>
    <t>(39.35,-77.02)</t>
  </si>
  <si>
    <t>Tue, 06 Jun 16:14</t>
  </si>
  <si>
    <t>Batchelors Refuge Southeast</t>
  </si>
  <si>
    <t>(39.39,-77.07)</t>
  </si>
  <si>
    <t>Tue, 06 Jun 18:36</t>
  </si>
  <si>
    <t>Sat, 17 Jun 10:54</t>
  </si>
  <si>
    <t>Fri, 26 May 01:26</t>
  </si>
  <si>
    <t>(39.27,-77.08)</t>
  </si>
  <si>
    <t>Fri, 14 Jul 18:31</t>
  </si>
  <si>
    <t>(39.20,-76.74)</t>
  </si>
  <si>
    <t>Fri, 26 May 01:45</t>
  </si>
  <si>
    <t>(39.34,-77.10)</t>
  </si>
  <si>
    <t>Fri, 26 May 13:52</t>
  </si>
  <si>
    <t>Thu, 13 Jul 18:49</t>
  </si>
  <si>
    <t>(39.37,-77.07)</t>
  </si>
  <si>
    <t>Fri, 26 May 22:10</t>
  </si>
  <si>
    <t>(39.34,-77.09)</t>
  </si>
  <si>
    <t>Sun, 11 Jun 18:07</t>
  </si>
  <si>
    <t>(39.37,-77.08)</t>
  </si>
  <si>
    <t>Wed, 07 Jun 13:44</t>
  </si>
  <si>
    <t>Fri, 16 Jun 16:31</t>
  </si>
  <si>
    <t>A Cork For The Empty Bottle</t>
  </si>
  <si>
    <t>Wed, 07 Jun 16:58</t>
  </si>
  <si>
    <t>(39.38,-77.09)</t>
  </si>
  <si>
    <t>Wed, 07 Jun 14:18</t>
  </si>
  <si>
    <t>Sun, 28 May 14:37</t>
  </si>
  <si>
    <t>Thu, 22 Jun 15:18</t>
  </si>
  <si>
    <t>(39.37,-77.05)</t>
  </si>
  <si>
    <t>Wed, 31 May 15:28</t>
  </si>
  <si>
    <t>(39.21,-76.98)</t>
  </si>
  <si>
    <t>(39.35,-77.10)</t>
  </si>
  <si>
    <t>Fri, 26 May 12:30</t>
  </si>
  <si>
    <t>Fri, 26 May 02:10</t>
  </si>
  <si>
    <t>The Mill Seat - Sellman</t>
  </si>
  <si>
    <t>Resurvey Of Tracts - Ridgely Plat</t>
  </si>
  <si>
    <t>THE MISTAKE - Resurveyed</t>
  </si>
  <si>
    <t>Resurveyed as part of Howards Improvement</t>
  </si>
  <si>
    <t>The Mistake - Resurveyed</t>
  </si>
  <si>
    <t>Index as Wilkes And Liberty at MSA site</t>
  </si>
  <si>
    <t>Wilks And Liberty Plat</t>
  </si>
  <si>
    <t>Adjoining Dorsey's Angles and Timber Neck and Hammond's Discovery; MSA site has 1694 in HoCo Tract Index</t>
  </si>
  <si>
    <t>Resurvey On Harry's Lot</t>
  </si>
  <si>
    <t>Batchelor's Hall (Bachelors Hall Enlarged)</t>
  </si>
  <si>
    <t>Ridgely's Lot - Chase</t>
  </si>
  <si>
    <t>This or None (Barnes Purchase)</t>
  </si>
  <si>
    <t>1771-05</t>
  </si>
  <si>
    <t>BEAR GARDEN FOREST</t>
  </si>
  <si>
    <t>Bear Garden Forest Plat</t>
  </si>
  <si>
    <t>12/14/1770</t>
  </si>
  <si>
    <t>Dec 1770</t>
  </si>
  <si>
    <t>Bear Garden Forest</t>
  </si>
  <si>
    <t>BEAR GARDEN FOREST - Resurveyed</t>
  </si>
  <si>
    <t>5/31/1762</t>
  </si>
  <si>
    <t>DUVALL, John Pierce</t>
  </si>
  <si>
    <t>3/16/1749</t>
  </si>
  <si>
    <t>Bear Garden Forest - Resurveyed</t>
  </si>
  <si>
    <t>Bear Garden Forest - Resurveyed Plat</t>
  </si>
  <si>
    <t>Beginning "near the mouth and on the north side of a branch called the Bear Garden branch which runs into Patuxent River commonly called Snowdens River"</t>
  </si>
  <si>
    <t>BEAR GARDEN FOREST ENLARGED</t>
  </si>
  <si>
    <t>Bear Garden Forest Enlarged</t>
  </si>
  <si>
    <t>Bear Garden Forest Enlarged Plat</t>
  </si>
  <si>
    <t>Beginning "near the mouth and on the north side of a branch called the Bear Garden branch" lying partly in Frederick County and partly in Anne Arundel County</t>
  </si>
  <si>
    <t>Resurvey of Bear Garden Forest - Resurveyed with added vacancies lying partly in Anne Arundel and Frederick Counties</t>
  </si>
  <si>
    <t>4/28/1753</t>
  </si>
  <si>
    <t>Accord Plat</t>
  </si>
  <si>
    <t>Addition To Champion Forrest Plat</t>
  </si>
  <si>
    <t>5/17/1727</t>
  </si>
  <si>
    <t>Spelled Champian at MSA site</t>
  </si>
  <si>
    <t>Champion Forrest Plat</t>
  </si>
  <si>
    <t>Stoners Hammer Plat</t>
  </si>
  <si>
    <t>Vice Plat</t>
  </si>
  <si>
    <t>4/2/1767</t>
  </si>
  <si>
    <t>Resurvey of Dorsey's Grove in Baltimore County "between the drafts of Patuxent and Patapsco River" beginning at "a ridge on the west side of the present Elk Ridge road about 20 yards thor[sic] from and about two hundred yards within the division line of Baltimore and Anarundell Cty"</t>
  </si>
  <si>
    <t>7/20/1720</t>
  </si>
  <si>
    <t>Worthington Plains Plat</t>
  </si>
  <si>
    <t>Warfields Contrivance Plat</t>
  </si>
  <si>
    <t>Warfields Contrivance - Resurveyed Plat</t>
  </si>
  <si>
    <t>5/4/1727</t>
  </si>
  <si>
    <t>in Baltimore County "on the west side of a run called Stoney Run"</t>
  </si>
  <si>
    <t>4/23/1723</t>
  </si>
  <si>
    <t>Howards Luck Plat</t>
  </si>
  <si>
    <t>Harrys Lot - Warfield Plat</t>
  </si>
  <si>
    <t>Harrys Lot - Warfield</t>
  </si>
  <si>
    <t>HARRYS LOT - Ridgely</t>
  </si>
  <si>
    <t>Resurvey of Ridgelys Forrest and Ridgelys Addition</t>
  </si>
  <si>
    <t>Harrys Lot - Ridgely</t>
  </si>
  <si>
    <t>Harrys Lot - Ridgely Plat</t>
  </si>
  <si>
    <t>3/15/1732</t>
  </si>
  <si>
    <t>CALVERT, Charles</t>
  </si>
  <si>
    <t>6/22/1775</t>
  </si>
  <si>
    <t>Chance - Mansell Plat</t>
  </si>
  <si>
    <t>9/27/1769</t>
  </si>
  <si>
    <t>Brent Wood Forest Plat</t>
  </si>
  <si>
    <t>I Have Been A Great While At Rest Plat</t>
  </si>
  <si>
    <t>3/30/1767</t>
  </si>
  <si>
    <t>Mill Land Plat</t>
  </si>
  <si>
    <t>2/16/1763</t>
  </si>
  <si>
    <t>Mansells Angle Plat</t>
  </si>
  <si>
    <t>Additional Chance Plat</t>
  </si>
  <si>
    <t>Point Lookout</t>
  </si>
  <si>
    <t>Beginning "on the north side of a draft called the Mine Hill draft and right of the head of said draft"</t>
  </si>
  <si>
    <t>Point Outlook Plat</t>
  </si>
  <si>
    <t>4/30/1741</t>
  </si>
  <si>
    <t>Hobbs Lot Plat</t>
  </si>
  <si>
    <t>Snake In The Grass Plat</t>
  </si>
  <si>
    <t>5/5/1768</t>
  </si>
  <si>
    <t>Stop The Gap Plat</t>
  </si>
  <si>
    <t>4/7/1771</t>
  </si>
  <si>
    <t>Stoney Stratford Plat</t>
  </si>
  <si>
    <t>3/5/1762</t>
  </si>
  <si>
    <t>Catch As Catch Can Plat</t>
  </si>
  <si>
    <t>5/23/1775</t>
  </si>
  <si>
    <t>Kingston Plat</t>
  </si>
  <si>
    <t>Silence - Hobbs Plat</t>
  </si>
  <si>
    <t>1/31/1771</t>
  </si>
  <si>
    <t>"near to the head branches of the Middle River of Patuxent", the warrant was John Dorsey's part of a larger warrant granted to Joshua Dorsey</t>
  </si>
  <si>
    <t>12/10/1770</t>
  </si>
  <si>
    <t>Barnes Luck Plat</t>
  </si>
  <si>
    <t>1/29/1729</t>
  </si>
  <si>
    <t>Dunghill Ground Thicket Plat</t>
  </si>
  <si>
    <t>4/26/1753</t>
  </si>
  <si>
    <t>Vanity Mount - Resurveyed Plat</t>
  </si>
  <si>
    <t>1770-12</t>
  </si>
  <si>
    <t>(39.14,-76.83)</t>
  </si>
  <si>
    <t>Mon, 17 Jul 14:24</t>
  </si>
  <si>
    <t>(39.15,-76.76)</t>
  </si>
  <si>
    <t>Sun, 16 Jul 02:08</t>
  </si>
  <si>
    <t>Sat, 15 Jul 16:50</t>
  </si>
  <si>
    <t>Mon, 24 Jul 11:24</t>
  </si>
  <si>
    <t>Sat, 15 Jul 18:19</t>
  </si>
  <si>
    <t>Sun, 16 Jul 01:45</t>
  </si>
  <si>
    <t>(39.16,-76.77)</t>
  </si>
  <si>
    <t>Sun, 16 Jul 13:56</t>
  </si>
  <si>
    <t>Sun, 16 Jul 13:12</t>
  </si>
  <si>
    <t>Sun, 16 Jul 13:38</t>
  </si>
  <si>
    <t>(39.30,-77.11)</t>
  </si>
  <si>
    <t>Stoney Hill - Barnes</t>
  </si>
  <si>
    <t>Sun, 23 Jul 09:52</t>
  </si>
  <si>
    <t>Sat, 15 Jul 18:45</t>
  </si>
  <si>
    <t>In PlatMapper</t>
  </si>
  <si>
    <t>10/24/1759</t>
  </si>
  <si>
    <t>Whites Contrivance Plat</t>
  </si>
  <si>
    <t>Survey done nearly 40 years earlier</t>
  </si>
  <si>
    <t>Survey courses and plat shown in the resurvey, overlaid Marlborough Plains quite a bit</t>
  </si>
  <si>
    <t>Borders the Little Patuxent River</t>
  </si>
  <si>
    <t>Whites Contrivance which borders the Little Patuxent</t>
  </si>
  <si>
    <t>Second Supply Plat</t>
  </si>
  <si>
    <t>starting "north of Stony Run" (Stoney); adjoins Whites Contrivance</t>
  </si>
  <si>
    <t>12/5/1806</t>
  </si>
  <si>
    <t>Resurvey On Nelsons Walks And Part Of Rich Neck Plat</t>
  </si>
  <si>
    <t>6/5/1820</t>
  </si>
  <si>
    <t>8/8/1750</t>
  </si>
  <si>
    <t>Brothers Partnership - Warfield Plat</t>
  </si>
  <si>
    <t>Warfields Neglect Plat</t>
  </si>
  <si>
    <t>Sappingtons Sweep Plat</t>
  </si>
  <si>
    <t>6/3/1765</t>
  </si>
  <si>
    <t>4/10/1707</t>
  </si>
  <si>
    <t>3/3/1732</t>
  </si>
  <si>
    <t>Davis Hill Plat</t>
  </si>
  <si>
    <t>Timber Bottom Plat</t>
  </si>
  <si>
    <t>MACGILL</t>
  </si>
  <si>
    <t>MACKINZIE</t>
  </si>
  <si>
    <t>MOREHOUSE</t>
  </si>
  <si>
    <t>GWYNN</t>
  </si>
  <si>
    <t>MACKENZIE</t>
  </si>
  <si>
    <t>WATKINS</t>
  </si>
  <si>
    <t>LANKFORD</t>
  </si>
  <si>
    <t>EDNEY</t>
  </si>
  <si>
    <t>WEST</t>
  </si>
  <si>
    <t>MATTHEWS</t>
  </si>
  <si>
    <t>MURRAY</t>
  </si>
  <si>
    <t>CORD</t>
  </si>
  <si>
    <t>Dk. Blue</t>
  </si>
  <si>
    <t>Med. Green</t>
  </si>
  <si>
    <t>patents by 16 families</t>
  </si>
  <si>
    <t>HARRYS LOT - Warfield</t>
  </si>
  <si>
    <t>STONEY HILL - Barnes</t>
  </si>
  <si>
    <t>Yates Inheritance-AA</t>
  </si>
  <si>
    <t>The Search Enlarged Plat</t>
  </si>
  <si>
    <t>11/10/1774</t>
  </si>
  <si>
    <t>The Search Plat</t>
  </si>
  <si>
    <t xml:space="preserve"> Hay Land Farm</t>
  </si>
  <si>
    <t>Hay Land Farm Plat</t>
  </si>
  <si>
    <t>3/14/1826</t>
  </si>
  <si>
    <t>Addition To Goznells Chance In Two Portions Plat</t>
  </si>
  <si>
    <t>264 acres later resurveyed near Curtis Creek, original survey included in resurvey</t>
  </si>
  <si>
    <t>no survey found at MSA patent site (indexed but no folder); MSA S1189-1639; Settlers of MD</t>
  </si>
  <si>
    <t>no survey found at MSA site; MSA S1581-5061; Settlers of MD</t>
  </si>
  <si>
    <t>no survey found at MSA site; Settlers of MD</t>
  </si>
  <si>
    <t>no survey found; MSA S1582-2744; Settlers of MD</t>
  </si>
  <si>
    <t>EBDEN, William</t>
  </si>
  <si>
    <t>Barran Hills Plat</t>
  </si>
  <si>
    <t>Barran Hills with survey of Hockley</t>
  </si>
  <si>
    <t>Creaghs Enlargement Plat</t>
  </si>
  <si>
    <t>Resurvey of Howards Chance and part of Mount Gilboa beginning at two oaks "standing on the east side of the main waggon road near the end of the south by west line of a tract of land called Hopsons Choice they being the original beginning trees of a tract of land called Hatherleys Resolution"</t>
  </si>
  <si>
    <t>Howards Chance, Mount Gilboa</t>
  </si>
  <si>
    <t>2/24/1748</t>
  </si>
  <si>
    <t>Brothers Agreement Plat</t>
  </si>
  <si>
    <t>3/18/1761</t>
  </si>
  <si>
    <t>5/4/1768</t>
  </si>
  <si>
    <t>Shipleys Content Plat</t>
  </si>
  <si>
    <t>Costly Plat</t>
  </si>
  <si>
    <t>4/14/1767</t>
  </si>
  <si>
    <t>4/7/1765</t>
  </si>
  <si>
    <t>2/7/1744</t>
  </si>
  <si>
    <t>Parrs Range Plat</t>
  </si>
  <si>
    <t>Shivers Integrity Plat</t>
  </si>
  <si>
    <t>9/13/1751</t>
  </si>
  <si>
    <t>Tearcoat Thickett Plat</t>
  </si>
  <si>
    <t>1/26/1748</t>
  </si>
  <si>
    <t>7/22/1774</t>
  </si>
  <si>
    <t>To Be Or Not To Be Plat</t>
  </si>
  <si>
    <t>Beautiful Craft Plat</t>
  </si>
  <si>
    <t>Neals Chance Plat</t>
  </si>
  <si>
    <t>Pigeon Roost Plat</t>
  </si>
  <si>
    <t>Hobsons Choice - Everitt Plat</t>
  </si>
  <si>
    <t>6/2/1756</t>
  </si>
  <si>
    <t>Silence - Farmer Plat</t>
  </si>
  <si>
    <t>10/15/1802</t>
  </si>
  <si>
    <t>Kellys Ingenuity Plat</t>
  </si>
  <si>
    <t>Welcome Here Again Plat</t>
  </si>
  <si>
    <t>Disappointment Plat</t>
  </si>
  <si>
    <t>Resurvey On The Disappointment Pat</t>
  </si>
  <si>
    <t>Purdums Chance Plat</t>
  </si>
  <si>
    <t>2/1/1794</t>
  </si>
  <si>
    <t>Purdums Range Plat</t>
  </si>
  <si>
    <t>Bite The Skinner Plat</t>
  </si>
  <si>
    <t>5/7/1750</t>
  </si>
  <si>
    <t>Hobsons Choice - Welsh Plat</t>
  </si>
  <si>
    <t>Pole Bridge Tract Plat</t>
  </si>
  <si>
    <t>Johns Beginning Plat</t>
  </si>
  <si>
    <t>Johns Beginning Enlarged Plat</t>
  </si>
  <si>
    <t>1/20/1764</t>
  </si>
  <si>
    <t>4/3/1786</t>
  </si>
  <si>
    <t>Johns Hurry Plat</t>
  </si>
  <si>
    <t>10/20/1768</t>
  </si>
  <si>
    <t>Snug Bit Plat</t>
  </si>
  <si>
    <t>Wise Mans Folly Plat</t>
  </si>
  <si>
    <t>3/28/1770</t>
  </si>
  <si>
    <t>Second Thought Plat</t>
  </si>
  <si>
    <t>Talbotts Resolution, Whittakers Chance, Bells Chance, Higgins Chance And Dorseys Friendship</t>
  </si>
  <si>
    <t>Sewell's Contrivance, McKenzie Will, Carters Whim, Grays Bower, Batchelors Choice, Fools Folly, Mount Hebron</t>
  </si>
  <si>
    <t>Snowdens Second Addition</t>
  </si>
  <si>
    <t>Peace Plat</t>
  </si>
  <si>
    <t>Lydes Contrivance Plat</t>
  </si>
  <si>
    <t>The Piece By Chance Plat</t>
  </si>
  <si>
    <t>2/17/1794</t>
  </si>
  <si>
    <t>Snowdens Range Plat</t>
  </si>
  <si>
    <t>Warfields Addition Enlarged Plat</t>
  </si>
  <si>
    <t>5/6/1775</t>
  </si>
  <si>
    <t>Resurvey of Warfields Addition starting at an oak "on the west side of the road leading by John Welches to Samuel Mansells, the said oak is a boundary of a tract or parcel of land called Fredericksburgh"</t>
  </si>
  <si>
    <t>Warfields Addition Plat</t>
  </si>
  <si>
    <t>1/14/1772</t>
  </si>
  <si>
    <t>Good Will Plat</t>
  </si>
  <si>
    <t>Dependence Plat</t>
  </si>
  <si>
    <t>Struggle For Life Plat</t>
  </si>
  <si>
    <t>6/10/1732</t>
  </si>
  <si>
    <t>Bare Ground Plat</t>
  </si>
  <si>
    <t>10/6/1762</t>
  </si>
  <si>
    <t>Good Will To His Lordship Plat</t>
  </si>
  <si>
    <t>1/2/1744</t>
  </si>
  <si>
    <t>Goose Neck Plat</t>
  </si>
  <si>
    <t>5/8/1719</t>
  </si>
  <si>
    <t>1/1/1741</t>
  </si>
  <si>
    <t>Hammonds Delight Plat</t>
  </si>
  <si>
    <t>5/7/1746</t>
  </si>
  <si>
    <t>3/10/1779</t>
  </si>
  <si>
    <t>The Neglect - John Dorsey Plat</t>
  </si>
  <si>
    <t>Cherry Bottom Plat</t>
  </si>
  <si>
    <t>Hills And Dales Plat</t>
  </si>
  <si>
    <t>4/16/1777</t>
  </si>
  <si>
    <t>Trouble Enough Plat</t>
  </si>
  <si>
    <t>Pleasant Prospect Plat</t>
  </si>
  <si>
    <t>7/6/1767</t>
  </si>
  <si>
    <t>4/6/1761</t>
  </si>
  <si>
    <t>Titt For Tatt Plat</t>
  </si>
  <si>
    <t>Mineral Hill Plat</t>
  </si>
  <si>
    <t>Tarripan Hill Plat</t>
  </si>
  <si>
    <t>7/16/1767</t>
  </si>
  <si>
    <t>Black Meadow Plat</t>
  </si>
  <si>
    <t>5/1/1730</t>
  </si>
  <si>
    <t>Duvalls Range Plat</t>
  </si>
  <si>
    <t>Red Oak Hill Plat</t>
  </si>
  <si>
    <t>3/10/1751</t>
  </si>
  <si>
    <t>Vanity Mount Plat</t>
  </si>
  <si>
    <t>12/3/1730</t>
  </si>
  <si>
    <t>Gilpin Plat</t>
  </si>
  <si>
    <t>3/2/1740</t>
  </si>
  <si>
    <t>The Platt Plat</t>
  </si>
  <si>
    <t>2/18/1743</t>
  </si>
  <si>
    <t>11/26/1744</t>
  </si>
  <si>
    <t>Rocky Ridge Plat</t>
  </si>
  <si>
    <t>Hollands Sweep Plat</t>
  </si>
  <si>
    <t>Resurvey of Moberley's Rest on the drafts of Snowden's River (indexed as Hopkin's Choice at AA patent site), adjoining Wise Mans Folly, on the north side of a draft of the Cattail River and bordering a stoney ridge and a swamp</t>
  </si>
  <si>
    <t>Stoney ridge and swamp indicated but can't find on map, Wise Mans Folly</t>
  </si>
  <si>
    <t>5/29/1756</t>
  </si>
  <si>
    <t>Barren Ridge Plat</t>
  </si>
  <si>
    <t>(39.32,-77.11)</t>
  </si>
  <si>
    <t>Tue, 08 Aug 15:25</t>
  </si>
  <si>
    <t>(39.34,-77.20)</t>
  </si>
  <si>
    <t>Mon, 07 Aug 19:30</t>
  </si>
  <si>
    <t>(39.33,-77.17)</t>
  </si>
  <si>
    <t>Silence - Resurveyed Corrected</t>
  </si>
  <si>
    <t>(39.36,-77.17)</t>
  </si>
  <si>
    <t>Bunkers Hill Corrected</t>
  </si>
  <si>
    <t>Sat, 05 Aug 19:15</t>
  </si>
  <si>
    <t>Shipleys Content Corrected</t>
  </si>
  <si>
    <t>Sat, 05 Aug 11:46</t>
  </si>
  <si>
    <t>Sat, 12 Aug 15:14</t>
  </si>
  <si>
    <t>Rich Neck - Gillis</t>
  </si>
  <si>
    <t>(39.20,-76.60)</t>
  </si>
  <si>
    <t>Sat, 12 Aug 12:40</t>
  </si>
  <si>
    <t>Wed, 26 Jul 14:21</t>
  </si>
  <si>
    <t>Sun, 30 Jul 14:24</t>
  </si>
  <si>
    <t>(39.13,-76.81)</t>
  </si>
  <si>
    <t>Mon, 07 Aug 13:58</t>
  </si>
  <si>
    <t>Additional Chance Corrected</t>
  </si>
  <si>
    <t>Wed, 09 Aug 17:26</t>
  </si>
  <si>
    <t>(39.15,-76.82)</t>
  </si>
  <si>
    <t>Wed, 26 Jul 15:03</t>
  </si>
  <si>
    <t>Rich Neck - Hammond (Part)</t>
  </si>
  <si>
    <t>Thu, 27 Jul 19:43</t>
  </si>
  <si>
    <t>(39.24,-77.00)</t>
  </si>
  <si>
    <t>Thu, 27 Jul 21:48</t>
  </si>
  <si>
    <t>(39.33,-77.14)</t>
  </si>
  <si>
    <t>(39.30,-77.14)</t>
  </si>
  <si>
    <t>(39.32,-77.17)</t>
  </si>
  <si>
    <t>Thu, 10 Aug 10:40</t>
  </si>
  <si>
    <t>Sat, 12 Aug 20:51</t>
  </si>
  <si>
    <t>(39.30,-76.96)</t>
  </si>
  <si>
    <t>Sat, 05 Aug 12:35</t>
  </si>
  <si>
    <t>Sat, 12 Aug 19:19</t>
  </si>
  <si>
    <t>(39.35,-77.12)</t>
  </si>
  <si>
    <t>Mon, 07 Aug 11:24</t>
  </si>
  <si>
    <t>Fri, 11 Aug 15:00</t>
  </si>
  <si>
    <t>Begin</t>
  </si>
  <si>
    <t>End</t>
  </si>
  <si>
    <t>1771-09</t>
  </si>
  <si>
    <t>1796-08</t>
  </si>
  <si>
    <t>1804-06</t>
  </si>
  <si>
    <t>1755-11</t>
  </si>
  <si>
    <t>1769-03</t>
  </si>
  <si>
    <t>1732-06</t>
  </si>
  <si>
    <t>1756-05</t>
  </si>
  <si>
    <t>1799-04</t>
  </si>
  <si>
    <t>1725-04</t>
  </si>
  <si>
    <t>1729-12</t>
  </si>
  <si>
    <t>1760-04</t>
  </si>
  <si>
    <t>1767-07</t>
  </si>
  <si>
    <t>1761-03</t>
  </si>
  <si>
    <t>1768-05</t>
  </si>
  <si>
    <t>1776-03</t>
  </si>
  <si>
    <t>1797-07</t>
  </si>
  <si>
    <t>1793-09</t>
  </si>
  <si>
    <t>1795-06</t>
  </si>
  <si>
    <t>1768-03</t>
  </si>
  <si>
    <t>1824-05</t>
  </si>
  <si>
    <t>1726-05</t>
  </si>
  <si>
    <t>1753-04</t>
  </si>
  <si>
    <t>1720-06</t>
  </si>
  <si>
    <t>1756-02</t>
  </si>
  <si>
    <t>1746-12</t>
  </si>
  <si>
    <t>1765-04</t>
  </si>
  <si>
    <t>1765-07</t>
  </si>
  <si>
    <t>1767-05</t>
  </si>
  <si>
    <t>1750-05</t>
  </si>
  <si>
    <t>1756-06</t>
  </si>
  <si>
    <t>1769-06</t>
  </si>
  <si>
    <t>1768-04</t>
  </si>
  <si>
    <t>1775-02</t>
  </si>
  <si>
    <t>1769-09</t>
  </si>
  <si>
    <t>1786-04</t>
  </si>
  <si>
    <t>1802-10</t>
  </si>
  <si>
    <t>1707-04</t>
  </si>
  <si>
    <t>1746-02</t>
  </si>
  <si>
    <t>1759-10</t>
  </si>
  <si>
    <t>1755-05</t>
  </si>
  <si>
    <t>1767-10</t>
  </si>
  <si>
    <t>1774-11</t>
  </si>
  <si>
    <t>1741-09</t>
  </si>
  <si>
    <t>Rich Neck - Hammond</t>
  </si>
  <si>
    <t>1769-04</t>
  </si>
  <si>
    <t>1744-11</t>
  </si>
  <si>
    <t>1785-05</t>
  </si>
  <si>
    <t>1743-11</t>
  </si>
  <si>
    <t>1741-08</t>
  </si>
  <si>
    <t>1770-03</t>
  </si>
  <si>
    <t>1724-10</t>
  </si>
  <si>
    <t>1751-09</t>
  </si>
  <si>
    <t>1751-03</t>
  </si>
  <si>
    <t>1768-10</t>
  </si>
  <si>
    <t>1772-11</t>
  </si>
  <si>
    <t>1768-12</t>
  </si>
  <si>
    <t>1774-07</t>
  </si>
  <si>
    <t>1779-03</t>
  </si>
  <si>
    <t>1740-03</t>
  </si>
  <si>
    <t>1777-04</t>
  </si>
  <si>
    <t>1811-06</t>
  </si>
  <si>
    <t>1767-02</t>
  </si>
  <si>
    <t>1775-05</t>
  </si>
  <si>
    <t>1719-02</t>
  </si>
  <si>
    <t>1732-04</t>
  </si>
  <si>
    <t>1772-02</t>
  </si>
  <si>
    <t>1775-07</t>
  </si>
  <si>
    <t>1820-06</t>
  </si>
  <si>
    <t>Mrs. M. Gemmill Ellingsworth</t>
  </si>
  <si>
    <t>Stephen Boone Dorsey</t>
  </si>
  <si>
    <t>1795 (circa)</t>
  </si>
  <si>
    <t>2.5-story 3x1 gable-roofed stone house covered with stucco, attached to the original log house c. 1695</t>
  </si>
  <si>
    <t>Dorseys Range Plat</t>
  </si>
  <si>
    <t>"on the drafts of Snowdens River" beginning  "in the fork of a draft of Bush Cabbin Branch descending into the afsd river to the west side of of a high point or ridge"</t>
  </si>
  <si>
    <t>Sapling Ridge Plat</t>
  </si>
  <si>
    <t>3.5-story 3x2 bay stone house</t>
  </si>
  <si>
    <t>Rev. and Mrs. Virgil Van Street</t>
  </si>
  <si>
    <t>1790 (circa)</t>
  </si>
  <si>
    <t>2-story 2x1 bay stone house</t>
  </si>
  <si>
    <t>Nancy Valle</t>
  </si>
  <si>
    <t>Allen Bowie Davis</t>
  </si>
  <si>
    <t>1847 (circa)</t>
  </si>
  <si>
    <t>2 3x1 bay houses dating from 1860 and 1880</t>
  </si>
  <si>
    <t>Albert G. Warfield willed his estate including this property to his son Edwin Warfield Sr. upon his death in 1891</t>
  </si>
  <si>
    <t>Hugh and Virginia Flaherty</t>
  </si>
  <si>
    <t>HOBBS PURCHASE</t>
  </si>
  <si>
    <t>Hobbs Purchase</t>
  </si>
  <si>
    <t>2/12/1749</t>
  </si>
  <si>
    <t>Resurvey of Bush Creek Hill originally in Prince George's County lying now completely within Frederick County.  Borders Prospect Hill above Neals Chance.</t>
  </si>
  <si>
    <t>Hobbs Purchase Plat</t>
  </si>
  <si>
    <t>Straddles Howard, Frederick, and Montgomery Counties</t>
  </si>
  <si>
    <t>1.5-story 3x2 bay Dutch Colonial</t>
  </si>
  <si>
    <t>Mt. Airy Full Gospel Church</t>
  </si>
  <si>
    <t>William and Laura Walker</t>
  </si>
  <si>
    <t>1920 (circa)</t>
  </si>
  <si>
    <t>Shown in plats for Prospect Hill and Hobbs Purchase with a barren just to the northwest</t>
  </si>
  <si>
    <t>"on the head draft of that branch of Patuxent called Snowdens River" beginning "on the north side of a draft of the afsd Snowdens River and near the head of the said river"</t>
  </si>
  <si>
    <t>Johnsons Care Plat</t>
  </si>
  <si>
    <t>4/7/1764</t>
  </si>
  <si>
    <t>10/20/1736</t>
  </si>
  <si>
    <t>Darbys Desire Plat</t>
  </si>
  <si>
    <t>"in the fork of Patuxent River next adjoyning to a tract of land called Hammond and Gest [Geist] Beginning at a bounded white oak standing in the north thirteen degree east line of the land" and running northeast from there</t>
  </si>
  <si>
    <t>Lemington Plat</t>
  </si>
  <si>
    <t>3/27/1728</t>
  </si>
  <si>
    <t>Fosters Fancy - Resurveyed Plat</t>
  </si>
  <si>
    <t>The Boyling Springs Plat</t>
  </si>
  <si>
    <t>"on the east side of Snowdens River" beginning "near the head of a small branch leading into Snowdens River afsd and near to a great stone which stone is marked PBx1745"</t>
  </si>
  <si>
    <t>10/6/1749</t>
  </si>
  <si>
    <t>Henry And Peter Plat</t>
  </si>
  <si>
    <t>Fine Soil Forrest Plat</t>
  </si>
  <si>
    <t>Shipleys Will, Sallys Chance, Rowleys Neck</t>
  </si>
  <si>
    <t>Shipleys Will, Sallys Chance, Stoney Hills, Rowleys Neck, Fine Soil Forest - Hood</t>
  </si>
  <si>
    <t>Airy Hills And Pleasant Spriings, Merciers Industry</t>
  </si>
  <si>
    <t>The Stones Plat</t>
  </si>
  <si>
    <t>Noahs Ark Plat</t>
  </si>
  <si>
    <t>Stevens Forest, Kilkenny, Deavers Lot, Browns Hopyard, Howards Passage, Repentance - Hammond, Atholl Enlarged, Richmonds Lot, Hickens Chance And Dorseys Friendship, Deavers Choice</t>
  </si>
  <si>
    <t>Airy Hills And Pleasant Springs - Mercier Plat</t>
  </si>
  <si>
    <t>2/26/1807</t>
  </si>
  <si>
    <t>Post Office</t>
  </si>
  <si>
    <t>Shown on the plat for Prospect Hill as lying south of Windsor Forrest along the Patuxent</t>
  </si>
  <si>
    <t>AIRY HILLS AND PLEASANT SPRINGS - Wells</t>
  </si>
  <si>
    <t>Brookevillle</t>
  </si>
  <si>
    <t>Fosters Makeshift Plat</t>
  </si>
  <si>
    <t>1/24/1746</t>
  </si>
  <si>
    <t>Gaithers Chance Plat</t>
  </si>
  <si>
    <t>Grog Plat</t>
  </si>
  <si>
    <t>Henry And Thomas Plat</t>
  </si>
  <si>
    <t>8/18/1719</t>
  </si>
  <si>
    <t>Oven Wood Thicket Plat</t>
  </si>
  <si>
    <t>2/24/1731</t>
  </si>
  <si>
    <t>10/7/1744</t>
  </si>
  <si>
    <t>Pheasant Ridge Plat</t>
  </si>
  <si>
    <t>1/1/1753</t>
  </si>
  <si>
    <t>3/22/1732</t>
  </si>
  <si>
    <t>Johns Lot - Barnes Plat</t>
  </si>
  <si>
    <t>Cumberland Plat</t>
  </si>
  <si>
    <t>5/8/1751</t>
  </si>
  <si>
    <t>Addition To Goose Neck Plat</t>
  </si>
  <si>
    <t>4/11/1771</t>
  </si>
  <si>
    <t>Lessworth Plat</t>
  </si>
  <si>
    <t>Discord Plat</t>
  </si>
  <si>
    <t>3/23/1771</t>
  </si>
  <si>
    <t>Lost By Neglect Plat</t>
  </si>
  <si>
    <t>Good Neighborhood - Shipley Plat</t>
  </si>
  <si>
    <t>Good Neighborhood - Ridgely</t>
  </si>
  <si>
    <t>3/10/1746</t>
  </si>
  <si>
    <t>Barnes Friendship Plat</t>
  </si>
  <si>
    <t>1/1/1746</t>
  </si>
  <si>
    <t>Crow Nest Bottom Plat</t>
  </si>
  <si>
    <t>8/10/1751</t>
  </si>
  <si>
    <t>Concord - Resurveyed</t>
  </si>
  <si>
    <t>Concord - Resurveyed Plat</t>
  </si>
  <si>
    <t>1/23/1771</t>
  </si>
  <si>
    <t>1/25/1796</t>
  </si>
  <si>
    <t>Browns Oversight And Worthingtons Foresight Plat</t>
  </si>
  <si>
    <t>Merciers Lot Resurveyed Plat</t>
  </si>
  <si>
    <t>Had the original Spurrier's Lot been renamed by now?  Where was the Meadow (there were several patented in the 1760s in AACo)</t>
  </si>
  <si>
    <t>Purdums Choice Plat</t>
  </si>
  <si>
    <t>9/32/1752</t>
  </si>
  <si>
    <t>Purdums Enlargement Plat</t>
  </si>
  <si>
    <t>Ridgelys Care Plat</t>
  </si>
  <si>
    <t>10/23/1729</t>
  </si>
  <si>
    <t>Poor Mans Beginning Plat</t>
  </si>
  <si>
    <t>9/3/1746</t>
  </si>
  <si>
    <t>Poor Mans Beginning - Resurveyed Plat</t>
  </si>
  <si>
    <t>Resurvey of tract of same name with no changes "on a Draft of Dorseys Great Branch" adjoining Ridgely's Care</t>
  </si>
  <si>
    <t>Chestnut Ridge Plat</t>
  </si>
  <si>
    <t>4/30/1742</t>
  </si>
  <si>
    <t>Dorseys Addition Plat</t>
  </si>
  <si>
    <t>9/5/1740</t>
  </si>
  <si>
    <t>Partnership - Resurveyed Plat</t>
  </si>
  <si>
    <t>11/28/1719</t>
  </si>
  <si>
    <t>6/4/1723</t>
  </si>
  <si>
    <t>Bite The Biter Plat</t>
  </si>
  <si>
    <t>12/25/1719</t>
  </si>
  <si>
    <t>1/9/1729</t>
  </si>
  <si>
    <t>Clarys Forrest Plat</t>
  </si>
  <si>
    <t>Robinsons Mistake Plat</t>
  </si>
  <si>
    <t>9/15/1720</t>
  </si>
  <si>
    <t>The Grove Plat</t>
  </si>
  <si>
    <t>11/28/1735</t>
  </si>
  <si>
    <t>The Grove - Resurveyed Plat</t>
  </si>
  <si>
    <t>Good Neighborhood - Ridgely Plat</t>
  </si>
  <si>
    <t>10/9/1729</t>
  </si>
  <si>
    <t>11/20/1724</t>
  </si>
  <si>
    <t>2/20/1741</t>
  </si>
  <si>
    <t>Long Bottom Plat</t>
  </si>
  <si>
    <t>5/27/1745</t>
  </si>
  <si>
    <t>9/2/1742</t>
  </si>
  <si>
    <t>Bishops Outlet Plat</t>
  </si>
  <si>
    <t>Bishops Range Plat</t>
  </si>
  <si>
    <t>12/11/1750</t>
  </si>
  <si>
    <t>Feb 1751</t>
  </si>
  <si>
    <t>Equitable Plat</t>
  </si>
  <si>
    <t>10/17/1744</t>
  </si>
  <si>
    <t>Turkey Point Plat</t>
  </si>
  <si>
    <t>Finish Plat</t>
  </si>
  <si>
    <t>5/2/1741</t>
  </si>
  <si>
    <t>Charities Purchase And James Lot Plat</t>
  </si>
  <si>
    <t>3/2/1783</t>
  </si>
  <si>
    <t>Addition To Whats Left Plat</t>
  </si>
  <si>
    <t>Second Choice Plat</t>
  </si>
  <si>
    <t>Salopia Plat</t>
  </si>
  <si>
    <t>2/25/1783</t>
  </si>
  <si>
    <t>Shipleys Neglect Plat</t>
  </si>
  <si>
    <t>5/10/1830</t>
  </si>
  <si>
    <t>Lucy And Rachels Lot Plat</t>
  </si>
  <si>
    <t>4/27/1730</t>
  </si>
  <si>
    <t>Snowdens Cowpen Regulated Plat</t>
  </si>
  <si>
    <t>6/6/1748</t>
  </si>
  <si>
    <t>Appears to border McKendree and Hobbs Roads</t>
  </si>
  <si>
    <t>Appears to border Hobbs Road and various ridge lines</t>
  </si>
  <si>
    <t>Invasion Plat</t>
  </si>
  <si>
    <t>Resurvey of Fine soil Forrest "between the branches of the Middle River of Patuxent and the branches of Snowdens River in the Barrans", adjoining Boyling Springs, Round About Hills, Pheasant Ridge</t>
  </si>
  <si>
    <t>12/24/1770</t>
  </si>
  <si>
    <t>3/6/1752</t>
  </si>
  <si>
    <t>Benjamin Addition Plat</t>
  </si>
  <si>
    <t>4/29/1773</t>
  </si>
  <si>
    <t>THE WILLOW SPRING</t>
  </si>
  <si>
    <t>The Willow Spring Plat</t>
  </si>
  <si>
    <t>The Willow Spring</t>
  </si>
  <si>
    <t>1/24/1796</t>
  </si>
  <si>
    <t>Rich Bottom Plat</t>
  </si>
  <si>
    <t>1/8/1823</t>
  </si>
  <si>
    <t>Starting point well described, appears to bound on Bens Branch</t>
  </si>
  <si>
    <t>Appears to bound on Bens Branch</t>
  </si>
  <si>
    <t>Appears to border Bens Branch, starting point in fork of that branch</t>
  </si>
  <si>
    <t>White Wine And Claret - Resurveyed</t>
  </si>
  <si>
    <t>(39.28,-77.02)</t>
  </si>
  <si>
    <t>Addition To Josephs Adancement</t>
  </si>
  <si>
    <t>Wed, 23 Aug 15:06</t>
  </si>
  <si>
    <t>Thu, 24 Aug 12:14</t>
  </si>
  <si>
    <t>Thu, 24 Aug 20:10</t>
  </si>
  <si>
    <t>Mon, 21 Aug 11:26</t>
  </si>
  <si>
    <t>(39.26,-77.03)</t>
  </si>
  <si>
    <t>Sat, 19 Aug 10:31</t>
  </si>
  <si>
    <t>Tue, 22 Aug 19:14</t>
  </si>
  <si>
    <t>Mon, 21 Aug 20:42</t>
  </si>
  <si>
    <t>Survey Of Tracts - Howard</t>
  </si>
  <si>
    <t>Tue, 22 Aug 17:42</t>
  </si>
  <si>
    <t>Mon, 21 Aug 19:18</t>
  </si>
  <si>
    <t>Merciers Trouble</t>
  </si>
  <si>
    <t>Sat, 19 Aug 10:10</t>
  </si>
  <si>
    <t>Sat, 19 Aug 12:23</t>
  </si>
  <si>
    <t>Fri, 18 Aug 17:11</t>
  </si>
  <si>
    <t>(39.31,-77.01)</t>
  </si>
  <si>
    <t>(39.29,-76.99)</t>
  </si>
  <si>
    <t>Poors Mans Beginning Corrected</t>
  </si>
  <si>
    <t>Tue, 22 Aug 18:18</t>
  </si>
  <si>
    <t>Fri, 18 Aug 16:04</t>
  </si>
  <si>
    <t>Thu, 24 Aug 14:18</t>
  </si>
  <si>
    <t>Wed, 23 Aug 09:41</t>
  </si>
  <si>
    <t>1744-03</t>
  </si>
  <si>
    <t>1783-03</t>
  </si>
  <si>
    <t>1807-02</t>
  </si>
  <si>
    <t>1733-10</t>
  </si>
  <si>
    <t>1750-09</t>
  </si>
  <si>
    <t>1719-03</t>
  </si>
  <si>
    <t>1752-03</t>
  </si>
  <si>
    <t>1741-04</t>
  </si>
  <si>
    <t>1723-06</t>
  </si>
  <si>
    <t>1720-10</t>
  </si>
  <si>
    <t>1741-05</t>
  </si>
  <si>
    <t>1751-08</t>
  </si>
  <si>
    <t>1751-05</t>
  </si>
  <si>
    <t>1725-03</t>
  </si>
  <si>
    <t>1752-04</t>
  </si>
  <si>
    <t>Doohoregan - Resurveyed Again</t>
  </si>
  <si>
    <t>1724-11</t>
  </si>
  <si>
    <t>1742-04</t>
  </si>
  <si>
    <t>1749-08</t>
  </si>
  <si>
    <t>1749-05</t>
  </si>
  <si>
    <t>1721-08</t>
  </si>
  <si>
    <t>1749-10</t>
  </si>
  <si>
    <t>1801-10</t>
  </si>
  <si>
    <t>1740-09</t>
  </si>
  <si>
    <t>1734-07</t>
  </si>
  <si>
    <t>1732-05</t>
  </si>
  <si>
    <t>1798-10</t>
  </si>
  <si>
    <t>1751-07</t>
  </si>
  <si>
    <t>1821-04</t>
  </si>
  <si>
    <t>1764-11</t>
  </si>
  <si>
    <t>1720-11</t>
  </si>
  <si>
    <t>1753-09</t>
  </si>
  <si>
    <t>1798-11</t>
  </si>
  <si>
    <t>1816-10</t>
  </si>
  <si>
    <t>1745-04</t>
  </si>
  <si>
    <t>1789-09</t>
  </si>
  <si>
    <t>1741-02</t>
  </si>
  <si>
    <t>1771-03</t>
  </si>
  <si>
    <t>1776-11</t>
  </si>
  <si>
    <t>1792-11</t>
  </si>
  <si>
    <t>1787-10</t>
  </si>
  <si>
    <t>1752-06</t>
  </si>
  <si>
    <t>1764-05</t>
  </si>
  <si>
    <t>1837-03</t>
  </si>
  <si>
    <t>1731-02</t>
  </si>
  <si>
    <t>1752-07</t>
  </si>
  <si>
    <t>1770-04</t>
  </si>
  <si>
    <t>1751-12</t>
  </si>
  <si>
    <t>1728-11</t>
  </si>
  <si>
    <t>1795-05</t>
  </si>
  <si>
    <t>1783-02</t>
  </si>
  <si>
    <t>1733-04</t>
  </si>
  <si>
    <t>1748-06</t>
  </si>
  <si>
    <t>1724-02</t>
  </si>
  <si>
    <t>1796-06</t>
  </si>
  <si>
    <t>1823-08</t>
  </si>
  <si>
    <t>1756-07</t>
  </si>
  <si>
    <t>1755-03</t>
  </si>
  <si>
    <t>1743-05</t>
  </si>
  <si>
    <t>1830-05</t>
  </si>
  <si>
    <t>1736-12</t>
  </si>
  <si>
    <t>Mercers Trouble (Merciers Industry)</t>
  </si>
  <si>
    <t>Windsor Forrest - Mansell (Look Sharp)</t>
  </si>
  <si>
    <t>(blank)</t>
  </si>
  <si>
    <t>Count of Post Office</t>
  </si>
  <si>
    <t>Plat Quality</t>
  </si>
  <si>
    <t xml:space="preserve">Goose Neck, Pheasant Ridge; shown on plat of resurvey east of Henry And Peter which is fixed </t>
  </si>
  <si>
    <t>Goose Neck, Addition To Goose Neck, Dorseys Grove, Pheasant Ridge, Brothers Level; east of Henry And Peter which is fixed</t>
  </si>
  <si>
    <t>Ovenwood Thicket;  shown on resurvey plat, east of Henry And Peter which is fixed</t>
  </si>
  <si>
    <t>Numbered courses, table of courses</t>
  </si>
  <si>
    <t>Course measurements</t>
  </si>
  <si>
    <t>Included plats, adjoining plats</t>
  </si>
  <si>
    <t>Shown on plat for Benjamins Addition</t>
  </si>
  <si>
    <t>Shipleys Foresight Plat</t>
  </si>
  <si>
    <t>Resurvey of  part of Good Neighborhood Enlarged "on the south side of the western falls of Patapsco River", adjoins Shipley's Search, Shipley's Discovery, Conclusion, and Discord</t>
  </si>
  <si>
    <t>RED OAK SPRING</t>
  </si>
  <si>
    <t>5/18/1761</t>
  </si>
  <si>
    <t>Resurvey of 112 acres of Shipleys Search</t>
  </si>
  <si>
    <t>Red Oak Spring Plat</t>
  </si>
  <si>
    <t>Red Oak Spring</t>
  </si>
  <si>
    <t>Barnes Friendship, Red Oak Spring, and The Willow Spring</t>
  </si>
  <si>
    <t>9/4/1762</t>
  </si>
  <si>
    <t>Gaithers Enlargement Plat</t>
  </si>
  <si>
    <t>Resurvey of many properties; appears to follow Underwood, Old Frederick, and McKendree Roads and other contour lines</t>
  </si>
  <si>
    <t>Dear Bought Plat</t>
  </si>
  <si>
    <t>First Addition To Little Worth Plat</t>
  </si>
  <si>
    <t>SELF DEFENCE</t>
  </si>
  <si>
    <t>May 1839</t>
  </si>
  <si>
    <t>10/6/1819</t>
  </si>
  <si>
    <t>Self Defence</t>
  </si>
  <si>
    <t>indexed as Self Defiance</t>
  </si>
  <si>
    <t>Resurvey of part of Poverty Discovered</t>
  </si>
  <si>
    <t>Curry Galls - Resurveyed Plat</t>
  </si>
  <si>
    <t>Resurvey of Henry Ridgely's part of Curry Galls - Resurveyed which was 257 acres</t>
  </si>
  <si>
    <t>Windsor Plat</t>
  </si>
  <si>
    <t>The patent is in the same folder as Willow Spring</t>
  </si>
  <si>
    <t>6/1/1758</t>
  </si>
  <si>
    <t xml:space="preserve">1-story 4x1 bay shingled log house </t>
  </si>
  <si>
    <t>Mrs. Raymond Smallwood</t>
  </si>
  <si>
    <t>Vanity Mount - Resurveyed, Duvalls Range</t>
  </si>
  <si>
    <t>2-story 5x1 bay frame house</t>
  </si>
  <si>
    <t>Mel Gross</t>
  </si>
  <si>
    <t>Allen Bowie Davis who sold it to George Peddicord</t>
  </si>
  <si>
    <t>Allen Bowie Davis sold part of his Roxbury Farm for the church</t>
  </si>
  <si>
    <t>2-story 5x2 bay frame house</t>
  </si>
  <si>
    <t>Philemon Dorsey willed the property to his children which made its way to William R. Warfield who is the first certain owner of the house</t>
  </si>
  <si>
    <t>Border Cabin Branch and Jennings Chapel Road, Fredericksburgh, Middle Spring, Harrys Lot</t>
  </si>
  <si>
    <t>Numbered courses, table of courses, bordering properties</t>
  </si>
  <si>
    <t>5/11/1772</t>
  </si>
  <si>
    <t>Middle Spring Plat</t>
  </si>
  <si>
    <t>links point to corrected survey although the original survey precedes it in the folder</t>
  </si>
  <si>
    <t>Mr. and Mrs. Laurence Moore</t>
  </si>
  <si>
    <t>2.5-story 3x1 gable-roofed frame house</t>
  </si>
  <si>
    <t>John Welsh owned the original land patents, Joshua D. Warfield inherited the house on his fathers death</t>
  </si>
  <si>
    <t>ACORN HILL</t>
  </si>
  <si>
    <t>Dec 1794</t>
  </si>
  <si>
    <t>11/16/1794</t>
  </si>
  <si>
    <t>Acorn Hill Plat</t>
  </si>
  <si>
    <t>Acorn Hill</t>
  </si>
  <si>
    <t>ADDITION TO ACORN HILL</t>
  </si>
  <si>
    <t>Addition To Acorn Hill</t>
  </si>
  <si>
    <t>Addition To Acorn Hill Plat</t>
  </si>
  <si>
    <t>Adjoining Additional Defense but does not say where</t>
  </si>
  <si>
    <t>Resurvey of Ridgely's Great Park and Ridgely's Range adjoining Bite The Skinner, Wise Man's Folly, and Range Declined beginning "at the end of three perches on the sixty fifth line of the aforesaid land called Bite the Skinner"</t>
  </si>
  <si>
    <t>Beginning at the end of the 33rd course of Hobsons Choice, this parcel was not patented as it was wholly disconnected from Acorn Hill and that is not allowed in a single patent</t>
  </si>
  <si>
    <t>PLUMB TREE MEADOWS</t>
  </si>
  <si>
    <t>Plumb Tree Meadows</t>
  </si>
  <si>
    <t>Plumb Tree Meadows Plat</t>
  </si>
  <si>
    <t>2/17/1797</t>
  </si>
  <si>
    <t>Aug 1797</t>
  </si>
  <si>
    <t>RESURVEY OF TRACTS  - Worthington</t>
  </si>
  <si>
    <t>Oct 1735</t>
  </si>
  <si>
    <t>Resurvey Of Tracts - Worthington</t>
  </si>
  <si>
    <t>Resurvey Of Tracts - Worthington Plat</t>
  </si>
  <si>
    <t>Resurvey of Waldridge (Wardridge? Warner &amp; Ridgely June 1663) and Broome (Ridgely 1670)</t>
  </si>
  <si>
    <t>Resurvey for Richard Ridgely Esq. of a tract called Resurvey of Tracts (Thomas Worthington - 1735), beginning where stood the beginning tree of Long Reach then running SW two courses to Dorsey Search, then two more courses NW to the Patuxent River and then bounding on it.  Note that Resurvey of Tract appears to be south of Howard County and I suspect they referenced the wrong patent.  Appears to be a resurvey of Freeborns Progress.</t>
  </si>
  <si>
    <t>Broom, Waldridge/Wardridge</t>
  </si>
  <si>
    <t>The Addition To Freeborns Progress Plat</t>
  </si>
  <si>
    <t>Adjoining Dorseys Search</t>
  </si>
  <si>
    <t>The Addition To Dorseys Search</t>
  </si>
  <si>
    <t>The Addition To Dorseys Search Plat</t>
  </si>
  <si>
    <t>ADDITION TO DORSEYS SEARCH</t>
  </si>
  <si>
    <t>ADDITION TO FREEBORNS PROGRESS</t>
  </si>
  <si>
    <t>Ridgelys Great Park</t>
  </si>
  <si>
    <t>(39.29,-77.08)</t>
  </si>
  <si>
    <t>Mon, 04 Sep 15:54</t>
  </si>
  <si>
    <t>(39.33,-77.11)</t>
  </si>
  <si>
    <t>(39.32,-77.00)</t>
  </si>
  <si>
    <t>Sun, 03 Sep 17:07</t>
  </si>
  <si>
    <t>(39.28,-77.04)</t>
  </si>
  <si>
    <t>(39.25,-76.82)</t>
  </si>
  <si>
    <t>Fri, 15 Sep 21:06</t>
  </si>
  <si>
    <t>Sun, 03 Sep 14:37</t>
  </si>
  <si>
    <t>(39.33,-76.98)</t>
  </si>
  <si>
    <t>Mon, 28 Aug 16:07</t>
  </si>
  <si>
    <t>Wed, 30 Aug 19:59</t>
  </si>
  <si>
    <t>(39.33,-76.99)</t>
  </si>
  <si>
    <t>Sun, 27 Aug 14:15</t>
  </si>
  <si>
    <t>Fri, 15 Sep 15:51</t>
  </si>
  <si>
    <t>Thu, 31 Aug 12:25</t>
  </si>
  <si>
    <t>(39.28,-77.10)</t>
  </si>
  <si>
    <t>Sat, 09 Sep 13:26</t>
  </si>
  <si>
    <t>Sat, 09 Sep 13:36</t>
  </si>
  <si>
    <t>(39.31,-77.09)</t>
  </si>
  <si>
    <t>Fri, 15 Sep 16:02</t>
  </si>
  <si>
    <t>Sun, 03 Sep 11:05</t>
  </si>
  <si>
    <t>(39.33,-76.95)</t>
  </si>
  <si>
    <t>Addition To Dorseys Search</t>
  </si>
  <si>
    <t>Sat, 16 Sep 17:22</t>
  </si>
  <si>
    <t>Sat, 09 Sep 14:10</t>
  </si>
  <si>
    <t>Fri, 01 Sep 20:00</t>
  </si>
  <si>
    <t>Sun, 27 Aug 13:30</t>
  </si>
  <si>
    <t>Mon, 28 Aug 15:30</t>
  </si>
  <si>
    <t>Addition To Freeborns Progress</t>
  </si>
  <si>
    <t>Sat, 16 Sep 17:03</t>
  </si>
  <si>
    <t>(39.32,-76.99)</t>
  </si>
  <si>
    <t>Fri, 01 Sep 19:34</t>
  </si>
  <si>
    <t>Fri, 01 Sep 20:08</t>
  </si>
  <si>
    <t>1802-02</t>
  </si>
  <si>
    <t>1823</t>
  </si>
  <si>
    <t>1814</t>
  </si>
  <si>
    <t>1797-02</t>
  </si>
  <si>
    <t>1772</t>
  </si>
  <si>
    <t>1758-06</t>
  </si>
  <si>
    <t>In KML file</t>
  </si>
  <si>
    <t>Campbles Chance Plat</t>
  </si>
  <si>
    <t>7/16/1726</t>
  </si>
  <si>
    <t>11/1/1720</t>
  </si>
  <si>
    <t>Grimmetts Chance Plat</t>
  </si>
  <si>
    <t>Lewis Lot Plat</t>
  </si>
  <si>
    <t>8/29/1745</t>
  </si>
  <si>
    <t>Pretty Land Plat</t>
  </si>
  <si>
    <t>9/17/1725</t>
  </si>
  <si>
    <t>ADDITION - Carroll</t>
  </si>
  <si>
    <t>ADDITION - Duvall</t>
  </si>
  <si>
    <t>May 1733</t>
  </si>
  <si>
    <t>Addition Plat</t>
  </si>
  <si>
    <t>"on the west side of a tract of land called Broken Land" beginning "near to the end of the north two hundred perches course of a tract of land called Clarks Direction"</t>
  </si>
  <si>
    <t>4/18/1738</t>
  </si>
  <si>
    <t>5/10/1733</t>
  </si>
  <si>
    <t>Saplin Range Plat</t>
  </si>
  <si>
    <t>3/6/1739</t>
  </si>
  <si>
    <t>Davis Purchase Plat</t>
  </si>
  <si>
    <t>9/30/1719</t>
  </si>
  <si>
    <t>Hollands Chance Plat</t>
  </si>
  <si>
    <t>Snowdens Intent Plat</t>
  </si>
  <si>
    <t>7/10/1733</t>
  </si>
  <si>
    <t>Weavers Lot Plat</t>
  </si>
  <si>
    <t>3/16/1776</t>
  </si>
  <si>
    <t>Pilla Terra Plat</t>
  </si>
  <si>
    <t>5/3/1753</t>
  </si>
  <si>
    <t>South Bran Plat</t>
  </si>
  <si>
    <t>Dunkel Plat</t>
  </si>
  <si>
    <t>1/17/1737</t>
  </si>
  <si>
    <t>10/25/1719</t>
  </si>
  <si>
    <t>Martins Luck Plat</t>
  </si>
  <si>
    <t>3/6/1743</t>
  </si>
  <si>
    <t>1/1/1777</t>
  </si>
  <si>
    <t>Thomas, Samuel, and John Snowden were partners; no plat is included</t>
  </si>
  <si>
    <t>Resurvey of Warfields Neglect adjoining Laswells(?) Hopewell and close to Davises Hill</t>
  </si>
  <si>
    <t>Resurveyed Mar 1784/5</t>
  </si>
  <si>
    <t>12/8/1723</t>
  </si>
  <si>
    <t>Riggs Hills Plat</t>
  </si>
  <si>
    <t>Original courses not given nor its survey date</t>
  </si>
  <si>
    <t>HOWARDS LUCK - Resurveyed</t>
  </si>
  <si>
    <t>10/25/1751</t>
  </si>
  <si>
    <t>Bensons Request Plat</t>
  </si>
  <si>
    <t>Parrs Addition Plat</t>
  </si>
  <si>
    <t>5/6/1730</t>
  </si>
  <si>
    <t>Roberts Lot Plat</t>
  </si>
  <si>
    <t>Original courses given in resurvey which has now become escheat and is basically renamed Roberts Lot</t>
  </si>
  <si>
    <t>Williams Lot - Brown Plat</t>
  </si>
  <si>
    <t>Williams Lot - Shipley Plat</t>
  </si>
  <si>
    <t>9/7/1732</t>
  </si>
  <si>
    <t>Hunting Ground Plat</t>
  </si>
  <si>
    <t>3/3/1719</t>
  </si>
  <si>
    <t>Geists Plains Plat</t>
  </si>
  <si>
    <t>2/17/1724</t>
  </si>
  <si>
    <t>2/17/1759</t>
  </si>
  <si>
    <t>8/15/1793</t>
  </si>
  <si>
    <t>Bare Hills Plat</t>
  </si>
  <si>
    <t>2/1/1718</t>
  </si>
  <si>
    <t>11/4/1719</t>
  </si>
  <si>
    <t>Griffiths Range Plat</t>
  </si>
  <si>
    <t>Borders Little Patuxent River (Browns River), includes Dryers Inheritance</t>
  </si>
  <si>
    <t>Dryers Inheritance, resurveyed in Hammonds Inheritance which is fixed</t>
  </si>
  <si>
    <t>Coles Choice Plat</t>
  </si>
  <si>
    <t>11/20/1761</t>
  </si>
  <si>
    <t>3/6/1793</t>
  </si>
  <si>
    <t>Patricks Fancy Plat</t>
  </si>
  <si>
    <t>8/27/1803</t>
  </si>
  <si>
    <t>Spurriers Interest Plat</t>
  </si>
  <si>
    <t>12/17/1795</t>
  </si>
  <si>
    <t>Barrys Duck Plat</t>
  </si>
  <si>
    <t>3/12/1766</t>
  </si>
  <si>
    <t>Bells Chance Plat</t>
  </si>
  <si>
    <t>1/10/1733</t>
  </si>
  <si>
    <t>Triangle Plat</t>
  </si>
  <si>
    <t>1/29/1762</t>
  </si>
  <si>
    <t>Talbotts Addition Plat</t>
  </si>
  <si>
    <t>2/4/1745</t>
  </si>
  <si>
    <t>Recovery Plat</t>
  </si>
  <si>
    <t>Johns Lot - Hammond Plat</t>
  </si>
  <si>
    <t>5/11/1737</t>
  </si>
  <si>
    <t>2/15/1743</t>
  </si>
  <si>
    <t>Partnership Renewed Plat</t>
  </si>
  <si>
    <t>Grecian Siege Plat</t>
  </si>
  <si>
    <t>2/20/1756</t>
  </si>
  <si>
    <t>Grecian Siege - Resurveyed Plat</t>
  </si>
  <si>
    <t>11/28/1808</t>
  </si>
  <si>
    <t>Larkins Inheritance Plat</t>
  </si>
  <si>
    <t>Addition To Troy Plat</t>
  </si>
  <si>
    <t>2/18/1718</t>
  </si>
  <si>
    <t>Browns Purchase Resurveyed Plat</t>
  </si>
  <si>
    <t>9/9/1794</t>
  </si>
  <si>
    <t>4/5/1728</t>
  </si>
  <si>
    <t>Browns Purchase Plat</t>
  </si>
  <si>
    <t>Browns Addition Plat</t>
  </si>
  <si>
    <t>9/7/1767</t>
  </si>
  <si>
    <t>Fire Tongs Plat</t>
  </si>
  <si>
    <t>Johns Luck Plat</t>
  </si>
  <si>
    <t>Hammonds Discovery - Philip Plat</t>
  </si>
  <si>
    <t>1/12/1719</t>
  </si>
  <si>
    <t>Belts Point Plat</t>
  </si>
  <si>
    <t>Calebs Pasture Plat</t>
  </si>
  <si>
    <t>Dorseys Hill Plat</t>
  </si>
  <si>
    <t>12/11/1772</t>
  </si>
  <si>
    <t>3/25/1764</t>
  </si>
  <si>
    <t>12/20/1746</t>
  </si>
  <si>
    <t>Scotts Advantage Plat</t>
  </si>
  <si>
    <t>Plat does not match survey for part 3</t>
  </si>
  <si>
    <t>Edwards Discovery Plat</t>
  </si>
  <si>
    <t>Bryer Bottom Plat</t>
  </si>
  <si>
    <t>12/1/1794</t>
  </si>
  <si>
    <t>6/8/1741</t>
  </si>
  <si>
    <t>Edwards Lot Plat</t>
  </si>
  <si>
    <t>4/12/1771</t>
  </si>
  <si>
    <t>3/1/1720</t>
  </si>
  <si>
    <t>Belts Chance Plat</t>
  </si>
  <si>
    <t>Guinns Purchase Plat</t>
  </si>
  <si>
    <t>12/19/1790</t>
  </si>
  <si>
    <t>3/22/1750</t>
  </si>
  <si>
    <t>Mar 1750</t>
  </si>
  <si>
    <t>woodford; assuming patented Mar 1750 since original was patented  Sep 1749</t>
  </si>
  <si>
    <t>Northern Addition Plat</t>
  </si>
  <si>
    <t>Addition To Half Pone Plat</t>
  </si>
  <si>
    <t>5/7/1764</t>
  </si>
  <si>
    <t>Marys Lot Plat</t>
  </si>
  <si>
    <t>6/2/1725</t>
  </si>
  <si>
    <t>"on that branch of Patuxent called Browns River" beginning "at the end of the first course of a tract of land called Porters Care and in the north course of a tract of land called Shipards [sic - Shephards] Forest"</t>
  </si>
  <si>
    <t>Addition To Hoods Hall And Bens Luck Plat</t>
  </si>
  <si>
    <t>see MIHP HO-25 Brick House on the Pike</t>
  </si>
  <si>
    <t>Resurvey of parts of Day's Discovery, Mt. Gilboa, Benn's Delight, Benn's Luck, Pinkstone's Delight, Gaither's Adventure, Rebecca's Lot, and Mt. Etna</t>
  </si>
  <si>
    <t>3/1/1753</t>
  </si>
  <si>
    <t>Resurveyed after already resurveyed as Cumberland but does not mention it</t>
  </si>
  <si>
    <t>11/16/1767</t>
  </si>
  <si>
    <t>Eagle Tower Plat</t>
  </si>
  <si>
    <t>Resurvey of Mackinzies Discovery "on the south side of the main falls of Patapsco River" adjoining Margretts Fancy, Hobsons Choice, and Addition to Hobsons Choice"</t>
  </si>
  <si>
    <t>11/25/1721</t>
  </si>
  <si>
    <t>Taylors Hall Plat</t>
  </si>
  <si>
    <t>Gaither's Adventure</t>
  </si>
  <si>
    <t>Mount Sion Plat</t>
  </si>
  <si>
    <t>10/20/1725</t>
  </si>
  <si>
    <t>11/4/1723</t>
  </si>
  <si>
    <t>Addition To Tuckers Delight Plat</t>
  </si>
  <si>
    <t>2/3/1720</t>
  </si>
  <si>
    <t>Tuckers Delight Plat</t>
  </si>
  <si>
    <t>Chance - Pierpoint Plat</t>
  </si>
  <si>
    <t>12/10/1718</t>
  </si>
  <si>
    <t>Calebs Vineyard Plat</t>
  </si>
  <si>
    <t>6/28/1784</t>
  </si>
  <si>
    <t>Pleasant Fields Plat</t>
  </si>
  <si>
    <t>Upton Park Plat</t>
  </si>
  <si>
    <t>6/12/1725</t>
  </si>
  <si>
    <t>Cowick Hall Plat</t>
  </si>
  <si>
    <t>3/19/1776</t>
  </si>
  <si>
    <t>Kingston Suburbs Flat</t>
  </si>
  <si>
    <t>11/10/1770</t>
  </si>
  <si>
    <t>Stevens Level Plat</t>
  </si>
  <si>
    <t>Hanover Plat</t>
  </si>
  <si>
    <t>3/5/1729</t>
  </si>
  <si>
    <t>3/5/1788</t>
  </si>
  <si>
    <t>Maccubbins Search Plat</t>
  </si>
  <si>
    <t>First Discovery Plat</t>
  </si>
  <si>
    <t>6/2/1732</t>
  </si>
  <si>
    <t>Dorseys Angles Plat</t>
  </si>
  <si>
    <t>Timber Neck Corrected Plat</t>
  </si>
  <si>
    <t>4/1/1785</t>
  </si>
  <si>
    <t>11/20/1764</t>
  </si>
  <si>
    <t>Timber Lane Plat</t>
  </si>
  <si>
    <t>3/3/1747</t>
  </si>
  <si>
    <t>Old Mans Folly (Hammond) Plat</t>
  </si>
  <si>
    <t>September 14, 1739 I Was Born John Hammond Son Of John Plat</t>
  </si>
  <si>
    <t>2/11/1794</t>
  </si>
  <si>
    <t>Samuels Contrivance Plat</t>
  </si>
  <si>
    <t>8/10/1717</t>
  </si>
  <si>
    <t>1/4/1808</t>
  </si>
  <si>
    <t>5/9/1751</t>
  </si>
  <si>
    <t>5/15/1724</t>
  </si>
  <si>
    <t>5/15/1771</t>
  </si>
  <si>
    <t>10/1/1792</t>
  </si>
  <si>
    <t>3/19/1726</t>
  </si>
  <si>
    <t>9/23/1761</t>
  </si>
  <si>
    <t>1/28/1749</t>
  </si>
  <si>
    <t>Sallys Chance Plat</t>
  </si>
  <si>
    <t>10/1/1687</t>
  </si>
  <si>
    <t>11/10/1695</t>
  </si>
  <si>
    <t>6/6/1702</t>
  </si>
  <si>
    <t>survey was in serious error according to resurvey</t>
  </si>
  <si>
    <t>3/26/1696</t>
  </si>
  <si>
    <t>Ellicott City - West</t>
  </si>
  <si>
    <t>Ellicott City - East</t>
  </si>
  <si>
    <t>Shown on Dr. Dorsey's map as south of Adam The First</t>
  </si>
  <si>
    <t>Columbia - East</t>
  </si>
  <si>
    <t>Columbia - West</t>
  </si>
  <si>
    <t>Columbia - South</t>
  </si>
  <si>
    <t>Addition To Good For Little Plat</t>
  </si>
  <si>
    <t>Tue, 19 Sep 11:33</t>
  </si>
  <si>
    <t>Sun, 17 Sep 17:28</t>
  </si>
  <si>
    <t xml:space="preserve">Chews Resolution Manor Org </t>
  </si>
  <si>
    <t>Fri, 22 Sep 19:19</t>
  </si>
  <si>
    <t>Mon, 18 Sep 12:23</t>
  </si>
  <si>
    <t>Howards Luck - Resurveyed</t>
  </si>
  <si>
    <t>Tue, 19 Sep 15:47</t>
  </si>
  <si>
    <t>Tue, 19 Sep 16:13</t>
  </si>
  <si>
    <t>(39.19,-76.81)</t>
  </si>
  <si>
    <t>Mon, 18 Sep 14:39</t>
  </si>
  <si>
    <t>Mon, 18 Sep 13:34</t>
  </si>
  <si>
    <t>(39.20,-76.85)</t>
  </si>
  <si>
    <t>Mon, 18 Sep 22:38</t>
  </si>
  <si>
    <t>Tue, 19 Sep 10:27</t>
  </si>
  <si>
    <t>Addition - Duvall</t>
  </si>
  <si>
    <t>Sun, 17 Sep 13:11</t>
  </si>
  <si>
    <t>(39.30,-77.02)</t>
  </si>
  <si>
    <t>Mon, 18 Sep 13:55</t>
  </si>
  <si>
    <t>(39.14,-76.90)</t>
  </si>
  <si>
    <t>Mon, 18 Sep 12:52</t>
  </si>
  <si>
    <t>Fri, 22 Sep 16:33</t>
  </si>
  <si>
    <t>Thu, 21 Sep 17:44</t>
  </si>
  <si>
    <t>(39.17,-76.83)</t>
  </si>
  <si>
    <t>Wed, 20 Sep 14:28</t>
  </si>
  <si>
    <t>1749-09</t>
  </si>
  <si>
    <t>1733-05</t>
  </si>
  <si>
    <t>1745-08</t>
  </si>
  <si>
    <t>1828-08</t>
  </si>
  <si>
    <t>1772-01</t>
  </si>
  <si>
    <t>1793-08</t>
  </si>
  <si>
    <t>1721-04</t>
  </si>
  <si>
    <t>1794-12</t>
  </si>
  <si>
    <t>1763-11</t>
  </si>
  <si>
    <t>1753-11</t>
  </si>
  <si>
    <t>1800-08</t>
  </si>
  <si>
    <t>1718-02</t>
  </si>
  <si>
    <t>1723-11</t>
  </si>
  <si>
    <t>1730-01</t>
  </si>
  <si>
    <t>1820-09</t>
  </si>
  <si>
    <t>1726-03</t>
  </si>
  <si>
    <t>1718-01</t>
  </si>
  <si>
    <t>1729-01</t>
  </si>
  <si>
    <t>1733-01</t>
  </si>
  <si>
    <t>1720-03</t>
  </si>
  <si>
    <t>1719-01</t>
  </si>
  <si>
    <t>1751-10</t>
  </si>
  <si>
    <t>1731-01</t>
  </si>
  <si>
    <t>1719-06</t>
  </si>
  <si>
    <t>1787-08</t>
  </si>
  <si>
    <t>1808-01</t>
  </si>
  <si>
    <t>1796-03</t>
  </si>
  <si>
    <t>1794-09</t>
  </si>
  <si>
    <t>1771-01</t>
  </si>
  <si>
    <t>1794-08</t>
  </si>
  <si>
    <t>1743-06</t>
  </si>
  <si>
    <t>1718-12</t>
  </si>
  <si>
    <t>1738-04</t>
  </si>
  <si>
    <t>1747-01</t>
  </si>
  <si>
    <t>1761-11</t>
  </si>
  <si>
    <t>1809-06</t>
  </si>
  <si>
    <t>1773-12</t>
  </si>
  <si>
    <t>1725-06</t>
  </si>
  <si>
    <t>1739-03</t>
  </si>
  <si>
    <t>1716-01</t>
  </si>
  <si>
    <t>1775-04</t>
  </si>
  <si>
    <t>1720-05</t>
  </si>
  <si>
    <t>1719-04</t>
  </si>
  <si>
    <t>1718-09</t>
  </si>
  <si>
    <t>1750-03</t>
  </si>
  <si>
    <t>1741-06</t>
  </si>
  <si>
    <t>1785-02</t>
  </si>
  <si>
    <t>1776-02</t>
  </si>
  <si>
    <t>1767-09</t>
  </si>
  <si>
    <t>1785-01</t>
  </si>
  <si>
    <t>1792-08</t>
  </si>
  <si>
    <t>1723-01</t>
  </si>
  <si>
    <t>1792-05</t>
  </si>
  <si>
    <t>1718-05</t>
  </si>
  <si>
    <t>1756-04</t>
  </si>
  <si>
    <t>1795-11</t>
  </si>
  <si>
    <t>1728-07</t>
  </si>
  <si>
    <t>1719-09</t>
  </si>
  <si>
    <t>1787-03</t>
  </si>
  <si>
    <t>1803-12</t>
  </si>
  <si>
    <t>1723-04</t>
  </si>
  <si>
    <t>1792-07</t>
  </si>
  <si>
    <t>1817-10</t>
  </si>
  <si>
    <t>1724-05</t>
  </si>
  <si>
    <t>1711-05</t>
  </si>
  <si>
    <t>1764-03</t>
  </si>
  <si>
    <t>1804-03</t>
  </si>
  <si>
    <t>1744-05</t>
  </si>
  <si>
    <t>1815-11</t>
  </si>
  <si>
    <t>1808-11</t>
  </si>
  <si>
    <t>1729-04</t>
  </si>
  <si>
    <t>1786-06</t>
  </si>
  <si>
    <t>1788-03</t>
  </si>
  <si>
    <t>1774-01</t>
  </si>
  <si>
    <t>1727-15</t>
  </si>
  <si>
    <t>1719-10</t>
  </si>
  <si>
    <t>1771-07</t>
  </si>
  <si>
    <t>1750-10</t>
  </si>
  <si>
    <t>1748-01</t>
  </si>
  <si>
    <t>1727-01</t>
  </si>
  <si>
    <t>1730-06</t>
  </si>
  <si>
    <t>1793-03</t>
  </si>
  <si>
    <t>1745-02</t>
  </si>
  <si>
    <t>1784-06</t>
  </si>
  <si>
    <t>1772-12</t>
  </si>
  <si>
    <t>1723-12</t>
  </si>
  <si>
    <t>1805-11</t>
  </si>
  <si>
    <t>1777-01</t>
  </si>
  <si>
    <t>1762-01</t>
  </si>
  <si>
    <t>1799-01</t>
  </si>
  <si>
    <t>1721-11</t>
  </si>
  <si>
    <t>1795-04</t>
  </si>
  <si>
    <t>1786-10</t>
  </si>
  <si>
    <t>1725-01</t>
  </si>
  <si>
    <t>1785-04</t>
  </si>
  <si>
    <t>1720-02</t>
  </si>
  <si>
    <t>1902-04</t>
  </si>
  <si>
    <t>1733-03</t>
  </si>
  <si>
    <t>1695-10</t>
  </si>
  <si>
    <t>On same land as Addition To Good For Little</t>
  </si>
  <si>
    <t>beginning "at the end of twenty four perches on the fifteenth line of the land called Good For Little and at the end of the twenty first line of the tract called Grecian Seige"; appears to be in same place as Addition To Good For Little - perhaps the land had become escheat?</t>
  </si>
  <si>
    <t>"Beginning at the end of twenty four perches on the fifteenth line of a tract or parcel of land called Good For Little"; appears to have been surveyed as Larkins Inheritance in 1810 - perhaps land became escheat?</t>
  </si>
  <si>
    <t>On the same land as Larkins Inheritance</t>
  </si>
  <si>
    <t>Addiiton To Store House Hill Plat</t>
  </si>
  <si>
    <t>Addition To Stoney Hill Plat</t>
  </si>
  <si>
    <t>7/31/1753</t>
  </si>
  <si>
    <t>Addition To The Grove Plat</t>
  </si>
  <si>
    <t>Plat shows the Patapsco in relation to the tract</t>
  </si>
  <si>
    <t>Resurvey of Progress which plat shows the course of the Patapsco</t>
  </si>
  <si>
    <t>Browns Chance Plat</t>
  </si>
  <si>
    <t>`</t>
  </si>
  <si>
    <t>Beginning at "the eighth bounder of a tract of land called Brown's Purchase"</t>
  </si>
  <si>
    <t>RIDGELYS LOT - Henry</t>
  </si>
  <si>
    <t>Ridgelys Lot - Henry</t>
  </si>
  <si>
    <t>Whats Left - Hobbs Plat</t>
  </si>
  <si>
    <t>Whats Left - Shipey Plat</t>
  </si>
  <si>
    <t>Ash Wednesday Plat</t>
  </si>
  <si>
    <t>11/29/1803</t>
  </si>
  <si>
    <t>Clover Land Plat</t>
  </si>
  <si>
    <t>Content Plat</t>
  </si>
  <si>
    <t>This land was found to lie in Yates Contrivance so was resurveyed a few months later</t>
  </si>
  <si>
    <t>Shown on resurvey plat for Contentment</t>
  </si>
  <si>
    <t>Let Justice Take Place Plat</t>
  </si>
  <si>
    <t>Copper Hill Plat</t>
  </si>
  <si>
    <t>partly in Anne Arundel and partly in Baltimore Counties, resurvey of The Mill Seat north and east of Contentment, bordering Yates Contrivance, Contentment, the Patapsco River, Cragged Hills, Jacobs Desire, Garden, Eslington, Hoods Haven, and Joshuas Folly</t>
  </si>
  <si>
    <t>Hoods Haven Plat</t>
  </si>
  <si>
    <t>Hoods Haven - Resurveyed Plat</t>
  </si>
  <si>
    <t>9/13/1757</t>
  </si>
  <si>
    <t>"on a branch in the fork of Patuxent River called Hammond's Branch", surveyed for John Mewshaw who turned over his rights to the property to John Worthington</t>
  </si>
  <si>
    <t>Coopers Lot Plat</t>
  </si>
  <si>
    <t>4/3/1728</t>
  </si>
  <si>
    <t>8/27/1739</t>
  </si>
  <si>
    <t>Hamutels Choice Plat</t>
  </si>
  <si>
    <t>GET THROUGH IT IF YOU CAN</t>
  </si>
  <si>
    <t>Get Through It If You Can Plat</t>
  </si>
  <si>
    <t>WELSH, Samuel</t>
  </si>
  <si>
    <t>Get Through It If You Can</t>
  </si>
  <si>
    <t>"Beginning at the end of the fortyeth line of the land called Hampton Court"</t>
  </si>
  <si>
    <t>5/21/1796</t>
  </si>
  <si>
    <t>"Beginning at the end of eight perches on the thirty third line of the land called Hampton Court", this is in the same place as Whats Left - French, perhaps the land became escheat since it was called a survey and not a resurvey</t>
  </si>
  <si>
    <t>Hickory Bottom Plat</t>
  </si>
  <si>
    <t>Browns Addition - Joshua Plat</t>
  </si>
  <si>
    <t>"Between Ranters Ridge and Good Fellowship on the South side of Patapsco Falls" beginning "nigh a corner of Good Fellowship"</t>
  </si>
  <si>
    <t>Browns Addition -Joshua</t>
  </si>
  <si>
    <t>BROWNS ADDITION - Joshua</t>
  </si>
  <si>
    <t>BROWNS ADDITION - Thomas</t>
  </si>
  <si>
    <t>Old Mans Folly Plat</t>
  </si>
  <si>
    <t>BROWN, Benjamin</t>
  </si>
  <si>
    <t>OLD MANS FOLLY - Brown</t>
  </si>
  <si>
    <t>"on the westernmost side of the main falls of Patapsco River between the land called Brown's Addition and Ranter's Ridge", patented by Benjamin Brown and Robert Davis</t>
  </si>
  <si>
    <t>Intervene Plat</t>
  </si>
  <si>
    <t>wedge-shaped vacancy between Chew's Vineyard, Vine's Fancy, and Adam The First; beginning "at the end of the fifth line of a tract or parcel of land called Chews Vineyard"</t>
  </si>
  <si>
    <t>9/8/1794</t>
  </si>
  <si>
    <t>Johns Adventure Plat</t>
  </si>
  <si>
    <t>Resurvey of The Search removing land from elder surveys of Dorsey's Search, Freeborns Progress, and Joshua's Desire starting at the beginning tree of Long Reach, Freeborns Progress, Shever's Adventure, and a bounded tree of Chews Resolution for two parts</t>
  </si>
  <si>
    <t>Addition To Phelps Luck Plat</t>
  </si>
  <si>
    <t>4/3/1724</t>
  </si>
  <si>
    <t>Addition To Porters Care Plat</t>
  </si>
  <si>
    <t>"Beginning at the beginning trees of a tract or parcel of land called Hoods Hall"</t>
  </si>
  <si>
    <t>Addition To Timber Neck Plat</t>
  </si>
  <si>
    <t>1/21/1734</t>
  </si>
  <si>
    <t>Timber Neck - Budd, Addition To Timber Neck</t>
  </si>
  <si>
    <t>10/13/1694</t>
  </si>
  <si>
    <t>Timber Neck Plat</t>
  </si>
  <si>
    <t>Anything - Ridgely Plat</t>
  </si>
  <si>
    <t>Brothers Addition Plat</t>
  </si>
  <si>
    <t>Browns Forest - Resurveyed Plat</t>
  </si>
  <si>
    <t>Clarks Walks - Resurveyed Plat</t>
  </si>
  <si>
    <t>Delaware Bottom Plat</t>
  </si>
  <si>
    <t>Dorseys Lane Plat</t>
  </si>
  <si>
    <t>12/13/1760</t>
  </si>
  <si>
    <t>9/26/1753</t>
  </si>
  <si>
    <t>Dorseys Second Addition Plat</t>
  </si>
  <si>
    <t>Ellicotts Park Plat</t>
  </si>
  <si>
    <t>Food Plenty Plat</t>
  </si>
  <si>
    <t>Good Hope Plat</t>
  </si>
  <si>
    <t>7/15/1793</t>
  </si>
  <si>
    <t>Hay Meadow Plat</t>
  </si>
  <si>
    <t>James Luck Plat</t>
  </si>
  <si>
    <t>10/8/1724</t>
  </si>
  <si>
    <t>Jasons Mistake Plat</t>
  </si>
  <si>
    <t>Joshuas Desire Plat</t>
  </si>
  <si>
    <t>6/15/1724</t>
  </si>
  <si>
    <t>Selbys Inheritance Plat</t>
  </si>
  <si>
    <t>Mount Unity Plat</t>
  </si>
  <si>
    <t>11//4/1773</t>
  </si>
  <si>
    <t>7/5/1762</t>
  </si>
  <si>
    <t>Milford Enlarged Plat</t>
  </si>
  <si>
    <t>Pierpoints Discovery Plat</t>
  </si>
  <si>
    <t>6/1/1721</t>
  </si>
  <si>
    <t>Joshuas Expectation Plat</t>
  </si>
  <si>
    <t>Pinch Close Forest Plat</t>
  </si>
  <si>
    <t>Resurvey of Upton Park adjoining Freeborns Progress, Sewells Coffer</t>
  </si>
  <si>
    <t xml:space="preserve"> adjoining The Neglect according to that survey</t>
  </si>
  <si>
    <t>Poverty In Reality Plat</t>
  </si>
  <si>
    <t>6/21/1776</t>
  </si>
  <si>
    <t>3/12/1768</t>
  </si>
  <si>
    <t>Prospect Plat</t>
  </si>
  <si>
    <t>Moores Morning Choice, Dorseys Chance - Caleb, Calebs Pasture</t>
  </si>
  <si>
    <t>2/20/1740</t>
  </si>
  <si>
    <t>Scantlings Lot Plat</t>
  </si>
  <si>
    <t>Second Addition To Calebs Purchase Plat</t>
  </si>
  <si>
    <t>4/5/1785</t>
  </si>
  <si>
    <t>1/10/1785</t>
  </si>
  <si>
    <t>Second Addition To Half Pone Plat</t>
  </si>
  <si>
    <t>Shipleys Contention Plat</t>
  </si>
  <si>
    <t>1/22/1796</t>
  </si>
  <si>
    <t>Slipe Plat</t>
  </si>
  <si>
    <t>Smiths Fortune Plat</t>
  </si>
  <si>
    <t>5/6/1776</t>
  </si>
  <si>
    <t>8/24/1796</t>
  </si>
  <si>
    <t>Resurvey of Head Quarters into 6 separate tracts clear of elder surveys and adding vacancies</t>
  </si>
  <si>
    <t>"on the south side of Patapsco Falls in the Barrons" starting "at the head of a small draft of the said falls called the Bee Draft Branch; shown on plat for Split Tract</t>
  </si>
  <si>
    <t>Shown on plat for Split Tract</t>
  </si>
  <si>
    <t>Beginning" at the end of the fifty fifth line of a tract or parcel of land called The Trusty Friend",  this tract is in Anne Arundel near Champion Forest and has more than 55 courses whereas the one in Howard County only has 45 courses</t>
  </si>
  <si>
    <t>Stringers Addition Plat</t>
  </si>
  <si>
    <t>11/29/1739</t>
  </si>
  <si>
    <t>The Neglect - Basil Dorsey Plat</t>
  </si>
  <si>
    <t>Warfields Choice Plat</t>
  </si>
  <si>
    <t>Fri, 13 Oct 13:05</t>
  </si>
  <si>
    <t>Sat, 14 Oct 18:52</t>
  </si>
  <si>
    <t>Sat, 14 Oct 19:26</t>
  </si>
  <si>
    <t>(39.25,-76.78)</t>
  </si>
  <si>
    <t>Mon, 09 Oct 13:23</t>
  </si>
  <si>
    <t>Mon, 09 Oct 13:15</t>
  </si>
  <si>
    <t>Tue, 10 Oct 15:43</t>
  </si>
  <si>
    <t>Thu, 28 Sep 14:47</t>
  </si>
  <si>
    <t>Tue, 10 Oct 18:04</t>
  </si>
  <si>
    <t>Ridgleys Lot - Henry</t>
  </si>
  <si>
    <t>Fri, 29 Sep 18:11</t>
  </si>
  <si>
    <t>Thu, 05 Oct 11:58</t>
  </si>
  <si>
    <t>(39.32,-76.96)</t>
  </si>
  <si>
    <t>Wed, 04 Oct 12:56</t>
  </si>
  <si>
    <t>Mon, 16 Oct 12:42</t>
  </si>
  <si>
    <t>Tue, 10 Oct 13:58</t>
  </si>
  <si>
    <t>Tue, 10 Oct 18:44</t>
  </si>
  <si>
    <t>Tue, 10 Oct 20:09</t>
  </si>
  <si>
    <t>Thu, 12 Oct 14:02</t>
  </si>
  <si>
    <t>(39.17,-76.78)</t>
  </si>
  <si>
    <t>Sat, 14 Oct 16:27</t>
  </si>
  <si>
    <t>(39.31,-76.79)</t>
  </si>
  <si>
    <t>Fri, 06 Oct 17:32</t>
  </si>
  <si>
    <t>Thu, 12 Oct 21:04</t>
  </si>
  <si>
    <t>Sat, 07 Oct 10:06</t>
  </si>
  <si>
    <t>(39.17,-76.81)</t>
  </si>
  <si>
    <t>Mon, 16 Oct 11:58</t>
  </si>
  <si>
    <t>The Search Enlarged Part Two</t>
  </si>
  <si>
    <t>Mon, 09 Oct 11:54</t>
  </si>
  <si>
    <t>Fri, 06 Oct 10:39</t>
  </si>
  <si>
    <t>Thu, 12 Oct 14:20</t>
  </si>
  <si>
    <t>Wed, 04 Oct 10:59</t>
  </si>
  <si>
    <t>(39.18,-76.79)</t>
  </si>
  <si>
    <t>Fri, 29 Sep 14:04</t>
  </si>
  <si>
    <t>The Search Enlarged Part One</t>
  </si>
  <si>
    <t>Mon, 09 Oct 11:44</t>
  </si>
  <si>
    <t>Sat, 14 Oct 14:00</t>
  </si>
  <si>
    <t>Browns Addition - Joshua</t>
  </si>
  <si>
    <t>(39.32,-76.86)</t>
  </si>
  <si>
    <t>Sun, 08 Oct 10:41</t>
  </si>
  <si>
    <t>(39.33,-77.08)</t>
  </si>
  <si>
    <t>Mon, 16 Oct 18:46</t>
  </si>
  <si>
    <t>Wed, 04 Oct 10:45</t>
  </si>
  <si>
    <t>Fri, 06 Oct 13:03</t>
  </si>
  <si>
    <t>Old Mans Folly - Brown</t>
  </si>
  <si>
    <t>Sun, 08 Oct 11:07</t>
  </si>
  <si>
    <t>Mon, 16 Oct 10:34</t>
  </si>
  <si>
    <t>Tue, 10 Oct 16:11</t>
  </si>
  <si>
    <t>Sun, 08 Oct 19:21</t>
  </si>
  <si>
    <t>(39.25,-76.77)</t>
  </si>
  <si>
    <t>Tue, 10 Oct 19:25</t>
  </si>
  <si>
    <t>Thu, 28 Sep 12:18</t>
  </si>
  <si>
    <t>Sat, 14 Oct 13:21</t>
  </si>
  <si>
    <t>(39.34,-77.13)</t>
  </si>
  <si>
    <t>Mon, 09 Oct 14:12</t>
  </si>
  <si>
    <t>Sat, 14 Oct 17:26</t>
  </si>
  <si>
    <t>Tue, 10 Oct 16:04</t>
  </si>
  <si>
    <t>Sat, 07 Oct 11:09</t>
  </si>
  <si>
    <t>Sat, 14 Oct 17:45</t>
  </si>
  <si>
    <t>(39.32,-76.88)</t>
  </si>
  <si>
    <t>Sun, 08 Oct 10:54</t>
  </si>
  <si>
    <t>(39.35,-76.98)</t>
  </si>
  <si>
    <t>Thu, 12 Oct 11:51</t>
  </si>
  <si>
    <t>Tue, 10 Oct 14:58</t>
  </si>
  <si>
    <t>Sat, 14 Oct 16:54</t>
  </si>
  <si>
    <t>(39.31,-76.98)</t>
  </si>
  <si>
    <t>Wed, 04 Oct 11:20</t>
  </si>
  <si>
    <t>Thu, 28 Sep 13:00</t>
  </si>
  <si>
    <t>Fri, 06 Oct 11:29</t>
  </si>
  <si>
    <t>Fri, 06 Oct 12:42</t>
  </si>
  <si>
    <t>Sat, 07 Oct 10:38</t>
  </si>
  <si>
    <t>(39.36,-77.14)</t>
  </si>
  <si>
    <t>Sat, 07 Oct 11:46</t>
  </si>
  <si>
    <t>1724-04</t>
  </si>
  <si>
    <t>1772-06</t>
  </si>
  <si>
    <t>1753-07</t>
  </si>
  <si>
    <t>1734-01</t>
  </si>
  <si>
    <t>1803-11</t>
  </si>
  <si>
    <t>Browns Addition - Thomas</t>
  </si>
  <si>
    <t>1755-01</t>
  </si>
  <si>
    <t>1728-04</t>
  </si>
  <si>
    <t>1717-28</t>
  </si>
  <si>
    <t>1802-06</t>
  </si>
  <si>
    <t>1776-05</t>
  </si>
  <si>
    <t>1757-09</t>
  </si>
  <si>
    <t>1763-01</t>
  </si>
  <si>
    <t>1763-02</t>
  </si>
  <si>
    <t>1721-06</t>
  </si>
  <si>
    <t>1776-06</t>
  </si>
  <si>
    <t>1824-11</t>
  </si>
  <si>
    <t>1740-02</t>
  </si>
  <si>
    <t>1796-01</t>
  </si>
  <si>
    <t>1739-11</t>
  </si>
  <si>
    <t>Has Flag</t>
  </si>
  <si>
    <t>survey missing</t>
  </si>
  <si>
    <t>survey filed under Divisions 40283-35</t>
  </si>
  <si>
    <t>survey filed under Divisions 40283-45</t>
  </si>
  <si>
    <t>10/20/1719</t>
  </si>
  <si>
    <t>7/17/1771</t>
  </si>
  <si>
    <t>11/16/1764</t>
  </si>
  <si>
    <t>4/26/1756</t>
  </si>
  <si>
    <t>7/6/1751</t>
  </si>
  <si>
    <t>3/1/1701</t>
  </si>
  <si>
    <t>2/13/1761</t>
  </si>
  <si>
    <t>Patricks Choice Plat</t>
  </si>
  <si>
    <t>Sallys Chance Resurveyed Plat</t>
  </si>
  <si>
    <t>3/27/1762</t>
  </si>
  <si>
    <t>SALLYS CHANCE RESURVEYED</t>
  </si>
  <si>
    <t>Sallys Chance - Resurveyed Plat</t>
  </si>
  <si>
    <t>Soap Stone Ridge Plat</t>
  </si>
  <si>
    <t>4/30/1773</t>
  </si>
  <si>
    <t>The Long Discovery Plat</t>
  </si>
  <si>
    <t>never patented - first half of survey missing</t>
  </si>
  <si>
    <t>4/30/1720</t>
  </si>
  <si>
    <t>last page of survey missing</t>
  </si>
  <si>
    <t>4/25/1771</t>
  </si>
  <si>
    <t>4/18/1753</t>
  </si>
  <si>
    <t>White Oak Bottom Plat</t>
  </si>
  <si>
    <t>11/14/1737</t>
  </si>
  <si>
    <t>Littleworth Plat</t>
  </si>
  <si>
    <t>MacKinseys Discovery Plat</t>
  </si>
  <si>
    <t>Mount Vesuvius Plat</t>
  </si>
  <si>
    <t>The First Discovery Plat</t>
  </si>
  <si>
    <t>Todds Improvement Plat</t>
  </si>
  <si>
    <t>Whitsuntides Gift Plat</t>
  </si>
  <si>
    <t>Woodford - Resurveyed Plat</t>
  </si>
  <si>
    <t>Split Tract Plat</t>
  </si>
  <si>
    <t>Wilderness Plat</t>
  </si>
  <si>
    <t>11/5/1753</t>
  </si>
  <si>
    <t>Other Map Grant Name</t>
  </si>
  <si>
    <t>Resurvey of Content "on west side of the main falls of Patapsco River" and bounding on it, adjoining Carter's Rock and Yeates Contrivance; Content was found to lie in Yates Contrivance so the resurvey was done shortly thereafter</t>
  </si>
  <si>
    <t>John, William, and Christopher Gardner and Philip Howard were partners; needs work - just guessing as to its location</t>
  </si>
  <si>
    <t>Marker</t>
  </si>
  <si>
    <t>Columbia Association</t>
  </si>
  <si>
    <t>unknown who erected the marker</t>
  </si>
  <si>
    <t>Resurvey of Remnant Corrected</t>
  </si>
  <si>
    <t>Ridgelys Forest, Ridgelys Addition</t>
  </si>
  <si>
    <t>RIDGELYS ADDITION</t>
  </si>
  <si>
    <t>12/15/1717</t>
  </si>
  <si>
    <t>Hood's Haven (Hood's Haven - Resurveyed)</t>
  </si>
  <si>
    <t>Old Man's Folly - Brown</t>
  </si>
  <si>
    <t>String Enlarged (Head Quarters)</t>
  </si>
  <si>
    <t>Dorsey's Mill Seat</t>
  </si>
  <si>
    <t>Brown's Chance</t>
  </si>
  <si>
    <t>Brown's Addition - Joshua</t>
  </si>
  <si>
    <t>Addition To Kendall's Delight</t>
  </si>
  <si>
    <t>Addition To Freeborn's Progress</t>
  </si>
  <si>
    <t>Addition To Dorsey's Search</t>
  </si>
  <si>
    <t>Shipley's Contention</t>
  </si>
  <si>
    <t>The Search Enlarged (Part Two)</t>
  </si>
  <si>
    <t>The Search Enlarged (Part One)</t>
  </si>
  <si>
    <t>Addition - Carroll</t>
  </si>
  <si>
    <t>Brown's Addition - Thomas</t>
  </si>
  <si>
    <t>Freeborn's Progress (Smith's Fortune)</t>
  </si>
  <si>
    <t>Harry's Lot - Warfield</t>
  </si>
  <si>
    <t>Howard's Luck - Resurveyed</t>
  </si>
  <si>
    <t>The Valley of Owen (Glen Owen)</t>
  </si>
  <si>
    <t>Cooper's Lot</t>
  </si>
  <si>
    <t>Hobb's Bargain Made Good</t>
  </si>
  <si>
    <t>Ridgely's Addition (Harry's Lot - Ridgely)</t>
  </si>
  <si>
    <t>1774-06</t>
  </si>
  <si>
    <t>BRENT WOOD FOREST</t>
  </si>
  <si>
    <t>Honest Triumph (The Blooming Plains)</t>
  </si>
  <si>
    <t>Ridgely's Lot - Henry</t>
  </si>
  <si>
    <t>Courses shown in 1777 resurvey but not all courses are readable</t>
  </si>
  <si>
    <t>Resurvey of Snowdens New Birmingham, courses shown in 1777 resurvey but not all courses are readable</t>
  </si>
  <si>
    <t>Resurvey of Snowdens New Birmingham Corrected (which was a resurvey of Snowdens New Birmingham patented in 1735), Happy Choice, Clarks Grove, Abrahams Fancy, Williams Delight, Linthicums Lot, John And Thomas, Clarks Fancy, Rilies Plains, Wolfs Harbor, Josephs Neglect, Ropers Range, Williams Range, Wilsons Chance and other tracts adjoining Huntington Quarter, Howards Luck, Wards Care, Rich Neck, Riggs Hills, Venison Park, Brothers Partnership, Sappington Sweep, Rutlands Purchase Enlarged, Samuels Forrest Enlarged, and many others</t>
  </si>
  <si>
    <t>Resurvey of part of Moores Morning Choice Enlarged and part of Calebs Pasture</t>
  </si>
  <si>
    <t>Southern Addition, Walkers Laying, Bishops Outlet, Equitable, Bishops Range, Woodford, Turkey Point</t>
  </si>
  <si>
    <t>Ridgelys Range, Fine Soil Forrest, The Boyling Springs, Curry Galls</t>
  </si>
  <si>
    <t>HAMMONDS LOT</t>
  </si>
  <si>
    <t>Resurvey of northern part of Major's Choice</t>
  </si>
  <si>
    <t>John Hammond son of Charles, indexed as Johns Lot but called Hammonds Lot in the survey</t>
  </si>
  <si>
    <t>Resurvey of Phelps Luck, Addition To Phelps Luck, Recovery, John's Lot [ed. Hammond's Lot], and part of Major's Choice</t>
  </si>
  <si>
    <t>6/12/1688</t>
  </si>
  <si>
    <t>MAJORS CHOICE - Resurveyed</t>
  </si>
  <si>
    <t>Resurvey of Major's Choice included in survey of Hammonds Lot</t>
  </si>
  <si>
    <t>Phelps Luck, Addition To Phelps Luck, Recovery, Hammonds Lot, Majors Choice</t>
  </si>
  <si>
    <t>Hammonds Lot</t>
  </si>
  <si>
    <t>starting "on a ridge of the east side of a small branch of Patapsco called John Howards Cabbin Branch and near the head thereof"; don't see a good fit for this plat</t>
  </si>
  <si>
    <t>Mount Giboa Plat</t>
  </si>
  <si>
    <t>"on the west side of the maine falls of Patapsco River and near to a tract of land called Carters Rock laid out for Daniell Carter", location described in Oella survey</t>
  </si>
  <si>
    <t>Numbered courses, table of courses, bordering properties, river</t>
  </si>
  <si>
    <t>Resurvey of 34 acres of Mount Gilboa adding vacancies, spanning both sides of the great falls of Patapsco, adjoining Prestidges Folly and Good Neighborhood in the same area as Contention which was never patented, plat shows river running north of mill rather than south</t>
  </si>
  <si>
    <t>4/29/1761</t>
  </si>
  <si>
    <t>Survey</t>
  </si>
  <si>
    <t>N 11 15 0 E</t>
  </si>
  <si>
    <t>Abbr.</t>
  </si>
  <si>
    <t>N 22 30 0 E</t>
  </si>
  <si>
    <t>N 33 45 0 E</t>
  </si>
  <si>
    <t>N 45 0 0 E</t>
  </si>
  <si>
    <t>N 56 15 0 E</t>
  </si>
  <si>
    <t>N 67 30 0 E</t>
  </si>
  <si>
    <t>N 78 45 0 E</t>
  </si>
  <si>
    <t>N 78 45 0 W</t>
  </si>
  <si>
    <t>N 67 30 0 W</t>
  </si>
  <si>
    <t>N 56 15 0 W</t>
  </si>
  <si>
    <t>N 45 0 0 W</t>
  </si>
  <si>
    <t>N 33 45 0 W</t>
  </si>
  <si>
    <t>N 22 30 0 W</t>
  </si>
  <si>
    <t>N 11 15 0 W</t>
  </si>
  <si>
    <t>S 11 15 0 W</t>
  </si>
  <si>
    <t>S 22 30 0 W</t>
  </si>
  <si>
    <t>S 33 45 0 W</t>
  </si>
  <si>
    <t>S 45 0 0 W</t>
  </si>
  <si>
    <t>S 56 15 0 W</t>
  </si>
  <si>
    <t>S 67 30 0 W</t>
  </si>
  <si>
    <t>S 78 45 0 W</t>
  </si>
  <si>
    <t>S 78 45 0 E</t>
  </si>
  <si>
    <t>S 67 30 0 E</t>
  </si>
  <si>
    <t>S 56 15 0 E</t>
  </si>
  <si>
    <t>S 45 0 0 E</t>
  </si>
  <si>
    <t>S 33 45 0 E</t>
  </si>
  <si>
    <t>S 22 30 0 E</t>
  </si>
  <si>
    <t>S 11 15 0 E</t>
  </si>
  <si>
    <t>Resurvey of Valley Of Owen adjoining Bensons Park and Chews Vineyard</t>
  </si>
  <si>
    <t>Ridgelys Great Park, Snowdens Range, Pleasant Hills, and The Piece By Chance</t>
  </si>
  <si>
    <t>repatent of Warfield's, Warfield's Folly adjoining Dunghill Ground, Howards Resolution, Stop the Gap, Brothers Agreement, Sallys Chance</t>
  </si>
  <si>
    <t>Resurvey of Shipley's Enlargement - Resurveyed, adjoins Noah's Ark and Little Worth</t>
  </si>
  <si>
    <t>Long Bottom to Patapsco</t>
  </si>
  <si>
    <t>Resurvey of part of Windsor Forrest and part of Look Sharp</t>
  </si>
  <si>
    <t>Adjoining Mount Aetna, see resurvey for courses</t>
  </si>
  <si>
    <t>9/10/1716</t>
  </si>
  <si>
    <t>BLACK</t>
  </si>
  <si>
    <t>11/1/1723</t>
  </si>
  <si>
    <t>5/10/1745</t>
  </si>
  <si>
    <t>10/6/1761</t>
  </si>
  <si>
    <t>Sat, 11 Nov 13:40</t>
  </si>
  <si>
    <t>(39.34,-77.17)</t>
  </si>
  <si>
    <t>Sun, 29 Oct 21:20</t>
  </si>
  <si>
    <t>(39.19,-76.87)</t>
  </si>
  <si>
    <t>Sat, 11 Nov 12:32</t>
  </si>
  <si>
    <t>Sat, 04 Nov 11:17</t>
  </si>
  <si>
    <t>Sat, 28 Oct 10:55</t>
  </si>
  <si>
    <t>Majors Choice - Resurveyed</t>
  </si>
  <si>
    <t>Sat, 28 Oct 11:55</t>
  </si>
  <si>
    <t>Wed, 08 Nov 20:30</t>
  </si>
  <si>
    <t>Mon, 23 Oct 12:21</t>
  </si>
  <si>
    <t>Thu, 09 Nov 14:45</t>
  </si>
  <si>
    <t>(39.29,-77.14)</t>
  </si>
  <si>
    <t>Wed, 01 Nov 11:31</t>
  </si>
  <si>
    <t>Sun, 22 Oct 11:39</t>
  </si>
  <si>
    <t>Stout - Whips</t>
  </si>
  <si>
    <t>Thu, 02 Nov 11:50</t>
  </si>
  <si>
    <t>John And Elizabeth v2</t>
  </si>
  <si>
    <t>Fri, 10 Nov 15:56</t>
  </si>
  <si>
    <t>Wed, 08 Nov 21:35</t>
  </si>
  <si>
    <t>Ridgelys Range - Nicholas</t>
  </si>
  <si>
    <t>Sat, 11 Nov 12:56</t>
  </si>
  <si>
    <t>Tue, 17 Oct 18:39</t>
  </si>
  <si>
    <t>Wed, 01 Nov 11:15</t>
  </si>
  <si>
    <t>Joshuas Additionv2</t>
  </si>
  <si>
    <t>(39.21,-76.81)</t>
  </si>
  <si>
    <t>Sat, 28 Oct 11:32</t>
  </si>
  <si>
    <t>Joshuas Addition - Resurveyed</t>
  </si>
  <si>
    <t>Tue, 31 Oct 18:30</t>
  </si>
  <si>
    <t>(39.29,-76.78)</t>
  </si>
  <si>
    <t>Thu, 02 Nov 13:27</t>
  </si>
  <si>
    <t>(39.34,-77.03)</t>
  </si>
  <si>
    <t>Tue, 17 Oct 12:07</t>
  </si>
  <si>
    <t>(39.35,-76.88)</t>
  </si>
  <si>
    <t>Sat, 28 Oct 14:47</t>
  </si>
  <si>
    <t>Fri, 10 Nov 13:12</t>
  </si>
  <si>
    <t>Sat, 28 Oct 15:35</t>
  </si>
  <si>
    <t>Sat, 28 Oct 16:33</t>
  </si>
  <si>
    <t>(39.26,-76.78)</t>
  </si>
  <si>
    <t>(39.19,-76.78)</t>
  </si>
  <si>
    <t>Wed, 08 Nov 10:24</t>
  </si>
  <si>
    <t>Wed, 08 Nov 09:59</t>
  </si>
  <si>
    <t>1803-02</t>
  </si>
  <si>
    <t>1737-05</t>
  </si>
  <si>
    <t>1669-06</t>
  </si>
  <si>
    <t>1797-12</t>
  </si>
  <si>
    <t>1773-11</t>
  </si>
  <si>
    <t>1805-03</t>
  </si>
  <si>
    <t>1716-00</t>
  </si>
  <si>
    <t>Stout - Williams</t>
  </si>
  <si>
    <t>Addition To Good For Little (Larkin's Inheritance)</t>
  </si>
  <si>
    <t>Hammond's Discovery - Charles</t>
  </si>
  <si>
    <t>Henry And Peter (Windsor)</t>
  </si>
  <si>
    <t>Moore's Morning Choice (Moore's Morning Choice Enlarged)</t>
  </si>
  <si>
    <t>Remnant (Friendship - West)</t>
  </si>
  <si>
    <t>Ridgely's Care (Resurvey Of Tracts - Ridgely)</t>
  </si>
  <si>
    <t>Second Addition To Caleb's Purchase</t>
  </si>
  <si>
    <t>Warfield's Choice</t>
  </si>
  <si>
    <t>Hammond's Lot</t>
  </si>
  <si>
    <t>Resurvey of his part of Parrs Range adjoining Hobbs Chance and Tear Coat Thicket</t>
  </si>
  <si>
    <t>Mount Gilboa - Williams (Stout)</t>
  </si>
  <si>
    <t>Jan 1775</t>
  </si>
  <si>
    <t>1775-01</t>
  </si>
  <si>
    <t>Mapped Desc2</t>
  </si>
  <si>
    <t>Survey courses found in resurvey called Hammond's Lot but indexed at MSA site at John's Lot</t>
  </si>
  <si>
    <t>Gaither's Adventure and Creaghs Enlargement</t>
  </si>
  <si>
    <t>Mapped Date</t>
  </si>
  <si>
    <t>Match Date</t>
  </si>
  <si>
    <t>9/2/1713</t>
  </si>
  <si>
    <t>Resurvey of Ridgely's Neck, The Addition, Long And Narrow, and Broken Land</t>
  </si>
  <si>
    <t>Surveyed By First Last</t>
  </si>
  <si>
    <t>Surveyed By Last First</t>
  </si>
  <si>
    <t>Phelps His Fancy Plat</t>
  </si>
  <si>
    <t>Phelps His Fancy</t>
  </si>
  <si>
    <t>Indexed as Phelps Her Fancy at MSA site</t>
  </si>
  <si>
    <t>Patented To Last First</t>
  </si>
  <si>
    <t>Patented To First Last</t>
  </si>
  <si>
    <t>GOODWIN, Dr. Lyde</t>
  </si>
  <si>
    <t>CARROLL, Dr. Charles</t>
  </si>
  <si>
    <t>The Discovery - Bordley (South)</t>
  </si>
  <si>
    <t>The Discovery - Bordley (North)</t>
  </si>
  <si>
    <t>adjoining Yates Contrivance, the patent was never granted - not sure where this date comes from</t>
  </si>
  <si>
    <t>7/25/1757</t>
  </si>
  <si>
    <t>Survey KML Date</t>
  </si>
  <si>
    <t>4/12/1753</t>
  </si>
  <si>
    <t>Patent KML Date</t>
  </si>
  <si>
    <t>1902</t>
  </si>
  <si>
    <t>Prospect Hill (Warfield And Snowden)</t>
  </si>
  <si>
    <t>Brown's Forrest (Resurveyed); Hammonds Inheritance</t>
  </si>
  <si>
    <t>5/10/1695</t>
  </si>
  <si>
    <t>Rezin Hammond's part of 316 acres was resurveyed by Hammonds Inheritance and its courses are listed there, not sure why his part and Valentine Brown's part together exceed the acreage listed for this patent</t>
  </si>
  <si>
    <t>Brown's Forrest (Rezin Hammonds Part)</t>
  </si>
  <si>
    <t>6/23/1669</t>
  </si>
  <si>
    <t>if Hockley was patented in 1670 then it was the first land patented in HoCo, see patent record at http://msa.maryland.gov/megafile/msa/stagser/s1500/s1593/000700/000785/html/s1593-785.html</t>
  </si>
  <si>
    <t>Resurvey gives the information for this plat - not sure why it is not considered the first plat in Howard County.</t>
  </si>
  <si>
    <t>Barbers Addition To Pinkstones Fancy Plat</t>
  </si>
  <si>
    <t>Barbers Addition To Pinkstones Fancy</t>
  </si>
  <si>
    <t>Not sure if this is the name of grant - how do I know about this land? There is a Lovey or Levey Neck at the MSA site.</t>
  </si>
  <si>
    <t>Lying between Arnold's Fancy, Eagle's Tower, Half Pone, Joshua's Loss And Dorsey's Advantage</t>
  </si>
  <si>
    <t>Surveyed 1/13/1770 by James Calder; Patented in May 1771 by John Gillis for 27.5 acres; in Baltimore County "Beginning at the end of the second line a tract of land called the Empty Bottle", to the southwest of Empty Bottle</t>
  </si>
  <si>
    <t>Surveyed 9/1/1771 by Basil Burgess; Patented in Sep 1797 by Wiilliam Hobbs for 52 acres repatented as Trouble For Nothing; Surveyed for Samuel Mansell in 1771 "on the south side of Patapsco Falls and about eighty yards from the said falls and on the west side of a draught or small branch that descends into the said falls"</t>
  </si>
  <si>
    <t>Surveyed 9/27/1732 by Henry Ridgely; Patented in Jun 1734 by John Oliver for 100 acres repatented as Oliver's Chance; "on the south side of the Maine falls of Patapsco River Beginning at a bounded white oak it being also the beginning tree of Daniel Rawlings his part of a tract of land called Good Fellowship taken up by Mr. Christopher Randall of Baltimore County"</t>
  </si>
  <si>
    <t>Surveyed 3/24/1729 by Henry Ridgely; Patented in Jan 1731 by Charles Pierpoint for 15 acres; "Between a tract of land called Chews Vineyard Manner [Manor] and the great falls of Patapsco River" starting "between the said falls and a race dugg by the said Pierpoint for to build a water mill thereon"</t>
  </si>
  <si>
    <t>Surveyed 9/14/1775 by Basil Burgess; Patented in Sep 1775 by James Kirby for 3 acres; "Beginning at the end of ten perches in the north twenty six degrees east eighty perch course of the land called Hatherly's Resolution"</t>
  </si>
  <si>
    <t>Surveyed 5/27/1757 by Richard Shipley; Patented in May 1757 by James Hood for 42 acres; "on the south side of the western falls of Patapsco near the mouth of a branch called the Great Bridge Branch next adjoyning a tract of land called Johns Chance" starting at the end of the twelfth course of Johns Chance</t>
  </si>
  <si>
    <t>Surveyed 10/1/1687; Patented in Oct 1687 by Adam Shipley for 500 acres repatented as Adam The First And Adam The Second Resurveyed; Resurveyed with vacancies for 580 acres in May 1742.</t>
  </si>
  <si>
    <t>Surveyed 5/21/1742 by William Cromwell; Patented in May 1742 by Adam Shipley for 137 acres; A portion of the resurveyed Adam The First with vacancies</t>
  </si>
  <si>
    <t>Surveyed 9/21/1741 by William Cromwell; Patented in Oct 1743 by Adam Barnes for 287 acres repatented as Invasion; "on the head drafts of Middle River" beginning at bounded trees of Henry's Park</t>
  </si>
  <si>
    <t>Patented in Mar 1703 by Charles Carroll for 3000 acres</t>
  </si>
  <si>
    <t>Surveyed 5/8/1733 by Henry Ridgely; Patented in May 1733 by Lewis Duvall for 100 acres repatented as Lewises Lot; "on the west side of a tract of land called Broken Land" beginning "near to the end of the north two hundred perches course of a tract of land called Clarks Direction"</t>
  </si>
  <si>
    <t>Surveyed 3/1/1744 by William Cromwell; Patented in Nov 1745 by Robert Barnes for 420 acres; Resurvey of Brothers Level "on the head drafts of Howards Branch descending into Snowdens River".</t>
  </si>
  <si>
    <t>Surveyed 2/18/1802 by Baruch Fowler; Patented in Feb 1802 by Richard Ridgely for 15.75 acres; Adjoining Dorseys Search</t>
  </si>
  <si>
    <t>Surveyed 2/18/1802 by Baruch Fowler; Patented in Feb 1802 by Richard Ridgely for 4 acres; Adjoining Freeborns Progress and Dorseys Search</t>
  </si>
  <si>
    <t>Surveyed 2/26/1719 by John Dorsey; Patented in Sep 1724 by William Gardner for 200 acres repatented as Mount Hebron; in Baltimore County "on both sides the main falls of Patapsco River"; adjoining Hebron and Mount Calvary according to their patents</t>
  </si>
  <si>
    <t>Surveyed 5/26/1772 by Basil Burgess; Patented in Jan 1775 by William Selman for 20 acres; "Beginning at the end of twenty four perches on the fifteenth line of a tract or parcel of land called Good For Little"; appears to have been surveyed as Larkins Inheritance in 1810 - perhaps land became escheat?</t>
  </si>
  <si>
    <t>Surveyed 1/22/1746 by Richard Shipley; Patented in Jan 1746 by Benjamin Lawrence for 25 acres repatented as Benjamin's Addition; "between a tract of land called Goose Neck and a tract of land called Pheasant Ridge"</t>
  </si>
  <si>
    <t>Surveyed 5/7/1764 by Joshua Griffith; Patented in Jun 1765 by Charles Carroll for 9 acres; "on a draft of Patuxent River", adjoining Mary's Lott</t>
  </si>
  <si>
    <t>Patented in Jun 1706 by Burridge Scott for 50 acres repatented as Hammond's Discovery; Three parcels of land formerly part of this survey were resurveyed for Hammond's Discovery.</t>
  </si>
  <si>
    <t>Surveyed 4/14/1744 by William Cromwell; Patented in Apr 1744 by John Hatherly for 100 acres repatented as Hatherly's Contrivance; "on the south side of the main falls of Patapsco and on the drafts of Patuxent River near the Main Waggon Road leading to Monocacy"</t>
  </si>
  <si>
    <t>Surveyed 1/6/1772 by Basil Burgess; Patented in May 1772 by Mathias Hammond for 6.5 acres repatented as Larances Purchase; "Beginning at the beginning trees of a tract or parcel of land called Bens Luck"</t>
  </si>
  <si>
    <t>Surveyed 2/13/1724 by John Dorsey; Patented in Jul 1725 by John Hobbs for 100 acres; in Baltimore County starting "at the last bound tree of a parcel of land called Cross's Forest and standing at the head of a run called Stoney Run", adjoining Stringer's Neglect</t>
  </si>
  <si>
    <t>Surveyed 6/10/1725 by John Dorsey; Patented in Jun 1727 by Benjamin Hood for 100 acres; "on the west side of Patuxent River"  beginning at the beginning trees of Hoods Hall</t>
  </si>
  <si>
    <t>Surveyed 4/11/1721 by John Dorsey; Patented in May 1725 by John Mackinzie for 100 acres repatented as Mount Hebron; in Baltimore County "on the south side the main falls of Patapsco River", adjoining Margrett's Fancy</t>
  </si>
  <si>
    <t>Surveyed 1/6/1772 by Basil Burgess; Patented in May 1772 by Mathias Hammond for 6 acres repatented as Larances Purchase; "Beginning at a white oak by the north west branch it being the second boundary of Kendel's Delight"</t>
  </si>
  <si>
    <t>Surveyed 1/29/1749 by Richard Shipley; Patented in Jan 1749 by John Hood for 45 acres repatented as Rich Meadow; "on the drafts of the western Falls of Patapsco River between a tract of and called Shipley's Search and a tract of land called the Invasion and joyning a tract of land called Longbottom"</t>
  </si>
  <si>
    <t>Surveyed 1/13/1747 by Richard Shipley; Patented in Jan 1747 by Samuel Mansell for 107 acres repatented as Mansells Defense; Resurvey of Mansells Range beginning "on a levell on the west side of the head of a draft of Snowdens River called Nimble Johns Cabbin Branch"</t>
  </si>
  <si>
    <t>Surveyed 12/8/1794 by Vachel Stevens; Patented in Jul 1796 by John Ellicott for 46.75 acres; Beginning "at the beginning of a tract or parcel of land called Littleworth"; shown on the plat for West Ilchester</t>
  </si>
  <si>
    <t>Surveyed 12/8/1722 by John Dorsey; Patented in Mar 1730 by Caleb Dorsey for 210 acres repatented as Addition To New Year's Gift Resurveyed; in Baltimore County "between Elk Ridge and the easternmost main branch of Patuxent River" adjoining New Year's Gift, survey done Dec 1722 but patent was denied the first time</t>
  </si>
  <si>
    <t>Surveyed 3/3/1766 by Orlando Griffith; Patented in Mar 1766 by Benjamin Warfield for 350 acres repatented as Second Addition To Fredericksburgh; Resurvey of his part of "Fredericks Borough", he had the northern end</t>
  </si>
  <si>
    <t>Surveyed 4/3/1724 by John Dorsey; Patented in Jul 1725 by John Hammond for 118 acres repatented as Hammond's Elk Ridge Connection; in Baltimore County at Elk Ridge near the Elkhorn branch</t>
  </si>
  <si>
    <t>Surveyed 1/6/1772 by Basil Burgess; Patented in May 1772 by Mathias Hammond for 8 acres; "Beginning at the beginning trees of a tract or parcel of land called Hoods Hall"</t>
  </si>
  <si>
    <t>Surveyed 4/22/1757 by Richard Shipley; Patented in Apr 1757 by Robert Israel for 12 acres; "in  the great fork of Patuxent River joining a tract of land called Snap Short"</t>
  </si>
  <si>
    <t>Surveyed 4/29/1773 by Basil Burgess; Patented in May 1774 by Samuel Dorsey for 19.5 acres; Surrounds Stoney Hill patented by Robert Barnes</t>
  </si>
  <si>
    <t>Surveyed 1/24/1771 by Basil Burgess; Patented in May 1772 by John Hood for 6.5 acres; "Beginning at the end of the fourth course of a tract or parcel of land called Store House Hill"</t>
  </si>
  <si>
    <t>Surveyed 7/31/1753 by Richard Shipley; Patented in Sep 1762 by Peter Shipley for 315 acres repatented as Four Brothers Portion; Resurvey of The Grove (Resurveyed) "in the great fork of Patuxent River" adjoining White Wine And Claret and Snowdens Third Addition To His Manor</t>
  </si>
  <si>
    <t>Surveyed 1/21/1734 by Henry Ridgely; Patented in Oct 1736 by Charles Carroll for 400 acres repatented as Timber Neck Corrected; "on both sides of a run called the Deep Run of Patapsco Beginning at the end of the first course of a tract of land called Scotts Folly"</t>
  </si>
  <si>
    <t>Surveyed 2/18/1718 by John Dorsey; Patented in Aug 1719 by Caleb Dorsey for 100 acres; "lying at Elk Ridge in Baltimore County"</t>
  </si>
  <si>
    <t>Surveyed 11/4/1723 by John Dorsey; Patented in Aug 1725 by William Tucker for 150 acres; in Baltimore County on the south side of the main falls of Patapsco River</t>
  </si>
  <si>
    <t>Surveyed 3/2/1783 by Vachel Stevens; Patented in Sep 1784 by William Shipley for 29.5 acres; Lying between What's Left, Shipley's Search, Good Neighborhood, and Last Shift</t>
  </si>
  <si>
    <t>Surveyed 3/29/1769 by Basil Burgess; Patented in Mar 1769 by Edward Warfield for 520 acres; Resurvey of Additional Chance starting "on the east side of Nimble Johns Cabbin Branch", adjoining Chestnut Hill</t>
  </si>
  <si>
    <t>Surveyed 10/30/1754 by Richard Shipley; Patented in Nov 1754 by Samuel Mansell for 2384 acres repatented as Range Declined; Resurvey of Mansells Defense "on the head drafts of Snowdens River and on the head drafts of the western falls of Patapsco River in the barrans", adjoining Addition to Mansells Range, Mobberley's Desire, Chestnut Hill, Wise Mans Folly; mentions the north side of Indian Johns Cabbin Branch, Poplar Spring, also a spring at the head of a draft of the Cattail River, the waggon road</t>
  </si>
  <si>
    <t>Surveyed 3/18/1756 by Richard Shipley; Patented in Mar 1756 by John Whipps for 412 acres repatented as Whipps Hills; Resurvey of Progress "on the western falls of Patapsco River partly in Ann Arundell county and partly in Baltimore county" starting "at the end of the first course of the Forrest Grove", adjoining Shipley's Search, Whips Lott, Adams Garden</t>
  </si>
  <si>
    <t>Surveyed 2/26/1807 by John Hatherly; Patented in Nov 1808 by Andrew Mercier for 190 acres; Resurvey of Sallys Chance, Stoney Hills, and Hopsons Choice (and also Airy Hills And Pleasant Springs? This is unclear) adjoining Warfields Folly, Warfields Forrest</t>
  </si>
  <si>
    <t>Surveyed 5/10/1719 by Thomas Larkin; Patented in Jun 1736 by Thomas Worthington for 1200 acres; "lying on the dividing line of Ann Arundel and Baltimore County on the west side of the Middle River of Patuxent"</t>
  </si>
  <si>
    <t>Surveyed 5/4/1730 by Henry Ridgely; Patented in Jun 1734 by John Moberley for 100 acres; "on the head of a branch of Snowden's River of Patuxent" and near Thomas' Lott, shares the same beginning trees with Everything according to that patent, shown on the plat for Moorehouse's Generousity</t>
  </si>
  <si>
    <t>Surveyed 2/10/1759 by Loch Weems; Patented in Feb 1759 by Charles Ridgely for 56 acres repatented as Clover Land; "Beginning in the north eighty four degrees west line eight hundred and sixty perches from the beginning of said line it being the first course of a tract of land called The Woodford"</t>
  </si>
  <si>
    <t>Surveyed 6/22/1775 by Basil Burgess; Patented in Jun 1775 by Samuel Mansell for 15 acres; "Beginning at the end of nine perches on the north thirty eight degrees east fifty eight perches line(?) of a tract or parcel of land called Hampton Court it also being the thirty seventh course of the said tract"</t>
  </si>
  <si>
    <t>Surveyed 4/16/1747 by Richard Shipley; Patented in Apr 1747 by John Arnold for 50 acres; "on the south side of the western falls of Patapsco River and on the drafts of Patuxent"</t>
  </si>
  <si>
    <t>Surveyed 4/11/1771 by Basil Burgess; Patented in May 1772 by John Hood for 6.5 acres; "Beginning at the westernmost tree of two bounded white oaks standing on the east side of Locust Thickett Branch they being boundarys of a tract of land called Conclusion and also of a tract of land called Cumberland"</t>
  </si>
  <si>
    <t>Surveyed 1/22/1730 by Henry Ridgely; Patented in Aug 1732 by James Macgill for 600 acres repatented as Atholl Enlarged; "in a fork of Patuxent River called Winkepin fork" adjoining "Hunting Ground which said tree and stone stands on the east side nigh the mouth of a fork of a run called Beavers Run"</t>
  </si>
  <si>
    <t>Surveyed 11/10/1725 by John Dorsey; Patented in Mar 1728 by Philip Howard for 100 acres repatented as Mount Hebron; "on the south side the main falls of Patapsco River Beginning at three bounded oaks standing close by the said falls at the mouth of a run said trees being the bounded trees of the land called Mayden's [Maidens] Bower surveyed for Jane Grey"</t>
  </si>
  <si>
    <t>Surveyed 10/20/1719 by John Dorsey; Patented in Mar 1728 by John Viner for 25 acres repatented as Brown's Purchase; Lying in Baltimore County near Elk Ridge; south of Vine's Chance as shown in Brown's Purchase patent formerly in Baltimore County</t>
  </si>
  <si>
    <t>Surveyed 3/1/1726 by Richard Gist; Patented in Nov 1735 by Phillip Sewell for 85 acres repatented as Mount Hebron; "on the west side of the main falls of Patapsco River" beginning near "the head of a branch descending into the west side of the afsd falls of Patapsco River"</t>
  </si>
  <si>
    <t>Surveyed 6/10/1732 by Henry Ridgely; Patented in Jun 1734 by John Moberley for 57 acres; lying "in a fork of Snowden River of Patuxent called Pinkstones and Bradshaws fork" beginning "in a hallow on the eastward of Pinkstones and Bradshaws Settlement"</t>
  </si>
  <si>
    <t>Surveyed 2/1/1718 by Thomas Larkin; Patented in Jun 1734 by John Parr for 100 acres; starting "on the east side of the Middle River of Patuxent"</t>
  </si>
  <si>
    <t>Surveyed 1/1/1746 by Richard Shipley; Patented in Mar 1746 by Peter Barnes for 250 acres; Resurvey of 106 acre Shipley's Search "between the head drafts of the Middle River of Patuxent and the western falls", adjoining Barnes' Hunt and Shipley's Search</t>
  </si>
  <si>
    <t>Surveyed 10/26/1733 by Henry Ridgely; Patented in Jun 1734 by Joshua Barnes for 64 acres repatented as Conclusion; "on the eastward side of the head of the Middle River of Patuxent", to the east side of Joshua Barnes' dwelling</t>
  </si>
  <si>
    <t>Surveyed 1/29/1729 by Henry Ridgely; Patented in Oct 1730 by James Barnes for 80 acres; "on the east side of Brown's River of Patuxent", adjoining Mt Gilboa</t>
  </si>
  <si>
    <t>Surveyed 5/10/1765 by Joshua Griffith; Patented in May 1762 by John Hood for 17 acres; "Beginning at the end of the sixth course of a tract of land called the Conclution (Conclusion)"</t>
  </si>
  <si>
    <t>Surveyed 7/2/1756 by Richard Shipley; Patented in Jan 1758 by Robert Barnes for 296 acres; Resurvey of the 50 acre tract This or None "on the branch of Snowdens River" near "the south side of the head of a draft of a branch called Nelson's Branch", adjoining the Addition to Brothers Level, Pheasant Ridge, Henry And Peter, and Round About Hills</t>
  </si>
  <si>
    <t>Surveyed 3/25/1748 by Richard Shipley; Patented in Mar 1748 by Charles Carroll for 285 acres; Resurvey of Hockley partly in Anne Arundel County and partly in Baltimore County on both sides of the head of Patapsco River</t>
  </si>
  <si>
    <t>Surveyed 3/12/1766 by Orlando Griffith; Patented in Jul 1768 by William Spurrier for 50 acres; starting "at the head of a small draft that descend into a branch called the Great Branch"</t>
  </si>
  <si>
    <t>Patented in Jun 1700 by Daniel Wells for 298 acres; Adjoining Clark's Directions to the north according to that resurvey</t>
  </si>
  <si>
    <t>Patented in Mar 1695 by John Medcalf for 180 acres repatented as Bachelors Hall Enlarged; Adjoining Dorsey's Angles and Timber Neck and Hammond's Discovery; MSA site has 1694 in HoCo Tract Index</t>
  </si>
  <si>
    <t>Surveyed 1/30/1761 by Nicholas Ruxton Gay; Patented in Apr 1761 by John Gillis for 2000 acres; Resurvey of Dorsey's Chance adjoining Dorsey's Prospect, the Patapsco River, Howard's Resolution, Addition To Greenberrys Grove, Gardners Delight, Charles's Delight, Bakers Desire</t>
  </si>
  <si>
    <t>Surveyed 3/16/1749 by Isaac Brooke; Patented in Mar 1749 by John Purdum for 10 acres repatented as Bear Garden Forest - Resurveyed; Beginning "near the mouth and on the north side of a branch called the Bear Garden branch which runs into Patuxent River commonly called Snowdens River"</t>
  </si>
  <si>
    <t>Surveyed 12/14/1770 by Basil Burgess; Patented in Dec 1770 by Samuel Musgrove for 286 acres; Resurvey of Bear Garden Forest - Resurveyed with added vacancies lying partly in Anne Arundel and Frederick Counties</t>
  </si>
  <si>
    <t>Surveyed 2/14/1750 by Richard Shipley; Patented in Oct 1752 by William Cumming for 30 acres repatented as Warfields Connection; lying in the Barrans starting "on a flat between the drafts of Snowdens River"</t>
  </si>
  <si>
    <t>Surveyed 11/15/1751 by Richard Shipley; Patented in Nov 1751 by William Glann for 50 acres repatented as Chestnut Hill; "on the head drafts of Snowdens River", starting "on the west side of a draft of Snowdens River known by the name of the White Marsh fork"</t>
  </si>
  <si>
    <t>Surveyed 1/10/1733 by Henry Ridgely; Patented in Jun 1734 by Peter Bell for 100 acres; "on a place called Elkridge adoining to a tract of land originally called Stephens forrest"</t>
  </si>
  <si>
    <t>Surveyed 3/1/1720 by John Dorsey; Patented in Jul 1723 by Benjamin Belt for 232 acres repatented as Woodford; Baltimore County "on the south side of the main falls of Patapsco River"</t>
  </si>
  <si>
    <t>Surveyed 3/22/1719 by John Dorsey; Patented in Jul 1723 by John Belt for 800 acres; Baltimore County "on the south side the main falls of the Patapsco River", Vachel Dorsey inherited 790 acres located at or near Hood's Mill from his father John and his mother Honor Elder from her father John Elder according to J. D. Warfield.</t>
  </si>
  <si>
    <t>Surveyed 1/12/1719 by John Dorsey; Patented in Jul 1725 by John Belt for 112 acres; in Baltimore County "on the south side of Patapsco River" starting "at a point on the upper side of a run called Deep Run ? bounded oak being supposed to be the beginning tree of a tract of land called Cusicks Forrest"</t>
  </si>
  <si>
    <t>Surveyed 12/7/1763 by Joshua Griffith; Patented in Dec 1763 by Henry Griffith for 46 acres repatented as Three Brothers; "near the main branch of Patuxent River and on the west side", adjoining Hoods Hall</t>
  </si>
  <si>
    <t>Surveyed 2/21/1728 by Henry Ridgely; Patented in Aug 1736 by Benjamin Stevens for 50 acres repatented as Three Brothers; "on the east side of the Patuxent River", between Pinkstone's Delight and Hoods Hall</t>
  </si>
  <si>
    <t>Surveyed 3/6/1752 by Richard Shipley; Patented in Aug 1753 by Benjamin Howard for 505 acres; Resurvey of Goose Neck, Addition To Goose Neck, and Dorsey's Grove</t>
  </si>
  <si>
    <t>Surveyed 4/8/1725 by James Stoddert; Patented in Sep 1725 by Thomas Bordley for 516 acres repatented as Fredericks Grove; Beginning northeast of John And Sarah (John Philburn?)</t>
  </si>
  <si>
    <t>Patented in Mar 1696 by Daniel Benson for 250 acres</t>
  </si>
  <si>
    <t>Surveyed 10/25/1751 by Richard Shipley; Patented in Aug 1752 by Richard Snowden for 260 acres; Resurvey of Parr's Addition "in the great fork of Patuxent River", adjoining Boyce's Beginning, Bear Hill, Addition surveyed For Thomas Worthington, Scantline Lott, Athol, and Williams Lott</t>
  </si>
  <si>
    <t>Surveyed 9/2/1742 by William Cromwell; Patented in Nov 1742 by Thomas Bishop for 84 acres repatented as Hammonds Discovery - Charles; "adjoining to a tract of land called Bishops Range" starting "close on the west side of Poplar Branch"</t>
  </si>
  <si>
    <t>Surveyed 4/30/1741 by William Cromwell; Patented in Nov 1741 by Thomas Bishop for 171 acres repatented as Hammonds Discovery - Charles; "on the east side of Middle River" starting on the "west side of a draft called poplar(?) draft which said draft leads into horse runn"</t>
  </si>
  <si>
    <t>Surveyed 6/4/1723 by James Weems; Patented in Aug 1725 by Benjamin Gaither for 700 acres; "on the east side of Snowdens River of Patuxent"</t>
  </si>
  <si>
    <t>Surveyed 4/28/1760 by Loch Weems; Patented in Dec 1760 by Henry Ridgely for 821 acres repatented as John's Hurry; Resurvey of Hobson's Choice (spelled Hopson's in patent)</t>
  </si>
  <si>
    <t>Surveyed 7/16/1767 by Orlando Griffith; Patented in Nov 1767 by Elizabeth Dorsey for 11 acres; "Beginning at  the end of the thirty fourth course of a tract of land called Dorseys Range"</t>
  </si>
  <si>
    <t>Patented in Nov 1694 by Thomas Blackwell for 439 acres</t>
  </si>
  <si>
    <t>Surveyed 2/10/1721 by John Dorsey; Patented in May 1727 by Thomas Cockey for 50 acres repatented as Mount Misery; in Baltimore County "on the south side of the main fallls of Patapsco River"; 59.5 acres when repatented</t>
  </si>
  <si>
    <t>Surveyed 8/10/1717; Patented in Aug 1717 by James Boyce for 50 acres repatented as Roberts Lot; Original courses given in resurvey which has now become escheat and is basically renamed Roberts Lot</t>
  </si>
  <si>
    <t>Surveyed 1/23/1771 by Basil Burgess; Patented in Mar 1773 by John Hood for 169 acres; Resurvey of Addition to Concord starting "on the south end of a Stoney Ridge on the east side of a branch called the Great Bridge Branch", sound like it lies on both sides of the branch</t>
  </si>
  <si>
    <t>Surveyed 9/27/1769 by Basil Burgess; Patented in Jun 1770 by Samuel Mansell for 25 acres; "on the south side of Patapsco Falls in the Barrons" starting "at the head of a small draft of the said falls called the Bee Draft Branch; shown on plat for Split Tract</t>
  </si>
  <si>
    <t>Surveyed 6/10/1719 by Thomas Larkin; Patented in Oct 1722 by Thomas Worthington for 660 acres repatented as Worthingtons Addition; "beginning at three bounded white oaks of Ridgely's Neck"</t>
  </si>
  <si>
    <t>Surveyed 1/14/1764 by John Murdock; Patented in Jan 1765 by James Brooke for 1663 acres; Resurvey 118 acres of Silence (granted to Philemon Dorsey and Elizabeth Ridgely for 726 acres in Aug 1753)  in Frederick County, references "south side of Swan Harbour Branch"</t>
  </si>
  <si>
    <t>Surveyed 1/4/1808 by John Hatherly; Patented in Oct 1810 by Archibald Dorsey for 19 acres; adjoining Caleb's Purchase and Grecian Siege</t>
  </si>
  <si>
    <t>Surveyed 3/18/1761 by Joshua Griffith; Patented in Apr 1761 by George Shipley for 470 acres repatented as Shipley's Content; Resurvey of The Neglect (granted to John Martin) starting "on the head of a small draft descending into the western falls of Patapsco River", one border "near to the waggon road"</t>
  </si>
  <si>
    <t>Surveyed 9/29/1729 by Henry Ridgely; Patented in Jun 1734 by Robert Barnes for 154 acres repatented as Addition to Brothers Level; "on the head drafts of a branch of Snowdens River of Patuxent called Howards Branch", northward of Brothers Partnership</t>
  </si>
  <si>
    <t>Surveyed 11/16/1727 by Henry Ridgely; Patented in Oct 1730 by John Howard for 177 acres; "on a branch of Snowdens River of Patuxent called now Howards Branch" beginning "on a hill side and on the north side of the aforesaid Howard Branch and near a fork thereof"</t>
  </si>
  <si>
    <t>Surveyed 10/7/1720 by John Dorsey; Patented in Jun 1734 by Joshua Dorsey for 632 acres; "on the west side of a tract of land called Good Range" starting "at the end of the fourth line of a tract of land called Altogether and at the end of the fourth lines of the aforesaid tract of land called Good Range"</t>
  </si>
  <si>
    <t>Surveyed 12/11/1722 by John Dorsey; Patented in Oct 1738 by Peter Shipley for 200 acres repatented as Partnership Renewed; in Baltimore County "on Elk Ridge" starting "at the head of a draft of a branch descending into Deep Run"</t>
  </si>
  <si>
    <t>Surveyed 8/8/1750 by Richard Shipley; Patented in Sep 1752 by John Warfield for 486 acres; Resurvey of Venison Park "in the great fork of Patuxent River and on both sides of a branch called Hammonds Great Branch, adjoining Rich Neck and Warfield's Range</t>
  </si>
  <si>
    <t>Surveyed 4/23/1741 by William Cromwell; Patented in Nov 1741 by Joshua Brown for 40 acres; "Between Ranters Ridge and Good Fellowship on the South side of Patapsco Falls" beginning "nigh a corner of Good Fellowship"</t>
  </si>
  <si>
    <t>Surveyed 6/10/1762 by Joshua Griffith; Patented in Jun 1762 by Thomas Brown for 54 acres; starting at the beginning tree of Brown's Purchase</t>
  </si>
  <si>
    <t>Surveyed 4/30/1765 by Joshua Griffith; Patented in Jun 1765 by Thomas Brown for 48 acres; Beginning at "the eighth bounder of a tract of land called Brown's Purchase"</t>
  </si>
  <si>
    <t>Patented in Jul 1702 by Thomas Brown for 574 acres</t>
  </si>
  <si>
    <t>Surveyed 7/17/1749 by Richard Shipley; Patented in Jan 1750 by Robert Brown for 298 acres; Resurvey of Far Enough starting near Howards Branch, adjoining Rocky Ridge, Hay Stack Meadow, and Browns Branch</t>
  </si>
  <si>
    <t>Surveyed 5/10/1695; Patented in Mar 1696 by Thomas Brown for 387 acres repatented as Brown's Forrest (Resurveyed); Hammonds Inheritance; Rezin Hammond's part of 316 acres was resurveyed by Hammonds Inheritance and its courses are listed there, not sure why his part and Valentine Brown's part together exceed the acreage listed for this patent</t>
  </si>
  <si>
    <t>1695-05</t>
  </si>
  <si>
    <t>Surveyed 3/2/1719 by John Dorsey; Patented in May 1725 by Robert Brown for 250 acres repatented as Joseph's Gift; "on both sides of Brown's River", adjoining Griffith's Range, Cockshill</t>
  </si>
  <si>
    <t>Surveyed 1/25/1796 by Baruch Fowler; Patented in Feb 1798 by Walter T. Worthington for 6.5 acres; lying between John's Chance, Break Neck Hill, and Good Neighborhood Enlarged</t>
  </si>
  <si>
    <t>Surveyed 4/5/1728 by Henry Ridgely; Patented in Oct 1730 by John Brown for 748 acres repatented as Brown's Purchase Resurveyed; Resurvey of Vines Chance, Ridgelys Lot, and Batchelors Hope "on both sides of a great branch called Ridgelys Great Branch", formerly part of Baltimore County</t>
  </si>
  <si>
    <t>Surveyed 9/9/1794 by Vachel Stevens; Patented in Mar 1808 by John Spurrier for 795 acres; Resurvey of Brown's Purchase starting "on the east side of Ridgelys Great Branch" at the beginning tree of the original tract</t>
  </si>
  <si>
    <t>Surveyed 3/26/1762 by Joshua Griffith; Patented in Mar 1762 by John Hood for 25 acres repatented as Guinns Purchase; adjoining Woodford</t>
  </si>
  <si>
    <t>Surveyed 3/22/1776 by Basil Burgess; Patented in Mar 1786 by Samuel Chance for 580 acres repatented as Bunkers Hill Fortified; Resurvey of Shipley's Content, which was a resurvey of Brothers Agreement and The Neglect, extending the property to the Patapsco River; starting at the end of the first line of Mill Land</t>
  </si>
  <si>
    <t>Surveyed 7/24/1797 by Baruch Fowler; Patented in Feb 1800 by Jeremy T Chase for 712.5 acres; Resurvey of Bunkers Hill</t>
  </si>
  <si>
    <t>Surveyed 4/26/1744 by William Cromwell; Patented in Apr 1744 by Caleb Dorsey for 262 acres repatented as Rockburn; "on the south side of Patapsco Falls Beginning at a bounded white oak of Mores[sic] Morning Choice standing in the head of a branch leading into the said falls and on the north side of the main road from Elkridge to the landing"</t>
  </si>
  <si>
    <t>Patented in Mar 1730 by Caleb Dorsey for 1255 acres;  adjoining The Neglect according to that survey</t>
  </si>
  <si>
    <t>Surveyed 6/27/1744 by William Cromwell; Patented in Jun 1744 by Caleb Dorsey for 200 acres; "on the south side of the mane falls of Patapsco River"</t>
  </si>
  <si>
    <t>Surveyed 7/16/1726 by James Weems; Patented in Jun 1734 by John Campble for 218 acres; "on the head of Grimmitts Branches and on the east side of the Second Addition to Snowdens Addition" starting "at the end of the first line of William Griffiths land and near the easternmost side of the aforesaid Second Addition"</t>
  </si>
  <si>
    <t>Surveyed 1/26/1771 by Basil Burgess; Patented in Apr 1771 by John Gardiner for 115 acres repatented as Mount Hebron; Resurvey of Yates Inheritance of 1717 beginning on the "draft side of a run called the Island Run Branch"</t>
  </si>
  <si>
    <t>Surveyed 5/10/1732 by Henry Ridgely; Patented in Jul 1733 by Daniel Carter for 23 acres repatented as Mount Hebron; "on the South Side of the Main falls or great branch of Patapsco River", adjoining Maiden's Bower patented for Jane Grey</t>
  </si>
  <si>
    <t>Surveyed 4/8/1730 by Henry Ridgely; Patented in Jul 1733 by Daniel Carter for 100 acres repatented as Todd's Improvement; "on the South Side of the great falls of Patapsco River and near to the land formerly taken up by George Yate"</t>
  </si>
  <si>
    <t>Surveyed 5/26/1727 by Philip Jones; Patented in Jul 1737 by Daniel Carter for 88 acres repatented as Mount Hebron; in Baltimore County, adjoining Gray's Bower</t>
  </si>
  <si>
    <t>Surveyed 3/5/1762 by Joshua Griffith; Patented in Mar 1762 by Joseph Hobbs for 60 acres repatented as What's Left - Hobbs; starting "on a point and near to the main draft of the Middle River of Patuxent"</t>
  </si>
  <si>
    <t>Surveyed 5/17/1727 by Philip Jones; Patented in Apr 1730 by Philip Hammond for 663 acres; Resurvey of Dorsey's Grove in Baltimore County "between the drafts of Patuxent and Patapsco River" beginning at "a ridge on the west side of the present Elk Ridge road about 20 yards thor[sic] from and about two hundred yards within the division line of Baltimore and Anarundell Cty"</t>
  </si>
  <si>
    <t>Patented in Sep 1709 by Charles Carroll for 969 acres repatented as Chance (Resurveyed)</t>
  </si>
  <si>
    <t>Surveyed 6/4/1743 by William Cromwell; Patented in Dec 1743 by Charles Carroll for 1425 acres; Resurvey of Chance adjoining Doohoregan, Kendall's Delight, Kendalls Enlargement, and The Discovery</t>
  </si>
  <si>
    <t>Surveyed 4/3/1746 by William Cromwell; Patented in Apr 1746 by Samuel Mansell for 42.5 acres repatented as Additional Chance; "on the head drafts of Snowdens River" beginning "on the west side of a branch called Nimble Johns Cabbin Branch"</t>
  </si>
  <si>
    <t>Surveyed 3/15/1757 by Richard Shipley; Patented in Mar 1757 by Henry Pierpoint for 35 acres; "joyning the following two tracts of land viz. Talbotts Resolution Manor and Long Reach Beginning at the end of the north west 436? Course of the afsd Talbotts Resolution Manor"</t>
  </si>
  <si>
    <t>Surveyed 5/2/1741 by William Cromwell; Patented in Nov 1741 by James Norwood for 200 acres; "near the head of Patuxent River" starting "close by a large spring called Sling mud{?) Spring which said spring falls into Poplar Spring Branch"</t>
  </si>
  <si>
    <t>Surveyed 9/4/1793 by Thomas Gist; Patented in Dec 1795 by Samuel Chase for 1594 acres; Resurvey of Mansells Purchase and part of Scheme  "Beginning at the end of the fiftieth line of a tract of land called Hampton Court"</t>
  </si>
  <si>
    <t>Surveyed 2/16/1762 by Joshua Griffith; Patented in Feb 1762 by Samuel Musgrove for 18 acres; beginning "on the east side of the Cattail River"</t>
  </si>
  <si>
    <t>Surveyed 9/29/1753 by Richard Shipley; Patented in May 1754 by Nathan Hammond for 1246 acres; Resurvey of Beautiful Craft "on the head drafts of Snowdens River" adjoining Neal's Chance, on the SE side of Indian Johns Cabbin Branch</t>
  </si>
  <si>
    <t>Surveyed 3/7/1757 by Richard Shipley; Patented in Mar 1757 by William Hanks for 40 acres; "in the fork of Patuxent River Beginning at the end of the twenty fourth course of a tract of land called Worthington's Range"</t>
  </si>
  <si>
    <t>Patented in Nov 1695 by Samuel Chew for 1073 acres repatented as Chews Resolution Manor - Resurveyed; contains Avaco</t>
  </si>
  <si>
    <t>Patented in Nov 1695 by Samuel Chew for 1024 acres</t>
  </si>
  <si>
    <t>Patented in Feb 1730 by William Nicholson for 700 acres repatented as Clark's Directions - Resurveyed; Originally surveyed Oct 1718 according to resurvey</t>
  </si>
  <si>
    <t>Surveyed 4/18/1738 by William Cromwell; Patented in Nov 1738 by Philip Hammond for 322 acres; Resurvey of tract of same name "on the South Side of another tract of land called Batchelors Delight and on the north side of a branch of Patuxent called Snowdons River", also adjoining Neal's Delight</t>
  </si>
  <si>
    <t>Patented in Jul 1702 by Richard Clark for 200 acres repatented as Clark's Walks - Resurveyed</t>
  </si>
  <si>
    <t>Surveyed 1/9/1729 by Henry Ridgely; Patented in Jun 1734 by John Jr. Clary for 100 acres; "on the north side of a branch called Dorseys Great Branch" adjoining White Wine and Claret and another tract called Henry And Thomas</t>
  </si>
  <si>
    <t>Surveyed 5/13/1771 by Basil Burgess; Patented in Nov 1775 by Edward Dorsey for 24 acres; "Beginning at the side of the falls of Patapsco River it being at the end of the fourteenth course of a tract or parcel of land called Cockeys Regulation"</t>
  </si>
  <si>
    <t>Patented in Nov 1710 by John Jones for 200 acres</t>
  </si>
  <si>
    <t>Surveyed 6/1/1795 by Vachel Stevens; Patented in Jul 1804 by Samuel Goodman for 813 acres repatented as Columbia - Corrected; Resurvey of Find It If You Can adjoining The Warfields, Ridgely's Range, Stop The Gap, Warfield's Forrest, Good Will, Little-worth, Worthless, and Pleasant Meadows</t>
  </si>
  <si>
    <t>Surveyed 9/29/1750 by Richard Shipley; Patented in Oct 1752 by John Hood for 792 acres; Resurvey of Barnes Hunt "on the south side of the Western Falls of Patapsco River and on the head drafts of the Middle River of Patuxent" adjoining Barnes Friendship, Henry's Park, The Invasion; near a draft of Locust Thicket branch; plat shows the Barrans and Stoney Barran Ridge</t>
  </si>
  <si>
    <t>Surveyed 8/10/1751 by Richard Shipley; Patented in Nov 1752 by John Hood for 108 acres repatented as Concord Resurveyed; "on the drafts of the Western Falls of Patapsco River" starting "on the west side of the Great Bridge Branch"</t>
  </si>
  <si>
    <t>Surveyed 1/20/1755 by Richard Shipley; Patented in Jan 1755 by Jason Frissell for 5 acres repatented as Contentment; This land was found to lie in Yates Contrivance so was resurveyed a few months later</t>
  </si>
  <si>
    <t>Patented in Dec 1763 by Henry Ridgely for 370 acres</t>
  </si>
  <si>
    <t>Surveyed 5/12/1755 by Richard Shipley; Patented in Jan 1755 by Jason Frissell for 350 acres; Resurvey of Content "on west side of the main falls of Patapsco River" and bounding on it, adjoining Carter's Rock and Yeates Contrivance; Content was found to lie in Yates Contrivance so the resurvey was done shortly thereafter</t>
  </si>
  <si>
    <t>Surveyed 4/3/1728 by Henry Ridgely; Patented in Jun 1734 by John Mewshaw for 100 acres; "on a branch in the fork of Patuxent River called Hammond's Branch", surveyed for John Mewshaw who turned over his rights to the property to John Worthington</t>
  </si>
  <si>
    <t>Surveyed 9/27/1731 by Henry Ridgely; Patented in Aug 1739 by John Gardner for 5 acres; "on the west side of the maine falls of Patapsco River and near to a tract of land called Carters Rock laid out for Daniell Carter", location described in Oella survey</t>
  </si>
  <si>
    <t>Patented in Jul 1749 by Robert Ridgely for 33 acres repatented as Felicity</t>
  </si>
  <si>
    <t>Surveyed 4/14/1767 by Orlando Griffith; Patented in Oct 1769 by Henry Howard for 29 acres; "Beginning at the end of the nineteenth course of a tract of land called Howards Resolution"</t>
  </si>
  <si>
    <t>Surveyed 6/12/1725 by John Dorsey; Patented in Mar 1729 by Thomas Wainwright for 236 acres repatented as Upton Park; lying Baltimore County starting at "the first bounded trees of the land called Sewell's(?) Delight standing on the west side the main falls of Patapsco River"</t>
  </si>
  <si>
    <t>Surveyed 2/24/1748 by Richard Shipley; Patented in Jul 1750 by James Creagh for 274 acres; Resurvey of Howards Chance and part of Mount Gilboa beginning at two oaks "standing on the east side of the main waggon road near the end of the south by west line of a tract of land called Hopsons Choice they being the original beginning trees of a tract of land called Hatherleys Resolution"</t>
  </si>
  <si>
    <t>Patented in 1697 by John Cross for 357 acres</t>
  </si>
  <si>
    <t>Surveyed 10/19/1762 by Joshua Griffith; Patented in Oct 1762 by Mordecai Selby for 10 acres; "Beginning at the end of the seventh line of a tract of land called Shipley's Discovery", included on the Lost By Neglect plat shown in the northwest corner of the plat</t>
  </si>
  <si>
    <t>Surveyed 5/8/1751 by Richard Shipley; Patented in Oct 1752 by Adam Barnes for 640 acres; Resurvey of John's Lott "on the drafts of the Middle River of Patuxent", adjoining Invasion, Pheasant Ridge, Henry And Peter</t>
  </si>
  <si>
    <t>Surveyed 10/20/1736 by William Cromwell; Patented in Aug 1739 by Josias Darby for 50 acres; "in the fork of Patuxent River next adjoyning to a tract of land called Hammond and Gest [Geist] Beginning at a bounded white oak standing in the north thirteen degree east line of the land" and running northeast from there</t>
  </si>
  <si>
    <t>Surveyed 3/3/1732 by Henry Ridgely; Patented in Nov 1737 by Thomas Davis for 50 acres; "in the Great Fork of Patuxent River"</t>
  </si>
  <si>
    <t>Patented in Jun 1700 by Isaac Davis for 200 acres</t>
  </si>
  <si>
    <t>Surveyed 3/6/1739 by William Cromwell; Patented in Sep 1739 by Richard Davis for 244 acres; Resurvey of Bitt By Chance, Neal's Delight, and The Hoppyard "between the plantations of Thomas Mobberley and Philbert Wright"</t>
  </si>
  <si>
    <t>Surveyed 5/10/1734 by Henry Ridgely; Patented in Jul 1737 by James Barnes for 235 acres repatented as Three Brothers; originally surveyed by Col. John Dorsey for Nicholas Day but transferred to James Barnes; adjoining Mount Gilboa</t>
  </si>
  <si>
    <t>Surveyed 4/11/1771 by Basil Burgess; Patented in May 1772 by John Hood for 3.5 acres; "Beginning at the end of nineteen perches on the south five degrees west thirty four perches line of a tract or parcel of land called Conclusion it being the second line from a bounded white oak the same being a boundary of the said tract"</t>
  </si>
  <si>
    <t>Surveyed 1/20/1716 by John Clark; Patented in Sep 1723 by Stephen Deaver for 100 acres repatented as Rock Hall; in Baltimore County starting "on the west side of Brown's River"</t>
  </si>
  <si>
    <t>Surveyed 5/9/1720 by John Dorsey; Patented in Jun 1727 by Stephen Deaver for 200 acres repatented as Rock Hall; in Baltimore County on both sides of Brown's River starting near the Great Stone at the mouth of the Island Meadow</t>
  </si>
  <si>
    <t>Surveyed 9/2/1761 by Joshua Griffith; Patented in Sep 1761 by Philemon Dorsey for 100 acres; "beginning at the end of forty perches on the thirty eighth course of a tract of land called Silence"</t>
  </si>
  <si>
    <t>Surveyed 9/1/1762 by Joshua Griffith; Patented in Sep 1762 by Joseph Hobbs for 80 acres repatented as The Trusty Friend; "between two drafts of the Middle River of Patuxent"</t>
  </si>
  <si>
    <t>Surveyed 9/28/1717 by John Clark; Patented in Aug 1719 by Elizabeth Jones for 300 acres repatented as Woodford; "lying in Baltimore County between the drafts of Patuxent River and Patapsco River".  Sold to Samuel Howard by Matthias Hammond according to Hammond's Enlargement.</t>
  </si>
  <si>
    <t>Surveyed 3/3/1725 by Henry Ridgely; Patented in Sep 1729 by Vachel Denton for 500 acres; Resurvey of southern half of The Second Discovery for Vachel Denton</t>
  </si>
  <si>
    <t>Surveyed 4/22/1755 by Richard Shipley; Patented in Apr 1755 by John Dorsey for 928 acres repatented as Dependence Renewed; Resurvey of Struggle For Life "on the drafts of Snowdens River in the Barrans", adjoins Henry And Peter, Curry Galls, and Dorseys Range</t>
  </si>
  <si>
    <t>Surveyed 9/2/1761 by Joshua Griffith; Patented in Sep 1761 by Philemon Dorsey for 400 acres repatented as Resurvey On The Disappointment; "beginning at the end of the forty-fifth course of a tract of land called Silence" and proceeding north and west from there</t>
  </si>
  <si>
    <t>Surveyed 4/25/1752 by Richard Shipley; Patented in May 1757 by John Hood for 18 acres; "on the drafts of the western falls of Patapsco River and joyning a tract of land called the Conclusion Beginning at the end of the twenty fourth course of the afsd land called the Conclusion"</t>
  </si>
  <si>
    <t>Surveyed 4/25/1752 by Richard Shipley; Patented in May 1752 by John Dorsey for 306 acres repatented as Howards Improvement; Resurvey of Southern Addition "on the drafts of the Patuxent River" by splitting off two separate parts for John Dorsey with the rest remaining with Philip Hammond, first part starting at the beginning tree of Jack's Peacock, the second part starting at the beginning trees of Charities Purchase and James Lot</t>
  </si>
  <si>
    <t>Patented in Mar 1695 by John Dodderidge for 200 acres repatented as Hammond's Inheritance</t>
  </si>
  <si>
    <t>Patented in Jul 1702 by Charles Carroll for 7000 acres repatented as Doohoregan (Resurveyed)</t>
  </si>
  <si>
    <t>Surveyed 4/30/1742 by William Cromwell; Patented in Sep 1745 by Henry Dorsey for 60 acres repatented as Dorsey's Second Addition; "in the fork of Patuxent River Beginning at the end of the eighteenth course or line of a tract of land called Worthington's Range"</t>
  </si>
  <si>
    <t>Surveyed 8/28/1749 by Richard Shipley; Patented in Feb 1750 by Edward Dorsey for 348 acres; Resurvey of Edward Dorsey's 202-acre share of Thomas' Lot "in the Great Fork of Patuxent River", bounds along Geists Branch, adjoins Left Out</t>
  </si>
  <si>
    <t>Patented in Jun 1688 by John Dorsey for 400 acres repatented as Dorsey's Inheritance; Original plat shown in resurvey but missing some of the original course measurements</t>
  </si>
  <si>
    <t>Surveyed 6/2/1732 by Henry Ridgely; Patented in Jun 1734 by Joshua Dorsey for 200 acres; "on a branch of Patapsco River called Deep Run" starting at a bounded tree that stands on both Timber Neck and Batchelor's Hall</t>
  </si>
  <si>
    <t>Surveyed 4/13/1719 by John Dorsey; Patented in Feb 1722 by Caleb Dorsey for 200 acres; lying at Elk Ridge in Baltimore County starting at "a bounded tree of the land called Moore's Morning Choice"</t>
  </si>
  <si>
    <t>Surveyed 9/13/1718 by John Dorsey; Patented in Jul 1722 by Joshua Dorsey for 150 acres; in Baltimore County at Elk Ridge near "a draft of a great branch called Ridgelys Great Branch and on the east side of the said branch"</t>
  </si>
  <si>
    <t>Surveyed 6/22/1732 by Henry Ridgely; Patented in Jul 1733 by Thomas Higgins for 115 acres repatented as Joseph's Advancement; "in the fork of the Middell River of Patuxent and on the Western Branch thereof"</t>
  </si>
  <si>
    <t>Surveyed 8/9/1721 by John Dorsey; Patented in Sep 1723 by John Dorsey for 1030 acres repatented as Champion Forrest and Benjamin's Addition; in Baltimore County "on the west side of Carrolls Mannor and on the north side of a tract of land called Good Range"</t>
  </si>
  <si>
    <t>Surveyed 3/15/1732 by Henry Ridgely; Patented in Nov 1736 by Joshua Dorsey for 200 acres; adjoining Batchelor's Hall "near unto a place called Elkridge" starting "in the fork of a draft of a run called Middell Run"</t>
  </si>
  <si>
    <t>Surveyed 2/10/1725 by John Dorsey; Patented in Sep 1732 by Edward Dorsey for 750 acres; Resurvey of Dorsey's Adventure and Whittecars's Purchase</t>
  </si>
  <si>
    <t>Surveyed 2/18/1762 by Joshua Griffith; Patented in Jul 1762 by Vachel Dorsey for 30 acres; "being on the western fall of Patapsco River partly in Ann Arundell and part in Baltimore county", adjoining Salethea(Salopia)</t>
  </si>
  <si>
    <t>Surveyed 12/13/1760 by Joshua Griffith; Patented in Oct 1761 by Eli Dorsey for 130 acres repatented as Four Brothers Portion; including unpatented land within the boundaries of The Discovery</t>
  </si>
  <si>
    <t>Surveyed 5/24/1824 by John Duvall; Patented in Jul 1825 by Mortimer Dorsey for 29 acres; Resurvey of part of Good Will To His Lordship, part of The Neglect, part of Hills And Dales, part of Cherry Bottom, and The Resurvey On Dorseys Range.</t>
  </si>
  <si>
    <t>Surveyed 5/7/1746 by William Cromwell; Patented in Mar 1746 by John Dorsey for 233 acres; "on the drafts of Snowdens River" beginning  "in the fork of a draft of Bush Cabbin Branch descending into the afsd river to the west side of of a high point or ridge"</t>
  </si>
  <si>
    <t>1746-05</t>
  </si>
  <si>
    <t>Patented in Mar 1696 by John Dorsey for 479 acres; Site of Dorsey Hall (Ely Dorsey (to Richard Ridgely to Caleb Dorsey of Caleb)</t>
  </si>
  <si>
    <t>Patented in Mar 1695 by Samuel Dryer for 254 acres repatented as Hammond's Inheritance; Later resurvey says 1696</t>
  </si>
  <si>
    <t>Surveyed 4/26/1753 by Richard Shipley; Patented in Sep 1754 by James Barnes for 314 acres; Resurvey of 150 acres by same name originally surveyed in 1740 "on the drafts of Snowdens River in the Barrans"</t>
  </si>
  <si>
    <t>Surveyed 1/17/1737 by William Cromwell; Patented in Oct 1739 by John Campbell for 228 acres repatented as South Bran; "in the fork of Patuxent River on the east side of Cambels (Campbells) Chance" beginning "at the head of the chief branch of Haystack Meadow"</t>
  </si>
  <si>
    <t>Surveyed 11/16/1767 by Orlando Griffith; Patented in Jun 1768 by Robert Davis for 8 acres; Adjoining Hatherly's Contrivance</t>
  </si>
  <si>
    <t>Surveyed 3/22/1750 by Richard Shipley; Patented in Mar 1750 by Philip Edwards for 350 acres repatented as Hammond's Enlargement; Resurvey of Edward's Hopewell, partly in AA County and partly in Baltimore County, near to the fork in the falls of the Patapsco River, adjoining Hammond's Pursuit, Northern Addition, and Tivises Adventure.  John Brunt sold part to Charles Hipsley, another part to William Swartz.</t>
  </si>
  <si>
    <t>Surveyed 6/8/1741 by William Cromwell; Patented in Oct 1747 by Philip Edwards for 50 acres repatented as Hammond's Enlargement; Adjoining Woodford, starting near "a small draft that loads into Patapsco Falls"</t>
  </si>
  <si>
    <t>Surveyed 6/25/1802 by Baruch Fowler; Patented in Jul 1804 by George Ellicott for 22.25 acres; "located adjoining the tracts of land called Calebs Vineyard and The Pavement lying in Anne Arundel and Baltimore Counties", "lying and being in Anne Arundel County adjoining and between a tract of land called Haywards Discovery and the aforesaid tract called Calebs Vineyard" starting "at the end of thirteen perches in the second line of a tract of land called Calebs Vineyard"</t>
  </si>
  <si>
    <t>Surveyed 10/15/1762 by William Smith; Patented in Oct 1762 by John Gillis for 51 acres; in Baltimore County starting "at the end of the south fifteen degrees west three hundred and sixty eight perches line of a tract of land called Bachelors Refuge and on the north side of the northern fork of Delaware Falls which descends into the great falls of Patapsco"</t>
  </si>
  <si>
    <t>Surveyed 12/11/1750 by Richard Shipley; Patented in Feb 1751 by Henry Howard for 50 acres repatented as Howard's Resolution; lying "on the north side of the Doohoregan Manor" starting at trees on Bishop's Range</t>
  </si>
  <si>
    <t>Surveyed 4/16/1764 by Joshua Griffith; Patented in Apr 1764 by Vachel Warfield for 50 acres; Share the same beginning trees with Anything</t>
  </si>
  <si>
    <t>Surveyed 1/24/1750 by Richard Shipley; Patented in Aug 1753 by Philemon Dorsey for 70 acres; "between a tract of and called Dorsey's Grove and a tract of land called Partnership Beginning at the end of the second course of the said Dorsey's Grove"</t>
  </si>
  <si>
    <t>Surveyed 9/8/1763 by Joshua Griffith; Patented in Sep 1765 by James Macgill for 28 acres; "Beginning at a large stone marked IM on the east side of one of the main drafts of Patuxent River it being the beginning of a tract of land called Deavours (Deavers) Lott", borders along the southern and eastern border of Deaver's Choice</t>
  </si>
  <si>
    <t>Surveyed 12/11/1729 by Henry Ridgely; Patented in Jun 1734 by William Hankes for 100 acres repatented as Brown's Enlargement; in the great fork of the Patuxent River, starting "about 40 yards to the northwards of a branch called Howards Branch leading into the North Branch or Snowdens River"</t>
  </si>
  <si>
    <t>Surveyed 2/26/1785 by Vachel Stevens; Patented in Mar 1795 by John Sterrett for 1696.5 acres repatented as Hazelwood; Resurvey of parts of Steven's Forrest, Whitacre's Chance, Cash Upon Cash, Triangle, and Brown's The Addition formerly belonging to Mathias Hammond</t>
  </si>
  <si>
    <t>Surveyed 6/11/1725 by John Dorsey; Patented in Mar 1728 by Thomas Wainwright for 224 acres repatented as Gaither's Adventure; in Baltimore County "on the west side of Patapsco falls"</t>
  </si>
  <si>
    <t>Surveyed 11/12/1756 by Richard Shipley; Patented in Nov 1756 by Samuel Mansell for 5 acres repatented as Look Sharp; "on the drafts of Snowdens River and near to the land called Chesnut Hill"</t>
  </si>
  <si>
    <t>Surveyed 3/12/1767 by Orlando Griffith; Patented in Mar 1767 by Charles Welsh for 1 acres repatented as Columbia; starting south of a hill called the Mine Bank Hill, described in the unpatented resurvey called The Victory, shown in the plat for Columbia</t>
  </si>
  <si>
    <t>Surveyed 5/15/1745 by William Cromwell; Patented in May 1745 by Peter Barnes for 95 acres repatented as Henry And Peter; "on the head draughts of the Middle River of Patuxent" starting "on the west side of the head of a branch leading into the aforesaid River"</t>
  </si>
  <si>
    <t>Surveyed 4/14/1767 by Orlando Griffith; Patented in Nov 1768 by Henry Howard for 71 acres; "Beginning at the end of the fiftieth course of a tract of land called Invasion"</t>
  </si>
  <si>
    <t>Surveyed 9/7/1767 by Orlando Griffith; Patented in Jul 1768 by Richard Yeates for 8 acres; "Beginning at the beginning of a tract or parcel of land called Browns Purchase"</t>
  </si>
  <si>
    <t>Surveyed 1/11/1785 by Vachel Stevens; Patented in May 1786 by Charles Carroll for 8 acres; adjoining and between Hartherly's Contrivance, Eagle's Tower, the Mistake, Arnold's Fancy</t>
  </si>
  <si>
    <t>Surveyed 1/24/1771 by Basil Burgess; Patented in May 1772 by John Hood for 2 acres; "Beginning at the end of the third course of Little Worth"</t>
  </si>
  <si>
    <t>Surveyed 3/16/1757 by Richard Shipley; Patented in Mar 1757 by Caleb Dorsey for 234 acres; on the drafts between Deep Run and Patapsco Falls south of Moore's Morning Choice</t>
  </si>
  <si>
    <t>Surveyed 4/10/1745 by William Cromwell; Patented in Apr 1745 by Henry Howard for 458 acres; Resurvey of the rest of The Second Part Of Discovery "on the east side of the Middle River of Patuxent" adjoining Discovery, Kendall's Enlargement,  The Disart, Brown's Addition, Pushpin, and Doohoregan Mannor.</t>
  </si>
  <si>
    <t>Surveyed 7/20/1720 by Thomas Larkin; Patented in Jun 1734 by Thomas Reynolds for 830 acres; "on the east side of Ridgelys Great Branch"</t>
  </si>
  <si>
    <t>Patented in Nov 1727 by Henry Ayton for 95 acres repatented as Foster's Fancy (Resurveyed)</t>
  </si>
  <si>
    <t>Surveyed 10/20/1742 by William Cromwell; Patented in Mar 1746 by Hugh Foster for 50 acres; "in the fork of Patuxent River" starting "on the south side of a branch called Gishs(Geists?) branch", see plats for Grimes Venture and Moorehouse's Generousity for proper location further southeast</t>
  </si>
  <si>
    <t>Surveyed 2/12/1812 by Charles Stewart; Patented in May 1812 by Richard Owings for 1210 acres; Resurvey of Luck Supported, Dunkell, Pinch Close Forrest, part of The Addition To The Grove, part of The Fourth Division Of The Discovery, part of The Fifth Division Of The Discovery, part of Dorsey's Lane, part of Southbran, part of Campbell's Chance, and Richmond's Lot</t>
  </si>
  <si>
    <t>Patented in Dec 1695 by Thomas Freeborn for 600 acres repatented as Smiths Fortune</t>
  </si>
  <si>
    <t>Surveyed 2/18/1743 by William Cromwell; Patented in Apr 1748 by William Spires for 153 acres; Resurvey of The Platt "in the great fork of Patuxent River and on the east side of a branch of the said River called the Cattail River", adjoining Gilpin</t>
  </si>
  <si>
    <t>Surveyed 8/23/1792 by Vachel Stevens; Patented in Oct 1793 by Stephen West for 237 acres; Resurvey of Remnant Corrected</t>
  </si>
  <si>
    <t>Patented in Nov 1735 by Thomas Worthington for 84 acres repatented as Windsor Plains; Adjoining Mount Aetna, see resurvey for courses</t>
  </si>
  <si>
    <t>Surveyed 10/22/1801 by Baruch Fowler; Patented in Sep 1802 by John Jr. Frost for 23 acres; "being partly in Anne Arundel and part in Baltimore county adjoining and between" Salophia and Dorsey's Intrust starting "at the beginning of the land called Salophia it also being the beginning of the land called Dorsey's Intrust"</t>
  </si>
  <si>
    <t>Surveyed 1/24/1746 by Richard Shipley; Patented in Oct 1747 by Samuel Gaither for 50 acres; "on the west side of the Middle River Patuxent on the drafts of a branch called Sagulons(?) branch", adjoining Thomas Lott and Altogether</t>
  </si>
  <si>
    <t>Surveyed 9/4/1762 by Joshua Griffith; Patented in May 1763 by Samuel Gaither for 100 acres; Resurvey of Gaither's Chance beginning at "the end of the north eighty degrees west line of a tract of land called Worthington's Range"</t>
  </si>
  <si>
    <t>Surveyed 1/8/1716 by John Clark; Patented in Sep 1716 by William Gardner for 100 acres repatented as Mount Hebron; in Baltimore County "southwest side of the main falls of Patapsco River"</t>
  </si>
  <si>
    <t>Surveyed 1/8/1716 by John Clark; Patented in Oct 1716 by Christopher Gardner for 100 acres repatented as Mount Hebron; in Baltimore County "southwest side of the main falls of Patapsco River"</t>
  </si>
  <si>
    <t>Surveyed 2/17/1724 by John Dorsey; Patented in Aug 1725 by Thomas Bordley for 540 acres; in Baltimore County "on the west side of a branch of Patuxent called Browns River" starting "at the head of a draught of Clarks (Charles?) A?em? Branch known by the name of the ?ock draught and in the line of the fourth course of a tract of land called The Discovery"</t>
  </si>
  <si>
    <t>Surveyed 8/1/1796 by Baruch Fowler; Patented in Mar 1813 by Samuel Welsh for 1.25 acres; "Beginning at the end of the fortyeth line of the land called Hampton Court"</t>
  </si>
  <si>
    <t>Surveyed 12/3/1730 by Henry Ridgely; Patented in Jun 1734 by Thomas Athorpe for 250 acres repatented as Pressby; "in the uppermost fork on Snowdens River of Patuxent commonly now called Pinkstone's Fork"</t>
  </si>
  <si>
    <t>Patented in Jun 1705 by Richard Kethin for 100 acres</t>
  </si>
  <si>
    <t>Patented in Mar 1728 by Christopher Randall for 536 acres; Adjoining Hammond's Enlargement</t>
  </si>
  <si>
    <t>Surveyed 1/22/1723 by John Dorsey; Patented in May 1725 by Richard Barnes for 250 acres; in Baltimore County on Elk Ridge, adjoining Troy to the south of it</t>
  </si>
  <si>
    <t>Surveyed 7/15/1793 by Archibald Orne; Patented in Apr 1796 by Walter Magruder for 122 acres; "lying partly in Montgomery partly in Anne Arundel County" beginning "at the beginning tree of a tract of land called Pork Plenty if no Thieves", narrow strip running along the east boundary of Pork Plenty If No Thieves and the southern boundary of Terra Execultabilis</t>
  </si>
  <si>
    <t>1793-07</t>
  </si>
  <si>
    <t>Surveyed 5/30/1771 by James Calder; Patented in Aug 1773 by Michael Mackinzie for 50 acres repatented as Good Luck Enlarged; lying partly in Anne Arundel county and partly in Baltimore county bounded by Sewells Contrivance, Carters Whim, Grays Bower, and Batchelors Choice starting "at the end of the fifteenth line of a tract of land called Sewells Contrivance"; Sewell's Contrivance runs along the north side of the Patapsco in Baltimore County</t>
  </si>
  <si>
    <t>Surveyed 11/16/1759 by Loch Weems; Patented in Nov 1759 by John Prestidge for 7.5 acres repatented as West Ilchester; "near the main falls of Patapsco River" starting "near the lines of a tract of land called and known by the name of Bolten's Old Fiealds near the main falls of Patapsco River" (probably Bowden's Folly)</t>
  </si>
  <si>
    <t>Surveyed 10/9/1729 by Henry Ridgely; Patented in Oct 1732 by Henry Ridgely for 250 acres repatented as Resurvey Of Tracts; "at the head drafts of Dorseys Great Branch and adjoining a tract of land called Ridgely's Care"</t>
  </si>
  <si>
    <t>Surveyed 4/11/1743 by William Cromwell; Patented in Apr 1743 by Adam Shipley for 100 acres repatented as Good Neighborhood Enlarged; "on the south side of the Westernmost Draft of the Great Falls of Patapsco River"</t>
  </si>
  <si>
    <t>Surveyed 3/10/1746 by Richard Shipley; Patented in Mar 1746 by Adam Shipley for 340 acres repatented as Selby's Inheritance; Resurvey of Good Neighborhood, adjoining Shipley's Search, John's Chance, Shipley's Discovery; near "a great branch called and known by the name of the Bridge Branch"</t>
  </si>
  <si>
    <t>Surveyed 5/8/1719 by John Dorsey; Patented in May 1719 by Edmond Benson for 1000 acres; in Baltimore County adjoining Altogether</t>
  </si>
  <si>
    <t>Surveyed 9/29/1762 by Joshua Griffith; Patented in Sep 1762 by William Fisher for 100 acres; starting "on the north side of a draft called Snake ? Draft"</t>
  </si>
  <si>
    <t>Surveyed 10/6/1762 by Joshua Griffith; Patented in Sep 1764 by Samuel Musgrove for 480 acres; Resurvey of Hammond's Delight with vacancies</t>
  </si>
  <si>
    <t>Surveyed 1/2/1744 by William Cromwell; Patented in Jan 1744 by Benjamin Lawrence for 100 acres repatented as Benjamin's Addition; "partly between two tracts of land one called Dorseys Grove the other called Ovenwood Thicketts"</t>
  </si>
  <si>
    <t>Surveyed 2/11/1721 by John Dorsey; Patented in Feb 1721 by James Gosnell for 150 acres; in Baltimore County "on the south side of the main falls of Patapsco River" starting "near the head of a branch called Cranberry Branch"</t>
  </si>
  <si>
    <t>Surveyed 5/30/1718 by John Dorsey; Patented in Aug 1718 by Jane Gray for 100 acres repatented as Gray's Bower (Resurveyed); in Baltimore County "the south side the main falls of Patapsco" starting near "the mouth of a branch called Bucks Branch"</t>
  </si>
  <si>
    <t>Surveyed 7/10/1734 by George Noble; Patented in Nov 1737 by William Gray for 982 acres; In Prince George's County beginning "by the side of a small branch that runs into Patuxent River commonly called Snowdens River and in a fork between that and a small river called Holley River"</t>
  </si>
  <si>
    <t>Surveyed 11/30/1754 by Richard Shipley; Patented in Nov 1754 by Joshua Shipley for 39.5 acres repatented as Grecian Siege - Resurveyed; "on Elk Ridge and on a draft of Deep Run next adjoining a tract of land called Troy"; Joshua Shipley transferred the certificate to Caleb and Edward Dorsey and Alexander Lawson in Feb 1757.</t>
  </si>
  <si>
    <t>Surveyed 2/20/1756 by Richard Shipley; Patented in Feb 1757 by Caleb Dorsey for 412 acres; Resurvey of tract with same name, adjoining Good For Little, Troy, Caleb's Purchase, and Isle of Ely</t>
  </si>
  <si>
    <t>Surveyed 5/30/1732 by Henry Ridgely; Patented in May 1734 by Richard Green for 100 acres; "on the east side of Snowdens River of Patuxent above a tract of land called Hammond And Geist" beginning "on a level between a hill and the aforesaid river"</t>
  </si>
  <si>
    <t>Surveyed 12/3/1760 by Joshua Griffith; Patented in Jan 1761 by Richard Green for 60 acres; starting near "a north hill side near to a branch called Spurriers Branch"</t>
  </si>
  <si>
    <t>Surveyed 11/4/1719 by John Dorsey; Patented in Jun 1731 by Henry Griffith for 360 acres repatented as Cole's Choice; in Baltimore County on the east side of  Patuxent River als: Brown's River, adjoining Cockshill</t>
  </si>
  <si>
    <t>Surveyed 10/16/1742 by William Cromwell; Patented in Oct 1745 by James Grimes for 90 acres repatented as Grimes Venture; "on a branch of Snowdens River of Patuxent called Spurriers Branch" starting "on a hillside and on the south side of the head of a draft of the said Spurriers Branch"</t>
  </si>
  <si>
    <t>Surveyed 8/18/1749 by Richard Shipley; Patented in Feb 1750 by James Grimes for 232 acres; Resurvey of Grimes' Chance "in the great fork of Patuxent River on a branch called Spurriers Branch", adjoining Lemington, Spurriers Lott, then crossing Spurriers Branch, Left Out, Fosters Makeshift</t>
  </si>
  <si>
    <t>Surveyed 11/1/1720 by John Dorsey; Patented in Feb 1728 by Thomas Worthington for 100 acres; in Baltimore County "on the east side of the Middle River of Patuxent and on the southward of Carroll Mannor"</t>
  </si>
  <si>
    <t>Surveyed 3/30/1758 by Loch Weems; Patented in Mar 1758 by William Ridgely for 40 acres; north of Left Out</t>
  </si>
  <si>
    <t>Surveyed 12/19/1790 by Vachel Stevens; Patented in Sep 1791 by Dr. Lyde Goodwin for 309 acres; Resurvey of part of Woodford adjoining Hammond's Enlargement, starting "on the east side of Delaware Bottom Branch and near to the mouth of said branch where it intersects with the western falls of Patapsco River" adjoining Taylor's Park, Snowdens Cowpen Regulated, and Bryar Bottom</t>
  </si>
  <si>
    <t>Patented in Jun 1706 by James Barley for 300 acres; adjoining Whole Gammon as of 1741</t>
  </si>
  <si>
    <t>Surveyed 8/27/1739 by William Cromwell; Patented in Sep 1740 by Elijah Hall for 3 acres; "on the South side of the Patapsco River and near the head there of and between two branches descending into said river the one called Deep Run and the other called Stoney Run" starting near "a spring descending into Stoney Run"</t>
  </si>
  <si>
    <t>Surveyed 8/4/1753 by Richard Shipley; Patented in Oct 1753 by Joseph Hall for 128 acres; "joyning a tract of land called Warfields Contrivance" beginning "at the end of the last course of the afsd Warfields Contrivance"</t>
  </si>
  <si>
    <t>Surveyed 6/7/1723 by James Weems; Patented in Mar 1730 by Christian Geist for 1000 acres; "on the east side of a branch of Patuxent called Snowden's River, adjoining Benj. Gaither's Bite the Biter</t>
  </si>
  <si>
    <t>Surveyed 1/1/1741 by William Cromwell; Patented in Sep 1743 by John Moberly for 40 acres; "on a branch of Snowdens River" starting "on the west side of a branch of Snowdens River called Piney Branch"</t>
  </si>
  <si>
    <t>Surveyed 10/23/1798 by Baruch Fowler; Patented in Mar 1805 by Charles Hammond for 699.75 acres; Resurvey of Southern Addition, Walkers Lane [ed. should be Walkers Laying], Bishops Outlet, Howards Resolution, Equitable, Bishops Range, Woodford</t>
  </si>
  <si>
    <t>Surveyed 4/26/1756 by Richard Shipley; Patented in May 1758 by Philip Hammond for 74 acres; Resurvey of Addition to Harberts Care adjoining Batchelor's Hall, Troy</t>
  </si>
  <si>
    <t>Surveyed 11/19/1795 by Baruch Fowler; Patented in Sep 1818 by John Hammond for 709 acres; Resurvey of Phelps Luck, Addition To Phelps Luck, Recovery, John's Lot [ed. Hammond's Lot], and part of Major's Choice</t>
  </si>
  <si>
    <t>Surveyed 12/1/1794 by Vachel Stevens; Patented in Jun 1798 by Col. Rezin Hammond for 1877 acres repatented as Woodford (Resurveyed); Resurvey of Northern Addition, Edwards Discovery, Edwards Lot, Woodford, Mill Meadow, Intervene, and Jack's Peacock</t>
  </si>
  <si>
    <t>Surveyed 3/1/1796 by Baruch Fowler; Patented in Oct 1796 by Col. Rezin Hammond for 2348 acres; Resurvey combining Kendall's Delight, Dryer's Inheritance (1695), Doddridge Forrest (1696), part of Kendall's Delight (1701), The Enlargement (1704), Second Division (1745), The Desart (1696), part of Brown's Forrest (1695), and The Addition (1709)</t>
  </si>
  <si>
    <t>Surveyed 5/11/1737 by William Cromwell; Patented in Apr 1748 by John Hammond for 152 acres repatented as Hammond's Elk Ridge Connection; Resurvey of northern part of Major's Choice</t>
  </si>
  <si>
    <t>Surveyed 3/5/1729 by Henry Ridgely; Patented in Jul 1737 by Dr. Charles Carroll for 679 acres; Resurvey of Cusacks Forest, Cusacks Wellfare, and Fosters Fancy lying "on the south side of the western branch of Patapsco River", further described in the survey for Maccubbin's Search</t>
  </si>
  <si>
    <t>Patented in Mar 1696 by Elinor Harbett for 146 acres; Adjoining Hammond's Discovery (Harbetts Clear on map)</t>
  </si>
  <si>
    <t>Surveyed 7/9/1751 by Richard Shipley; Patented in May 1752 by John Howard for 22 acres; "on the south side of the western falls of Patapsco River", adjoining Poole's Chance to the west according to that patent</t>
  </si>
  <si>
    <t>Surveyed 9/5/1741 by William Cromwell; Patented in Mar 1747 by John Moberly for 114 acres repatented as Hard To Get And Dear Paid For (Resurveyed); "in the fork between Snowdens River and Cattail River"</t>
  </si>
  <si>
    <t>Surveyed 7/4/1728 by Henry Ridgely; Patented in Jun 1734 by Thomas Harrison for 62 acres repatented as Hebron; "on the south side of the Great falls of Patapsco River" adjoining Gardiners Mill and near a cave called Owings Cave</t>
  </si>
  <si>
    <t>Surveyed 4/9/1762 by Joshua Griffith; Patented in Apr 1762 by John Warfield for 99 acres repatented as Resurvey On Harry's Lott; "near the head of a small draft that descends into Snowdens River", resurvey starts "at the end of the twenty third course of a tract of land called Fredericksborough it being abounder of said land"</t>
  </si>
  <si>
    <t>Surveyed 2/1/1748 by Richard Shipley; Patented in Aug 1750 by John Hatherly for 250 acres; Resurvey of Hatherly's Forrest and Addition to Hatherly's Forrest "on the south side of the main falls of Patapsco River and on the branches of Patuxent River"</t>
  </si>
  <si>
    <t>Surveyed 8/12/1741 by William Cromwell; Patented in Sep 1742 by John Hatherly for 100 acres repatented as Hatherly's Contrivance; "on the north side of Patuxent River"</t>
  </si>
  <si>
    <t>Surveyed 4/14/1744 by William Cromwell; Patented in Apr 1744 by John Hatherly for 50 acres; "on the south side of the main falls of Patapsco and on both sides the mane waggon road leading to Monocacy" beginning "at the end of the south by west line of Hopstants [Hopsons] Choice it being a tract of land of John Mackinze and on the east side of the main waggon road aforesaid"</t>
  </si>
  <si>
    <t>Surveyed 4/14/1821 by John Duvall; Patented in Aug 1825 by Samuel Ridgely for 602 acres; Resurvey of Turkey Point, Howards Resolution, North Hills, and Second Discovery</t>
  </si>
  <si>
    <t>Surveyed 11/18/1764 by Joshua Griffith; Patented in Jul 1770 by Edward Dorsey for 23 acres; "beginning at the end of 412 perches of the second course of the land called Taylor's Park"</t>
  </si>
  <si>
    <t>Surveyed 2/2/1725 by John Dorsey; Patented in Jul 1726 by Thomas Howard for 50 acres repatented as Larances Purchase; in Baltimore County "on the west side of Brown's River of Patuxent on both sides the mouth of the north west branch on the southward of the land called Hoods Hall" starting at "the beginning tree of Kendall's Delight"</t>
  </si>
  <si>
    <t>Surveyed 6/8/1752 by Richard Shipley; Patented in Dec 1753 by John Hamilton for 212 acres repatented as Mount Calvary; Resurvey of Harrisons Chance "on the south west side of the main falls of Patapsco River", adjoining Gardiners Mill, Batchelors Choice, Thackers Chance, Gardiners Gardin, Cockey's Regulation</t>
  </si>
  <si>
    <t>Surveyed 10/6/1749 by Richard Shipley; Patented in Apr 1751 by Peter Barnes for 585 acres repatented as Windsor; Resurvey of Fine soil Forrest "between the branches of the Middle River of Patuxent and the branches of Snowdens River in the Barrans", adjoining Boyling Springs, Round About Hills, Pheasant Ridge</t>
  </si>
  <si>
    <t>Surveyed 8/18/1719 by John Dorsey; Patented in Aug 1719 by Thomas Worthington for 600 acres repatented as Worthington's Range; in Baltimore County beginning at a bounded tree on White Wine and Claret</t>
  </si>
  <si>
    <t>Surveyed 5/27/1767 by Orlando Griffith; Patented in Jul 1768 by Henry Cutsary for 50 acres repatented as Henry's United Friendship; "on the west side of a branch called Mill Branch"</t>
  </si>
  <si>
    <t>Surveyed 3/22/1732 by Henry Ridgely; Patented in Jun 1734 by Adam Barnes for 100 acres; "near the head of the Middle River of Patuxent" starting "on the north side of the head of a branch called Barron Branch leading in on the east side of the aforesaid Middle River"</t>
  </si>
  <si>
    <t>Surveyed 1/26/1723 by John Dorsey; Patented in 1725 by Thomas Hickens for 187.5 acres repatented as Joseph's Gift; "between Elk Ridge and the easternmost branch of Patuxent River", starting at New Year's Gift</t>
  </si>
  <si>
    <t>Surveyed 3/3/1749 by Richard Shipley; Patented in Mar 1749 by Robert Davis for 10 acres; "on the south side of the main falls of Patapsco River Beginning at the end of the north seventy nine degrees west 370 perch course of a tract of land called Ranters Ridge"</t>
  </si>
  <si>
    <t>Surveyed 3/13/1754 by Richard Shipley; Patented in Mar 1754 by Henry Griffith for 20 acres repatented as Fredericks Burgh; "in the fork of Snowden River" near the road "that leads from John Mobberley's old plantation to John Welsh's"</t>
  </si>
  <si>
    <t>Surveyed 11/17/1720 by Thomas Larkin; Patented in Sep 1723 by Neale Clarke for 618 acres repatented as Hickory Ridge (Resurveyed); "near a branch of Patuxent River called Snowdens River and on the North side of the said river between the land called White Wine and Claret and the land called Snowdens Manner"</t>
  </si>
  <si>
    <t>Surveyed 9/17/1753 by Richard Shipley; Patented in Aug 1755 by Greenberry Ridgely for 418 acres; Resurvey of tract of same name to remove land lost to elder surveys, adjoining Partnership</t>
  </si>
  <si>
    <t>Surveyed 3/10/1779 by Vachel Stevens; Patented in Apr 1794 by John Dorsey for 40 acres; "adjoining the following tracts or parcels of land viz. Ridgelys Range, Ridgelys Great Park, Cherry Bottom, Trouble Enough, Pleasant Prospect and Dorseys Range" starting at the beginning trees of Cherry Bottom</t>
  </si>
  <si>
    <t>Surveyed 5/21/1796 by Baruch Fowler; Patented in Mar 1813 by John Welsh for 15 acres; "Beginning at the end of eight perches on the thirty third line of the land called Hampton Court", this is in the same place as Whats Left - French, perhaps the land became escheat since it was called a survey and not a resurvey</t>
  </si>
  <si>
    <t>Surveyed 4/30/1741 by William Cromwell; Patented in Nov 1741 by Samuel Hobbs for 65 acres repatented as Hobb's Lot Enlarged; "in the great fork of Patuxent River" starting "on the west side of the fork of Bacon Branch"</t>
  </si>
  <si>
    <t>Surveyed 12/24/1722 by John Dorsey; Patented in Jul 1725 by John Hobbs for 200 acres repatented as Stringer's Park; in Baltimore County on Elk Ridge</t>
  </si>
  <si>
    <t>Surveyed 11/22/1798 by Baruch Fowler; Patented in Feb 1812 by Henry Hobbs for 388 acres; Resurvey of Poverty Discovered, adjoining Cumberland, Winsor, Henry and Peter, Dorseys Friendship and Higgens Chance</t>
  </si>
  <si>
    <t>Surveyed 8/6/1745 by William Cromwell; Patented in Oct 1745 by John Hobbs for 140 acres repatented as Luck Supported; "on both sides of that branch of Patuxent called Middle River on the south side of a tract of land called The Discovery" starting at a fork in the branch called Richmond Branch "at the end of the fifth course of a tract of land called Richmond's Lot"</t>
  </si>
  <si>
    <t>Surveyed 5/7/1750 by Richard Shipley; Patented in Aug 1753 by John Welsh for 295 acres repatented as Bite The Skinner; Resurvey of Moberley's Rest on the drafts of Snowden's River (indexed as Hopkin's Choice at AA patent site), adjoining Wise Mans Folly, on the north side of a draft of the Cattail River and bordering a stoney ridge and a swamp</t>
  </si>
  <si>
    <t>Surveyed 6/23/1669; Patented in 1670 by William Ebden for 100 acres repatented as Barran Hills; Resurvey gives the information for this plat - not sure why it is not considered the first plat in Howard County.</t>
  </si>
  <si>
    <t>Surveyed 9/30/1719 by Thomas Larkin; Patented in Feb 1725 by George Budds for 400 acres; "lying in the fork of Patuxent" starting "near a small branch which runs into Snowdens River"</t>
  </si>
  <si>
    <t>Surveyed 6/23/1769 by Basil Burgess; Patented in Jul 1770 by Anthony Holland for 22 acres; "Beginning at the end of twenty-five perches  on the eighth line of a tract or parcel of land called Browns Enlargement"</t>
  </si>
  <si>
    <t>Surveyed 6/15/1774 by Basil Burgess; Patented in Dec 1774 by Jonathan Pinkney for 1125 acres repatented as The Blooming Plains; Resurvey of Saint James Park (to correct errors in the earlier unpatented resurvey called Foxhunters United Friendship), separated into two tracts north and south of Sheerwood Forrest</t>
  </si>
  <si>
    <t>Surveyed 4/2/1719 by John Dorsey; Patented in Dec 1722 by Benjamin Hood for 100 acres; in Baltimore County "on the west side of the easternmost branch of Patuxent River (being called Brown's River)"</t>
  </si>
  <si>
    <t>Surveyed 9/13/1757 by Richard Shipley; Patented in Sep 1757 by James Hood for 20 acres repatented as Hood's Haven (Resurveyed); lying "on the main falls of Patapsco" starting at "the beginning tree of a tract of land called Bakers Delight"</t>
  </si>
  <si>
    <t>Surveyed 1/7/1716 by John Clark; Patented in Jan 1716 by John Mackinzie for 100 acres repatented as Mount Hebron; in Baltimore County "on the south side of the main falls of Patapsco River" starting "near the head of a branch called Cranberry Branch"</t>
  </si>
  <si>
    <t>Surveyed 12/13/1765 by Orlando Griffith; Patented in Feb 1766 by Luke Mercier for 503 acres repatented as Airy Hills And Pleasant Spriings; Resurvey of Mercier's Friendship lying partly in Baltimore county and partly in Anne Arundel county, adjoining Robert's Advantage, Concord, Rowleys Neck</t>
  </si>
  <si>
    <t>Surveyed 4/19/1748 by Richard Shipley; Patented in Feb 1749 by Cornelius Howard for 235 acres repatented as Resurvey Of Tracts - Howard; "in the great fork of Patuxent River", adjoining Worthington's Range and Clary's Forrest, it appeared to be part of Clary's Forrest but never patented as such</t>
  </si>
  <si>
    <t>Surveyed 3/23/1787 by Vachel Stevens; Patented in May 1788 by Brice Howard for 788 acres; Resurvey of Howard's Passage, Steven's Forrest, and Second Part Of Discovery, lying on a small branch of Browns River, adjoining Girls Portion, The Addition</t>
  </si>
  <si>
    <t>Surveyed 4/23/1723 by Thomas Larkin; Patented in Oct 1725 by Orlando Griffith for 801 acres repatented as Worthington's Plains; Resurvey of Howard's Luck adjoining Hammonds Land lying on and crossing the Patuxent River</t>
  </si>
  <si>
    <t>Surveyed 2/16/1724 by John Dorsey; Patented in Jun 1727 by Joseph Howard for 500 acres repatented as Howard's Fair And Amicable Settlement and Joseph's Gift; "lying in Baltimore County on the west side of a branch of Patuxent called Brown's River"</t>
  </si>
  <si>
    <t>Surveyed 3/25/1754 by Nicholas Ruxton Gay; Patented in Jan 1756 by Cornelius Howard for 465 acres repatented as Wilks And Liberty; Resurvey of part of Malone's Resolution lying partly in Baltimore County and partly in Anne Arundel, starting "near a small run descending into the western fork of Patapsco falls", the plat matches what is shown on the Warfield's Forest plat as extending south of the Patapsco and adjoining Warfield's Forest to the west.</t>
  </si>
  <si>
    <t>Surveyed 7/29/1751 by Richard Shipley; Patented in Jan 1753 by Henry Howard for 1184 acres repatented as Hay Field; Resurvey of Turkey Point and Equitable "on the drafts of that Branch of Patuxent called the Middle River", adjoining Brown's Chance And Captain Dorseys Friendship, Altogether, The Second Discovery, Dorsey's Grove, Poplar Spring Garden, Invasion, Woodford, Walkers Laying, Charities Purchase And James Lott, Doohoregan, Bishop's Range, Bishop's Outlet</t>
  </si>
  <si>
    <t>Surveyed 3/3/1719 by John Dorsey; Patented in Sep 1726 by Nicholas Ridgely for 380 acres repatented as Worthingtons Improvements; in Baltimore County "on the east side of Middle River of Patuxent and on the north side of a tract of land called Ridgely's Range" beginning "by a run called Hunting Run" at the same trees as those beginning Ridgelys Range</t>
  </si>
  <si>
    <t>Surveyed 10/25/1817 by John Duvall; Patented in Sep 1818 by Edward W. Dorsey for 263 acres; Resurvey of part of Rebeccas Lot and part of Mount Aetna</t>
  </si>
  <si>
    <t>Surveyed 2/1/1775 by Basil Burgess; Patented in Feb 1777 by Hugh Finlay for 30 acres; "Beginning @ the end of twenty seven perches of the third line of a tract or parcel of land called A Piece By Itself"</t>
  </si>
  <si>
    <t>Surveyed 9/27/1769 by Basil Burgess; Patented in Dec 1769 by Samuel Mansell for 25 acres; "in the Barrons" starting "on the east side of a draft of Nimble Johns Cabbin Branch and about north from Henry Cutsary's dwelling plantation"</t>
  </si>
  <si>
    <t>Surveyed 12/5/1797 by Baruch Fowler; Patented in Mar 1812 by Nicholas Watkins for 282 acres; Resurvey of Dorseys Grove and part of Invasion</t>
  </si>
  <si>
    <t>Surveyed 4/12/1771 by Basil Burgess; Patented in Dec 1790 by Ely Davis for 23 acres repatented as Hammond's Enlargement; Adjoining and between Northern Addition and Edward's Lot</t>
  </si>
  <si>
    <t>Surveyed 5/27/1745 by William Cromwell; Patented in Sep 1747 by Adam Barnes for 1187 acres repatented as Clover Land; Resurvey of Adam's Forrest "on the head drafts of the Middle River of Patuxent", adjoining John's Lot, Dorsey's Grove, Poplar Spring Garden, Belts and Stevens Hills</t>
  </si>
  <si>
    <t>Surveyed 2/21/1718 by John Dorsey; Patented in Jul 1720 by Pleasance Dorsey for 200 acres; "lying at Elk Ridge in Baltimore County", adjoining Troy and Addition To Troy</t>
  </si>
  <si>
    <t>Surveyed 6/16/1820 by Darby Ensor; Patented in Dec 1821 by William Crooks for 98 acres; Resurvey of Bald Hills and East Lothian lying in Baltimore County</t>
  </si>
  <si>
    <t>Surveyed 9/28/1717 by John Clark; Patented in Sep 1717 by Thomas Jacks for 300 acres repatented as Hammond's Enlargement</t>
  </si>
  <si>
    <t>Patented in Nov 1741 by James Norwood for 200 acres</t>
  </si>
  <si>
    <t>Surveyed 5/17/1762 by Joshua Griffith; Patented in May 1762 by John Hood for 10 acres; starting "on a bottom or hollow that descends into the western falls and near to the end of the south twelve degrees west thirty six perch course of a tract of land called Good Neighborhood"</t>
  </si>
  <si>
    <t>Surveyed 9/8/1794 by Vachel Stevens; Patented in May 1796 by John Hayward for 25.75 acres; wedge-shaped vacancy between Chew's Vineyard, Vine's Fancy, and Adam The First; beginning "at the end of the fifth line of a tract or parcel of land called Chews Vineyard"</t>
  </si>
  <si>
    <t>Surveyed 2/20/1762 by Joshua Griffith; Patented in Feb 1762 by John Welsh for 2 acres repatented as John's Beginning Enlarged; starting "near the head of a small draft that descends into Snowdens River and on the west side of the aforesaid draft", it is shown on the plat for Warfield's Addition Enlarged</t>
  </si>
  <si>
    <t>Surveyed 4/2/1745 by William Cromwell; Patented in Apr 1748 by John Hammond for 1603 acres; Resurvey of Stoney Hills mostly in Baltimore County and partly in Anne Arundel County starting "on the west side of a branch called and known by the name of Sams Spring branch which leads into the north side of the western falls of Patapsco River" adjoining Johns Lot, Hammonds Fine Soil Forrest, Owensis(Owings?) Out Land</t>
  </si>
  <si>
    <t>Surveyed 5/15/1724 by John Dorsey; Patented in 1725 by John Hammond for 184 acres; "on the west side of Brown's River of Patuxent and between two tracts of land the one called Browns Forrest and the other the Addition formerly taken up by Thomas Brown of Ann Arundell county"</t>
  </si>
  <si>
    <t>Surveyed 4/3/1786 by Vachel Stevens; Patented in May 1802 by John Welsh for 599 acres; Resurvey of Your Name, John's Beginning, Snug Bit, and part of Bite The Skinner, adjoining Additional Defense, Range Declined, Hobson's Choice, Moberley's Rest, Wise Mans Folly, and Pole Bridge Tract</t>
  </si>
  <si>
    <t>Surveyed 5/11/1732 by Henry Ridgely; Patented in Nov 1733 by John Gardiner for 100 acres repatented as Johns Lookout Enlarged; "near to a place called Upton" starting "on the east side of a branch called Island Runn and near to the plantation of John Yeates"; it was enlarged in Sep 1765 to 135 acres</t>
  </si>
  <si>
    <t>Surveyed 3/22/1732 by Henry Ridgely; Patented in Jun 1734 by Adam Barnes for 100 acres repatented as Cumberland; "near to the head branches of the Middle River of Patuxent", the warrant was John Dorsey's part of a larger warrant granted to Joshua Dorsey</t>
  </si>
  <si>
    <t>Surveyed 3/29/1804 by Baruch Fowler; Patented in Sep 1805 by John Sappington for 42 acres; adjoining and between Brown's Purchase, Food Plenty, and Warfield's Contrivance starting at "the beginning tree of a tract of land called Brown's Purchase"</t>
  </si>
  <si>
    <t>Surveyed 4/7/1764 by Joshua Griffith; Patented in Sep 1764 by Thomas Johnson for 154 acres; Resurvey of The Fork partly in Anne Arundel and partly in Frederick counties starting "at the end of the fourth line of the land calld Darby's Desire"</t>
  </si>
  <si>
    <t>Surveyed 3/8/1732 by Henry Ridgely; Patented in Jun 1734 by John Jones for 19 acres; beginning "at or near the end of the south east course it being two hundred and thirty perches in length of a tract of land now in the possession of the aforesaid John Jones called Cockshill"</t>
  </si>
  <si>
    <t>Surveyed 3/10/1732 by Henry Ridgely; Patented in Jun 1734 by John Jones for 131 acres; "near to a place called Elkridge" starting "at the end of five perches distance in or near a north fifty four degrees east course from the end of the south east one hundred and eighteen perches course - it being also the tenth course of a tract of land called Griffith's Range"</t>
  </si>
  <si>
    <t>Surveyed 5/1/1749 by Richard Shipley; Patented in Nov 1750 by Joseph Hobbs for 312 acres repatented as Addition To Joseph's Advancement; Resurvey of Dorsey's Friendship And Higgins Chance, enlarged in Dec 1753 to 578 acres</t>
  </si>
  <si>
    <t>Surveyed 3/2/1773 by Basil Burgess; Patented in Mar 1773 by Jacob Hayward for 171 acres; beginning "at the beginning trees of a tract or parcel of land called Caleb's Vineyard"</t>
  </si>
  <si>
    <t>Surveyed 7/18/1792 by Vachel Stevens; Patented in Apr 1793 by Harry Howard for 1226.5 acres; Resurvey of part of Stevens Forest, Kilkenny, Rock Hall, Deavers Lot, part of Brown's Hopyard, part of Howard's Passage, Repentance, part of Atholl Enlarged, part of Richmond's Lot, part of Higgins (Hickens) Chance And Dorsey's Friendship, and Deaver's Choice</t>
  </si>
  <si>
    <t>Surveyed 11/30/1723 by John Dorsey; Patented in Aug 1723 by Joseph Howard for 100 acres repatented as Killkenny Joined; "lying in Baltimore County and on the east and west side of the Patuxent River" starting at "the beginning tree of a parcel of land called Kill-kaney"</t>
  </si>
  <si>
    <t>Surveyed 2/2/1719 by John Dorsey; Patented in May 1723 by Joshua Sewell for 250 acres repatented as Mount Misery; in Baltimore County "on the south side the main falls of Patapsco River" on the "east side of a run called the Island Run", adjoining the land of Major Colegate(?), only 152 acres when repatented as the rest were part of Yate's Contrivance.  Joshua Sewell conveyed to Thomas Cockey in 1725.</t>
  </si>
  <si>
    <t>Surveyed 6/15/1724 by John Dorsey; Patented in Jun 1724 by Joshua Sewell for 136 acres repatented as Upton Park; in Baltimore County "on the south side the main falls of Patapsco River" starting near a bounded hickory of Rebecca's Lott, called Joshua's Delight by Upton Park resurvey.  Joshua Sewell conveyed Joshuas Delight to Thomas Wainwright in 1724.</t>
  </si>
  <si>
    <t>Surveyed 6/15/1724 by John Dorsey; Patented in Jul 1726 by Joshua Sewell for 57 acres repatented as Upton Park; in Baltimore County "the south side the main falls of Patapsco River beginning at a bounded white oak of the land called Freeborn's Progress".  Joshua Sewell conveyed to Thomas Wainwright in 1724.</t>
  </si>
  <si>
    <t>Surveyed 11/1/1723 by John Dorsey; Patented in Jun 1734 by Joshua Sewell for 40 acres; in Baltimore County "on the south side of the main falls of Patapsco River".  Joshua Sewell conveyed to Thomas Cockey in 1725.</t>
  </si>
  <si>
    <t>Patented in Sep 1717 by Joshua Sewell for 100 acres repatented as Mount Misery; 104 acres when repatented.  Philip sold to Lance Todd in 1724, Joshua Sewell conveyed to Thomas Cockey in 1725(?).</t>
  </si>
  <si>
    <t>Surveyed 11/4/1751 by Richard Shipley; Patented in Oct 1752 by Joshua Brown for 75 acres repatented as Howards Improvement; Resurvey of Whole Gammon "on the drafts of Patuxent River adjoining a tract of land called Half Pone", adjoining Doohoregan Manor, The Mistake, and Arnold's Fancy</t>
  </si>
  <si>
    <t>Surveyed 5/12/1762 by Joshua Griffith; Patented in Mar 1763 by Joshua Dorsey for 6.5 acres repatented as Resurvey Of Tracts - Howard; "between three other tracts of parcels of land viz. White Wine And Claret, White Oak Orchard, and the land called Poor Mans Beginning" beginning "on the east side of a draft that descends into Claggetts Run</t>
  </si>
  <si>
    <t>Surveyed 1/13/1770 by James Calder; Patented in May 1771 by John Gillis for 24.75 acres; in Baltimore County starting "at a spring and on the south side of the head of the Flag Marsh run descending into the Western or Delaware Falls"</t>
  </si>
  <si>
    <t>Surveyed 11/28/1815 by John Duvall; Patented in Aug 1816 by Larkin Shipley for 50.5 acres; starting at "the original beginning trees of a tract of land called Brothers Partnership", adjoins Hammond's Elk Ridge Connection</t>
  </si>
  <si>
    <t>Surveyed 3/23/1757 by Richard Shipley; Patented in Apr 1757 by Henry Ridgely for 1024 acres; Resurvey of Henry Ridgely's part of Curry Galls - Resurveyed which was 257 acres</t>
  </si>
  <si>
    <t>Surveyed 10/15/1802 by Baruch Fowler; Patented in Dec 1810 by Levin Warfield for 5.25 acres; "Beginning at the end of the forty seventy line of a tract of land called Additional Chance encreased"</t>
  </si>
  <si>
    <t>Patented in May 1701 by John Jones for 500 acres repatented as Hammond's Inheritance; Later resurvey says Daniel Kendall</t>
  </si>
  <si>
    <t>Patented in Dec 1701 by John Jones for 400 acres repatented as Hammond's Inheritance; Later resurvey says Daniel Kendall</t>
  </si>
  <si>
    <t>Surveyed 9/2/1713; Patented in Sep 1713 by Richard Fowler for 100 acres repatented as Killkenny Joined; in Baltimore County "on the south side the main falls of Patapsco River"</t>
  </si>
  <si>
    <t>Surveyed 5/7/1744 by William Cromwell; Patented in Nov 1741 by Ephraim Howard for 2421 acres repatented as Joseph's Gift; Resurvey of Hazard and Killkenny "standing near Brown's River", adjoining Stevens Forrest, Deavers Lott, Higgens Chance and Dorseys Friendship</t>
  </si>
  <si>
    <t>Surveyed 5/23/1775 by Basil Burgess; Patented in Jun 1810 by John Hobbs for 10 acres; Surveyed in 1775 "Beginning at the end of forty five perches and a half of a perch on the sixth line of a tract or parcel of land called Bowdens Folly"</t>
  </si>
  <si>
    <t>Surveyed 3/19/1776 by Basil Burgess; Patented in Mar 1797 by Jonathan Ellicott for 5 acres; "Beginning at the end of thirty six perches on the sixth line of a tract or parcel of land called Bowden's - it being the same place where a tract or parcel of land called Kingston begins</t>
  </si>
  <si>
    <t>Surveyed 8/15/1793 by Vachel Stevens; Patented in Sep 1798 by Dr. Lyde Goodwin for 317 acres; Resurvey of part of Kendall's Delight, Hazard, Addition To Hazard, Second Addition To Hazard, Addition To Kendall's Delight; Third, Fourth, and Fifth Additions To Kendall's Delight</t>
  </si>
  <si>
    <t>Surveyed 1/20/1809 by John Hatherly; Patented in Jun 1810 by Larkin Shipley for 81 acres; lying partly in Anne Arundel and Baltimore Counties beginning "at the end of the thirty first line of a tract of land called The Blooming Plains"</t>
  </si>
  <si>
    <t>Surveyed 4/10/1707 by James Carroll; Patented in Dec 1728 by Thomas Davis for 200 acres; "in the fork of Patuxent River" starting "near the fork of a small branch falling into a river called Snowdens River right against the mouth of which branch is a small island in the river aforesaid"</t>
  </si>
  <si>
    <t>Patented in Dec 1714 by Francis Lee for 90 acres repatented as WARFIELDS CONTRIVANCE - Resurveyed</t>
  </si>
  <si>
    <t>Surveyed 11/15/1727 by Henry Ridgely; Patented in Nov 1730 by John Howard for 252.5 acres; Lying "on a glade called the Passion Glade leading into a branch of the Middle River of Patuxent called Siglands Branch" beginning "on the north side of the aforesaid passion glade and in or near a line of Thomas His Lot"</t>
  </si>
  <si>
    <t>Surveyed 10/20/1742 by William Cromwell; Patented in Oct 1742 by Robert Wright for 50 acres; "in the fork of Patuxent River", adjoining Spurriers Lott</t>
  </si>
  <si>
    <t>Surveyed 4/11/1771 by Basil Burgess; Patented in Mar 1773 by John Hood for 101 acres; Resurvey of John Hood's part of Worthless starting "at the end of the north thirty seven degrees west fifty perches course of a tract of land called Pooles Chance"</t>
  </si>
  <si>
    <t>Surveyed 8/17/1793 by Baruch Fowler; Patented in Oct 1796 by John Cornelius for 15.75 acres; narrow vacancy between Carter's Rock and Yates' Contrivance originally surveyed for Richard Bond and Andrew Woodrow but patented by John Cornelius</t>
  </si>
  <si>
    <t>Surveyed 8/29/1745 by William Cromwell; Patented in Sep 1748 by John Ryon for 261 acres; Resurvey of Pretty Land and Addition "in the Great Fork of Patuxent" adjoining Clark's Direction and Cambels Chance (Campble's Chance)</t>
  </si>
  <si>
    <t>Surveyed 9/19/1789 by Vachel Stevens; Patented in Mar 1792 by Robert Alcock for 35 acres; "Beginning at the beginning trees of the lands called Brother's Partnership and Thomas's Lott"</t>
  </si>
  <si>
    <t>Surveyed 5/1/1761 by Joshua Griffith; Patented in May 1761 by John Hood for 96 acres; adjoining Conclusion</t>
  </si>
  <si>
    <t>Surveyed 4/25/1729 by Henry Ridgely; Patented in Nov 1737 by John Howard for 25 acres; "on the west side the main falls of Patapsco River and on the east side of the land the said Howard now liveth"; shown on plat for West Ilchester</t>
  </si>
  <si>
    <t>Surveyed 7/6/1751 by Richard Shipley; Patented in Oct 1752 by William Fisher for 60 acres repatented as Worthless; "on the South Side of the Main Waggon Road that lead to Monocacy" starting "on the west side of the Cattail Marsh"</t>
  </si>
  <si>
    <t>Patented in Feb 1688 by Richard Owings for 384 acres; Shown on Dr. Dorsey's map as south of Adam The First</t>
  </si>
  <si>
    <t>Surveyed 4/20/1761 by Joshua Griffith; Patented in Jun 1763 by Nicholas Worthington for 25 acres repatented as Worthingtons Addition; starting "on the bank of the Middle River of Patuxent and on the south side thereof", adjoining Warfield's Range</t>
  </si>
  <si>
    <t>Surveyed 2/20/1741 by William Cromwell; Patented in Sep 1743 by John Hood for 40 acres; starting at "the head of the Bottom called the Long Bottom which descends into the head of Bens Branch"</t>
  </si>
  <si>
    <t>Patented in Nov 1695 by Edward Dorsey for 448 acres</t>
  </si>
  <si>
    <t>Surveyed 3/23/1771 by Basil Burgess; Patented in Sep 1775 by Mordecai Selby for 260 acres; Resurvey of Selbys Inheritance which starts "on the south end of a Stony (Stoney) Ridge on the East side of a branch called the Great Bridge Branch and to the Eastward of the head of a small draft which descends into the said branch near the place called Break Neck Hill", adjoining Crownest Bottom (drawn on the plat)</t>
  </si>
  <si>
    <t>Surveyed 4/30/1753 by Richard Shipley; Patented in Oct 1754 by Joshua Warfield for 639 acres repatented as Four Brothers Portion; Resurvey of Martin's Luck and Hobbs' Support</t>
  </si>
  <si>
    <t>Surveyed 4/27/1730 by Henry Ridgely; Patented in Aug 1735 by Benjamin Stevens for 215 acres; "on the south side of a branch called Bens Branch"</t>
  </si>
  <si>
    <t>Surveyed 10/15/1802 by Baruch Fowler; Patented in Sep 1804 by Lyde Griffith for 20 acres; Adjoining and between Range Declined, Peace, Samuel's Contrivance, and Additional Chance "Beginning at a large rock stone called Indian Johns Cabbin stone it being a boundary of a tract of land called Silence"</t>
  </si>
  <si>
    <t>Surveyed 6/29/1786 by Vachel Stevens; Patented in Mar 1789 by Dr. Charles Carroll for 14.5 acres; adjoining Hanover, First Discovery, and Barran Hills "beginning at the intersection of the seventeenth course of a tract of land called Belt's Point with the south west four hundred and nine perch line of a tract called Hanover"</t>
  </si>
  <si>
    <t>Surveyed 3/5/1788 by Vachel Stevens; Patented in Feb 1789 by William Hammond for 66 acres; "Beginning at the end of the south east by south five degrees east one hundred eighty six perches line of a tract of land called Hanover"</t>
  </si>
  <si>
    <t>Surveyed 1/6/1774 by Basil Burgess; Patented in Sep 1807 by Aaron Mackenzie for 4.5 acres repatented as Mount Hebron; "Beginning at the end of forty perches on the first line of a tract of land called Carters Whim"</t>
  </si>
  <si>
    <t>Surveyed 5/15/1727 by Richard Gist; Patented in Jun 1734 by John Mackinzie for 138 acres repatented as MacKinzie's Discovery Enlarged; "in Baltimore County on the west side of the main falls of Patapsco River" starting at the "beginning bounded trees of a tract of land called Margrett's Fancy"</t>
  </si>
  <si>
    <t>Surveyed 6/12/1688; Patented in Jun 1688 by Edward Dorsey for 599 acres repatented as John's Lot - Hammond and Hammond's Elk Ridge Connection; Survey courses found in resurvey called Hammond's Lot but indexed at MSA site at John's Lot</t>
  </si>
  <si>
    <t>Surveyed 2/16/1763 by Joshua Griffith; Patented in Apr 1763 by Samuel Mansell for 17 acres; "Beginning at the end of the forty-fourth course of Mansells Additional Defense" and running southeast</t>
  </si>
  <si>
    <t>Surveyed 1/30/1750 by Richard Shipley; Patented in Oct 1752 by Samuel Mansell for 1364 acres repatented as Additional Defense; Resurvey of Addition To Mansells Range "on the head drafts of Snowdens River and on both sides of the Main Waggon Road to Monocacy"</t>
  </si>
  <si>
    <t>Surveyed 4/4/1746 by William Cromwell; Patented in Apr 1746 by Samuel Mansell for 7.5 acres repatented as Addition To Mansells Range; lying "between the head drafts of Snowdens River and the head drafts of western falls of Patapsco River on the south side the mane waggon road leading to Monocacy" beginning "on a levell near to the west side of a glade leading to the head of a branch called Nimble Johns Cabbin Branch"</t>
  </si>
  <si>
    <t>Surveyed 4/8/1721 by John Dorsey; Patented in Feb 1723 by John Oliver for 100 acres; "lying in Baltimore County aforesaid on the south side of the main falls of Patapsco River" starting "on the north side of a branch called Ivy Branch descending into the aforesaid falls", adjoining MacKinzies Discovery</t>
  </si>
  <si>
    <t>Patented in Aug 1710 by Peter Pinkstone for 150 acres repatented as White's Contrivance</t>
  </si>
  <si>
    <t>Surveyed 10/25/1719 by John Dorsey; Patented in 1725 by John Martin for 200 acres repatented as Luck Supported; in Baltimore County "on the west side the Middle River of Patuxent" starting near the mouth of a run called bear Run"</t>
  </si>
  <si>
    <t>Surveyed 6/2/1725 by John Dorsey; Patented in Oct 1732 by Edward Tulley for 73 acres; in Baltimore County adjoining Shephard's Forest to the west</t>
  </si>
  <si>
    <t>Surveyed 8/20/1751 by Richard Shipley; Patented in Aug 1753 by Luke Mercier for 369 acres repatented as Hopson's Choice - Mercier; Resurvey of Shipley's Will lying partly in Baltimore County and partly in Anne Arundel County, adjoining Robert's Advantage, Shipley's Discovery, Concord, Rowley's Neck, and Stoney Barrans Hills; also adjoining Poole's Chance according to that patent</t>
  </si>
  <si>
    <t>Surveyed 11/12/1776 by Basil Burgess; Patented in Jan 1786 by Andrew Mercier for 45 acres repatented as Mercier's Lot Resurveyed; "Beginning at the beginning trees of a tract or parcel of land called Shipley's Adventure being the land George Shipley now lives upon"</t>
  </si>
  <si>
    <t>Surveyed 10/22/1787 by Vachel Stevens; Patented in Mar 1815 by Richard Mercier for 216 acres repatented as Merciers Industry; Resurvey of part of Hobsons Choice, part of Sallys Chance, and Rowleys Neck</t>
  </si>
  <si>
    <t>Surveyed 5/11/1772 by Basil Burgess; Patented in Sep 1803 by Benjamin Warfield for 30 acres; Beginning "on the south side of a draught that leads into Snowdens River and about one hundred yards below a spring", it was surveyed in May 1772, shown on the plat for Warfields Addition Enlarged</t>
  </si>
  <si>
    <t>Surveyed 7/5/1762 by Joshua Griffith; Patented in Aug 1762 by John Welsh for 92 acres; lying in both Baltimore and Anne Arundel counties, adjoining Tevis' Adventure; adjoining Hammond's Enlargement according to that patent</t>
  </si>
  <si>
    <t>Surveyed 3/30/1767 by Orlando Griffith; Patented in Jul 1768 by Samuel Mansell for 25 acres; beginning "on the south side of the western falls of Patapsco River and a small distance below the fork of said falls"</t>
  </si>
  <si>
    <t>Surveyed 9/23/1761 by William Black; Patented in Feb 1762 by William Black for 14 acres repatented as Mill Meadow (Resurveyed)</t>
  </si>
  <si>
    <t>Surveyed 7/20/1771 by Basil Burgess; Patented in Jul 1772 by John Hammond for 50 acres repatented as Hammond's Enlargement; Resurvey of same tract with vacancies minus 6.5 acres in elder surveys for Brunts Meadow, Elders Puzzel, and Hammond's Pursuit</t>
  </si>
  <si>
    <t>Surveyed 12/12/1757 by Loch Weems; Patented in Dec 1757 by Caleb Dorsey for 54 acres; "adjoining to a tract of land called Dorsey's Range on a branch called Mewshaws Branch"</t>
  </si>
  <si>
    <t>Surveyed 1/19/1744 by William Cromwell; Patented in Jan 1744 by John Moberley for 60 acres; "on the head of a draught of Snowdens River called Turkey Glade and on the west side thereof", beginning near the west side of a road leading to Linganore</t>
  </si>
  <si>
    <t>Surveyed 1/19/1744 by William Cromwell; Patented in Jan 1744 by John Moberley for 50 acres repatented as Hobson's Choice; "on one of the drafts of Snowden's River called and known by the name of Turkey Glade"</t>
  </si>
  <si>
    <t>Surveyed 1/19/1744 by William Cromwell; Patented in Jan 1744 by John Moberley for 40 acres; "on both sides the Main Waggon Road Leading to Monocacy and between the head draughts of the western falls of Patapsco River and the head draughts of Snowdens River"</t>
  </si>
  <si>
    <t>Surveyed 11/10/1695; Patented in Nov 1695 by Mordecai Moore for 1368 acres repatented as Moore's Morning Choice Enlarged</t>
  </si>
  <si>
    <t>Surveyed 6/29/1752 by Richard Shipley; Patented in Jan 1754 by William Morehouse for 755 acres; Resurvey of Morehouse's Grove, adjoining Lemington, Grimes Venture, Victory, Wrights Chance And Neighbors Good Will, Upland, Small Land, Anything, Dorseys Addition to Thomas' Lot, Left Out, and Foster's Makeshift</t>
  </si>
  <si>
    <t>Surveyed 1/16/1746 by Richard Shipley; Patented in Oct 1747 by William Morehouse for 50 acres repatented as Morehouse's Generousity; adjoining Grimes' Chance starting "on the east side of a draught of Geist's Branch"</t>
  </si>
  <si>
    <t>Surveyed 4/19/1757 by Richard Shipley; Patented in Nov 1757 by Elizabeth Ridgely for 118 acres; "in the Great Fork of Patuxent River" adjoining Small Land</t>
  </si>
  <si>
    <t>Surveyed 10/6/1750 by Richard Shipley; Patented in Apr 1751 by Benjamin Stevens for 200 acres repatented as Three Brothers; Resurvey of Mount Sion "on the south side of the main falls of Patapsco River and on the east side of Patuxent River", adjoining Rebecca's Lot, Yeates Contrivance, Yeates Inheritance, Yeates Addition, Tucker's Delight, Addition To Tucker's Delight, Ferry Bridge, Frizells Chance</t>
  </si>
  <si>
    <t>Surveyed 9/29/1775 by Basil Burgess; Patented in Oct 1782 by Valentine Brown for 252 acres repatented as Mount Hebron; Resurvey of Hebron (123 acres for resurvey) adjoining Stinchcomb Hills, Batchelor's Choice, Gardiners Mill, and Gardiners Gardin</t>
  </si>
  <si>
    <t>Patented in Jun 1706 by John Dorsey for 247 acres repatented as Gaither's Adventure and Creaghs Enlargement; One acre included in resurvey of Ferry Bridge called Gaither's Adventure</t>
  </si>
  <si>
    <t>Surveyed 4/29/1761 by William Smith; Patented in Apr 1761 by William Williams for 499 acres repatented as Mount Unity; Resurvey of his 329 acre share of Stought (Stout) in Baltimore County, adjoining Fredericks Stadt and Hickory Ridge</t>
  </si>
  <si>
    <t>Surveyed 8/25/1828 by John Duvall; Patented in Jun 1830 by Thomas Dorsey for 2152 acres; Lying partly in Anne Arundel and partly in Baltimore Counties , a resurvey of Gardiners Garden, Batchellors Choice [Samuel Peele],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Batchellors Choice [Bacholders Choyce], Rogues Harbor, Grays Bower, MacKinseys Angle, Carrick, Williamsons Trouble, Good Luck, Good Luck Enlarged, Johns Lookout, Manor Hamilton, part of Sewells Lot, Mount Calvary, Yates Contrivance, Cockeys Regulation, East Lothian, Thackers Chance, Yates Inheritance, Yates, Addition, Hopsons Choice, MacKinseys Discovery Enlarged, Windsor Plains, John And Elizabeth</t>
  </si>
  <si>
    <t>Surveyed 10/20/1725 by John Dorsey;  by Thomas Wainwright for 32 acres repatented as Mount Aetna; in Baltimore County "on the west side of the main falls of Patapsco River", adjoining Rebecca's Lott</t>
  </si>
  <si>
    <t>Surveyed 10/26/1787 by Vachel Stevens; Patented in Jun 1789 by Jonathan Ellicott for 92.5 acres; Vacant land between Hipsley's First Adventure, Contentment, and Islington</t>
  </si>
  <si>
    <t>Surveyed 1/2/1748 by Richard Shipley; Patented in Jan 1748 by Neale Clark for 100 acres; "on the head draft of that branch of Patuxent called Snowdens River" beginning "on the north side of a draft of the afsd Snowdens River and near the head of the said river"</t>
  </si>
  <si>
    <t>Patented in Dec 1714 by Neale Clark for 675 acres repatented as Neals Delight - Resurveyed</t>
  </si>
  <si>
    <t>Surveyed 1/4/1727 by James Weems; Patented in Oct 1729 by Nicholas Ridgely for 100 acres; "in the fork of Patuxent River" starting at the beginning tree of Laswell's Hopewell, surveyed for Richard Nealson (Nelson) but he assigned his rights to Nicholas Ridgely</t>
  </si>
  <si>
    <t>Patented in Sep 1720 by Richard Nelson for 100 acres repatented as Resurvey On Nelsons Walk and Part Of Rich Neck; 95.75 acres clear of elder surveys to repatent to Lloyd Hammond</t>
  </si>
  <si>
    <t>Patented in Feb 1706 by Charles Carroll for 1300 acres repatented as New Year's Gift Enlarged</t>
  </si>
  <si>
    <t>Surveyed 5/13/1754 by Richard Shipley; Patented in May 1754 by Joseph Hobbs for 50 acres repatented as Repentance - Hobbs; "in the head drafts of the Middle River of Patuxent"</t>
  </si>
  <si>
    <t>Surveyed 2/13/1761 by Joshua Griffith; Patented in Jan 1761 by Henry Howard for 186 acres; beginning "near to the Middle River of Patuxent and on the north side thereof" at the beginning tree of Howards Resolution</t>
  </si>
  <si>
    <t>1761-02</t>
  </si>
  <si>
    <t>Surveyed 5/4/1745 by William Cromwell; Patented in May 1745 by Philip Hammond for 240 acres repatented as Hammond's Enlargement; "on the south side of the Western Falls of Patapsco River joining a tract of land called Woodford" starting near the mouth of Delaware Bottom Branch</t>
  </si>
  <si>
    <t>Surveyed 3/4/1837 by John Duvall; Patented in Jun 1839 by Thomas Gen. Hood for 1461 acres; Resurvey of Barnes Friendship, Barnes Pleasant Meadow, Dear Bought, Store House Hill, Addition To Store House Hill, Discord, Littleworth, First Addition To Littleworth, Second Addition To Littleworth, The Hurry, Sapling Hill; and part of the following tracts: Poverty Discovered, Conclusion, Self Defense, Invasion, Red Oak Spring, Good Neighborrhood Enlarged, Shipleys Discovery, Worthless, Lessworth</t>
  </si>
  <si>
    <t>Surveyed 1/10/1756 by Richard Shipley; Patented in Jan 1756 by Benjamin Brown for 24 acres; "on the westernmost side of the main falls of Patapsco River between the land called Brown's Addition and Ranter's Ridge", patented by Benjamin Brown and Robert Davis</t>
  </si>
  <si>
    <t>Surveyed 3/3/1747 by Richard Shipley; Patented in Oct 1748 by John Hammond for 420 acres; Resurvey of Dorsey's Angles in the drafts of Deep Run</t>
  </si>
  <si>
    <t>Surveyed 2/24/1731 by Henry Ridgely; Patented in Jun 1734 by Peter Barnes for 116 acres; "on the ridge between the drafts of Tongue Branch running into the Middle River of Patuxent and Robert Barnes's branch running into Snowdens River of the said Patuxent", near Dorsey's Grove</t>
  </si>
  <si>
    <t>Surveyed 5/6/1730 by Henry Ridgely; Patented in Sep 1731 by John Parr for 103 acres repatented as Bensons Request; "in a fork of Patuxent River called Winkepin neck" adjoining Boyce's Beginning and Boyce's Branch</t>
  </si>
  <si>
    <t>Surveyed 2/7/1744 by Thomas Bentley; Patented in Feb 1744 by John Parr for 100 acres; beginning "on the south side of a small branch of Patapsco River"</t>
  </si>
  <si>
    <t>Surveyed 11/28/1719 by Thomas Larkin; Patented in Nov 1736 by Thomas Worthington for 1000 acres repatented as Partnership - Resurveyed; "lying on the west side of the Middle River of Patuxent and on the East side of the Cabbin Branch"</t>
  </si>
  <si>
    <t>Surveyed 6/21/1773 by Vachel Stevens; Patented in Nov 1796 by Samuel Goodman for 116 acres; partly in Anne Arundel and partly in Baltimore Counties, resurvey of The Mill Seat north and east of Contentment, bordering Yates Contrivance, Contentment, the Patapsco River, Cragged Hills, Jacobs Desire, Garden, Eslington, Hoods Haven, and Joshuas Folly</t>
  </si>
  <si>
    <t>Surveyed 3/5/1793 by Vachel Stevens; Patented in Jul 1795 by Patrick Jr. Macgill for 6.25 acres; a vacancy between Jones' Addition, Cole's Choice, and Addition To Hobbs' Park</t>
  </si>
  <si>
    <t>Surveyed 3/5/1793 by Vachel Stevens; Patented in Jul 1795 by Patrick Jr. Macgill for 4.5 acres; a wedge-shaped vacancy between Brown's Hopyard and Cocksell beginning at "the beginning trees of a tract of land called Brown's Hopyard"</t>
  </si>
  <si>
    <t>Surveyed 3/6/1793 by Vachel Stevens; Patented in Jul 1795 by Patrick Jr. Macgill for 9.25 acres; starting at "the end of the ninth line of a tract or parcel of land called Cocksell, said post being also a boundary of a tract or parcel of land called Crosses Forrest" bounding southeast along Cocksell to Jones' Addition and back again in a narrow wedge</t>
  </si>
  <si>
    <t>Surveyed 3/4/1793 by Vachel Stevens; Patented in Jul 1795 by Patrick Jr. Macgill for 27 acres; adjoining Brown's Hopyard, Cocksell, Crosses Forrest, Wincopin Neck, Cole's Choice, Jones' Addition and Jones' Fancy starting "at the end of the north sixty four degrees east forty six perch course of a tract or parcel of land called Bare Hill"</t>
  </si>
  <si>
    <t>Surveyed 6/20/1761 by Joshua Griffith; Patented in Jun 1761 by Philemon Dorsey for 65 acres; beginning "at the end of the sixty second course of a tract of land called Silence, runs west of the northern end of Silence</t>
  </si>
  <si>
    <t>Surveyed 10/7/1744 by William Cromwell; Patented in Nov 1745 by Henry Howard for 195 acres; "between the Middle River of Patuxent and Snowdens River", adjoining Hay Stack Meadows</t>
  </si>
  <si>
    <t>Patented in Dec 1695 by Walter Phelps for 238 acres repatented as Hammond's Elk Ridge Connection</t>
  </si>
  <si>
    <t>Surveyed 6/1/1721 by John Dorsey; Patented in Mar 1729 by Charles Pierpoint for 100 acres repatented as Upton Park; in Baltimore County "the south side the main falls of Patapsco River and on Elk Ridge" starting near "the head of a draft of a branch descending into Patuxent"</t>
  </si>
  <si>
    <t>Surveyed 2/10/1745 by William Cromwell; Patented in Feb 1744 by Charles Pierpoint for 26.5 acres; "between two tracts of land one called Chews Vineyard the other called Talbotts Last Shift and joyning a tract of land called Calebs Vineyard", starting at the beginning tree for Calebs Vineyard</t>
  </si>
  <si>
    <t>Surveyed 6/5/1761 by Joshua Griffith; Patented in Jun 1761 by Thomas Bisset for 40 acres; no description but shown on the plat for Windsor Forrest survey of 1769</t>
  </si>
  <si>
    <t>Surveyed 3/16/1776 by Basil Burgess; Patented in Oct 1783 by William Sellman for 23 acres; starting at trees "near the south side of the Middle River of Patuxent they being the second bounded trees of a tract or parcel of land called Warfield's Range and the beginning trees of another tract or parcel of land called Long And Narrow"</t>
  </si>
  <si>
    <t>Surveyed 12/11/1764 by Joshua Griffith; Patented in Jan 1765 by Samuel Mansell for 771 acres repatented as Trouble For Nothing; Resurvey of Pillaged Land with vacancies lying in both Anne Arundel and Baltimore Counties, adjoining Moberley's Tavern to the south and Favour And Ease to the west; this survey was never patented</t>
  </si>
  <si>
    <t>Surveyed 5/1/1755 by Richard Shipley; Patented in Jan 1763 by Samuel Mansell for 55 acres repatented as Hampton Court; "on the south side of the western falls of Patapsco River on a small branch descending into the aforesaid falls"</t>
  </si>
  <si>
    <t>Surveyed 3/6/1743 by William Cromwell; Patented in Mar 1753 by Uri Shipley for 45 acres repatented as Four Brothers Portion; "on the western side of Middle River" starting about 100 perches east of Beaver Dam Glade leading into Dorsey's Branch</t>
  </si>
  <si>
    <t>Patented in Mar 1696 by Peter Pinkstone for 200 acres repatented as Three Brothers</t>
  </si>
  <si>
    <t>Patented in Jun 1700 by Edward Penn for 100 acres; patented in both Anne Arundel and Baltimore Counties according to Settlers of MD</t>
  </si>
  <si>
    <t>Surveyed 6/28/1784 by Vachel Stevens; Patented in Jan 1788 by Samuel Chase for 557 acres; Resurvey of Upton Park adjoining Freeborns Progress, Sewells Coffer</t>
  </si>
  <si>
    <t>Surveyed 2/17/1794 by Vachel Stevens; Patented in Oct 1796 by Thomas Snowden for 250 acres; Resurvey of Ridgely's Great Park and Ridgely's Range adjoining Fredericksburgh and Good Will To His Lordship</t>
  </si>
  <si>
    <t>Surveyed 10/22/1767 by Orlando Griffith; Patented in Dec 1767 by Charles Barnes for 150 acres; beginning "on the north side of the Cattail River"</t>
  </si>
  <si>
    <t>Surveyed 12/24/1770 by Basil Burgess; Patented in May 1774 by John Dorsey for 16 acres; beginning "on the west side of a glade descending into Snowdens River commonly called and known by the name of the Hay Stack Meadow Glade"</t>
  </si>
  <si>
    <t>Surveyed 12/18/1795 by Baruch Fowler; Patented in Nov 1809 by John Stringer for 758.25 acres; Resurvey of Hobbs Park, Warfields Contrivance, Food Plenty, Halls Lot, Browns Purchase, Widows Cost, and Stringers Park</t>
  </si>
  <si>
    <t>Surveyed 7/6/1767 by Orlando Griffith; Patented in Mar 1775 by Elizabeth Dorsey for 70 acres; "beginning at the end of the third course of a tract of land called Dorsey's Range"</t>
  </si>
  <si>
    <t>Surveyed 4/18/1793 by Vachel Stevens; Patented in Jan 1794 by Wiilliam Hobbs for 7.75 acres; "at the end of the sixty sixth line of a tract of land called Range Declined" adjoining The Blooming Plains, Range Declined, Hampton Court,  and Mansells United Friendship</t>
  </si>
  <si>
    <t>Surveyed 3/23/1805 by John Hatherly; Patented in Oct 1812 by Charles G. Dorsey for 23.5 acres; "Beginning at the end of twenty perches on the eighty first line of the land called Ridgelys Range" surveyed for Henry Welsh but patented for Charles G. Dorsey</t>
  </si>
  <si>
    <t>Surveyed 2/17/1797 by Baruch Fowler; Patented in Aug 1797 by Richard Ridgely for 712.75 acres; Resurvey for Richard Ridgely Esq. of a tract called Resurvey of Tracts (Thomas Worthington - 1735), beginning where stood the beginning tree of Long Reach then running SW two courses to Dorsey Search, then two more courses NW to the Patuxent River and then bounding on it.  Note that Resurvey of Tract appears to be south of Howard County and I suspect they referenced the wrong patent.  Appears to be a resurvey of Freeborns Progress.</t>
  </si>
  <si>
    <t>Surveyed 1/31/1769 by Basil Burgess; Patented in Nov 1769 by Samuel Musgrove for 196 acres; Resurvey of Point Lookout beginning "on the north side of a draft called the ? Hill draft"</t>
  </si>
  <si>
    <t>Surveyed 11/10/1774 by Basil Burgess; Patented in Jul 1802 by John Welsh for 31 acres; Surveyed in 1774 beginning "near the head of a valley leading into Bush Cabbin Branch"</t>
  </si>
  <si>
    <t>Surveyed 1/20/1747 by Richard Shipley; Patented in Mar 1747 by John Hammond for 84 acres; "between the falls of Patapsco River and a run called Deep Run near Polecat Glade and next adjoyning a tract of land called Scotts Folly" beginning at the beginning tree of Scotts Folly</t>
  </si>
  <si>
    <t>Surveyed 10/23/1729 by Henry Ridgely; Patented in Oct 1731 by John Alstone for 100 acres repatented as Resurvey Of Tracts - Howard</t>
  </si>
  <si>
    <t>Patented in Oct 1752 by Henry Ridgely for 387 acres</t>
  </si>
  <si>
    <t>Surveyed 10/14/1744 by William Cromwell; Patented in Nov 1745 by Levin Lawrence for 272 acres repatented as Poplar Spring Meadows; "on both sides that branch of Patuxent called Middle River and joining a tract of land called Dorsey's Grove"</t>
  </si>
  <si>
    <t>Surveyed 6/19/1724 by John Dorsey; Patented in Sep 1728 by Peter Porter for 400 acres; "lying in Baltimore County aforesaid on the ? side of the easternmost great branch of Patuxent River commonly called and known by the name of Brown's River", adjoining Shephard's Forest to the south</t>
  </si>
  <si>
    <t>Surveyed 10/1/1759 by Loch Weems; Patented in Feb 1760 by Joseph Hobbs for 1737 acres repatented as Thomas Good Will, The Trusty Friend, and Hobbs Regulation; Resurvey of Joseph's Advancement [sic. Addition To Josephs Advancement] "on the head draft of the Middle River of Patuxent"</t>
  </si>
  <si>
    <t>Surveyed 6/21/1776 by Basil Burgess; Patented in Jun 1777 by William Hood for 75 acres; "Beginning at the end of the ninety fifth course of a tract of land called the Invasion"</t>
  </si>
  <si>
    <t>Surveyed 12/8/1746 by Richard Shipley; Patented in Jun 1750 by William Cumming for 216 acres; Resurvey of Gillpin beginning "on the side of a hill on the west side of a draught of Snowdens River called and known by the name of the Cattail River" adjoining Red Oak Hills and bounding on Snowdens River</t>
  </si>
  <si>
    <t>Surveyed 2/5/1762 by Joshua Griffith; Patented in Jun 1762 by James Sewell for 180 acres; Resurvey of Sewell's Coffer "near a small draft which descends into the western falls of Patapsco River", that was evidently made for John Prestidge but he turned over his title to James Sewell</t>
  </si>
  <si>
    <t>Surveyed 9/17/1725 by James Weems; Patented in Jun 1734 by Lewis Duvall for 50 acres repatented as Lewises Lot; "on the east side of the Second Addition To Snowdens Manor and on the head of the drafts of Hammonds Branch"; surveyed for William Griffith but then transferred to Lewis Duvall</t>
  </si>
  <si>
    <t>Surveyed 12/10/1751 by Richard Shipley; Patented in Oct 1752 by John Whipps for 390 acres repatented as Additional Progress; Resurvey of The Forrest Grove lying both in Anne Arundel and Baltimore counties, adjoining Shipley's Search, John's Chance, Whips Purchase, and Whips Lott</t>
  </si>
  <si>
    <t>Surveyed 3/12/1768 by Orlando Griffith; Patented in Jul 1768 by John Hammond for 61 acres; adjoining Dorsey's Angles on the northeast border, this is actually a resurvey including some vacancies that should have been included previously</t>
  </si>
  <si>
    <t>Surveyed 11/5/1775 by Basil Burgess; Patented in Nov 1775 by Henry Ridgely for 3008 acres repatented as Warfield And Snowden; Resurvey of Friendship Enlarged partly in Anne Arundel and partly in Frederick County, adjoining Neal's Chance; upon the death of Henry Ridgely ownership was transferred to Thomas Snowden and Charles A. Warfield; wraps around Neals Chance and borders Windsor Forrest to Mullinix Road.</t>
  </si>
  <si>
    <t>Surveyed 2/1/1794 by Vachel Stevens; Patented in Sep 1809 by Harriet Crapster for 271 acres; Resurvey of Purdum's Range and part of Bite The Skinner (6+ acres of Bite The Skinner lies in Silence), adjoining Hopson's Choice at the end of its seventh line</t>
  </si>
  <si>
    <t>Surveyed 5/30/1732 by Henry Ridgely; Patented in Nov 1737 by John Purdum for 100 acres repatented as Purdum's Enlargement; "on a branch of Snowdens River of Patuxent called Spurriers Branch"</t>
  </si>
  <si>
    <t>Surveyed 9/32/1752 by Richard Shipley; Patented in Mar 1754 by Benjamin Purdum for 281 acres; "on the drafts of Snowdens River of Patuxent", adjoining Hickory Ridge, Spurriers Lott, and Victory</t>
  </si>
  <si>
    <t>Surveyed 2/23/1748 by Richard Shipley; Patented in Feb 1748 by Jeremiah Purdum for 50 acres repatented as Purdum's Chance; "between the head drafts of Snowdens River, on a branch of the said river called Johns Cabbin Branch"</t>
  </si>
  <si>
    <t>Patented in Oct 1700 by John Jones for 200 acres</t>
  </si>
  <si>
    <t>Surveyed 6/24/1769 by Basil Burgess; Patented in Jun 1770 by James Brown for 15 acres; all the vacant land between the tracts of land called Rocky Ridge, Whats Left, and Sapling Range "Beginning at the end of the fifth line of the first mentioned tract called Rocky Ridge"</t>
  </si>
  <si>
    <t>Surveyed 12/11/1764 by Joshua Griffith; Patented in Sep 1765 by Samuel Mansell for 2770 acres; Resurvey of his part of Additional Defense starting at the beginnining trees of Additional Defense and Moberley's Desire.</t>
  </si>
  <si>
    <t>Patented in May 1705 by Thomas Brown for 415 acres; Adjoining Hammond's Enlargement</t>
  </si>
  <si>
    <t>Surveyed 9/23/1762 by Joshua Griffith; Patented in Oct 1762 by William Ray for 61 acres; "Beginning at the end of the last course of a tract of land called Gaithers Chance</t>
  </si>
  <si>
    <t>Patented in Oct 1704 by Rebecca Herbert for 740 acres repatented as Three Brothers; Later resurvey says the patent was granted to John Dorsey</t>
  </si>
  <si>
    <t>Surveyed 2/4/1745 by William Cromwell; Patented in Sep 1752 by John Hammond for 54 acres repatented as Hammond's Elk Ridge Connection; "adjoining Phelps Luck the Addition to Phelps Luck and Talbot's Resolution Mannor" (wraps around the northwest end of Addition To Phelps Luck)</t>
  </si>
  <si>
    <t>Surveyed 9/5/1741 by William Cromwell; Patented in Nov 1742 by John Mobberly for 30 acres; "in the fork between Snowdens River and Cattail River" near Thomas Altharp</t>
  </si>
  <si>
    <t>Surveyed 5/18/1761 by Joshua Griffith; Patented in Jun 1761 by John Hood for 173 acres repatented as Oakland; Resurvey of 112 acres of Shipleys Search</t>
  </si>
  <si>
    <t>Surveyed 3/25/1764 by Joshua Griffith; Patented in Apr 1764 by Henry Griffith for 150 acres repatented as Remnant Corrected; "on the drafts of Deep Run and adjoyning three other tracts or parcels of land (viz.) Dorseys Hills, Bachelors Hall and Calebs Pasture Beginning at the end of the sixth line of the aforesaid tract called Calebs Pasture"</t>
  </si>
  <si>
    <t>Surveyed 3/27/1749 by Richard Shipley; Patented in May 1775 by Joseph Hammond for 10 acres repatented as Joseph's Gift; "in the great fork of Patuxent river Beginning at the end of the fourth line of a tract of land called Athol"</t>
  </si>
  <si>
    <t>Surveyed 5/22/1764 by Joshua Griffith; Patented in May 1765 by Joseph Hobbs for 235 acres; Resurvey of Noah's Ark resulting in a parcel that lay between Shipley's Enlargement and Poole's Chance</t>
  </si>
  <si>
    <t>Surveyed 3/7/1768 by Orlando Griffith; Patented in Jun 1773 by John Warfield for 469 acres repatented as Warfields Connection; Resurvey of Harry's Lot starting "at the end of the twenty third course of a tract of land called Fredericksborough it being abounder of said land"</t>
  </si>
  <si>
    <t>Surveyed 3/7/1768 by Orlando Griffith; Patented in Sep 1810 by Beale Warfield for 497 acres; beginning "at the end of the sixth course of a tract of land called the Defiance", surveyed in March 1768 for Philemon Dorsey but the patent was initially revoked due to errors</t>
  </si>
  <si>
    <t>Surveyed 1/24/1796 by Baruch Fowler; Patented in Feb 1798 by William Shipley for 6.25 acres repatented as The Willow Spring; adjoining Addition To What's Left</t>
  </si>
  <si>
    <t>Surveyed 2/9/1772 by Basil Burgess; Patented in Apr 1841 by George Israel for 21 acres; "Beginning at the end of the seventh course of a tract of land called Snap Short"</t>
  </si>
  <si>
    <t>Patented in May 1696 by John Hammond for 284 acres repatented as Resurvey On Nelsons Walk and Part Of Rich Neck; 152 acres repatented for Lloyd Hammond</t>
  </si>
  <si>
    <t>Surveyed 1/14/1756 by Nicholas Ruxton Gay; Patented in Jan 1756 by Richard Poole for 20 acres; northwest of Warfields Forest</t>
  </si>
  <si>
    <t>Surveyed 9/4/1731 by Henry Ridgely; Patented in Jun 1734 by John Richmond for 150 acres repatented as Joseph's Gift; "in a fork between Brownes River of Patuxent and the Middell River" adjoining Athol</t>
  </si>
  <si>
    <t>Surveyed 12/15/1717; Patented in 1717 by Henry Ridgely for 110 acres repatented as Harrys Lot - Ridgely</t>
  </si>
  <si>
    <t>Surveyed 9/16/1720 by John Dorsey; Patented in Aug 1725 by Henry Ridgely for 300 acres repatented as Resurvey Of Tracts; in Baltimore County "on the westward of Carrolls Mannor" adjoining White Wine And Claret</t>
  </si>
  <si>
    <t>Patented in Apr 1696 by Henry Ridgely for 264 acres repatented as Harrys Lot - Ridgely</t>
  </si>
  <si>
    <t>Surveyed 5/15/1771 by Basil Burgess; Patented in Oct 1796 by Thomas Snowden for 4013 acres repatented as Snowden's Range, Pleasant Hills, and The Piece By Chance; Resurvey of Ridgely's Range, Henry And Peter, Boyling Springs, and part of Curry Galls plus vacancies</t>
  </si>
  <si>
    <t>Surveyed 4/25/1769 by Basil Burgess; Patented in Feb 1800 by Jeremy T Chase for 68 acres; Resurvey of Ridgely's Range (probably what was left over from the resurvey called Ridgely's Great Park) beginning "at the end of the twelveth course of Dunghill Ground Thicket" being also a course of Mansell's Defense</t>
  </si>
  <si>
    <t>Patented in Dec 1694 by Henry Ridgely for 272 acres repatented as Brown's Purchase; North of Vine's Chance as shown in Brown's Purchase patent, formerly in Baltimore County</t>
  </si>
  <si>
    <t>Surveyed 5/1/1795 by Vachel Stevens; Patented in Apr 1796 by Richard Ridgely for 101 acres; Apparently a resurvey of What Is Left although not explicitly stated, perhaps it had been forfeited back to the state; "Beginning at the end of ninety perches on the second line of a tract or parcel of land called Barnes Hunt it being at the end of the one hundred and sixth line of the aforesaid tract of land called Invasion"</t>
  </si>
  <si>
    <t>Patented in Sep 1717 by Henry Ridgely for 200 acres repatented as Worthingtons Addition</t>
  </si>
  <si>
    <t>Surveyed 2/15/1762 by Joshua Griffith; Patented in Sep 1763 by Henry Ridgely for 2750 acres repatented as Ridgelys Great Park, Snowdens Range, Pleasant Hills, and The Piece By Chance; Resurvey of Curry Galls adjoining Henry And Peter</t>
  </si>
  <si>
    <t>Surveyed 9/10/1716; Patented in Sep 1716 by Nicholas Ridgely for 300 acres repatented as Worthingtons Improvements; The beginning trees of this property adjoin Hunting Ground</t>
  </si>
  <si>
    <t>Surveyed 12/8/1723 by James Weems; Patented in Aug 1725 by John Riggs for 200 acres; adjoining Rich Neck lying on the northernmost branch of Patuyon(?) called hither(?) River</t>
  </si>
  <si>
    <t>Surveyed 4/11/1743 by William Cromwell; Patented in Feb 1743 by Peter Porter for 55.5 acres; "on west side of the westernmost draft of the falls of Patapsco River</t>
  </si>
  <si>
    <t>Surveyed 8/20/1766 by Orlando Griffith; Patented in Aug 1766 by William Simpson for 10 acres; starting at "the original beginning tree of a tract of land called Clarys Forrest"</t>
  </si>
  <si>
    <t>Surveyed 4/29/1775 by Basil Burgess; Patented in Mar 1785 by Joseph Howard for 254 acres repatented as Joseph's Gift; Resurvey of his part of Deaver's Lot and all of Deaver's Choice</t>
  </si>
  <si>
    <t>Surveyed 11/17/1824 by John Duvall; Patented in Oct 1826 by Mary Murray for 1215 acres; Resurvey of part of Moores Morning Choice Enlarged and part of Calebs Pasture</t>
  </si>
  <si>
    <t>Surveyed 11/26/1744 by William Cromwell; Patented in Mar 1746 by Abel Brown for 70 acres repatented as Whats Left Corrected; "in the fork of Patuxent River" starting "on the north side of a branch called Browns Branch which said branch runns to Snowdens River about fifty yards from said branch"</t>
  </si>
  <si>
    <t>Surveyed 11/27/1805 by John Hatherly; Patented in Dec 1806 by Thoms Cockey for 9 acres repatented as Mount Hebron; adjoining Yates Contrivance "on the west side of a branch called Rich Neck Branch"</t>
  </si>
  <si>
    <t>Surveyed 11/15/1743 by William Cromwell; Patented in Nov 1745 by Henry Ridgely for 266 acres; "in the great fork of Patuxent River" adjoining Beyond Far Enough owned by Robert Nelson</t>
  </si>
  <si>
    <t>Surveyed 1/1/1753 by Richard Shipley; Patented in Aug 1753 by Henry Howard for 50 acres; "between a tract of land called Pheasant Ridge and a tract of land called Henry And Peter"</t>
  </si>
  <si>
    <t>Surveyed 5/20/1765 by Joshua Griffith; Patented in May 1765 by Samuel Chase for 100 acres repatented as Honest Triumph; beginning at the bounded trees "of a tract of land called Additional Defense and standing near a spring called Poplar Spring"</t>
  </si>
  <si>
    <t>Surveyed 1/28/1749 by Skipwith Rigbie; Patented in Jan 1749 by John Hood for 110 acres repatented as Sallys Chance (Resurveyed); starting "in a hollow descending into the Cattail Marsh which descends into the western falls of the Patapsco River"</t>
  </si>
  <si>
    <t>Surveyed 11/10/1741 by William Cromwell; Patented in Sep 1742 by John Johnson for 100 acres; "close on Patapsco Falls and adjoyning to a tract of land called Belts Hills"</t>
  </si>
  <si>
    <t>Surveyed 2/11/1794 by Vachel Stevens; Patented in May 1802 by John Welsh for 13.5 acres; beginning "at the end of the fourth course of a tract or parcel of land called Peace", shaped like an "N" south of Peace</t>
  </si>
  <si>
    <t>Surveyed 5/10/1733 by Henry Ridgely; Patented in Sep 1744 by Henry Ridgely for 225 acres; Adjoining Broken Land along its northern border (western border of Broken Land), but apparently encroaching on the southeastern part of Broken Land.  The names Sapling Bottom and Poplar Range have not been found.</t>
  </si>
  <si>
    <t>Surveyed 8/10/1741 by William Cromwell; Patented in Aug 1743 by Philemon Dorsey for 339 acres repatented as Sapling Range; "in the main fork of Patuxent River and between a tract of land called Beyond Far Enough and a parcel of land formerly belonging to Samuel ? " starting "on the west side of Bloars Branch and near the head thereof which said branch descends partly south into a branch called Howards Branch"</t>
  </si>
  <si>
    <t>Surveyed 4/28/1760 by Richard Shipley; Patented in May 1760 by Philemon Dorsey for 1222 acres; Resurvey of Sapling Range "in the main fork of Patuxent River" starting "on the west side of a branch called Bloars Branch", adjoining Brothers Love, Mothers Care, Browns Enlargement, Disappointment, Presley, Friendship, Duvalls Range, Dorseys Range, Struggle For Life, Dependence, Round About Hills, Beyond Far Enough, and Barnes Purchase</t>
  </si>
  <si>
    <t>Surveyed 9/1/1761 by Joshua Griffith; Patented in Sep 1761 by Benjamin Wright for 9 acres; starting "on the east side of a branch called Bush Cabbin branch"</t>
  </si>
  <si>
    <t>Surveyed 6/3/1765 by Joshua Griffith; Patented in Dec 1765 by Thomas Sappington for 971 acres; Resurvey of Warfields Neglect adjoining Laswells(?) Hopewell and close to Davises Hill</t>
  </si>
  <si>
    <t>Surveyed 2/20/1740 by William Cromwell; Patented in Nov 1741 by Cornelius Scantling for 20 acres; "on the east side of a branch of Patuxent River called Middle River" adjoining Ridgelys Range</t>
  </si>
  <si>
    <t>Surveyed 12/20/1746 by Richard Shipley; Patented in Mar 1748 by Burridge Scott for 80 acres; adjoining Harben(Harbert?) Care starting near "a branch leading into Middle Run"</t>
  </si>
  <si>
    <t>Patented in Mar 1695 by Edward Scott for 200 acres; Patent found in Anne Arundel collection at MSA site but Settlers of MD says Baltimore County</t>
  </si>
  <si>
    <t>Surveyed 6/5/1804 by John Hatherly; Patented in Sep 1806 by Joshua Warfield for 437 acres; Resurvey of Addition To Part Of Fredericks Burgh</t>
  </si>
  <si>
    <t>Surveyed 1/6/1772 by Basil Burgess; Patented in May 1772 by Mathias Hammond for 3 acres repatented as Larances Purchase; "Beginning at the end of the fourth and last line of a tract or parcel of land called Hazard"</t>
  </si>
  <si>
    <t>Surveyed 1/24/1771 by Basil Burgess; Patented in May 1772 by John Hood for 20 acres; "Beginning at the end of the eleventh course of Little Worth"</t>
  </si>
  <si>
    <t>Surveyed 3/16/1757 by Richard Shipley; Patented in Mar 1757 by Caleb Dorsey for 116 acres; "Between the Branches of Deep Run and the Branches of Patuxent River" starting "in the head of a draft of Ridgelys Great Branch"</t>
  </si>
  <si>
    <t>Surveyed 4/10/1745 by William Cromwell; Patented in Apr 1745 by Henry Howard for 108 acres repatented as Hammond's Inheritance; Resurvey of 500 acres of The Second Part Of Discovery "on the east side of the Middle River of Patuxent" adjoining Kendall's Enlargement, Doddridge, The Disart, and Brown's Forrest.</t>
  </si>
  <si>
    <t>Surveyed 11/9/1757 by Loch Weems; Patented in Aug 1758 by Joseph White for 27 acres; starting "north of Stony Run" (Stoney); adjoins Whites Contrivance</t>
  </si>
  <si>
    <t>Surveyed 8/10/1741 by William Cromwell; Patented in Mar 1746 by John Hammond for 280 acres; "partly on the drafts of Deep Run"</t>
  </si>
  <si>
    <t>Surveyed 10/19/1717 by John Clark; Patented in Oct 1717 by Phillip Sewell for 180 acres repatented as Prestidge's Folly; "lying in Baltimore County on the drafts of Patapsco River"; never patented apparently due to a question about the warrant; was resurveyed and patented as Prestidge's Folly in 1762.  Philip Sewell conveyed to Lance Todd in 1724.</t>
  </si>
  <si>
    <t>Surveyed 10/24/1724 by John Dorsey; Patented in Mar 1728 by Joshua Sewell for 100 acres; lying in Baltimore County "on the south side the main falls of Patapsco River" starting at the falls and running southwest.  Joshua Sewell conveyed to Thomas Cockey in 1726.</t>
  </si>
  <si>
    <t>Surveyed 11/7/1725 by John Dorsey; Patented in May 1729 by Daniel Carter for 260 acres repatented as John And Elizabeth; in Baltimore County "on the south side the main falls of Patapsco River" starting "at the bounded oak of John MacKensay's standing at the head of a branch called the Cranberry Branch"; surveyed for Philip Sewell who assigned his rights to Daniel Carter on 15 Sep 1726</t>
  </si>
  <si>
    <t>Surveyed 3/29/1770 by Basil Burgess; Patented in Jan 1771 by Henry Griffith for 50 acres; "on the south side of the western falls of Patapsco River and Beginning at the end of the fifth line of a tract or parcel of land called Additional Defense"</t>
  </si>
  <si>
    <t>Patented in Jun 1702 by Nicholas Shephard for 292 acres</t>
  </si>
  <si>
    <t>Patented in Jun 1729 by John Shever for 100 acres; Shown on the plat for The Search Enlarged as being south of that tract, may have been patented by John Shivers who patented Shiver's Integrity in 1753</t>
  </si>
  <si>
    <t>Surveyed 3/16/1761 by Joshua Griffith; Patented in Apr 1761 by George Shipley for 1280 acres; Resurvey of Shipley's Enlargement - Resurveyed, adjoins Noah's Ark and Little Worth</t>
  </si>
  <si>
    <t>Surveyed 1/22/1796 by Baruch Fowler; Patented in Feb 1798 by William Shipley for 16.25 acres repatented as The Willow Spring; "starting near a branch called Bens Branch and on the west side thereof they being the beginning trees of a tract of land called What's Left", adjoining Addition To What's Left and Shipley's Neglect</t>
  </si>
  <si>
    <t>Surveyed 9/12/1724 by John Dorsey; Patented in Jan 1726 by Robert Shipley for 250 acres; in Baltimore County "on the south side the great falls of Patapsco River"</t>
  </si>
  <si>
    <t>Surveyed 8/20/1751 by Richard Shipley; Patented in May 1752 by Robert Shipley for 50 acres repatented as Last Shift; "on the south side of the western falls of Patapsco River" adjoining Shipley's Search (Last Shift resurvey gives date of Aug 1751)</t>
  </si>
  <si>
    <t>Surveyed 2/25/1783 by Vachel Stevens; Patented in Mar 1820 by Robert Shipley for 7 acres repatented as The Willow Spring; starting "near a branch called Bens Branch" and on the west side thereof they being the beginning trees of a tract or parcel of land called What's Left", south of Shipley's Search and north of What's Left</t>
  </si>
  <si>
    <t>Surveyed 4/9/1730 by Henry Ridgely; Patented in Jun 1734 by Robert Shipley for 543 acres repatented as Barnes Friendship, Red Oak Spring, and The Willow Spring; "on the drafts of a branch called Bens Branch and between the westernmost Great Branch of the Falls of Patapsco and the head branches of the Middle River of Patuxent"</t>
  </si>
  <si>
    <t>Surveyed 9/13/1751 by Richard Shipley; Patented in Aug 1753 by John Shiver for 684 acres; Resurvey of his part of Parrs Range adjoining Hobbs Chance and Tear Coat Thicket</t>
  </si>
  <si>
    <t>Surveyed 5/9/1748 by Richard Shipley; Patented in May 1748 by Samuel Farmer for 50 acres repatented as Silence (Resurveyed); "on the east side of Snowdens River"</t>
  </si>
  <si>
    <t>Surveyed 2/18/1762 by Joshua Griffith; Patented in Feb 1762 by Joseph Hobbs for 78 acres; "on some of the head drafts of the Middle River of Patuxent" beginning "on one of the southermost bounds of the land called Shipleys Enlargement"</t>
  </si>
  <si>
    <t>Surveyed 3/9/1751 by Richard Shipley; Patented in Aug 1753 by Philemon Dorsey for 726 acres repatented as Brooke Fields; Resurvey of Silence (originally granted to Samuel Farmer) partly in Anne Arundel and partly in Frederick Counties, references a "bank of Snowdens River", "south side of Swan Harbour Branch", Indian Johns Cabbin stone noted on plat, adjoining Meeks Delight, Purdum's Chance</t>
  </si>
  <si>
    <t>Surveyed 9/20/1764 by Joshua Griffith; Patented in Sep 1764 by John Hood for 11 acres; "Beginning at the end of the fourteenth course of the land called Shipleys Search"</t>
  </si>
  <si>
    <t>Surveyed 5/5/1745 by William Cromwell; Patented in Feb 1748 by Henry Ridgely for 353 acres; "in the great fork of Patuxent River between a branch called Howards Branch and a tract of land called Upland"</t>
  </si>
  <si>
    <t>Surveyed 6/15/1745 by William Cromwell; Patented in Jun 1745 by Richard Israel for 81 acres; "in the great fork of Patuxent River adjoining to a tract of land called Reynold's Habitation"</t>
  </si>
  <si>
    <t>Surveyed 4/5/1733 by Henry Ridgely; Patented in Nov 1736 by Richard Snowden for 357 acres repatented as Snowden's Cowpen Regulated; "on the south side of the falls of Patapsco River" starting "on a small run descending into Dilleware [Delaware] Bottom Branch", mostly lying foul of Taylors Park</t>
  </si>
  <si>
    <t>Surveyed 6/6/1748 by Richard Shipley; Patented in Mar 1753 by Richard Snowden for 438 acres; Resurvey of Snowdens Cowpen starting "on the west side of Delaware Bottom Branch", vacancy starting at Belt's Hills and The Parke "standing near the head of a small branch that leads into the Falls of Patapsco River"</t>
  </si>
  <si>
    <t>Surveyed 7/10/1733 by Henry Ridgely; Patented in Nov 1736 by Richard Snowden for 932 acres; "in the great fork of Patuxent River", adjoining Clarkes Walks</t>
  </si>
  <si>
    <t>Surveyed 1/1/1777 by Basil Burgess; Patented in Jun 1785 by Thomas Snowden for 16038 acres; Resurvey of Snowdens New Birmingham Corrected (which was a resurvey of Snowdens New Birmingham patented in 1735), Happy Choice, Clarks Grove, Abrahams Fancy, Williams Delight, Linthicums Lot, John And Thomas, Clarks Fancy, Rilies Plains, Wolfs Harbor, Josephs Neglect, Ropers Range, Williams Range, Wilsons Chance and other tracts adjoining Huntington Quarter, Howards Luck, Wards Care, Rich Neck, Riggs Hills, Venison Park, Brothers Partnership, Sappington Sweep, Rutlands Purchase Enlarged, Samuels Forrest Enlarged, and many others</t>
  </si>
  <si>
    <t>Surveyed 2/17/1794 by Vachel Stevens; Patented in Oct 1796 by Thomas Snowden for 788 acres; Resurvey of Ridgely's Great Park and Ridgely's Range adjoining Fredericksburgh, Bite The Skimmer, Hamilton's Choice, and Small Piece</t>
  </si>
  <si>
    <t>Surveyed 12/25/1719 by James Stoddert; Patented in Dec 1719 by Richard Snowden for 5456 acres; Beginning "at the end of the first course of a tract of land called the Addition To Snowdens Manor"</t>
  </si>
  <si>
    <t>Surveyed 11/14/1737 by Henry Ridgely; Patented in Mar 1746 by Richard Snowden for 6296 acres; Resurvey of Snowdens Second Addition to His Manner adjoining Partnership, Hickory Ridge, Baer Garden, Brothers Content, and Charley Forrest, much of it in Prince George's county</t>
  </si>
  <si>
    <t>Surveyed 10/20/1768 by Orlando Griffith; Patented in Jun 1770 by John Welsh for 18 acres repatented as John's Hurry; beginning "on a south hill side"</t>
  </si>
  <si>
    <t>Surveyed 4/30/1773 by Basil Burgess; Patented in May 1774 by John Dorsey for 12 acres; "Beginning at the end of the eleventh line of a tract or parcel of land called Partnership", looks like it conflicts with Hickory Ridge</t>
  </si>
  <si>
    <t>Surveyed 5/3/1753 by Richard Shipley; Patented in Nov 1754 by John Campbell for 411 acres repatented as Four Brothers Portion; Resurvey of Dunkel "in the great fork of Patuxent River"</t>
  </si>
  <si>
    <t>Surveyed 4/25/1752 by Richard Shipley; Patented in Sep 1761 by Charles Hammond for 264 acres; "on the head drafts of that branch of Patuxent called Browns River" adjoining Delaware Bottom, and Woodford</t>
  </si>
  <si>
    <t>Surveyed 12/17/1795 by Baruch Fowler; Patented in Mar 1808 by John Spurrier for 12 acres; adjoining Brown's Purchase, Warfield's Contrivance, and Barry's Duck</t>
  </si>
  <si>
    <t>Surveyed 3/28/1728 by Henry Ridgely; Patented in Dec 1732 by Thomas Spurrier for 190 acres; "near the head of the drafts of a great branch leading into Snowdens River of Patuxent", near Eastern Branch Road (the great branch was later called Spurriers Branch)</t>
  </si>
  <si>
    <t>Patented in May 1709 by Charles Stevens for 702 acres repatented as Felicity, Howard's Fair And Amicable Settlement, and Joseph's Gift; a portion was repatented as Felicity, a portion was resurveyed as Howard's Fair And Amicable Settlement from the resurvey conducted in Aug 1746 for 1283 acres to Philip Hammond</t>
  </si>
  <si>
    <t>Surveyed 11/10/1770 by Basil Burgess; Patented in Sep 1796 by Benjamin Todd for 24.5 acres; "Beginning at the end of the east it being the last course of a tract or parcel of land called Tuckers Delight and the beginning of another tract or parcel of land called The Addition to Tuckers Delight" (should say east 120)</t>
  </si>
  <si>
    <t>Surveyed 8/2/1752 by Nicholas Ruxton Gay; Patented in Aug 1753 by John Stinchcomb for 345 acres; Resurvey of Overlook just north of the Patapsco Falls centered around Daniels; plat shows large rocks which still exist and help set the boundaries for Mount Calvary and Hebron</t>
  </si>
  <si>
    <t>Surveyed 4/1/1762 by Joshua Griffith; Patented in Apr 1762 by John Stoner for 54 acres; starting at a tree "on the north side of a small draft of Patuxent River it being a bounder of the land called Trusty Friend"</t>
  </si>
  <si>
    <t>Surveyed 12/10/1770 by Basil Burgess; Patented in May 1774 by Robert Barnes for 18 acres; Beginning "on the south side of a branch, about one hundred yards to the eastward of the said Robert Barnes's now dwelling house"</t>
  </si>
  <si>
    <t>Surveyed 4/7/1771 by Basil Burgess; Patented in Apr 1773 by Thomas Hobbs for 164 acres repatented as The Trusty Friend; adjoining Noah's Ark</t>
  </si>
  <si>
    <t>Surveyed 5/5/1768 by Joshua Griffith; Patented in Feb 1762 by Joseph Hobbs for 22 acres repatented as Warfield's Forest; "on the north side and near of a draft of Patuxent River called the Cattail River"</t>
  </si>
  <si>
    <t>Surveyed 5/26/1772 by Joshua Griffith; Patented in Mar 1762 by John Welsh for 4 acres; "Beginning at the end of the seventeenth line of a tract of land called the Conclusion"</t>
  </si>
  <si>
    <t>Patented in Oct 1704 by Thomas Beale for 529 acres repatented as Mount Gilboa - Williams; Mount Gilboa was patented in Apr 1761 by WILLIAMS, William for 499 acres repatented as Mount Unity; Resurvey of his 329 acre share of Stought (Stout) in Baltimore County, adjoining Fredericks Stadt and Hickory Ridge; Mount Unity was patented in Feb 1784 by ELLICOTT, Joseph for 55 acres; Resurvey of 34 acres of Mount Gilboa adding vacancies, spanning both sides of the great falls of Patapsco, adjoining Prestidges Folly and Good Neighborhood</t>
  </si>
  <si>
    <t>Surveyed 12/12/1768 by Orlando Griffith; Patented in Jan 1769 by Henry Griffith for 10 acres repatented as String Enlarged; "Beginning at the end of the seventh course of a tract of land called Who Knows The Worth Of It" and running northwest from there</t>
  </si>
  <si>
    <t>Surveyed 1/12/1771 by Basil Burgess; Patented in Jun 1774 by Samuel Chase for 644 acres repatented as Head Quarters; Resurvey of String</t>
  </si>
  <si>
    <t>Surveyed 11/29/1739 by William Cromwell; Patented in Oct 1740 by Samuel Stringer for 90 acres repatented as Stringer's Park; "on Elkridg and next adjoyning to a tract of land called Warfields Contrivance"</t>
  </si>
  <si>
    <t>Surveyed 3/5/1773 by Basil Burgess; Patented in Mar 1784 by Richard Stringer for 18 acres; "on the Middle River of Patuxent between the four following tracts of land (viz.) Wincopin Neck, Bare Hill, and the Addition on the north side of the said River and Warfields Range lying on the south side of the said river"</t>
  </si>
  <si>
    <t>Surveyed 8/27/1803 by Baruch Fowler; Patented in Apr 1804 by Elisha Brown for 11 acres; between The Addition to Hobb's Park, Crosses Forrest, and Halls Lot</t>
  </si>
  <si>
    <t>1803-08</t>
  </si>
  <si>
    <t>Surveyed 9/10/1744 by William Cromwell; Patented in Sep 1744 by John Mewshaw for 20 acres repatented as Dependence; "on the head branches of Patuxent River" starting "on the west side of a draft of Mewshaws Branch"</t>
  </si>
  <si>
    <t>Surveyed 1/29/1762 by Joshua Griffith; Patented in Mar 1763 by Edward Talbott for 92 acres; Resurvey of his share of 22 acres of Talbott's Last Shift to join his share with vacancies adjoining Chew's Vineyard</t>
  </si>
  <si>
    <t>Surveyed 9/5/1732 by Henry Ridgely; Patented in Mar 1732 by John Talbott for 1120 acres; All land on the great falls of the Patapsco lying between Moore's Morning Choice, Chew's Vineyard, and "the other tract whereon Edward Dorsey now liveth" (Dorsey's Adventure?).</t>
  </si>
  <si>
    <t>Patented in Aug 1714 by John Talbott for 1087 acres</t>
  </si>
  <si>
    <t>Surveyed 7/16/1767 by Orlando Griffith; Patented in Nov 1767 by Elizabeth Dorsey for 24 acres; "Beginning at the end of the twenty ninth course of a tract of land called Dorseys Range"</t>
  </si>
  <si>
    <t>Surveyed 1/28/1799 by Baruch Fowler; Patented in Oct 1799 by John Cord for 112 acres; Resurvey of part of MacKinzies Discovery Enlarged.  Sold to John Riggs Brown (1775-1814) some time before his death.</t>
  </si>
  <si>
    <t>Surveyed 11/25/1721 by John Dorsey; Patented in Jun 1734 by John Worthington for 100 acres repatented as Windsor Plains; in Baltimore County "on the west side of the main falls of Patapsco River", originally surveyed for John Hatherly who assigned the patent to John Worthington</t>
  </si>
  <si>
    <t>Patented in May 1727 by John Taylor for 1500 acres</t>
  </si>
  <si>
    <t>Surveyed 1/26/1748 by Richard Shipley; Patented in Jan 1749 by John Gassaway for 50 acres; "on the head drafts of Snowdens River" starting "near the head of a draft of Snowdens River"</t>
  </si>
  <si>
    <t>Surveyed 6/23/1769 by Basil Burgess; Patented in Jul 1770 by Joseph Burgess for 268 acres; "on one of the drafts of Patuxent (alias) Snowdens River called Nimble Johns Cabbin Branch and Beginning at the end of twelve perches on the second line of a tract or parcel of land called Pork Plenty If No Thieves taken up by a certain Nathaniel Ward", plat shows adjoining to James Brooks' Brook Grove, Disappointment, and Harry's Lot</t>
  </si>
  <si>
    <t>Surveyed 3/26/1726 by John Dorsey; Patented in May 1727 by Thomas Cockey for 320 acres repatented as Mount Hebron; in Baltimore County "on the south side of the main falls of Patapsco River" starting "near a meadow called the Round Meadow and at the head of a small run running into the Island run"</t>
  </si>
  <si>
    <t>Patented in May 1709 by Thomas Brown for 400 acres repatented as Felicity; Hammond's Inheritance; a portion was repatented as Felicity</t>
  </si>
  <si>
    <t>Surveyed 4/13/1767 by Orlando Griffith; Patented in Apr 1767 by Richard Stringer for 18 acres; "Beginning at the end of the eighth course of a tract of land called Hobbs Park"</t>
  </si>
  <si>
    <t>1730-27</t>
  </si>
  <si>
    <t>Surveyed 9/25/1755 by Richard Shipley; Patented in Sep 1755 by Philip Hammond for 20 acres; "on the drafts of Patuxent River and next adjoining the lands called Davisses Pasture and Batchelors Delight"</t>
  </si>
  <si>
    <t>Surveyed 7/20/1749 by Richard Shipley; Patented in Jul 1749 by Joshua Dorsey for 50 acres repatented as The Anvil - Resurveyed; "on the drafts of the branches of Deep Run" adjoining Dorsey's Chance</t>
  </si>
  <si>
    <t>Surveyed 3/12/1753 by Richard Shipley; Patented in Aug 1753 by Joshua Dorsey for 542 acres; Resurvey of The Anvil now adjoining Dorsey's Chance, Good For Little, The Locust Thicket, Hammond's Chance, The Addition, The Widows Cost, Browns Purchase, Sept 14 1739 etc., Calebs Purchase, The Neglect</t>
  </si>
  <si>
    <t>Surveyed 1/11/1775 by Basil Burgess; Patented in Sep 1775 by Thomas French for 977 acres; Resurvey of Honest Triumph from vacancy left from Fox Hunters United Friendship beginning "at the beginning trees of a tract of land called Mansells United Friendship"</t>
  </si>
  <si>
    <t>Surveyed 5/14/1745 by William Cromwell; Patented in May 1745 by Peter Barnes for 105 acres repatented as Ridgely's Great Park; "on the east side of Snowdens River" beginning "near the head of a small branch leading into Snowdens River afsd and near to a great stone which stone is marked PBx1745"</t>
  </si>
  <si>
    <t>Patented in Jun 1696 by Thomas Blackwell for 148 acres repatented as Hammond's Inheritance</t>
  </si>
  <si>
    <t>Patented in Nov 1725 by Thomas Bordley for 2590 acres repatented as Howard's Fair And Amicable Settlement, and The Second Part Of Discovery; According to J. D. Warfield, 500 acres went to John Beall, 1090 to Joseph Howard, 200 to Abel Brown, and 800 to Thomas Bordley</t>
  </si>
  <si>
    <t>Surveyed 10/26/1787 by Vachel Stevens; Patented in Jun 1789 by John Ellicott for 22.5 acres; "lying in Anne Arundel and Baltimore counties and adjoining the following lands viz. Hipsley's First Adventure, Mount Misery, Mount Gilboa and Contentment" starting at the beginning tree of Mount Gilboa</t>
  </si>
  <si>
    <t>Surveyed 5/10/1732 by Henry Ridgely; Patented in Nov 1733 by John Whipps for 90 acres repatented as Progress; "on the south side of the westernmost Great Branch of the main falls of Patapsco River" starting "about 70 yards above the Second Branch that is above Bens Branch and about 300  yards to the said falls or westernmost Great Branch" and running northwest from there, later adjoins Second Choice</t>
  </si>
  <si>
    <t>Surveyed 3/31/1719 by John Dorsey; Patented in Feb 1722 by Joshua Dorsey for 135 acres repatented as The Gore Resurveyed; lying in Baltimore County on Elk Ridge, adjoining both Talbott's and Chew's Resolution Manor</t>
  </si>
  <si>
    <t>Surveyed 9/15/1720 by John Dorsey; Patented in Sep 1720 by Henry Ridgely for 900 acres repatented as The Grove; in Baltimore County "on the east side of the Middle River of Patuxent and on the southward of Carroll Mannor", near the dividing line between AA and Baltimore counties</t>
  </si>
  <si>
    <t>Surveyed 11/28/1735 by William Cromwell; Patented in Jul 1741 by Henry Ridgely for 344 acres repatented as Addition To The Grove; "in the great fork of Patuxent River", adjoining White Wine and Claret following near the "Roleing Road between William Ridgelys and Peter Shipleys"</t>
  </si>
  <si>
    <t>Patented in Oct 1731 by Richard Davis for 260 acres repatented as Davis' Purchase</t>
  </si>
  <si>
    <t>Patented in Nov 1719 by Christopher Gardiner for 370 acres repatented as Cockey's Regulation; adjoining Yates Contrivance, the patent was never granted - not sure where this date comes from</t>
  </si>
  <si>
    <t>Surveyed 10/20/1801 by Baruch Fowler; Patented in Sep 1802 by John Jr. Frost for 6.5 acres; between Salophia and Last Shift</t>
  </si>
  <si>
    <t>Surveyed 10/11/1786 by Vachel Stevens; Patented in Jun 1791 by William Sellman for 21.5 acres; "Beginning at two bounded white oaks and a bounded hicory standing on the w. side of Middle River of Patuxent and near the mouth of a run called bear run; they being the beginning trees of a tract of land called Luck Supported"</t>
  </si>
  <si>
    <t>Surveyed 1/5/1725 by John Dorsey; Patented in Nov 1726 by Daniel Carroll for 500 acres repatented as Howards Improvement; in Baltimore County "on the west side the main falls of Patapsco River" adjoining Ranter's Ridge</t>
  </si>
  <si>
    <t>Surveyed 4/4/1749 by Richard Shipley; Patented in Apr 1749 by Basil Dorsey for 100 acres; "on the drafts of Deep Run and next adjoining the land called Caleb's Purchase now in possession of the said Bassile Dorsey"</t>
  </si>
  <si>
    <t>Surveyed 3/10/1779 by Vachel Stevens; Patented in Feb 1794 by John Dorsey for 91 acres; adjoining Good Will To His Lordship, Dorsey's Range, and Ridgely's Great Park "Beginning at the end of the forty first course of a tract or parcel of land called Good Will To His Lordship"</t>
  </si>
  <si>
    <t>Surveyed 12/31/1754 by Richard Shipley; Patented in Dec 1754 by John Jr. Martin for 100 acres repatented as Brother's Agreement; "on the south side of the falls of Patapsco River in the Barrans"</t>
  </si>
  <si>
    <t>Surveyed 2/17/1794 by Vachel Stevens; Patented in Oct 1796 by Thomas Snowden for 37 acres; Resurvey of Ridgely's Great Park and Ridgely's Range adjoining Bite The Skinner, Wise Man's Folly, and Range Declined beginning "at the end of three perches on the sixty fifth line of the aforesaid land called Bite the Skinner"</t>
  </si>
  <si>
    <t>Surveyed 1/5/1771 by Basil Burgess; Patented in Oct 1785 by William Shipley for 20.25 acres; "Beginning at the end of the nineteenth line of tract or parcel of land called The Last Shift being also at the end of the fourth line of a tract or parcel of land called Forrest Grove"</t>
  </si>
  <si>
    <t>Surveyed 3/2/1740 by William Cromwell; Patented in Nov 1741 by Samuel Musgrove for 100 acres repatented as Friendship; "in the great fork of the patuxent River and on the East Side of the Branch of Said River Called the Cattail River which falls into Snowdens River"; called Friendship The Platt on the map but is The Platt on AA patent site.</t>
  </si>
  <si>
    <t>Surveyed 3/15/1757 by Richard Shipley; Patented in Mar 1757 by Henry Pierpoint for 90 acres repatented as The Search Enlarged; "joyning a tract of land called Longreach (Long Reach) and(?) tract of land called Freeborns Progress"</t>
  </si>
  <si>
    <t>Surveyed 11/10/1774 by Basil Burgess; Patented in Dec 1782 by Henry Pierpoint for 112 acres; Resurvey of The Search removing land from elder surveys of Dorsey's Search, Freeborns Progress, and Joshua's Desire starting at the beginning tree of Long Reach, Freeborns Progress, Shever's Adventure, and a bounded tree of Chews Resolution for two parts</t>
  </si>
  <si>
    <t>Surveyed 2/8/1724 by John Dorsey; Patented in Sep 1729 by Joseph Howard for 910 acres; in Baltimore County near Carrolls Mannor adjoining Altogether- John Beale, Vachel Denton, Christian Geist, and Joseph Howard were partners but it was later divided between Denton and Howard; Denton sold his interest to William Worthington; Joseph Howard willed 300 acres of The Second Discovery to son Henry Howard and 100 acres to grandson Joseph Higgins in 1736.</t>
  </si>
  <si>
    <t>Surveyed 4/10/1745 by William Cromwell; Patented in Aug 1747 by Joseph Howard for 500 acres repatented as First Division and Second Division; This is Joseph's Howard resurveyed portion of The Discovery</t>
  </si>
  <si>
    <t>Surveyed 10/1/1792 by Vachel Stevens; Patented in Nov 1793 by Talbott Shipley for 39 acres; starting at "the beginning of a tract of land called Shipley's Adventure"</t>
  </si>
  <si>
    <t>Surveyed 6/8/1796 by Baruch Fowler; Patented in Jun 1797 by Thomas Hobbs for 366 acres; Resurvey of Stoney Stratford, Defiance, Whitsuntide Gift, and Poverty Discovered; adjoining Noahs Ark, Shipleys Adventure, Silence, Pools Chance, Repentance</t>
  </si>
  <si>
    <t>Patented in May 1705 by Richard Owen for 361 acres repatented as Glen Owen</t>
  </si>
  <si>
    <t>Patented in Aug 1730 by Charles Carroll for 370 acres</t>
  </si>
  <si>
    <t>Surveyed 1/8/1823 by John Duvall; Patented in Jan 1824 by William Shipley for 516 acres; Resurvey of part of Shipley's Search, part of What's Left, Shipley's Neglect, part of Shipley's Contention, Rich Bottom, part of Red Oak Spring to be called the Willow Spring</t>
  </si>
  <si>
    <t>Surveyed 5/15/1753 by Richard Shipley; Patented in May 1753 by William Harrison for 50 acres repatented as Barnes Purchase; "on the drafts of Snowdens River" near "the south side of the head of a draft of a branch called Nelson's Branch"</t>
  </si>
  <si>
    <t>Surveyed 2/10/1759 by Loch Weems; Patented in Feb 1759 by Thomas Hobbs for 18 acres; "near the head of a draft of the Falls", shown on the plat for Warfield's Forest</t>
  </si>
  <si>
    <t>Surveyed 4/11/1777 by Basil Burgess; Patented in Dec 1795 by Noah Hobbs for 115 acres; Resurvey of 101 acres of Poverty Discovered</t>
  </si>
  <si>
    <t>Surveyed 11/10/1745 by William Cromwell; Patented in Nov 1745 by Thomas Edney for 50 acres; "on the head drafts of that branch of Patuxent called Browns River between Squire Carrolls Manner called the Doohorogan and a tract of land called the Mistake Beginning at the end of the east seven hundred and twenty seven perch course of the Doohorogan"</t>
  </si>
  <si>
    <t>Surveyed 12/20/1720 by John Dorsey; Patented in Jun 1734 by Thomas Reynolds for 270 acres repatented as Dorsey's Addition To Thomas' Lot; in Baltimore County west of Altogether and south of Brother's Partnership; 202.5 acres owned by Edward Dorsey Jr. and repatented as Dorsey's Addition To Thomas' Lot</t>
  </si>
  <si>
    <t>Surveyed 5/4/1748 by Richard Shipley; Patented in May 1748 by Alexander Warfield for 50 acres; "in the great fork of Patuxent River on a branch called Hammonds Great Branch between two tracts of land one called Venison Park the other called Snowdens Intent Beginning at the end of the sixth course of the afsd land called Venison Park it being one hundred and forty perches"</t>
  </si>
  <si>
    <t>Surveyed 11/20/1764 by Joshua Griffith; Patented in Aug 1765 by Henry Griffith for 8 acres; starting at "the beginning trees of a tract of land called Dorseys Hills"</t>
  </si>
  <si>
    <t>Surveyed 10/13/1694; Patented in Nov 1695 by William Budd for 132 acres repatented as Timber Neck Corrected</t>
  </si>
  <si>
    <t>1694-10</t>
  </si>
  <si>
    <t>Surveyed 4/6/1761 by Joshua Griffith; Patented in Jul 1761 by Henry Ridgely for 290 acres; Adjoining Mineral Hill, Dependence, and Dorsey's Range</t>
  </si>
  <si>
    <t>Surveyed 7/22/1774 by Basil Burgess; Patented in Mar 1775 by Hugh Finlay for 168 acres; Beginning at the "Beginning trees of a tract or parcel of land called Tear Coat Thickett they also are a boundary of Shivers Integrity", bounded by Hampton Court to the north, Range Declined to the northeast, and Chestnut Hill to the southeast</t>
  </si>
  <si>
    <t>Surveyed 3/30/1758 by Loch Weems; Patented in Mar 1758 by Michael Dorsey for 27 acres; "Beginning at the end of thirty five perches of the course south forty degrees west ninety four perches it being the seventh course of a tract of land called Altogether"</t>
  </si>
  <si>
    <t>Patented in May 1701 by John Jones for 100 acres</t>
  </si>
  <si>
    <t>Surveyed 6/20/1761 by Joshua Griffith; Patented in Jun 1761 by Charles Hammond for 18 acres repatented as Felicity; "on the North Branch of Patuxent River commonly called and known by the name of Browns River and joyning a tract of land called Browns Addition"</t>
  </si>
  <si>
    <t>Surveyed 4/16/1777 by Basil Burgess; Patented in May 1784 by Richard Dorsey for 36.5 acres; "Beginning at the end of the first course of a tract or parcel of land called Pleasant Prospect"</t>
  </si>
  <si>
    <t>Surveyed 8/2/1796 by Baruch Fowler; Patented in Sep 1797 by Wiilliam Hobbs for 294.75 acres; Resurvey of part of Hampton Court, A Piece By Itself, and Pillaged Land</t>
  </si>
  <si>
    <t>Patented in Nov 1695 by John Dorsey for 763 acres</t>
  </si>
  <si>
    <t>Surveyed 11/8/1752 by Richard Shipley; Patented in Jan 1753 by Charles Carroll for 3050 acres; Resurvey of Pinkstone's Fancy lying "between the drafts of Patapsco River and the drafts of Patuxent River", adjoining Barbers Addition, The Support, Youngs Chance, Youngs Luckess(?), Watts Forrest, Youngs Good Luck, Youngs Range, Spanish Oak Grove, Bold Venture, Addition To Bold Venture, Hickory Thickett, Griffiths Lot, Richard And Thomas, Chaney's Third Beginning, Chaney's Choice, Browns Purchase, and Champion Forrest; mentions the dividing of Elkridge and Huntington Roads</t>
  </si>
  <si>
    <t>Surveyed 2/3/1720 by John Dorsey; Patented in Aug 1725 by William Tucker for 100 acres; in Baltimore County "on the south side the main falls of Patapsco River" starting "the east side of a run called ? Island Run"</t>
  </si>
  <si>
    <t>Surveyed 6/28/1770 by Basil Burgess; Patented in Nov 1770 by William Shipley for 12.75 acres; "on the south side of the main western falls of Patapsco River and adjoining thereto"</t>
  </si>
  <si>
    <t>Surveyed 4/30/1725 by John Dorsey; Patented in May 1725 by Christian Geist for 840 acres repatented as Burgess Look Out; in Baltiimore County on the north side of Snowden's River and starting near Geist's Run; resurveyed in 1753 by James Dick or Dickey, adjoining Small Land</t>
  </si>
  <si>
    <t>Surveyed 4/1/1761 by Joshua Griffith; Patented in Aug 1761 by John Noble for 593 acres repatented as Pleasant Fields; Resurvey of Pierpoint's Discovery, Joshua's Delight (Joshua's Desire), Joshua's Expectation, and Cowick Hall; adjoining Sewell's Coffer</t>
  </si>
  <si>
    <t>Surveyed 3/8/1768 by Orlando Griffith; Patented in Oct 1792 by Philemon Dorsey for 15 acres; Beginning "at the end of the twenty fifth course of a tract of land called Vanity Mount it being a bounder of said land", it was surveyed for Henry Ridgely who signed over his rights to Philemon Dorsey</t>
  </si>
  <si>
    <t>Surveyed 9/10/1744 by William Cromwell; Patented in Mar 1746 by John Mewshaw for 30 acres; "starting near the head of a bottom descending into Hankses Branch"</t>
  </si>
  <si>
    <t>Patented in Jul 1702 by John Warfield for 800 acres repatented as Venison Park Resurveyed</t>
  </si>
  <si>
    <t>Surveyed 4/2/1767 by Orlando Griffith; Patented in Nov 1768 by John Hammond for 68 acres; "Beginning at the end of the fifth course of a tract of land called Champion forrest it also being the end of the first course of a tract of land called Stoner's Hammer"</t>
  </si>
  <si>
    <t>Surveyed 9/4/1766 by Orlando Griffith; Patented in Sep 1766 by Robert Davis for 30 acres; starting at "the beginning tree of a tract of land called Ranters Ridge and a tract of land called the Mistake"</t>
  </si>
  <si>
    <t>Patented in Oct 1727 by William Vines for 200 acres repatented as Brown's Purchase; Repatented as Brown's Purchase in which it says the date of the warrant was 1 Jun 1727, between Ridgely's Lott and Batchelor's Hope as shown in Brown's Purchase patent, formerly in Baltimore County</t>
  </si>
  <si>
    <t>Patented in Mar 1697 by William Vines for 60 acres repatented as Vines Fancy Enlarged; Called Vines His Fancy at MSA site but called Vines Fancy in the resurvey of 1903</t>
  </si>
  <si>
    <t>Surveyed 7/25/1757 by Richard Shipley; Patented in Mar 1758 by Dr. James Walker for 1730 acres; Resurvey of James McCubbin's patent of 1744 which was a Resurvey of Robert Hughes' patent.  Caleb Dorsey built the furnace, while James and Andrew Ellicott most likely built the hotel. (cit.?)  McCubbins' Discovery 41 acres, Cupola Hill 220 acres, Minerall Ridge 670 acres.  Lying "on the south side of the head of Patapsco River and on both sides of those drafts of Patapsco River called Deep Run and Stony Run". (Stoney)</t>
  </si>
  <si>
    <t>1757-07</t>
  </si>
  <si>
    <t>Surveyed 5/30/1743 by William Cromwell; Patented in Aug 1746 by Joseph Walker for 150 acres; "on the westernmost side of the great branch of Patuxent River" starting "near the head of a small draught of a branch called Horse Run descending into Middle River"</t>
  </si>
  <si>
    <t>Surveyed 2/4/1767 by Orlando Griffith; Patented in Mar 1767 by Seth Warfield for 1544 acres repatented as Warfield's Forest; Resurvey of Warfield's Folly adjoining Howards Resolution</t>
  </si>
  <si>
    <t>Surveyed 1/14/1772 by Basil Burgess; Patented in Jun 1773 by John Warfield for 36 acres; "Beginning at the end of the twenty seventy line of a tract or parcel of land called Resurvey On Harrys Lott"</t>
  </si>
  <si>
    <t>Surveyed 4/25/1771 by Basil Burgess; Patented in Aug 1772 by Ephraim Warfield for 325 acres; Resurvey of part of Windsor Forrest and part of Look Sharp</t>
  </si>
  <si>
    <t>Surveyed 4/1/1799 by Baruch Fowler; Patented in Jun 1838 by Rachel Warfield for 618 acres; Resurvey of part of the resurvey of Harrys Lot, part of Fredericksburgh, and Bear Head beginning "at a small bounded Chesnut now bounded on the South edge of the main road that leads through aforesaid land called Fredericksburgh"</t>
  </si>
  <si>
    <t>Surveyed 2/26/1719 by Richard Gist; Patented in Jul 1729 by Richard Warfield for 375 acres repatented as Warfield's Contrivance (Resurveyed); in Baltimore County "on the west side of a run called Stoney Run"</t>
  </si>
  <si>
    <t>Surveyed 11/4/1772 by Basil Burgess; Patented in Jul 1794 by Seth Warfield for 1800 acres; repatent of Warfield's, Warfield's Folly adjoining Dunghill Ground, Howards Resolution, Stop the Gap, Brothers Agreement, Sallys Chance</t>
  </si>
  <si>
    <t>Surveyed 10/20/1757 by Loch Weems; Patented in Oct 1757 by Thomas Sappington for 75 acres repatented as Sappington's Sweep; No location given in survey</t>
  </si>
  <si>
    <t>Surveyed 3/26/1696; Patented in Mar 1696 by Richard Warfield for 1080 acres repatented as Warfield's Range (Resurveyed)</t>
  </si>
  <si>
    <t>Surveyed 2/4/1772 by Basil Burgess; Patented in Nov 1772 by Thomas Bisset for 36 acres; Shown on the plat for Prospect Hill as lying south of Windsor Forrest along the Patuxent</t>
  </si>
  <si>
    <t>Surveyed 2/15/1803 by Baruch Fowler; Patented in Sep 1804 by Jonathan Ellicott for 743.25 acres repatented as Oella; Lying partly in Anne Arundel and partly in Baltimore Counties, a resurvey of part of Mount Unity, Teals Search, Mount Gilboa, Stout, Prestidges Folly, Good Neighborhood, Addition To Mount Unity, The First Discovery, Mount Vesuvius, The Escheat, Teals Chance, Haywards Pleasure</t>
  </si>
  <si>
    <t>Surveyed 2/10/1759 by Loch Weems; Patented in Nov 1760 by Charles Ridgely for 94 acres repatented as Ridgelys Meadow; "Beginning at the end of the second course of a tract of land called Barnes Hunt"</t>
  </si>
  <si>
    <t>Surveyed 7/1/1775 by Basil Burgess; Patented in Oct 1782 by Thomas French for 24 acres; Beginning "on the south side of Patapsco falls and about eighty yards from the said falls and on the southwest side of a draught or small branch that descends into the said falls"</t>
  </si>
  <si>
    <t>Surveyed 5/5/1768 by Orlando Griffith; Patented in Nov 1769 by Thomas Hobbs for 190 acres; Resurvey of Catch As Catch Can beginning "at a stone marked HB on the east side of a draft that descends into Middle River the said stone being a boundary of a tract of land called Cumberland"</t>
  </si>
  <si>
    <t>Surveyed 3/28/1743 by William Cromwell; Patented in Mar 1743 by Robert Shipley for 100 acres; "on the south side of the westernmost drafts of the Great Falls of Patapsco River" starting "near the head of a small branch descending into the said falls commonly called and known by the name of Bens branch"</t>
  </si>
  <si>
    <t>Surveyed 5/10/1785 by Vachel Stevens; Patented in Apr 1794 by John Dorsey for 440 acres; Resurvey of what was orginally called Mill Race, now containing all or part of Brown's Enlargement, Rocky Ridge, Sapling Range, Gaither's Purchase, Benjamin's Lott, Addition to Brooke Grove, Brooke Chance, and Brooke Black Meadow, Burgess' Lookout; bordering Gilpen and/or Pressley, Holland's Sweep and located mostly in Montgomery County</t>
  </si>
  <si>
    <t>Surveyed 12/1/1795 by Baruch Fowler; Patented in Mar 1803 by George Whipps for 234 acres; Resurvey of Second Choice and his part of Additional Progress starting at the beginning tree of both First Choice and Second Choice, adjoining The Last Shift, Progress, Shipley's Search, Unity Mount, Whips Mill Seat, Forrest Grove, Whips Lot, The Improved Centre, Hood's Friendship, and Pillaged Thicket</t>
  </si>
  <si>
    <t>Surveyed 2/22/1783 by Vachel Stevens; Patented in Apr 1791 by Benjamin Whipps for 9.6 acres; Resurvey of Whips Lot</t>
  </si>
  <si>
    <t>Surveyed 12/30/1729 by Henry Ridgely; Patented in Jun 1734 by John Martin for 116 acres repatented as Resurvey Of Tracts - Howard; "in the great fork of Patuxent River" starting near "the mouth of a small draft leading into Dorseys Great Branch", adjoining Joshua's Lot</t>
  </si>
  <si>
    <t>Surveyed 6/6/1702; Patented in Jun 1702 by John Dorsey for 1400 acres repatented as White Wine and Claret (Resurveyed)</t>
  </si>
  <si>
    <t>Surveyed 10/24/1759 by Loch Weems; Patented in Jan 1797 by Griffith White for 801 acres; Resurvey of Marlborough Plains and White's Fortune plus vacancies, adjoining Second Supply, Food Plenty, Warfields Contrivance, and Harrys Lott</t>
  </si>
  <si>
    <t>Surveyed 3/19/1726 by James Weems; Patented in Jun 1734 by Joseph White for 268 acres repatented as White's Contrivance; Survey courses and plat shown in the resurvey, overlaid Marlborough Plains quite a bit</t>
  </si>
  <si>
    <t>Surveyed 10/25/1695; Patented in Mar 1696 by John Whiteacre for 150 acres repatented as Felicity; a portion was repatented as Felicity which says it was surveyed 25 Oct 1695</t>
  </si>
  <si>
    <t>Surveyed 2/18/1762 by Basil Burgess; Patented in Aug 1770 by Thomas Hobbs for 112 acres repatented as The Trusty Friend; adjoining Poverty Discovered</t>
  </si>
  <si>
    <t>Patented in Apr 1696 by John Whittecar for 79 acres repatented as Dorsey's Inheritance; Original plat shown in resurvey but missing some of the original course measurements</t>
  </si>
  <si>
    <t>Surveyed 5/8/1765 by Joshua Griffith; Patented in May 1765 by Samuel Mansell for 50 acres repatented as Mansells United Friendship; beginning "on the west side of a draft that leads into a branch commonly called the Hay Meadow branch and nigh the head of said draft"</t>
  </si>
  <si>
    <t>Surveyed 4/23/1741 by William Cromwell; Patented in Nov 1741 by Joshua Brown for 100 acres repatented as Joshua's Loss And Dorsey's Advantage; "next adjoining to a tract of land called Half Pone on the north side of Patuxent River"</t>
  </si>
  <si>
    <t>Surveyed 4/1/1768 by Orlando Griffith; Patented in Jul 1770 by Cornelius Howard for 650 acres; Resurvey of Howards Resolution</t>
  </si>
  <si>
    <t>Surveyed 4/16/1730 by Henry Ridgely; Patented in Sep 1731 by Robert Shipley for 103 acres repatented as Shipley's Enlargement; "on the south side of the westernmost great branch of Patapsco Falls" starting "on the west side of the first branch on the westward of a tract of land called Shipley's Discovery"</t>
  </si>
  <si>
    <t>Surveyed 9/7/1732 by Henry Ridgely; Patented in Jun 1734 by Robert Brown for 100 acres; "in a fork of the branches of Patuxent River commonly called and known by the name Winkepin Neck" starting "at the end of the second course of a tract of land called Atholl and also in the line of a tract of land called Brownes Hopyard"</t>
  </si>
  <si>
    <t>Patented in Jun 1700 by Benjamin Williams for 327 acres</t>
  </si>
  <si>
    <t>Surveyed 6/26/1784 by Vachel Stevens; Patented in May 1786 by Thomas Williamson for 8.6 acres repatented as Mount Hebron; "Beginning at the end of the thirteenth course of a tract of land called Addition To Gardiners Gardin"</t>
  </si>
  <si>
    <t>Patented in Jul 1702 by Benjamin Warfield for 883 acres repatented as Wincopin Neck (Resurveyed)</t>
  </si>
  <si>
    <t>Surveyed 10/28/1765 by Orlando Griffith; Patented in Dec 1769 by Samuel Mansell for 1434 acres; Resurvey of Look Sharp</t>
  </si>
  <si>
    <t>Surveyed 4/11/1795 by Vachel Stevens; Patented in Sep 1811 by John Worthington Dorsey for 644 acres; Resurvey of Taylors Hall, John And Elizabeth, Frizells Chance, Yates Addition</t>
  </si>
  <si>
    <t>Surveyed 2/27/1748 by Richard Shipley; Patented in Feb 1748 by Richard Richardson for 140 acres; on the drafts of the branches of the Snowden River and adjoining Mobberley's Rest</t>
  </si>
  <si>
    <t>Surveyed 5/8/1727 by Richard Gist; Patented in Dec 1727 by John Taillor for 3440 acres repatented as Hammond's Enlargement and Guinns Purchase; Resurvey of Delaware Bottom and Belt's Chance in Baltimore County, adjoining Taylor's Park, Ranter's Ridge, and Jack's Peacock, mentions the east side of Delaware Bottom Branch.  1023 acres sold to Samuel Howard by Matthias Hammond were repatented as Hammond's Enlargement; 263 acres resurveyed as Guinns Purchase.</t>
  </si>
  <si>
    <t>Surveyed 5/10/1830 by John Duvall; Patented in Mar 1831 by William H. Marriott for 905 acres; Resurvey of Hammond's Enlargement</t>
  </si>
  <si>
    <t>Surveyed 8/20/1787 by Vachel Stevens; Patented in Jan 1791 by Nicholas Worthington for 791 acres; Resurvey of Ridgely's Neck, The Addition, Long And Narrow, and Broken Land</t>
  </si>
  <si>
    <t>Surveyed 6/5/1820 by John Duvall; Patented in Aug 1822 by Thomas Worthington for 703 acres; Resurvey of Food Plenty, part of Howard's Luck, Huntington's Quarter, and Harrison's Beginning</t>
  </si>
  <si>
    <t>Surveyed 5/9/1730 by Henry Ridgely; Patented in Jul 1733 by Thomas Worthington for 1169 acres; Resurvey of Henry And Thomas "on the west side of the Middle River of Patuxent", adjoining White Wine and Claret, Brown's Chance and Capt. Dorsey's Friendship, Altogether</t>
  </si>
  <si>
    <t>Surveyed 12/20/1736 by William Cromwell; Patented in Aug 1739 by Robert Wright for 24 acres; in the "fork of Patapsco River Next Adjoining to a tract of land called Upland" beginning "on a hill facing the said river"</t>
  </si>
  <si>
    <t>Surveyed 2/29/1720 by John Dorsey; Patented in Jun 1734 by John Awbrey for 130 acres repatented as Windsor Plains; in Baltimore County "on the south side of the main falls of Patapsco River" adjoining the land where Yates now lives</t>
  </si>
  <si>
    <t>Patented in Jun 1706 by George Yates for 400 acres repatented as Todd's Improvement and Mount Hebron; Adjoining Cockey's Regulation (Long Discovery), the northwest part was resurveyed as part of Mount Hebron while the southeast part was included in Todd's Improvement</t>
  </si>
  <si>
    <t>Patented in Dec 1717 by John Yates for 100 acres repatented as Carrick; described in the resurvey as beginning at trees  on the "draft side of a run called the Island Run Branch"</t>
  </si>
  <si>
    <t>Surveyed 11/21/1767 by Orlando Griffith; Patented in Nov 1768 by Richard Yeates for 65 acres; "Beginning at the end of the eighth line of the land called Stoner's Hammer", lies north east of that tract</t>
  </si>
  <si>
    <t>Surveyed 11/17/1770 by Basil Burgess; Patented in Jun 1773 by John Welsh for 56.5 acres repatented as John's Hurry; Beginning "on the south side of a hill near the head of a valley leading into a branch called Bush Cabbin Branch"</t>
  </si>
  <si>
    <t>"on the drafts of a run called Deep Run adjoining to a tract of land called The Anvil beginning at the original beginning place of a tract of land called September the 14 1739"</t>
  </si>
  <si>
    <t>"on the south side of the main western falls of Patapsco River" starting "near the end of the fifth line of a tract or parcel of land called Forrest Grove which was on the 15th day of November AD 1732 granted unto a certain John Whipps (grandfather to the said George Whipps) for 90 acres of land" .. "on the west side of the head of one of the drafts of the Second Branch that is above Bens Branch"</t>
  </si>
  <si>
    <t>Resurvey of Hickory Forrest "on the branches of Snowdens River of Patuxent in the Barrans", vacancy starting "..on a hill about 100 yards distance from the east side of a draft of Snowdens River called and known by the name of Linn Cabbin Branch", near "the main road that leads up by John Mobberley's old plantation to John Welshes.."</t>
  </si>
  <si>
    <t>"..on the south side of Spurrier Branch it being a draft of Snowdens River"</t>
  </si>
  <si>
    <t>"in a Neck between Middell River and Browns River of Patuxent called Winkepin Neck .. starting near the mouth of a branch called Worthingtons Quarter Spring Branch and by the river at the end of the East North East course of a tract of land called Ridgely's Neck"</t>
  </si>
  <si>
    <t>Resurvey of Hutchinson's Fortune starting "..on the south side of Spurrier Branch it being a draft of Snowdens River", adjoining Purdums Choice, Hammond And Geist, Wright's Chance And Neighbors Good Will</t>
  </si>
  <si>
    <t>"Beginning at the beginning trees of the land called Concord .. on the west side of the Great Bridge Branch"</t>
  </si>
  <si>
    <t>"in the great fork of Patuxent River" .. "in the fork of a branch now called Hankeses Branch"</t>
  </si>
  <si>
    <t>"lying partly in Baltimore County and partly in Annarundel County beginning .. on the north east side of a hill on the west side of the main falls of Patapsco River a little above Ellicotts Mill"; never patented</t>
  </si>
  <si>
    <t>"near the head of the Middle Branch of Patuxent River".."on the north side of a branch called Mewshaw's Branch"</t>
  </si>
  <si>
    <t>"in the great fork of Patuxent River on both sides of a branch called Hanks's branch" .. "Beginning at  two bounded white oaks standing at the head of a draft leading out on the south side of the aforesaid Hanks's branch"</t>
  </si>
  <si>
    <t>"Beginning at .. the beginning trees of a tract or parcel of land called Little Worth"; shown on the plat for West Ilchester</t>
  </si>
  <si>
    <t>"between Patuxent River and Patapsco fawls".."on the north side of a small branch called Plumtree Branch</t>
  </si>
  <si>
    <t>"on the south side of the Westernmost Draft of the Great Falls of Patapsco River" .. "near the head of a small branch descending into the said falls commonly called and known by the name of the Bridge branch"</t>
  </si>
  <si>
    <t>"on the east side of Snowden's River beginning .. near the river on a flat bottom about 40 perches above the mouth of Indian Johns Cabbin Branch"</t>
  </si>
  <si>
    <t>"on a Draft of a branch Called Dorseys Great Branch Beginning .. on the east side of the aforesaid draft and very near to the aforesaid draft and near also a road called the Eastern branch Road"</t>
  </si>
  <si>
    <t>Resurvey of Boyces Beginning which had become escheat "in the fork of Patuxent River Beginning .. on the west side of Browns River of Patuxent and south side of Boyces Branch or Boyces Run</t>
  </si>
  <si>
    <t>"on Elk Ridge" .. "beginning at the end of one hundred perches in the thirty third line of a tract or parcel of land called Caleb's Purchase"; just guessing as to its location</t>
  </si>
  <si>
    <t>"on the south side of the main western falls of Patapsco River" starting "near the end of the fifth line of a tract or parcel of land called Forrest Grove..on the head of one of the drafts of the Second Branch that is above Bens Branch", near First Choice</t>
  </si>
  <si>
    <t>"on Nimble John Cabbins Branch .. beginning at the end of the third line of a tract or parcel of land now in the possession of a certain James Grimes called Purdums Range"</t>
  </si>
  <si>
    <t>lying between the Wilderness resurvey, the Anvil, and September 14 1739 I Was Born John Hammond.. (appears to be southeast of September.. so in Anne Arundel)</t>
  </si>
  <si>
    <t>"on both sides of that branch of Patuxent called Middle River" .. "on the north side of one of the head draughts of Toungue branch" near Dorsey's Grove</t>
  </si>
  <si>
    <t>"on the south side of Patapsco Falls" .. "near the head of a glade that leads to the Cattail River"</t>
  </si>
  <si>
    <t>1770-01</t>
  </si>
  <si>
    <t>Surveyed 10/14/1765 by Orlando Griffith; Patented in Oct 1765 by John Hammond for 96 acres; "on the drafts of a run called Deep Run adjoining to a tract of land called The Anvil beginning at the original beginning place of a tract of land called September the 14 1739"</t>
  </si>
  <si>
    <t>Surveyed 4/21/1762 by Joshua Griffith; Patented in Apr 1762 by John Hood for 25 acres repatented as Break Neck Hill; "Beginning at the beginning trees of the land called Concord .. on the west side of the Great Bridge Branch"</t>
  </si>
  <si>
    <t>1746-01</t>
  </si>
  <si>
    <t>1749-01</t>
  </si>
  <si>
    <t>1761-01</t>
  </si>
  <si>
    <t>Surveyed 12/12/1729 by Henry Ridgely; Patented in Jun 1734 by Robert Nelson for 100 acres; "in the great fork of Patuxent River" .. "in the fork of a branch now called Hankeses Branch".  Surveyed by Henry Ridgely for Peter Hanks 12 Dec 1729 and whose heirs sold to Robert Nelson on 15 May 1734.</t>
  </si>
  <si>
    <t>1764-01</t>
  </si>
  <si>
    <t>Surveyed 12/1/1773 by James Calder; Patented in Jun 1773 by Joseph Hayward for 20 acres; "lying partly in Baltimore County and partly in Annarundel County beginning .. on the north east side of a hill on the west side of the main falls of Patapsco River a little above Ellicotts Mill"; never patented</t>
  </si>
  <si>
    <t>1697-01</t>
  </si>
  <si>
    <t>Surveyed 9/10/1744 by William Cromwell; Patented in May 1747 by Michael Wallis for 25 acres repatented as Curry Galls - Resurveyed; "near the head of the Middle Branch of Patuxent River".."on the north side of a branch called Mewshaw's Branch"</t>
  </si>
  <si>
    <t>1737-01</t>
  </si>
  <si>
    <t>Surveyed 5/1/1730 by Henry Ridgely; Patented in Nov 1731 by Samuel Duvall for 300 acres; "in the great fork of Patuxent River on both sides of a branch called Hanks's branch" .. "Beginning at  two bounded white oaks standing at the head of a draft leading out on the south side of the aforesaid Hanks's branch"</t>
  </si>
  <si>
    <t>1750-01</t>
  </si>
  <si>
    <t>Surveyed 6/7/1770 by Basil Burgess; Patented in Aug 1784 by George Whipps for 21 acres; "on the south side of the main western falls of Patapsco River" starting "near the end of the fifth line of a tract or parcel of land called Forrest Grove which was on the 15th day of November AD 1732 granted unto a certain John Whipps (grandfather to the said George Whipps) for 90 acres of land" .. "on the west side of the head of one of the drafts of the Second Branch that is above Bens Branch"</t>
  </si>
  <si>
    <t>Surveyed 2/16/1756 by Richard Shipley; Patented in Mar 1756 by Henry Griffith for 590 acres repatented as Addition To Part Of Fredericks Borough and Warfields Connection; Resurvey of Hickory Forrest "on the branches of Snowdens River of Patuxent in the Barrans", vacancy starting "..on a hill about 100 yards distance from the east side of a draft of Snowdens River called and known by the name of Linn Cabbin Branch", near "the main road that leads up by John Mobberley's old plantation to John Welshes.."</t>
  </si>
  <si>
    <t>1744-01</t>
  </si>
  <si>
    <t>1741-01</t>
  </si>
  <si>
    <t>Surveyed 3/2/1773 by Basil Burgess; Patented in Mar 1773 by Joshua Hayward for 47 acres; "Beginning at .. the beginning trees of a tract or parcel of land called Little Worth"; shown on the plat for West Ilchester</t>
  </si>
  <si>
    <t>Surveyed 9/10/1740 by William Cromwell; Patented in Nov 1741 by Philip Howard for 100 acres repatented as Creaghs Enlargement; "between Patuxent River and Patapsco fawls".."on the north side of a small branch called Plumtree Branch</t>
  </si>
  <si>
    <t>Patented in Jun 1734 by Thomas Hutchcraft for 175 acres repatented as The Victory; "..on the south side of Spurrier Branch it being a draft of Snowdens River"</t>
  </si>
  <si>
    <t>1809-01</t>
  </si>
  <si>
    <t>Surveyed 2/24/1810 by John Hatherly; Patented in Mar 1811 by  for 864 acres; Resurvey lying partly in Anne Arundel and partly in Baltimore County of part of West Ilchester, Hisseys First Venture, Garden, and Cragged Hills</t>
  </si>
  <si>
    <t>1769-01</t>
  </si>
  <si>
    <t>Surveyed 4/13/1743 by William Cromwell; Patented in Apr 1743 by Basil Poole for 79 acres repatented as Pooles Chance - Resurveyed; "on the south side of the Westernmost Draft of the Great Falls of Patapsco River" .. "near the head of a small branch descending into the said falls commonly called and known by the name of the Bridge branch"</t>
  </si>
  <si>
    <t>Surveyed 4/28/1753 by Richard Shipley; Patented in Aug 1753 by Nathaniel Ward for 41 acres; "on the east side of Snowden's River beginning .. near the river on a flat bottom about 40 perches above the mouth of Indian Johns Cabbin Branch"</t>
  </si>
  <si>
    <t>Surveyed 11/8/1728 by Henry Ridgely; Patented in Oct 1730 by McCubbin Raynold for 150 acres; "on a Draft of a branch Called Dorseys Great Branch Beginning .. on the east side of the aforesaid draft and very near to the aforesaid draft and near also a road called the Eastern branch Road"</t>
  </si>
  <si>
    <t>1753-01</t>
  </si>
  <si>
    <t>Surveyed 4/5/1785 by Vachel Stevens; Patented in Oct 1797 by Pamela Porter for 41.75 acres; "on Elk Ridge" .. "beginning at the end of one hundred perches in the thirty third line of a tract or parcel of land called Caleb's Purchase"; just guessing as to its location</t>
  </si>
  <si>
    <t>Surveyed 6/28/1770 by Basil Burgess; Patented in Nov 1770 by William Shipley for 42 acres repatented as Whips Hills; "on the south side of the main western falls of Patapsco River" starting "near the end of the fifth line of a tract or parcel of land called Forrest Grove..on the head of one of the drafts of the Second Branch that is above Bens Branch", near First Choice</t>
  </si>
  <si>
    <t>Surveyed 3/28/1770 by Basil Burgess; Patented in Jul 1770 by Philemon Dorsey for 60 acres; "on Nimble John Cabbins Branch .. beginning at the end of the third line of a tract or parcel of land now in the possession of a certain James Grimes called Purdums Range"</t>
  </si>
  <si>
    <t>Surveyed 27 Mar 1730 by Henry Ridgely; Patented in Dec 1730 by Thomas Worthington for 143 acres repatented as Worthingtons Addition; "in a Neck between Middell River and Browns River of Patuxent called Winkepin Neck .. starting near the mouth of a branch called Worthingtons Quarter Spring Branch and by the river at the end of the East North East course of a tract of land called Ridgely's Neck"</t>
  </si>
  <si>
    <t>Surveyed 9/20/1748 by Richard Shipley; Patented in Sep 1748 by Thomas Hutchcraft for 475 acres; Resurvey of Hutchinson's Fortune starting "..on the south side of Spurrier Branch it being a draft of Snowdens River", adjoining Purdums Choice, Hammond And Geist, Wright's Chance And Neighbors Good Will</t>
  </si>
  <si>
    <t>1823-01</t>
  </si>
  <si>
    <t>Surveyed 10/17/1744 by William Cromwell; Patented in Oct 1744 by Henry Howard for 75 acres repatented as Howard's Resolution; "on both sides of that branch of Patuxent called Middle River" .. "on the north side of one of the head draughts of Toungue branch" near Dorsey's Grove</t>
  </si>
  <si>
    <t>Surveyed 4/29/1760 by Loch Weems; Patented in May 1760 by Seth Warfield for 700 acres repatented as Warfields; "on the south side of Patapsco Falls" .. "near the head of a glade that leads to the Cattail River"</t>
  </si>
  <si>
    <t>PRESTIDGE</t>
  </si>
  <si>
    <t>732 HoCo patents placemarked</t>
  </si>
  <si>
    <t>~350 Dorsey map</t>
  </si>
  <si>
    <t>534 original, 268 resurveys, 15 unpatented, 2 unknown (Contention Ended and Ridgelys Addition)</t>
  </si>
  <si>
    <t>819 HoCo land certificates/patents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</si>
</sst>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5" formatCode="0.0%"/>
    <numFmt numFmtId="166" formatCode="0.0"/>
  </numFmts>
  <fonts count="14" x14ac:knownFonts="1">
    <font>
      <sz val="11"/>
      <color theme="1"/>
      <name val="Calibri"/>
      <family val="2"/>
      <scheme val="minor"/>
    </font>
    <font>
      <b/>
      <sz val="11"/>
      <color theme="1"/>
      <name val="Calibri"/>
      <family val="2"/>
      <scheme val="minor"/>
    </font>
    <font>
      <u/>
      <sz val="11"/>
      <color theme="10"/>
      <name val="Calibri"/>
      <family val="2"/>
      <scheme val="minor"/>
    </font>
    <font>
      <b/>
      <sz val="11"/>
      <color theme="0"/>
      <name val="Calibri"/>
      <family val="2"/>
      <scheme val="minor"/>
    </font>
    <font>
      <b/>
      <sz val="14"/>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theme="1"/>
      <name val="Calibri"/>
      <family val="2"/>
      <scheme val="minor"/>
    </font>
    <font>
      <b/>
      <sz val="11"/>
      <color theme="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s>
  <fills count="6">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theme="5" tint="0.39997558519241921"/>
        <bgColor theme="4" tint="0.79998168889431442"/>
      </patternFill>
    </fill>
  </fills>
  <borders count="4">
    <border>
      <left/>
      <right/>
      <top/>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s>
  <cellStyleXfs count="2">
    <xf numFmtId="0" fontId="0" fillId="0" borderId="0"/>
    <xf numFmtId="0" fontId="2" fillId="0" borderId="0" applyNumberFormat="0" applyFill="0" applyBorder="0" applyAlignment="0" applyProtection="0"/>
  </cellStyleXfs>
  <cellXfs count="152">
    <xf numFmtId="0" fontId="0" fillId="0" borderId="0" xfId="0"/>
    <xf numFmtId="0" fontId="1" fillId="0" borderId="0" xfId="0" applyFont="1"/>
    <xf numFmtId="0" fontId="4" fillId="0" borderId="0" xfId="0" applyFont="1" applyAlignment="1">
      <alignment vertical="center"/>
    </xf>
    <xf numFmtId="0" fontId="3" fillId="2" borderId="1" xfId="0" applyFont="1" applyFill="1" applyBorder="1" applyAlignment="1">
      <alignment horizontal="center" vertical="top" wrapText="1"/>
    </xf>
    <xf numFmtId="0" fontId="0" fillId="0" borderId="0" xfId="0" applyBorder="1" applyAlignment="1">
      <alignment vertical="top" wrapText="1"/>
    </xf>
    <xf numFmtId="0" fontId="0" fillId="0" borderId="0" xfId="0" applyAlignment="1">
      <alignment vertical="top" wrapText="1"/>
    </xf>
    <xf numFmtId="0" fontId="0" fillId="3" borderId="2" xfId="0" applyFont="1" applyFill="1" applyBorder="1" applyAlignment="1">
      <alignment vertical="top" wrapText="1"/>
    </xf>
    <xf numFmtId="0" fontId="3" fillId="2" borderId="1" xfId="0" applyFont="1" applyFill="1" applyBorder="1" applyAlignment="1">
      <alignment vertical="top" wrapText="1"/>
    </xf>
    <xf numFmtId="0" fontId="0" fillId="3" borderId="3" xfId="0" applyFont="1" applyFill="1" applyBorder="1" applyAlignment="1">
      <alignment vertical="top" wrapText="1"/>
    </xf>
    <xf numFmtId="0" fontId="4" fillId="0" borderId="0" xfId="0" applyFont="1"/>
    <xf numFmtId="0" fontId="5" fillId="3" borderId="3" xfId="0" applyFont="1" applyFill="1" applyBorder="1" applyAlignment="1">
      <alignment vertical="top" wrapText="1"/>
    </xf>
    <xf numFmtId="0" fontId="2" fillId="0" borderId="0" xfId="1" applyAlignment="1">
      <alignment vertical="top" wrapText="1"/>
    </xf>
    <xf numFmtId="0" fontId="0" fillId="0" borderId="0" xfId="0" applyNumberFormat="1" applyBorder="1" applyAlignment="1">
      <alignment vertical="top" wrapText="1"/>
    </xf>
    <xf numFmtId="0" fontId="5" fillId="3" borderId="2" xfId="0" applyFont="1" applyFill="1" applyBorder="1" applyAlignment="1">
      <alignment vertical="top" wrapText="1"/>
    </xf>
    <xf numFmtId="0" fontId="2" fillId="0" borderId="0" xfId="1" applyBorder="1" applyAlignment="1">
      <alignment vertical="top" wrapText="1"/>
    </xf>
    <xf numFmtId="0" fontId="5" fillId="3" borderId="3" xfId="0" applyNumberFormat="1" applyFont="1" applyFill="1" applyBorder="1" applyAlignment="1">
      <alignment vertical="top" wrapText="1"/>
    </xf>
    <xf numFmtId="0" fontId="2" fillId="3" borderId="2" xfId="1" applyFill="1" applyBorder="1" applyAlignment="1">
      <alignment vertical="top" wrapText="1"/>
    </xf>
    <xf numFmtId="49" fontId="0" fillId="0" borderId="0" xfId="0" applyNumberFormat="1"/>
    <xf numFmtId="0" fontId="5" fillId="3" borderId="0" xfId="0" applyFont="1" applyFill="1" applyAlignment="1">
      <alignment vertical="top" wrapText="1"/>
    </xf>
    <xf numFmtId="0" fontId="0" fillId="0" borderId="0" xfId="0" applyNumberFormat="1"/>
    <xf numFmtId="0" fontId="0" fillId="0" borderId="0" xfId="0" pivotButton="1"/>
    <xf numFmtId="0" fontId="0" fillId="0" borderId="0" xfId="0" applyAlignment="1">
      <alignment horizontal="left"/>
    </xf>
    <xf numFmtId="49" fontId="0" fillId="0" borderId="0" xfId="0" applyNumberFormat="1" applyBorder="1" applyAlignment="1">
      <alignment vertical="top" wrapText="1"/>
    </xf>
    <xf numFmtId="49" fontId="0" fillId="0" borderId="0" xfId="0" applyNumberFormat="1" applyBorder="1" applyAlignment="1">
      <alignment horizontal="left" vertical="top" wrapText="1"/>
    </xf>
    <xf numFmtId="0" fontId="0" fillId="3" borderId="0" xfId="0" applyFont="1" applyFill="1" applyAlignment="1">
      <alignment vertical="top" wrapText="1"/>
    </xf>
    <xf numFmtId="0" fontId="5" fillId="3" borderId="0" xfId="0" applyNumberFormat="1" applyFont="1" applyFill="1" applyBorder="1" applyAlignment="1">
      <alignment vertical="top" wrapText="1"/>
    </xf>
    <xf numFmtId="0" fontId="5" fillId="3" borderId="0" xfId="0" applyFont="1" applyFill="1" applyBorder="1" applyAlignment="1">
      <alignment vertical="top" wrapText="1"/>
    </xf>
    <xf numFmtId="0" fontId="5" fillId="3" borderId="0" xfId="0" applyNumberFormat="1" applyFont="1" applyFill="1" applyAlignment="1">
      <alignment vertical="top" wrapText="1"/>
    </xf>
    <xf numFmtId="1" fontId="0" fillId="0" borderId="0" xfId="0" applyNumberFormat="1"/>
    <xf numFmtId="0" fontId="5" fillId="3" borderId="2" xfId="0" applyNumberFormat="1" applyFont="1" applyFill="1" applyBorder="1" applyAlignment="1">
      <alignment vertical="top" wrapText="1"/>
    </xf>
    <xf numFmtId="0" fontId="2" fillId="3" borderId="0" xfId="1" applyFill="1" applyAlignment="1">
      <alignment vertical="top" wrapText="1"/>
    </xf>
    <xf numFmtId="0" fontId="0" fillId="3" borderId="2" xfId="0" applyNumberFormat="1" applyFont="1" applyFill="1" applyBorder="1" applyAlignment="1">
      <alignment vertical="top" wrapText="1"/>
    </xf>
    <xf numFmtId="0" fontId="0" fillId="3" borderId="3" xfId="0" applyNumberFormat="1" applyFont="1" applyFill="1" applyBorder="1" applyAlignment="1">
      <alignment vertical="top" wrapText="1"/>
    </xf>
    <xf numFmtId="0" fontId="0" fillId="3" borderId="0" xfId="0" applyNumberFormat="1" applyFont="1" applyFill="1" applyBorder="1" applyAlignment="1">
      <alignment vertical="top" wrapText="1"/>
    </xf>
    <xf numFmtId="0" fontId="0" fillId="3" borderId="0" xfId="0" applyFont="1" applyFill="1" applyBorder="1" applyAlignment="1">
      <alignment vertical="top" wrapText="1"/>
    </xf>
    <xf numFmtId="0" fontId="2" fillId="3" borderId="0" xfId="1" applyFill="1" applyBorder="1" applyAlignment="1">
      <alignment vertical="top" wrapText="1"/>
    </xf>
    <xf numFmtId="49" fontId="0" fillId="3" borderId="2" xfId="0" applyNumberFormat="1" applyFont="1" applyFill="1" applyBorder="1" applyAlignment="1">
      <alignment wrapText="1"/>
    </xf>
    <xf numFmtId="49" fontId="0" fillId="0" borderId="2" xfId="0" applyNumberFormat="1" applyFont="1" applyBorder="1" applyAlignment="1">
      <alignment wrapText="1"/>
    </xf>
    <xf numFmtId="0" fontId="3" fillId="2" borderId="1" xfId="0" applyFont="1" applyFill="1" applyBorder="1"/>
    <xf numFmtId="49" fontId="0" fillId="3" borderId="3" xfId="0" applyNumberFormat="1" applyFont="1" applyFill="1" applyBorder="1" applyAlignment="1">
      <alignment wrapText="1"/>
    </xf>
    <xf numFmtId="0" fontId="0" fillId="3" borderId="0" xfId="0" applyNumberFormat="1" applyFont="1" applyFill="1" applyBorder="1" applyAlignment="1">
      <alignment wrapText="1"/>
    </xf>
    <xf numFmtId="0" fontId="0" fillId="0" borderId="0" xfId="0" applyNumberFormat="1" applyFont="1" applyBorder="1" applyAlignment="1">
      <alignment wrapText="1"/>
    </xf>
    <xf numFmtId="0" fontId="6" fillId="3" borderId="3" xfId="0" applyNumberFormat="1" applyFont="1" applyFill="1" applyBorder="1" applyAlignment="1">
      <alignment vertical="top" wrapText="1"/>
    </xf>
    <xf numFmtId="0" fontId="6" fillId="3" borderId="3" xfId="0" applyFont="1" applyFill="1" applyBorder="1" applyAlignment="1">
      <alignment vertical="top" wrapText="1"/>
    </xf>
    <xf numFmtId="0" fontId="6" fillId="3" borderId="0" xfId="0" applyFont="1" applyFill="1" applyBorder="1" applyAlignment="1">
      <alignment vertical="top" wrapText="1"/>
    </xf>
    <xf numFmtId="0" fontId="6" fillId="3" borderId="0" xfId="0" applyNumberFormat="1" applyFont="1" applyFill="1" applyBorder="1" applyAlignment="1">
      <alignment vertical="top" wrapText="1"/>
    </xf>
    <xf numFmtId="0" fontId="6" fillId="3" borderId="2" xfId="0" applyFont="1" applyFill="1" applyBorder="1" applyAlignment="1">
      <alignment vertical="top" wrapText="1"/>
    </xf>
    <xf numFmtId="0" fontId="6" fillId="3" borderId="2" xfId="0" applyNumberFormat="1" applyFont="1" applyFill="1" applyBorder="1" applyAlignment="1">
      <alignment vertical="top" wrapText="1"/>
    </xf>
    <xf numFmtId="165" fontId="0" fillId="0" borderId="0" xfId="0" applyNumberFormat="1"/>
    <xf numFmtId="0" fontId="0" fillId="3" borderId="0" xfId="0" applyNumberFormat="1" applyFont="1" applyFill="1" applyAlignment="1">
      <alignment wrapText="1"/>
    </xf>
    <xf numFmtId="49" fontId="6" fillId="3" borderId="2" xfId="0" applyNumberFormat="1" applyFont="1" applyFill="1" applyBorder="1" applyAlignment="1">
      <alignment wrapText="1"/>
    </xf>
    <xf numFmtId="0" fontId="6" fillId="3" borderId="0" xfId="0" applyNumberFormat="1" applyFont="1" applyFill="1" applyAlignment="1">
      <alignment wrapText="1"/>
    </xf>
    <xf numFmtId="0" fontId="0" fillId="3" borderId="0" xfId="0" applyNumberFormat="1" applyFont="1" applyFill="1" applyAlignment="1">
      <alignment vertical="top" wrapText="1"/>
    </xf>
    <xf numFmtId="0" fontId="0" fillId="0" borderId="3" xfId="0" applyFont="1" applyFill="1" applyBorder="1" applyAlignment="1">
      <alignment vertical="top" wrapText="1"/>
    </xf>
    <xf numFmtId="0" fontId="6" fillId="0" borderId="3" xfId="0" applyFont="1" applyFill="1" applyBorder="1" applyAlignment="1">
      <alignment vertical="top" wrapText="1"/>
    </xf>
    <xf numFmtId="0" fontId="6" fillId="3" borderId="0" xfId="0" applyNumberFormat="1" applyFont="1" applyFill="1" applyAlignment="1">
      <alignment vertical="top" wrapText="1"/>
    </xf>
    <xf numFmtId="0" fontId="7" fillId="2" borderId="1" xfId="0" applyFont="1" applyFill="1" applyBorder="1" applyAlignment="1">
      <alignment vertical="top" wrapText="1"/>
    </xf>
    <xf numFmtId="49" fontId="0" fillId="0" borderId="0" xfId="0" applyNumberFormat="1" applyFont="1" applyBorder="1" applyAlignment="1">
      <alignment wrapText="1"/>
    </xf>
    <xf numFmtId="49" fontId="0" fillId="3" borderId="0" xfId="0" applyNumberFormat="1" applyFont="1" applyFill="1" applyBorder="1" applyAlignment="1">
      <alignment wrapText="1"/>
    </xf>
    <xf numFmtId="49" fontId="6" fillId="3" borderId="0" xfId="0" applyNumberFormat="1" applyFont="1" applyFill="1" applyBorder="1" applyAlignment="1">
      <alignment wrapText="1"/>
    </xf>
    <xf numFmtId="0" fontId="6" fillId="3" borderId="0" xfId="0" applyNumberFormat="1" applyFont="1" applyFill="1" applyBorder="1" applyAlignment="1">
      <alignment wrapText="1"/>
    </xf>
    <xf numFmtId="49" fontId="6" fillId="3" borderId="0" xfId="0" applyNumberFormat="1" applyFont="1" applyFill="1" applyAlignment="1">
      <alignment wrapText="1"/>
    </xf>
    <xf numFmtId="0" fontId="0" fillId="3" borderId="0" xfId="0" applyFont="1" applyFill="1" applyAlignment="1">
      <alignment wrapText="1"/>
    </xf>
    <xf numFmtId="49" fontId="0" fillId="3" borderId="3" xfId="0" applyNumberFormat="1" applyFont="1" applyFill="1" applyBorder="1" applyAlignment="1">
      <alignment vertical="top" wrapText="1"/>
    </xf>
    <xf numFmtId="0" fontId="1" fillId="0" borderId="0" xfId="0" applyFont="1" applyAlignment="1">
      <alignment horizontal="center" vertical="center" wrapText="1"/>
    </xf>
    <xf numFmtId="0" fontId="0" fillId="0" borderId="0" xfId="0" applyAlignment="1">
      <alignment horizontal="right"/>
    </xf>
    <xf numFmtId="0" fontId="1" fillId="0" borderId="0" xfId="0" applyFont="1" applyAlignment="1">
      <alignment horizontal="center" vertical="top" wrapText="1"/>
    </xf>
    <xf numFmtId="0" fontId="8" fillId="3" borderId="3" xfId="0" applyNumberFormat="1" applyFont="1" applyFill="1" applyBorder="1" applyAlignment="1">
      <alignment vertical="top" wrapText="1"/>
    </xf>
    <xf numFmtId="0" fontId="8" fillId="3" borderId="3" xfId="0" applyFont="1" applyFill="1" applyBorder="1" applyAlignment="1">
      <alignment vertical="top" wrapText="1"/>
    </xf>
    <xf numFmtId="0" fontId="8" fillId="3" borderId="0" xfId="0" applyFont="1" applyFill="1" applyBorder="1" applyAlignment="1">
      <alignment vertical="top" wrapText="1"/>
    </xf>
    <xf numFmtId="0" fontId="8" fillId="3" borderId="0" xfId="0" applyNumberFormat="1" applyFont="1" applyFill="1" applyBorder="1" applyAlignment="1">
      <alignment vertical="top" wrapText="1"/>
    </xf>
    <xf numFmtId="0" fontId="8" fillId="3" borderId="0" xfId="0" applyNumberFormat="1" applyFont="1" applyFill="1" applyAlignment="1">
      <alignment vertical="top" wrapText="1"/>
    </xf>
    <xf numFmtId="0" fontId="9" fillId="2" borderId="1" xfId="0" applyFont="1" applyFill="1" applyBorder="1" applyAlignment="1">
      <alignment vertical="top" wrapText="1"/>
    </xf>
    <xf numFmtId="0" fontId="8" fillId="3" borderId="2" xfId="0" applyNumberFormat="1" applyFont="1" applyFill="1" applyBorder="1" applyAlignment="1">
      <alignment vertical="top" wrapText="1"/>
    </xf>
    <xf numFmtId="0" fontId="8" fillId="3" borderId="2" xfId="0" applyFont="1" applyFill="1" applyBorder="1" applyAlignment="1">
      <alignment vertical="top" wrapText="1"/>
    </xf>
    <xf numFmtId="0" fontId="1" fillId="0" borderId="0" xfId="0" applyFont="1" applyAlignment="1">
      <alignment horizontal="center" wrapText="1"/>
    </xf>
    <xf numFmtId="0" fontId="0" fillId="0" borderId="0" xfId="0" applyAlignment="1">
      <alignment horizontal="right" wrapText="1"/>
    </xf>
    <xf numFmtId="0" fontId="0" fillId="0" borderId="0" xfId="0" applyAlignment="1">
      <alignment wrapText="1"/>
    </xf>
    <xf numFmtId="0" fontId="0" fillId="0" borderId="0" xfId="0" applyAlignment="1">
      <alignment horizontal="left" wrapText="1"/>
    </xf>
    <xf numFmtId="0" fontId="1" fillId="0" borderId="0" xfId="0" applyFont="1" applyAlignment="1">
      <alignment horizontal="right" vertical="top" wrapText="1"/>
    </xf>
    <xf numFmtId="14" fontId="6" fillId="3" borderId="3" xfId="0" applyNumberFormat="1" applyFont="1" applyFill="1" applyBorder="1" applyAlignment="1">
      <alignment vertical="top" wrapText="1"/>
    </xf>
    <xf numFmtId="14" fontId="0" fillId="3" borderId="2" xfId="0" applyNumberFormat="1" applyFont="1" applyFill="1" applyBorder="1" applyAlignment="1">
      <alignment vertical="top" wrapText="1"/>
    </xf>
    <xf numFmtId="14" fontId="6" fillId="3" borderId="2" xfId="0" applyNumberFormat="1" applyFont="1" applyFill="1" applyBorder="1" applyAlignment="1">
      <alignment vertical="top" wrapText="1"/>
    </xf>
    <xf numFmtId="14" fontId="5" fillId="3" borderId="2" xfId="0" applyNumberFormat="1" applyFont="1" applyFill="1" applyBorder="1" applyAlignment="1">
      <alignment vertical="top" wrapText="1"/>
    </xf>
    <xf numFmtId="14" fontId="8" fillId="3" borderId="2" xfId="0" applyNumberFormat="1" applyFont="1" applyFill="1" applyBorder="1" applyAlignment="1">
      <alignment vertical="top" wrapText="1"/>
    </xf>
    <xf numFmtId="14" fontId="0" fillId="3" borderId="3" xfId="0" applyNumberFormat="1" applyFont="1" applyFill="1" applyBorder="1" applyAlignment="1">
      <alignment vertical="top" wrapText="1"/>
    </xf>
    <xf numFmtId="14" fontId="5" fillId="3" borderId="3" xfId="0" applyNumberFormat="1" applyFont="1" applyFill="1" applyBorder="1" applyAlignment="1">
      <alignment vertical="top" wrapText="1"/>
    </xf>
    <xf numFmtId="14" fontId="8" fillId="3" borderId="3" xfId="0" applyNumberFormat="1" applyFont="1" applyFill="1" applyBorder="1" applyAlignment="1">
      <alignment vertical="top" wrapText="1"/>
    </xf>
    <xf numFmtId="0" fontId="8" fillId="3" borderId="0" xfId="0" applyNumberFormat="1" applyFont="1" applyFill="1" applyAlignment="1">
      <alignment wrapText="1"/>
    </xf>
    <xf numFmtId="49" fontId="8" fillId="3" borderId="2" xfId="0" applyNumberFormat="1" applyFont="1" applyFill="1" applyBorder="1" applyAlignment="1">
      <alignment wrapText="1"/>
    </xf>
    <xf numFmtId="49" fontId="8" fillId="3" borderId="0" xfId="0" applyNumberFormat="1" applyFont="1" applyFill="1" applyAlignment="1">
      <alignment wrapText="1"/>
    </xf>
    <xf numFmtId="0" fontId="10" fillId="3" borderId="3" xfId="0" applyNumberFormat="1" applyFont="1" applyFill="1" applyBorder="1" applyAlignment="1">
      <alignment vertical="top" wrapText="1"/>
    </xf>
    <xf numFmtId="0" fontId="10" fillId="3" borderId="3" xfId="0" applyFont="1" applyFill="1" applyBorder="1" applyAlignment="1">
      <alignment vertical="top" wrapText="1"/>
    </xf>
    <xf numFmtId="14" fontId="10" fillId="3" borderId="3" xfId="0" applyNumberFormat="1" applyFont="1" applyFill="1" applyBorder="1" applyAlignment="1">
      <alignment vertical="top" wrapText="1"/>
    </xf>
    <xf numFmtId="0" fontId="10" fillId="3" borderId="0" xfId="0" applyFont="1" applyFill="1" applyBorder="1" applyAlignment="1">
      <alignment vertical="top" wrapText="1"/>
    </xf>
    <xf numFmtId="0" fontId="10" fillId="3" borderId="0" xfId="0" applyNumberFormat="1" applyFont="1" applyFill="1" applyBorder="1" applyAlignment="1">
      <alignment vertical="top" wrapText="1"/>
    </xf>
    <xf numFmtId="17" fontId="0" fillId="0" borderId="0" xfId="0" applyNumberFormat="1" applyBorder="1" applyAlignment="1">
      <alignment vertical="top" wrapText="1"/>
    </xf>
    <xf numFmtId="0" fontId="10" fillId="3" borderId="2" xfId="0" applyFont="1" applyFill="1" applyBorder="1" applyAlignment="1">
      <alignment vertical="top" wrapText="1"/>
    </xf>
    <xf numFmtId="0" fontId="10" fillId="3" borderId="2" xfId="0" applyNumberFormat="1" applyFont="1" applyFill="1" applyBorder="1" applyAlignment="1">
      <alignment vertical="top" wrapText="1"/>
    </xf>
    <xf numFmtId="14" fontId="10" fillId="3" borderId="2" xfId="0" applyNumberFormat="1" applyFont="1" applyFill="1" applyBorder="1" applyAlignment="1">
      <alignment vertical="top" wrapText="1"/>
    </xf>
    <xf numFmtId="0" fontId="10" fillId="3" borderId="0" xfId="0" applyNumberFormat="1" applyFont="1" applyFill="1" applyAlignment="1">
      <alignment wrapText="1"/>
    </xf>
    <xf numFmtId="49" fontId="10" fillId="3" borderId="2" xfId="0" applyNumberFormat="1" applyFont="1" applyFill="1" applyBorder="1" applyAlignment="1">
      <alignment wrapText="1"/>
    </xf>
    <xf numFmtId="49" fontId="10" fillId="3" borderId="0" xfId="0" applyNumberFormat="1" applyFont="1" applyFill="1" applyAlignment="1">
      <alignment wrapText="1"/>
    </xf>
    <xf numFmtId="0" fontId="2" fillId="0" borderId="0" xfId="1" applyNumberFormat="1" applyAlignment="1">
      <alignment vertical="top" wrapText="1"/>
    </xf>
    <xf numFmtId="0" fontId="0" fillId="0" borderId="0" xfId="0" applyAlignment="1">
      <alignment vertical="top"/>
    </xf>
    <xf numFmtId="0" fontId="0" fillId="0" borderId="2" xfId="0" applyBorder="1"/>
    <xf numFmtId="0" fontId="3" fillId="2" borderId="0" xfId="0" applyFont="1" applyFill="1" applyBorder="1" applyAlignment="1">
      <alignment horizontal="center" vertical="top" wrapText="1"/>
    </xf>
    <xf numFmtId="0" fontId="0" fillId="0" borderId="0" xfId="0" applyBorder="1"/>
    <xf numFmtId="0" fontId="2" fillId="0" borderId="0" xfId="1"/>
    <xf numFmtId="0" fontId="11" fillId="3" borderId="2" xfId="0" applyFont="1" applyFill="1" applyBorder="1" applyAlignment="1">
      <alignment vertical="top" wrapText="1"/>
    </xf>
    <xf numFmtId="0" fontId="11" fillId="3" borderId="3" xfId="0" applyNumberFormat="1" applyFont="1" applyFill="1" applyBorder="1" applyAlignment="1">
      <alignment vertical="top" wrapText="1"/>
    </xf>
    <xf numFmtId="0" fontId="11" fillId="3" borderId="3" xfId="0" applyFont="1" applyFill="1" applyBorder="1" applyAlignment="1">
      <alignment vertical="top" wrapText="1"/>
    </xf>
    <xf numFmtId="0" fontId="11" fillId="3" borderId="0" xfId="0" applyNumberFormat="1" applyFont="1" applyFill="1" applyBorder="1" applyAlignment="1">
      <alignment vertical="top" wrapText="1"/>
    </xf>
    <xf numFmtId="0" fontId="11" fillId="3" borderId="0" xfId="0" applyFont="1" applyFill="1" applyBorder="1" applyAlignment="1">
      <alignment vertical="top" wrapText="1"/>
    </xf>
    <xf numFmtId="0" fontId="11" fillId="3" borderId="2" xfId="0" applyNumberFormat="1" applyFont="1" applyFill="1" applyBorder="1" applyAlignment="1">
      <alignment vertical="top" wrapText="1"/>
    </xf>
    <xf numFmtId="14" fontId="11" fillId="3" borderId="2" xfId="0" applyNumberFormat="1" applyFont="1" applyFill="1" applyBorder="1" applyAlignment="1">
      <alignment vertical="top" wrapText="1"/>
    </xf>
    <xf numFmtId="0" fontId="11" fillId="3" borderId="0" xfId="1" applyFont="1" applyFill="1" applyBorder="1" applyAlignment="1">
      <alignment vertical="top" wrapText="1"/>
    </xf>
    <xf numFmtId="14" fontId="11" fillId="3" borderId="3" xfId="0" applyNumberFormat="1" applyFont="1" applyFill="1" applyBorder="1" applyAlignment="1">
      <alignment vertical="top" wrapText="1"/>
    </xf>
    <xf numFmtId="49" fontId="0" fillId="3" borderId="0" xfId="0" applyNumberFormat="1" applyFont="1" applyFill="1" applyAlignment="1">
      <alignment wrapText="1"/>
    </xf>
    <xf numFmtId="0" fontId="12" fillId="3" borderId="3" xfId="0" applyNumberFormat="1" applyFont="1" applyFill="1" applyBorder="1" applyAlignment="1">
      <alignment vertical="top" wrapText="1"/>
    </xf>
    <xf numFmtId="0" fontId="12" fillId="3" borderId="3" xfId="0" applyFont="1" applyFill="1" applyBorder="1" applyAlignment="1">
      <alignment vertical="top" wrapText="1"/>
    </xf>
    <xf numFmtId="14" fontId="12" fillId="3" borderId="3" xfId="0" applyNumberFormat="1" applyFont="1" applyFill="1" applyBorder="1" applyAlignment="1">
      <alignment vertical="top" wrapText="1"/>
    </xf>
    <xf numFmtId="0" fontId="12" fillId="3" borderId="0" xfId="0" applyNumberFormat="1" applyFont="1" applyFill="1" applyBorder="1" applyAlignment="1">
      <alignment vertical="top" wrapText="1"/>
    </xf>
    <xf numFmtId="0" fontId="12" fillId="3" borderId="0" xfId="0" applyFont="1" applyFill="1" applyBorder="1" applyAlignment="1">
      <alignment vertical="top" wrapText="1"/>
    </xf>
    <xf numFmtId="0" fontId="12" fillId="3" borderId="2" xfId="0" applyNumberFormat="1" applyFont="1" applyFill="1" applyBorder="1" applyAlignment="1">
      <alignment vertical="top" wrapText="1"/>
    </xf>
    <xf numFmtId="0" fontId="12" fillId="3" borderId="2" xfId="0" applyFont="1" applyFill="1" applyBorder="1" applyAlignment="1">
      <alignment vertical="top" wrapText="1"/>
    </xf>
    <xf numFmtId="14" fontId="12" fillId="3" borderId="2" xfId="0" applyNumberFormat="1" applyFont="1" applyFill="1" applyBorder="1" applyAlignment="1">
      <alignment vertical="top" wrapText="1"/>
    </xf>
    <xf numFmtId="0" fontId="2" fillId="3" borderId="3" xfId="1" applyFill="1" applyBorder="1" applyAlignment="1">
      <alignment vertical="top" wrapText="1"/>
    </xf>
    <xf numFmtId="0" fontId="0" fillId="0" borderId="0" xfId="0" applyAlignment="1">
      <alignment horizontal="left" indent="1"/>
    </xf>
    <xf numFmtId="0" fontId="12" fillId="3" borderId="0" xfId="0" applyNumberFormat="1" applyFont="1" applyFill="1" applyAlignment="1">
      <alignment vertical="top" wrapText="1"/>
    </xf>
    <xf numFmtId="0" fontId="6" fillId="4" borderId="3" xfId="0" applyFont="1" applyFill="1" applyBorder="1" applyAlignment="1">
      <alignment vertical="top" wrapText="1"/>
    </xf>
    <xf numFmtId="166" fontId="0" fillId="0" borderId="0" xfId="0" applyNumberFormat="1"/>
    <xf numFmtId="0" fontId="6" fillId="5" borderId="3" xfId="0" applyFont="1" applyFill="1" applyBorder="1" applyAlignment="1">
      <alignment vertical="top" wrapText="1"/>
    </xf>
    <xf numFmtId="0" fontId="0" fillId="5" borderId="3" xfId="0" applyFont="1" applyFill="1" applyBorder="1" applyAlignment="1">
      <alignment vertical="top" wrapText="1"/>
    </xf>
    <xf numFmtId="14" fontId="0" fillId="5" borderId="3" xfId="0" applyNumberFormat="1" applyFont="1" applyFill="1" applyBorder="1" applyAlignment="1">
      <alignment vertical="top" wrapText="1"/>
    </xf>
    <xf numFmtId="0" fontId="0" fillId="5" borderId="0" xfId="0" applyFont="1" applyFill="1" applyBorder="1" applyAlignment="1">
      <alignment vertical="top" wrapText="1"/>
    </xf>
    <xf numFmtId="0" fontId="2" fillId="5" borderId="0" xfId="1" applyFill="1" applyBorder="1" applyAlignment="1">
      <alignment vertical="top" wrapText="1"/>
    </xf>
    <xf numFmtId="0" fontId="12" fillId="3" borderId="0" xfId="0" applyFont="1" applyFill="1"/>
    <xf numFmtId="0" fontId="13" fillId="2" borderId="1" xfId="0" applyFont="1" applyFill="1" applyBorder="1"/>
    <xf numFmtId="0" fontId="12" fillId="3" borderId="0" xfId="0" applyNumberFormat="1" applyFont="1" applyFill="1" applyAlignment="1">
      <alignment wrapText="1"/>
    </xf>
    <xf numFmtId="49" fontId="12" fillId="3" borderId="2" xfId="0" applyNumberFormat="1" applyFont="1" applyFill="1" applyBorder="1" applyAlignment="1">
      <alignment wrapText="1"/>
    </xf>
    <xf numFmtId="49" fontId="12" fillId="3" borderId="0" xfId="0" applyNumberFormat="1" applyFont="1" applyFill="1" applyAlignment="1">
      <alignment wrapText="1"/>
    </xf>
    <xf numFmtId="0" fontId="1" fillId="0" borderId="0" xfId="0" applyFont="1" applyAlignment="1">
      <alignment horizontal="left" vertical="top" wrapText="1"/>
    </xf>
    <xf numFmtId="14" fontId="6" fillId="3" borderId="0" xfId="0" applyNumberFormat="1" applyFont="1" applyFill="1" applyBorder="1" applyAlignment="1">
      <alignment vertical="top" wrapText="1"/>
    </xf>
    <xf numFmtId="14" fontId="10" fillId="3" borderId="0" xfId="0" applyNumberFormat="1" applyFont="1" applyFill="1" applyBorder="1" applyAlignment="1">
      <alignment vertical="top" wrapText="1"/>
    </xf>
    <xf numFmtId="14" fontId="12" fillId="3" borderId="0" xfId="0" applyNumberFormat="1" applyFont="1" applyFill="1" applyBorder="1" applyAlignment="1">
      <alignment vertical="top" wrapText="1"/>
    </xf>
    <xf numFmtId="14" fontId="0" fillId="3" borderId="0" xfId="0" applyNumberFormat="1" applyFont="1" applyFill="1" applyBorder="1" applyAlignment="1">
      <alignment vertical="top" wrapText="1"/>
    </xf>
    <xf numFmtId="14" fontId="5" fillId="3" borderId="0" xfId="0" applyNumberFormat="1" applyFont="1" applyFill="1" applyBorder="1" applyAlignment="1">
      <alignment vertical="top" wrapText="1"/>
    </xf>
    <xf numFmtId="14" fontId="8" fillId="3" borderId="0" xfId="0" applyNumberFormat="1" applyFont="1" applyFill="1" applyBorder="1" applyAlignment="1">
      <alignment vertical="top" wrapText="1"/>
    </xf>
    <xf numFmtId="14" fontId="11" fillId="3" borderId="0" xfId="0" applyNumberFormat="1" applyFont="1" applyFill="1" applyBorder="1" applyAlignment="1">
      <alignment vertical="top" wrapText="1"/>
    </xf>
    <xf numFmtId="14" fontId="0" fillId="5" borderId="0" xfId="0" applyNumberFormat="1" applyFont="1" applyFill="1" applyBorder="1" applyAlignment="1">
      <alignment vertical="top" wrapText="1"/>
    </xf>
    <xf numFmtId="49" fontId="0" fillId="3" borderId="3" xfId="0" applyNumberFormat="1" applyFont="1" applyFill="1" applyBorder="1" applyAlignment="1">
      <alignment horizontal="left" vertical="top" wrapText="1"/>
    </xf>
  </cellXfs>
  <cellStyles count="2">
    <cellStyle name="Hyperlink" xfId="1" builtinId="8"/>
    <cellStyle name="Normal" xfId="0" builtinId="0"/>
  </cellStyles>
  <dxfs count="121">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0.0"/>
    </dxf>
    <dxf>
      <numFmt numFmtId="0" formatCode="General"/>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solid">
          <fgColor theme="4" tint="0.79998168889431442"/>
          <bgColor theme="4" tint="0.79998168889431442"/>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bottom" textRotation="0" wrapText="1" indent="0" justifyLastLine="0" shrinkToFit="0" readingOrder="0"/>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ill>
        <patternFill patternType="solid">
          <fgColor theme="4" tint="0.79998168889431442"/>
          <bgColor theme="4" tint="0.79998168889431442"/>
        </patternFill>
      </fill>
      <alignment horizontal="general" vertical="top" textRotation="0" wrapText="1" indent="0" justifyLastLine="0" shrinkToFit="0" readingOrder="0"/>
    </dxf>
    <dxf>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9" formatCode="m/d/yyyy"/>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9" formatCode="m/d/yyyy"/>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9" formatCode="m/d/yyyy"/>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top" textRotation="0" wrapText="1" indent="0" justifyLastLine="0" shrinkToFit="0" readingOrder="0"/>
    </dxf>
    <dxf>
      <numFmt numFmtId="0" formatCode="General"/>
      <alignment vertical="top" textRotation="0" wrapText="1" justifyLastLine="0" shrinkToFit="0" readingOrder="0"/>
    </dxf>
    <dxf>
      <numFmt numFmtId="0" formatCode="General"/>
      <alignment vertical="top" textRotation="0" wrapText="1" justifyLastLine="0" shrinkToFit="0" readingOrder="0"/>
    </dxf>
    <dxf>
      <alignment vertical="top" textRotation="0" wrapText="1" justifyLastLine="0" shrinkToFit="0" readingOrder="0"/>
    </dxf>
    <dxf>
      <numFmt numFmtId="0" formatCode="General"/>
      <alignment vertical="top" textRotation="0" wrapText="1" justifyLastLine="0" shrinkToFit="0" readingOrder="0"/>
    </dxf>
    <dxf>
      <alignment vertical="top" textRotation="0" wrapText="1" justifyLastLine="0" shrinkToFit="0" readingOrder="0"/>
    </dxf>
    <dxf>
      <alignment vertical="top" textRotation="0" wrapText="1" justifyLastLine="0" shrinkToFit="0" readingOrder="0"/>
    </dxf>
    <dxf>
      <alignment vertical="top" textRotation="0" wrapText="1" justifyLastLine="0" shrinkToFit="0" readingOrder="0"/>
    </dxf>
    <dxf>
      <alignment horizontal="general" vertical="top" textRotation="0" wrapText="1" indent="0" justifyLastLine="0" shrinkToFit="0" readingOrder="0"/>
    </dxf>
    <dxf>
      <alignment vertical="top" textRotation="0" wrapText="1" justifyLastLine="0" shrinkToFit="0" readingOrder="0"/>
    </dxf>
    <dxf>
      <alignment vertical="top" textRotation="0" wrapText="1" justifyLastLine="0" shrinkToFit="0" readingOrder="0"/>
    </dxf>
    <dxf>
      <alignment vertical="top" textRotation="0" wrapText="1" justifyLastLine="0" shrinkToFit="0" readingOrder="0"/>
    </dxf>
    <dxf>
      <numFmt numFmtId="0" formatCode="General"/>
      <alignment vertical="top" textRotation="0" wrapText="1" justifyLastLine="0" shrinkToFit="0" readingOrder="0"/>
    </dxf>
    <dxf>
      <numFmt numFmtId="0" formatCode="General"/>
      <alignment vertical="top" textRotation="0" wrapText="1" justifyLastLine="0" shrinkToFit="0" readingOrder="0"/>
    </dxf>
    <dxf>
      <alignment vertical="top" textRotation="0" wrapText="1" justifyLastLine="0" shrinkToFit="0" readingOrder="0"/>
    </dxf>
    <dxf>
      <numFmt numFmtId="30" formatCode="@"/>
      <alignment vertical="top" textRotation="0" wrapText="1" justifyLastLine="0" shrinkToFit="0" readingOrder="0"/>
    </dxf>
    <dxf>
      <alignment vertical="top" textRotation="0" wrapText="1" justifyLastLine="0" shrinkToFit="0" readingOrder="0"/>
    </dxf>
    <dxf>
      <alignment vertical="top" textRotation="0" wrapText="1" justifyLastLine="0" shrinkToFit="0" readingOrder="0"/>
    </dxf>
    <dxf>
      <alignment vertical="top" textRotation="0" wrapText="1" justifyLastLine="0" shrinkToFit="0" readingOrder="0"/>
    </dxf>
    <dxf>
      <alignment vertical="top" textRotation="0" wrapText="1" justifyLastLine="0" shrinkToFit="0" readingOrder="0"/>
    </dxf>
    <dxf>
      <alignment horizontal="general" vertical="top" textRotation="0" wrapText="1" indent="0" justifyLastLine="0" shrinkToFit="0" readingOrder="0"/>
    </dxf>
    <dxf>
      <alignment vertical="top" textRotation="0" wrapText="1"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vertical="top" textRotation="0" wrapText="1" justifyLastLine="0" shrinkToFit="0" readingOrder="0"/>
    </dxf>
    <dxf>
      <alignment vertical="top" textRotation="0" wrapText="1" justifyLastLine="0" shrinkToFit="0" readingOrder="0"/>
    </dxf>
    <dxf>
      <numFmt numFmtId="0" formatCode="General"/>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vertical="top" textRotation="0" wrapText="1" justifyLastLine="0" shrinkToFit="0" readingOrder="0"/>
    </dxf>
    <dxf>
      <alignment vertical="top" textRotation="0" wrapText="1" justifyLastLine="0" shrinkToFit="0" readingOrder="0"/>
    </dxf>
    <dxf>
      <numFmt numFmtId="0" formatCode="General"/>
    </dxf>
    <dxf>
      <font>
        <b val="0"/>
        <i val="0"/>
        <strike val="0"/>
        <condense val="0"/>
        <extend val="0"/>
        <outline val="0"/>
        <shadow val="0"/>
        <u/>
        <vertAlign val="baseline"/>
        <sz val="11"/>
        <color theme="10"/>
        <name val="Calibri"/>
        <scheme val="minor"/>
      </font>
      <fill>
        <patternFill patternType="solid">
          <fgColor theme="4" tint="0.79998168889431442"/>
          <bgColor theme="4" tint="0.79998168889431442"/>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numFmt numFmtId="0" formatCode="General"/>
      <alignment vertical="top" textRotation="0" wrapText="1" justifyLastLine="0" shrinkToFit="0" readingOrder="0"/>
    </dxf>
    <dxf>
      <border diagonalUp="0" diagonalDown="0">
        <left style="thin">
          <color theme="4" tint="0.39997558519241921"/>
        </left>
        <right/>
        <top style="thin">
          <color theme="4" tint="0.39997558519241921"/>
        </top>
        <bottom style="thin">
          <color theme="4" tint="0.39997558519241921"/>
        </bottom>
      </border>
    </dxf>
    <dxf>
      <alignment vertical="top" textRotation="0" wrapText="1" justifyLastLine="0" shrinkToFit="0" readingOrder="0"/>
    </dxf>
    <dxf>
      <alignment vertical="top" textRotation="0" wrapText="1"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SF" refreshedDate="43057.35053703704" createdVersion="4" refreshedVersion="4" minRefreshableVersion="3" recordCount="913">
  <cacheSource type="worksheet">
    <worksheetSource name="LandGrants"/>
  </cacheSource>
  <cacheFields count="48">
    <cacheField name="Land Grant" numFmtId="0">
      <sharedItems count="1470">
        <s v="A CORK FOR THE EMPTY BOTTLE"/>
        <s v="A PIECE BY ITSELF"/>
        <s v="A SLIPE BY CHANCE"/>
        <s v="A STONY HILL SIDE"/>
        <s v="ACCIDENT"/>
        <s v="ACCORD"/>
        <s v="ACORN HILL"/>
        <s v="ADAM THE FIRST"/>
        <s v="ADAM THE FIRST AND ADAM THE SECOND RESURVEYED"/>
        <s v="ADAMS FORREST"/>
        <s v="ADDITION - Carroll"/>
        <s v="ADDITION - Duvall"/>
        <s v="ADDITION TO ACORN HILL"/>
        <s v="ADDITION TO BROTHERS LEVEL"/>
        <s v="ADDITION TO CHAMPION FORREST"/>
        <s v="ADDITION TO CHANCE"/>
        <s v="ADDITION TO CHESTNUT HILL"/>
        <s v="ADDITION TO CONCORD"/>
        <s v="ADDITION TO DORSEYS SEARCH"/>
        <s v="ADDITION TO FREEBORNS PROGRESS"/>
        <s v="ADDITION TO GARDNERS GARDEN"/>
        <s v="ADDITION TO GOOD FOR LITTLE"/>
        <s v="ADDITION TO GOOSE NECK"/>
        <s v="ADDITION TO GOZNELLS CHANCE IN TWO PORTIONS"/>
        <s v="ADDITION TO HALF PONE"/>
        <s v="ADDITION TO HARBERTS CARE"/>
        <s v="ADDITION TO HATHERLYS FORREST"/>
        <s v="ADDITION TO HAZARD"/>
        <s v="ADDITION TO HOBBS PARK"/>
        <s v="ADDITION TO HOODS HALL"/>
        <s v="ADDITION TO HOODS HALL AND BENS LUCK"/>
        <s v="ADDITION TO HOPSONS CHOICE"/>
        <s v="ADDITION TO HOWARDS RANGE"/>
        <s v="ADDITION TO JOSEPHS ADVANCEMENT"/>
        <s v="ADDITION TO KENDALLS DELIGHT"/>
        <s v="ADDITION TO LONG BOTTOM"/>
        <s v="ADDITION TO MANSELLS RANGE"/>
        <s v="ADDITION TO MOUNT UNITY"/>
        <s v="ADDITION TO NEW YEARS GIFT"/>
        <s v="ADDITION TO NEW YEARS GIFT RESURVEYED"/>
        <s v="ADDITION TO PART OF FREDERICKS BURGH"/>
        <s v="ADDITION TO PHELPS LUCK"/>
        <s v="ADDITION TO PORTERS CARE"/>
        <s v="ADDITION TO SNAP SHORT"/>
        <s v="ADDITION TO STONEY HILL"/>
        <s v="ADDITION TO STORE HOUSE HILL"/>
        <s v="ADDITION TO THE GROVE"/>
        <s v="ADDITION TO TIMBER NECK"/>
        <s v="ADDITION TO TROY"/>
        <s v="ADDITION TO TUCKERS DELIGHT"/>
        <s v="ADDITION TO WHATS LEFT"/>
        <s v="ADDITIONAL CHANCE"/>
        <s v="ADDITIONAL CHANCE INCREASED"/>
        <s v="ADDITIONAL DEFENSE"/>
        <s v="ADDITIONAL PROGRESS"/>
        <s v="AIRY HILLS AND PLEASANT SPRINGS - Mercier"/>
        <s v="AIRY HILLS AND PLEASANT SPRINGS - Resurveyed"/>
        <s v="AIRY HILLS AND PLEASANT SPRINGS - Wells"/>
        <s v="ALTOGETHER"/>
        <s v="ANYTHING - Moberley"/>
        <s v="ANYTHING - Ridgely"/>
        <s v="ANYTHING WILL SUIT"/>
        <s v="ARNOLDS FANCY"/>
        <s v="ASH WEDNESDAY"/>
        <s v="ATHOLL"/>
        <s v="ATHOLL ENLARGED"/>
        <s v="BACHELLORS CHOICE"/>
        <s v="BACHELORS CHOICE"/>
        <s v="BACHELORS HALL ENLARGED"/>
        <s v="BACHELORS HOPE"/>
        <s v="BACHOLDERS CHOYCE"/>
        <s v="BARBERS ADDITION TO PINKSTONES FANCY"/>
        <s v="BARE GROUND"/>
        <s v="BARE HILLS"/>
        <s v="BARNES FRIENDSHIP"/>
        <s v="BARNES HUNT"/>
        <s v="BARNES LUCK"/>
        <s v="BARNES PLEASANT MEADOW"/>
        <s v="BARNES PURCHASE"/>
        <s v="BARRAN HILLS"/>
        <s v="BARREN RIDGE"/>
        <s v="BARRYS DUCK"/>
        <s v="BATCHELORS CHOICE"/>
        <s v="BATCHELORS DELIGHT"/>
        <s v="BATCHELORS HALL"/>
        <s v="BATCHELORS REFUGE"/>
        <s v="BEALLS ENLARGEMENT"/>
        <s v="BEAR GARDEN FOREST"/>
        <s v="BEAR GARDEN FOREST - Resurveyed"/>
        <s v="BEAR GARDEN FOREST ENLARGED"/>
        <s v="BEARHEAD"/>
        <s v="BEAUTIFUL CRAFT"/>
        <s v="BELLS CHANCE"/>
        <s v="BELTS CHANCE"/>
        <s v="BELTS HILLS"/>
        <s v="BELTS POINT"/>
        <s v="BENJAMINS ADDITION"/>
        <s v="BENJAMINS LOT"/>
        <s v="BENS DELIGHT"/>
        <s v="BENS LUCK"/>
        <s v="BENSONS PARK"/>
        <s v="BENSONS REQUEST"/>
        <s v="BEYOND FAR ENOUGH"/>
        <s v="BISHOPS OUTLET"/>
        <s v="BISHOPS RANGE"/>
        <s v="BITE THE BITER"/>
        <s v="BITE THE SKINNER"/>
        <s v="BITT BY CHANCE"/>
        <s v="BLACK MEADOW"/>
        <s v="BLACKWELLS SEARCH"/>
        <s v="BOWDENS FOLLY"/>
        <s v="BOYCES BEGINNING"/>
        <s v="BREAK NECK HILL"/>
        <s v="BRENT WOOD FOREST"/>
        <s v="BROKEN LAND"/>
        <s v="BROOKE FIELDS"/>
        <s v="BROTHERS ADDITION"/>
        <s v="BROTHERS AGREEMENT"/>
        <s v="BROTHERS LEVEL"/>
        <s v="BROTHERS LOVE"/>
        <s v="BROTHERS PARTNERSHIP - Dorsey"/>
        <s v="BROTHERS PARTNERSHIP - Shipley"/>
        <s v="BROTHERS PARTNERSHIP - Warfield"/>
        <s v="BROWNS ADDITION - Joshua"/>
        <s v="BROWNS ADDITION - Thomas"/>
        <s v="BROWNS CHANCE"/>
        <s v="BROWNS CHANCE AND CAPTAIN DORSEYS FRIENDSHIP"/>
        <s v="BROWNS ENLARGEMENT"/>
        <s v="BROWNS FORREST"/>
        <s v="BROWNS FORREST - Resurveyed"/>
        <s v="BROWNS HOPYARD"/>
        <s v="BROWNS OVERSIGHT AND WORTHINGTONS FORESIGHT"/>
        <s v="BROWNS PURCHASE"/>
        <s v="BROWNS PURCHASE RESURVEYED"/>
        <s v="BRUNTS MEADOW"/>
        <s v="BRYER BOTTOM"/>
        <s v="BUNKERS HILL"/>
        <s v="BUNKERS HILL FORTIFIED"/>
        <s v="BURGESS LOOK OUT"/>
        <s v="CALARNEY"/>
        <s v="CALEBS PASTURE"/>
        <s v="CALEBS PURCHASE"/>
        <s v="CALEBS VINEYARD"/>
        <s v="CAMPBLES CHANCE"/>
        <s v="CARRICK"/>
        <s v="CARTERS ADDITION"/>
        <s v="CARTERS ROCK"/>
        <s v="CARTERS WHIM"/>
        <s v="CATCH AS CATCH CAN"/>
        <s v="CHAMPION FORREST"/>
        <s v="CHANCE - Carroll"/>
        <s v="CHANCE - Carroll Resurveyed"/>
        <s v="CHANCE - Mansell"/>
        <s v="CHANCE - Pierpoint"/>
        <s v="CHANDLERS SLAUGHTER"/>
        <s v="CHANDLERS SLAUGHTER - Resurveyed"/>
        <s v="CHARITIES PURCHASE AND JAMES LOT"/>
        <s v="CHASES FOREST"/>
        <s v="CHERRY BOTTOM"/>
        <s v="CHESTNUT HILL"/>
        <s v="CHESTNUT RIDGE"/>
        <s v="CHEWS RESOLUTION MANOR"/>
        <s v="CHEWS RESOLUTION MANOR - Resurveyed"/>
        <s v="CHEWS VINEYARD"/>
        <s v="CLARKS DIRECTIONS"/>
        <s v="CLARKS DIRECTIONS - Resurveyed"/>
        <s v="CLARKS WALKS"/>
        <s v="CLARKS WALKS - Resurveyed"/>
        <s v="CLARYS FORREST"/>
        <s v="CLOVER LAND"/>
        <s v="COCKEYS NEGLECT"/>
        <s v="COCKEYS REGULATION"/>
        <s v="COCKSHILL"/>
        <s v="COLES CHOICE"/>
        <s v="COLES CHOICE RESURVEYED"/>
        <s v="COLUMBIA"/>
        <s v="COLUMBIA - Corrected"/>
        <s v="COLUMBIA - Resurveyed"/>
        <s v="CONCLUSION"/>
        <s v="CONCORD"/>
        <s v="CONCORD - Resurveyed"/>
        <s v="CONCORD RESURVEYED"/>
        <s v="CONTENT"/>
        <s v="CONTENTION"/>
        <s v="CONTENTION ENDED"/>
        <s v="CONTENTMENT"/>
        <s v="COOPERS LOT"/>
        <s v="COPPER HILL"/>
        <s v="COST UPON COST"/>
        <s v="COSTLY"/>
        <s v="COWICK HALL"/>
        <s v="CREAGHS ENLARGEMENT"/>
        <s v="CROSSES FORREST"/>
        <s v="CROW NEST BOTTOM"/>
        <s v="CUMBERLAND"/>
        <s v="CURGAFORGUS"/>
        <s v="CURRY GALLS"/>
        <s v="CURRY GALLS - Resurveyed"/>
        <s v="CUSACKS FOREST"/>
        <s v="DARBYS DESIRE"/>
        <s v="DAVIS HILL"/>
        <s v="DAVIS PASTURE"/>
        <s v="DAVIS PURCHASE"/>
        <s v="DAYS DISCOVERY"/>
        <s v="DEAR BOUGHT"/>
        <s v="DEAVERS CHOICE"/>
        <s v="DEAVERS LOT"/>
        <s v="DEFIANCE - Dorsey"/>
        <s v="DEFIANCE - Hobbs"/>
        <s v="DELAWARE BOTTOM"/>
        <s v="DENTONS PART OF THE SECOND DISCOVERY"/>
        <s v="DEPENDENCE"/>
        <s v="DEPENDENCE RENEWED"/>
        <s v="DISAPPOINTMENT"/>
        <s v="DISCORD"/>
        <s v="DISPUTE ENDED"/>
        <s v="DODDERIDGES FORREST"/>
        <s v="DOOHOREGAN"/>
        <s v="DOOHOREGAN - Resurveyed"/>
        <s v="DOOHOREGAN (Resurveyed Again)"/>
        <s v="DORSEYS ADDITION"/>
        <s v="DORSEYS ADDITION TO THOMAS LOT"/>
        <s v="DORSEYS ADVENTURE"/>
        <s v="DORSEYS ANGLES"/>
        <s v="DORSEYS CHANCE - Caleb"/>
        <s v="DORSEYS CHANCE - Joshua"/>
        <s v="DORSEYS FRIENDSHIP AND HIGGINS CHANCE"/>
        <s v="DORSEYS GROVE"/>
        <s v="DORSEYS HILL"/>
        <s v="DORSEYS INHERITANCE"/>
        <s v="DORSEYS INTRUST"/>
        <s v="DORSEYS LANE"/>
        <s v="DORSEYS MILL SEAT"/>
        <s v="DORSEYS RANGE"/>
        <s v="DORSEYS RANGE - Resurveyed"/>
        <s v="DORSEYS SEARCH - Caleb"/>
        <s v="DORSEYS SEARCH - John"/>
        <s v="DORSEYS SECOND ADDITION"/>
        <s v="DOUGHOREGAN ENLARGED"/>
        <s v="DRYERS INHERITANCE"/>
        <s v="DUNGHILL GROUND THICKET"/>
        <s v="DUNKEL"/>
        <s v="DUVALLS RANGE"/>
        <s v="EAGLE TOWER"/>
        <s v="EDWARDS DISCOVERY"/>
        <s v="EDWARDS HOPEWELL"/>
        <s v="EDWARDS LOT"/>
        <s v="ELLICOTTS PARK"/>
        <s v="EMPTY BOTTLE"/>
        <s v="EQUITABLE"/>
        <s v="EVERYTHING"/>
        <s v="EWEN UPON EWENTON"/>
        <s v="EXCHANGE - Dorsey"/>
        <s v="EXCHANGE - MacGill"/>
        <s v="FAR ENOUGH"/>
        <s v="FAVOR AND EASE"/>
        <s v="FELICITY"/>
        <s v="FERRY BRIDGE"/>
        <s v="FIND IT IF YOU CAN - Mansell"/>
        <s v="FIND IT IF YOU CAN - Welsh"/>
        <s v="FINE SOIL FORREST"/>
        <s v="FINISH"/>
        <s v="FIRE TONGS"/>
        <s v="FIRST ADDITION TO ARNOLDS FANCY"/>
        <s v="FIRST ADDITION TO LITTLE WORTH"/>
        <s v="FIRST CHOICE"/>
        <s v="FIRST DISCOVERY"/>
        <s v="FIRST DIVISION"/>
        <s v="FOOD PLENTY"/>
        <s v="FORESTERS RANGE"/>
        <s v="FORRESTERS RANGE - Resurveyed"/>
        <s v="FOSTERS FANCY"/>
        <s v="FOSTERS FANCY - Resurveyed"/>
        <s v="FOSTERS MAKESHIFT"/>
        <s v="FOUR BROTHERS PORTION"/>
        <s v="FOXHUNTERS UNITED FRIENDSHIP"/>
        <s v="FREDERICKS BURGH"/>
        <s v="FREDERICKS GROVE"/>
        <s v="FREEBORNS PROGRESS"/>
        <s v="FRIENDSHIP - Carroll"/>
        <s v="FRIENDSHIP - Ridgely"/>
        <s v="FRIENDSHIP - The Platt Resurveyed"/>
        <s v="FRIENDSHIP - West"/>
        <s v="FRIENDSHIP ENLARGED"/>
        <s v="FRIZELLS CHANCE"/>
        <s v="FROSTS VENTURE"/>
        <s v="GAITHERS ADVENTURE"/>
        <s v="GAITHERS CHANCE"/>
        <s v="GAITHERS ENLARGEMENT"/>
        <s v="GARDINERS GARDIN"/>
        <s v="GARDINERS MILL"/>
        <s v="GEISTS PLAINS"/>
        <s v="GET THROUGH IT IF YOU CAN"/>
        <s v="GILPIN"/>
        <s v="GIRLS PORTION"/>
        <s v="GLEN OWEN"/>
        <s v="GOOD FELLOWSHIP"/>
        <s v="GOOD FOR LITTLE"/>
        <s v="GOOD HOPE"/>
        <s v="GOOD LUCK"/>
        <s v="GOOD LUCK ENLARGED"/>
        <s v="GOOD NEIGHBORHOOD - Prestidge"/>
        <s v="GOOD NEIGHBORHOOD - Ridgely"/>
        <s v="GOOD NEIGHBORHOOD - Shipley"/>
        <s v="GOOD NEIGHBORHOOD ENLARGED"/>
        <s v="GOOD RANGE"/>
        <s v="GOOD WILL"/>
        <s v="GOOD WILL TO HIS LORDSHIP"/>
        <s v="GOOSE NECK"/>
        <s v="GOSNELLS CHANCE"/>
        <s v="GOZNELLS CHANCE"/>
        <s v="GRAYS BOWER"/>
        <s v="GRAYS BOWER - Resurveyed"/>
        <s v="GRAYS LOT"/>
        <s v="GRECIAN SIEGE"/>
        <s v="GRECIAN SIEGE - Resurveyed"/>
        <s v="GREENS DELIGHT"/>
        <s v="GREENS MEADOW"/>
        <s v="GRIFFITHS RANGE"/>
        <s v="GRIMES CHANCE"/>
        <s v="GRIMES VENTURE"/>
        <s v="GRIMMETTS CHANCE"/>
        <s v="GROG"/>
        <s v="GUINNS PURCHASE"/>
        <s v="HALF PONE"/>
        <s v="HALLS LOT - Elijah"/>
        <s v="HALLS LOT - Joseph"/>
        <s v="HAMMOND AND GEIST"/>
        <s v="HAMMONDS DELIGHT"/>
        <s v="HAMMONDS DISCOVERY - Charles"/>
        <s v="HAMMONDS DISCOVERY - Philip"/>
        <s v="HAMMONDS ELK RIDGE CONNECTION"/>
        <s v="HAMMONDS ENLARGEMENT"/>
        <s v="HAMMONDS INHERITANCE"/>
        <s v="HAMMONDS LOT"/>
        <s v="HAMMONDS PURSUIT"/>
        <s v="HAMPTON COURT"/>
        <s v="HAMUTELS CHOICE"/>
        <s v="HANOVER"/>
        <s v="HARBERTS CARE"/>
        <s v="HARBOROUGH"/>
        <s v="HARD LODGING"/>
        <s v="HARD TO GET AND DEAR PAID FOR"/>
        <s v="HARD TO GET AND DEAR PAID FOR - Resurveyed"/>
        <s v="HARD TO GET AND DEAR PAID FOR (Resurveyed Again)"/>
        <s v="HARRIS BEGINNING"/>
        <s v="HARRISONS BEGINNING"/>
        <s v="HARRISONS CHANCE"/>
        <s v="HARRYS LOT - Ridgely"/>
        <s v="HARRYS LOT - Warfield"/>
        <s v="HATHERLYS CONTRIVANCE"/>
        <s v="HATHERLYS FORREST"/>
        <s v="HATHERLYS RESOLUTION"/>
        <s v="HAY FIELD"/>
        <s v="HAY LAND FARM"/>
        <s v="HAY MEADOW"/>
        <s v="HAYWARDS DISCOVERY"/>
        <s v="HAZARD"/>
        <s v="HAZELWOOD"/>
        <s v="HEAD QUARTERS"/>
        <s v="HEBRON"/>
        <s v="HENRY AND PETER"/>
        <s v="HENRY AND THOMAS"/>
        <s v="HENRYS LOT"/>
        <s v="HENRYS PARK"/>
        <s v="HENRYS UNITED FRIENDSHIP"/>
        <s v="HICKENS CHANCE AND DORSEYS FRIENDSHIP"/>
        <s v="HICKORY BOTTOM"/>
        <s v="HICKORY FOREST"/>
        <s v="HICKORY RIDGE"/>
        <s v="HICKORY RIDGE - Resurveyed"/>
        <s v="HILLS AND DALES"/>
        <s v="HOBBS BARGAIN MADE GOOD"/>
        <s v="HOBBS LOT"/>
        <s v="HOBBS LOT ENLARGED"/>
        <s v="HOBBS PARK"/>
        <s v="HOBBS PURCHASE"/>
        <s v="HOBBS REGULATION"/>
        <s v="HOBBS SUPPORT"/>
        <s v="HOBSONS CHOICE - Everitt"/>
        <s v="HOBSONS CHOICE - Welsh"/>
        <s v="HOCKLEY"/>
        <s v="HOLLANDS CHANCE"/>
        <s v="HOLLANDS SWEEP"/>
        <s v="HONEST TRIUMPH"/>
        <s v="HOODS FRIENDSHIP"/>
        <s v="HOODS HALL"/>
        <s v="HOODS HAVEN"/>
        <s v="HOODS HAVEN - Resurveyed"/>
        <s v="HOPSONS CHOICE - MacKinzie"/>
        <s v="HOPSONS CHOICE - Mercier"/>
        <s v="HOWARDS CHANCE - Cornelius"/>
        <s v="HOWARDS CHANCE - Philip"/>
        <s v="HOWARDS FAIR AND AMICABLE SETTLEMENT"/>
        <s v="HOWARDS HEIRSHIP"/>
        <s v="HOWARDS IMPROVEMENT"/>
        <s v="HOWARDS LUCK - Resurveyed"/>
        <s v="HOWARDS PASSAGE"/>
        <s v="HOWARDS RANGE"/>
        <s v="HOWARDS RANGE - Resurveyed"/>
        <s v="HOWARDS RESOLUTION - Cornelius"/>
        <s v="HOWARDS RESOLUTION - Henry"/>
        <s v="HUNTING GROUND"/>
        <s v="HUNTINGDON"/>
        <s v="HUNTINGTON QUARTER"/>
        <s v="HUNTINGTON QUARTER - Resurveyed"/>
        <s v="HUNTINGTON QUARTER (Resurveyed Again)"/>
        <s v="HUTCHCRAFTS FORTUNE"/>
        <s v="I AM SATISFIED HERE"/>
        <s v="I HAVE BEEN A GREAT WHILE AT REST"/>
        <s v="ILCHESTER"/>
        <s v="INDIANS GUN"/>
        <s v="INTERVENE"/>
        <s v="INVASION"/>
        <s v="ISLE OF ELY"/>
        <s v="IVY HILLS AND PINE BUSHES"/>
        <s v="IVY NECK"/>
        <s v="JACKS PEACOCK"/>
        <s v="JAMES LOT"/>
        <s v="JAMES LUCK"/>
        <s v="JASONS MISTAKE"/>
        <s v="JOHN AND ELIZABETH"/>
        <s v="JOHNS ADVENTURE"/>
        <s v="JOHNS BEGINNING"/>
        <s v="JOHNS BEGINNING ENLARGED"/>
        <s v="JOHNS CHANCE - Hammond BaCo"/>
        <s v="JOHNS CHANCE - Hammond HoCo"/>
        <s v="JOHNS CHANCE - Showers"/>
        <s v="JOHNS HURRY"/>
        <s v="JOHNS LOOKOUT"/>
        <s v="JOHNS LOOKOUT ENLARGED"/>
        <s v="JOHNS LOT - Barnes"/>
        <s v="JOHNS LUCK"/>
        <s v="JOHNSONS CARE"/>
        <s v="JONES ADDITION"/>
        <s v="JONES CONTRIVANCE"/>
        <s v="JONES FANCY"/>
        <s v="JOSEPHS ADVANCEMENT"/>
        <s v="JOSEPHS AND JACOBS INVENTION"/>
        <s v="JOSEPHS GIFT"/>
        <s v="JOSEPHS HAZARD"/>
        <s v="JOSHUAS ADDITION"/>
        <s v="JOSHUAS DESIRE"/>
        <s v="JOSHUAS EXPECTATION"/>
        <s v="JOSHUAS FOLLY"/>
        <s v="JOSHUAS GIFT"/>
        <s v="JOSHUAS GROVE"/>
        <s v="JOSHUAS LOSS AND DORSEYS ADVANTAGE"/>
        <s v="JOSHUAS LOT"/>
        <s v="JUST IN SIGHT"/>
        <s v="JUST IN TIME"/>
        <s v="JUSTICE REQUIRED"/>
        <s v="KELLYS INGENUITY"/>
        <s v="KENDALLS DELIGHT"/>
        <s v="KENDALLS ENLARGEMENT"/>
        <s v="KILLKENNY"/>
        <s v="KILLKENNY JOINED"/>
        <s v="KINGSTON"/>
        <s v="KINGSTON SUBURBS"/>
        <s v="LAPLAND - Gillis"/>
        <s v="LAPLAND - Hammond"/>
        <s v="LARANCES PURCHASE"/>
        <s v="LARKIN THE SECOND"/>
        <s v="LARKINS INHERITANCE"/>
        <s v="LAST SHIFT"/>
        <s v="LASWELLS HOPEWELL"/>
        <s v="LEES RANGE"/>
        <s v="LEFT OUT"/>
        <s v="LEMINGTON"/>
        <s v="LESSWORTH"/>
        <s v="LET JUSTICE TAKE PLACE"/>
        <s v="LEWIS LOT"/>
        <s v="LIBERTY GREEN"/>
        <s v="LITTLE WORTH - Hood"/>
        <s v="LITTLE WORTH - Howard"/>
        <s v="LITTLEWORTH"/>
        <s v="LOCUST THICKET"/>
        <s v="LONG AND NARROW"/>
        <s v="LONG BOTTOM"/>
        <s v="LONG REACH"/>
        <s v="LOOK SHARP"/>
        <s v="LOST BY NEGLECT"/>
        <s v="LOVE IN A VILLAGE"/>
        <s v="LUCK SUPPORTED"/>
        <s v="LUCY AND RACHELS LOT"/>
        <s v="LYDES CONTRIVANCE"/>
        <s v="MACCUBBINS DISCOVERY"/>
        <s v="MACCUBBINS SEARCH"/>
        <s v="MACKENZIES ANGLE"/>
        <s v="MACKINZIES DISCOVERY"/>
        <s v="MACKINZIES DISCOVERY ENLARGED"/>
        <s v="MAIDSTONE"/>
        <s v="MAJORS CHOICE"/>
        <s v="MAJORS CHOICE - Resurveyed"/>
        <s v="MANSELLS ANGLE"/>
        <s v="MANSELLS DEFENSE"/>
        <s v="MANSELLS PURCHASE"/>
        <s v="MANSELLS RANGE"/>
        <s v="MANSELLS UNITED FRIENDSHIP"/>
        <s v="MARGRETTS FANCY"/>
        <s v="MARLBOROUGH PLAINS"/>
        <s v="MARTINS LUCK"/>
        <s v="MARYS LOT"/>
        <s v="MERCERS TROUBLE"/>
        <s v="MERCIERS FRIENDSHIP"/>
        <s v="MERCIERS INDUSTRY"/>
        <s v="MERCIERS LOT"/>
        <s v="MERCIERS LOT RESURVEYED"/>
        <s v="MIDDLE SPRING"/>
        <s v="MILFORD ENLARGED"/>
        <s v="MILL LAND"/>
        <s v="MILL MEADOW"/>
        <s v="MILL MEADOW - Resurveyed"/>
        <s v="MILL RACE"/>
        <s v="MINERAL HILL"/>
        <s v="MOBERLEYS CHANCE"/>
        <s v="MOBERLEYS DESIRE"/>
        <s v="MOBERLEYS REST"/>
        <s v="MOBERLEYS TAVERN"/>
        <s v="MOORES MORNING CHOICE"/>
        <s v="MOORES MORNING CHOICE ENLARGED"/>
        <s v="MOREHOUSES GENEROUSITY"/>
        <s v="MOREHOUSES GROVE"/>
        <s v="MOTHERS CARE"/>
        <s v="MOUNT AETNA"/>
        <s v="MOUNT CALVARY"/>
        <s v="MOUNT GILBOA - Dorsey"/>
        <s v="MOUNT GILBOA - Williams"/>
        <s v="MOUNT HEBRON"/>
        <s v="MOUNT MISERY"/>
        <s v="MOUNT SION"/>
        <s v="MOUNT UNITY"/>
        <s v="MOUNT VESUVIUS"/>
        <s v="NEALS CHANCE"/>
        <s v="NEALS DELIGHT"/>
        <s v="NEALS DELIGHT - Resurveyed"/>
        <s v="NEALS DELIGHT (Unpatented)"/>
        <s v="NELSONS RAINBOW"/>
        <s v="NELSONS WALKS"/>
        <s v="NEW YEARS GIFT"/>
        <s v="NEW YEARS GIFT ENLARGED"/>
        <s v="NOAHS ARK"/>
        <s v="NORTH HILLS"/>
        <s v="NORTHERN ADDITION"/>
        <s v="OAKLAND"/>
        <s v="OELLA"/>
        <s v="OLD MANS FOLLY - Brown"/>
        <s v="OLD MANS FOLLY - Hammond"/>
        <s v="OLIVERS CHANCE"/>
        <s v="OVEN WOOD THICKET"/>
        <s v="OWENS OUTLAND PLAINS"/>
        <s v="PARRS ADDITION"/>
        <s v="PARRS RANGE"/>
        <s v="PARTNERSHIP"/>
        <s v="PARTNERSHIP - Resurveyed"/>
        <s v="PARTNERSHIP RENEWED"/>
        <s v="PATAPSCO MILL SEAT"/>
        <s v="PATRICKS CHOICE"/>
        <s v="PATRICKS DELIGHT"/>
        <s v="PATRICKS FANCY"/>
        <s v="PATRICKS RAMBLE"/>
        <s v="PEACE"/>
        <s v="PHEASANT RIDGE"/>
        <s v="PHELPS FANCY"/>
        <s v="PHELPS LUCK"/>
        <s v="PIERPOINTS DISCOVERY"/>
        <s v="PIERPOINTS PLEASURE"/>
        <s v="PIGEON ROOST"/>
        <s v="PILLA TERRA"/>
        <s v="PILLAGED ENLARGED"/>
        <s v="PILLAGED LAND"/>
        <s v="PINCH CLOSE FORREST"/>
        <s v="PINKSTONES DELIGHT"/>
        <s v="PINKSTONES FANCY"/>
        <s v="PLANTERS PLEASURE"/>
        <s v="PLEASANT FIELDS"/>
        <s v="PLEASANT HILLS"/>
        <s v="PLEASANT MEADOW"/>
        <s v="PLEASANT MEADOWS"/>
        <s v="PLEASANT PLAINS"/>
        <s v="PLEASANT PROSPECT"/>
        <s v="PLEASANT SPRING"/>
        <s v="PLEASANT VALLEY"/>
        <s v="PLUMB TREE MEADOWS"/>
        <s v="POINT LOOKOUT"/>
        <s v="POINT LOOKOUT ENLARGED"/>
        <s v="POLE BRIDGE TRACT"/>
        <s v="POLE CAT GLADE"/>
        <s v="POOLES CHANCE"/>
        <s v="POOLES CHANCE - Resurveyed"/>
        <s v="POOR MANS BEGINNING"/>
        <s v="POOR MANS BEGINNING - Resurveyed"/>
        <s v="POPLAR BOTTOM"/>
        <s v="POPLAR KNOWL"/>
        <s v="POPLAR SPRING GARDEN"/>
        <s v="POPLAR SPRING MEADOWS"/>
        <s v="PORK PLENTY IF NO THIEVES"/>
        <s v="PORTERS CARE"/>
        <s v="POVERTY DISCOVERED"/>
        <s v="POVERTY IN REALITY"/>
        <s v="PRESSBY"/>
        <s v="PRESTIDGES FOLLY"/>
        <s v="PRETTY LAND"/>
        <s v="PROGRESS"/>
        <s v="PROSPECT"/>
        <s v="PROSPECT HILL"/>
        <s v="PURCHASE"/>
        <s v="PURDUMS CHANCE"/>
        <s v="PURDUMS CHOICE"/>
        <s v="PURDUMS ENLARGEMENT"/>
        <s v="PURDUMS RANGE"/>
        <s v="PUSHPIN"/>
        <s v="RACE GROUND"/>
        <s v="RANGE DECLINED"/>
        <s v="RANTERS RIDGE"/>
        <s v="RAYNOLDS HABITATION"/>
        <s v="RAYS CHANCE"/>
        <s v="REBECCAS LOT"/>
        <s v="RECOVERY"/>
        <s v="RED OAK HILL"/>
        <s v="RED OAK SPRING"/>
        <s v="REMNANT"/>
        <s v="REMNANT CORRECTED"/>
        <s v="REPENTANCE - Hammond"/>
        <s v="REPENTANCE - Hobbs"/>
        <s v="RESURVEY OF TRACTS  - Worthington"/>
        <s v="RESURVEY OF TRACTS - Howard"/>
        <s v="RESURVEY OF TRACTS - Ridgely"/>
        <s v="RESURVEY ON HARRYS LOT"/>
        <s v="RESURVEY ON NELSONS WALKS AND PART OF RICH NECK"/>
        <s v="RESURVEY ON THE DISAPPOINTMENT"/>
        <s v="RICH BOTTOM"/>
        <s v="RICH LEVEL"/>
        <s v="RICH MEADOW"/>
        <s v="RICH NECK"/>
        <s v="RICHARDS THIRD CHANCE"/>
        <s v="RICHMONDS LOT"/>
        <s v="RIDGELYS ADDITION"/>
        <s v="RIDGELYS CARE"/>
        <s v="RIDGELYS FOREST"/>
        <s v="RIDGELYS GREAT PARK"/>
        <s v="RIDGELYS LOT - Chase"/>
        <s v="RIDGELYS LOT - Henry"/>
        <s v="RIDGELYS MEADOW"/>
        <s v="RIDGELYS NECK"/>
        <s v="RIDGELYS RANGE - Henry"/>
        <s v="RIDGELYS RANGE - Nicholas"/>
        <s v="RIGGS HILLS"/>
        <s v="ROBERTS ADVANTAGE"/>
        <s v="ROBERTS LOT"/>
        <s v="ROBIN HOODS FOREST"/>
        <s v="ROBINSONS MISTAKE"/>
        <s v="ROCK HALL"/>
        <s v="ROCKBURN"/>
        <s v="ROCKY RIDGE"/>
        <s v="ROGUES HARBOR"/>
        <s v="ROUND ABOUT HILLS"/>
        <s v="SAFEGUARD"/>
        <s v="SAINT JAMES PARK"/>
        <s v="SALLYS CHANCE"/>
        <s v="SALLYS CHANCE - Resurveyed"/>
        <s v="SALLYS CHANCE RESURVEYED"/>
        <s v="SALOPIA"/>
        <s v="SAMUELS CONTRIVANCE"/>
        <s v="SAPLIN RANGE"/>
        <s v="SAPLING GROUND"/>
        <s v="SAPLING RANGE"/>
        <s v="SAPLING RANGE - Resurveyed"/>
        <s v="SAPLING RIDGE"/>
        <s v="SAPPINGTONS SWEEP"/>
        <s v="SCANTLINGS LOT"/>
        <s v="SCOTTS ADVANTAGE"/>
        <s v="SCOTTS FOLLY"/>
        <s v="SECOND ADDITION TO CALEBS PURCHASE"/>
        <s v="SECOND ADDITION TO FREDERICKSBURGH"/>
        <s v="SECOND ADDITION TO HALF PONE"/>
        <s v="SECOND ADDITION TO HAZARD"/>
        <s v="SECOND ADDITION TO KENDALLS DELIGHT"/>
        <s v="SECOND ADDITION TO LITTLE WORTH"/>
        <s v="SECOND CHOICE"/>
        <s v="SECOND DISCOVERY"/>
        <s v="SECOND DIVISION"/>
        <s v="SECOND SUPPLY"/>
        <s v="SECOND THOUGHT"/>
        <s v="SELBYS INHERITANCE"/>
        <s v="SELF DEFENCE"/>
        <s v="SEPTEMBER 14, 1739 I WAS BORN JOHN HAMMOND SON OF JOHN"/>
        <s v="SEWELLS COFFER"/>
        <s v="SEWELLS CONTRIVANCE"/>
        <s v="SEWELLS LOT"/>
        <s v="SHEERWOOD FORREST"/>
        <s v="SHEPHARDS FOREST"/>
        <s v="SHEVERS ADVENTURE"/>
        <s v="SHIPLEYS ADVENTURE"/>
        <s v="SHIPLEYS CONTENT"/>
        <s v="SHIPLEYS CONTENTION"/>
        <s v="SHIPLEYS DISCOVERY"/>
        <s v="SHIPLEYS ENLARGEMENT"/>
        <s v="SHIPLEYS ENLARGEMENT - Resurveyed"/>
        <s v="SHIPLEYS FORESIGHT"/>
        <s v="SHIPLEYS NEGLECT"/>
        <s v="SHIPLEYS SEARCH"/>
        <s v="SHIPLEYS WILL"/>
        <s v="SHIVERS INTEGRITY"/>
        <s v="SILENCE - Farmer"/>
        <s v="SILENCE - Hobbs"/>
        <s v="SILENCE - Resurveyed"/>
        <s v="SLIPE"/>
        <s v="SMALL LAND"/>
        <s v="SMITHS FORTUNE"/>
        <s v="SNAKE IN THE GRASS"/>
        <s v="SNAP SHORT"/>
        <s v="SNOWDENS COWPEN"/>
        <s v="SNOWDENS COWPEN REGULATED"/>
        <s v="SNOWDENS INTENT"/>
        <s v="SNOWDENS NEW BIRMINGHAM"/>
        <s v="SNOWDENS NEW BIRMINGHAM CORRECTED"/>
        <s v="SNOWDENS NEW BIRMINGHAM MANOR"/>
        <s v="SNOWDENS RANGE"/>
        <s v="SNOWDENS SECOND ADDITION TO HIS MANOR"/>
        <s v="SNOWDENS THIRD ADDITION TO HIS MANOR"/>
        <s v="SNUG BIT"/>
        <s v="SOAP STONE RIDGE"/>
        <s v="SOUTH BRAN"/>
        <s v="SOUTHERN ADDITION"/>
        <s v="SOUTHERN ADDITION (Unpatented)"/>
        <s v="SPLIT TRACT"/>
        <s v="SPURRIERS INTEREST"/>
        <s v="SPURRIERS LOT"/>
        <s v="SPURRIERS LOT (1795)"/>
        <s v="SPURRIERS SECOND LOT"/>
        <s v="STEVENS FOREST"/>
        <s v="STEVENS FOREST - Resurveyed"/>
        <s v="STEVENS LEVEL"/>
        <s v="STINCHCOMB HILLS"/>
        <s v="STONERS HAMMER"/>
        <s v="STONEY HILL"/>
        <s v="STONEY HILL - Barnes"/>
        <s v="STONEY HILLS - Mercier"/>
        <s v="STONEY RUN HILLS"/>
        <s v="STONEY STRATFORD"/>
        <s v="STOP THE GAP"/>
        <s v="STORE HOUSE HILL"/>
        <s v="STOUT"/>
        <s v="STRING"/>
        <s v="STRING ENLARGED"/>
        <s v="STRINGERS ADDITION"/>
        <s v="STRINGERS ADVANTAGE"/>
        <s v="STRINGERS NEGLECT"/>
        <s v="STRINGERS PARK"/>
        <s v="STRUGGLE FOR LIFE"/>
        <s v="TALBOTTS ADDITION"/>
        <s v="TALBOTTS LAST SHIFT"/>
        <s v="TALBOTTS RESOLUTION MANOR"/>
        <s v="TARRIPAN HILL"/>
        <s v="TARRIPINS RAMBLE"/>
        <s v="TAYLORS HALL"/>
        <s v="TAYLORS PARK"/>
        <s v="TEARCOAT THICKETT"/>
        <s v="TERRA EXCULTABILIS"/>
        <s v="THACKERS CHANCE"/>
        <s v="THE ADDITION - Brown"/>
        <s v="THE ADDITION - Stringer"/>
        <s v="THE ADDITION - Worthington"/>
        <s v="THE ANGLE"/>
        <s v="THE ANVIL"/>
        <s v="THE ANVIL - Resurveyed"/>
        <s v="THE BLOOMING PLAINS"/>
        <s v="THE BOYLING SPRINGS"/>
        <s v="THE DESART"/>
        <s v="THE DISCOVERY - Beall"/>
        <s v="THE DISCOVERY - Bordley"/>
        <s v="THE FIRST DISCOVERY"/>
        <s v="THE FORREST GROVE"/>
        <s v="THE GORE"/>
        <s v="THE GORE RESURVEYED"/>
        <s v="THE GROVE"/>
        <s v="THE GROVE - Resurveyed"/>
        <s v="THE HOPPYARD"/>
        <s v="THE LEVEL BOTTOM"/>
        <s v="THE LONG DISCOVERY"/>
        <s v="THE MILL SEAT - Frost"/>
        <s v="THE MILL SEAT - Sellman"/>
        <s v="THE MISTAKE"/>
        <s v="THE MISTAKE - Resurveyed"/>
        <s v="THE NEGLECT - Basil Dorsey"/>
        <s v="THE NEGLECT - John Dorsey"/>
        <s v="THE NEGLECT - Martin"/>
        <s v="THE PIECE BY CHANCE"/>
        <s v="THE PILLAGED THICKET"/>
        <s v="THE PLATT"/>
        <s v="THE SEARCH"/>
        <s v="THE SEARCH ENLARGED"/>
        <s v="THE SECOND DISCOVERY"/>
        <s v="THE SECOND PART OF DISCOVERY"/>
        <s v="THE SECOND PART OF DISCOVERY - Resurveyed"/>
        <s v="THE STONES"/>
        <s v="THE TRUSTY FRIEND"/>
        <s v="THE VALLEY OF OWEN"/>
        <s v="THE VICTORY - Hutchcraft"/>
        <s v="THE VICTORY - Welsh"/>
        <s v="THE WIDOWS COST"/>
        <s v="THE WILLOW SPRING"/>
        <s v="THIS OR NONE"/>
        <s v="THOMAS BEGINNING"/>
        <s v="THOMAS GOOD WILL"/>
        <s v="THOMAS HIS CHOICE"/>
        <s v="THOMAS LOT"/>
        <s v="THREE BROTHERS"/>
        <s v="TIMBER BOTTOM"/>
        <s v="TIMBER LANE"/>
        <s v="TIMBER NECK - Budd"/>
        <s v="TIMBER NECK - Worthington"/>
        <s v="TIMBER NECK CORRECTED"/>
        <s v="TITT FOR TATT"/>
        <s v="TO BE OR NOT TO BE"/>
        <s v="TODDS IMPROVEMENT"/>
        <s v="TODDY"/>
        <s v="TREOVER"/>
        <s v="TRIANGLE"/>
        <s v="TROUBLE"/>
        <s v="TROUBLE ENOUGH"/>
        <s v="TROUBLE FOR NOTHING"/>
        <s v="TROY"/>
        <s v="TRUSTY FRIEND"/>
        <s v="TUCKERS DELIGHT"/>
        <s v="TURKEY POINT"/>
        <s v="UNITY MOUNT"/>
        <s v="UPLAND"/>
        <s v="UPLAND RESURVEYED"/>
        <s v="UPTON PARK"/>
        <s v="VALLEY"/>
        <s v="VANITY MOUNT"/>
        <s v="VANITY MOUNT - Resurveyed"/>
        <s v="VENISON PARK"/>
        <s v="VENISON PARK - Resurveyed"/>
        <s v="VICE"/>
        <s v="VICTORY"/>
        <s v="VINES CHANCE"/>
        <s v="VINES FANCY"/>
        <s v="VINES FANCY ENLARGED"/>
        <s v="WALKERS INHERITANCE"/>
        <s v="WALKERS LAYING"/>
        <s v="WARDS CARE"/>
        <s v="WARDS CARE ENLARGED"/>
        <s v="WARFIELD AND SNOWDEN"/>
        <s v="WARFIELDS"/>
        <s v="WARFIELDS ADDITION"/>
        <s v="WARFIELDS ADDITION ENLARGED"/>
        <s v="WARFIELDS CHOICE"/>
        <s v="WARFIELDS CONNECTION"/>
        <s v="WARFIELDS CONTRIVANCE"/>
        <s v="WARFIELDS CONTRIVANCE - Resurveyed"/>
        <s v="WARFIELDS FOLLY"/>
        <s v="WARFIELDS FOREST"/>
        <s v="WARFIELDS NEGLECT"/>
        <s v="WARFIELDS RANGE"/>
        <s v="WARFIELDS RANGE - Resurveyed"/>
        <s v="WEAVERS LOT"/>
        <s v="WELCOME HERE AGAIN"/>
        <s v="WELFARE"/>
        <s v="WEST ILCHESTER"/>
        <s v="WHAT IS LEFT"/>
        <s v="WHATS LEFT - Dorsey"/>
        <s v="WHATS LEFT - French"/>
        <s v="WHATS LEFT - Hobbs"/>
        <s v="WHATS LEFT - Shipley"/>
        <s v="WHATS LEFT CORRECTED"/>
        <s v="WHIPPS HILLS"/>
        <s v="WHIPPS LOT"/>
        <s v="WHIPPS MILL SEAT"/>
        <s v="WHITE OAK BOTTOM"/>
        <s v="WHITE OAK ORCHARD"/>
        <s v="WHITE WINE AND CLARET"/>
        <s v="WHITE WINE AND CLARET - Resurveyed"/>
        <s v="WHITEACRES CHANCE"/>
        <s v="WHITES CONTRIVANCE"/>
        <s v="WHITES FORTUNE"/>
        <s v="WHITES HALL"/>
        <s v="WHITSUNTIDES GIFT"/>
        <s v="WHITTECARS PURCHASE"/>
        <s v="WHO KNOWS THE WORTH OF IT"/>
        <s v="WHOLE GAMMON"/>
        <s v="WILDERNESS"/>
        <s v="WILKS AND LIBERTY"/>
        <s v="WILLIAMS CONTRIVANCE"/>
        <s v="WILLIAMS LOT - Brown"/>
        <s v="WILLIAMS LOT - Shipley"/>
        <s v="WILLIAMSONS TROUBLE"/>
        <s v="WINCOPIN NECK"/>
        <s v="WINCOPIN NECK - Resurveyed"/>
        <s v="WINDSOR"/>
        <s v="WINDSOR FORREST - Dorsey"/>
        <s v="WINDSOR FORREST - Mansell"/>
        <s v="WINDSOR FORREST CORRECTED"/>
        <s v="WINDSOR FORREST RESURVEYED"/>
        <s v="WINDSOR PLAINS"/>
        <s v="WISE MANS FOLLY"/>
        <s v="WOOD PLENTY"/>
        <s v="WOODFORD"/>
        <s v="WOODFORD - Resurveyed"/>
        <s v="WORTHINGTONS ADDITION"/>
        <s v="WORTHINGTONS IMPROVEMENTS"/>
        <s v="WORTHINGTONS PLAINS"/>
        <s v="WORTHINGTONS RANGE"/>
        <s v="WORTHLESS"/>
        <s v="WRIGHTS CHANCE AND NEIGHBORS GOOD WILL"/>
        <s v="YATES ADDITION"/>
        <s v="YATES CONTRIVANCE"/>
        <s v="YATES INHERITANCE"/>
        <s v="YATES INHERITANCE - Resurveyed"/>
        <s v="YEATES GOOD WILL"/>
        <s v="YOUR NAME"/>
        <s v="NEW YEAR'S GIFT ENLARGED" u="1"/>
        <s v="OLD MANS FOLLY (Davis/Brown)" u="1"/>
        <s v="NEAL'S DELIGHT (Resurveyed)" u="1"/>
        <s v="BROWN'S CHANCE AND CAPTAIN DORSEY'S FRIENDSHIP" u="1"/>
        <s v="HARRY'S LOTT" u="1"/>
        <s v="FREDERICKSBURGH" u="1"/>
        <s v="COCKEY'S REGULATION" u="1"/>
        <s v="FRIENDSHIP (Ridgely)" u="1"/>
        <s v="FIRST ADDITION TO ARNOLD'S FANCY" u="1"/>
        <s v="DAVIS' PURCHASE" u="1"/>
        <s v="ADDITION TO JOSEPH'S ADVANCEMENT" u="1"/>
        <s v="HICKENS CHANCE AND DORSEY'S FRIENDSHIP" u="1"/>
        <s v="OLD MANS FOLLY" u="1"/>
        <s v="CAMPBLE'S CHANCE" u="1"/>
        <s v="JOSHUA'S DESIRE" u="1"/>
        <s v="HARRIS' BEGINNING" u="1"/>
        <s v="CLARK'S WALKS (Resurveyed)" u="1"/>
        <s v="THE ANVIL (Resurveyed)" u="1"/>
        <s v="THE GROVE (Resurveyed)" u="1"/>
        <s v="SNOWDEN'S COWPEN" u="1"/>
        <s v="HATHERLY'S CONTRIVANCE" u="1"/>
        <s v="HOOD'S HAVEN" u="1"/>
        <s v="SHIPLEY'S WILL" u="1"/>
        <s v="THE SECOND PART OF DISCOVERY (Resurveyed)" u="1"/>
        <s v="JOHN'S CHANCE - Hammond (HoCo)" u="1"/>
        <s v="BOILING SPRINGS" u="1"/>
        <s v="McKINZIE'S DISCOVERY" u="1"/>
        <s v="JOHN'S CHANCE - Hammond HoCo" u="1"/>
        <s v="BEN'S DELIGHT" u="1"/>
        <s v="THOMAS' GOOD WILL" u="1"/>
        <s v="DORSEY'S GROVE" u="1"/>
        <s v="STONER'S HAMMER" u="1"/>
        <s v="PARTNERSHIP (Resurveyed)" u="1"/>
        <s v="SHIPLEY'S ENLARGEMENT (Resurveyed)" u="1"/>
        <s v="WARFIELDS CONTRIVANCE (Resurveyed)" u="1"/>
        <s v="DAVIS' PASTURE" u="1"/>
        <s v="HAMMOND'S PURSUIT" u="1"/>
        <s v="SEWELL'S COFFER" u="1"/>
        <s v="PATRICK'S RAMBLE" u="1"/>
        <s v="NELSON'S RAINBOW" u="1"/>
        <s v="GRECIAN SIEGE (Resurveyed)" u="1"/>
        <s v="BENSON'S PARK" u="1"/>
        <s v="CHANDLERS SLAUGHTER (Resurveyed)" u="1"/>
        <s v="JOSEPH'S ADVANCEMENT" u="1"/>
        <s v="DEAVER'S CHOICE" u="1"/>
        <s v="JOHN'S CHANCE - Hammond BaCo" u="1"/>
        <s v="PIERPOINT'S DISCOVERY" u="1"/>
        <s v="DORSEY'S CHANCE (Resurveyed)" u="1"/>
        <s v="CALEB'S VINEYARD" u="1"/>
        <s v="COCKSELL" u="1"/>
        <s v="JOHNS LOT - Hammond" u="1"/>
        <s v="JOHN'S ADVENTURE" u="1"/>
        <s v="CUSACK'S FOREST" u="1"/>
        <s v="GIRLS' PORTION" u="1"/>
        <s v="HOWARD'S RANGE" u="1"/>
        <s v="DORSEY'S FRIENDSHIP AND HIGGINS CHANCE" u="1"/>
        <s v="HOWARD'S RANGE (Resurveyed)" u="1"/>
        <s v="SECOND ADDITION TO KENDELS DELIGHT" u="1"/>
        <s v="VINE'S FANCY" u="1"/>
        <s v="SECOND ADDITION TO CALEB'S PURCHASE" u="1"/>
        <s v="SHIPLEY'S CONTENTION" u="1"/>
        <s v="MACCUBBIN'S DISCOVERY" u="1"/>
        <s v="WARFIELDS AND SNOWDEN" u="1"/>
        <s v="WARFIELD'S ADDITION ENLARGED" u="1"/>
        <s v="HARRISON'S CHANCE" u="1"/>
        <s v="BELT'S HILLS" u="1"/>
        <s v="HUNTINGTON QUARTER (Resurveyed)" u="1"/>
        <s v="ROBIN HOOD'S FOREST" u="1"/>
        <s v="TUCKER'S DELIGHT" u="1"/>
        <s v="WHITE'S FORTUNE" u="1"/>
        <s v="SHIPLEYS ENLARGEMENT (Resurveyed)" u="1"/>
        <s v="CHARITIES PURCHASE" u="1"/>
        <s v="TODD'S IMPROVEMENT" u="1"/>
        <s v="CALEB'S PASTURE" u="1"/>
        <s v="SAPPINGTON'S SWEEP" u="1"/>
        <s v="JOHN'S CHANCE - Hammond (BaCo)" u="1"/>
        <s v="WALKER'S LAYING" u="1"/>
        <s v="WHITE'S CONTRIVANCE" u="1"/>
        <s v="SALLYS CHANCE (Resurveyed Again)" u="1"/>
        <s v="WRIGHT'S CHANCE AND NEIGHBORS GOOD WILL" u="1"/>
        <s v="CHEW'S RESOLUTION MANOR (Resurveyed)" u="1"/>
        <s v="JOSHUA'S GIFT" u="1"/>
        <s v="JOSHUA'S ADDITION" u="1"/>
        <s v="HATHERLY'S FORREST" u="1"/>
        <s v="NEW YEAR'S GIFT" u="1"/>
        <s v="HAMMOND'S ENLARGEMENT" u="1"/>
        <s v="DORSEY'S SEARCH (John)" u="1"/>
        <s v="BELT'S CHANCE" u="1"/>
        <s v="DORSEY'S ANGLES" u="1"/>
        <s v="SPURRIER'S INTEREST" u="1"/>
        <s v="JOHN'S BEGINNING ENLARGED" u="1"/>
        <s v="MARGARET'S FANCY" u="1"/>
        <s v="MARGRETT'S FANCY" u="1"/>
        <s v="RICHMOND'S LOT" u="1"/>
        <s v="GARDNERS MILL" u="1"/>
        <s v="BROWN'S ADDITION" u="1"/>
        <s v="GAITHER'S CHANCE" u="1"/>
        <s v="SHIPLEY'S SEARCH" u="1"/>
        <s v="YATES' CONTRIVANCE" u="1"/>
        <s v="ADDITION TO HOWARD'S RANGE" u="1"/>
        <s v="BROWNS ADDITION" u="1"/>
        <s v="BEALL'S ENLARGEMENT" u="1"/>
        <s v="DOUREGHAN MANOR" u="1"/>
        <s v="THOMAS' LOT" u="1"/>
        <s v="ROBINSON'S MISTAKE" u="1"/>
        <s v="BEN'S LUCK" u="1"/>
        <s v="STRINGER'S NEGLECT" u="1"/>
        <s v="ADDITION TO HOBBS' PARK" u="1"/>
        <s v="GREEN'S MEADOW" u="1"/>
        <s v="PURDUM'S ENLARGEMENT" u="1"/>
        <s v="EXCHANGE - McGill" u="1"/>
        <s v="BATCHELOR'S HALL" u="1"/>
        <s v="HENRY'S PARK" u="1"/>
        <s v="POOLES CHANCE (Resurveyed)" u="1"/>
        <s v="PURDUM'S RANGE" u="1"/>
        <s v="MOBERLY'S DESIRE" u="1"/>
        <s v="MOORE'S MORNING CHOICE ENLARGED" u="1"/>
        <s v="JOSHUA'S GROVE" u="1"/>
        <s v="WARFIELD'S FOLLY" u="1"/>
        <s v="MT VESUVIUS" u="1"/>
        <s v="HOWARD'S CHANCE - Philip" u="1"/>
        <s v="GEIST'S PLAINS" u="1"/>
        <s v="WHITE WINE AND CLARET (Resurveyed)" u="1"/>
        <s v="STEVENS FOREST - Resurveyed Again" u="1"/>
        <s v="JAMES' LOT" u="1"/>
        <s v="THE NEGLECT - Dorsey" u="1"/>
        <s v="GAITHER'S ADVENTURE" u="1"/>
        <s v="CHANCE (Carroll Resurveyed)" u="1"/>
        <s v="WHAT'S LEFT" u="1"/>
        <s v="CHANCE" u="1"/>
        <s v="BACHELOR'S CHOICE" u="1"/>
        <s v="DUNG HILL GROUND THICKET" u="1"/>
        <s v="MILL MEADOW (Resurveyed)" u="1"/>
        <s v="ADDITION TO GOZNELL'S CHANCE IN TWO PORTIONS" u="1"/>
        <s v="HOWARD'S RESOLUTION - Henry" u="1"/>
        <s v="LUCY AND RACHEL'S LOT" u="1"/>
        <s v="WHIPS LOT" u="1"/>
        <s v="HOWARD'S CHANCE - Cornelius" u="1"/>
        <s v="THE ADDITION" u="1"/>
        <s v="GREEN'S DELIGHT" u="1"/>
        <s v="BATCHELOR'S DELIGHT" u="1"/>
        <s v="THE HIGHEST" u="1"/>
        <s v="ADDITION TO FREDERICKSBURGH" u="1"/>
        <s v="SALLY'S CHANCE" u="1"/>
        <s v="DORSEY'S HILL" u="1"/>
        <s v="MOOREMOOSE'S GENERATION" u="1"/>
        <s v="SALLYS CHANCE (Resurveyed)" u="1"/>
        <s v="WARFIELD'S CONTRIVANCE (Resurveyed)" u="1"/>
        <s v="DORSEY'S SEARCH (Caleb)" u="1"/>
        <s v="WHITSUNTIDE GIFT" u="1"/>
        <s v="SAPLING RANGE (Resurveyed)" u="1"/>
        <s v="SAPPINGTON'S SWORD" u="1"/>
        <s v="MANSELL'S UNITED FRIENDSHIP" u="1"/>
        <s v="NELSON'S WALK" u="1"/>
        <s v="YATES' INHERITANCE" u="1"/>
        <s v="FRIENDSHIP" u="1"/>
        <s v="NOAH'S ARK" u="1"/>
        <s v="BARNES' FRIENDSHIP" u="1"/>
        <s v="JOHN'S CHANCE - Baltimore" u="1"/>
        <s v="CLARK'S DIRECTIONS (Resurveyed)" u="1"/>
        <s v="MERCIER'S LOT RESURVEYED" u="1"/>
        <s v="DOOHOREGAN (Resurveyed)" u="1"/>
        <s v="HATHERLY'S RESOLUTION" u="1"/>
        <s v="SHIPLEY'S DISCOVERY" u="1"/>
        <s v="DAVIS' HILL" u="1"/>
        <s v="SEWELL'S CONTRIVANCE" u="1"/>
        <s v="SCOTT'S FOLLY" u="1"/>
        <s v="POOR MAN'S BEGINNING" u="1"/>
        <s v="SHIPLEY'S NEGLECT" u="1"/>
        <s v="ADDITION TO PART OF FREDERICKS BOROUGH" u="1"/>
        <s v="PORTER'S CARE" u="1"/>
        <s v="RIDGELY'S CARE" u="1"/>
        <s v="HENRY'S LOT" u="1"/>
        <s v="PURDUM'S CHOICE" u="1"/>
        <s v="DORSEY'S ADDITION TO THOMAS' LOT" u="1"/>
        <s v="HOOD'S HALL" u="1"/>
        <s v="HOWARD'S IMPROVEMENT" u="1"/>
        <s v="CARTER'S WHIM" u="1"/>
        <s v="ATHOLE" u="1"/>
        <s v="WALKER'S INHERITANCE" u="1"/>
        <s v="SAPLING BOTTOM" u="1"/>
        <s v="FORESTER'S RANGE" u="1"/>
        <s v="MARY'S LOT" u="1"/>
        <s v="HARRY'S LOT" u="1"/>
        <s v="PARR'S ADDITION" u="1"/>
        <s v="RESURVEY ON NELSONS WALK AND PART OF RICH NECK" u="1"/>
        <s v="HARRYS LOT" u="1"/>
        <s v="HOWARD'S CHANCE (Philip)" u="1"/>
        <s v="YATES' INHERITANCE (Resurveyed)" u="1"/>
        <s v="LEWIS' LOT" u="1"/>
        <s v="MACKINZIE'S DISCOVERY" u="1"/>
        <s v="HOWARD'S RESOLUTION - Cornelius" u="1"/>
        <s v="CHEWS RESOLUTION MANOR (Resurveyed)" u="1"/>
        <s v="JONES' ADDITION" u="1"/>
        <s v="PIERPOINT'S PLEASURE" u="1"/>
        <s v="FOSTERS FANCY (Resurveyed)" u="1"/>
        <s v="HOWARD'S LUCK" u="1"/>
        <s v="DUVALL'S RANGE" u="1"/>
        <s v="WORTHINGTON'S ADDITION" u="1"/>
        <s v="FIND IT IF YOU CAN" u="1"/>
        <s v="JOHN'S CHANCE - Showers" u="1"/>
        <s v="HOWARD'S CHANCE (Cornelius)" u="1"/>
        <s v="TALBOTT'S LAST SHIFT" u="1"/>
        <s v="KENDALL'S ENLARGEMENT" u="1"/>
        <s v="WEAVER'S LOT" u="1"/>
        <s v="WRIGHT'S CHANCE &amp; NEIGHBORS GOODWILL" u="1"/>
        <s v="BROWN'S FOREST" u="1"/>
        <s v="RIDGELY'S RANGE - Henry" u="1"/>
        <s v="REPENTANCE" u="1"/>
        <s v="POOR MAN'S BEGINNING (Resurveyed)" u="1"/>
        <s v="BENJAMIN'S ADDITION" u="1"/>
        <s v="DORSEY'S INHERITANCE" u="1"/>
        <s v="SNOWDEN'S RANGE" u="1"/>
        <s v="ADDITION TO KENDELS DELIGHT" u="1"/>
        <s v="THE WIDOW'S COST" u="1"/>
        <s v="DORSEY'S SECOND ADDITION" u="1"/>
        <s v="COLE'S CHOICE" u="1"/>
        <s v="TAYLOR'S HALL" u="1"/>
        <s v="RAY'S CHANCE" u="1"/>
        <s v="BARRY'S DUCK" u="1"/>
        <s v="ADDITION" u="1"/>
        <s v="STEVENS' FOREST" u="1"/>
        <s v="HALLS LOTT" u="1"/>
        <s v="DEPENDANCE" u="1"/>
        <s v="DORSEY'S SEARCH" u="1"/>
        <s v="JOSEPH'S GIFT" u="1"/>
        <s v="MOTHER'S CARE" u="1"/>
        <s v="DORSEY'S CHANCE" u="1"/>
        <s v="COCKEY'S NEGLECT" u="1"/>
        <s v="BROTHER'S AGREEMENT" u="1"/>
        <s v="SHEPHARD'S FOREST" u="1"/>
        <s v="INVASION (Resurveyed)" u="1"/>
        <s v="WARFIELD'S FOREST" u="1"/>
        <s v="GOSNALL'S CHANCE" u="1"/>
        <s v="GOSNELL'S CHANCE" u="1"/>
        <s v="HARRYS LOT  - Warfield" u="1"/>
        <s v="CLARK'S WALKS" u="1"/>
        <s v="MOBBERLY'S REST" u="1"/>
        <s v="HOPSON'S CHOICE - Mercier" u="1"/>
        <s v="SNOWDENS NEW BIRMINGHAM CONNECTED" u="1"/>
        <s v="WARFIELD'S NEGLECT" u="1"/>
        <s v="MOBBERLY'S TAVERN" u="1"/>
        <s v="DORSEY'S ADDITION" u="1"/>
        <s v="BARNES' PURCHASE" u="1"/>
        <s v="LASWELL'S HOPEWELL" u="1"/>
        <s v="MOOREHOUSE'S GENEROUSITY" u="1"/>
        <s v="LYDE'S CONTRIVANCE" u="1"/>
        <s v="LARANCE'S PURCHASE" u="1"/>
        <s v="GRAY'S BOWER" u="1"/>
        <s v="HOLLAND'S SWEEP" u="1"/>
        <s v="MANSELL'S ANGLE" u="1"/>
        <s v="WINDSOR FORREST" u="1"/>
        <s v="RIDGELY'S GREAT PARK" u="1"/>
        <s v="REYNOLD'S HABITATION" u="1"/>
        <s v="BROWNS FORREST (Resurveyed)" u="1"/>
        <s v="GARDNER'S GARDEN" u="1"/>
        <s v="GOOD NEIGHBORHOOD (RIDGELY)" u="1"/>
        <s v="MOORE'S MORNING CHOICE" u="1"/>
        <s v="EDWARD'S DISCOVERY" u="1"/>
        <s v="MACCUBBIN'S SEARCH" u="1"/>
        <s v="BROWN'S HOPYARD" u="1"/>
        <s v="RIDGELY'S FOREST" u="1"/>
        <s v="SELBY'S INHERITANCE (Unpatented)" u="1"/>
        <s v="BROWN'S OVERSIGHT AND WORTHINGTON'S FORESIGHT" u="1"/>
        <s v="JOSHUA'S DELIGHT" u="1"/>
        <s v="MERCIER'S LOT" u="1"/>
        <s v="NEAL'S DELIGHT (Unpatented)" u="1"/>
        <s v="JOHN'S CHANCE" u="1"/>
        <s v="RAYNOLD'S HABITATION" u="1"/>
        <s v="JOHN'S HURRY" u="1"/>
        <s v="POOLE'S CHANCE (Resurveyed)" u="1"/>
        <s v="OLD MANS FOLLY - Davis/Brown" u="1"/>
        <s v="TIMBER NECK" u="1"/>
        <s v="MT AETNA" u="1"/>
        <s v="HICKEN'S CHANCE AND DORSEY'S FRIENDSHIP" u="1"/>
        <s v="SHIPLEY'S CONTENT" u="1"/>
        <s v="RIDGELYS LOT" u="1"/>
        <s v="HOBB'S LOT" u="1"/>
        <s v="BISHOP'S OUTLET" u="1"/>
        <s v="SILENCE (Resurveyed)" u="1"/>
        <s v="BOWDEN'S FOLLY" u="1"/>
        <s v="COOPER'S LOT" u="1"/>
        <s v="JONES' FANCY" u="1"/>
        <s v="FOSTER'S MAKESHIFT" u="1"/>
        <s v="HOBB'S LOT ENLARGED" u="1"/>
        <s v="RIDGELY'S LOT" u="1"/>
        <s v="BARBERS ADDITION TO PINKSTONE'S FANCY" u="1"/>
        <s v="POOR MANS BEGINNING (Resurveyed)" u="1"/>
        <s v="BROTHER'S ADDITION" u="1"/>
        <s v="GRIMES'S CHANCE" u="1"/>
        <s v="OLD MANS FOLLY (Hammond)" u="1"/>
        <s v="LITTLE WORTH" u="1"/>
        <s v="CARTER'S ADDITION" u="1"/>
        <s v="WORTHINGTON'S RANGE" u="1"/>
        <s v="SALLY'S CHANCE (Resurveyed Again)" u="1"/>
        <s v="BACHELOR'S HOPE" u="1"/>
        <s v="AIRY HILLS AND PLEASANT SPRINGS (Resurveyed)" u="1"/>
        <s v="YATES' ADDITION" u="1"/>
        <s v="MOBERLEY'S TAVERN" u="1"/>
        <s v="JOSHUA'S FOLLY" u="1"/>
        <s v="DRYER'S INHERITANCE" u="1"/>
        <s v="HONEY HILLS" u="1"/>
        <s v="SHIPLEY'S ENLARGEMENT" u="1"/>
        <s v="CARTER'S ROCK" u="1"/>
        <s v="HOBBS' REGULATION" u="1"/>
        <s v="NELSON'S WALKS" u="1"/>
        <s v="HOWARD'S RESOLUTION" u="1"/>
        <s v="RIDGELYS LOT - 1694" u="1"/>
        <s v="THE VICTORY" u="1"/>
        <s v="SALLY'S CHANCE (Resurveyed)" u="1"/>
        <s v="HAMMOND'S DELIGHT" u="1"/>
        <s v="PINKSTONE'S DELIGHT" u="1"/>
        <s v="JACK'S PEACOCK" u="1"/>
        <s v="HENRY'S UNITED FRIENDSHIP" u="1"/>
        <s v="RIDGELY'S RANGE - Nicholas" u="1"/>
        <s v="ADDITION TO WHAT'S LEFT" u="1"/>
        <s v="WARFIELD'S CONTRIVANCE" u="1"/>
        <s v="WRIGHT'S CHANCE &amp; NEIGHBORS GOOD WILL" u="1"/>
        <s v="ADDITION TO PORTER'S CARE" u="1"/>
        <s v="SUMMER ADDITION" u="1"/>
        <s v="BLACKWELL'S SEARCH" u="1"/>
        <s v="JOSEPH'S HAZARD" u="1"/>
        <s v="CHANCE - Carroll (Resurveyed)" u="1"/>
        <s v="BENSON'S REQUEST" u="1"/>
        <s v="ANYTHING" u="1"/>
        <s v="HICKORY RIDGE (Resurveyed)" u="1"/>
        <s v="ADDITION TO HATHERLY'S FORREST" u="1"/>
        <s v="SCANTLING'S LOT" u="1"/>
        <s v="GRIMMETT'S CHANCE" u="1"/>
        <s v="WILLOW SPRING" u="1"/>
        <s v="MAJOR'S CHOICE" u="1"/>
        <s v="RIDGELY'S RANGE" u="1"/>
        <s v="GRIMES' CHANCE" u="1"/>
        <s v="GRUMMETT'S CHANCE" u="1"/>
        <s v="DORSEY'S RANGE (Resurveyed)" u="1"/>
        <s v="JOHNSON'S CARE" u="1"/>
        <s v="HAMMONDS DISCOVERY" u="1"/>
        <s v="SNOWDEN NEW BIRMINGHAM MANOR" u="1"/>
        <s v="CAMPLE'S CHANCE" u="1"/>
        <s v="MOOREHOUSES GROVE" u="1"/>
        <s v="BISHOP'S RANGE" u="1"/>
        <s v="SILENCE" u="1"/>
        <s v="HOBSON'S CHOICE" u="1"/>
        <s v="STRINGER'S ADVANTAGE" u="1"/>
        <s v="PINKSTONE'S FANCY" u="1"/>
        <s v="BATCHELOR'S CHOICE" u="1"/>
        <s v="FOSTER'S FANCY" u="1"/>
        <s v="HOBB'S PARK" u="1"/>
        <s v="MOBERLEY'S CHANCE" u="1"/>
        <s v="HOPSON'S CHOICE" u="1"/>
        <s v="FROST'S VENTURE" u="1"/>
        <s v="CHANDLER'S SLAUGHTER" u="1"/>
        <s v="JOHN'S LUCK" u="1"/>
        <s v="EDWARD'S LOT" u="1"/>
        <s v="HARBETT CLEAR" u="1"/>
        <s v="WILLIAMS' CONTRIVANCE" u="1"/>
        <s v="CALEB'S PURCHASE" u="1"/>
        <s v="CHARITIES PURCHASE AND JAMES LOTT" u="1"/>
        <s v="FOSTER'S FANCY (Resurveyed)" u="1"/>
        <s v="WARFIELD'S RANGE" u="1"/>
        <s v="THOMAS' BEGINNING" u="1"/>
        <s v="MT GILBOA" u="1"/>
        <s v="ADAM'S FORREST" u="1"/>
        <s v="STRINGER'S PARK" u="1"/>
        <s v="STRINGER'S ADDITION" u="1"/>
        <s v="WORTHINGTON'S PLAINS" u="1"/>
        <s v="GOOD NEIGHBORHOOD (SHIPLEY)" u="1"/>
        <s v="THE ADDITION TO FREEBORNS PROGRESS" u="1"/>
        <s v="VENISON PARK (Resurveyed)" u="1"/>
        <s v="WHIPS HILLS" u="1"/>
        <s v="NEALS DELIGHT (Resurveyed)" u="1"/>
        <s v="JOSHUA'S LOT" u="1"/>
        <s v="NEAL'S DELIGHT" u="1"/>
        <s v="SNOWDEN'S INTENT" u="1"/>
        <s v="MOUNT GILBOA" u="1"/>
        <s v="BRENT WOOD FORREST" u="1"/>
        <s v="WHITTECAR'S PURCHASE" u="1"/>
        <s v="KILKENNY" u="1"/>
        <s v="PATRICK'S CHOICE" u="1"/>
        <s v="VANITY MOUNT (Resurveyed)" u="1"/>
        <s v="RIDGELY'S LOT - 1800" u="1"/>
        <s v="CHANCE (Mansell)" u="1"/>
        <s v="FRIENDSHIP THE PLATT" u="1"/>
        <s v="ADDITION TO HOBSON'S CHOICE" u="1"/>
        <s v="ADDITION TO HOPSON'S CHOICE" u="1"/>
        <s v="MOOREHOUSE'S GROVE" u="1"/>
        <s v="ADDITION TO NEW YEAR'S GIFT RESURVEYED" u="1"/>
        <s v="SPURRIER'S LOT" u="1"/>
        <s v="COLE'S CHOICE RESURVEYED" u="1"/>
        <s v="GOOD NEIGHBORHOOD" u="1"/>
        <s v="PARR'S RANGE" u="1"/>
        <s v="BROWN'S ENLARGEMENT" u="1"/>
        <s v="ADDITIONAL CHANCE - Mansell" u="1"/>
        <s v="HOBB'S LOTT ENLARGED" u="1"/>
        <s v="DEAVER'S LOT" u="1"/>
        <s v="HAMUTEL'S CHOICE" u="1"/>
        <s v="CREAGH'S ENLARGEMENT" u="1"/>
        <s v="RIDGELYS LOT - 1800" u="1"/>
        <s v="HOWARD'S HEIRSHIP" u="1"/>
        <s v="ADDITION TO KENDEL'S DELIGHT" u="1"/>
        <s v="ADDITION TO TUCKER'S DELIGHT" u="1"/>
        <s v="YATES INHERITANCE (Resurveyed)" u="1"/>
        <s v="DEFIANCE" u="1"/>
        <s v="SNOWDEN'S COWPEN REGULATED" u="1"/>
        <s v="BROWN'S PURCHASE RESURVEYED" u="1"/>
        <s v="DORSEY'S RANGE" u="1"/>
        <s v="HOWARD'S CHANCE" u="1"/>
        <s v="SHEERWOOD FOREST" u="1"/>
        <s v="RIDGELY'S NECK" u="1"/>
        <s v="PLANTER'S PLEASURE" u="1"/>
        <s v="EDWARD'S HOPEWELL" u="1"/>
        <s v="DORSEY'S FRIENDSHIP &amp; HIGGINS CHANCE" u="1"/>
        <s v="HOWARDS LUCK" u="1"/>
        <s v="PRESLEY" u="1"/>
        <s v="WISE MAN'S FOLLY" u="1"/>
        <s v="RANTER'S RIDGE" u="1"/>
        <s v="SNOWDEN'S COWPENS" u="1"/>
        <s v="MOBERLEY'S REST" u="1"/>
        <s v="HARD TO GET AND DEAR PAID FOR (Resurveyed)" u="1"/>
        <s v="BARNES' LUCK" u="1"/>
        <s v="GRAY'S BOWER (Resurveyed)" u="1"/>
        <s v="PHELPS HIS LUCK" u="1"/>
        <s v="HOBSONS CHOICE" u="1"/>
        <s v="SPURRIERS LOTT" u="1"/>
        <s v="HOPSON'S CHOICE - MacKinzie" u="1"/>
        <s v="SECOND ADDITION TO FREDERICKS BURGH" u="1"/>
        <s v="MOBERLEY'S DESIRE" u="1"/>
        <s v="HOWARDS RANGE (Resurveyed)" u="1"/>
        <s v="HALLS LOT" u="1"/>
        <s v="DORSEY'S SEARCH - John" u="1"/>
        <s v="THE INVASION" u="1"/>
        <s v="JOHN'S LOOKOUT" u="1"/>
        <s v="KENDALL'S DELIGHT" u="1"/>
        <s v="ADDITION TO HOBB'S PARK" u="1"/>
        <s v="WARFIELD'S RANGE (Resurveyed)" u="1"/>
        <s v="PATRICK'S DELIGHT" u="1"/>
        <s v="RIGG'S HILLS" u="1"/>
        <s v="CONCORD (Resurveyed)" u="1"/>
        <s v="RESURVEY OF TRACTS" u="1"/>
        <s v="DORSEY'S CHANCE - Joshua" u="1"/>
        <s v="MERCIER'S FRIENDSHIP" u="1"/>
        <s v="GRAYS BOWER (Resurveyed)" u="1"/>
        <s v="DORSEY'S CHANCE - Caleb" u="1"/>
        <s v="ADAM THE SECOND" u="1"/>
        <s v="MOOREHOUSES GENEROUSITY" u="1"/>
        <s v="RESURVEY ON HARRY'S LOT" u="1"/>
        <s v="SECOND ADDITION TO KENDEL'S DELIGHT" u="1"/>
        <s v="FRISSLE'S CHANCE" u="1"/>
        <s v="THE MILL SEAT" u="1"/>
        <s v="HARRISON'S BEGINNING" u="1"/>
        <s v="ROBERT'S ADVANTAGE" u="1"/>
        <s v="WHAT'S LEFT - Hobbs" u="1"/>
        <s v="OVENWOOD THICKET" u="1"/>
        <s v="SAMUEL'S CONTRIVANCE" u="1"/>
        <s v="SHEVER'S ADVENTURE" u="1"/>
        <s v="BROTHERS PARTNERSHIP" u="1"/>
        <s v="BROTHER'S LEVEL" u="1"/>
        <s v="SNOWDEN'S NEW BIRMHINGHAM CONNECTED" u="1"/>
        <s v="VINE'S CHANCE" u="1"/>
        <s v="WHIPS MILL SEAT" u="1"/>
        <s v="GARDNER'S MILL" u="1"/>
        <s v="DORSEY'S SEARCH - Caleb" u="1"/>
        <s v="JOSEPH'S AND JACOB'S INVENTION" u="1"/>
        <s v="JOHN CHANCE" u="1"/>
        <s v="BARNES' HUNT" u="1"/>
        <s v="WILLIAMS LOT" u="1"/>
        <s v="SHIPLEY'S FORESIGHT" u="1"/>
        <s v="HOBB'S LOTT" u="1"/>
        <s v="DAVIS' HILLS" u="1"/>
        <s v="DORSEY'S ADVENTURE" u="1"/>
        <s v="WARFIELD'S CHOICE" u="1"/>
        <s v="MARTIN'S LUCK" u="1"/>
        <s v="WILLIAM'S LOT" u="1"/>
        <s v="BROTHER'S PARTNERSHIP" u="1"/>
        <s v="BROTHERS' PARTNERSHIP" u="1"/>
        <s v="PATRICK'S FANCY" u="1"/>
        <s v="ADDITION TO GARDNER'S GARDEN" u="1"/>
        <s v="WHAT'S LEFT -  Hobbs" u="1"/>
        <s v="PURDUM'S CHANCE" u="1"/>
        <s v="WARFIELDS RANGE (Resurveyed)" u="1"/>
        <s v="GARDNERS GARDEN" u="1"/>
        <s v="GAITHER'S ENLARGEMENT" u="1"/>
        <s v="HICKENS CHANCE &amp; DORSEY'S FRIENDSHIP" u="1"/>
        <s v="WOODFORD (Resurveyed)" u="1"/>
        <s v="HOLLAND'S CHANCE" u="1"/>
        <s v="HOBBS' SUPPORT" u="1"/>
        <s v="WHIPS LOTT" u="1"/>
        <s v="POOLE'S CHANCE" u="1"/>
        <s v="BROWN'S FORREST" u="1"/>
        <s v="CHEW'S RESOLUTION MANOR" u="1"/>
        <s v="BITE THE SKIMMER" u="1"/>
        <s v="CHEW'S VINEYARD" u="1"/>
        <s v="RIDGELY'S LOT - 1694" u="1"/>
        <s v="STONE HOUSE HILL" u="1"/>
        <s v="WINSOR FORREST RESURVEYED" u="1"/>
        <s v="HOOD'S HAVEN (Resurveyed)" u="1"/>
        <s v="POPLAR RANGE" u="1"/>
        <s v="COWICK CONWICK HALL" u="1"/>
        <s v="THE NEGLECT" u="1"/>
        <s v="SNOWDEN'S NEW BIRMHINGHAM" u="1"/>
        <s v="SHIVER'S INTEGRITY" u="1"/>
        <s v="CLARK'S DIRECTIONS" u="1"/>
        <s v="HAMMOND'S DISCOVERY" u="1"/>
        <s v="CLARY'S FORREST" u="1"/>
        <s v="JOHN'S LOT" u="1"/>
        <s v="ADDITION TO BROTHERS' LEVEL" u="1"/>
        <s v="BELL'S CHANCE" u="1"/>
        <s v="SHIPLEY'S ADVENTURE" u="1"/>
        <s v="SCOTT'S ADVANTAGE" u="1"/>
        <s v="OLIVER'S CHANCE" u="1"/>
        <s v="TALBOTT'S ADDITION" u="1"/>
        <s v="ARNOLD'S FANCY" u="1"/>
        <s v="CHANCE (Carroll)" u="1"/>
        <s v="DODDERIDGE'S FORREST" u="1"/>
        <s v="BROWN'S PURCHASE" u="1"/>
        <s v="PRESTIDGE'S FOLLY" u="1"/>
        <s v="BROWN'S FORREST (Resurveyed)" u="1"/>
        <s v="BIRMINGHAM" u="1"/>
        <s v="TALBOTT'S RESOLUTION MANOR" u="1"/>
        <s v="HOWARD'S PASSAGE" u="1"/>
        <s v="HOODS HAVEN (Resurveyed)" u="1"/>
        <s v="JOSHUA'S LOSS AND DORSEY'S ADVANTAGE" u="1"/>
        <s v="FREEBORN'S PROGRESS" u="1"/>
        <s v="BROTHERS' LOVE" u="1"/>
        <s v="SEPT 14, 1739 I WAS BORN JOHN HAMMOND SON OF JOHN" u="1"/>
        <s v="ADDITION TO NEW YEAR'S GIFT" u="1"/>
        <s v="CHANDLER'S SLAUGHTER (Resurveyed)" u="1"/>
        <s v="JOHN'S BEGINNING" u="1"/>
        <s v="DORSEY'S INTEREST" u="1"/>
        <s v="DORSEY'S INTRUST" u="1"/>
        <s v="THACKER'S CHANCE" u="1"/>
        <s v="WARFIELD'S ADDITION" u="1"/>
        <s v="BOYCE'S BEGINNING" u="1"/>
        <s v="FORRESTER'S RANGE (Resurveyed)" u="1"/>
        <s v="RIDGELY'S MEADOW" u="1"/>
        <s v="JOSHUA'S EXPECTATION" u="1"/>
        <s v="REBECCA'S LOT" u="1"/>
        <s v="HUTCHCRAFT'S FORTUNE" u="1"/>
        <s v="BARE HILL" u="1"/>
        <s v="TAYLOR'S PARK" u="1"/>
        <s v="JASON'S MISTAKE" u="1"/>
        <s v="CASH UPON CASH" u="1"/>
        <s v="GRIFFITH'S RANGE" u="1"/>
        <s v="THE DISCOVERY" u="1"/>
        <s v="WINDSOR FOREST" u="1"/>
        <s v="WINCOPIN NECK (Resurveyed)" u="1"/>
        <s v="BATCHELOR'S HOPE" u="1"/>
        <s v="BELT'S POINT" u="1"/>
        <s v="DORSEY'S LANE" u="1"/>
        <s v="HENRY'S LOTT" u="1"/>
        <s v="NEAL'S CHANCE" u="1"/>
        <s v="FORRESTERS RANGE (Resurveyed)" u="1"/>
        <s v="MACKINZIE'S DISCOVERY ENLARGED" u="1"/>
        <s v="SEWELL'S LOT" u="1"/>
        <s v="BROWN'S CHANCE" u="1"/>
        <s v="AIRY HILLS AND PLEASANT SPRINGS" u="1"/>
        <s v="HAMMOND'S INHERITANCE" u="1"/>
      </sharedItems>
    </cacheField>
    <cacheField name="Map Grant Name" numFmtId="0">
      <sharedItems/>
    </cacheField>
    <cacheField name="Surveyed By Last First" numFmtId="0">
      <sharedItems containsBlank="1" count="40">
        <s v="CALDER, James"/>
        <s v="BURGESS, Basil"/>
        <s v="RIDGELY, Henry"/>
        <s v="SHIPLEY, Richard"/>
        <s v="STEVENS, Vachel"/>
        <m/>
        <s v="CROMWELL, William"/>
        <s v="GRIFFITH, Orlando"/>
        <s v="GRIFFITH, Joshua"/>
        <s v="FOWLER, Baruch"/>
        <s v="DORSEY, John"/>
        <s v="HATHERLY, John"/>
        <s v="SMITH, William"/>
        <s v="JONES, Philip"/>
        <s v="LARKIN, Thomas"/>
        <s v="WEEMS, Loch"/>
        <s v="DUVALL, John"/>
        <s v="GIST, Richard"/>
        <s v="BROOKE, Isaac"/>
        <s v="WHITE, Thomas"/>
        <s v="GAY, Nicholas Ruxton"/>
        <s v="MURDOCK, John"/>
        <s v="STODDERT, James"/>
        <s v="WEEMS, James"/>
        <s v="CARROLL, James"/>
        <s v="GIST, Thomas"/>
        <s v="CLARK, John"/>
        <s v="survey missing"/>
        <s v="STEWART, Charles"/>
        <s v="ORNE, Archibald"/>
        <s v="NOBLE, George"/>
        <s v="CALVERT, Charles"/>
        <s v="O'DONNELL, John"/>
        <s v="ENSOR, Darby"/>
        <s v="BLACK, William"/>
        <s v="DENT, Peter"/>
        <s v="BENTLEY, Thomas"/>
        <s v="RIGBIE, Skipwith"/>
        <s v="CARROLL, R. R."/>
        <s v="ELGAR, Joseph"/>
      </sharedItems>
    </cacheField>
    <cacheField name="Surveyed By First Last" numFmtId="0">
      <sharedItems/>
    </cacheField>
    <cacheField name="Survey Date" numFmtId="0">
      <sharedItems containsBlank="1"/>
    </cacheField>
    <cacheField name="Survey Year" numFmtId="0">
      <sharedItems containsBlank="1" containsMixedTypes="1" containsNumber="1" containsInteger="1" minValue="1902" maxValue="1902" count="119">
        <s v="1770"/>
        <s v="1771"/>
        <s v="1732"/>
        <s v="1729"/>
        <s v="1775"/>
        <s v="1757"/>
        <s v="1794"/>
        <s v="1687"/>
        <s v="1742"/>
        <s v="1741"/>
        <s v=""/>
        <s v="1733"/>
        <s v="1744"/>
        <s v="1765"/>
        <s v="1785"/>
        <s v="1762"/>
        <s v="1802"/>
        <s v="1719"/>
        <s v="1772"/>
        <s v="1746"/>
        <s v="1764"/>
        <s v="1724"/>
        <s v="1725"/>
        <s v="1721"/>
        <s v="1749"/>
        <s v="1747"/>
        <s v="1722"/>
        <s v="1753"/>
        <s v="1766"/>
        <s v="1773"/>
        <s v="1734"/>
        <s v="1718"/>
        <s v="1723"/>
        <s v="1783"/>
        <s v="1755"/>
        <s v="1769"/>
        <s v="1754"/>
        <s v="1756"/>
        <s v="1807"/>
        <s v="1730"/>
        <s v="1759"/>
        <m/>
        <s v="1820"/>
        <s v="1726"/>
        <s v="1748"/>
        <s v="1743"/>
        <s v="1761"/>
        <s v="1750"/>
        <s v="1751"/>
        <s v="1720"/>
        <s v="1752"/>
        <s v="1763"/>
        <s v="1728"/>
        <s v="1760"/>
        <s v="1767"/>
        <s v="1717"/>
        <s v="1808"/>
        <s v="1727"/>
        <s v="1695"/>
        <s v="1796"/>
        <s v="1776"/>
        <s v="1797"/>
        <s v="1793"/>
        <s v="1738"/>
        <s v="1803"/>
        <s v="1809"/>
        <s v="1795"/>
        <s v="1731"/>
        <s v="1736"/>
        <s v="1739"/>
        <s v="1716"/>
        <s v="1818"/>
        <s v="1824"/>
        <s v="1737"/>
        <s v="1745"/>
        <s v="1812"/>
        <s v="1792"/>
        <s v="1801"/>
        <s v="1817"/>
        <s v="1758"/>
        <s v="1790"/>
        <s v="1798"/>
        <s v="1821"/>
        <s v="1826"/>
        <s v="1779"/>
        <s v="1669"/>
        <s v="1774"/>
        <s v="1740"/>
        <s v="1787"/>
        <s v="1786"/>
        <s v="1804"/>
        <s v="1815"/>
        <s v="1713"/>
        <s v="1707"/>
        <s v="1789"/>
        <s v="1788"/>
        <s v="1688"/>
        <s v="1814"/>
        <s v="1828"/>
        <s v="1701"/>
        <s v="1800"/>
        <s v="1837"/>
        <s v="1810"/>
        <s v="1784"/>
        <s v="1805"/>
        <s v="1768"/>
        <s v="1735"/>
        <s v="1816"/>
        <s v="1806"/>
        <s v="1819"/>
        <s v="1777"/>
        <s v="1799"/>
        <s v="1823"/>
        <s v="1694"/>
        <n v="1902"/>
        <s v="1811"/>
        <s v="1696"/>
        <s v="1702"/>
        <s v="1830"/>
      </sharedItems>
    </cacheField>
    <cacheField name="Survey KML Date" numFmtId="14">
      <sharedItems/>
    </cacheField>
    <cacheField name="Patented To Last First" numFmtId="0">
      <sharedItems containsBlank="1"/>
    </cacheField>
    <cacheField name="Patented To First Last" numFmtId="0">
      <sharedItems/>
    </cacheField>
    <cacheField name="Patent Owner" numFmtId="0">
      <sharedItems containsMixedTypes="1" containsNumber="1" containsInteger="1" minValue="0" maxValue="0"/>
    </cacheField>
    <cacheField name="Patent Date" numFmtId="0">
      <sharedItems containsBlank="1" containsMixedTypes="1" containsNumber="1" containsInteger="1" minValue="1659" maxValue="1795"/>
    </cacheField>
    <cacheField name="Patent Year" numFmtId="0">
      <sharedItems/>
    </cacheField>
    <cacheField name="Patent KML Date" numFmtId="14">
      <sharedItems/>
    </cacheField>
    <cacheField name="County As Of Patent Date" numFmtId="0">
      <sharedItems containsBlank="1"/>
    </cacheField>
    <cacheField name="Current County" numFmtId="0">
      <sharedItems containsBlank="1" count="8">
        <s v="Baltimore"/>
        <s v="Howard"/>
        <s v="Anne Arundel"/>
        <s v="Frederick"/>
        <s v="Montgomery"/>
        <s v="Prince George's"/>
        <s v="Carroll"/>
        <m u="1"/>
      </sharedItems>
    </cacheField>
    <cacheField name="Original" numFmtId="0">
      <sharedItems containsBlank="1" count="4">
        <s v="Y"/>
        <s v="N"/>
        <s v="U"/>
        <m/>
      </sharedItems>
    </cacheField>
    <cacheField name="Acres" numFmtId="0">
      <sharedItems containsString="0" containsBlank="1" containsNumber="1" minValue="0.5" maxValue="16038"/>
    </cacheField>
    <cacheField name="Location" numFmtId="0">
      <sharedItems containsBlank="1" longText="1"/>
    </cacheField>
    <cacheField name="Repatented As" numFmtId="0">
      <sharedItems containsBlank="1"/>
    </cacheField>
    <cacheField name="Underlying Original Land Patent(s)" numFmtId="0">
      <sharedItems containsBlank="1" containsMixedTypes="1" containsNumber="1" containsInteger="1" minValue="0" maxValue="0" longText="1"/>
    </cacheField>
    <cacheField name="Notes" numFmtId="0">
      <sharedItems containsBlank="1"/>
    </cacheField>
    <cacheField name="MSA Patent Folder or Survey" numFmtId="0">
      <sharedItems containsBlank="1"/>
    </cacheField>
    <cacheField name="MSA Plat" numFmtId="0">
      <sharedItems containsBlank="1"/>
    </cacheField>
    <cacheField name="Transactions" numFmtId="0">
      <sharedItems containsBlank="1"/>
    </cacheField>
    <cacheField name="Surname" numFmtId="0">
      <sharedItems count="239">
        <s v="GILLIS"/>
        <s v="HOBBS"/>
        <s v="OLIVER"/>
        <s v="PIERPOINT"/>
        <s v="KIRBY"/>
        <s v="HOOD"/>
        <s v="WELSH"/>
        <s v="SHIPLEY"/>
        <s v="BARNES"/>
        <s v="CARROLL"/>
        <s v="DUVALL"/>
        <s v="HAMMOND"/>
        <s v="RIDGELY"/>
        <s v="GARDNER"/>
        <s v="SELMAN"/>
        <s v="LAWRENCE"/>
        <s v="ASHPAR"/>
        <s v="SCOTT"/>
        <s v="HATHERLY"/>
        <s v="MACKINZIE"/>
        <s v="JOHNSON"/>
        <s v="MANSELL"/>
        <s v="ELLICOTT"/>
        <s v="DORSEY"/>
        <s v="WARFIELD"/>
        <s v="ISRAEL"/>
        <s v="TUCKER"/>
        <s v="WHIPPS"/>
        <s v="MERCIER"/>
        <s v="WELLS"/>
        <s v="WORTHINGTON"/>
        <s v="MOBERLEY"/>
        <s v="ARNOLD"/>
        <s v="MACGILL"/>
        <s v="HOWARD"/>
        <s v="PEELE"/>
        <s v="HOPKINS"/>
        <s v="VINER"/>
        <s v="SEWELL"/>
        <s v="BARBER"/>
        <s v="PARR"/>
        <s v="GAITHER"/>
        <s v="SPURRIER"/>
        <s v="LEVENS"/>
        <s v="MEDCALF"/>
        <s v="BEALL"/>
        <s v="PURDUM"/>
        <s v="MUSGROVE"/>
        <s v="CUMMING"/>
        <s v="GLANN"/>
        <s v="BELL"/>
        <s v="BELT"/>
        <s v="BORDLEY"/>
        <s v="GRIFFITH"/>
        <s v="STEVENS"/>
        <s v="BENSON"/>
        <s v="SNOWDEN"/>
        <s v="NELSON"/>
        <s v="BISHOP"/>
        <s v=""/>
        <s v="BLACKWELL"/>
        <s v="COCKEY"/>
        <s v="BOYCE"/>
        <s v="BROOKE"/>
        <s v="BROWN"/>
        <s v="BRUNT"/>
        <s v="CHANCE"/>
        <s v="CHASE"/>
        <s v="BURGESS"/>
        <s v="ORGAN"/>
        <s v="CAMPBLE"/>
        <s v="GARDINER"/>
        <s v="CARTER"/>
        <s v="CHANDLER"/>
        <s v="NORWOOD"/>
        <s v="HANKS"/>
        <s v="CHEW"/>
        <s v="NICHOLSON"/>
        <s v="CLARK"/>
        <s v="CLARY"/>
        <s v="CHAMBERLAIN"/>
        <s v="JONES"/>
        <s v="COLE"/>
        <s v="GOODMAN"/>
        <s v="ALEXANDER"/>
        <s v="FRISSELL"/>
        <s v="HAYWARD"/>
        <s v="CHARMIER"/>
        <s v="WAINWRIGHT"/>
        <s v="CREAGH"/>
        <s v="CROSS"/>
        <s v="SELBY"/>
        <s v="WALLIS"/>
        <s v="CUSACK"/>
        <s v="DARBY"/>
        <s v="DAVIS"/>
        <s v="DEAVER"/>
        <s v="DENTON"/>
        <s v="DODDERIDGE"/>
        <s v="HIGGINS"/>
        <s v="DRYER"/>
        <s v="CAMPBELL"/>
        <s v="EDWARDS"/>
        <s v="EWEN"/>
        <s v="HANKES"/>
        <s v="STERRETT"/>
        <s v="YEATES"/>
        <s v="REYNOLDS"/>
        <s v="FORREST"/>
        <s v="AYTON"/>
        <s v="FOSTER"/>
        <s v="OWINGS"/>
        <s v="FREEBORN"/>
        <s v="SPIRES"/>
        <s v="WEST"/>
        <s v="FROST"/>
        <s v="ATHORPE"/>
        <s v="KETHIN"/>
        <s v="GWYNN"/>
        <s v="RANDALL"/>
        <s v="MAGRUDER"/>
        <s v="KEENER"/>
        <s v="PRESTIDGE"/>
        <s v="FISHER"/>
        <s v="GOSNELL"/>
        <s v="GOZNELL"/>
        <s v="GRAY"/>
        <s v="GREEN"/>
        <s v="GRIMES"/>
        <s v="GOODWIN"/>
        <s v="BARLEY"/>
        <s v="HALL"/>
        <s v="GEIST"/>
        <s v="MOBERLY"/>
        <s v="HARBETT"/>
        <s v="HARRIS"/>
        <s v="HARRISON"/>
        <s v="O'DONNELL"/>
        <s v="MATTHEWS"/>
        <s v="HAMILTON"/>
        <s v="CUTSARY"/>
        <s v="HICKENS"/>
        <s v="CLARKE"/>
        <s v="EVERITT"/>
        <s v="EBDEN"/>
        <s v="BUDDS"/>
        <s v="HOLLAND"/>
        <s v="PINKNEY"/>
        <s v="HUTCHCRAFT"/>
        <s v="FINLAY"/>
        <s v="WATKINS"/>
        <s v="CROOKS"/>
        <s v="TAILLOR"/>
        <s v="JACKS"/>
        <s v="JAMES"/>
        <s v="SELLMAN"/>
        <s v="SHOWERS"/>
        <s v="SAPPINGTON"/>
        <s v="FOWLER"/>
        <s v="LEE"/>
        <s v="WRIGHT"/>
        <s v="CORNELIUS"/>
        <s v="ALCOCK"/>
        <s v="ROWLES"/>
        <s v="MACKENZIE"/>
        <s v="HUNT"/>
        <s v="PINKSTONE"/>
        <s v="MARTIN"/>
        <s v="TULLEY"/>
        <s v="BLACK"/>
        <s v="MOORE"/>
        <s v="MOREHOUSE"/>
        <s v="WILLIAMS"/>
        <s v="PHELPS"/>
        <s v="BISSET"/>
        <s v="PENN"/>
        <s v="STRINGER"/>
        <s v="POOLE"/>
        <s v="ALSTONE"/>
        <s v="TALBOTT"/>
        <s v="WARD"/>
        <s v="PORTER"/>
        <s v="CRAPSTER"/>
        <s v="RAYNOLD"/>
        <s v="RAY"/>
        <s v="HERBERT"/>
        <s v="MOBBERLY"/>
        <s v="RICHMOND"/>
        <s v="RIGGS"/>
        <s v="LANKFORD"/>
        <s v="SIMPSON"/>
        <s v="MURRAY"/>
        <s v="SCANTLING"/>
        <s v="SEAVENER"/>
        <s v="WHITE"/>
        <s v="SHEPHARD"/>
        <s v="SHEVER"/>
        <s v="SHIVER"/>
        <s v="FARMER"/>
        <s v="STONE"/>
        <s v="TODD"/>
        <s v="STINCHCOMB"/>
        <s v="STONER"/>
        <s v="HUGHS"/>
        <s v="BEALE"/>
        <s v="MEWSHAW"/>
        <s v="CORD"/>
        <s v="TAYLOR"/>
        <s v="GASSAWAY"/>
        <s v="FRENCH"/>
        <s v="OWEN"/>
        <s v="EDNEY"/>
        <s v="BUDD"/>
        <s v="HARMAN"/>
        <s v="DICK"/>
        <s v="NOBLE"/>
        <s v="VINES"/>
        <s v="SUNDERLAND"/>
        <s v="WALKER"/>
        <s v="WHITEACRE"/>
        <s v="WHITTECAR"/>
        <s v="WILLIAMSON"/>
        <s v="BUCHANAN"/>
        <s v="RICHARDSON"/>
        <s v="MARRIOTT"/>
        <s v="AWBREY"/>
        <s v="YATES"/>
        <s v="FARMES" u="1"/>
        <s v="NEAL" u="1"/>
        <s v="FARMERS" u="1"/>
        <s v="MOOREHOUSE" u="1"/>
        <s v="VINE" u="1"/>
        <s v="KETLIN" u="1"/>
        <s v="ALSTONES" u="1"/>
        <s v="RYON" u="1"/>
        <s v="CHAMIER" u="1"/>
        <s v="McGILL" u="1"/>
        <s v="CAMPLE" u="1"/>
        <s v="McKINZIE" u="1"/>
      </sharedItems>
    </cacheField>
    <cacheField name="Family" numFmtId="0">
      <sharedItems containsBlank="1"/>
    </cacheField>
    <cacheField name="Map Description" numFmtId="0">
      <sharedItems longText="1"/>
    </cacheField>
    <cacheField name="Short Name" numFmtId="0">
      <sharedItems/>
    </cacheField>
    <cacheField name="Short Name2" numFmtId="0">
      <sharedItems/>
    </cacheField>
    <cacheField name="Mapped Patent Year" numFmtId="0">
      <sharedItems/>
    </cacheField>
    <cacheField name="Match Patent Year" numFmtId="0">
      <sharedItems containsBlank="1"/>
    </cacheField>
    <cacheField name="Mapped Desc" numFmtId="0">
      <sharedItems containsBlank="1" containsMixedTypes="1" containsNumber="1" containsInteger="1" minValue="0" maxValue="0" longText="1"/>
    </cacheField>
    <cacheField name="Match Mapped Desc" numFmtId="0">
      <sharedItems containsBlank="1"/>
    </cacheField>
    <cacheField name="Post Office" numFmtId="0">
      <sharedItems containsBlank="1" count="25">
        <m/>
        <s v="Mt. Airy"/>
        <s v="Ellicott City - West"/>
        <s v="Ellicott City - East"/>
        <s v="Sykesville"/>
        <s v="Laurel"/>
        <s v="Glenelg"/>
        <s v="Jessup"/>
        <s v="Cooksville"/>
        <s v="Elkridge"/>
        <s v="Columbia - South"/>
        <s v="West Friendship"/>
        <s v="Woodbine"/>
        <s v="Columbia - East"/>
        <s v="Clarksville"/>
        <s v="Hanover"/>
        <s v="Dayton"/>
        <s v="Columbia - West"/>
        <s v="Fulton"/>
        <s v="Brookevillle"/>
        <s v="Highland"/>
        <s v="Glenwood"/>
        <s v="Woodstock"/>
        <s v="Marriottsville"/>
        <s v="Savage"/>
      </sharedItems>
    </cacheField>
    <cacheField name="Plat Type" numFmtId="0">
      <sharedItems containsBlank="1"/>
    </cacheField>
    <cacheField name="Plat Notes / Dependencies" numFmtId="0">
      <sharedItems containsBlank="1"/>
    </cacheField>
    <cacheField name="Plat Quality" numFmtId="0">
      <sharedItems containsBlank="1"/>
    </cacheField>
    <cacheField name="Plat Declination" numFmtId="0">
      <sharedItems containsString="0" containsBlank="1" containsNumber="1" minValue="-8" maxValue="4"/>
    </cacheField>
    <cacheField name="Platted" numFmtId="0">
      <sharedItems containsBlank="1" containsMixedTypes="1" containsNumber="1" containsInteger="1" minValue="1" maxValue="757"/>
    </cacheField>
    <cacheField name="Dorsey's Map" numFmtId="0">
      <sharedItems containsString="0" containsBlank="1" containsNumber="1" containsInteger="1" minValue="1" maxValue="1"/>
    </cacheField>
    <cacheField name="Shawn's Map" numFmtId="0">
      <sharedItems containsString="0" containsBlank="1" containsNumber="1" containsInteger="1" minValue="1" maxValue="1"/>
    </cacheField>
    <cacheField name="Map Notes" numFmtId="0">
      <sharedItems containsBlank="1"/>
    </cacheField>
    <cacheField name="Mapped Patent Year2" numFmtId="0">
      <sharedItems/>
    </cacheField>
    <cacheField name="Match Patent Year2" numFmtId="0">
      <sharedItems/>
    </cacheField>
    <cacheField name="Mapped Desc2" numFmtId="0">
      <sharedItems containsMixedTypes="1" containsNumber="1" containsInteger="1" minValue="0" maxValue="0" longText="1"/>
    </cacheField>
    <cacheField name="Match Desc" numFmtId="0">
      <sharedItems/>
    </cacheField>
    <cacheField name="Mapped Date" numFmtId="0">
      <sharedItems/>
    </cacheField>
    <cacheField name="Match Dat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13">
  <r>
    <x v="0"/>
    <s v="A CORK FOR THE EMPTY BOTTLE"/>
    <x v="0"/>
    <s v=" James Calder"/>
    <s v="1/13/1770"/>
    <x v="0"/>
    <s v="1770-01"/>
    <s v="GILLIS, John"/>
    <s v=" John Gillis"/>
    <s v="GILLIS, John"/>
    <s v="May 1771"/>
    <s v="1771"/>
    <s v="1771-05"/>
    <s v="Baltimore"/>
    <x v="0"/>
    <x v="0"/>
    <n v="27.5"/>
    <s v="in Baltimore County &quot;Beginning at the end of the second line a tract of land called the Empty Bottle&quot;, to the southwest of Empty Bottle"/>
    <m/>
    <s v="A Cork For The  Empty Bottle"/>
    <m/>
    <s v="A Cork For The  Empty Bottle"/>
    <s v="A Cork For The Empty Bottle Plat"/>
    <m/>
    <x v="0"/>
    <m/>
    <s v="Surveyed 1/13/1770 by James Calder; Patented in May 1771 by John Gillis for 27.5 acres; in Baltimore County &quot;Beginning at the end of the second line a tract of land called the Empty Bottle&quot;, to the southwest of Empty Bottle"/>
    <s v="A CORK FOR THE EMPTY BOTTLE"/>
    <s v="A CORK FOR THE EMPTY BOTTLE"/>
    <s v="1771"/>
    <s v="Y"/>
    <s v="Patented in May 1771 by GILLIS, John for 27.5 acres; in Baltimore County &quot;Beginning at the end of the second line a tract of land called the Empty Bottle&quot;, to the southwest of Empty Bottle"/>
    <s v="N"/>
    <x v="0"/>
    <m/>
    <m/>
    <m/>
    <m/>
    <n v="624"/>
    <m/>
    <m/>
    <m/>
    <s v="1771"/>
    <s v="Y"/>
    <s v="Patented in May 1771 by GILLIS, John for 27.5 acres; in Baltimore County &quot;Beginning at the end of the second line a tract of land called the Empty Bottle&quot;, to the southwest of Empty Bottle"/>
    <s v="N"/>
    <s v="1771"/>
    <s v="Y"/>
  </r>
  <r>
    <x v="1"/>
    <s v="A PIECE BY ITSELF"/>
    <x v="1"/>
    <s v=" Basil Burgess"/>
    <s v="9/1/1771"/>
    <x v="1"/>
    <s v="1771-09"/>
    <s v="HOBBS, Wiilliam"/>
    <s v=" Wiilliam Hobbs"/>
    <s v="HOBBS, Wiilliam"/>
    <s v="Sep 1797"/>
    <s v="1797"/>
    <s v="1797-09"/>
    <s v="Anne Arundel"/>
    <x v="1"/>
    <x v="0"/>
    <n v="52"/>
    <s v="Surveyed for Samuel Mansell in 1771 &quot;on the south side of Patapsco Falls and about eighty yards from the said falls and on the west side of a draught or small branch that descends into the said falls&quot;"/>
    <s v="Trouble For Nothing"/>
    <s v="A Piece By Itself"/>
    <m/>
    <s v="A Piece By Itself"/>
    <s v="A Piece By Itself Plat"/>
    <m/>
    <x v="1"/>
    <m/>
    <s v="Surveyed 9/1/1771 by Basil Burgess; Patented in Sep 1797 by Wiilliam Hobbs for 52 acres repatented as Trouble For Nothing; Surveyed for Samuel Mansell in 1771 &quot;on the south side of Patapsco Falls and about eighty yards from the said falls and on the west side of a draught or small branch that descends into the said falls&quot;"/>
    <s v="A PIECE BY ITSELF"/>
    <s v="A PIECE BY ITSELF"/>
    <s v="1797"/>
    <s v="Y"/>
    <s v="Patented in Sep 1797 by HOBBS, Wiilliam for 52 acres repatented as Trouble For Nothing; Surveyed for Samuel Mansell in 1771 &quot;on the south side of Patapsco Falls and about eighty yards from the said falls and on the west side of a draught or small branch that descends into the said falls&quot;"/>
    <s v="N"/>
    <x v="1"/>
    <s v="Dependent"/>
    <s v="Shown in plat of resurvey which is in turn dependent on other plats"/>
    <m/>
    <n v="0"/>
    <n v="554"/>
    <m/>
    <m/>
    <m/>
    <s v="1797"/>
    <s v="Y"/>
    <s v="Patented in Sep 1797 by HOBBS, Wiilliam for 52 acres repatented as Trouble For Nothing; Surveyed for Samuel Mansell in 1771 &quot;on the south side of Patapsco Falls and about eighty yards from the said falls and on the west side of a draught or small branch that descends into the said falls&quot;"/>
    <s v="N"/>
    <s v="1797"/>
    <s v="Y"/>
  </r>
  <r>
    <x v="2"/>
    <s v="A SLIPE BY CHANCE"/>
    <x v="2"/>
    <s v=" Henry Ridgely"/>
    <s v="9/27/1732"/>
    <x v="2"/>
    <s v="1732-09"/>
    <s v="OLIVER, John "/>
    <s v=" John  Oliver"/>
    <s v="OLIVER, John "/>
    <s v="Jun 1734"/>
    <s v="1734"/>
    <s v="1734-06"/>
    <s v="Anne Arundel"/>
    <x v="1"/>
    <x v="0"/>
    <n v="100"/>
    <s v="&quot;on the south side of the Maine falls of Patapsco River Beginning at a bounded white oak it being also the beginning tree of Daniel Rawlings his part of a tract of land called Good Fellowship taken up by Mr. Christopher Randall of Baltimore County&quot;"/>
    <s v="Oliver's Chance"/>
    <s v="A Slipe By Chance"/>
    <m/>
    <s v="A Slipe By Chance"/>
    <s v="A Slipe By Chance Plat"/>
    <m/>
    <x v="2"/>
    <m/>
    <s v="Surveyed 9/27/1732 by Henry Ridgely; Patented in Jun 1734 by John Oliver for 100 acres repatented as Oliver's Chance; &quot;on the south side of the Maine falls of Patapsco River Beginning at a bounded white oak it being also the beginning tree of Daniel Rawlings his part of a tract of land called Good Fellowship taken up by Mr. Christopher Randall of Baltimore County&quot;"/>
    <s v="A SLIPE BY CHANCE"/>
    <s v="A SLIPE BY CHANCE"/>
    <s v="1734"/>
    <s v="Y"/>
    <s v="Patented in Jun 1734 by OLIVER, John for 100 acres repatented as Oliver's Chance; &quot;on the south side of the Maine falls of Patapsco River Beginning at a bounded white oak it being also the beginning tree of Daniel Rawlings his part of a tract of land called Good Fellowship taken up by Mr. Christopher Randall of Baltimore County&quot;"/>
    <s v="N"/>
    <x v="2"/>
    <s v="Indicated"/>
    <s v="Shown in resurvey Olivers Chance which bounds the Patapscco"/>
    <m/>
    <m/>
    <n v="394"/>
    <m/>
    <m/>
    <m/>
    <s v="1734"/>
    <s v="Y"/>
    <s v="Patented in Jun 1734 by OLIVER, John for 100 acres repatented as Oliver's Chance; &quot;on the south side of the Maine falls of Patapsco River Beginning at a bounded white oak it being also the beginning tree of Daniel Rawlings his part of a tract of land called Good Fellowship taken up by Mr. Christopher Randall of Baltimore County&quot;"/>
    <s v="N"/>
    <s v="1734"/>
    <s v="Y"/>
  </r>
  <r>
    <x v="3"/>
    <s v="A STONY HILL SIDE"/>
    <x v="2"/>
    <s v=" Henry Ridgely"/>
    <s v="3/24/1729"/>
    <x v="3"/>
    <s v="1729-03"/>
    <s v="PIERPOINT, Charles"/>
    <s v=" Charles Pierpoint"/>
    <s v="PIERPOINT, Charles"/>
    <s v="Jan 1731"/>
    <s v="1731"/>
    <s v="1731-01"/>
    <s v="Anne Arundel"/>
    <x v="1"/>
    <x v="0"/>
    <n v="15"/>
    <s v="&quot;Between a tract of land called Chews Vineyard Manner [Manor] and the great falls of Patapsco River&quot; starting &quot;between the said falls and a race dugg by the said Pierpoint for to build a water mill thereon&quot;"/>
    <m/>
    <s v="A Stony Hill Side"/>
    <m/>
    <s v="A Stony Hill Side"/>
    <s v="A Stony Hill Side Plat"/>
    <m/>
    <x v="3"/>
    <m/>
    <s v="Surveyed 3/24/1729 by Henry Ridgely; Patented in Jan 1731 by Charles Pierpoint for 15 acres; &quot;Between a tract of land called Chews Vineyard Manner [Manor] and the great falls of Patapsco River&quot; starting &quot;between the said falls and a race dugg by the said Pierpoint for to build a water mill thereon&quot;"/>
    <s v="A STONY HILL SIDE"/>
    <s v="A STONY HILL SIDE"/>
    <s v="1731"/>
    <s v="Y"/>
    <s v="Patented in Jan 1731 by PIERPOINT, Charles for 15 acres; &quot;Between a tract of land called Chews Vineyard Manner [Manor] and the great falls of Patapsco River&quot; starting &quot;between the said falls and a race dugg by the said Pierpoint for to build a water mill thereon&quot;"/>
    <s v="N"/>
    <x v="3"/>
    <m/>
    <m/>
    <m/>
    <n v="-3"/>
    <n v="698"/>
    <m/>
    <m/>
    <m/>
    <s v="1731"/>
    <s v="Y"/>
    <s v="Patented in Jan 1731 by PIERPOINT, Charles for 15 acres; &quot;Between a tract of land called Chews Vineyard Manner [Manor] and the great falls of Patapsco River&quot; starting &quot;between the said falls and a race dugg by the said Pierpoint for to build a water mill thereon&quot;"/>
    <s v="N"/>
    <s v="1731"/>
    <s v="Y"/>
  </r>
  <r>
    <x v="4"/>
    <s v="ACCIDENT"/>
    <x v="1"/>
    <s v=" Basil Burgess"/>
    <s v="9/14/1775"/>
    <x v="4"/>
    <s v="1775-09"/>
    <s v="KIRBY, James"/>
    <s v=" James Kirby"/>
    <s v="KIRBY, James"/>
    <s v="Sep 1775"/>
    <s v="1775"/>
    <s v="1775-09"/>
    <s v="Anne Arundel"/>
    <x v="1"/>
    <x v="0"/>
    <n v="3"/>
    <s v="&quot;Beginning at the end of ten perches in the north twenty six degrees east eighty perch course of the land called Hatherly's Resolution&quot;"/>
    <m/>
    <s v="Accident"/>
    <m/>
    <s v="Accident"/>
    <s v="Accident Plat"/>
    <m/>
    <x v="4"/>
    <m/>
    <s v="Surveyed 9/14/1775 by Basil Burgess; Patented in Sep 1775 by James Kirby for 3 acres; &quot;Beginning at the end of ten perches in the north twenty six degrees east eighty perch course of the land called Hatherly's Resolution&quot;"/>
    <s v="ACCIDENT"/>
    <s v="ACCIDENT"/>
    <s v="1775"/>
    <s v="Y"/>
    <s v="Patented in Sep 1775 by KIRBY, James for 3 acres; &quot;Beginning at the end of ten perches in the north twenty six degrees east eighty perch course of the land called Hatherly's Resolution&quot;"/>
    <s v="N"/>
    <x v="2"/>
    <s v="Dependent"/>
    <s v="Hatherlys Resolution"/>
    <m/>
    <n v="0"/>
    <n v="753"/>
    <m/>
    <m/>
    <m/>
    <s v="1775"/>
    <s v="Y"/>
    <s v="Patented in Sep 1775 by KIRBY, James for 3 acres; &quot;Beginning at the end of ten perches in the north twenty six degrees east eighty perch course of the land called Hatherly's Resolution&quot;"/>
    <s v="N"/>
    <s v="1775"/>
    <s v="Y"/>
  </r>
  <r>
    <x v="5"/>
    <s v="ACCORD"/>
    <x v="3"/>
    <s v=" Richard Shipley"/>
    <s v="5/27/1757"/>
    <x v="5"/>
    <s v="1757-05"/>
    <s v="HOOD, James"/>
    <s v=" James Hood"/>
    <s v="HOOD, James"/>
    <s v="May 1757"/>
    <s v="1757"/>
    <s v="1757-05"/>
    <s v="Anne Arundel"/>
    <x v="1"/>
    <x v="0"/>
    <n v="42"/>
    <s v="&quot;on the south side of the western falls of Patapsco near the mouth of a branch called the Great Bridge Branch next adjoyning a tract of land called Johns Chance&quot; starting at the end of the twelfth course of Johns Chance"/>
    <m/>
    <s v="Accord"/>
    <m/>
    <s v="Accord"/>
    <s v="Accord Plat"/>
    <m/>
    <x v="5"/>
    <m/>
    <s v="Surveyed 5/27/1757 by Richard Shipley; Patented in May 1757 by James Hood for 42 acres; &quot;on the south side of the western falls of Patapsco near the mouth of a branch called the Great Bridge Branch next adjoyning a tract of land called Johns Chance&quot; starting at the end of the twelfth course of Johns Chance"/>
    <s v="ACCORD"/>
    <s v="ACCORD"/>
    <s v="1757"/>
    <s v="Y"/>
    <s v="Patented in May 1757 by HOOD, James for 42 acres; &quot;on the south side of the western falls of Patapsco near the mouth of a branch called the Great Bridge Branch next adjoyning a tract of land called Johns Chance&quot; starting at the end of the twelfth course of Johns Chance"/>
    <s v="N"/>
    <x v="4"/>
    <m/>
    <m/>
    <m/>
    <n v="0"/>
    <n v="590"/>
    <m/>
    <m/>
    <m/>
    <s v="1757"/>
    <s v="Y"/>
    <s v="Patented in May 1757 by HOOD, James for 42 acres; &quot;on the south side of the western falls of Patapsco near the mouth of a branch called the Great Bridge Branch next adjoyning a tract of land called Johns Chance&quot; starting at the end of the twelfth course of Johns Chance"/>
    <s v="N"/>
    <s v="1757"/>
    <s v="Y"/>
  </r>
  <r>
    <x v="6"/>
    <s v=""/>
    <x v="4"/>
    <s v=" Vachel Stevens"/>
    <s v="11/16/1794"/>
    <x v="6"/>
    <s v="1794-11"/>
    <s v="WELSH, John"/>
    <s v=" John Welsh"/>
    <s v="WELSH, John"/>
    <s v="Dec 1794"/>
    <s v="1794"/>
    <s v="1794-12"/>
    <s v="Anne Arundel"/>
    <x v="1"/>
    <x v="0"/>
    <n v="49"/>
    <s v="Adjoining Additional Defense but does not say where"/>
    <m/>
    <s v="Acorn Hill"/>
    <m/>
    <s v="Acorn Hill"/>
    <s v="Acorn Hill Plat"/>
    <m/>
    <x v="6"/>
    <m/>
    <s v="Surveyed 11/16/1794 by Vachel Stevens; Patented in Dec 1794 by John Welsh for 49 acres; Adjoining Additional Defense but does not say where"/>
    <s v="ACORN HILL"/>
    <s v="ACORN HILL"/>
    <s v=""/>
    <s v=""/>
    <s v=""/>
    <s v=""/>
    <x v="0"/>
    <m/>
    <m/>
    <m/>
    <m/>
    <n v="567"/>
    <m/>
    <m/>
    <m/>
    <s v=""/>
    <s v=""/>
    <s v=""/>
    <s v=""/>
    <s v=""/>
    <s v=""/>
  </r>
  <r>
    <x v="7"/>
    <s v="ADAM THE FIRST"/>
    <x v="5"/>
    <s v=""/>
    <s v="10/1/1687"/>
    <x v="7"/>
    <s v="1687-10"/>
    <s v="SHIPLEY, Adam "/>
    <s v=" Adam  Shipley"/>
    <s v="SHIPLEY, Adam "/>
    <s v="Oct 1687"/>
    <s v="1687"/>
    <s v="1687-10"/>
    <s v="Anne Arundel"/>
    <x v="1"/>
    <x v="0"/>
    <n v="500"/>
    <s v="Resurveyed with vacancies for 580 acres in May 1742."/>
    <s v="Adam The First And Adam The Second Resurveyed"/>
    <s v="Adam The First"/>
    <m/>
    <s v="no survey at MSA patent site; MSA S1581-112; Settlers of MD"/>
    <s v="Adam The First and Adam The Second Resurveyed Plat"/>
    <m/>
    <x v="7"/>
    <s v="Shipley"/>
    <s v="Surveyed 10/1/1687; Patented in Oct 1687 by Adam Shipley for 500 acres repatented as Adam The First And Adam The Second Resurveyed; Resurveyed with vacancies for 580 acres in May 1742."/>
    <s v="ADAM THE FIRST"/>
    <s v="ADAM THE FIRST"/>
    <s v="1687"/>
    <s v="Y"/>
    <s v="Patented in Oct 1687 by SHIPLEY, Adam for 500 acres repatented as Adam The First And Adam The Second Resurveyed; Resurveyed with vacancies for 580 acres in May 1742."/>
    <s v="N"/>
    <x v="2"/>
    <m/>
    <m/>
    <m/>
    <n v="-4"/>
    <n v="129"/>
    <m/>
    <m/>
    <m/>
    <s v="1687"/>
    <s v="Y"/>
    <s v="Patented in Oct 1687 by SHIPLEY, Adam for 500 acres repatented as Adam The First And Adam The Second Resurveyed; Resurveyed with vacancies for 580 acres in May 1742."/>
    <s v="N"/>
    <s v="1687"/>
    <s v="Y"/>
  </r>
  <r>
    <x v="8"/>
    <s v="ADAM THE FIRST AND ADAM THE SECOND RESURVEYED"/>
    <x v="6"/>
    <s v=" William Cromwell"/>
    <s v="5/21/1742"/>
    <x v="8"/>
    <s v="1742-05"/>
    <s v="SHIPLEY, Adam "/>
    <s v=" Adam  Shipley"/>
    <s v="SHIPLEY, Adam "/>
    <s v="May 1742"/>
    <s v="1742"/>
    <s v="1742-05"/>
    <s v="Anne Arundel"/>
    <x v="1"/>
    <x v="1"/>
    <n v="137"/>
    <s v="A portion of the resurveyed Adam The First with vacancies"/>
    <m/>
    <s v="Adam The First"/>
    <m/>
    <s v="Adam the First and Adam the Second Resurveyed"/>
    <s v="Adam The First and Adam The Second Resurveyed Plat"/>
    <m/>
    <x v="7"/>
    <m/>
    <s v="Surveyed 5/21/1742 by William Cromwell; Patented in May 1742 by Adam Shipley for 137 acres; A portion of the resurveyed Adam The First with vacancies"/>
    <s v="ADAM THE FIRST AND ADAM THE SECOND RESURVEYED"/>
    <s v="ADAM THE FIRST AND ADAM THE SECOND RESURVEYED"/>
    <s v="1742"/>
    <s v="Y"/>
    <s v="Patented in May 1742 by SHIPLEY, Adam for 137 acres; A portion of the resurveyed Adam The First with vacancies"/>
    <s v="N"/>
    <x v="2"/>
    <s v="Dependent/Fixed"/>
    <s v="Adam The First, last bounder on north bank of Rockburn Branch"/>
    <m/>
    <n v="-4"/>
    <s v=""/>
    <m/>
    <m/>
    <m/>
    <s v="1742"/>
    <s v="Y"/>
    <s v="Patented in May 1742 by SHIPLEY, Adam for 137 acres; A portion of the resurveyed Adam The First with vacancies"/>
    <s v="N"/>
    <s v="1742"/>
    <s v="Y"/>
  </r>
  <r>
    <x v="9"/>
    <s v="ADAMS FORREST"/>
    <x v="6"/>
    <s v=" William Cromwell"/>
    <s v="9/21/1741"/>
    <x v="9"/>
    <s v="1741-09"/>
    <s v="BARNES, Adam "/>
    <s v=" Adam  Barnes"/>
    <s v="BARNES, Adam "/>
    <s v="Oct 1743"/>
    <s v="1743"/>
    <s v="1743-10"/>
    <s v="Anne Arundel"/>
    <x v="1"/>
    <x v="0"/>
    <n v="287"/>
    <s v="&quot;on the head drafts of Middle River&quot; beginning at bounded trees of Henry's Park"/>
    <s v="Invasion"/>
    <s v="Adams Forrest"/>
    <m/>
    <s v="Adams Forrest"/>
    <s v="Adams Forrest Plat"/>
    <m/>
    <x v="8"/>
    <s v="Barnes"/>
    <s v="Surveyed 9/21/1741 by William Cromwell; Patented in Oct 1743 by Adam Barnes for 287 acres repatented as Invasion; &quot;on the head drafts of Middle River&quot; beginning at bounded trees of Henry's Park"/>
    <s v="ADAMS FORREST"/>
    <s v="ADAMS FORREST"/>
    <s v="1743"/>
    <s v="Y"/>
    <s v="Patented in Oct 1743 by BARNES, Adam for 287 acres repatented as Invasion; &quot;on the head drafts of Middle River&quot; beginning at bounded trees of Henry's Park"/>
    <s v="N"/>
    <x v="4"/>
    <m/>
    <m/>
    <m/>
    <m/>
    <n v="234"/>
    <m/>
    <m/>
    <m/>
    <s v="1743"/>
    <s v="Y"/>
    <s v="Patented in Oct 1743 by BARNES, Adam for 287 acres repatented as Invasion; &quot;on the head drafts of Middle River&quot; beginning at bounded trees of Henry's Park"/>
    <s v="N"/>
    <s v="1743"/>
    <s v="Y"/>
  </r>
  <r>
    <x v="10"/>
    <s v="ADDITION - CARROLL"/>
    <x v="5"/>
    <s v=""/>
    <m/>
    <x v="10"/>
    <s v=""/>
    <s v="CARROLL, Charles "/>
    <s v=" Charles  Carroll"/>
    <s v="CARROLL, Charles "/>
    <s v="Mar 1703"/>
    <s v="1703"/>
    <s v="1703-03"/>
    <m/>
    <x v="1"/>
    <x v="0"/>
    <n v="3000"/>
    <m/>
    <m/>
    <s v="Addition"/>
    <m/>
    <s v="no survey at MSA patent site"/>
    <m/>
    <m/>
    <x v="9"/>
    <s v="Carroll"/>
    <s v="Patented in Mar 1703 by Charles Carroll for 3000 acres"/>
    <s v="ADDITION"/>
    <s v="ADDITION - Carroll"/>
    <s v="1703"/>
    <s v="Y"/>
    <s v="Patented in Mar 1703 by CARROLL, Charles for 3000 acres"/>
    <s v="N"/>
    <x v="2"/>
    <m/>
    <m/>
    <m/>
    <m/>
    <s v=""/>
    <m/>
    <m/>
    <m/>
    <s v="1703"/>
    <s v="Y"/>
    <s v="Patented in Mar 1703 by CARROLL, Charles for 3000 acres"/>
    <s v="N"/>
    <s v="1703"/>
    <s v="Y"/>
  </r>
  <r>
    <x v="11"/>
    <s v="ADDITION - DUVALL"/>
    <x v="2"/>
    <s v=" Henry Ridgely"/>
    <s v="5/8/1733"/>
    <x v="11"/>
    <s v="1733-05"/>
    <s v="DUVALL, Lewis "/>
    <s v=" Lewis  Duvall"/>
    <s v="DUVALL, Lewis "/>
    <s v="May 1733"/>
    <s v="1733"/>
    <s v="1733-05"/>
    <s v="Anne Arundel"/>
    <x v="1"/>
    <x v="0"/>
    <n v="100"/>
    <s v="&quot;on the west side of a tract of land called Broken Land&quot; beginning &quot;near to the end of the north two hundred perches course of a tract of land called Clarks Direction&quot;"/>
    <s v="Lewises Lot"/>
    <s v="Addition"/>
    <m/>
    <s v="Addition"/>
    <s v="Addition Plat"/>
    <m/>
    <x v="10"/>
    <m/>
    <s v="Surveyed 5/8/1733 by Henry Ridgely; Patented in May 1733 by Lewis Duvall for 100 acres repatented as Lewises Lot; &quot;on the west side of a tract of land called Broken Land&quot; beginning &quot;near to the end of the north two hundred perches course of a tract of land called Clarks Direction&quot;"/>
    <s v="ADDITION"/>
    <s v="ADDITION - Duvall"/>
    <s v="1733"/>
    <s v="Y"/>
    <s v="Patented in May 1733 by DUVALL, Lewis for 100 acres repatented as Lewises Lot; &quot;on the west side of a tract of land called Broken Land&quot; beginning &quot;near to the end of the north two hundred perches course of a tract of land called Clarks Direction&quot;"/>
    <s v="N"/>
    <x v="5"/>
    <m/>
    <m/>
    <m/>
    <m/>
    <n v="453"/>
    <m/>
    <m/>
    <m/>
    <s v="1733"/>
    <s v="Y"/>
    <s v="Patented in May 1733 by DUVALL, Lewis for 100 acres repatented as Lewises Lot; &quot;on the west side of a tract of land called Broken Land&quot; beginning &quot;near to the end of the north two hundred perches course of a tract of land called Clarks Direction&quot;"/>
    <s v="N"/>
    <s v="1733"/>
    <s v="Y"/>
  </r>
  <r>
    <x v="12"/>
    <s v=""/>
    <x v="4"/>
    <s v=" Vachel Stevens"/>
    <s v="11/16/1794"/>
    <x v="6"/>
    <s v="1794-11"/>
    <s v="WELSH, John"/>
    <s v=" John Welsh"/>
    <s v="WELSH, John"/>
    <s v="Dec 1794"/>
    <s v="1794"/>
    <s v="1794-12"/>
    <s v="Anne Arundel"/>
    <x v="1"/>
    <x v="2"/>
    <n v="25.75"/>
    <s v="Beginning at the end of the 33rd course of Hobsons Choice, this parcel was not patented as it was wholly disconnected from Acorn Hill and that is not allowed in a single patent"/>
    <m/>
    <s v="Addition To Acorn Hill"/>
    <m/>
    <s v="Addition To Acorn Hill"/>
    <s v="Addition To Acorn Hill Plat"/>
    <m/>
    <x v="6"/>
    <m/>
    <s v="Surveyed 11/16/1794 by Vachel Stevens; Patented in Dec 1794 by John Welsh for 25.75 acres; Beginning at the end of the 33rd course of Hobsons Choice, this parcel was not patented as it was wholly disconnected from Acorn Hill and that is not allowed in a single patent"/>
    <s v="ADDITION TO ACORN HILL"/>
    <s v="ADDITION TO ACORN HILL"/>
    <s v=""/>
    <s v=""/>
    <s v=""/>
    <s v=""/>
    <x v="0"/>
    <m/>
    <m/>
    <m/>
    <m/>
    <n v="629"/>
    <m/>
    <m/>
    <m/>
    <s v=""/>
    <s v=""/>
    <s v=""/>
    <s v=""/>
    <s v=""/>
    <s v=""/>
  </r>
  <r>
    <x v="13"/>
    <s v="ADDITION TO BROTHERS LEVEL"/>
    <x v="6"/>
    <s v=" William Cromwell"/>
    <s v="3/1/1744"/>
    <x v="12"/>
    <s v="1744-03"/>
    <s v="BARNES, Robert "/>
    <s v=" Robert  Barnes"/>
    <s v="BARNES, Robert "/>
    <s v="Nov 1745"/>
    <s v="1745"/>
    <s v="1745-11"/>
    <s v="Anne Arundel"/>
    <x v="1"/>
    <x v="1"/>
    <n v="420"/>
    <s v="Resurvey of Brothers Level &quot;on the head drafts of Howards Branch descending into Snowdens River&quot;."/>
    <m/>
    <s v="Brothers Level"/>
    <m/>
    <s v="Addition to Brothers Level"/>
    <s v="Addition To Brothers Level Plat"/>
    <m/>
    <x v="8"/>
    <s v="Barnes"/>
    <s v="Surveyed 3/1/1744 by William Cromwell; Patented in Nov 1745 by Robert Barnes for 420 acres; Resurvey of Brothers Level &quot;on the head drafts of Howards Branch descending into Snowdens River&quot;."/>
    <s v="ADDITION TO BROTHERS LEVEL"/>
    <s v="ADDITION TO BROTHERS LEVEL"/>
    <s v="1745"/>
    <s v="Y"/>
    <s v="Patented in Nov 1745 by BARNES, Robert for 420 acres; Resurvey of Brothers Level &quot;on the head drafts of Howards Branch descending into Snowdens River&quot;."/>
    <s v="N"/>
    <x v="6"/>
    <m/>
    <m/>
    <m/>
    <n v="0"/>
    <n v="168"/>
    <m/>
    <m/>
    <m/>
    <s v="1745"/>
    <s v="Y"/>
    <s v="Patented in Nov 1745 by BARNES, Robert for 420 acres; Resurvey of Brothers Level &quot;on the head drafts of Howards Branch descending into Snowdens River&quot;."/>
    <s v="N"/>
    <s v="1745"/>
    <s v="Y"/>
  </r>
  <r>
    <x v="14"/>
    <s v="ADDITION TO CHAMPION FORREST"/>
    <x v="7"/>
    <s v=" Orlando Griffith"/>
    <s v="10/14/1765"/>
    <x v="13"/>
    <s v="1765-10"/>
    <s v="HAMMOND, John "/>
    <s v=" John  Hammond"/>
    <s v="HAMMOND, John "/>
    <s v="Oct 1765"/>
    <s v="1765"/>
    <s v="1765-10"/>
    <s v="Anne Arundel"/>
    <x v="1"/>
    <x v="0"/>
    <n v="96"/>
    <s v="&quot;on the drafts of a run called Deep Run adjoining to a tract of land called The Anvil beginning at the original beginning place of a tract of land called September the 14 1739&quot;"/>
    <m/>
    <s v="Addition To Champion Forrest"/>
    <m/>
    <s v="Addition To Champion Forrest"/>
    <s v="Addition To Champion Forrest Plat"/>
    <m/>
    <x v="11"/>
    <m/>
    <s v="Surveyed 10/14/1765 by Orlando Griffith; Patented in Oct 1765 by John Hammond for 96 acres; &quot;on the drafts of a run called Deep Run adjoining to a tract of land called The Anvil beginning at the original beginning place of a tract of land called September the 14 1739&quot;"/>
    <s v="ADDITION TO CHAMPION FORREST"/>
    <s v="ADDITION TO CHAMPION FORREST"/>
    <s v="1765"/>
    <s v="Y"/>
    <s v="Patented in Oct 1765 by HAMMOND, John for 96 acres; &quot;on the drafts of a run called Deep Run adjoining to a tract of land called The Anvil beginning at the original beginning place of a tract of land called September the 14 1739 …&quot;"/>
    <s v="N"/>
    <x v="7"/>
    <m/>
    <m/>
    <m/>
    <m/>
    <n v="463"/>
    <m/>
    <m/>
    <m/>
    <s v="1765"/>
    <s v="Y"/>
    <s v="Patented in Oct 1765 by HAMMOND, John for 96 acres; &quot;on the drafts of a run called Deep Run adjoining to a tract of land called The Anvil beginning at the original beginning place of a tract of land called September the 14 1739 …&quot;"/>
    <s v="N"/>
    <s v="1765"/>
    <s v="Y"/>
  </r>
  <r>
    <x v="15"/>
    <s v=""/>
    <x v="4"/>
    <s v=" Vachel Stevens"/>
    <s v="3/21/1785"/>
    <x v="14"/>
    <s v="1785-03"/>
    <s v="CARROLL, Charles "/>
    <s v=" Charles  Carroll"/>
    <s v="CARROLL, Charles "/>
    <s v="Mar 1785"/>
    <s v="1785"/>
    <s v="1785-03"/>
    <s v="Anne Arundel"/>
    <x v="1"/>
    <x v="1"/>
    <n v="8"/>
    <s v="adjoining Doororegan, Chance, and The Discovery"/>
    <m/>
    <s v="Addition to Chance"/>
    <m/>
    <s v="Addition to Chance"/>
    <s v="Addition To Chance Plat"/>
    <m/>
    <x v="9"/>
    <m/>
    <s v="Surveyed 3/21/1785 by Vachel Stevens; Patented in Mar 1785 by Charles Carroll for 8 acres; adjoining Doororegan, Chance, and The Discovery"/>
    <s v="ADDITION TO CHANCE"/>
    <s v="ADDITION TO CHANCE"/>
    <s v=""/>
    <s v=""/>
    <s v=""/>
    <s v=""/>
    <x v="2"/>
    <m/>
    <m/>
    <m/>
    <m/>
    <s v=""/>
    <m/>
    <m/>
    <m/>
    <s v=""/>
    <s v=""/>
    <s v=""/>
    <s v=""/>
    <s v=""/>
    <s v=""/>
  </r>
  <r>
    <x v="16"/>
    <s v=""/>
    <x v="1"/>
    <s v=" Basil Burgess"/>
    <s v="3/25/1771"/>
    <x v="1"/>
    <s v="1771-03"/>
    <s v="HAMMOND, Philip "/>
    <s v=" Philip  Hammond"/>
    <s v="HAMMOND, Philip "/>
    <s v="Mar 1771"/>
    <s v="1771"/>
    <s v="1771-03"/>
    <s v="Anne Arundel"/>
    <x v="1"/>
    <x v="0"/>
    <n v="30"/>
    <s v="&quot;adjoining a tract or parcel of land called Chestnut Hill now is the possession of the said Philip Hammond Beginning at the end of the thirty seventh course of the said land&quot;"/>
    <m/>
    <s v="Addition To Chestnut Hill"/>
    <m/>
    <s v="Addition To Chestnut Hill"/>
    <s v="Addition To Chestnut Hill Plat"/>
    <m/>
    <x v="11"/>
    <m/>
    <s v="Surveyed 3/25/1771 by Basil Burgess; Patented in Mar 1771 by Philip Hammond for 30 acres; &quot;adjoining a tract or parcel of land called Chestnut Hill now is the possession of the said Philip Hammond Beginning at the end of the thirty seventh course of the said land&quot;"/>
    <s v="ADDITION TO CHESTNUT HILL"/>
    <s v="ADDITION TO CHESTNUT HILL"/>
    <s v=""/>
    <s v=""/>
    <s v=""/>
    <s v=""/>
    <x v="1"/>
    <m/>
    <m/>
    <m/>
    <m/>
    <s v=""/>
    <m/>
    <m/>
    <m/>
    <s v=""/>
    <s v=""/>
    <s v=""/>
    <s v=""/>
    <s v=""/>
    <s v=""/>
  </r>
  <r>
    <x v="17"/>
    <s v="ADDITION TO CONCORD"/>
    <x v="8"/>
    <s v=" Joshua Griffith"/>
    <s v="4/21/1762"/>
    <x v="15"/>
    <s v="1762-04"/>
    <s v="HOOD, John "/>
    <s v=" John  Hood"/>
    <s v="HOOD, John "/>
    <s v="Apr 1762"/>
    <s v="1762"/>
    <s v="1762-04"/>
    <s v="Anne Arundel"/>
    <x v="1"/>
    <x v="0"/>
    <n v="25"/>
    <s v="&quot;Beginning at the beginning trees of the land called Concord .. on the west side of the Great Bridge Branch&quot;"/>
    <s v="Break Neck Hill"/>
    <s v="Addition To Concord"/>
    <m/>
    <s v="Addition To Concord"/>
    <s v="Addiiton To Concord Plat"/>
    <m/>
    <x v="5"/>
    <m/>
    <s v="Surveyed 4/21/1762 by Joshua Griffith; Patented in Apr 1762 by John Hood for 25 acres repatented as Break Neck Hill; &quot;Beginning at the beginning trees of the land called Concord .. on the west side of the Great Bridge Branch&quot;"/>
    <s v="ADDITION TO CONCORD"/>
    <s v="ADDITION TO CONCORD"/>
    <s v="1762"/>
    <s v="Y"/>
    <s v="Patented in Apr 1762 by HOOD, John for 25 acres repatented as Break Neck Hill; &quot;Beginning at the beginning trees of the land called Concord…on the west side of the Great Bridge Branch&quot;"/>
    <s v="N"/>
    <x v="8"/>
    <s v="Dependent"/>
    <s v="Concord"/>
    <m/>
    <n v="0"/>
    <n v="634"/>
    <m/>
    <m/>
    <m/>
    <s v="1762"/>
    <s v="Y"/>
    <s v="Patented in Apr 1762 by HOOD, John for 25 acres repatented as Break Neck Hill; &quot;Beginning at the beginning trees of the land called Concord…on the west side of the Great Bridge Branch&quot;"/>
    <s v="N"/>
    <s v="1762"/>
    <s v="Y"/>
  </r>
  <r>
    <x v="18"/>
    <s v="ADDITION TO DORSEYS SEARCH"/>
    <x v="9"/>
    <s v=" Baruch Fowler"/>
    <s v="2/18/1802"/>
    <x v="16"/>
    <s v="1802-02"/>
    <s v="RIDGELY, Richard"/>
    <s v=" Richard Ridgely"/>
    <s v="RIDGELY, Richard"/>
    <s v="Feb 1802"/>
    <s v="1802"/>
    <s v="1802-02"/>
    <s v="Anne Arundel"/>
    <x v="1"/>
    <x v="0"/>
    <n v="15.75"/>
    <s v="Adjoining Dorseys Search"/>
    <m/>
    <s v="The Addition To Dorseys Search"/>
    <m/>
    <s v="The Addition To Dorseys Search"/>
    <s v="The Addition To Dorseys Search Plat"/>
    <m/>
    <x v="12"/>
    <m/>
    <s v="Surveyed 2/18/1802 by Baruch Fowler; Patented in Feb 1802 by Richard Ridgely for 15.75 acres; Adjoining Dorseys Search"/>
    <s v="ADDITION TO DORSEYS SEARCH"/>
    <s v="ADDITION TO DORSEYS SEARCH"/>
    <s v="1802"/>
    <s v="Y"/>
    <s v="Patented in Feb 1802 by RIDGELY, Richard for 15.75 acres; Adjoining Dorseys Search"/>
    <s v="N"/>
    <x v="2"/>
    <m/>
    <m/>
    <m/>
    <m/>
    <n v="694"/>
    <m/>
    <m/>
    <m/>
    <s v="1802"/>
    <s v="Y"/>
    <s v="Patented in Feb 1802 by RIDGELY, Richard for 15.75 acres; Adjoining Dorseys Search"/>
    <s v="N"/>
    <s v="1802"/>
    <s v="Y"/>
  </r>
  <r>
    <x v="19"/>
    <s v="ADDITION TO FREEBORNS PROGRESS"/>
    <x v="9"/>
    <s v=" Baruch Fowler"/>
    <s v="2/18/1802"/>
    <x v="16"/>
    <s v="1802-02"/>
    <s v="RIDGELY, Richard"/>
    <s v=" Richard Ridgely"/>
    <s v="RIDGELY, Richard"/>
    <s v="Feb 1802"/>
    <s v="1802"/>
    <s v="1802-02"/>
    <s v="Anne Arundel"/>
    <x v="1"/>
    <x v="0"/>
    <n v="4"/>
    <s v="Adjoining Freeborns Progress and Dorseys Search"/>
    <m/>
    <s v="The Addition To Freeborns Progress"/>
    <m/>
    <s v="The Addition To Freeborns Progress"/>
    <s v="The Addition To Freeborns Progress Plat"/>
    <m/>
    <x v="12"/>
    <m/>
    <s v="Surveyed 2/18/1802 by Baruch Fowler; Patented in Feb 1802 by Richard Ridgely for 4 acres; Adjoining Freeborns Progress and Dorseys Search"/>
    <s v="ADDITION TO FREEBORNS PROGRESS"/>
    <s v="ADDITION TO FREEBORNS PROGRESS"/>
    <s v="1802"/>
    <s v="Y"/>
    <s v="Patented in Feb 1802 by RIDGELY, Richard for 4 acres; Adjoining Freeborns Progress and Dorseys Search"/>
    <s v="N"/>
    <x v="2"/>
    <m/>
    <m/>
    <m/>
    <m/>
    <n v="750"/>
    <m/>
    <m/>
    <m/>
    <s v="1802"/>
    <s v="Y"/>
    <s v="Patented in Feb 1802 by RIDGELY, Richard for 4 acres; Adjoining Freeborns Progress and Dorseys Search"/>
    <s v="N"/>
    <s v="1802"/>
    <s v="Y"/>
  </r>
  <r>
    <x v="20"/>
    <s v="ADDITION TO GARDNERS GARDEN"/>
    <x v="10"/>
    <s v=" John Dorsey"/>
    <s v="2/26/1719"/>
    <x v="17"/>
    <s v="1719-02"/>
    <s v="GARDNER, William "/>
    <s v=" William  Gardner"/>
    <s v="GARDNER, William "/>
    <s v="Sep 1724"/>
    <s v="1724"/>
    <s v="1724-09"/>
    <s v="Baltimore"/>
    <x v="1"/>
    <x v="0"/>
    <n v="200"/>
    <s v="in Baltimore County &quot;on both sides the main falls of Patapsco River&quot;; adjoining Hebron and Mount Calvary according to their patents"/>
    <s v="Mount Hebron"/>
    <s v="Addition To Gardiners Garden"/>
    <m/>
    <s v="Addition To Gardiners Garden"/>
    <s v="Addition To Gardiners Garden"/>
    <m/>
    <x v="13"/>
    <s v="Gardner"/>
    <s v="Surveyed 2/26/1719 by John Dorsey; Patented in Sep 1724 by William Gardner for 200 acres repatented as Mount Hebron; in Baltimore County &quot;on both sides the main falls of Patapsco River&quot;; adjoining Hebron and Mount Calvary according to their patents"/>
    <s v="ADDITION TO GARDNERS GARDEN"/>
    <s v="ADDITION TO GARDNERS GARDEN"/>
    <s v="1724"/>
    <s v="Y"/>
    <s v="Patented in Sep 1724 by GARDNER, William for 200 acres repatented as Mount Hebron; in Baltimore County &quot;on both sides the main falls of Patapsco River&quot;; adjoining Hebron and Mount Calvary according to their patents"/>
    <s v="N"/>
    <x v="2"/>
    <s v="Dependent/Indicated"/>
    <s v="Gardiners Gardin, Mount Hebron"/>
    <m/>
    <n v="-6"/>
    <n v="346"/>
    <m/>
    <m/>
    <m/>
    <s v="1724"/>
    <s v="Y"/>
    <s v="Patented in Sep 1724 by GARDNER, William for 200 acres repatented as Mount Hebron; in Baltimore County &quot;on both sides the main falls of Patapsco River&quot;; adjoining Hebron and Mount Calvary according to their patents"/>
    <s v="N"/>
    <s v="1724"/>
    <s v="Y"/>
  </r>
  <r>
    <x v="21"/>
    <s v="ADDITION TO GOOD FOR LITTLE"/>
    <x v="1"/>
    <s v=" Basil Burgess"/>
    <s v="5/26/1772"/>
    <x v="18"/>
    <s v="1772-05"/>
    <s v="SELMAN, William"/>
    <s v=" William Selman"/>
    <s v="SELMAN, William"/>
    <s v="Jan 1775"/>
    <s v="1775"/>
    <s v="1775-01"/>
    <s v="Anne Arundel"/>
    <x v="1"/>
    <x v="0"/>
    <n v="20"/>
    <s v="&quot;Beginning at the end of twenty four perches on the fifteenth line of a tract or parcel of land called Good For Little&quot;; appears to have been surveyed as Larkins Inheritance in 1810 - perhaps land became escheat?"/>
    <m/>
    <s v="Addition To Good For Little"/>
    <s v="On the same land as Larkins Inheritance"/>
    <s v="Addition To Good For Little"/>
    <s v="Addition To Good For Little Plat"/>
    <m/>
    <x v="14"/>
    <m/>
    <s v="Surveyed 5/26/1772 by Basil Burgess; Patented in Jan 1775 by William Selman for 20 acres; &quot;Beginning at the end of twenty four perches on the fifteenth line of a tract or parcel of land called Good For Little&quot;; appears to have been surveyed as Larkins Inheritance in 1810 - perhaps land became escheat?"/>
    <s v="ADDITION TO GOOD FOR LITTLE"/>
    <s v="ADDITION TO GOOD FOR LITTLE"/>
    <s v="1775"/>
    <s v="Y"/>
    <s v="Patented in Jan 1775 by SELMAN, William for 20 acres; &quot;Beginning at the end of twenty four perches on the fifteenth line of a tract or parcel of land called Good For Little&quot;; appears to have been surveyed as Larkins Inheritance in 1810 - perhaps land became escheat?"/>
    <s v="N"/>
    <x v="9"/>
    <m/>
    <m/>
    <m/>
    <m/>
    <n v="669"/>
    <m/>
    <m/>
    <m/>
    <s v="1775"/>
    <s v="Y"/>
    <s v="Patented in Jan 1775 by SELMAN, William for 20 acres; &quot;Beginning at the end of twenty four perches on the fifteenth line of a tract or parcel of land called Good For Little&quot;; appears to have been surveyed as Larkins Inheritance in 1810 - perhaps land became escheat?"/>
    <s v="N"/>
    <s v="1775"/>
    <s v="Y"/>
  </r>
  <r>
    <x v="22"/>
    <s v="ADDITION TO GOOSE NECK"/>
    <x v="3"/>
    <s v=" Richard Shipley"/>
    <s v="1/22/1746"/>
    <x v="19"/>
    <s v="1746-01"/>
    <s v="LAWRENCE, Benjamin "/>
    <s v=" Benjamin  Lawrence"/>
    <s v="LAWRENCE, Benjamin "/>
    <s v="Jan 1746"/>
    <s v="1746"/>
    <s v="1746-01"/>
    <s v="Anne Arundel"/>
    <x v="1"/>
    <x v="0"/>
    <n v="25"/>
    <s v="&quot;between a tract of land called Goose Neck and a tract of land called Pheasant Ridge&quot;"/>
    <s v="Benjamin's Addition"/>
    <s v="Addition To Goose Neck"/>
    <m/>
    <s v="Addition To Goose Neck"/>
    <s v="Addition To Goose Neck Plat"/>
    <m/>
    <x v="15"/>
    <m/>
    <s v="Surveyed 1/22/1746 by Richard Shipley; Patented in Jan 1746 by Benjamin Lawrence for 25 acres repatented as Benjamin's Addition; &quot;between a tract of land called Goose Neck and a tract of land called Pheasant Ridge&quot;"/>
    <s v="ADDITION TO GOOSE NECK"/>
    <s v="ADDITION TO GOOSE NECK"/>
    <s v="1746"/>
    <s v="Y"/>
    <s v="Patented in Jan 1746 by LAWRENCE, Benjamin for 25 acres repatented as Benjamin's Addition; &quot;between a tract of land called Goose Neck and a tract of land called Pheasant Ridge&quot;"/>
    <s v="N"/>
    <x v="6"/>
    <s v="Dependent/Indicated"/>
    <s v="Goose Neck, Pheasant Ridge; shown on plat of resurvey east of Henry And Peter which is fixed "/>
    <s v="Course measurements"/>
    <n v="-4"/>
    <n v="632"/>
    <m/>
    <m/>
    <m/>
    <s v="1746"/>
    <s v="Y"/>
    <s v="Patented in Jan 1746 by LAWRENCE, Benjamin for 25 acres repatented as Benjamin's Addition; &quot;between a tract of land called Goose Neck and a tract of land called Pheasant Ridge&quot;"/>
    <s v="N"/>
    <s v="1746"/>
    <s v="Y"/>
  </r>
  <r>
    <x v="23"/>
    <s v=""/>
    <x v="9"/>
    <s v=" Baruch Fowler"/>
    <m/>
    <x v="10"/>
    <s v=""/>
    <s v="ASHPAR, George"/>
    <s v=" George Ashpar"/>
    <s v="ASHPAR, George"/>
    <s v="Nov 1796"/>
    <s v="1796"/>
    <s v="1796-11"/>
    <s v="Anne Arundel"/>
    <x v="0"/>
    <x v="1"/>
    <n v="274.5"/>
    <s v="Resurvey of Goznells Chance adjoining Smiths Forrest, Mill Farm, Crouches Forest; bounds on Curtises Creek"/>
    <m/>
    <s v="Goznells Chance"/>
    <s v="George Ashpar and John Rowles were partners"/>
    <s v="Addition To Goznells Chance In Two Portions"/>
    <m/>
    <m/>
    <x v="16"/>
    <m/>
    <s v=" by Baruch FowlerPatented in Nov 1796 by George Ashpar for 274.5 acres; Resurvey of Goznells Chance adjoining Smiths Forrest, Mill Farm, Crouches Forest; bounds on Curtises Creek"/>
    <s v="ADDITION TO GOZNELLS CHANCE IN TWO PORTIONS"/>
    <s v="ADDITION TO GOZNELLS CHANCE IN TWO PORTIONS"/>
    <s v=""/>
    <s v=""/>
    <s v=""/>
    <s v=""/>
    <x v="0"/>
    <m/>
    <m/>
    <m/>
    <m/>
    <s v=""/>
    <m/>
    <m/>
    <m/>
    <s v=""/>
    <s v=""/>
    <s v=""/>
    <s v=""/>
    <s v=""/>
    <s v=""/>
  </r>
  <r>
    <x v="24"/>
    <s v="ADDITION TO HALF PONE"/>
    <x v="8"/>
    <s v=" Joshua Griffith"/>
    <s v="5/7/1764"/>
    <x v="20"/>
    <s v="1764-05"/>
    <s v="CARROLL, Charles "/>
    <s v=" Charles  Carroll"/>
    <s v="CARROLL, Charles "/>
    <s v="Jun 1765"/>
    <s v="1765"/>
    <s v="1765-06"/>
    <s v="Anne Arundel"/>
    <x v="1"/>
    <x v="0"/>
    <n v="9"/>
    <s v="&quot;on a draft of Patuxent River&quot;, adjoining Mary's Lott"/>
    <m/>
    <s v="Addition To Half Pone"/>
    <m/>
    <s v="Addition To Half Pone"/>
    <s v="Addition To Half Pone Plat"/>
    <m/>
    <x v="9"/>
    <m/>
    <s v="Surveyed 5/7/1764 by Joshua Griffith; Patented in Jun 1765 by Charles Carroll for 9 acres; &quot;on a draft of Patuxent River&quot;, adjoining Mary's Lott"/>
    <s v="ADDITION TO HALF PONE"/>
    <s v="ADDITION TO HALF PONE"/>
    <s v="1765"/>
    <s v="Y"/>
    <s v="Patented in Jun 1765 by CARROLL, Charles for 9 acres; &quot;on a draft of Patuxent River&quot;, adjoining Mary's Lott"/>
    <s v="N"/>
    <x v="2"/>
    <m/>
    <m/>
    <m/>
    <m/>
    <n v="725"/>
    <m/>
    <m/>
    <m/>
    <s v="1765"/>
    <s v="Y"/>
    <s v="Patented in Jun 1765 by CARROLL, Charles for 9 acres; &quot;on a draft of Patuxent River&quot;, adjoining Mary's Lott"/>
    <s v="N"/>
    <s v="1765"/>
    <s v="Y"/>
  </r>
  <r>
    <x v="25"/>
    <s v="ADDITION TO HARBERTS CARE"/>
    <x v="5"/>
    <s v=""/>
    <m/>
    <x v="10"/>
    <s v=""/>
    <s v="SCOTT, Burridge "/>
    <s v=" Burridge  Scott"/>
    <s v="SCOTT, Burridge "/>
    <s v="Jun 1706"/>
    <s v="1706"/>
    <s v="1706-06"/>
    <s v="Baltimore"/>
    <x v="1"/>
    <x v="0"/>
    <n v="50"/>
    <s v="Three parcels of land formerly part of this survey were resurveyed for Hammond's Discovery."/>
    <s v="Hammond's Discovery"/>
    <s v="Addition To Harberts Care"/>
    <m/>
    <s v="no survey at MSA patent site; MSA S1593-66; Settlers of MD (says Eleanor Herbert)"/>
    <m/>
    <m/>
    <x v="17"/>
    <m/>
    <s v="Patented in Jun 1706 by Burridge Scott for 50 acres repatented as Hammond's Discovery; Three parcels of land formerly part of this survey were resurveyed for Hammond's Discovery."/>
    <s v="ADDITION TO HARBERTS CARE"/>
    <s v="ADDITION TO HARBERTS CARE"/>
    <s v="1706"/>
    <s v="Y"/>
    <s v="Patented in Jun 1706 by SCOTT, Burridge for 50 acres repatented as Hammond's Discovery; Three parcels of land formerly part of this survey were resurveyed for Hammond's Discovery."/>
    <s v="N"/>
    <x v="9"/>
    <m/>
    <m/>
    <m/>
    <m/>
    <s v=""/>
    <m/>
    <m/>
    <m/>
    <s v="1706"/>
    <s v="Y"/>
    <s v="Patented in Jun 1706 by SCOTT, Burridge for 50 acres repatented as Hammond's Discovery; Three parcels of land formerly part of this survey were resurveyed for Hammond's Discovery."/>
    <s v="N"/>
    <s v="1706"/>
    <s v="Y"/>
  </r>
  <r>
    <x v="26"/>
    <s v="ADDITION TO HATHERLYS FORREST"/>
    <x v="6"/>
    <s v=" William Cromwell"/>
    <s v="4/14/1744"/>
    <x v="12"/>
    <s v="1744-04"/>
    <s v="HATHERLY, John "/>
    <s v=" John  Hatherly"/>
    <s v="HATHERLY, John "/>
    <s v="Apr 1744"/>
    <s v="1744"/>
    <s v="1744-04"/>
    <s v="Anne Arundel"/>
    <x v="1"/>
    <x v="0"/>
    <n v="100"/>
    <s v="&quot;on the south side of the main falls of Patapsco and on the drafts of Patuxent River near the Main Waggon Road leading to Monocacy&quot;"/>
    <s v="Hatherly's Contrivance"/>
    <s v="Addition to Hatherlys Forrest"/>
    <m/>
    <s v="Addition to Hatherlys Forrest"/>
    <s v="Addition To Hatherlys Forrest Plat"/>
    <m/>
    <x v="18"/>
    <m/>
    <s v="Surveyed 4/14/1744 by William Cromwell; Patented in Apr 1744 by John Hatherly for 100 acres repatented as Hatherly's Contrivance; &quot;on the south side of the main falls of Patapsco and on the drafts of Patuxent River near the Main Waggon Road leading to Monocacy&quot;"/>
    <s v="ADDITION TO HATHERLYS FORREST"/>
    <s v="ADDITION TO HATHERLYS FORREST"/>
    <s v="1744"/>
    <s v="Y"/>
    <s v="Patented in Apr 1744 by HATHERLY, John for 100 acres repatented as Hatherly's Contrivance; &quot;on the south side of the main falls of Patapsco and on the drafts of Patuxent River near the Main Waggon Road leading to Monocacy&quot;"/>
    <s v="N"/>
    <x v="2"/>
    <s v="Dependent/Indicated"/>
    <s v="Hatherlys Forrest, Hatherlys Contrivance"/>
    <m/>
    <n v="0"/>
    <n v="471"/>
    <m/>
    <m/>
    <m/>
    <s v="1744"/>
    <s v="Y"/>
    <s v="Patented in Apr 1744 by HATHERLY, John for 100 acres repatented as Hatherly's Contrivance; &quot;on the south side of the main falls of Patapsco and on the drafts of Patuxent River near the Main Waggon Road leading to Monocacy&quot;"/>
    <s v="N"/>
    <s v="1744"/>
    <s v="Y"/>
  </r>
  <r>
    <x v="27"/>
    <s v="ADDITION TO HAZARD"/>
    <x v="1"/>
    <s v=" Basil Burgess"/>
    <s v="1/6/1772"/>
    <x v="18"/>
    <s v="1772-01"/>
    <s v="HAMMOND, Mathias"/>
    <s v=" Mathias Hammond"/>
    <s v="HAMMOND, Mathias"/>
    <s v="May 1772"/>
    <s v="1772"/>
    <s v="1772-05"/>
    <s v="Anne Arundel"/>
    <x v="1"/>
    <x v="0"/>
    <n v="6.5"/>
    <s v="&quot;Beginning at the beginning trees of a tract or parcel of land called Bens Luck&quot;"/>
    <s v="Larances Purchase"/>
    <s v="Addition To Hazard"/>
    <m/>
    <s v="Addition To Hazard"/>
    <s v="Addition To Hazard Plat"/>
    <m/>
    <x v="11"/>
    <m/>
    <s v="Surveyed 1/6/1772 by Basil Burgess; Patented in May 1772 by Mathias Hammond for 6.5 acres repatented as Larances Purchase; &quot;Beginning at the beginning trees of a tract or parcel of land called Bens Luck&quot;"/>
    <s v="ADDITION TO HAZARD"/>
    <s v="ADDITION TO HAZARD"/>
    <s v="1772"/>
    <s v="Y"/>
    <s v="Patented in May 1772 by HAMMOND, Mathias for 6.5 acres repatented as Larances Purchase; &quot;Beginning at the beginning trees of a tract or parcel of land called Bens Luck&quot;"/>
    <s v="N"/>
    <x v="2"/>
    <m/>
    <m/>
    <m/>
    <n v="0"/>
    <n v="733"/>
    <m/>
    <m/>
    <m/>
    <s v="1772"/>
    <s v="Y"/>
    <s v="Patented in May 1772 by HAMMOND, Mathias for 6.5 acres repatented as Larances Purchase; &quot;Beginning at the beginning trees of a tract or parcel of land called Bens Luck&quot;"/>
    <s v="N"/>
    <s v="1772"/>
    <s v="Y"/>
  </r>
  <r>
    <x v="28"/>
    <s v="ADDITION TO HOBBS PARK"/>
    <x v="10"/>
    <s v=" John Dorsey"/>
    <s v="2/13/1724"/>
    <x v="21"/>
    <s v="1724-02"/>
    <s v="HOBBS, John"/>
    <s v=" John Hobbs"/>
    <s v="HOBBS, John"/>
    <s v="Jul 1725"/>
    <s v="1725"/>
    <s v="1725-07"/>
    <s v="Baltimore"/>
    <x v="1"/>
    <x v="0"/>
    <n v="100"/>
    <s v="in Baltimore County starting &quot;at the last bound tree of a parcel of land called Cross's Forest and standing at the head of a run called Stoney Run&quot;, adjoining Stringer's Neglect"/>
    <m/>
    <s v="Addition To Hobbs Park"/>
    <s v="needs work"/>
    <s v="Addition To Hobbs Park"/>
    <s v="Addition To Hobbs Park Plat"/>
    <m/>
    <x v="1"/>
    <m/>
    <s v="Surveyed 2/13/1724 by John Dorsey; Patented in Jul 1725 by John Hobbs for 100 acres; in Baltimore County starting &quot;at the last bound tree of a parcel of land called Cross's Forest and standing at the head of a run called Stoney Run&quot;, adjoining Stringer's Neglect"/>
    <s v="ADDITION TO HOBBS PARK"/>
    <s v="ADDITION TO HOBBS PARK"/>
    <s v="1725"/>
    <s v="Y"/>
    <s v="Patented in Jul 1725 by HOBBS, John for 100 acres; in Baltimore County starting &quot;at the last bound tree of a parcel of land called Cross's Forest and standing at the head of a run called Stoney Run&quot;, adjoining Stringer's Neglect"/>
    <s v="N"/>
    <x v="10"/>
    <m/>
    <m/>
    <m/>
    <m/>
    <n v="472"/>
    <m/>
    <m/>
    <m/>
    <s v="1725"/>
    <s v="Y"/>
    <s v="Patented in Jul 1725 by HOBBS, John for 100 acres; in Baltimore County starting &quot;at the last bound tree of a parcel of land called Cross's Forest and standing at the head of a run called Stoney Run&quot;, adjoining Stringer's Neglect"/>
    <s v="N"/>
    <s v="1725"/>
    <s v="Y"/>
  </r>
  <r>
    <x v="29"/>
    <s v="ADDITION TO HOODS HALL"/>
    <x v="10"/>
    <s v=" John Dorsey"/>
    <s v="6/10/1725"/>
    <x v="22"/>
    <s v="1725-06"/>
    <s v="HOOD, Benjamin "/>
    <s v=" Benjamin  Hood"/>
    <s v="HOOD, Benjamin "/>
    <s v="Jun 1727"/>
    <s v="1727"/>
    <s v="1727-06"/>
    <s v="Baltimore"/>
    <x v="1"/>
    <x v="0"/>
    <n v="100"/>
    <s v="&quot;on the west side of Patuxent River&quot;  beginning at the beginning trees of Hoods Hall"/>
    <m/>
    <s v="Addition To Hoods Hall"/>
    <m/>
    <s v="Addition To Hoods Hall"/>
    <s v="Addition To Hoods Hall Plat"/>
    <m/>
    <x v="5"/>
    <m/>
    <s v="Surveyed 6/10/1725 by John Dorsey; Patented in Jun 1727 by Benjamin Hood for 100 acres; &quot;on the west side of Patuxent River&quot;  beginning at the beginning trees of Hoods Hall"/>
    <s v="ADDITION TO HOODS HALL"/>
    <s v="ADDITION TO HOODS HALL"/>
    <s v="1727"/>
    <s v="Y"/>
    <s v="Patented in Jun 1727 by HOOD, Benjamin for 100 acres; &quot;on the west side of Patuxent River&quot;  beginning at the beginning trees of Hoods Hall"/>
    <s v="N"/>
    <x v="2"/>
    <m/>
    <m/>
    <m/>
    <n v="-2"/>
    <n v="460"/>
    <m/>
    <m/>
    <m/>
    <s v="1727"/>
    <s v="Y"/>
    <s v="Patented in Jun 1727 by HOOD, Benjamin for 100 acres; &quot;on the west side of Patuxent River&quot;  beginning at the beginning trees of Hoods Hall"/>
    <s v="N"/>
    <s v="1727"/>
    <s v="Y"/>
  </r>
  <r>
    <x v="30"/>
    <s v=""/>
    <x v="1"/>
    <s v=" Basil Burgess"/>
    <s v="1/6/1772"/>
    <x v="18"/>
    <s v="1772-01"/>
    <s v="HAMMOND, Mathias"/>
    <s v=" Mathias Hammond"/>
    <s v="HAMMOND, Mathias"/>
    <s v="May 1772"/>
    <s v="1772"/>
    <s v="1772-05"/>
    <s v="Anne Arundel"/>
    <x v="1"/>
    <x v="0"/>
    <n v="6"/>
    <s v="lying between Hoods Hall and Ben's Luck"/>
    <m/>
    <s v="Addition to Hoods Hall And Bens Luck"/>
    <m/>
    <s v="Addition to Hoods Hall And Bens Luck"/>
    <s v="Addition To Hoods Hall And Bens Luck Plat"/>
    <m/>
    <x v="11"/>
    <m/>
    <s v="Surveyed 1/6/1772 by Basil Burgess; Patented in May 1772 by Mathias Hammond for 6 acres; lying between Hoods Hall and Ben's Luck"/>
    <s v="ADDITION TO HOODS HALL AND BENS LUCK"/>
    <s v="ADDITION TO HOODS HALL AND BENS LUCK"/>
    <s v=""/>
    <s v=""/>
    <s v=""/>
    <s v=""/>
    <x v="2"/>
    <m/>
    <m/>
    <m/>
    <m/>
    <s v=""/>
    <m/>
    <m/>
    <m/>
    <s v=""/>
    <s v=""/>
    <s v=""/>
    <s v=""/>
    <s v=""/>
    <s v=""/>
  </r>
  <r>
    <x v="31"/>
    <s v="ADDITION TO HOPSONS CHOICE"/>
    <x v="10"/>
    <s v=" John Dorsey"/>
    <s v="4/11/1721"/>
    <x v="23"/>
    <s v="1721-04"/>
    <s v="MACKINZIE, John "/>
    <s v=" John  Mackinzie"/>
    <s v="MACKINZIE, John "/>
    <s v="May 1725"/>
    <s v="1725"/>
    <s v="1725-05"/>
    <s v="Baltimore"/>
    <x v="1"/>
    <x v="0"/>
    <n v="100"/>
    <s v="in Baltimore County &quot;on the south side the main falls of Patapsco River&quot;, adjoining Margrett's Fancy"/>
    <s v="Mount Hebron"/>
    <s v="Addition To Hopsons Choice"/>
    <m/>
    <s v="Addition To Hopsons Choice"/>
    <s v="Addition To Hopsons Choice Plat"/>
    <m/>
    <x v="19"/>
    <s v=""/>
    <s v="Surveyed 4/11/1721 by John Dorsey; Patented in May 1725 by John Mackinzie for 100 acres repatented as Mount Hebron; in Baltimore County &quot;on the south side the main falls of Patapsco River&quot;, adjoining Margrett's Fancy"/>
    <s v="ADDITION TO HOPSONS CHOICE"/>
    <s v="ADDITION TO HOPSONS CHOICE"/>
    <s v="1725"/>
    <s v="Y"/>
    <s v="Patented in May 1725 by MacKINZIE, John for 100 acres repatented as Mount Hebron; in Baltimore County &quot;on the south side the main falls of Patapsco River&quot;, adjoining Margrett's Fancy"/>
    <s v="N"/>
    <x v="2"/>
    <s v="Indicated"/>
    <s v="Mount Hebron"/>
    <m/>
    <n v="-3"/>
    <n v="414"/>
    <m/>
    <m/>
    <m/>
    <s v="1725"/>
    <s v="Y"/>
    <s v="Patented in May 1725 by MacKINZIE, John for 100 acres repatented as Mount Hebron; in Baltimore County &quot;on the south side the main falls of Patapsco River&quot;, adjoining Margrett's Fancy"/>
    <s v="N"/>
    <s v="1725"/>
    <s v="Y"/>
  </r>
  <r>
    <x v="32"/>
    <s v=""/>
    <x v="4"/>
    <s v=" Vachel Stevens"/>
    <m/>
    <x v="10"/>
    <s v=""/>
    <s v="JOHNSON, Horatio"/>
    <s v=" Horatio Johnson"/>
    <s v="JOHNSON, Horatio"/>
    <s v="Nov 1790"/>
    <s v="1790"/>
    <s v="1790-11"/>
    <s v="Anne Arundel"/>
    <x v="2"/>
    <x v="0"/>
    <n v="19"/>
    <s v="adjoining Yates's Inheritance, Lockwood's Adventure, Howard's Range beginning at the beginning trees of Howard's Range running north 102.5 perches to intersect the east line of Yates's Inheritance"/>
    <m/>
    <s v="Addition To Howards Range"/>
    <m/>
    <s v="Addition To Howards Range"/>
    <m/>
    <m/>
    <x v="20"/>
    <m/>
    <s v=" by Vachel StevensPatented in Nov 1790 by Horatio Johnson for 19 acres; adjoining Yates's Inheritance, Lockwood's Adventure, Howard's Range beginning at the beginning trees of Howard's Range running north 102.5 perches to intersect the east line of Yates's Inheritance"/>
    <s v="ADDITION TO HOWARDS RANGE"/>
    <s v="ADDITION TO HOWARDS RANGE"/>
    <s v=""/>
    <s v=""/>
    <s v=""/>
    <s v=""/>
    <x v="0"/>
    <m/>
    <m/>
    <m/>
    <m/>
    <s v=""/>
    <m/>
    <m/>
    <m/>
    <s v=""/>
    <s v=""/>
    <s v=""/>
    <s v=""/>
    <s v=""/>
    <s v=""/>
  </r>
  <r>
    <x v="33"/>
    <s v=""/>
    <x v="3"/>
    <s v=" Richard Shipley"/>
    <s v="2/24/1757"/>
    <x v="5"/>
    <s v="1757-02"/>
    <s v="HOBBS, Joseph "/>
    <s v=" Joseph  Hobbs"/>
    <s v="HOBBS, Joseph "/>
    <s v="Dec 1753"/>
    <s v="1753"/>
    <s v="1753-12"/>
    <s v="Anne Arundel"/>
    <x v="1"/>
    <x v="1"/>
    <n v="578"/>
    <s v="Resurvey of tract of same name &quot;being in the head drafts of the Middle River of Patuxent&quot;, adjoining the Conclusion"/>
    <s v="Poverty Discovered"/>
    <s v="Dorseys Friendship &amp; Higgins Chance"/>
    <m/>
    <s v="Addition To  Josephs Advancement"/>
    <s v="Addition To Josephs Advancement Plat"/>
    <m/>
    <x v="1"/>
    <m/>
    <s v="Surveyed 2/24/1757 by Richard Shipley; Patented in Dec 1753 by Joseph Hobbs for 578 acres repatented as Poverty Discovered; Resurvey of tract of same name &quot;being in the head drafts of the Middle River of Patuxent&quot;, adjoining the Conclusion"/>
    <s v="ADDITION TO JOSEPHS ADVANCEMENT"/>
    <s v="ADDITION TO JOSEPHS ADVANCEMENT"/>
    <s v=""/>
    <s v=""/>
    <s v=""/>
    <s v=""/>
    <x v="11"/>
    <m/>
    <m/>
    <m/>
    <m/>
    <s v=""/>
    <m/>
    <m/>
    <m/>
    <s v=""/>
    <s v=""/>
    <s v=""/>
    <s v=""/>
    <s v=""/>
    <s v=""/>
  </r>
  <r>
    <x v="34"/>
    <s v="ADDITION TO KENDALLS DELIGHT"/>
    <x v="1"/>
    <s v=" Basil Burgess"/>
    <s v="1/6/1772"/>
    <x v="18"/>
    <s v="1772-01"/>
    <s v="HAMMOND, Mathias"/>
    <s v=" Mathias Hammond"/>
    <s v="HAMMOND, Mathias"/>
    <s v="May 1772"/>
    <s v="1772"/>
    <s v="1772-05"/>
    <s v="Anne Arundel"/>
    <x v="1"/>
    <x v="0"/>
    <n v="6"/>
    <s v="&quot;Beginning at a white oak by the north west branch it being the second boundary of Kendel's Delight&quot;"/>
    <s v="Larances Purchase"/>
    <s v="Addition To Kendalls Delight"/>
    <m/>
    <s v="Addition To Kendalls Delight"/>
    <s v="Addition To Kendalls Delight Plat"/>
    <m/>
    <x v="11"/>
    <m/>
    <s v="Surveyed 1/6/1772 by Basil Burgess; Patented in May 1772 by Mathias Hammond for 6 acres repatented as Larances Purchase; &quot;Beginning at a white oak by the north west branch it being the second boundary of Kendel's Delight&quot;"/>
    <s v="ADDITION TO KENDALLS DELIGHT"/>
    <s v="ADDITION TO KENDALLS DELIGHT"/>
    <s v="1772"/>
    <s v="Y"/>
    <s v="Patented in May 1772 by HAMMOND, Mathias for 6 acres repatented as Larances Purchase; &quot;Beginning at a white oak by the north west branch it being the second boundary of Kendel's Delight&quot;"/>
    <s v="N"/>
    <x v="2"/>
    <s v="Dependent/Indicated"/>
    <s v="Kendells Delight; shown on plat for Larances Purchase"/>
    <m/>
    <m/>
    <n v="740"/>
    <m/>
    <m/>
    <m/>
    <s v="1772"/>
    <s v="Y"/>
    <s v="Patented in May 1772 by HAMMOND, Mathias for 6 acres repatented as Larances Purchase; &quot;Beginning at a white oak by the north west branch it being the second boundary of Kendel's Delight&quot;"/>
    <s v="N"/>
    <s v="1772"/>
    <s v="Y"/>
  </r>
  <r>
    <x v="35"/>
    <s v="ADDITION TO LONG BOTTOM"/>
    <x v="3"/>
    <s v=" Richard Shipley"/>
    <s v="1/29/1749"/>
    <x v="24"/>
    <s v="1749-01"/>
    <s v="HOOD, John "/>
    <s v=" John  Hood"/>
    <s v="HOOD, John "/>
    <s v="Jan 1749"/>
    <s v="1749"/>
    <s v="1749-01"/>
    <s v="Anne Arundel"/>
    <x v="1"/>
    <x v="0"/>
    <n v="45"/>
    <s v="&quot;on the drafts of the western Falls of Patapsco River between a tract of and called Shipley's Search and a tract of land called the Invasion and joyning a tract of land called Longbottom&quot;"/>
    <s v="Rich Meadow"/>
    <s v="Addition To Long Bottom"/>
    <m/>
    <s v="Addition To Long Bottom"/>
    <s v="Addiiton To Long Bottom Plat"/>
    <m/>
    <x v="5"/>
    <m/>
    <s v="Surveyed 1/29/1749 by Richard Shipley; Patented in Jan 1749 by John Hood for 45 acres repatented as Rich Meadow; &quot;on the drafts of the western Falls of Patapsco River between a tract of and called Shipley's Search and a tract of land called the Invasion and joyning a tract of land called Longbottom&quot;"/>
    <s v="ADDITION TO LONG BOTTOM"/>
    <s v="ADDITION TO LONG BOTTOM"/>
    <s v="1749"/>
    <s v="Y"/>
    <s v="Patented in Jan 1749 by HOOD, John for 45 acres repatented as Rich Meadow; &quot;on the drafts of the western Falls of Patapsco River between a tract of and called Shipley's Search and a tract of land called the Invasion and joyning a tract of land called Longbottom&quot;"/>
    <s v="N"/>
    <x v="4"/>
    <m/>
    <m/>
    <m/>
    <m/>
    <n v="586"/>
    <m/>
    <m/>
    <m/>
    <s v="1749"/>
    <s v="Y"/>
    <s v="Patented in Jan 1749 by HOOD, John for 45 acres repatented as Rich Meadow; &quot;on the drafts of the western Falls of Patapsco River between a tract of and called Shipley's Search and a tract of land called the Invasion and joyning a tract of land called Longbottom&quot;"/>
    <s v="N"/>
    <s v="1749"/>
    <s v="Y"/>
  </r>
  <r>
    <x v="36"/>
    <s v="ADDITION TO MANSELLS RANGE"/>
    <x v="3"/>
    <s v=" Richard Shipley"/>
    <s v="1/13/1747"/>
    <x v="25"/>
    <s v="1747-01"/>
    <s v="MANSELL, Samuel "/>
    <s v=" Samuel  Mansell"/>
    <s v="MANSELL, Samuel "/>
    <s v="Jan 1747"/>
    <s v="1747"/>
    <s v="1747-01"/>
    <s v="Anne Arundel"/>
    <x v="1"/>
    <x v="1"/>
    <n v="107"/>
    <s v="Resurvey of Mansells Range beginning &quot;on a levell on the west side of the head of a draft of Snowdens River called Nimble Johns Cabbin Branch&quot;"/>
    <s v="Mansells Defense"/>
    <s v="Mansells Range"/>
    <m/>
    <s v="Addition To Mansells Range"/>
    <s v="Addition To Mansells Range Plat"/>
    <m/>
    <x v="21"/>
    <m/>
    <s v="Surveyed 1/13/1747 by Richard Shipley; Patented in Jan 1747 by Samuel Mansell for 107 acres repatented as Mansells Defense; Resurvey of Mansells Range beginning &quot;on a levell on the west side of the head of a draft of Snowdens River called Nimble Johns Cabbin Branch&quot;"/>
    <s v="ADDITION TO MANSELLS RANGE"/>
    <s v="ADDITION TO MANSELLS RANGE"/>
    <s v="1747"/>
    <s v="Y"/>
    <s v="Patented in Jan 1747 by MANSELL, Samuel for 107 acres repatented as Mansells Defense; Resurvey of Mansells Range beginning &quot;on a levell on the west side of the head of a draft of Snowdens River called Nimble Johns Cabbin Branch&quot;"/>
    <s v="N"/>
    <x v="12"/>
    <s v="Indicated"/>
    <s v="Shown in Mansells Defense plat"/>
    <m/>
    <n v="0"/>
    <n v="410"/>
    <m/>
    <m/>
    <m/>
    <s v="1747"/>
    <s v="Y"/>
    <s v="Patented in Jan 1747 by MANSELL, Samuel for 107 acres repatented as Mansells Defense; Resurvey of Mansells Range beginning &quot;on a levell on the west side of the head of a draft of Snowdens River called Nimble Johns Cabbin Branch&quot;"/>
    <s v="N"/>
    <s v="1747"/>
    <s v="Y"/>
  </r>
  <r>
    <x v="37"/>
    <s v="ADDITION TO MOUNT UNITY"/>
    <x v="4"/>
    <s v=" Vachel Stevens"/>
    <s v="12/8/1794"/>
    <x v="6"/>
    <s v="1794-12"/>
    <s v="ELLICOTT, John"/>
    <s v=" John Ellicott"/>
    <s v="ELLICOTT, John"/>
    <s v="Jul 1796"/>
    <s v="1796"/>
    <s v="1796-07"/>
    <s v="Anne Arundel"/>
    <x v="1"/>
    <x v="0"/>
    <n v="46.75"/>
    <s v="Beginning &quot;at the beginning of a tract or parcel of land called Littleworth&quot;; shown on the plat for West Ilchester"/>
    <m/>
    <s v="Addition To Mount Unity"/>
    <m/>
    <s v="Addition To Mount Unity"/>
    <s v="Addition To Mount Unity Plat"/>
    <m/>
    <x v="22"/>
    <m/>
    <s v="Surveyed 12/8/1794 by Vachel Stevens; Patented in Jul 1796 by John Ellicott for 46.75 acres; Beginning &quot;at the beginning of a tract or parcel of land called Littleworth&quot;; shown on the plat for West Ilchester"/>
    <s v="ADDITION TO MOUNT UNITY"/>
    <s v="ADDITION TO MOUNT UNITY"/>
    <s v="1796"/>
    <s v="Y"/>
    <s v="Patented in Jul 1796 by ELLICOTT, John for 46.75 acres; Beginning &quot;at the beginning of a tract or parcel of land called Littleworth&quot;; shown on the plat for West Ilchester"/>
    <s v="N"/>
    <x v="3"/>
    <m/>
    <m/>
    <m/>
    <n v="-6"/>
    <n v="581"/>
    <m/>
    <m/>
    <m/>
    <s v="1796"/>
    <s v="Y"/>
    <s v="Patented in Jul 1796 by ELLICOTT, John for 46.75 acres; Beginning &quot;at the beginning of a tract or parcel of land called Littleworth&quot;; shown on the plat for West Ilchester"/>
    <s v="N"/>
    <s v="1796"/>
    <s v="Y"/>
  </r>
  <r>
    <x v="38"/>
    <s v="ADDITION TO NEW YEARS GIFT"/>
    <x v="10"/>
    <s v=" John Dorsey"/>
    <s v="12/8/1722"/>
    <x v="26"/>
    <s v="1722-12"/>
    <s v="DORSEY, Caleb "/>
    <s v=" Caleb  Dorsey"/>
    <s v="DORSEY, Caleb "/>
    <s v="Mar 1730"/>
    <s v="1730"/>
    <s v="1730-03"/>
    <s v="Baltimore"/>
    <x v="1"/>
    <x v="0"/>
    <n v="210"/>
    <s v="in Baltimore County &quot;between Elk Ridge and the easternmost main branch of Patuxent River&quot; adjoining New Year's Gift, survey done Dec 1722 but patent was denied the first time"/>
    <s v="Addition To New Year's Gift Resurveyed"/>
    <s v="Addition To New Years Gift"/>
    <m/>
    <s v="Addition To New Years Gift"/>
    <s v="Addition To New Years Gift Plat"/>
    <m/>
    <x v="23"/>
    <m/>
    <s v="Surveyed 12/8/1722 by John Dorsey; Patented in Mar 1730 by Caleb Dorsey for 210 acres repatented as Addition To New Year's Gift Resurveyed; in Baltimore County &quot;between Elk Ridge and the easternmost main branch of Patuxent River&quot; adjoining New Year's Gift, survey done Dec 1722 but patent was denied the first time"/>
    <s v="ADDITION TO NEW YEARS GIFT"/>
    <s v="ADDITION TO NEW YEARS GIFT"/>
    <s v="1730"/>
    <s v="Y"/>
    <s v="Patented in Mar 1730 by DORSEY, Caleb for 210 acres repatented as Addition To New Year's Gift Resurveyed; in Baltimore County &quot;between Elk Ridge and the easternmost main branch of Patuxent River&quot; adjoining New Year's Gift, survey done Dec 1722 but patent was denied the first time"/>
    <s v="N"/>
    <x v="13"/>
    <s v="Dependent"/>
    <s v="New Years Gift"/>
    <m/>
    <n v="-6"/>
    <n v="294"/>
    <m/>
    <m/>
    <m/>
    <s v="1730"/>
    <s v="Y"/>
    <s v="Patented in Mar 1730 by DORSEY, Caleb for 210 acres repatented as Addition To New Year's Gift Resurveyed; in Baltimore County &quot;between Elk Ridge and the easternmost main branch of Patuxent River&quot; adjoining New Year's Gift, survey done Dec 1722 but patent was denied the first time"/>
    <s v="N"/>
    <s v="1730"/>
    <s v="Y"/>
  </r>
  <r>
    <x v="39"/>
    <s v=""/>
    <x v="3"/>
    <s v=" Richard Shipley"/>
    <s v="11/30/1753"/>
    <x v="27"/>
    <s v="1753-11"/>
    <s v="DORSEY, Edward "/>
    <s v=" Edward  Dorsey"/>
    <s v="DORSEY, Edward "/>
    <s v="Nov 1754"/>
    <s v="1754"/>
    <s v="1754-11"/>
    <s v="Anne Arundel"/>
    <x v="1"/>
    <x v="1"/>
    <n v="272"/>
    <s v="adjoining Talbotts Resolution, Whittakers Chance, Bells Chance, Higgins Chance And Dorsey's Friendship"/>
    <s v="New Years Gift Enlarged"/>
    <s v="Addition To New Years Gift"/>
    <m/>
    <s v="Addition To New Years Gift Resurveyed"/>
    <s v="Addition To New Years Gift Resurveyed Plat"/>
    <m/>
    <x v="23"/>
    <m/>
    <s v="Surveyed 11/30/1753 by Richard Shipley; Patented in Nov 1754 by Edward Dorsey for 272 acres repatented as New Years Gift Enlarged; adjoining Talbotts Resolution, Whittakers Chance, Bells Chance, Higgins Chance And Dorsey's Friendship"/>
    <s v="ADDITION TO NEW YEARS GIFT RESURVEYED"/>
    <s v="ADDITION TO NEW YEARS GIFT RESURVEYED"/>
    <s v=""/>
    <s v=""/>
    <s v=""/>
    <s v=""/>
    <x v="13"/>
    <s v="Dependent"/>
    <s v="Talbotts Resolution, Whittakers Chance, Bells Chance, Higgins Chance And Dorseys Friendship"/>
    <m/>
    <n v="-5"/>
    <n v="245"/>
    <m/>
    <m/>
    <m/>
    <s v=""/>
    <s v=""/>
    <s v=""/>
    <s v=""/>
    <s v=""/>
    <s v=""/>
  </r>
  <r>
    <x v="40"/>
    <s v="ADDITION TO PART OF FREDERICKS BURGH"/>
    <x v="7"/>
    <s v=" Orlando Griffith"/>
    <s v="3/3/1766"/>
    <x v="28"/>
    <s v="1766-03"/>
    <s v="WARFIELD, Benjamin "/>
    <s v=" Benjamin  Warfield"/>
    <s v="WARFIELD, Benjamin "/>
    <s v="Mar 1766"/>
    <s v="1766"/>
    <s v="1766-03"/>
    <s v="Anne Arundel"/>
    <x v="1"/>
    <x v="1"/>
    <n v="350"/>
    <s v="Resurvey of his part of &quot;Fredericks Borough&quot;, he had the northern end"/>
    <s v="Second Addition To Fredericksburgh"/>
    <s v="Hickory Forest"/>
    <m/>
    <s v="Addition To Part Of Fredericks Burgh"/>
    <s v="Addition To Part Of Fredericks Burgh Plat"/>
    <m/>
    <x v="24"/>
    <s v="Warfield"/>
    <s v="Surveyed 3/3/1766 by Orlando Griffith; Patented in Mar 1766 by Benjamin Warfield for 350 acres repatented as Second Addition To Fredericksburgh; Resurvey of his part of &quot;Fredericks Borough&quot;, he had the northern end"/>
    <s v="ADDITION TO PART OF FREDERICKS BURGH"/>
    <s v="ADDITION TO PART OF FREDERICKS BURGH"/>
    <s v="1766"/>
    <s v="Y"/>
    <s v="Patented in Mar 1766 by WARFIELD, Benjamin for 350 acres repatented as Second Addition To Fredericksburgh; Resurvey of his part of &quot;Fredericks Borough&quot;, he had the northern end"/>
    <s v="N"/>
    <x v="12"/>
    <m/>
    <m/>
    <m/>
    <m/>
    <n v="187"/>
    <m/>
    <m/>
    <m/>
    <s v="1766"/>
    <s v="Y"/>
    <s v="Patented in Mar 1766 by WARFIELD, Benjamin for 350 acres repatented as Second Addition To Fredericksburgh; Resurvey of his part of &quot;Fredericks Borough&quot;, he had the northern end"/>
    <s v="N"/>
    <s v="1766"/>
    <s v="Y"/>
  </r>
  <r>
    <x v="41"/>
    <s v="ADDITION TO PHELPS LUCK"/>
    <x v="10"/>
    <s v=" John Dorsey"/>
    <s v="4/3/1724"/>
    <x v="21"/>
    <s v="1724-04"/>
    <s v="HAMMOND, John "/>
    <s v=" John  Hammond"/>
    <s v="HAMMOND, John "/>
    <s v="Jul 1725"/>
    <s v="1725"/>
    <s v="1725-07"/>
    <s v="Baltimore"/>
    <x v="1"/>
    <x v="0"/>
    <n v="118"/>
    <s v="in Baltimore County at Elk Ridge near the Elkhorn branch"/>
    <s v="Hammond's Elk Ridge Connection"/>
    <s v="Addition To Phelps Luck"/>
    <m/>
    <s v="Addition To Phelps Luck"/>
    <s v="Addition To Phelps Luck Plat"/>
    <m/>
    <x v="11"/>
    <s v="Hammond"/>
    <s v="Surveyed 4/3/1724 by John Dorsey; Patented in Jul 1725 by John Hammond for 118 acres repatented as Hammond's Elk Ridge Connection; in Baltimore County at Elk Ridge near the Elkhorn branch"/>
    <s v="ADDITION TO PHELPS LUCK"/>
    <s v="ADDITION TO PHELPS LUCK"/>
    <s v="1725"/>
    <s v="Y"/>
    <s v="Patented in Jul 1725 by HAMMOND, John for 118 acres repatented as Hammond's Elk Ridge Connection; in Baltimore County at Elk Ridge near the Elkhorn branch"/>
    <s v="N"/>
    <x v="13"/>
    <m/>
    <m/>
    <m/>
    <m/>
    <n v="355"/>
    <m/>
    <m/>
    <m/>
    <s v="1725"/>
    <s v="Y"/>
    <s v="Patented in Jul 1725 by HAMMOND, John for 118 acres repatented as Hammond's Elk Ridge Connection; in Baltimore County at Elk Ridge near the Elkhorn branch"/>
    <s v="N"/>
    <s v="1725"/>
    <s v="Y"/>
  </r>
  <r>
    <x v="42"/>
    <s v="ADDITION TO PORTERS CARE"/>
    <x v="1"/>
    <s v=" Basil Burgess"/>
    <s v="1/6/1772"/>
    <x v="18"/>
    <s v="1772-01"/>
    <s v="HAMMOND, Mathias"/>
    <s v=" Mathias Hammond"/>
    <s v="HAMMOND, Mathias"/>
    <s v="May 1772"/>
    <s v="1772"/>
    <s v="1772-05"/>
    <s v="Anne Arundel"/>
    <x v="1"/>
    <x v="0"/>
    <n v="8"/>
    <s v="&quot;Beginning at the beginning trees of a tract or parcel of land called Hoods Hall&quot;"/>
    <m/>
    <s v="Addition To Porters Care"/>
    <s v="needs work"/>
    <s v="Addition To Porters Care"/>
    <s v="Addition To Porters Care Plat"/>
    <m/>
    <x v="11"/>
    <m/>
    <s v="Surveyed 1/6/1772 by Basil Burgess; Patented in May 1772 by Mathias Hammond for 8 acres; &quot;Beginning at the beginning trees of a tract or parcel of land called Hoods Hall&quot;"/>
    <s v="ADDITION TO PORTERS CARE"/>
    <s v="ADDITION TO PORTERS CARE"/>
    <s v="1772"/>
    <s v="Y"/>
    <s v="Patented in May 1772 by HAMMOND, Mathias for 8 acres; &quot;Beginning at the beginning trees of a tract or parcel of land called Hoods Hall&quot;"/>
    <s v="N"/>
    <x v="2"/>
    <m/>
    <m/>
    <m/>
    <m/>
    <n v="726"/>
    <m/>
    <m/>
    <m/>
    <s v="1772"/>
    <s v="Y"/>
    <s v="Patented in May 1772 by HAMMOND, Mathias for 8 acres; &quot;Beginning at the beginning trees of a tract or parcel of land called Hoods Hall&quot;"/>
    <s v="N"/>
    <s v="1772"/>
    <s v="Y"/>
  </r>
  <r>
    <x v="43"/>
    <s v="ADDITION TO SNAP SHORT"/>
    <x v="3"/>
    <s v=" Richard Shipley"/>
    <s v="4/22/1757"/>
    <x v="5"/>
    <s v="1757-04"/>
    <s v="ISRAEL, Robert "/>
    <s v=" Robert  Israel"/>
    <s v="ISRAEL, Robert "/>
    <s v="Apr 1757"/>
    <s v="1757"/>
    <s v="1757-04"/>
    <s v="Anne Arundel"/>
    <x v="1"/>
    <x v="0"/>
    <n v="12"/>
    <s v="&quot;in  the great fork of Patuxent River joining a tract of land called Snap Short&quot;"/>
    <m/>
    <s v="Addition to Snap Short"/>
    <m/>
    <s v="Addition to Snap Short"/>
    <s v="Addition To Snap Short Plat"/>
    <m/>
    <x v="25"/>
    <s v="Israel"/>
    <s v="Surveyed 4/22/1757 by Richard Shipley; Patented in Apr 1757 by Robert Israel for 12 acres; &quot;in  the great fork of Patuxent River joining a tract of land called Snap Short&quot;"/>
    <s v="ADDITION TO SNAP SHORT"/>
    <s v="ADDITION TO SNAP SHORT"/>
    <s v="1757"/>
    <s v="Y"/>
    <s v="Patented in Apr 1757 by ISRAEL, Robert for 12 acres; &quot;in  the great fork of Patuxent River joining a tract of land called Snap Short&quot;"/>
    <s v="N"/>
    <x v="14"/>
    <s v="Dependent"/>
    <s v="Snap Short"/>
    <m/>
    <n v="0"/>
    <n v="703"/>
    <m/>
    <m/>
    <m/>
    <s v="1757"/>
    <s v="Y"/>
    <s v="Patented in Apr 1757 by ISRAEL, Robert for 12 acres; &quot;in  the great fork of Patuxent River joining a tract of land called Snap Short&quot;"/>
    <s v="N"/>
    <s v="1757"/>
    <s v="Y"/>
  </r>
  <r>
    <x v="44"/>
    <s v="ADDITION TO STONEY HILL"/>
    <x v="1"/>
    <s v=" Basil Burgess"/>
    <s v="4/29/1773"/>
    <x v="29"/>
    <s v="1773-04"/>
    <s v="DORSEY, Samuel"/>
    <s v=" Samuel Dorsey"/>
    <s v="DORSEY, Samuel"/>
    <s v="May 1774"/>
    <s v="1774"/>
    <s v="1774-05"/>
    <s v="Anne Arundel"/>
    <x v="1"/>
    <x v="0"/>
    <n v="19.5"/>
    <s v="Surrounds Stoney Hill patented by Robert Barnes"/>
    <m/>
    <s v="Addition To Stoney Hill"/>
    <m/>
    <s v="Addition To Stoney Hill"/>
    <s v="Addition To Stoney Hill Plat"/>
    <m/>
    <x v="23"/>
    <m/>
    <s v="Surveyed 4/29/1773 by Basil Burgess; Patented in May 1774 by Samuel Dorsey for 19.5 acres; Surrounds Stoney Hill patented by Robert Barnes"/>
    <s v="ADDITION TO STONEY HILL"/>
    <s v="ADDITION TO STONEY HILL"/>
    <s v="1774"/>
    <s v="Y"/>
    <s v="Patented in May 1774 by DORSEY, Samuel for 19.5 acres; Surrounds Stoney Hill patented by Robert Barnes"/>
    <s v="N"/>
    <x v="6"/>
    <m/>
    <m/>
    <m/>
    <m/>
    <n v="674"/>
    <m/>
    <m/>
    <m/>
    <s v="1774"/>
    <s v="Y"/>
    <s v="Patented in May 1774 by DORSEY, Samuel for 19.5 acres; Surrounds Stoney Hill patented by Robert Barnes"/>
    <s v="N"/>
    <s v="1774"/>
    <s v="Y"/>
  </r>
  <r>
    <x v="45"/>
    <s v="ADDITION TO STORE HOUSE HILL"/>
    <x v="1"/>
    <s v=" Basil Burgess"/>
    <s v="1/24/1771"/>
    <x v="1"/>
    <s v="1771-01"/>
    <s v="HOOD, John "/>
    <s v=" John  Hood"/>
    <s v="HOOD, John "/>
    <s v="May 1772"/>
    <s v="1772"/>
    <s v="1772-05"/>
    <s v="Anne Arundel"/>
    <x v="1"/>
    <x v="0"/>
    <n v="6.5"/>
    <s v="&quot;Beginning at the end of the fourth course of a tract or parcel of land called Store House Hill&quot;"/>
    <m/>
    <s v="Addition To Store House Hill"/>
    <m/>
    <s v="Addition To Store House Hill"/>
    <s v="Addiiton To Store House Hill Plat"/>
    <m/>
    <x v="5"/>
    <m/>
    <s v="Surveyed 1/24/1771 by Basil Burgess; Patented in May 1772 by John Hood for 6.5 acres; &quot;Beginning at the end of the fourth course of a tract or parcel of land called Store House Hill&quot;"/>
    <s v="ADDITION TO STORE HOUSE HILL"/>
    <s v="ADDITION TO STORE HOUSE HILL"/>
    <s v="1772"/>
    <s v="Y"/>
    <s v="Patented in May 1772 by HOOD, John for 6.5 acres; &quot;Beginning at the end of the fourth course of a tract or parcel of land called Store House Hill&quot;"/>
    <s v="N"/>
    <x v="4"/>
    <m/>
    <m/>
    <m/>
    <m/>
    <n v="735"/>
    <m/>
    <m/>
    <m/>
    <s v="1772"/>
    <s v="Y"/>
    <s v="Patented in May 1772 by HOOD, John for 6.5 acres; &quot;Beginning at the end of the fourth course of a tract or parcel of land called Store House Hill&quot;"/>
    <s v="N"/>
    <s v="1772"/>
    <s v="Y"/>
  </r>
  <r>
    <x v="46"/>
    <s v="ADDITION TO THE GROVE"/>
    <x v="3"/>
    <s v=" Richard Shipley"/>
    <s v="7/31/1753"/>
    <x v="27"/>
    <s v="1753-07"/>
    <s v="SHIPLEY, Peter"/>
    <s v=" Peter Shipley"/>
    <s v="SHIPLEY, Peter"/>
    <s v="Sep 1762"/>
    <s v="1762"/>
    <s v="1762-09"/>
    <s v="Anne Arundel"/>
    <x v="1"/>
    <x v="1"/>
    <n v="315"/>
    <s v="Resurvey of The Grove (Resurveyed) &quot;in the great fork of Patuxent River&quot; adjoining White Wine And Claret and Snowdens Third Addition To His Manor"/>
    <s v="Four Brothers Portion"/>
    <s v="The Grove"/>
    <m/>
    <s v="Addition To The Grove"/>
    <s v="Addition To The Grove Plat"/>
    <m/>
    <x v="7"/>
    <m/>
    <s v="Surveyed 7/31/1753 by Richard Shipley; Patented in Sep 1762 by Peter Shipley for 315 acres repatented as Four Brothers Portion; Resurvey of The Grove (Resurveyed) &quot;in the great fork of Patuxent River&quot; adjoining White Wine And Claret and Snowdens Third Addition To His Manor"/>
    <s v="ADDITION TO THE GROVE"/>
    <s v="ADDITION TO THE GROVE"/>
    <s v="1762"/>
    <s v="Y"/>
    <s v="Patented in Sep 1762 by SHIPLEY, Peter for 315 acres repatented as Four Brothers Portion; Resurvey of The Grove (Resurveyed) &quot;in the great fork of Patuxent River&quot; adjoining White Wine And Claret and Snowdens Third Addition To His Manor"/>
    <s v="N"/>
    <x v="14"/>
    <m/>
    <m/>
    <m/>
    <m/>
    <n v="206"/>
    <m/>
    <m/>
    <m/>
    <s v="1762"/>
    <s v="Y"/>
    <s v="Patented in Sep 1762 by SHIPLEY, Peter for 315 acres repatented as Four Brothers Portion; Resurvey of The Grove (Resurveyed) &quot;in the great fork of Patuxent River&quot; adjoining White Wine And Claret and Snowdens Third Addition To His Manor"/>
    <s v="N"/>
    <s v="1762"/>
    <s v="Y"/>
  </r>
  <r>
    <x v="47"/>
    <s v="ADDITION TO TIMBER NECK"/>
    <x v="2"/>
    <s v=" Henry Ridgely"/>
    <s v="1/21/1734"/>
    <x v="30"/>
    <s v="1734-01"/>
    <s v="CARROLL, Charles "/>
    <s v=" Charles  Carroll"/>
    <s v="CARROLL, Charles "/>
    <s v="Oct 1736"/>
    <s v="1736"/>
    <s v="1736-10"/>
    <s v="Anne Arundel"/>
    <x v="1"/>
    <x v="0"/>
    <n v="400"/>
    <s v="&quot;on both sides of a run called the Deep Run of Patapsco Beginning at the end of the first course of a tract of land called Scotts Folly&quot;"/>
    <s v="Timber Neck Corrected"/>
    <s v="Addition To Timber Neck"/>
    <m/>
    <s v="Addition To Timber Neck"/>
    <s v="Addition To Timber Neck Plat"/>
    <m/>
    <x v="9"/>
    <m/>
    <s v="Surveyed 1/21/1734 by Henry Ridgely; Patented in Oct 1736 by Charles Carroll for 400 acres repatented as Timber Neck Corrected; &quot;on both sides of a run called the Deep Run of Patapsco Beginning at the end of the first course of a tract of land called Scotts Folly&quot;"/>
    <s v="ADDITION TO TIMBER NECK"/>
    <s v="ADDITION TO TIMBER NECK"/>
    <s v="1736"/>
    <s v="Y"/>
    <s v="Patented in Oct 1736 by CARROLL, Charles for 400 acres repatented as Timber Neck Corrected; &quot;on both sides of a run called the Deep Run of Patapsco Beginning at the end of the first course of a tract of land called Scotts Folly&quot;"/>
    <s v="N"/>
    <x v="15"/>
    <m/>
    <m/>
    <m/>
    <m/>
    <n v="179"/>
    <m/>
    <m/>
    <m/>
    <s v="1736"/>
    <s v="Y"/>
    <s v="Patented in Oct 1736 by CARROLL, Charles for 400 acres repatented as Timber Neck Corrected; &quot;on both sides of a run called the Deep Run of Patapsco Beginning at the end of the first course of a tract of land called Scotts Folly&quot;"/>
    <s v="N"/>
    <s v="1736"/>
    <s v="Y"/>
  </r>
  <r>
    <x v="48"/>
    <s v="ADDITION TO TROY"/>
    <x v="10"/>
    <s v=" John Dorsey"/>
    <s v="2/18/1718"/>
    <x v="31"/>
    <s v="1718-02"/>
    <s v="DORSEY, Caleb "/>
    <s v=" Caleb  Dorsey"/>
    <s v="DORSEY, Caleb "/>
    <s v="Aug 1719"/>
    <s v="1719"/>
    <s v="1719-08"/>
    <s v="Baltimore"/>
    <x v="1"/>
    <x v="0"/>
    <n v="100"/>
    <s v="&quot;lying at Elk Ridge in Baltimore County&quot;"/>
    <m/>
    <s v="Addition To Troy"/>
    <m/>
    <s v="Addition To Troy"/>
    <s v="Addition To Troy Plat"/>
    <m/>
    <x v="23"/>
    <s v="Dorsey"/>
    <s v="Surveyed 2/18/1718 by John Dorsey; Patented in Aug 1719 by Caleb Dorsey for 100 acres; &quot;lying at Elk Ridge in Baltimore County&quot;"/>
    <s v="ADDITION TO TROY"/>
    <s v="ADDITION TO TROY"/>
    <s v="1719"/>
    <s v="Y"/>
    <s v="Patented in Aug 1719 by DORSEY, Caleb for 100 acres; &quot;lying at Elk Ridge in Baltimore County&quot;"/>
    <s v="N"/>
    <x v="9"/>
    <m/>
    <m/>
    <m/>
    <m/>
    <n v="462"/>
    <m/>
    <m/>
    <m/>
    <s v="1719"/>
    <s v="Y"/>
    <s v="Patented in Aug 1719 by DORSEY, Caleb for 100 acres; &quot;lying at Elk Ridge in Baltimore County&quot;"/>
    <s v="N"/>
    <s v="1719"/>
    <s v="Y"/>
  </r>
  <r>
    <x v="49"/>
    <s v="ADDITION TO TUCKERS DELIGHT"/>
    <x v="10"/>
    <s v=" John Dorsey"/>
    <s v="11/4/1723"/>
    <x v="32"/>
    <s v="1723-11"/>
    <s v="TUCKER, William "/>
    <s v=" William  Tucker"/>
    <s v="TUCKER, William "/>
    <s v="Aug 1725"/>
    <s v="1725"/>
    <s v="1725-08"/>
    <s v="Baltimore"/>
    <x v="1"/>
    <x v="0"/>
    <n v="150"/>
    <s v="in Baltimore County on the south side of the main falls of Patapsco River"/>
    <m/>
    <s v="Addition To Tuckers Delight"/>
    <s v="Addition To Tuckers Delight Plat"/>
    <s v="Addition To Tuckers Delight"/>
    <s v="Addition To Tuckers Delight Plat"/>
    <m/>
    <x v="26"/>
    <s v="Tucker"/>
    <s v="Surveyed 11/4/1723 by John Dorsey; Patented in Aug 1725 by William Tucker for 150 acres; in Baltimore County on the south side of the main falls of Patapsco River"/>
    <s v="ADDITION TO TUCKERS DELIGHT"/>
    <s v="ADDITION TO TUCKERS DELIGHT"/>
    <s v="1725"/>
    <s v="Y"/>
    <s v="Patented in Aug 1725 by TUCKER, William for 150 acres; in Baltimore County on the south side of the main falls of Patapsco River"/>
    <s v="N"/>
    <x v="3"/>
    <m/>
    <m/>
    <m/>
    <m/>
    <n v="377"/>
    <m/>
    <m/>
    <m/>
    <s v="1725"/>
    <s v="Y"/>
    <s v="Patented in Aug 1725 by TUCKER, William for 150 acres; in Baltimore County on the south side of the main falls of Patapsco River"/>
    <s v="N"/>
    <s v="1725"/>
    <s v="Y"/>
  </r>
  <r>
    <x v="50"/>
    <s v="ADDITION TO WHATS LEFT"/>
    <x v="4"/>
    <s v=" Vachel Stevens"/>
    <s v="3/2/1783"/>
    <x v="33"/>
    <s v="1783-03"/>
    <s v="SHIPLEY, William"/>
    <s v=" William Shipley"/>
    <s v="SHIPLEY, William"/>
    <s v="Sep 1784"/>
    <s v="1784"/>
    <s v="1784-09"/>
    <s v="Anne Arundel"/>
    <x v="1"/>
    <x v="0"/>
    <n v="29.5"/>
    <s v="Lying between What's Left, Shipley's Search, Good Neighborhood, and Last Shift"/>
    <m/>
    <s v="Addition To Whats Left"/>
    <m/>
    <s v="Addition To Whats Left"/>
    <s v="Addition To Whats Left Plat"/>
    <m/>
    <x v="7"/>
    <m/>
    <s v="Surveyed 3/2/1783 by Vachel Stevens; Patented in Sep 1784 by William Shipley for 29.5 acres; Lying between What's Left, Shipley's Search, Good Neighborhood, and Last Shift"/>
    <s v="ADDITION TO WHATS LEFT"/>
    <s v="ADDITION TO WHATS LEFT"/>
    <s v="1784"/>
    <s v="Y"/>
    <s v="Patented in Sep 1784 by SHIPLEY, William for 29.5 acres; Lying between What's Left, Shipley's Search, Good Neighborhood, and Last Shift"/>
    <s v="N"/>
    <x v="4"/>
    <m/>
    <m/>
    <m/>
    <n v="0"/>
    <n v="617"/>
    <m/>
    <m/>
    <m/>
    <s v="1784"/>
    <s v="Y"/>
    <s v="Patented in Sep 1784 by SHIPLEY, William for 29.5 acres; Lying between What's Left, Shipley's Search, Good Neighborhood, and Last Shift"/>
    <s v="N"/>
    <s v="1784"/>
    <s v="Y"/>
  </r>
  <r>
    <x v="51"/>
    <s v="ADDITIONAL CHANCE"/>
    <x v="3"/>
    <s v=" Richard Shipley"/>
    <s v="11/10/1755"/>
    <x v="34"/>
    <s v="1755-11"/>
    <s v="MANSELL, Samuel "/>
    <s v=" Samuel  Mansell"/>
    <s v="MANSELL, Samuel "/>
    <s v="Nov 1755"/>
    <s v="1755"/>
    <s v="1755-11"/>
    <s v="Anne Arundel"/>
    <x v="1"/>
    <x v="1"/>
    <n v="200"/>
    <s v="Resurvey of Chance - Mansell &quot;on the head drafts of Snowden's River on a branch of the said river called Nimble Johns Cabbin Branch&quot;,  adjoining Chestnut Hill"/>
    <s v="Additional Chance Increased"/>
    <s v="Chance - Mansell"/>
    <s v="Sold 37 acres to Benjamin Gassaway before resurvey in 1769."/>
    <s v="Additional Chance"/>
    <s v="Additional Chance Plat"/>
    <m/>
    <x v="21"/>
    <m/>
    <s v="Surveyed 11/10/1755 by Richard Shipley; Patented in Nov 1755 by Samuel Mansell for 200 acres repatented as Additional Chance Increased; Resurvey of Chance - Mansell &quot;on the head drafts of Snowden's River on a branch of the said river called Nimble Johns Cabbin Branch&quot;,  adjoining Chestnut Hill"/>
    <s v="ADDITIONAL CHANCE"/>
    <s v="ADDITIONAL CHANCE"/>
    <s v=""/>
    <s v=""/>
    <s v=""/>
    <s v=""/>
    <x v="1"/>
    <m/>
    <m/>
    <m/>
    <m/>
    <s v=""/>
    <m/>
    <m/>
    <m/>
    <s v=""/>
    <s v=""/>
    <s v=""/>
    <s v=""/>
    <s v=""/>
    <s v=""/>
  </r>
  <r>
    <x v="52"/>
    <s v="ADDITIONAL CHANCE INCREASED"/>
    <x v="1"/>
    <s v=" Basil Burgess"/>
    <s v="3/29/1769"/>
    <x v="35"/>
    <s v="1769-03"/>
    <s v="WARFIELD, Edward"/>
    <s v=" Edward Warfield"/>
    <s v="WARFIELD, Edward"/>
    <s v="Mar 1769"/>
    <s v="1769"/>
    <s v="1769-03"/>
    <s v="Anne Arundel"/>
    <x v="1"/>
    <x v="1"/>
    <n v="520"/>
    <s v="Resurvey of Additional Chance starting &quot;on the east side of Nimble Johns Cabbin Branch&quot;, adjoining Chestnut Hill"/>
    <m/>
    <s v="Chance - Mansell"/>
    <m/>
    <s v="Additional Chance Increased"/>
    <s v="Additional Chance Increased Plat"/>
    <m/>
    <x v="24"/>
    <m/>
    <s v="Surveyed 3/29/1769 by Basil Burgess; Patented in Mar 1769 by Edward Warfield for 520 acres; Resurvey of Additional Chance starting &quot;on the east side of Nimble Johns Cabbin Branch&quot;, adjoining Chestnut Hill"/>
    <s v="ADDITIONAL CHANCE INCREASED"/>
    <s v="ADDITIONAL CHANCE INCREASED"/>
    <s v="1769"/>
    <s v="Y"/>
    <s v="Patented in Mar 1769 by WARFIELD, Edward for 520 acres; Resurvey of Additional Chance starting &quot;on the east side of Nimble Johns Cabbin Branch&quot;, adjoining Chestnut Hill"/>
    <s v="N"/>
    <x v="1"/>
    <m/>
    <m/>
    <m/>
    <n v="0"/>
    <n v="136"/>
    <m/>
    <m/>
    <m/>
    <s v="1769"/>
    <s v="Y"/>
    <s v="Patented in Mar 1769 by WARFIELD, Edward for 520 acres; Resurvey of Additional Chance starting &quot;on the east side of Nimble Johns Cabbin Branch&quot;, adjoining Chestnut Hill"/>
    <s v="N"/>
    <s v="1769"/>
    <s v="Y"/>
  </r>
  <r>
    <x v="53"/>
    <s v="ADDITIONAL DEFENSE"/>
    <x v="3"/>
    <s v=" Richard Shipley"/>
    <s v="10/30/1754"/>
    <x v="36"/>
    <s v="1754-10"/>
    <s v="MANSELL, Samuel "/>
    <s v=" Samuel  Mansell"/>
    <s v="MANSELL, Samuel "/>
    <s v="Nov 1754"/>
    <s v="1754"/>
    <s v="1754-11"/>
    <s v="Anne Arundel"/>
    <x v="1"/>
    <x v="1"/>
    <n v="2384"/>
    <s v="Resurvey of Mansells Defense &quot;on the head drafts of Snowdens River and on the head drafts of the western falls of Patapsco River in the barrans&quot;, adjoining Addition to Mansells Range, Mobberley's Desire, Chestnut Hill, Wise Mans Folly; mentions the north side of Indian Johns Cabbin Branch, Poplar Spring, also a spring at the head of a draft of the Cattail River, the waggon road"/>
    <s v="Range Declined"/>
    <s v="Mansells Range"/>
    <m/>
    <s v="Additional Defense"/>
    <s v="Additional Defense Plat"/>
    <m/>
    <x v="21"/>
    <s v="Mansell"/>
    <s v="Surveyed 10/30/1754 by Richard Shipley; Patented in Nov 1754 by Samuel Mansell for 2384 acres repatented as Range Declined; Resurvey of Mansells Defense &quot;on the head drafts of Snowdens River and on the head drafts of the western falls of Patapsco River in the barrans&quot;, adjoining Addition to Mansells Range, Mobberley's Desire, Chestnut Hill, Wise Mans Folly; mentions the north side of Indian Johns Cabbin Branch, Poplar Spring, also a spring at the head of a draft of the Cattail River, the waggon road"/>
    <s v="ADDITIONAL DEFENSE"/>
    <s v="ADDITIONAL DEFENSE"/>
    <s v="1754"/>
    <s v="Y"/>
    <s v="Patented in Nov 1754 by MANSELL, Samuel for 2384 acres repatented as Range Decliined; Resurvey of Mansells Defense &quot;on the head drafts of Snowdens River and on the head drafts of the western falls of Patapsco River in the barrans&quot;, adjoining Addition to Mansells Range, Mobberley's Desire, Chestnut Hill, Wise Mans Folly; mentions the north side of Indian Johns Cabbin Branch, Poplar Spring, also a spring at the head of a draft of the Cattail River, the waggon road"/>
    <s v="N"/>
    <x v="12"/>
    <m/>
    <m/>
    <m/>
    <m/>
    <n v="8"/>
    <m/>
    <m/>
    <m/>
    <s v="1754"/>
    <s v="Y"/>
    <s v="Patented in Nov 1754 by MANSELL, Samuel for 2384 acres repatented as Range Decliined; Resurvey of Mansells Defense &quot;on the head drafts of Snowdens River and on the head drafts of the western falls of Patapsco River in the barrans&quot;, adjoining Addition to Mansells Range, Mobberley's Desire, Chestnut Hill, Wise Mans Folly; mentions the north side of Indian Johns Cabbin Branch, Poplar Spring, also a spring at the head of a draft of the Cattail River, the waggon road"/>
    <s v="N"/>
    <s v="1754"/>
    <s v="Y"/>
  </r>
  <r>
    <x v="54"/>
    <s v="ADDITIONAL PROGRESS"/>
    <x v="3"/>
    <s v=" Richard Shipley"/>
    <s v="3/18/1756"/>
    <x v="37"/>
    <s v="1756-03"/>
    <s v="WHIPPS, John"/>
    <s v=" John Whipps"/>
    <s v="WHIPPS, John"/>
    <s v="Mar 1756"/>
    <s v="1756"/>
    <s v="1756-03"/>
    <s v="Anne Arundel"/>
    <x v="1"/>
    <x v="1"/>
    <n v="412"/>
    <s v="Resurvey of Progress &quot;on the western falls of Patapsco River partly in Ann Arundell county and partly in Baltimore county&quot; starting &quot;at the end of the first course of the Forrest Grove&quot;, adjoining Shipley's Search, Whips Lott, Adams Garden"/>
    <s v="Whipps Hills"/>
    <s v="Progress"/>
    <m/>
    <s v="Additional Progress"/>
    <s v="Additional Progress Plat"/>
    <m/>
    <x v="27"/>
    <m/>
    <s v="Surveyed 3/18/1756 by Richard Shipley; Patented in Mar 1756 by John Whipps for 412 acres repatented as Whipps Hills; Resurvey of Progress &quot;on the western falls of Patapsco River partly in Ann Arundell county and partly in Baltimore county&quot; starting &quot;at the end of the first course of the Forrest Grove&quot;, adjoining Shipley's Search, Whips Lott, Adams Garden"/>
    <s v="ADDITIONAL PROGRESS"/>
    <s v="ADDITIONAL PROGRESS"/>
    <s v="1756"/>
    <s v="Y"/>
    <s v="Patented in Mar 1756 by WHIPPS, John for 412 acres repatented as Whipps Hills; Resurvey of Progress &quot;on the western falls of Patapsco River partly in Ann Arundell county and partly in Baltimore county&quot; starting &quot;at the end of the first course of the Forrest Grove&quot;, adjoining Shipley's Search, Whips Lott, Adams Garden"/>
    <s v="N"/>
    <x v="4"/>
    <s v="Dependent/Fixed"/>
    <s v="Resurvey of Progress which plat shows the course of the Patapsco"/>
    <m/>
    <m/>
    <n v="166"/>
    <m/>
    <m/>
    <m/>
    <s v="1756"/>
    <s v="Y"/>
    <s v="Patented in Mar 1756 by WHIPPS, John for 412 acres repatented as Whipps Hills; Resurvey of Progress &quot;on the western falls of Patapsco River partly in Ann Arundell county and partly in Baltimore county&quot; starting &quot;at the end of the first course of the Forrest Grove&quot;, adjoining Shipley's Search, Whips Lott, Adams Garden"/>
    <s v="N"/>
    <s v="1756"/>
    <s v="Y"/>
  </r>
  <r>
    <x v="55"/>
    <s v="AIRY HILLS AND PLEASANT SPRINGS - MERCIER"/>
    <x v="11"/>
    <s v=" John Hatherly"/>
    <s v="2/26/1807"/>
    <x v="38"/>
    <s v="1807-02"/>
    <s v="MERCIER, Andrew"/>
    <s v=" Andrew Mercier"/>
    <s v="MERCIER, Andrew"/>
    <s v="Nov 1808"/>
    <s v="1808"/>
    <s v="1808-11"/>
    <s v="Baltimore"/>
    <x v="0"/>
    <x v="1"/>
    <n v="190"/>
    <s v="Resurvey of Sallys Chance, Stoney Hills, and Hopsons Choice (and also Airy Hills And Pleasant Springs? This is unclear) adjoining Warfields Folly, Warfields Forrest"/>
    <m/>
    <s v="Sallys Chance, Stoney Hills - Mercier, Shipleys Will"/>
    <m/>
    <s v="Airy Hills And Pleasant Springs - Mercier"/>
    <s v="Airy Hills And Pleasant Springs - Mercier Plat"/>
    <m/>
    <x v="28"/>
    <m/>
    <s v="Surveyed 2/26/1807 by John Hatherly; Patented in Nov 1808 by Andrew Mercier for 190 acres; Resurvey of Sallys Chance, Stoney Hills, and Hopsons Choice (and also Airy Hills And Pleasant Springs? This is unclear) adjoining Warfields Folly, Warfields Forrest"/>
    <s v="AIRY HILLS AND PLEASANT SPRINGS"/>
    <s v="AIRY HILLS AND PLEASANT SPRINGS - Mercier"/>
    <s v="1808"/>
    <s v="Y"/>
    <s v="Patented in Nov 1808 by MERCIER, Andrew for 190 acres; Resurvey of Sallys Chance, Stoney Hills, and Hopsons Choice (and also Airy Hills And Pleasant Springs? This is unclear) adjoining Warfields Folly, Warfields Forrest"/>
    <s v="N"/>
    <x v="12"/>
    <m/>
    <m/>
    <m/>
    <m/>
    <n v="331"/>
    <m/>
    <m/>
    <m/>
    <s v="1808"/>
    <s v="Y"/>
    <s v="Patented in Nov 1808 by MERCIER, Andrew for 190 acres; Resurvey of Sallys Chance, Stoney Hills, and Hopsons Choice (and also Airy Hills And Pleasant Springs? This is unclear) adjoining Warfields Folly, Warfields Forrest"/>
    <s v="N"/>
    <s v="1808"/>
    <s v="Y"/>
  </r>
  <r>
    <x v="56"/>
    <s v=""/>
    <x v="12"/>
    <s v=" William Smith"/>
    <m/>
    <x v="10"/>
    <s v=""/>
    <s v="WELLS, Benjamin"/>
    <s v=" Benjamin Wells"/>
    <s v="WELLS, Benjamin"/>
    <s v="Sep 1779"/>
    <s v="1779"/>
    <s v="1779-09"/>
    <s v="Baltimore"/>
    <x v="0"/>
    <x v="1"/>
    <n v="492"/>
    <m/>
    <m/>
    <s v="Sallys Chance, Stoney Hills - Mercier, Shipleys Will"/>
    <s v="first page of survey is missing"/>
    <s v="Airy Hills And Pleasant Springs - Resurveyed"/>
    <m/>
    <m/>
    <x v="29"/>
    <m/>
    <s v=" by William SmithPatented in Sep 1779 by Benjamin Wells for 492 acres"/>
    <s v="AIRY HILLS AND PLEASANT SPRINGS"/>
    <s v="AIRY HILLS AND PLEASANT SPRINGS - Resurveyed"/>
    <s v=""/>
    <s v=""/>
    <s v=""/>
    <s v=""/>
    <x v="0"/>
    <m/>
    <m/>
    <m/>
    <m/>
    <s v=""/>
    <m/>
    <m/>
    <m/>
    <s v=""/>
    <s v=""/>
    <s v=""/>
    <s v=""/>
    <s v=""/>
    <s v=""/>
  </r>
  <r>
    <x v="57"/>
    <s v=""/>
    <x v="13"/>
    <s v=" Philip Jones"/>
    <m/>
    <x v="10"/>
    <s v=""/>
    <s v="WELLS, Charles"/>
    <s v=" Charles Wells"/>
    <s v="WELLS, Charles"/>
    <s v="Jun 1734"/>
    <s v="1734"/>
    <s v="1734-06"/>
    <s v="Baltimore"/>
    <x v="0"/>
    <x v="0"/>
    <n v="100"/>
    <s v="in Baltimore County starting on a small stoney hill"/>
    <m/>
    <s v="Airy Hills And Pleasant Springs"/>
    <m/>
    <s v="Airy Hills And Pleasant Springs"/>
    <m/>
    <m/>
    <x v="29"/>
    <m/>
    <s v=" by Philip JonesPatented in Jun 1734 by Charles Wells for 100 acres; in Baltimore County starting on a small stoney hill"/>
    <s v="AIRY HILLS AND PLEASANT SPRINGS"/>
    <s v="AIRY HILLS AND PLEASANT SPRINGS - Wells"/>
    <s v=""/>
    <s v=""/>
    <s v=""/>
    <s v=""/>
    <x v="0"/>
    <m/>
    <m/>
    <m/>
    <m/>
    <s v=""/>
    <m/>
    <m/>
    <m/>
    <s v=""/>
    <s v=""/>
    <s v=""/>
    <s v=""/>
    <s v=""/>
    <s v=""/>
  </r>
  <r>
    <x v="58"/>
    <s v="ALTOGETHER"/>
    <x v="14"/>
    <s v=" Thomas Larkin"/>
    <s v="5/10/1719"/>
    <x v="17"/>
    <s v="1719-05"/>
    <s v="WORTHINGTON, Thomas "/>
    <s v=" Thomas  Worthington"/>
    <s v="WORTHINGTON, Thomas "/>
    <s v="Jun 1736"/>
    <s v="1736"/>
    <s v="1736-06"/>
    <s v="Anne Arundel"/>
    <x v="1"/>
    <x v="0"/>
    <n v="1200"/>
    <s v="&quot;lying on the dividing line of Ann Arundel and Baltimore County on the west side of the Middle River of Patuxent&quot;"/>
    <m/>
    <s v="Altogether"/>
    <s v="Thomas Worthington and Henry Ridgely were partners"/>
    <s v="Altogether"/>
    <s v="Altogether Plat"/>
    <m/>
    <x v="30"/>
    <s v="Worthington"/>
    <s v="Surveyed 5/10/1719 by Thomas Larkin; Patented in Jun 1736 by Thomas Worthington for 1200 acres; &quot;lying on the dividing line of Ann Arundel and Baltimore County on the west side of the Middle River of Patuxent&quot;"/>
    <s v="ALTOGETHER"/>
    <s v="ALTOGETHER"/>
    <s v="1736"/>
    <s v="Y"/>
    <s v="Patented in Jun 1736 by WORTHINGTON, Thomas for 1200 acres; &quot;lying on the dividing line of Ann Arundel and Baltimore County on the west side of the Middle River of Patuxent&quot;"/>
    <s v="N"/>
    <x v="14"/>
    <s v="Vague"/>
    <m/>
    <m/>
    <n v="-4"/>
    <n v="35"/>
    <m/>
    <m/>
    <m/>
    <s v="1736"/>
    <s v="Y"/>
    <s v="Patented in Jun 1736 by WORTHINGTON, Thomas for 1200 acres; &quot;lying on the dividing line of Ann Arundel and Baltimore County on the west side of the Middle River of Patuxent&quot;"/>
    <s v="N"/>
    <s v="1736"/>
    <s v="Y"/>
  </r>
  <r>
    <x v="59"/>
    <s v="ANYTHING - MOBERLEY"/>
    <x v="2"/>
    <s v=" Henry Ridgely"/>
    <s v="5/4/1730"/>
    <x v="39"/>
    <s v="1730-05"/>
    <s v="MOBERLEY, John "/>
    <s v=" John  Moberley"/>
    <s v="MOBERLEY, John "/>
    <s v="Jun 1734"/>
    <s v="1734"/>
    <s v="1734-06"/>
    <s v="Anne Arundel"/>
    <x v="1"/>
    <x v="0"/>
    <n v="100"/>
    <s v="&quot;on the head of a branch of Snowden's River of Patuxent&quot; and near Thomas' Lott, shares the same beginning trees with Everything according to that patent, shown on the plat for Moorehouse's Generousity"/>
    <m/>
    <s v="Anything - Moberley"/>
    <m/>
    <s v="Anything - Moberley"/>
    <s v="Anything - Moberley Plat"/>
    <m/>
    <x v="31"/>
    <s v="Moberly"/>
    <s v="Surveyed 5/4/1730 by Henry Ridgely; Patented in Jun 1734 by John Moberley for 100 acres; &quot;on the head of a branch of Snowden's River of Patuxent&quot; and near Thomas' Lott, shares the same beginning trees with Everything according to that patent, shown on the plat for Moorehouse's Generousity"/>
    <s v="ANYTHING"/>
    <s v="ANYTHING - Moberley"/>
    <s v="1734"/>
    <s v="Y"/>
    <s v="Patented in Jun 1734 by MOBERLEY, John for 100 acres; &quot;on the head of a branch of Snowden's River of Patuxent&quot; and near Thomas' Lott, shares the same beginning trees with Everything according to that patent, shown on the plat for Moorehouse's Generousity"/>
    <s v="N"/>
    <x v="16"/>
    <s v="Dependent"/>
    <s v="Everything, Moorehouses Generousity"/>
    <m/>
    <n v="0"/>
    <n v="431"/>
    <m/>
    <m/>
    <m/>
    <s v="1734"/>
    <s v="Y"/>
    <s v="Patented in Jun 1734 by MOBERLEY, John for 100 acres; &quot;on the head of a branch of Snowden's River of Patuxent&quot; and near Thomas' Lott, shares the same beginning trees with Everything according to that patent, shown on the plat for Moorehouse's Generousity"/>
    <s v="N"/>
    <s v="1734"/>
    <s v="Y"/>
  </r>
  <r>
    <x v="60"/>
    <s v="ANYTHING - RIDGELY"/>
    <x v="15"/>
    <s v=" Loch Weems"/>
    <s v="2/10/1759"/>
    <x v="40"/>
    <s v="1759-02"/>
    <s v="RIDGELY, Charles"/>
    <s v=" Charles Ridgely"/>
    <s v="RIDGELY, Charles"/>
    <s v="Feb 1759"/>
    <s v="1759"/>
    <s v="1759-02"/>
    <s v="Anne Arundel"/>
    <x v="1"/>
    <x v="0"/>
    <n v="56"/>
    <s v="&quot;Beginning in the north eighty four degrees west line eight hundred and sixty perches from the beginning of said line it being the first course of a tract of land called The Woodford&quot;"/>
    <s v="Clover Land"/>
    <s v="Anything - Ridgely"/>
    <m/>
    <s v="Anything - Ridgely"/>
    <s v="Anything - Ridgely Plat"/>
    <m/>
    <x v="12"/>
    <m/>
    <s v="Surveyed 2/10/1759 by Loch Weems; Patented in Feb 1759 by Charles Ridgely for 56 acres repatented as Clover Land; &quot;Beginning in the north eighty four degrees west line eight hundred and sixty perches from the beginning of said line it being the first course of a tract of land called The Woodford&quot;"/>
    <s v="ANYTHING"/>
    <s v="ANYTHING - Ridgely"/>
    <s v="1759"/>
    <s v="Y"/>
    <s v="Patented in Feb 1759 by RIDGELY, Charles for 56 acres repatented as Clover Land; &quot;Beginning in the north eighty four degrees west line eight hundred and sixty perches from the beginning of said line it being the first course of a tract of land called The Woodford&quot;"/>
    <s v="N"/>
    <x v="4"/>
    <m/>
    <m/>
    <m/>
    <m/>
    <n v="538"/>
    <m/>
    <m/>
    <m/>
    <s v="1759"/>
    <s v="Y"/>
    <s v="Patented in Feb 1759 by RIDGELY, Charles for 56 acres repatented as Clover Land; &quot;Beginning in the north eighty four degrees west line eight hundred and sixty perches from the beginning of said line it being the first course of a tract of land called The Woodford&quot;"/>
    <s v="N"/>
    <s v="1759"/>
    <s v="Y"/>
  </r>
  <r>
    <x v="61"/>
    <s v="ANYTHING WILL SUIT"/>
    <x v="1"/>
    <s v=" Basil Burgess"/>
    <s v="6/22/1775"/>
    <x v="4"/>
    <s v="1775-06"/>
    <s v="MANSELL, Samuel "/>
    <s v=" Samuel  Mansell"/>
    <s v="MANSELL, Samuel "/>
    <s v="Jun 1775"/>
    <s v="1775"/>
    <s v="1775-06"/>
    <s v="Anne Arundel"/>
    <x v="1"/>
    <x v="2"/>
    <n v="15"/>
    <s v="&quot;Beginning at the end of nine perches on the north thirty eight degrees east fifty eight perches line(?) of a tract or parcel of land called Hampton Court it also being the thirty seventh course of the said tract&quot;"/>
    <m/>
    <s v="Anything Will Suit"/>
    <s v="listed in unpatented collection, but Examiner General passed it 6/21/1776"/>
    <s v="Anything Will Suit"/>
    <s v="Anything Will Suit Plat"/>
    <m/>
    <x v="21"/>
    <m/>
    <s v="Surveyed 6/22/1775 by Basil Burgess; Patented in Jun 1775 by Samuel Mansell for 15 acres; &quot;Beginning at the end of nine perches on the north thirty eight degrees east fifty eight perches line(?) of a tract or parcel of land called Hampton Court it also being the thirty seventh course of the said tract&quot;"/>
    <s v="ANYTHING WILL SUIT"/>
    <s v="ANYTHING WILL SUIT"/>
    <s v="1775"/>
    <s v="Y"/>
    <s v="Patented in Jun 1775 by MANSELL, Samuel for 15 acres; &quot;Beginning at the end of nine perches on the north thirty eight degrees east fifty eight perches line(?) of a tract or parcel of land called Hampton Court it also being the thirty seventh course of the said tract&quot;"/>
    <s v="N"/>
    <x v="1"/>
    <s v="Dependent/Indicated"/>
    <s v="Hampton Court, shown in plat for Trouble For Nothing"/>
    <m/>
    <n v="0"/>
    <n v="695"/>
    <m/>
    <m/>
    <m/>
    <s v="1775"/>
    <s v="Y"/>
    <s v="Patented in Jun 1775 by MANSELL, Samuel for 15 acres; &quot;Beginning at the end of nine perches on the north thirty eight degrees east fifty eight perches line(?) of a tract or parcel of land called Hampton Court it also being the thirty seventh course of the said tract&quot;"/>
    <s v="N"/>
    <s v="1775"/>
    <s v="Y"/>
  </r>
  <r>
    <x v="62"/>
    <s v="ARNOLDS FANCY"/>
    <x v="3"/>
    <s v=" Richard Shipley"/>
    <s v="4/16/1747"/>
    <x v="25"/>
    <s v="1747-04"/>
    <s v="ARNOLD, John "/>
    <s v=" John  Arnold"/>
    <s v="ARNOLD, John "/>
    <s v="Apr 1747"/>
    <s v="1747"/>
    <s v="1747-04"/>
    <s v="Anne Arundel"/>
    <x v="1"/>
    <x v="0"/>
    <n v="50"/>
    <s v="&quot;on the south side of the western falls of Patapsco River and on the drafts of Patuxent&quot;"/>
    <m/>
    <s v="Arnolds Fancy"/>
    <m/>
    <s v="Arnolds Fancy"/>
    <s v="Arnolds Fancy Plat"/>
    <m/>
    <x v="32"/>
    <s v="Arnold"/>
    <s v="Surveyed 4/16/1747 by Richard Shipley; Patented in Apr 1747 by John Arnold for 50 acres; &quot;on the south side of the western falls of Patapsco River and on the drafts of Patuxent&quot;"/>
    <s v="ARNOLDS FANCY"/>
    <s v="ARNOLDS FANCY"/>
    <s v="1747"/>
    <s v="Y"/>
    <s v="Patented in Apr 1747 by ARNOLD, John for 50 acres; &quot;on the south side of the western falls of Patapsco River and on the drafts of Patuxent&quot;"/>
    <s v="N"/>
    <x v="2"/>
    <s v="Dependent/Indicated"/>
    <s v="Shown on plat for Howards Improvement"/>
    <m/>
    <m/>
    <n v="574"/>
    <m/>
    <m/>
    <m/>
    <s v="1747"/>
    <s v="Y"/>
    <s v="Patented in Apr 1747 by ARNOLD, John for 50 acres; &quot;on the south side of the western falls of Patapsco River and on the drafts of Patuxent&quot;"/>
    <s v="N"/>
    <s v="1747"/>
    <s v="Y"/>
  </r>
  <r>
    <x v="63"/>
    <s v="ASH WEDNESDAY"/>
    <x v="1"/>
    <s v=" Basil Burgess"/>
    <s v="4/11/1771"/>
    <x v="1"/>
    <s v="1771-04"/>
    <s v="HOOD, John "/>
    <s v=" John  Hood"/>
    <s v="HOOD, John "/>
    <s v="May 1772"/>
    <s v="1772"/>
    <s v="1772-05"/>
    <s v="Anne Arundel"/>
    <x v="1"/>
    <x v="0"/>
    <n v="6.5"/>
    <s v="&quot;Beginning at the westernmost tree of two bounded white oaks standing on the east side of Locust Thickett Branch they being boundarys of a tract of land called Conclusion and also of a tract of land called Cumberland&quot;"/>
    <m/>
    <s v="Ash Wednesday"/>
    <m/>
    <s v="Ash Wednesday"/>
    <s v="Ash Wednesday Plat"/>
    <m/>
    <x v="5"/>
    <m/>
    <s v="Surveyed 4/11/1771 by Basil Burgess; Patented in May 1772 by John Hood for 6.5 acres; &quot;Beginning at the westernmost tree of two bounded white oaks standing on the east side of Locust Thickett Branch they being boundarys of a tract of land called Conclusion and also of a tract of land called Cumberland&quot;"/>
    <s v="ASH WEDNESDAY"/>
    <s v="ASH WEDNESDAY"/>
    <s v="1772"/>
    <s v="Y"/>
    <s v="Patented in May 1772 by HOOD, John for 6.5 acres; &quot;Beginning at the westernmost tree of two bounded white oaks standing on the east side of Locust Thickett Branch they being boundarys of a tract of land called Conclusion and also of a tract of land called Cumberland&quot;"/>
    <s v="N"/>
    <x v="11"/>
    <m/>
    <m/>
    <m/>
    <m/>
    <n v="736"/>
    <m/>
    <m/>
    <m/>
    <s v="1772"/>
    <s v="Y"/>
    <s v="Patented in May 1772 by HOOD, John for 6.5 acres; &quot;Beginning at the westernmost tree of two bounded white oaks standing on the east side of Locust Thickett Branch they being boundarys of a tract of land called Conclusion and also of a tract of land called Cumberland&quot;"/>
    <s v="N"/>
    <s v="1772"/>
    <s v="Y"/>
  </r>
  <r>
    <x v="64"/>
    <s v="ATHOLL"/>
    <x v="2"/>
    <s v=" Henry Ridgely"/>
    <s v="1/22/1730"/>
    <x v="39"/>
    <s v="1730-01"/>
    <s v="MACGILL, James "/>
    <s v=" James  Macgill"/>
    <s v="MACGILL, James "/>
    <s v="Aug 1732"/>
    <s v="1732"/>
    <s v="1732-08"/>
    <s v="Anne Arundel"/>
    <x v="1"/>
    <x v="0"/>
    <n v="600"/>
    <s v="&quot;in a fork of Patuxent River called Winkepin fork&quot; adjoining &quot;Hunting Ground which said tree and stone stands on the east side nigh the mouth of a fork of a run called Beavers Run&quot;"/>
    <s v="Atholl Enlarged"/>
    <s v="Atholl"/>
    <m/>
    <s v="Atholl"/>
    <s v="Atholl Plat"/>
    <m/>
    <x v="33"/>
    <s v="Mcgill"/>
    <s v="Surveyed 1/22/1730 by Henry Ridgely; Patented in Aug 1732 by James Macgill for 600 acres repatented as Atholl Enlarged; &quot;in a fork of Patuxent River called Winkepin fork&quot; adjoining &quot;Hunting Ground which said tree and stone stands on the east side nigh the mouth of a fork of a run called Beavers Run&quot;"/>
    <s v="ATHOLL"/>
    <s v="ATHOLL"/>
    <s v="1732"/>
    <s v="Y"/>
    <s v="Patented in Aug 1732 by MACGILL, James for 600 acres repatented as Atholl Enlarged; &quot;in a fork of Patuxent River called Winkepin fork&quot; adjoining &quot;Hunting Ground which said tree and stone stands on the east side nigh the mouth of a fork of a run called Beavers Run&quot;"/>
    <s v="N"/>
    <x v="17"/>
    <m/>
    <m/>
    <m/>
    <n v="-4"/>
    <n v="120"/>
    <m/>
    <m/>
    <m/>
    <s v="1732"/>
    <s v="Y"/>
    <s v="Patented in Aug 1732 by MACGILL, James for 600 acres repatented as Atholl Enlarged; &quot;in a fork of Patuxent River called Winkepin fork&quot; adjoining &quot;Hunting Ground which said tree and stone stands on the east side nigh the mouth of a fork of a run called Beavers Run&quot;"/>
    <s v="N"/>
    <s v="1732"/>
    <s v="Y"/>
  </r>
  <r>
    <x v="65"/>
    <s v=""/>
    <x v="5"/>
    <s v=""/>
    <m/>
    <x v="41"/>
    <s v=""/>
    <s v="MACGILL, James "/>
    <s v=" James  Macgill"/>
    <s v="MACGILL, James "/>
    <s v="Sep 1763"/>
    <s v="1763"/>
    <s v="1763-09"/>
    <s v="Anne Arundel"/>
    <x v="1"/>
    <x v="1"/>
    <n v="875"/>
    <m/>
    <s v="Joseph's Gift"/>
    <s v="Atholl"/>
    <s v="folder found empty"/>
    <s v="Atholl Enlarged"/>
    <s v="folder found empty"/>
    <m/>
    <x v="33"/>
    <m/>
    <s v="Patented in Sep 1763 by James Macgill for 875 acres repatented as Joseph's Gift"/>
    <s v="ATHOLL ENLARGED"/>
    <s v="ATHOLL ENLARGED"/>
    <s v=""/>
    <s v=""/>
    <s v=""/>
    <s v=""/>
    <x v="10"/>
    <m/>
    <m/>
    <m/>
    <m/>
    <s v=""/>
    <m/>
    <m/>
    <m/>
    <s v=""/>
    <s v=""/>
    <s v=""/>
    <s v=""/>
    <s v=""/>
    <s v=""/>
  </r>
  <r>
    <x v="66"/>
    <s v="BACHELLORS CHOICE"/>
    <x v="10"/>
    <s v=" John Dorsey"/>
    <s v="11/10/1725"/>
    <x v="22"/>
    <s v="1725-11"/>
    <s v="HOWARD, Philip"/>
    <s v=" Philip Howard"/>
    <s v="HOWARD, Philip"/>
    <s v="Mar 1728"/>
    <s v="1728"/>
    <s v="1728-03"/>
    <s v="Baltimore"/>
    <x v="1"/>
    <x v="0"/>
    <n v="100"/>
    <s v="&quot;on the south side the main falls of Patapsco River Beginning at three bounded oaks standing close by the said falls at the mouth of a run said trees being the bounded trees of the land called Mayden's [Maidens] Bower surveyed for Jane Grey&quot;"/>
    <s v="Mount Hebron"/>
    <s v="Bachellors Choice"/>
    <m/>
    <s v="Bachellors Choice"/>
    <s v="Bachellors Choice Plat"/>
    <m/>
    <x v="34"/>
    <m/>
    <s v="Surveyed 11/10/1725 by John Dorsey; Patented in Mar 1728 by Philip Howard for 100 acres repatented as Mount Hebron; &quot;on the south side the main falls of Patapsco River Beginning at three bounded oaks standing close by the said falls at the mouth of a run said trees being the bounded trees of the land called Mayden's [Maidens] Bower surveyed for Jane Grey&quot;"/>
    <s v="BACHELLORS CHOICE"/>
    <s v="BACHELLORS CHOICE"/>
    <s v="1728"/>
    <s v="Y"/>
    <s v="Patented in Mar 1728 by HOWARD, Philip for 100 acres repatented as Mount Hebron; &quot;on the south side the main falls of Patapsco River Beginning at three bounded oaks standing close by the said falls at the mouth of a run said trees being the bounded trees of the land called Mayden's [Maidens] Bower surveyed for Jane Grey&quot;"/>
    <s v="N"/>
    <x v="2"/>
    <s v="Dependent/Indicated"/>
    <s v="Grays Bower, Mount Hebron, starting at the mouth of a run"/>
    <m/>
    <n v="-6"/>
    <n v="452"/>
    <m/>
    <m/>
    <m/>
    <s v="1728"/>
    <s v="Y"/>
    <s v="Patented in Mar 1728 by HOWARD, Philip for 100 acres repatented as Mount Hebron; &quot;on the south side the main falls of Patapsco River Beginning at three bounded oaks standing close by the said falls at the mouth of a run said trees being the bounded trees of the land called Mayden's [Maidens] Bower surveyed for Jane Grey&quot;"/>
    <s v="N"/>
    <s v="1728"/>
    <s v="Y"/>
  </r>
  <r>
    <x v="67"/>
    <s v=""/>
    <x v="5"/>
    <s v=""/>
    <m/>
    <x v="10"/>
    <s v=""/>
    <s v="PEELE, Samuel "/>
    <s v=" Samuel  Peele"/>
    <s v="PEELE, Samuel "/>
    <s v="Mar 1728"/>
    <s v="1728"/>
    <s v="1728-03"/>
    <m/>
    <x v="1"/>
    <x v="0"/>
    <n v="100"/>
    <s v="see also Batchelor's Choice"/>
    <m/>
    <s v="Bachelors Choice"/>
    <m/>
    <s v="no survey at MSA patent site"/>
    <m/>
    <m/>
    <x v="35"/>
    <s v="Peele"/>
    <s v="Patented in Mar 1728 by Samuel Peele for 100 acres; see also Batchelor's Choice"/>
    <s v="BACHELORS CHOICE"/>
    <s v="BACHELORS CHOICE"/>
    <s v=""/>
    <s v=""/>
    <s v=""/>
    <s v=""/>
    <x v="0"/>
    <m/>
    <m/>
    <m/>
    <m/>
    <s v=""/>
    <m/>
    <m/>
    <m/>
    <s v=""/>
    <s v=""/>
    <s v=""/>
    <s v=""/>
    <s v=""/>
    <s v=""/>
  </r>
  <r>
    <x v="68"/>
    <s v="BACHELORS HALL ENLARGED"/>
    <x v="16"/>
    <s v=" John Duvall"/>
    <s v="9/28/1820"/>
    <x v="42"/>
    <s v="1820-09"/>
    <s v="HOPKINS, Richard"/>
    <s v=" Richard Hopkins"/>
    <s v="HOPKINS, Richard"/>
    <s v="Nov 1820"/>
    <s v="1820"/>
    <s v="1820-11"/>
    <s v="Anne Arundel"/>
    <x v="1"/>
    <x v="2"/>
    <n v="302.12"/>
    <s v="Resurvey of Batchelors Hall"/>
    <m/>
    <s v="Batchelors Hall"/>
    <s v="needs work - seems to overlap Remnant"/>
    <s v="Bachelors Hall Enlarged"/>
    <s v="Bachelors Hall Enlarged Plat"/>
    <m/>
    <x v="36"/>
    <m/>
    <s v="Surveyed 9/28/1820 by John Duvall; Patented in Nov 1820 by Richard Hopkins for 302.12 acres; Resurvey of Batchelors Hall"/>
    <s v="BACHELORS HALL ENLARGED"/>
    <s v="BACHELORS HALL ENLARGED"/>
    <s v=""/>
    <s v=""/>
    <s v=""/>
    <s v=""/>
    <x v="9"/>
    <m/>
    <m/>
    <m/>
    <n v="0"/>
    <n v="221"/>
    <m/>
    <m/>
    <m/>
    <s v=""/>
    <s v=""/>
    <s v=""/>
    <s v=""/>
    <s v=""/>
    <s v=""/>
  </r>
  <r>
    <x v="69"/>
    <s v="BACHELORS HOPE"/>
    <x v="10"/>
    <s v=" John Dorsey"/>
    <s v="10/20/1719"/>
    <x v="17"/>
    <s v="1719-10"/>
    <s v="VINER, John"/>
    <s v=" John Viner"/>
    <s v="VINER, John"/>
    <s v="Mar 1728"/>
    <s v="1728"/>
    <s v="1728-03"/>
    <s v="Baltimore"/>
    <x v="1"/>
    <x v="0"/>
    <n v="25"/>
    <s v="Lying in Baltimore County near Elk Ridge; south of Vine's Chance as shown in Brown's Purchase patent formerly in Baltimore County"/>
    <s v="Brown's Purchase"/>
    <s v="Bachelors Hope"/>
    <m/>
    <s v="Bachelors Hope"/>
    <s v="Browns Purchase Plat"/>
    <m/>
    <x v="37"/>
    <m/>
    <s v="Surveyed 10/20/1719 by John Dorsey; Patented in Mar 1728 by John Viner for 25 acres repatented as Brown's Purchase; Lying in Baltimore County near Elk Ridge; south of Vine's Chance as shown in Brown's Purchase patent formerly in Baltimore County"/>
    <s v="BACHELORS HOPE"/>
    <s v="BACHELORS HOPE"/>
    <s v="1728"/>
    <s v="Y"/>
    <s v="Patented in Mar 1728 by VINER, John for 25 acres repatented as Brown's Purchase; Lying in Baltimore County near Elk Ridge; south of Vine's Chance as shown in Brown's Purchase patent formerly in Baltimore County"/>
    <s v="N"/>
    <x v="7"/>
    <m/>
    <m/>
    <m/>
    <m/>
    <n v="626"/>
    <m/>
    <m/>
    <m/>
    <s v="1728"/>
    <s v="Y"/>
    <s v="Patented in Mar 1728 by VINER, John for 25 acres repatented as Brown's Purchase; Lying in Baltimore County near Elk Ridge; south of Vine's Chance as shown in Brown's Purchase patent formerly in Baltimore County"/>
    <s v="N"/>
    <s v="1728"/>
    <s v="Y"/>
  </r>
  <r>
    <x v="70"/>
    <s v="BACHOLDERS CHOYCE"/>
    <x v="17"/>
    <s v=" Richard Gist"/>
    <s v="3/1/1726"/>
    <x v="43"/>
    <s v="1726-03"/>
    <s v="SEWELL, Phillip"/>
    <s v=" Phillip Sewell"/>
    <s v="SEWELL, Phillip"/>
    <s v="Nov 1735"/>
    <s v="1735"/>
    <s v="1735-11"/>
    <s v="Baltimore"/>
    <x v="1"/>
    <x v="0"/>
    <n v="85"/>
    <s v="&quot;on the west side of the main falls of Patapsco River&quot; beginning near &quot;the head of a branch descending into the west side of the afsd falls of Patapsco River&quot;"/>
    <s v="Mount Hebron"/>
    <s v="Bacholders Choyce"/>
    <m/>
    <s v="Bacholders Choyce"/>
    <s v="Bacholders Choyce Plat"/>
    <m/>
    <x v="38"/>
    <m/>
    <s v="Surveyed 3/1/1726 by Richard Gist; Patented in Nov 1735 by Phillip Sewell for 85 acres repatented as Mount Hebron; &quot;on the west side of the main falls of Patapsco River&quot; beginning near &quot;the head of a branch descending into the west side of the afsd falls of Patapsco River&quot;"/>
    <s v="BACHOLDERS CHOYCE"/>
    <s v="BACHOLDERS CHOYCE"/>
    <s v="1735"/>
    <s v="Y"/>
    <s v="Patented in Nov 1735 by SEWELL, Phillip for 85 acres repatented as Mount Hebron; &quot;on the west side of the main falls of Patapsco River&quot; beginning near &quot;the head of a branch descending into the west side of the afsd falls of Patapsco River&quot;"/>
    <s v="N"/>
    <x v="2"/>
    <s v="Indicated"/>
    <s v="Mount Hebron"/>
    <m/>
    <n v="-3"/>
    <n v="500"/>
    <m/>
    <m/>
    <m/>
    <s v="1735"/>
    <s v="Y"/>
    <s v="Patented in Nov 1735 by SEWELL, Phillip for 85 acres repatented as Mount Hebron; &quot;on the west side of the main falls of Patapsco River&quot; beginning near &quot;the head of a branch descending into the west side of the afsd falls of Patapsco River&quot;"/>
    <s v="N"/>
    <s v="1735"/>
    <s v="Y"/>
  </r>
  <r>
    <x v="71"/>
    <s v=""/>
    <x v="14"/>
    <s v=" Thomas Larkin"/>
    <m/>
    <x v="10"/>
    <s v=""/>
    <s v="BARBER, John"/>
    <s v=" John Barber"/>
    <s v="BARBER, John"/>
    <n v="1725"/>
    <s v="1725"/>
    <s v="1725-01"/>
    <s v="Anne Arundel"/>
    <x v="2"/>
    <x v="0"/>
    <n v="0.5"/>
    <s v="&quot;lying on the east side of Elkridge Road&quot;"/>
    <m/>
    <s v="Barbers Addition To Pinkstones Fancy"/>
    <m/>
    <s v="Barbers Addition To Pinkstones Fancy"/>
    <s v="Barbers Addition To Pinkstones Fancy Plat"/>
    <m/>
    <x v="39"/>
    <m/>
    <s v=" by Thomas LarkinPatented in 1725 by John Barber for 0.5 acres; &quot;lying on the east side of Elkridge Road&quot;"/>
    <s v="BARBERS ADDITION TO PINKSTONES FANCY"/>
    <s v="BARBERS ADDITION TO PINKSTONES FANCY"/>
    <s v=""/>
    <s v=""/>
    <s v=""/>
    <s v=""/>
    <x v="0"/>
    <m/>
    <m/>
    <m/>
    <m/>
    <s v=""/>
    <m/>
    <m/>
    <m/>
    <s v=""/>
    <s v=""/>
    <s v=""/>
    <s v=""/>
    <s v=""/>
    <s v=""/>
  </r>
  <r>
    <x v="72"/>
    <s v="BARE GROUND"/>
    <x v="2"/>
    <s v=" Henry Ridgely"/>
    <s v="6/10/1732"/>
    <x v="2"/>
    <s v="1732-06"/>
    <s v="MOBERLEY, John "/>
    <s v=" John  Moberley"/>
    <s v="MOBERLEY, John "/>
    <s v="Jun 1734"/>
    <s v="1734"/>
    <s v="1734-06"/>
    <s v="Anne Arundel"/>
    <x v="1"/>
    <x v="0"/>
    <n v="57"/>
    <s v="lying &quot;in a fork of Snowden River of Patuxent called Pinkstones and Bradshaws fork&quot; beginning &quot;in a hallow on the eastward of Pinkstones and Bradshaws Settlement&quot;"/>
    <m/>
    <s v="Bare Ground"/>
    <m/>
    <s v="Bare Ground"/>
    <s v="Bare Ground Plat"/>
    <m/>
    <x v="31"/>
    <m/>
    <s v="Surveyed 6/10/1732 by Henry Ridgely; Patented in Jun 1734 by John Moberley for 57 acres; lying &quot;in a fork of Snowden River of Patuxent called Pinkstones and Bradshaws fork&quot; beginning &quot;in a hallow on the eastward of Pinkstones and Bradshaws Settlement&quot;"/>
    <s v="BARE GROUND"/>
    <s v="BARE GROUND"/>
    <s v="1734"/>
    <s v="Y"/>
    <s v="Patented in Jun 1734 by MOBERLEY, John for 57 acres; lying &quot;in a fork of Snowden River of Patuxent called Pinkstones and Bradshaws fork&quot; beginning &quot;in a hallow on the eastward of Pinkstones and Bradshaws Settlement&quot;"/>
    <s v="N"/>
    <x v="12"/>
    <s v="Dependent"/>
    <s v="Hard To Get And Dear Paid For"/>
    <m/>
    <n v="0"/>
    <n v="521"/>
    <m/>
    <m/>
    <m/>
    <s v="1734"/>
    <s v="Y"/>
    <s v="Patented in Jun 1734 by MOBERLEY, John for 57 acres; lying &quot;in a fork of Snowden River of Patuxent called Pinkstones and Bradshaws fork&quot; beginning &quot;in a hallow on the eastward of Pinkstones and Bradshaws Settlement&quot;"/>
    <s v="N"/>
    <s v="1734"/>
    <s v="Y"/>
  </r>
  <r>
    <x v="73"/>
    <s v="BARE HILLS"/>
    <x v="14"/>
    <s v=" Thomas Larkin"/>
    <s v="2/1/1718"/>
    <x v="31"/>
    <s v="1718-02"/>
    <s v="PARR, John "/>
    <s v=" John  Parr"/>
    <s v="PARR, John "/>
    <s v="Jun 1734"/>
    <s v="1734"/>
    <s v="1734-06"/>
    <s v="Anne Arundel"/>
    <x v="1"/>
    <x v="0"/>
    <n v="100"/>
    <s v="starting &quot;on the east side of the Middle River of Patuxent&quot;"/>
    <m/>
    <s v="Bare Hills"/>
    <m/>
    <s v="Bare Hills"/>
    <s v="Bare Hills Plat"/>
    <m/>
    <x v="40"/>
    <s v="Parr"/>
    <s v="Surveyed 2/1/1718 by Thomas Larkin; Patented in Jun 1734 by John Parr for 100 acres; starting &quot;on the east side of the Middle River of Patuxent&quot;"/>
    <s v="BARE HILLS"/>
    <s v="BARE HILLS"/>
    <s v="1734"/>
    <s v="Y"/>
    <s v="Patented in Jun 1734 by PARR, John for 100 acres; starting &quot;on the east side of the Middle River of Patuxent&quot;"/>
    <s v="N"/>
    <x v="10"/>
    <m/>
    <m/>
    <m/>
    <m/>
    <n v="458"/>
    <m/>
    <m/>
    <m/>
    <s v="1734"/>
    <s v="Y"/>
    <s v="Patented in Jun 1734 by PARR, John for 100 acres; starting &quot;on the east side of the Middle River of Patuxent&quot;"/>
    <s v="N"/>
    <s v="1734"/>
    <s v="Y"/>
  </r>
  <r>
    <x v="74"/>
    <s v="BARNES FRIENDSHIP"/>
    <x v="3"/>
    <s v=" Richard Shipley"/>
    <s v="1/1/1746"/>
    <x v="19"/>
    <s v="1746-01"/>
    <s v="BARNES, Peter "/>
    <s v=" Peter  Barnes"/>
    <s v="BARNES, Peter "/>
    <s v="Mar 1746"/>
    <s v="1746"/>
    <s v="1746-03"/>
    <s v="Anne Arundel"/>
    <x v="1"/>
    <x v="1"/>
    <n v="250"/>
    <s v="Resurvey of 106 acre Shipley's Search &quot;between the head drafts of the Middle River of Patuxent and the western falls&quot;, adjoining Barnes' Hunt and Shipley's Search"/>
    <m/>
    <s v="Shipleys Search"/>
    <m/>
    <s v="Barnes Friendship"/>
    <s v="Barnes Friendship Plat"/>
    <m/>
    <x v="8"/>
    <s v="Barnes"/>
    <s v="Surveyed 1/1/1746 by Richard Shipley; Patented in Mar 1746 by Peter Barnes for 250 acres; Resurvey of 106 acre Shipley's Search &quot;between the head drafts of the Middle River of Patuxent and the western falls&quot;, adjoining Barnes' Hunt and Shipley's Search"/>
    <s v="BARNES FRIENDSHIP"/>
    <s v="BARNES FRIENDSHIP"/>
    <s v="1746"/>
    <s v="Y"/>
    <s v="Patented in Mar 1746 by BARNES, Peter for 250 acres; Resurvey of 106 acre Shipley's Search &quot;between the head drafts of the Middle River of Patuxent and the western falls&quot;, adjoining Barnes' Hunt and Shipley's Search"/>
    <s v="N"/>
    <x v="4"/>
    <m/>
    <m/>
    <m/>
    <m/>
    <n v="261"/>
    <m/>
    <m/>
    <m/>
    <s v="1746"/>
    <s v="Y"/>
    <s v="Patented in Mar 1746 by BARNES, Peter for 250 acres; Resurvey of 106 acre Shipley's Search &quot;between the head drafts of the Middle River of Patuxent and the western falls&quot;, adjoining Barnes' Hunt and Shipley's Search"/>
    <s v="N"/>
    <s v="1746"/>
    <s v="Y"/>
  </r>
  <r>
    <x v="75"/>
    <s v="BARNES HUNT"/>
    <x v="2"/>
    <s v=" Henry Ridgely"/>
    <s v="10/26/1733"/>
    <x v="11"/>
    <s v="1733-10"/>
    <s v="BARNES, Joshua "/>
    <s v=" Joshua  Barnes"/>
    <s v="BARNES, Joshua "/>
    <s v="Jun 1734"/>
    <s v="1734"/>
    <s v="1734-06"/>
    <s v="Anne Arundel"/>
    <x v="1"/>
    <x v="0"/>
    <n v="64"/>
    <s v="&quot;on the eastward side of the head of the Middle River of Patuxent&quot;, to the east side of Joshua Barnes' dwelling"/>
    <s v="Conclusion"/>
    <s v="Barnes Hunt"/>
    <m/>
    <s v="Barnes Hunt"/>
    <s v="Barnes Hunt Plat"/>
    <m/>
    <x v="8"/>
    <s v="Barnes"/>
    <s v="Surveyed 10/26/1733 by Henry Ridgely; Patented in Jun 1734 by Joshua Barnes for 64 acres repatented as Conclusion; &quot;on the eastward side of the head of the Middle River of Patuxent&quot;, to the east side of Joshua Barnes' dwelling"/>
    <s v="BARNES HUNT"/>
    <s v="BARNES HUNT"/>
    <s v="1734"/>
    <s v="Y"/>
    <s v="Patented in Jun 1734 by BARNES, Joshua for 64 acres repatented as Conclusion; &quot;on the eastward side of the head of the Middle River of Patuxent&quot;, to the east side of Joshua Barnes' dwelling"/>
    <s v="N"/>
    <x v="4"/>
    <s v="Indicated"/>
    <s v="Conclusion"/>
    <m/>
    <n v="2"/>
    <n v="503"/>
    <m/>
    <m/>
    <m/>
    <s v="1734"/>
    <s v="Y"/>
    <s v="Patented in Jun 1734 by BARNES, Joshua for 64 acres repatented as Conclusion; &quot;on the eastward side of the head of the Middle River of Patuxent&quot;, to the east side of Joshua Barnes' dwelling"/>
    <s v="N"/>
    <s v="1734"/>
    <s v="Y"/>
  </r>
  <r>
    <x v="76"/>
    <s v="BARNES LUCK"/>
    <x v="2"/>
    <s v=" Henry Ridgely"/>
    <s v="1/29/1729"/>
    <x v="3"/>
    <s v="1729-01"/>
    <s v="BARNES, James "/>
    <s v=" James  Barnes"/>
    <s v="BARNES, James "/>
    <s v="Oct 1730"/>
    <s v="1730"/>
    <s v="1730-10"/>
    <s v="Anne Arundel"/>
    <x v="1"/>
    <x v="0"/>
    <n v="80"/>
    <s v="&quot;on the east side of Brown's River of Patuxent&quot;, adjoining Mt Gilboa"/>
    <m/>
    <s v="Barnes Luck"/>
    <m/>
    <s v="Barnes Luck"/>
    <s v="Barnes Luck Plat"/>
    <m/>
    <x v="8"/>
    <s v="Barnes"/>
    <s v="Surveyed 1/29/1729 by Henry Ridgely; Patented in Oct 1730 by James Barnes for 80 acres; &quot;on the east side of Brown's River of Patuxent&quot;, adjoining Mt Gilboa"/>
    <s v="BARNES LUCK"/>
    <s v="BARNES LUCK"/>
    <s v="1730"/>
    <s v="Y"/>
    <s v="Patented in Oct 1730 by BARNES, James for 80 acres; &quot;on the east side of Brown's River of Patuxent&quot;, adjoining Mt Gilboa"/>
    <s v="N"/>
    <x v="2"/>
    <m/>
    <m/>
    <m/>
    <n v="0"/>
    <n v="488"/>
    <m/>
    <m/>
    <m/>
    <s v="1730"/>
    <s v="Y"/>
    <s v="Patented in Oct 1730 by BARNES, James for 80 acres; &quot;on the east side of Brown's River of Patuxent&quot;, adjoining Mt Gilboa"/>
    <s v="N"/>
    <s v="1730"/>
    <s v="Y"/>
  </r>
  <r>
    <x v="77"/>
    <s v="BARNES PLEASANT MEADOW"/>
    <x v="8"/>
    <s v=" Joshua Griffith"/>
    <s v="5/10/1765"/>
    <x v="13"/>
    <s v="1765-05"/>
    <s v="HOOD, John "/>
    <s v=" John  Hood"/>
    <s v="HOOD, John "/>
    <s v="May 1762"/>
    <s v="1762"/>
    <s v="1762-05"/>
    <s v="Anne Arundel"/>
    <x v="1"/>
    <x v="0"/>
    <n v="17"/>
    <s v="&quot;Beginning at the end of the sixth course of a tract of land called the Conclution (Conclusion)&quot;"/>
    <m/>
    <s v="Barnes Pleasant Meadow"/>
    <m/>
    <s v="Barnes Pleasant Meadow"/>
    <s v="Barnes Pleasant Meadow Plat"/>
    <m/>
    <x v="5"/>
    <m/>
    <s v="Surveyed 5/10/1765 by Joshua Griffith; Patented in May 1762 by John Hood for 17 acres; &quot;Beginning at the end of the sixth course of a tract of land called the Conclution (Conclusion)&quot;"/>
    <s v="BARNES PLEASANT MEADOW"/>
    <s v="BARNES PLEASANT MEADOW"/>
    <s v="1762"/>
    <s v="Y"/>
    <s v="Patented in May 1762 by HOOD, John for 17 acres; &quot;Beginning at the end of the sixth course of a tract of land called the Conclution (Conclusion)&quot;"/>
    <s v="N"/>
    <x v="4"/>
    <m/>
    <m/>
    <m/>
    <n v="-4"/>
    <n v="687"/>
    <m/>
    <m/>
    <m/>
    <s v="1762"/>
    <s v="Y"/>
    <s v="Patented in May 1762 by HOOD, John for 17 acres; &quot;Beginning at the end of the sixth course of a tract of land called the Conclution (Conclusion)&quot;"/>
    <s v="N"/>
    <s v="1762"/>
    <s v="Y"/>
  </r>
  <r>
    <x v="78"/>
    <s v="BARNES PURCHASE"/>
    <x v="3"/>
    <s v=" Richard Shipley"/>
    <s v="7/2/1756"/>
    <x v="37"/>
    <s v="1756-07"/>
    <s v="BARNES, Robert "/>
    <s v=" Robert  Barnes"/>
    <s v="BARNES, Robert "/>
    <s v="Jan 1758"/>
    <s v="1758"/>
    <s v="1758-01"/>
    <s v="Anne Arundel"/>
    <x v="1"/>
    <x v="1"/>
    <n v="296"/>
    <s v="Resurvey of the 50 acre tract This or None &quot;on the branch of Snowdens River&quot; near &quot;the south side of the head of a draft of a branch called Nelson's Branch&quot;, adjoining the Addition to Brothers Level, Pheasant Ridge, Henry And Peter, and Round About Hills"/>
    <m/>
    <s v="This Or None"/>
    <m/>
    <s v="Barnes Purchase"/>
    <s v="Barnes Purchase Plat"/>
    <m/>
    <x v="8"/>
    <s v="Barnes"/>
    <s v="Surveyed 7/2/1756 by Richard Shipley; Patented in Jan 1758 by Robert Barnes for 296 acres; Resurvey of the 50 acre tract This or None &quot;on the branch of Snowdens River&quot; near &quot;the south side of the head of a draft of a branch called Nelson's Branch&quot;, adjoining the Addition to Brothers Level, Pheasant Ridge, Henry And Peter, and Round About Hills"/>
    <s v="BARNES PURCHASE"/>
    <s v="BARNES PURCHASE"/>
    <s v="1758"/>
    <s v="Y"/>
    <s v="Patented in Jan 1758 by BARNES, Robert for 296 acres; Resurvey of the 50 acre tract This or None &quot;on the branch of Snowdens River&quot; near &quot;the south side of the head of a draft of a branch called Nelson's Branch&quot;, adjoining the Addition to Brothers Level, Pheasant Ridge, Henry And Peter, and Round About Hills"/>
    <s v="N"/>
    <x v="6"/>
    <m/>
    <m/>
    <m/>
    <m/>
    <n v="223"/>
    <m/>
    <m/>
    <m/>
    <s v="1758"/>
    <s v="Y"/>
    <s v="Patented in Jan 1758 by BARNES, Robert for 296 acres; Resurvey of the 50 acre tract This or None &quot;on the branch of Snowdens River&quot; near &quot;the south side of the head of a draft of a branch called Nelson's Branch&quot;, adjoining the Addition to Brothers Level, Pheasant Ridge, Henry And Peter, and Round About Hills"/>
    <s v="N"/>
    <s v="1758"/>
    <s v="Y"/>
  </r>
  <r>
    <x v="79"/>
    <s v="BARRAN HILLS"/>
    <x v="3"/>
    <s v=" Richard Shipley"/>
    <s v="3/25/1748"/>
    <x v="44"/>
    <s v="1748-03"/>
    <s v="CARROLL, Charles "/>
    <s v=" Charles  Carroll"/>
    <s v="CARROLL, Charles "/>
    <s v="Mar 1748"/>
    <s v="1748"/>
    <s v="1748-03"/>
    <s v="Anne Arundel"/>
    <x v="1"/>
    <x v="1"/>
    <n v="285"/>
    <s v="Resurvey of Hockley partly in Anne Arundel County and partly in Baltimore County on both sides of the head of Patapsco River"/>
    <m/>
    <s v="Hockley"/>
    <m/>
    <s v="Barran Hills"/>
    <s v="Barran Hills Plat"/>
    <m/>
    <x v="9"/>
    <m/>
    <s v="Surveyed 3/25/1748 by Richard Shipley; Patented in Mar 1748 by Charles Carroll for 285 acres; Resurvey of Hockley partly in Anne Arundel County and partly in Baltimore County on both sides of the head of Patapsco River"/>
    <s v="BARRAN HILLS"/>
    <s v="BARRAN HILLS"/>
    <s v="1748"/>
    <s v="Y"/>
    <s v="Patented in Mar 1748 by CARROLL, Charles for 285 acres; Resurvey of Hockley partly in Anne Arundel County and partly in Baltimore County on both sides of the head of Patapsco River"/>
    <s v="N"/>
    <x v="9"/>
    <m/>
    <m/>
    <m/>
    <m/>
    <n v="238"/>
    <m/>
    <m/>
    <m/>
    <s v="1748"/>
    <s v="Y"/>
    <s v="Patented in Mar 1748 by CARROLL, Charles for 285 acres; Resurvey of Hockley partly in Anne Arundel County and partly in Baltimore County on both sides of the head of Patapsco River"/>
    <s v="N"/>
    <s v="1748"/>
    <s v="Y"/>
  </r>
  <r>
    <x v="80"/>
    <s v=""/>
    <x v="18"/>
    <s v=" Isaac Brooke"/>
    <s v="5/29/1756"/>
    <x v="37"/>
    <s v="1756-05"/>
    <s v="GAITHER, Henry"/>
    <s v=" Henry Gaither"/>
    <s v="GAITHER, Henry"/>
    <s v="Sep 1759"/>
    <s v="1759"/>
    <s v="1759-09"/>
    <s v="Frederick"/>
    <x v="3"/>
    <x v="0"/>
    <n v="12"/>
    <s v="Beginning &quot;just below a spring that runs into Snowdens River on the west side of the said river&quot;, adjoining Hard To Get And Dear Paid For according to that survey"/>
    <m/>
    <s v="Barren Ridge"/>
    <m/>
    <s v="Barren Ridge"/>
    <s v="Barren Ridge Plat"/>
    <m/>
    <x v="41"/>
    <m/>
    <s v="Surveyed 5/29/1756 by Isaac Brooke; Patented in Sep 1759 by Henry Gaither for 12 acres; Beginning &quot;just below a spring that runs into Snowdens River on the west side of the said river&quot;, adjoining Hard To Get And Dear Paid For according to that survey"/>
    <s v="BARREN RIDGE"/>
    <s v="BARREN RIDGE"/>
    <s v=""/>
    <s v=""/>
    <s v=""/>
    <s v=""/>
    <x v="0"/>
    <m/>
    <m/>
    <m/>
    <n v="-3"/>
    <n v="702"/>
    <m/>
    <m/>
    <m/>
    <s v=""/>
    <s v=""/>
    <s v=""/>
    <s v=""/>
    <s v=""/>
    <s v=""/>
  </r>
  <r>
    <x v="81"/>
    <s v="BARRYS DUCK"/>
    <x v="7"/>
    <s v=" Orlando Griffith"/>
    <s v="3/12/1766"/>
    <x v="28"/>
    <s v="1766-03"/>
    <s v="SPURRIER, William"/>
    <s v=" William Spurrier"/>
    <s v="SPURRIER, William"/>
    <s v="Jul 1768"/>
    <s v="1768"/>
    <s v="1768-07"/>
    <s v="Anne Arundel"/>
    <x v="1"/>
    <x v="0"/>
    <n v="50"/>
    <s v="starting &quot;at the head of a small draft that descend into a branch called the Great Branch&quot;"/>
    <m/>
    <s v="Barrys Duck"/>
    <m/>
    <s v="Barrys Duck"/>
    <s v="Barrys Duck Plat"/>
    <m/>
    <x v="42"/>
    <m/>
    <s v="Surveyed 3/12/1766 by Orlando Griffith; Patented in Jul 1768 by William Spurrier for 50 acres; starting &quot;at the head of a small draft that descend into a branch called the Great Branch&quot;"/>
    <s v="BARRYS DUCK"/>
    <s v="BARRYS DUCK"/>
    <s v="1768"/>
    <s v="Y"/>
    <s v="Patented in Jul 1768 by SPURRIER, William for 50 acres; starting &quot;at the head of a small draft that descend into a branch called the Great Branch&quot;"/>
    <s v="N"/>
    <x v="7"/>
    <m/>
    <m/>
    <m/>
    <m/>
    <n v="563"/>
    <m/>
    <m/>
    <m/>
    <s v="1768"/>
    <s v="Y"/>
    <s v="Patented in Jul 1768 by SPURRIER, William for 50 acres; starting &quot;at the head of a small draft that descend into a branch called the Great Branch&quot;"/>
    <s v="N"/>
    <s v="1768"/>
    <s v="Y"/>
  </r>
  <r>
    <x v="82"/>
    <s v="BATCHELORS CHOICE"/>
    <x v="19"/>
    <s v=" Thomas White"/>
    <s v="4/1/1743"/>
    <x v="45"/>
    <s v="1743-04"/>
    <s v="LEVENS, Thomas "/>
    <s v=" Thomas  Levens"/>
    <s v="LEVENS, Thomas "/>
    <s v="Sep 1743"/>
    <s v="1743"/>
    <s v="1743-09"/>
    <s v="Baltimore"/>
    <x v="0"/>
    <x v="0"/>
    <n v="100"/>
    <s v="in Baltimore County starting &quot;on the north side of a run called Powell's Run descending into the main falls of Patapsco River and near the said run&quot;; see also Bachelor's Choice"/>
    <m/>
    <s v="Batchelors Choice"/>
    <m/>
    <s v="Batchelors Choice"/>
    <m/>
    <m/>
    <x v="43"/>
    <s v="Levens"/>
    <s v="Surveyed 4/1/1743 by Thomas White; Patented in Sep 1743 by Thomas Levens for 100 acres; in Baltimore County starting &quot;on the north side of a run called Powell's Run descending into the main falls of Patapsco River and near the said run&quot;; see also Bachelor's Choice"/>
    <s v="BATCHELORS CHOICE"/>
    <s v="BATCHELORS CHOICE"/>
    <s v=""/>
    <s v=""/>
    <s v=""/>
    <s v=""/>
    <x v="0"/>
    <m/>
    <m/>
    <m/>
    <n v="0"/>
    <s v=""/>
    <m/>
    <m/>
    <m/>
    <s v=""/>
    <s v=""/>
    <s v=""/>
    <s v=""/>
    <s v=""/>
    <s v=""/>
  </r>
  <r>
    <x v="83"/>
    <s v="BATCHELORS DELIGHT"/>
    <x v="5"/>
    <s v=""/>
    <m/>
    <x v="10"/>
    <s v=""/>
    <s v="WELLS, Daniel "/>
    <s v=" Daniel  Wells"/>
    <s v="WELLS, Daniel "/>
    <s v="Jun 1700"/>
    <s v="1700"/>
    <s v="1700-06"/>
    <m/>
    <x v="1"/>
    <x v="0"/>
    <n v="298"/>
    <s v="Adjoining Clark's Directions to the north according to that resurvey"/>
    <m/>
    <s v="Batchelors Delight"/>
    <m/>
    <s v="no survey at MSA patent site; MSA S1593-165"/>
    <m/>
    <m/>
    <x v="29"/>
    <s v="Wells"/>
    <s v="Patented in Jun 1700 by Daniel Wells for 298 acres; Adjoining Clark's Directions to the north according to that resurvey"/>
    <s v="BATCHELORS DELIGHT"/>
    <s v="BATCHELORS DELIGHT"/>
    <s v="1700"/>
    <s v="Y"/>
    <s v="Patented in Jun 1700 by WELLS, Daniel for 298 acres; Adjoining Clark's Directions to the north according to that resurvey"/>
    <s v="N"/>
    <x v="18"/>
    <m/>
    <m/>
    <m/>
    <m/>
    <s v=""/>
    <m/>
    <m/>
    <m/>
    <s v="1700"/>
    <s v="Y"/>
    <s v="Patented in Jun 1700 by WELLS, Daniel for 298 acres; Adjoining Clark's Directions to the north according to that resurvey"/>
    <s v="N"/>
    <s v="1700"/>
    <s v="Y"/>
  </r>
  <r>
    <x v="84"/>
    <s v="BATCHELORS HALL"/>
    <x v="5"/>
    <s v=""/>
    <m/>
    <x v="10"/>
    <s v=""/>
    <s v="MEDCALF, John "/>
    <s v=" John  Medcalf"/>
    <s v="MEDCALF, John "/>
    <s v="Mar 1695"/>
    <s v="1695"/>
    <s v="1695-03"/>
    <m/>
    <x v="1"/>
    <x v="0"/>
    <n v="180"/>
    <s v="Adjoining Dorsey's Angles and Timber Neck and Hammond's Discovery; MSA site has 1694 in HoCo Tract Index"/>
    <s v="Bachelors Hall Enlarged"/>
    <s v="Batchelors Hall"/>
    <m/>
    <s v="no survey at MSA patent site; MSA S1593-167"/>
    <m/>
    <m/>
    <x v="44"/>
    <s v="Medcalf"/>
    <s v="Patented in Mar 1695 by John Medcalf for 180 acres repatented as Bachelors Hall Enlarged; Adjoining Dorsey's Angles and Timber Neck and Hammond's Discovery; MSA site has 1694 in HoCo Tract Index"/>
    <s v="BATCHELORS HALL"/>
    <s v="BATCHELORS HALL"/>
    <s v="1695"/>
    <s v="Y"/>
    <s v="Patented in Mar 1695 by MEDCALF, John for 180 acres repatented as Bachelors Hall Enlarged; Adjoining Dorsey's Angles and Timber Neck and Hammond's Discovery; MSA site has 1694 in HoCo Tract Index"/>
    <s v="N"/>
    <x v="9"/>
    <m/>
    <m/>
    <m/>
    <m/>
    <n v="333"/>
    <m/>
    <m/>
    <m/>
    <s v="1695"/>
    <s v="Y"/>
    <s v="Patented in Mar 1695 by MEDCALF, John for 180 acres repatented as Bachelors Hall Enlarged; Adjoining Dorsey's Angles and Timber Neck and Hammond's Discovery; MSA site has 1694 in HoCo Tract Index"/>
    <s v="N"/>
    <s v="1695"/>
    <s v="Y"/>
  </r>
  <r>
    <x v="85"/>
    <s v="BATCHELORS REFUGE"/>
    <x v="20"/>
    <s v=" Nicholas Ruxton Gay"/>
    <s v="1/30/1761"/>
    <x v="46"/>
    <s v="1761-01"/>
    <s v="GILLIS, John"/>
    <s v=" John Gillis"/>
    <s v="GILLIS, John"/>
    <s v="Apr 1761"/>
    <s v="1761"/>
    <s v="1761-04"/>
    <s v="Baltimore"/>
    <x v="0"/>
    <x v="1"/>
    <n v="2000"/>
    <s v="Resurvey of Dorsey's Chance adjoining Dorsey's Prospect, the Patapsco River, Howard's Resolution, Addition To Greenberrys Grove, Gardners Delight, Charles's Delight, Bakers Desire"/>
    <m/>
    <s v="Batchelors Refuge"/>
    <m/>
    <s v="Batchelors Refuge"/>
    <s v="Batchelors Refuge Plat"/>
    <m/>
    <x v="0"/>
    <m/>
    <s v="Surveyed 1/30/1761 by Nicholas Ruxton Gay; Patented in Apr 1761 by John Gillis for 2000 acres; Resurvey of Dorsey's Chance adjoining Dorsey's Prospect, the Patapsco River, Howard's Resolution, Addition To Greenberrys Grove, Gardners Delight, Charles's Delight, Bakers Desire"/>
    <s v="BATCHELORS REFUGE"/>
    <s v="BATCHELORS REFUGE"/>
    <s v="1761"/>
    <s v="Y"/>
    <s v="Patented in Apr 1761 by GILLIS, John for 2000 acres; Resurvey of Dorsey's Chance adjoining Dorsey's Prospect, the Patapsco River, Howard's Resolution, Addition To Greenberrys Grove, Gardners Delight, Charles's Delight, Bakers Desire"/>
    <s v="N"/>
    <x v="0"/>
    <s v="Fixed"/>
    <s v="southeast borders falls and Back River mouth"/>
    <m/>
    <m/>
    <n v="17"/>
    <m/>
    <m/>
    <m/>
    <s v="1761"/>
    <s v="Y"/>
    <s v="Patented in Apr 1761 by GILLIS, John for 2000 acres; Resurvey of Dorsey's Chance adjoining Dorsey's Prospect, the Patapsco River, Howard's Resolution, Addition To Greenberrys Grove, Gardners Delight, Charles's Delight, Bakers Desire"/>
    <s v="N"/>
    <s v="1761"/>
    <s v="Y"/>
  </r>
  <r>
    <x v="86"/>
    <s v=""/>
    <x v="15"/>
    <s v=" Loch Weems"/>
    <s v="11/19/1757"/>
    <x v="5"/>
    <s v="1757-11"/>
    <s v="BEALL, Benjamin"/>
    <s v=" Benjamin Beall"/>
    <s v="BEALL, Benjamin"/>
    <s v="Sep 1759"/>
    <s v="1759"/>
    <s v="1759-09"/>
    <s v="Anne Arundel"/>
    <x v="2"/>
    <x v="1"/>
    <n v="315"/>
    <s v="Resurvey of Beall's part of The Discovery"/>
    <m/>
    <s v="The Discovery - Beall"/>
    <m/>
    <s v="Bealls Enlargement"/>
    <s v="Bealls Enlargement Plat"/>
    <m/>
    <x v="45"/>
    <m/>
    <s v="Surveyed 11/19/1757 by Loch Weems; Patented in Sep 1759 by Benjamin Beall for 315 acres; Resurvey of Beall's part of The Discovery"/>
    <s v="BEALLS ENLARGEMENT"/>
    <s v="BEALLS ENLARGEMENT"/>
    <s v=""/>
    <s v=""/>
    <s v=""/>
    <s v=""/>
    <x v="0"/>
    <m/>
    <m/>
    <m/>
    <m/>
    <s v=""/>
    <m/>
    <m/>
    <m/>
    <s v=""/>
    <s v=""/>
    <s v=""/>
    <s v=""/>
    <s v=""/>
    <s v=""/>
  </r>
  <r>
    <x v="87"/>
    <s v="BEAR GARDEN FOREST"/>
    <x v="18"/>
    <s v=" Isaac Brooke"/>
    <s v="3/16/1749"/>
    <x v="24"/>
    <s v="1749-03"/>
    <s v="PURDUM, John "/>
    <s v=" John  Purdum"/>
    <s v="PURDUM, John "/>
    <s v="Mar 1749"/>
    <s v="1749"/>
    <s v="1749-03"/>
    <s v="Frederick"/>
    <x v="4"/>
    <x v="0"/>
    <n v="10"/>
    <s v="Beginning &quot;near the mouth and on the north side of a branch called the Bear Garden branch which runs into Patuxent River commonly called Snowdens River&quot;"/>
    <s v="Bear Garden Forest - Resurveyed"/>
    <s v="Bear Garden Forest"/>
    <m/>
    <s v="Bear Garden Forest"/>
    <s v="Bear Garden Forest Plat"/>
    <m/>
    <x v="46"/>
    <m/>
    <s v="Surveyed 3/16/1749 by Isaac Brooke; Patented in Mar 1749 by John Purdum for 10 acres repatented as Bear Garden Forest - Resurveyed; Beginning &quot;near the mouth and on the north side of a branch called the Bear Garden branch which runs into Patuxent River commonly called Snowdens River&quot;"/>
    <s v="BEAR GARDEN FOREST"/>
    <s v="BEAR GARDEN FOREST"/>
    <s v="1749"/>
    <s v="Y"/>
    <s v="Patented in Mar 1749 by PURDUM, John for 10 acres repatented as Bear Garden Forest - Resurveyed; Beginning &quot;near the mouth and on the north side of a branch called the Bear Garden branch which runs into Patuxent River commonly called Snowdens River&quot;"/>
    <s v="N"/>
    <x v="0"/>
    <m/>
    <m/>
    <m/>
    <m/>
    <n v="711"/>
    <m/>
    <m/>
    <m/>
    <s v="1749"/>
    <s v="Y"/>
    <s v="Patented in Mar 1749 by PURDUM, John for 10 acres repatented as Bear Garden Forest - Resurveyed; Beginning &quot;near the mouth and on the north side of a branch called the Bear Garden branch which runs into Patuxent River commonly called Snowdens River&quot;"/>
    <s v="N"/>
    <s v="1749"/>
    <s v="Y"/>
  </r>
  <r>
    <x v="88"/>
    <s v=""/>
    <x v="21"/>
    <s v=" John Murdock"/>
    <s v="5/31/1762"/>
    <x v="15"/>
    <s v="1762-05"/>
    <s v="DUVALL, John Pierce"/>
    <s v=" John Pierce Duvall"/>
    <s v="DUVALL, John Pierce"/>
    <s v="Jun 1762"/>
    <s v="1762"/>
    <s v="1762-06"/>
    <s v="Anne Arundel"/>
    <x v="1"/>
    <x v="1"/>
    <n v="194"/>
    <s v="Beginning &quot;near the mouth and on the north side of a branch called the Bear Garden branch&quot; lying partly in Frederick County and partly in Anne Arundel County"/>
    <s v="Bear Garden Forest Enlarged"/>
    <s v="Bear Garden Forest"/>
    <m/>
    <s v="Bear Garden Forest - Resurveyed"/>
    <s v="Bear Garden Forest - Resurveyed Plat"/>
    <m/>
    <x v="10"/>
    <m/>
    <s v="Surveyed 5/31/1762 by John Murdock; Patented in Jun 1762 by John Pierce Duvall for 194 acres repatented as Bear Garden Forest Enlarged; Beginning &quot;near the mouth and on the north side of a branch called the Bear Garden branch&quot; lying partly in Frederick County and partly in Anne Arundel County"/>
    <s v="BEAR GARDEN FOREST"/>
    <s v="BEAR GARDEN FOREST - Resurveyed"/>
    <s v=""/>
    <s v=""/>
    <s v=""/>
    <s v=""/>
    <x v="12"/>
    <m/>
    <m/>
    <m/>
    <m/>
    <n v="323"/>
    <m/>
    <m/>
    <m/>
    <s v=""/>
    <s v=""/>
    <s v=""/>
    <s v=""/>
    <s v=""/>
    <s v=""/>
  </r>
  <r>
    <x v="89"/>
    <s v="BEAR GARDEN FOREST ENLARGED"/>
    <x v="1"/>
    <s v=" Basil Burgess"/>
    <s v="12/14/1770"/>
    <x v="0"/>
    <s v="1770-12"/>
    <s v="MUSGROVE, Samuel "/>
    <s v=" Samuel  Musgrove"/>
    <s v="MUSGROVE, Samuel "/>
    <s v="Dec 1770"/>
    <s v="1770"/>
    <s v="1770-12"/>
    <s v="Anne Arundel"/>
    <x v="1"/>
    <x v="1"/>
    <n v="286"/>
    <s v="Resurvey of Bear Garden Forest - Resurveyed with added vacancies lying partly in Anne Arundel and Frederick Counties"/>
    <m/>
    <s v="Bear Garden Forest"/>
    <m/>
    <s v="Bear Garden Forest Enlarged"/>
    <s v="Bear Garden Forest Enlarged Plat"/>
    <m/>
    <x v="47"/>
    <m/>
    <s v="Surveyed 12/14/1770 by Basil Burgess; Patented in Dec 1770 by Samuel Musgrove for 286 acres; Resurvey of Bear Garden Forest - Resurveyed with added vacancies lying partly in Anne Arundel and Frederick Counties"/>
    <s v="BEAR GARDEN FOREST ENLARGED"/>
    <s v="BEAR GARDEN FOREST ENLARGED"/>
    <s v="1770"/>
    <s v="Y"/>
    <s v="Patented in Dec 1770 by MUSGROVE, Samuel for 286 acres; Resurvey of Bear Garden Forest - Resurveyed with added vacancies lying partly in Anne Arundel and Frederick Counties"/>
    <s v="N"/>
    <x v="12"/>
    <m/>
    <m/>
    <m/>
    <m/>
    <n v="233"/>
    <m/>
    <m/>
    <m/>
    <s v="1770"/>
    <s v="Y"/>
    <s v="Patented in Dec 1770 by MUSGROVE, Samuel for 286 acres; Resurvey of Bear Garden Forest - Resurveyed with added vacancies lying partly in Anne Arundel and Frederick Counties"/>
    <s v="N"/>
    <s v="1770"/>
    <s v="Y"/>
  </r>
  <r>
    <x v="90"/>
    <s v="BEARHEAD"/>
    <x v="3"/>
    <s v=" Richard Shipley"/>
    <s v="2/14/1750"/>
    <x v="47"/>
    <s v="1750-02"/>
    <s v="CUMMING, William "/>
    <s v=" William  Cumming"/>
    <s v="CUMMING, William "/>
    <s v="Oct 1752"/>
    <s v="1752"/>
    <s v="1752-10"/>
    <s v="Anne Arundel"/>
    <x v="1"/>
    <x v="0"/>
    <n v="30"/>
    <s v="lying in the Barrans starting &quot;on a flat between the drafts of Snowdens River&quot;"/>
    <s v="Warfields Connection"/>
    <s v="Bearhead"/>
    <m/>
    <s v="Bearhead"/>
    <s v="Bearhead Plat"/>
    <m/>
    <x v="48"/>
    <s v="Cumming"/>
    <s v="Surveyed 2/14/1750 by Richard Shipley; Patented in Oct 1752 by William Cumming for 30 acres repatented as Warfields Connection; lying in the Barrans starting &quot;on a flat between the drafts of Snowdens River&quot;"/>
    <s v="BEARHEAD"/>
    <s v="BEARHEAD"/>
    <s v="1752"/>
    <s v="Y"/>
    <s v="Patented in Oct 1752 by CUMMING, William for 30 acres repatented as Warfields Connection; lying in the Barrans starting &quot;on a flat between the drafts of Snowdens River&quot;"/>
    <s v="N"/>
    <x v="12"/>
    <m/>
    <m/>
    <m/>
    <n v="0"/>
    <n v="613"/>
    <m/>
    <m/>
    <m/>
    <s v="1752"/>
    <s v="Y"/>
    <s v="Patented in Oct 1752 by CUMMING, William for 30 acres repatented as Warfields Connection; lying in the Barrans starting &quot;on a flat between the drafts of Snowdens River&quot;"/>
    <s v="N"/>
    <s v="1752"/>
    <s v="Y"/>
  </r>
  <r>
    <x v="91"/>
    <s v="BEAUTIFUL CRAFT"/>
    <x v="3"/>
    <s v=" Richard Shipley"/>
    <s v="11/15/1751"/>
    <x v="48"/>
    <s v="1751-11"/>
    <s v="GLANN, William "/>
    <s v=" William  Glann"/>
    <s v="GLANN, William "/>
    <s v="Nov 1751"/>
    <s v="1751"/>
    <s v="1751-11"/>
    <s v="Anne Arundel"/>
    <x v="1"/>
    <x v="0"/>
    <n v="50"/>
    <s v="&quot;on the head drafts of Snowdens River&quot;, starting &quot;on the west side of a draft of Snowdens River known by the name of the White Marsh fork&quot;"/>
    <s v="Chestnut Hill"/>
    <s v="Beautiful Craft"/>
    <m/>
    <s v="Beautiful Craft"/>
    <s v="Beautiful Craft Plat"/>
    <m/>
    <x v="49"/>
    <s v="Glann"/>
    <s v="Surveyed 11/15/1751 by Richard Shipley; Patented in Nov 1751 by William Glann for 50 acres repatented as Chestnut Hill; &quot;on the head drafts of Snowdens River&quot;, starting &quot;on the west side of a draft of Snowdens River known by the name of the White Marsh fork&quot;"/>
    <s v="BEAUTIFUL CRAFT"/>
    <s v="BEAUTIFUL CRAFT"/>
    <s v="1751"/>
    <s v="Y"/>
    <s v="Patented in Nov 1751 by GLANN, William for 50 acres repatented as Chestnut Hill; &quot;on the head drafts of Snowdens River&quot;, starting &quot;on the west side of a draft of Snowdens River known by the name of the White Marsh fork&quot;"/>
    <s v="N"/>
    <x v="1"/>
    <m/>
    <m/>
    <m/>
    <n v="0"/>
    <n v="577"/>
    <m/>
    <m/>
    <m/>
    <s v="1751"/>
    <s v="Y"/>
    <s v="Patented in Nov 1751 by GLANN, William for 50 acres repatented as Chestnut Hill; &quot;on the head drafts of Snowdens River&quot;, starting &quot;on the west side of a draft of Snowdens River known by the name of the White Marsh fork&quot;"/>
    <s v="N"/>
    <s v="1751"/>
    <s v="Y"/>
  </r>
  <r>
    <x v="92"/>
    <s v="BELLS CHANCE"/>
    <x v="2"/>
    <s v=" Henry Ridgely"/>
    <s v="1/10/1733"/>
    <x v="11"/>
    <s v="1733-01"/>
    <s v="BELL, Peter "/>
    <s v=" Peter  Bell"/>
    <s v="BELL, Peter "/>
    <s v="Jun 1734"/>
    <s v="1734"/>
    <s v="1734-06"/>
    <s v="Anne Arundel"/>
    <x v="1"/>
    <x v="0"/>
    <n v="100"/>
    <s v="&quot;on a place called Elkridge adoining to a tract of land originally called Stephens forrest&quot;"/>
    <m/>
    <s v="Bells Chance"/>
    <m/>
    <s v="Bells Chance"/>
    <s v="Bells Chance Plat"/>
    <m/>
    <x v="50"/>
    <s v="Bell"/>
    <s v="Surveyed 1/10/1733 by Henry Ridgely; Patented in Jun 1734 by Peter Bell for 100 acres; &quot;on a place called Elkridge adoining to a tract of land originally called Stephens forrest&quot;"/>
    <s v="BELLS CHANCE"/>
    <s v="BELLS CHANCE"/>
    <s v="1734"/>
    <s v="Y"/>
    <s v="Patented in Jun 1734 by BELL, Peter for 100 acres; &quot;on a place called Elkridge adoining to a tract of land originally called Stephens forrest&quot;"/>
    <s v="N"/>
    <x v="13"/>
    <m/>
    <m/>
    <m/>
    <m/>
    <n v="446"/>
    <m/>
    <m/>
    <m/>
    <s v="1734"/>
    <s v="Y"/>
    <s v="Patented in Jun 1734 by BELL, Peter for 100 acres; &quot;on a place called Elkridge adoining to a tract of land originally called Stephens forrest&quot;"/>
    <s v="N"/>
    <s v="1734"/>
    <s v="Y"/>
  </r>
  <r>
    <x v="93"/>
    <s v="BELTS CHANCE"/>
    <x v="10"/>
    <s v=" John Dorsey"/>
    <s v="3/1/1720"/>
    <x v="49"/>
    <s v="1720-03"/>
    <s v="BELT, Benjamin "/>
    <s v=" Benjamin  Belt"/>
    <s v="BELT, Benjamin "/>
    <s v="Jul 1723"/>
    <s v="1723"/>
    <s v="1723-07"/>
    <s v="Baltimore"/>
    <x v="1"/>
    <x v="0"/>
    <n v="232"/>
    <s v="Baltimore County &quot;on the south side of the main falls of Patapsco River&quot;"/>
    <s v="Woodford"/>
    <s v="Belts Chance"/>
    <s v="woodford"/>
    <s v="Belts Chance"/>
    <s v="Belts Chance Plat"/>
    <m/>
    <x v="51"/>
    <s v="Belt"/>
    <s v="Surveyed 3/1/1720 by John Dorsey; Patented in Jul 1723 by Benjamin Belt for 232 acres repatented as Woodford; Baltimore County &quot;on the south side of the main falls of Patapsco River&quot;"/>
    <s v="BELTS CHANCE"/>
    <s v="BELTS CHANCE"/>
    <s v="1723"/>
    <s v="Y"/>
    <s v="Patented in Jul 1723 by BELT, Benjamin for 232 acres repatented as Woodford; Baltimore County &quot;on the south side of the main falls of Patapsco River&quot;"/>
    <s v="N"/>
    <x v="4"/>
    <m/>
    <m/>
    <m/>
    <n v="-4"/>
    <n v="291"/>
    <m/>
    <m/>
    <m/>
    <s v="1723"/>
    <s v="Y"/>
    <s v="Patented in Jul 1723 by BELT, Benjamin for 232 acres repatented as Woodford; Baltimore County &quot;on the south side of the main falls of Patapsco River&quot;"/>
    <s v="N"/>
    <s v="1723"/>
    <s v="Y"/>
  </r>
  <r>
    <x v="94"/>
    <s v="BELTS HILLS"/>
    <x v="10"/>
    <s v=" John Dorsey"/>
    <s v="3/22/1719"/>
    <x v="17"/>
    <s v="1719-03"/>
    <s v="BELT, John"/>
    <s v=" John Belt"/>
    <s v="BELT, Benjamin "/>
    <s v="Jul 1723"/>
    <s v="1723"/>
    <s v="1723-07"/>
    <s v="Baltimore"/>
    <x v="1"/>
    <x v="0"/>
    <n v="800"/>
    <s v="Baltimore County &quot;on the south side the main falls of the Patapsco River&quot;, Vachel Dorsey inherited 790 acres located at or near Hood's Mill from his father John and his mother Honor Elder from her father John Elder according to J. D. Warfield."/>
    <m/>
    <s v="Belts Hills"/>
    <m/>
    <s v="Belts Hills"/>
    <s v="Belts Hills Plat"/>
    <m/>
    <x v="51"/>
    <s v="Belt"/>
    <s v="Surveyed 3/22/1719 by John Dorsey; Patented in Jul 1723 by John Belt for 800 acres; Baltimore County &quot;on the south side the main falls of the Patapsco River&quot;, Vachel Dorsey inherited 790 acres located at or near Hood's Mill from his father John and his mother Honor Elder from her father John Elder according to J. D. Warfield."/>
    <s v="BELTS HILLS"/>
    <s v="BELTS HILLS"/>
    <s v="1723"/>
    <s v="Y"/>
    <s v="Patented in Jul 1723 by BELT, John for 800 acres; Baltimore County &quot;on the south side the main falls of the Patapsco River&quot;, Vachel Dorsey inherited 790 acres located at or near Hood's Mill from his father John and his mother Honor Elder from her father John Elder according to J. D. Warfield."/>
    <s v="N"/>
    <x v="4"/>
    <m/>
    <m/>
    <m/>
    <n v="-6"/>
    <n v="81"/>
    <m/>
    <m/>
    <m/>
    <s v="1723"/>
    <s v="Y"/>
    <s v="Patented in Jul 1723 by BELT, John for 800 acres; Baltimore County &quot;on the south side the main falls of the Patapsco River&quot;, Vachel Dorsey inherited 790 acres located at or near Hood's Mill from his father John and his mother Honor Elder from her father John Elder according to J. D. Warfield."/>
    <s v="N"/>
    <s v="1723"/>
    <s v="Y"/>
  </r>
  <r>
    <x v="95"/>
    <s v="BELTS POINT"/>
    <x v="10"/>
    <s v=" John Dorsey"/>
    <s v="1/12/1719"/>
    <x v="17"/>
    <s v="1719-01"/>
    <s v="BELT, John"/>
    <s v=" John Belt"/>
    <s v="BELT, John"/>
    <s v="Jul 1725"/>
    <s v="1725"/>
    <s v="1725-07"/>
    <s v="Baltimore"/>
    <x v="1"/>
    <x v="0"/>
    <n v="112"/>
    <s v="in Baltimore County &quot;on the south side of Patapsco River&quot; starting &quot;at a point on the upper side of a run called Deep Run ? bounded oak being supposed to be the beginning tree of a tract of land called Cusicks Forrest&quot;"/>
    <m/>
    <s v="Belts Point"/>
    <m/>
    <s v="Belts Point"/>
    <s v="Belts Point Plat"/>
    <m/>
    <x v="51"/>
    <m/>
    <s v="Surveyed 1/12/1719 by John Dorsey; Patented in Jul 1725 by John Belt for 112 acres; in Baltimore County &quot;on the south side of Patapsco River&quot; starting &quot;at a point on the upper side of a run called Deep Run ? bounded oak being supposed to be the beginning tree of a tract of land called Cusicks Forrest&quot;"/>
    <s v="BELTS POINT"/>
    <s v="BELTS POINT"/>
    <s v="1725"/>
    <s v="Y"/>
    <s v="Patented in Jul 1725 by BELT, John for 112 acres; in Baltimore County &quot;on the south side of Patapsco River&quot; starting &quot;at a point on the upper side of a run called Deep Run ? bounded oak being supposed to be the beginning tree of a tract of land called Cusicks Forrest&quot;"/>
    <s v="N"/>
    <x v="9"/>
    <m/>
    <m/>
    <m/>
    <m/>
    <n v="450"/>
    <m/>
    <m/>
    <m/>
    <s v="1725"/>
    <s v="Y"/>
    <s v="Patented in Jul 1725 by BELT, John for 112 acres; in Baltimore County &quot;on the south side of Patapsco River&quot; starting &quot;at a point on the upper side of a run called Deep Run ? bounded oak being supposed to be the beginning tree of a tract of land called Cusicks Forrest&quot;"/>
    <s v="N"/>
    <s v="1725"/>
    <s v="Y"/>
  </r>
  <r>
    <x v="96"/>
    <s v="BENJAMINS ADDITION"/>
    <x v="3"/>
    <s v=" Richard Shipley"/>
    <s v="3/6/1752"/>
    <x v="50"/>
    <s v="1752-03"/>
    <s v="HOWARD, Benjamin"/>
    <s v=" Benjamin Howard"/>
    <s v="HOWARD, Benjamin"/>
    <s v="Aug 1753"/>
    <s v="1753"/>
    <s v="1753-08"/>
    <s v="Anne Arundel"/>
    <x v="1"/>
    <x v="1"/>
    <n v="505"/>
    <s v="Resurvey of Goose Neck, Addition To Goose Neck, and Dorsey's Grove"/>
    <m/>
    <s v="Goose Neck, Addition To Goose Neck, Dorseys Grove"/>
    <m/>
    <s v="Benjamins Addition"/>
    <s v="Benjamin Addition Plat"/>
    <m/>
    <x v="34"/>
    <m/>
    <s v="Surveyed 3/6/1752 by Richard Shipley; Patented in Aug 1753 by Benjamin Howard for 505 acres; Resurvey of Goose Neck, Addition To Goose Neck, and Dorsey's Grove"/>
    <s v="BENJAMINS ADDITION"/>
    <s v="BENJAMINS ADDITION"/>
    <s v="1753"/>
    <s v="Y"/>
    <s v="Patented in Aug 1753 by HOWARD, Benjamin for 505 acres; Resurvey of Goose Neck, Addition To Goose Neck, and Dorsey's Grove"/>
    <s v="N"/>
    <x v="6"/>
    <s v="Dependent/Indicated"/>
    <s v="Goose Neck, Addition To Goose Neck, Dorseys Grove, Pheasant Ridge, Brothers Level; east of Henry And Peter which is fixed"/>
    <s v="Included plats, adjoining plats"/>
    <n v="-5"/>
    <n v="142"/>
    <m/>
    <m/>
    <m/>
    <s v="1753"/>
    <s v="Y"/>
    <s v="Patented in Aug 1753 by HOWARD, Benjamin for 505 acres; Resurvey of Goose Neck, Addition To Goose Neck, and Dorsey's Grove"/>
    <s v="N"/>
    <s v="1753"/>
    <s v="Y"/>
  </r>
  <r>
    <x v="97"/>
    <s v="BENJAMINS LOT"/>
    <x v="22"/>
    <s v=" James Stoddert"/>
    <s v="4/8/1725"/>
    <x v="22"/>
    <s v="1725-04"/>
    <s v="BORDLEY, Thomas "/>
    <s v=" Thomas  Bordley"/>
    <s v="BORDLEY, Thomas "/>
    <s v="Sep 1725"/>
    <s v="1725"/>
    <s v="1725-09"/>
    <s v="Prince George's"/>
    <x v="5"/>
    <x v="0"/>
    <n v="516"/>
    <s v="Beginning northeast of John And Sarah (John Philburn?)"/>
    <s v="Fredericks Grove"/>
    <s v="Benjamins Lot"/>
    <m/>
    <s v="Benjamins Lott"/>
    <s v="Benjamins Lott Plat"/>
    <m/>
    <x v="52"/>
    <m/>
    <s v="Surveyed 4/8/1725 by James Stoddert; Patented in Sep 1725 by Thomas Bordley for 516 acres repatented as Fredericks Grove; Beginning northeast of John And Sarah (John Philburn?)"/>
    <s v="BENJAMINS LOT"/>
    <s v="BENJAMINS LOT"/>
    <s v="1725"/>
    <s v="Y"/>
    <s v="Patented in Sep 1725 by BORDLEY, Thomas for 516 acres repatented as Fredericks Grove; Beginning northeast of John And Sarah (John Philburn?)"/>
    <s v="N"/>
    <x v="19"/>
    <m/>
    <m/>
    <m/>
    <n v="-2"/>
    <n v="135"/>
    <m/>
    <m/>
    <m/>
    <s v="1725"/>
    <s v="Y"/>
    <s v="Patented in Sep 1725 by BORDLEY, Thomas for 516 acres repatented as Fredericks Grove; Beginning northeast of John And Sarah (John Philburn?)"/>
    <s v="N"/>
    <s v="1725"/>
    <s v="Y"/>
  </r>
  <r>
    <x v="98"/>
    <s v="BENS DELIGHT"/>
    <x v="8"/>
    <s v=" Joshua Griffith"/>
    <s v="12/7/1763"/>
    <x v="51"/>
    <s v="1763-12"/>
    <s v="GRIFFITH, Henry "/>
    <s v=" Henry  Griffith"/>
    <s v="GRIFFITH, Henry "/>
    <s v="Dec 1763"/>
    <s v="1763"/>
    <s v="1763-12"/>
    <s v="Anne Arundel"/>
    <x v="1"/>
    <x v="0"/>
    <n v="46"/>
    <s v="&quot;near the main branch of Patuxent River and on the west side&quot;, adjoining Hoods Hall"/>
    <s v="Three Brothers"/>
    <s v="Bens Delight"/>
    <m/>
    <s v="Bens Delight"/>
    <s v="Bens Delight Plat"/>
    <m/>
    <x v="53"/>
    <s v="Dorsey"/>
    <s v="Surveyed 12/7/1763 by Joshua Griffith; Patented in Dec 1763 by Henry Griffith for 46 acres repatented as Three Brothers; &quot;near the main branch of Patuxent River and on the west side&quot;, adjoining Hoods Hall"/>
    <s v="BENS DELIGHT"/>
    <s v="BENS DELIGHT"/>
    <s v="1763"/>
    <s v="Y"/>
    <s v="Patented in Dec 1763 by GRIFFITH, Henry for 46 acres repatented as Three Brothers; &quot;near the main branch of Patuxent River and on the west side&quot;, adjoining Hoods Hall"/>
    <s v="N"/>
    <x v="2"/>
    <m/>
    <m/>
    <m/>
    <n v="0"/>
    <n v="583"/>
    <m/>
    <m/>
    <m/>
    <s v="1763"/>
    <s v="Y"/>
    <s v="Patented in Dec 1763 by GRIFFITH, Henry for 46 acres repatented as Three Brothers; &quot;near the main branch of Patuxent River and on the west side&quot;, adjoining Hoods Hall"/>
    <s v="N"/>
    <s v="1763"/>
    <s v="Y"/>
  </r>
  <r>
    <x v="99"/>
    <s v="BENS LUCK"/>
    <x v="2"/>
    <s v=" Henry Ridgely"/>
    <s v="2/21/1728"/>
    <x v="52"/>
    <s v="1728-02"/>
    <s v="STEVENS, Benjamin "/>
    <s v=" Benjamin  Stevens"/>
    <s v="STEVENS, Benjamin "/>
    <s v="Aug 1736"/>
    <s v="1736"/>
    <s v="1736-08"/>
    <s v="Anne Arundel"/>
    <x v="1"/>
    <x v="0"/>
    <n v="50"/>
    <s v="&quot;on the east side of the Patuxent River&quot;, between Pinkstone's Delight and Hoods Hall"/>
    <s v="Three Brothers"/>
    <s v="Bens Luck"/>
    <m/>
    <s v="Bens Luck"/>
    <s v="Bens Luck Plat"/>
    <m/>
    <x v="54"/>
    <s v="Dorsey"/>
    <s v="Surveyed 2/21/1728 by Henry Ridgely; Patented in Aug 1736 by Benjamin Stevens for 50 acres repatented as Three Brothers; &quot;on the east side of the Patuxent River&quot;, between Pinkstone's Delight and Hoods Hall"/>
    <s v="BENS LUCK"/>
    <s v="BENS LUCK"/>
    <s v="1736"/>
    <s v="Y"/>
    <s v="Patented in Aug 1736 by STEVENS, Benjamin for 50 acres repatented as Three Brothers; &quot;on the east side of the Patuxent River&quot;, between Pinkstone's Delight and Hoods Hall"/>
    <s v="N"/>
    <x v="2"/>
    <m/>
    <m/>
    <m/>
    <n v="0"/>
    <n v="549"/>
    <m/>
    <m/>
    <m/>
    <s v="1736"/>
    <s v="Y"/>
    <s v="Patented in Aug 1736 by STEVENS, Benjamin for 50 acres repatented as Three Brothers; &quot;on the east side of the Patuxent River&quot;, between Pinkstone's Delight and Hoods Hall"/>
    <s v="N"/>
    <s v="1736"/>
    <s v="Y"/>
  </r>
  <r>
    <x v="100"/>
    <s v="BENSONS PARK"/>
    <x v="5"/>
    <s v=""/>
    <m/>
    <x v="10"/>
    <s v=""/>
    <s v="BENSON, Daniel "/>
    <s v=" Daniel  Benson"/>
    <s v="BENSON, Daniel "/>
    <s v="Mar 1696"/>
    <s v="1696"/>
    <s v="1696-03"/>
    <m/>
    <x v="1"/>
    <x v="0"/>
    <n v="250"/>
    <m/>
    <m/>
    <s v="Bensons Park"/>
    <m/>
    <s v="no survey at MSA patent site; MSA S1593-191"/>
    <m/>
    <m/>
    <x v="55"/>
    <s v="Benson"/>
    <s v="Patented in Mar 1696 by Daniel Benson for 250 acres"/>
    <s v="BENSONS PARK"/>
    <s v="BENSONS PARK"/>
    <s v="1696"/>
    <s v="Y"/>
    <s v="Patented in Mar 1696 by BENSON, Daniel for 250 acres"/>
    <s v="N"/>
    <x v="3"/>
    <m/>
    <m/>
    <m/>
    <m/>
    <s v=""/>
    <m/>
    <m/>
    <m/>
    <s v="1696"/>
    <s v="Y"/>
    <s v="Patented in Mar 1696 by BENSON, Daniel for 250 acres"/>
    <s v="N"/>
    <s v="1696"/>
    <s v="Y"/>
  </r>
  <r>
    <x v="101"/>
    <s v="BENSONS REQUEST"/>
    <x v="3"/>
    <s v=" Richard Shipley"/>
    <s v="10/25/1751"/>
    <x v="48"/>
    <s v="1751-10"/>
    <s v="SNOWDEN, Richard "/>
    <s v=" Richard  Snowden"/>
    <s v="SNOWDEN, Richard "/>
    <s v="Aug 1752"/>
    <s v="1752"/>
    <s v="1752-08"/>
    <s v="Anne Arundel"/>
    <x v="1"/>
    <x v="1"/>
    <n v="260"/>
    <s v="Resurvey of Parr's Addition &quot;in the great fork of Patuxent River&quot;, adjoining Boyce's Beginning, Bear Hill, Addition surveyed For Thomas Worthington, Scantline Lott, Athol, and Williams Lott"/>
    <m/>
    <s v="Parrs Addition"/>
    <m/>
    <s v="Bensons Request"/>
    <s v="Bensons Request Plat"/>
    <m/>
    <x v="56"/>
    <m/>
    <s v="Surveyed 10/25/1751 by Richard Shipley; Patented in Aug 1752 by Richard Snowden for 260 acres; Resurvey of Parr's Addition &quot;in the great fork of Patuxent River&quot;, adjoining Boyce's Beginning, Bear Hill, Addition surveyed For Thomas Worthington, Scantline Lott, Athol, and Williams Lott"/>
    <s v="BENSONS REQUEST"/>
    <s v="BENSONS REQUEST"/>
    <s v="1752"/>
    <s v="Y"/>
    <s v="Patented in Aug 1752 by SNOWDEN, Richard for 260 acres; Resurvey of Parr's Addition &quot;in the great fork of Patuxent River&quot;, adjoining Boyce's Beginning, Bear Hill, Addition surveyed For Thomas Worthington, Scantline Lott, Athol, and Williams Lott"/>
    <s v="N"/>
    <x v="10"/>
    <m/>
    <m/>
    <m/>
    <n v="-4"/>
    <n v="256"/>
    <m/>
    <m/>
    <m/>
    <s v="1752"/>
    <s v="Y"/>
    <s v="Patented in Aug 1752 by SNOWDEN, Richard for 260 acres; Resurvey of Parr's Addition &quot;in the great fork of Patuxent River&quot;, adjoining Boyce's Beginning, Bear Hill, Addition surveyed For Thomas Worthington, Scantline Lott, Athol, and Williams Lott"/>
    <s v="N"/>
    <s v="1752"/>
    <s v="Y"/>
  </r>
  <r>
    <x v="102"/>
    <s v="BEYOND FAR ENOUGH"/>
    <x v="2"/>
    <s v=" Henry Ridgely"/>
    <s v="12/12/1729"/>
    <x v="3"/>
    <s v="1729-12"/>
    <s v="NELSON, Robert "/>
    <s v=" Robert  Nelson"/>
    <s v="NELSON, Robert "/>
    <s v="Jun 1734"/>
    <s v="1734"/>
    <s v="1734-06"/>
    <s v="Anne Arundel"/>
    <x v="1"/>
    <x v="0"/>
    <n v="100"/>
    <s v="&quot;in the great fork of Patuxent River&quot; .. &quot;in the fork of a branch now called Hankeses Branch&quot;"/>
    <m/>
    <s v="Beyond Far Enough"/>
    <m/>
    <s v="Beyond Far Enough"/>
    <s v="Beyond Far Enough Plat"/>
    <s v="Surveyed by Henry Ridgely for Peter Hanks 12 Dec 1729 and whose heirs sold to Robert Nelson on 15 May 1734"/>
    <x v="57"/>
    <s v="Nelson"/>
    <s v="Surveyed 12/12/1729 by Henry Ridgely; Patented in Jun 1734 by Robert Nelson for 100 acres; &quot;in the great fork of Patuxent River&quot; .. &quot;in the fork of a branch now called Hankeses Branch&quot;.  Surveyed by Henry Ridgely for Peter Hanks 12 Dec 1729 and whose heirs sold to Robert Nelson on 15 May 1734."/>
    <s v="BEYOND FAR ENOUGH"/>
    <s v="BEYOND FAR ENOUGH"/>
    <s v="1734"/>
    <s v="Y"/>
    <s v="Patented in Jun 1734 by NELSON, Robert for 100 acres; &quot;in the great fork of Patuxent River&quot;…&quot;in the fork of a branch now called Hankeses Branch&quot;.  Surveyed by Henry Ridgely for Peter Hanks 12 Dec 1729 and whose heirs sold to Robert Nelson on 15 May 1734."/>
    <s v="N"/>
    <x v="6"/>
    <s v="Indicated"/>
    <s v="Fork of Hanks Branch"/>
    <m/>
    <n v="0"/>
    <n v="433"/>
    <m/>
    <m/>
    <m/>
    <s v="1734"/>
    <s v="Y"/>
    <s v="Patented in Jun 1734 by NELSON, Robert for 100 acres; &quot;in the great fork of Patuxent River&quot;…&quot;in the fork of a branch now called Hankeses Branch&quot;.  Surveyed by Henry Ridgely for Peter Hanks 12 Dec 1729 and whose heirs sold to Robert Nelson on 15 May 1734."/>
    <s v="N"/>
    <s v="1734"/>
    <s v="Y"/>
  </r>
  <r>
    <x v="103"/>
    <s v="BISHOPS OUTLET"/>
    <x v="6"/>
    <s v=" William Cromwell"/>
    <s v="9/2/1742"/>
    <x v="8"/>
    <s v="1742-09"/>
    <s v="BISHOP, Thomas "/>
    <s v=" Thomas  Bishop"/>
    <s v="BISHOP, Thomas "/>
    <s v="Nov 1742"/>
    <s v="1742"/>
    <s v="1742-11"/>
    <s v="Anne Arundel"/>
    <x v="1"/>
    <x v="0"/>
    <n v="84"/>
    <s v="&quot;adjoining to a tract of land called Bishops Range&quot; starting &quot;close on the west side of Poplar Branch&quot;"/>
    <s v="Hammonds Discovery - Charles"/>
    <s v="Bishops Outlet"/>
    <m/>
    <s v="Bishops Outlet"/>
    <s v="Bishops Outlet Plat"/>
    <m/>
    <x v="58"/>
    <s v="Bishop"/>
    <s v="Surveyed 9/2/1742 by William Cromwell; Patented in Nov 1742 by Thomas Bishop for 84 acres repatented as Hammonds Discovery - Charles; &quot;adjoining to a tract of land called Bishops Range&quot; starting &quot;close on the west side of Poplar Branch&quot;"/>
    <s v="BISHOPS OUTLET"/>
    <s v="BISHOPS OUTLET"/>
    <s v="1742"/>
    <s v="Y"/>
    <s v="Patented in Nov 1742 by BISHOP, Thomas for 84 acres repatented as Hammonds Discovery - Charles; &quot;adjoining to a tract of land called Bishops Range&quot; starting &quot;close on the west side of Poplar Branch&quot;"/>
    <s v="N"/>
    <x v="11"/>
    <m/>
    <m/>
    <m/>
    <m/>
    <n v="478"/>
    <m/>
    <m/>
    <m/>
    <s v="1742"/>
    <s v="Y"/>
    <s v="Patented in Nov 1742 by BISHOP, Thomas for 84 acres repatented as Hammonds Discovery - Charles; &quot;adjoining to a tract of land called Bishops Range&quot; starting &quot;close on the west side of Poplar Branch&quot;"/>
    <s v="N"/>
    <s v="1742"/>
    <s v="Y"/>
  </r>
  <r>
    <x v="104"/>
    <s v="BISHOPS RANGE"/>
    <x v="6"/>
    <s v=" William Cromwell"/>
    <s v="4/30/1741"/>
    <x v="9"/>
    <s v="1741-04"/>
    <s v="BISHOP, Thomas "/>
    <s v=" Thomas  Bishop"/>
    <s v="BISHOP, Thomas "/>
    <s v="Nov 1741"/>
    <s v="1741"/>
    <s v="1741-11"/>
    <s v="Anne Arundel"/>
    <x v="1"/>
    <x v="0"/>
    <n v="171"/>
    <s v="&quot;on the east side of Middle River&quot; starting on the &quot;west side of a draft called poplar(?) draft which said draft leads into horse runn&quot;"/>
    <s v="Hammonds Discovery - Charles"/>
    <s v="Bishops Range"/>
    <m/>
    <s v="Bishops Range"/>
    <s v="Bishops Range Plat"/>
    <m/>
    <x v="58"/>
    <s v="Bishop"/>
    <s v="Surveyed 4/30/1741 by William Cromwell; Patented in Nov 1741 by Thomas Bishop for 171 acres repatented as Hammonds Discovery - Charles; &quot;on the east side of Middle River&quot; starting on the &quot;west side of a draft called poplar(?) draft which said draft leads into horse runn&quot;"/>
    <s v="BISHOPS RANGE"/>
    <s v="BISHOPS RANGE"/>
    <s v="1741"/>
    <s v="Y"/>
    <s v="Patented in Nov 1741 by BISHOP, Thomas for 171 acres repatented as Hammonds Discovery - Charles; &quot;on the east side of Middle River&quot; starting on the &quot;west side of a draft called poplar(?) draft which said draft leads into horse runn&quot;"/>
    <s v="N"/>
    <x v="11"/>
    <m/>
    <m/>
    <m/>
    <m/>
    <n v="342"/>
    <m/>
    <m/>
    <m/>
    <s v="1741"/>
    <s v="Y"/>
    <s v="Patented in Nov 1741 by BISHOP, Thomas for 171 acres repatented as Hammonds Discovery - Charles; &quot;on the east side of Middle River&quot; starting on the &quot;west side of a draft called poplar(?) draft which said draft leads into horse runn&quot;"/>
    <s v="N"/>
    <s v="1741"/>
    <s v="Y"/>
  </r>
  <r>
    <x v="105"/>
    <s v="BITE THE BITER"/>
    <x v="23"/>
    <s v=" James Weems"/>
    <s v="6/4/1723"/>
    <x v="32"/>
    <s v="1723-06"/>
    <s v="GAITHER, Benjamin "/>
    <s v=" Benjamin  Gaither"/>
    <s v="GAITHER, Benjamin "/>
    <s v="Aug 1725"/>
    <s v="1725"/>
    <s v="1725-08"/>
    <s v="Anne Arundel"/>
    <x v="1"/>
    <x v="0"/>
    <n v="700"/>
    <s v="&quot;on the east side of Snowdens River of Patuxent&quot;"/>
    <m/>
    <s v="Bite The Biter"/>
    <m/>
    <s v="Bite The Biter"/>
    <s v="Bite The Biter Plat"/>
    <m/>
    <x v="41"/>
    <s v="Gaither"/>
    <s v="Surveyed 6/4/1723 by James Weems; Patented in Aug 1725 by Benjamin Gaither for 700 acres; &quot;on the east side of Snowdens River of Patuxent&quot;"/>
    <s v="BITE THE BITER"/>
    <s v="BITE THE BITER"/>
    <s v="1725"/>
    <s v="Y"/>
    <s v="Patented in Aug 1725 by GAITHER, Benjamin for 700 acres; &quot;on the east side of Snowdens River of Patuxent&quot;"/>
    <s v="N"/>
    <x v="20"/>
    <m/>
    <m/>
    <m/>
    <n v="-5"/>
    <n v="88"/>
    <m/>
    <m/>
    <m/>
    <s v="1725"/>
    <s v="Y"/>
    <s v="Patented in Aug 1725 by GAITHER, Benjamin for 700 acres; &quot;on the east side of Snowdens River of Patuxent&quot;"/>
    <s v="N"/>
    <s v="1725"/>
    <s v="Y"/>
  </r>
  <r>
    <x v="106"/>
    <s v="BITE THE SKINNER"/>
    <x v="15"/>
    <s v=" Loch Weems"/>
    <s v="4/28/1760"/>
    <x v="53"/>
    <s v="1760-04"/>
    <s v="RIDGELY, Henry"/>
    <s v=" Henry Ridgely"/>
    <s v="RIDGELY, Henry"/>
    <s v="Dec 1760"/>
    <s v="1760"/>
    <s v="1760-12"/>
    <s v="Anne Arundel"/>
    <x v="1"/>
    <x v="1"/>
    <n v="821"/>
    <s v="Resurvey of Hobson's Choice (spelled Hopson's in patent)"/>
    <s v="John's Hurry"/>
    <s v="Moberleys Rest"/>
    <m/>
    <s v="Bite The Skinner"/>
    <s v="Bite The Skinner Plat"/>
    <m/>
    <x v="12"/>
    <s v=""/>
    <s v="Surveyed 4/28/1760 by Loch Weems; Patented in Dec 1760 by Henry Ridgely for 821 acres repatented as John's Hurry; Resurvey of Hobson's Choice (spelled Hopson's in patent)"/>
    <s v="BITE THE SKINNER"/>
    <s v="BITE THE SKINNER"/>
    <s v="1760"/>
    <s v="Y"/>
    <s v="Patented in Dec 1760 by RIDGELY, Henry for 821 acres repatented as John's Hurry; Resurvey of Hobson's Choice (spelled Hopson's in patent)"/>
    <s v="N"/>
    <x v="12"/>
    <m/>
    <m/>
    <m/>
    <n v="0"/>
    <n v="68"/>
    <m/>
    <m/>
    <m/>
    <s v="1760"/>
    <s v="Y"/>
    <s v="Patented in Dec 1760 by RIDGELY, Henry for 821 acres repatented as John's Hurry; Resurvey of Hobson's Choice (spelled Hopson's in patent)"/>
    <s v="N"/>
    <s v="1760"/>
    <s v="Y"/>
  </r>
  <r>
    <x v="107"/>
    <s v="BITT BY CHANCE"/>
    <x v="5"/>
    <s v=""/>
    <m/>
    <x v="10"/>
    <s v=""/>
    <m/>
    <s v=""/>
    <n v="0"/>
    <s v="May 1730"/>
    <s v="1730"/>
    <s v="1730-05"/>
    <s v="Anne Arundel"/>
    <x v="1"/>
    <x v="0"/>
    <n v="46"/>
    <s v="Probably patented by Richard Davis"/>
    <s v="Davis' Purchase"/>
    <s v="Bitt By Chance"/>
    <m/>
    <s v="no survey at MSA patent site; only found in resurvey"/>
    <m/>
    <m/>
    <x v="59"/>
    <m/>
    <s v="Patented in May 1730 for 46 acres repatented as Davis' Purchase; Probably patented by Richard Davis"/>
    <s v="BITT BY CHANCE"/>
    <s v="BITT BY CHANCE"/>
    <s v="1730"/>
    <s v="Y"/>
    <s v="Patented in May 1730 for 46 acres repatented as Davis' Purchase; Probably patented by Richard Davis"/>
    <s v="Y"/>
    <x v="5"/>
    <m/>
    <m/>
    <m/>
    <m/>
    <n v="580"/>
    <m/>
    <m/>
    <m/>
    <s v="1730"/>
    <s v="Y"/>
    <s v="Patented in May 1730 for 46 acres repatented as Davis' Purchase; Probably patented by Richard Davis"/>
    <s v="Y"/>
    <s v="1730"/>
    <s v="Y"/>
  </r>
  <r>
    <x v="108"/>
    <s v="BLACK MEADOW"/>
    <x v="7"/>
    <s v=" Orlando Griffith"/>
    <s v="7/16/1767"/>
    <x v="54"/>
    <s v="1767-07"/>
    <s v="DORSEY, Elizabeth"/>
    <s v=" Elizabeth Dorsey"/>
    <s v="DORSEY, Elizabeth"/>
    <s v="Nov 1767"/>
    <s v="1767"/>
    <s v="1767-11"/>
    <s v="Anne Arundel"/>
    <x v="1"/>
    <x v="0"/>
    <n v="11"/>
    <s v="&quot;Beginning at  the end of the thirty fourth course of a tract of land called Dorseys Range&quot;"/>
    <m/>
    <s v="Black Meadow"/>
    <s v="very faded and hard to read"/>
    <s v="Black Meadow"/>
    <s v="Black Meadow Plat"/>
    <m/>
    <x v="23"/>
    <m/>
    <s v="Surveyed 7/16/1767 by Orlando Griffith; Patented in Nov 1767 by Elizabeth Dorsey for 11 acres; &quot;Beginning at  the end of the thirty fourth course of a tract of land called Dorseys Range&quot;"/>
    <s v="BLACK MEADOW"/>
    <s v="BLACK MEADOW"/>
    <s v="1767"/>
    <s v="Y"/>
    <s v="Patented in Nov 1767 by DORSEY, Elizabeth for 11 acres; &quot;Beginning at  the end of the thirty fourth course of a tract of land called Dorseys Range&quot;"/>
    <s v="N"/>
    <x v="21"/>
    <m/>
    <m/>
    <m/>
    <m/>
    <n v="709"/>
    <m/>
    <m/>
    <m/>
    <s v="1767"/>
    <s v="Y"/>
    <s v="Patented in Nov 1767 by DORSEY, Elizabeth for 11 acres; &quot;Beginning at  the end of the thirty fourth course of a tract of land called Dorseys Range&quot;"/>
    <s v="N"/>
    <s v="1767"/>
    <s v="Y"/>
  </r>
  <r>
    <x v="109"/>
    <s v="BLACKWELLS SEARCH"/>
    <x v="5"/>
    <s v=""/>
    <m/>
    <x v="10"/>
    <s v=""/>
    <s v="BLACKWELL, Thomas "/>
    <s v=" Thomas  Blackwell"/>
    <s v="BLACKWELL, Thomas "/>
    <s v="Nov 1694"/>
    <s v="1694"/>
    <s v="1694-11"/>
    <s v="Anne Arundel"/>
    <x v="2"/>
    <x v="0"/>
    <n v="439"/>
    <m/>
    <m/>
    <s v="Blackwells Search"/>
    <m/>
    <s v="no survey at MSA patent site; MSA S1593-201_x000a_"/>
    <m/>
    <m/>
    <x v="60"/>
    <s v="Blackwell"/>
    <s v="Patented in Nov 1694 by Thomas Blackwell for 439 acres"/>
    <s v="BLACKWELLS SEARCH"/>
    <s v="BLACKWELLS SEARCH"/>
    <s v="1694"/>
    <s v="Y"/>
    <s v="Patented in Nov 1694 by BLACKWELL, Thomas for 439 acres"/>
    <s v="N"/>
    <x v="0"/>
    <m/>
    <m/>
    <m/>
    <m/>
    <s v=""/>
    <m/>
    <m/>
    <m/>
    <s v="1694"/>
    <s v="Y"/>
    <s v="Patented in Nov 1694 by BLACKWELL, Thomas for 439 acres"/>
    <s v="N"/>
    <s v="1694"/>
    <s v="Y"/>
  </r>
  <r>
    <x v="110"/>
    <s v="BOWDENS FOLLY"/>
    <x v="10"/>
    <s v=" John Dorsey"/>
    <s v="2/10/1721"/>
    <x v="23"/>
    <s v="1721-02"/>
    <s v="COCKEY, Thomas "/>
    <s v=" Thomas  Cockey"/>
    <s v="COCKEY, Thomas "/>
    <s v="May 1727"/>
    <s v="1727"/>
    <s v="1727-05"/>
    <s v="Baltimore"/>
    <x v="1"/>
    <x v="0"/>
    <n v="50"/>
    <s v="in Baltimore County &quot;on the south side of the main fallls of Patapsco River&quot;; 59.5 acres when repatented"/>
    <s v="Mount Misery"/>
    <s v="Bowdens Folly"/>
    <m/>
    <s v="Bowdens Folly"/>
    <s v="Bowdens Folly Plat"/>
    <m/>
    <x v="61"/>
    <s v="Cockey"/>
    <s v="Surveyed 2/10/1721 by John Dorsey; Patented in May 1727 by Thomas Cockey for 50 acres repatented as Mount Misery; in Baltimore County &quot;on the south side of the main fallls of Patapsco River&quot;; 59.5 acres when repatented"/>
    <s v="BOWDENS FOLLY"/>
    <s v="BOWDENS FOLLY"/>
    <s v="1727"/>
    <s v="Y"/>
    <s v="Patented in May 1727 by COCKEY, Thomas for 50 acres repatented as Mount Misery; in Baltimore County &quot;on the south side of the main fallls of Patapsco River&quot;; 59.5 acres when repatented"/>
    <s v="N"/>
    <x v="3"/>
    <m/>
    <m/>
    <m/>
    <n v="0"/>
    <n v="527"/>
    <m/>
    <m/>
    <m/>
    <s v="1727"/>
    <s v="Y"/>
    <s v="Patented in May 1727 by COCKEY, Thomas for 50 acres repatented as Mount Misery; in Baltimore County &quot;on the south side of the main fallls of Patapsco River&quot;; 59.5 acres when repatented"/>
    <s v="N"/>
    <s v="1727"/>
    <s v="Y"/>
  </r>
  <r>
    <x v="111"/>
    <s v="BOYCES BEGINNING"/>
    <x v="5"/>
    <s v=""/>
    <s v="8/10/1717"/>
    <x v="55"/>
    <s v="1717-08"/>
    <s v="BOYCE, James "/>
    <s v=" James  Boyce"/>
    <s v="BOYCE, James "/>
    <s v="Aug 1717"/>
    <s v="1717"/>
    <s v="1717-08"/>
    <s v="Anne Arundel"/>
    <x v="1"/>
    <x v="0"/>
    <n v="50"/>
    <s v="Original courses given in resurvey which has now become escheat and is basically renamed Roberts Lot"/>
    <s v="Roberts Lot"/>
    <s v="Boyces Beginning"/>
    <m/>
    <s v="Roberts Lot"/>
    <s v="Roberts Lot Plat"/>
    <m/>
    <x v="62"/>
    <s v="Boyce"/>
    <s v="Surveyed 8/10/1717; Patented in Aug 1717 by James Boyce for 50 acres repatented as Roberts Lot; Original courses given in resurvey which has now become escheat and is basically renamed Roberts Lot"/>
    <s v="BOYCES BEGINNING"/>
    <s v="BOYCES BEGINNING"/>
    <s v="1717"/>
    <s v="Y"/>
    <s v="Patented in Aug 1717 by BOYCE, James for 50 acres repatented as Roberts Lot; Original courses given in resurvey which has now become escheat and is basically renamed Roberts Lot"/>
    <s v="N"/>
    <x v="10"/>
    <m/>
    <m/>
    <m/>
    <m/>
    <n v="559"/>
    <m/>
    <m/>
    <m/>
    <s v="1717"/>
    <s v="Y"/>
    <s v="Patented in Aug 1717 by BOYCE, James for 50 acres repatented as Roberts Lot; Original courses given in resurvey which has now become escheat and is basically renamed Roberts Lot"/>
    <s v="N"/>
    <s v="1717"/>
    <s v="Y"/>
  </r>
  <r>
    <x v="112"/>
    <s v="BREAK NECK HILL"/>
    <x v="1"/>
    <s v=" Basil Burgess"/>
    <s v="1/23/1771"/>
    <x v="1"/>
    <s v="1771-01"/>
    <s v="HOOD, John "/>
    <s v=" John  Hood"/>
    <s v="HOOD, John "/>
    <s v="Mar 1773"/>
    <s v="1773"/>
    <s v="1773-03"/>
    <s v="Anne Arundel"/>
    <x v="1"/>
    <x v="1"/>
    <n v="169"/>
    <s v="Resurvey of Addition to Concord starting &quot;on the south end of a Stoney Ridge on the east side of a branch called the Great Bridge Branch&quot;, sound like it lies on both sides of the branch"/>
    <m/>
    <s v="Addition To Concord"/>
    <m/>
    <s v="Break Neck Hill"/>
    <s v="Break Neck Hill Plat"/>
    <m/>
    <x v="5"/>
    <s v="Hood"/>
    <s v="Surveyed 1/23/1771 by Basil Burgess; Patented in Mar 1773 by John Hood for 169 acres; Resurvey of Addition to Concord starting &quot;on the south end of a Stoney Ridge on the east side of a branch called the Great Bridge Branch&quot;, sound like it lies on both sides of the branch"/>
    <s v="BREAK NECK HILL"/>
    <s v="BREAK NECK HILL"/>
    <s v="1773"/>
    <s v="Y"/>
    <s v="Patented in Mar 1773 by HOOD, John for 169 acres; Resurvey of Addition to Concord starting &quot;on the south end of a Stoney Ridge on the east side of a branch called the Great Bridge Branch&quot;, sound like it lies on both sides of the branch"/>
    <s v="N"/>
    <x v="4"/>
    <m/>
    <m/>
    <m/>
    <n v="0"/>
    <n v="349"/>
    <m/>
    <m/>
    <m/>
    <s v="1773"/>
    <s v="Y"/>
    <s v="Patented in Mar 1773 by HOOD, John for 169 acres; Resurvey of Addition to Concord starting &quot;on the south end of a Stoney Ridge on the east side of a branch called the Great Bridge Branch&quot;, sound like it lies on both sides of the branch"/>
    <s v="N"/>
    <s v="1773"/>
    <s v="Y"/>
  </r>
  <r>
    <x v="113"/>
    <s v="BRENT WOOD FOREST"/>
    <x v="1"/>
    <s v=" Basil Burgess"/>
    <s v="9/27/1769"/>
    <x v="35"/>
    <s v="1769-09"/>
    <s v="MANSELL, Samuel "/>
    <s v=" Samuel  Mansell"/>
    <s v="MANSELL, Samuel "/>
    <s v="Jun 1770"/>
    <s v="1770"/>
    <s v="1770-06"/>
    <s v="Anne Arundel"/>
    <x v="1"/>
    <x v="0"/>
    <n v="25"/>
    <s v="&quot;on the south side of Patapsco Falls in the Barrons&quot; starting &quot;at the head of a small draft of the said falls called the Bee Draft Branch; shown on plat for Split Tract"/>
    <m/>
    <s v="Brent Wood Forest"/>
    <m/>
    <s v="Brent Wood Forest"/>
    <s v="Brent Wood Forest Plat"/>
    <m/>
    <x v="21"/>
    <m/>
    <s v="Surveyed 9/27/1769 by Basil Burgess; Patented in Jun 1770 by Samuel Mansell for 25 acres; &quot;on the south side of Patapsco Falls in the Barrons&quot; starting &quot;at the head of a small draft of the said falls called the Bee Draft Branch; shown on plat for Split Tract"/>
    <s v="BRENT WOOD FOREST"/>
    <s v="BRENT WOOD FOREST"/>
    <s v="1770"/>
    <s v="Y"/>
    <s v="Patented in Jun 1770 by MANSELL, Samuel for 25 acres; &quot;on the south side of Patapsco Falls in the Barrons&quot; starting &quot;at the head of a small draft of the said falls called the Bee Draft Branch; shown on plat for Split Tract"/>
    <s v="N"/>
    <x v="1"/>
    <s v="Indicated"/>
    <s v="Shown on plat for Split Tract"/>
    <m/>
    <m/>
    <n v="638"/>
    <m/>
    <m/>
    <m/>
    <s v="1770"/>
    <s v="Y"/>
    <s v="Patented in Jun 1770 by MANSELL, Samuel for 25 acres; &quot;on the south side of Patapsco Falls in the Barrons&quot; starting &quot;at the head of a small draft of the said falls called the Bee Draft Branch; shown on plat for Split Tract"/>
    <s v="N"/>
    <s v="1770"/>
    <s v="Y"/>
  </r>
  <r>
    <x v="114"/>
    <s v="BROKEN LAND"/>
    <x v="14"/>
    <s v=" Thomas Larkin"/>
    <s v="6/10/1719"/>
    <x v="17"/>
    <s v="1719-06"/>
    <s v="WORTHINGTON, Thomas "/>
    <s v=" Thomas  Worthington"/>
    <s v="WORTHINGTON, Thomas "/>
    <s v="Oct 1722"/>
    <s v="1722"/>
    <s v="1722-10"/>
    <s v="Anne Arundel"/>
    <x v="1"/>
    <x v="0"/>
    <n v="660"/>
    <s v="&quot;beginning at three bounded white oaks of Ridgely's Neck&quot;"/>
    <s v="Worthingtons Addition"/>
    <s v="Broken Land"/>
    <s v="Thomas Worthington and Henry Ridgely were partners"/>
    <s v="Broken Land"/>
    <s v="Broken Land Plat"/>
    <m/>
    <x v="30"/>
    <s v="Worthington"/>
    <s v="Surveyed 6/10/1719 by Thomas Larkin; Patented in Oct 1722 by Thomas Worthington for 660 acres repatented as Worthingtons Addition; &quot;beginning at three bounded white oaks of Ridgely's Neck&quot;"/>
    <s v="BROKEN LAND"/>
    <s v="BROKEN LAND"/>
    <s v="1722"/>
    <s v="Y"/>
    <s v="Patented in Oct 1722 by WORTHINGTON, Thomas for 660 acres repatented as Worthingtons Addition; &quot;beginning at three bounded white oaks of Ridgely's Neck&quot;"/>
    <s v="N"/>
    <x v="5"/>
    <m/>
    <m/>
    <m/>
    <n v="-4"/>
    <n v="85"/>
    <m/>
    <m/>
    <m/>
    <s v="1722"/>
    <s v="Y"/>
    <s v="Patented in Oct 1722 by WORTHINGTON, Thomas for 660 acres repatented as Worthingtons Addition; &quot;beginning at three bounded white oaks of Ridgely's Neck&quot;"/>
    <s v="N"/>
    <s v="1722"/>
    <s v="Y"/>
  </r>
  <r>
    <x v="115"/>
    <s v="BROOKE FIELDS"/>
    <x v="21"/>
    <s v=" John Murdock"/>
    <s v="1/14/1764"/>
    <x v="20"/>
    <s v="1764-01"/>
    <s v="BROOKE, James"/>
    <s v=" James Brooke"/>
    <s v="BROOKE, James"/>
    <s v="Jan 1765"/>
    <s v="1765"/>
    <s v="1765-01"/>
    <s v="Frederick"/>
    <x v="1"/>
    <x v="1"/>
    <n v="1663"/>
    <s v="Resurvey 118 acres of Silence (granted to Philemon Dorsey and Elizabeth Ridgely for 726 acres in Aug 1753)  in Frederick County, references &quot;south side of Swan Harbour Branch&quot;"/>
    <m/>
    <s v="Silence - Farmer"/>
    <m/>
    <s v="Brooke Fields"/>
    <s v="Brooke Fields Plat"/>
    <m/>
    <x v="63"/>
    <m/>
    <s v="Surveyed 1/14/1764 by John Murdock; Patented in Jan 1765 by James Brooke for 1663 acres; Resurvey 118 acres of Silence (granted to Philemon Dorsey and Elizabeth Ridgely for 726 acres in Aug 1753)  in Frederick County, references &quot;south side of Swan Harbour Branch&quot;"/>
    <s v="BROOKE FIELDS"/>
    <s v="BROOKE FIELDS"/>
    <s v="1765"/>
    <s v="Y"/>
    <s v="Patented in Jan 1765 by BROOKE, James for 1663 acres; Resurvey 118 acres of Silence (granted to Philemon Dorsey and Elizabeth Ridgely for 726 acres in Aug 1753)  in Frederick County, references &quot;south side of Swan Harbour Branch&quot;"/>
    <s v="N"/>
    <x v="12"/>
    <m/>
    <m/>
    <m/>
    <n v="-3"/>
    <n v="19"/>
    <m/>
    <m/>
    <m/>
    <s v="1765"/>
    <s v="Y"/>
    <s v="Patented in Jan 1765 by BROOKE, James for 1663 acres; Resurvey 118 acres of Silence (granted to Philemon Dorsey and Elizabeth Ridgely for 726 acres in Aug 1753)  in Frederick County, references &quot;south side of Swan Harbour Branch&quot;"/>
    <s v="N"/>
    <s v="1765"/>
    <s v="Y"/>
  </r>
  <r>
    <x v="116"/>
    <s v="BROTHERS ADDITION"/>
    <x v="11"/>
    <s v=" John Hatherly"/>
    <s v="1/4/1808"/>
    <x v="56"/>
    <s v="1808-01"/>
    <s v="DORSEY, Archibald "/>
    <s v=" Archibald  Dorsey"/>
    <s v="DORSEY, Archibald "/>
    <s v="Oct 1810"/>
    <s v="1810"/>
    <s v="1810-10"/>
    <s v="Anne Arundel"/>
    <x v="1"/>
    <x v="0"/>
    <n v="19"/>
    <s v="adjoining Caleb's Purchase and Grecian Siege"/>
    <m/>
    <s v="Brothers Addition"/>
    <s v="Archibald and Theodore Dorsey were partners"/>
    <s v="Brothers Addition"/>
    <s v="Brothers Addition Plat"/>
    <m/>
    <x v="23"/>
    <s v="Dorsey"/>
    <s v="Surveyed 1/4/1808 by John Hatherly; Patented in Oct 1810 by Archibald Dorsey for 19 acres; adjoining Caleb's Purchase and Grecian Siege"/>
    <s v="BROTHERS ADDITION"/>
    <s v="BROTHERS ADDITION"/>
    <s v="1810"/>
    <s v="Y"/>
    <s v="Patented in Oct 1810 by DORSEY, Archibald for 19 acres; adjoining Caleb's Purchase and Grecian Siege"/>
    <s v="N"/>
    <x v="9"/>
    <m/>
    <m/>
    <m/>
    <m/>
    <n v="678"/>
    <m/>
    <m/>
    <m/>
    <s v="1810"/>
    <s v="Y"/>
    <s v="Patented in Oct 1810 by DORSEY, Archibald for 19 acres; adjoining Caleb's Purchase and Grecian Siege"/>
    <s v="N"/>
    <s v="1810"/>
    <s v="Y"/>
  </r>
  <r>
    <x v="117"/>
    <s v="BROTHERS AGREEMENT"/>
    <x v="8"/>
    <s v=" Joshua Griffith"/>
    <s v="3/18/1761"/>
    <x v="46"/>
    <s v="1761-03"/>
    <s v="SHIPLEY, George "/>
    <s v=" George  Shipley"/>
    <s v="SHIPLEY, George "/>
    <s v="Apr 1761"/>
    <s v="1761"/>
    <s v="1761-04"/>
    <s v="Anne Arundel"/>
    <x v="1"/>
    <x v="1"/>
    <n v="470"/>
    <s v="Resurvey of The Neglect (granted to John Martin) starting &quot;on the head of a small draft descending into the western falls of Patapsco River&quot;, one border &quot;near to the waggon road&quot;"/>
    <s v="Shipley's Content"/>
    <s v="The Neglect - Martin"/>
    <m/>
    <s v="Brothers Agreement"/>
    <s v="Brothers Agreement Plat"/>
    <m/>
    <x v="7"/>
    <s v="Shipley"/>
    <s v="Surveyed 3/18/1761 by Joshua Griffith; Patented in Apr 1761 by George Shipley for 470 acres repatented as Shipley's Content; Resurvey of The Neglect (granted to John Martin) starting &quot;on the head of a small draft descending into the western falls of Patapsco River&quot;, one border &quot;near to the waggon road&quot;"/>
    <s v="BROTHERS AGREEMENT"/>
    <s v="BROTHERS AGREEMENT"/>
    <s v="1761"/>
    <s v="Y"/>
    <s v="Patented in Apr 1761 by SHIPLEY, George for 470 acres repatented as Shipley's Content; Resurvey of The Neglect (granted to John Martin) starting &quot;on the head of a small draft descending into the western falls of Patapsco River&quot;, one border &quot;near to the waggon road&quot;"/>
    <s v="N"/>
    <x v="1"/>
    <m/>
    <m/>
    <m/>
    <n v="0"/>
    <n v="157"/>
    <m/>
    <m/>
    <m/>
    <s v="1761"/>
    <s v="Y"/>
    <s v="Patented in Apr 1761 by SHIPLEY, George for 470 acres repatented as Shipley's Content; Resurvey of The Neglect (granted to John Martin) starting &quot;on the head of a small draft descending into the western falls of Patapsco River&quot;, one border &quot;near to the waggon road&quot;"/>
    <s v="N"/>
    <s v="1761"/>
    <s v="Y"/>
  </r>
  <r>
    <x v="118"/>
    <s v="BROTHERS LEVEL"/>
    <x v="2"/>
    <s v=" Henry Ridgely"/>
    <s v="9/29/1729"/>
    <x v="3"/>
    <s v="1729-09"/>
    <s v="BARNES, Robert "/>
    <s v=" Robert  Barnes"/>
    <s v="BARNES, Robert "/>
    <s v="Jun 1734"/>
    <s v="1734"/>
    <s v="1734-06"/>
    <s v="Anne Arundel"/>
    <x v="1"/>
    <x v="0"/>
    <n v="154"/>
    <s v="&quot;on the head drafts of a branch of Snowdens River of Patuxent called Howards Branch&quot;, northward of Brothers Partnership"/>
    <s v="Addition to Brothers Level"/>
    <s v="Brothers Level"/>
    <s v="Robert and Peter Barnes were partners"/>
    <s v="Brothers Level"/>
    <s v="Brothers Level Plat"/>
    <m/>
    <x v="8"/>
    <s v="Barnes"/>
    <s v="Surveyed 9/29/1729 by Henry Ridgely; Patented in Jun 1734 by Robert Barnes for 154 acres repatented as Addition to Brothers Level; &quot;on the head drafts of a branch of Snowdens River of Patuxent called Howards Branch&quot;, northward of Brothers Partnership"/>
    <s v="BROTHERS LEVEL"/>
    <s v="BROTHERS LEVEL"/>
    <s v="1734"/>
    <s v="Y"/>
    <s v="Patented in Jun 1734 by BARNES, Robert for 154 acres repatented as Addition to Brothers Level; &quot;on the head drafts of a branch of Snowdens River of Patuxent called Howards Branch&quot;, northward of Brothers Partnership"/>
    <s v="N"/>
    <x v="6"/>
    <m/>
    <m/>
    <m/>
    <n v="0"/>
    <n v="363"/>
    <m/>
    <m/>
    <m/>
    <s v="1734"/>
    <s v="Y"/>
    <s v="Patented in Jun 1734 by BARNES, Robert for 154 acres repatented as Addition to Brothers Level; &quot;on the head drafts of a branch of Snowdens River of Patuxent called Howards Branch&quot;, northward of Brothers Partnership"/>
    <s v="N"/>
    <s v="1734"/>
    <s v="Y"/>
  </r>
  <r>
    <x v="119"/>
    <s v="BROTHERS LOVE"/>
    <x v="2"/>
    <s v=" Henry Ridgely"/>
    <s v="11/16/1727"/>
    <x v="57"/>
    <s v="1727-11"/>
    <s v="HOWARD, John "/>
    <s v=" John  Howard"/>
    <s v="HOWARD, John "/>
    <s v="Oct 1730"/>
    <s v="1730"/>
    <s v="1730-10"/>
    <s v="Anne Arundel"/>
    <x v="1"/>
    <x v="0"/>
    <n v="177"/>
    <s v="&quot;on a branch of Snowdens River of Patuxent called now Howards Branch&quot; beginning &quot;on a hill side and on the north side of the aforesaid Howard Branch and near a fork thereof&quot;"/>
    <m/>
    <s v="Brothers Love"/>
    <m/>
    <s v="Brothers Love"/>
    <s v="Brothers Love Plat"/>
    <m/>
    <x v="34"/>
    <s v="Howard"/>
    <s v="Surveyed 11/16/1727 by Henry Ridgely; Patented in Oct 1730 by John Howard for 177 acres; &quot;on a branch of Snowdens River of Patuxent called now Howards Branch&quot; beginning &quot;on a hill side and on the north side of the aforesaid Howard Branch and near a fork thereof&quot;"/>
    <s v="BROTHERS LOVE"/>
    <s v="BROTHERS LOVE"/>
    <s v="1730"/>
    <s v="Y"/>
    <s v="Patented in Oct 1730 by HOWARD, John for 177 acres; &quot;on a branch of Snowdens River of Patuxent called now Howards Branch&quot; beginning &quot;on a hill side and on the north side of the aforesaid Howard Branch and near a fork thereof&quot;"/>
    <s v="N"/>
    <x v="16"/>
    <s v="Indicated"/>
    <s v="on a hill on north side of Howard Branch"/>
    <m/>
    <n v="-3"/>
    <n v="341"/>
    <m/>
    <m/>
    <m/>
    <s v="1730"/>
    <s v="Y"/>
    <s v="Patented in Oct 1730 by HOWARD, John for 177 acres; &quot;on a branch of Snowdens River of Patuxent called now Howards Branch&quot; beginning &quot;on a hill side and on the north side of the aforesaid Howard Branch and near a fork thereof&quot;"/>
    <s v="N"/>
    <s v="1730"/>
    <s v="Y"/>
  </r>
  <r>
    <x v="120"/>
    <s v="BROTHERS PARTNERSHIP - DORSEY"/>
    <x v="10"/>
    <s v=" John Dorsey"/>
    <s v="10/7/1720"/>
    <x v="49"/>
    <s v="1720-10"/>
    <s v="DORSEY, Joshua "/>
    <s v=" Joshua  Dorsey"/>
    <s v="DORSEY, Joshua "/>
    <s v="Jun 1734"/>
    <s v="1734"/>
    <s v="1734-06"/>
    <s v="Baltimore"/>
    <x v="1"/>
    <x v="0"/>
    <n v="632"/>
    <s v="&quot;on the west side of a tract of land called Good Range&quot; starting &quot;at the end of the fourth line of a tract of land called Altogether and at the end of the fourth lines of the aforesaid tract of land called Good Range&quot;"/>
    <m/>
    <s v="Brothers Partnership - Dorsey"/>
    <s v="Joshua Dorsey and John Dorsey son of Edward were partners"/>
    <s v="Brothers Partnership - Dorsey"/>
    <s v="Brothers Partnership - Dorsey Plat"/>
    <m/>
    <x v="23"/>
    <s v="Dorsey"/>
    <s v="Surveyed 10/7/1720 by John Dorsey; Patented in Jun 1734 by Joshua Dorsey for 632 acres; &quot;on the west side of a tract of land called Good Range&quot; starting &quot;at the end of the fourth line of a tract of land called Altogether and at the end of the fourth lines of the aforesaid tract of land called Good Range&quot;"/>
    <s v="BROTHERS PARTNERSHIP"/>
    <s v="BROTHERS PARTNERSHIP - Dorsey"/>
    <s v="1734"/>
    <s v="Y"/>
    <s v="Patented in Jun 1734 by DORSEY, Joshua for 632 acres; &quot;on the west side of a tract of land called Good Range&quot; starting &quot;at the end of the fourth line of a tract of land called Altogether and at the end of the fourth lines of the aforesaid tract of land called Good Range&quot;"/>
    <s v="N"/>
    <x v="16"/>
    <m/>
    <m/>
    <m/>
    <n v="0"/>
    <n v="106"/>
    <m/>
    <m/>
    <m/>
    <s v="1734"/>
    <s v="Y"/>
    <s v="Patented in Jun 1734 by DORSEY, Joshua for 632 acres; &quot;on the west side of a tract of land called Good Range&quot; starting &quot;at the end of the fourth line of a tract of land called Altogether and at the end of the fourth lines of the aforesaid tract of land called Good Range&quot;"/>
    <s v="N"/>
    <s v="1734"/>
    <s v="Y"/>
  </r>
  <r>
    <x v="121"/>
    <s v="BROTHERS PARTNERSHIP - SHIPLEY"/>
    <x v="10"/>
    <s v=" John Dorsey"/>
    <s v="12/11/1722"/>
    <x v="26"/>
    <s v="1722-12"/>
    <s v="SHIPLEY, Peter"/>
    <s v=" Peter Shipley"/>
    <s v="SHIPLEY, Peter"/>
    <s v="Oct 1738"/>
    <s v="1738"/>
    <s v="1738-10"/>
    <s v="Baltimore"/>
    <x v="1"/>
    <x v="0"/>
    <n v="200"/>
    <s v="in Baltimore County &quot;on Elk Ridge&quot; starting &quot;at the head of a draft of a branch descending into Deep Run&quot;"/>
    <s v="Partnership Renewed"/>
    <s v="Brothers Partnership - Shipley"/>
    <m/>
    <s v="Brothers Partnership - Shipley"/>
    <s v="Brothers Partnership - Shipley Plat"/>
    <m/>
    <x v="7"/>
    <m/>
    <s v="Surveyed 12/11/1722 by John Dorsey; Patented in Oct 1738 by Peter Shipley for 200 acres repatented as Partnership Renewed; in Baltimore County &quot;on Elk Ridge&quot; starting &quot;at the head of a draft of a branch descending into Deep Run&quot;"/>
    <s v="BROTHERS PARTNERSHIP"/>
    <s v="BROTHERS PARTNERSHIP - Shipley"/>
    <s v="1738"/>
    <s v="Y"/>
    <s v="Patented in Oct 1738 by SHIPLEY, Peter for 200 acres repatented as Partnership Renewed; in Baltimore County &quot;on Elk Ridge&quot; starting &quot;at the head of a draft of a branch descending into Deep Run&quot;"/>
    <s v="N"/>
    <x v="3"/>
    <m/>
    <m/>
    <m/>
    <n v="-4"/>
    <n v="310"/>
    <m/>
    <m/>
    <m/>
    <s v="1738"/>
    <s v="Y"/>
    <s v="Patented in Oct 1738 by SHIPLEY, Peter for 200 acres repatented as Partnership Renewed; in Baltimore County &quot;on Elk Ridge&quot; starting &quot;at the head of a draft of a branch descending into Deep Run&quot;"/>
    <s v="N"/>
    <s v="1738"/>
    <s v="Y"/>
  </r>
  <r>
    <x v="122"/>
    <s v="BROTHERS PARTNERSHIP - WARFIELD"/>
    <x v="3"/>
    <s v=" Richard Shipley"/>
    <s v="8/8/1750"/>
    <x v="47"/>
    <s v="1750-08"/>
    <s v="WARFIELD, John"/>
    <s v=" John Warfield"/>
    <s v="WARFIELD, John"/>
    <s v="Sep 1752"/>
    <s v="1752"/>
    <s v="1752-09"/>
    <s v="Anne Arundel"/>
    <x v="1"/>
    <x v="1"/>
    <n v="486"/>
    <s v="Resurvey of Venison Park &quot;in the great fork of Patuxent River and on both sides of a branch called Hammonds Great Branch, adjoining Rich Neck and Warfield's Range"/>
    <m/>
    <s v="Venison Park"/>
    <s v="Patented for John Worthington Warfield and Brice Warfield, infants of the late Alexander Warfield and his wife Thomason."/>
    <s v="Brothers Partnership - Warfield"/>
    <s v="Brothers Partnership - Warfield Plat"/>
    <m/>
    <x v="24"/>
    <s v="Dorsey"/>
    <s v="Surveyed 8/8/1750 by Richard Shipley; Patented in Sep 1752 by John Warfield for 486 acres; Resurvey of Venison Park &quot;in the great fork of Patuxent River and on both sides of a branch called Hammonds Great Branch, adjoining Rich Neck and Warfield's Range"/>
    <s v="BROTHERS PARTNERSHIP"/>
    <s v="BROTHERS PARTNERSHIP - Warfield"/>
    <s v="1752"/>
    <s v="Y"/>
    <s v="Patented in Sep 1752 by WARFIELD, John for 486 acres; Resurvey of Venison Park &quot;in the great fork of Patuxent River and on both sides of a branch called Hammonds Great Branch, adjoining Rich Neck and Warfield's Range"/>
    <s v="N"/>
    <x v="5"/>
    <m/>
    <m/>
    <m/>
    <m/>
    <n v="154"/>
    <m/>
    <m/>
    <m/>
    <s v="1752"/>
    <s v="Y"/>
    <s v="Patented in Sep 1752 by WARFIELD, John for 486 acres; Resurvey of Venison Park &quot;in the great fork of Patuxent River and on both sides of a branch called Hammonds Great Branch, adjoining Rich Neck and Warfield's Range"/>
    <s v="N"/>
    <s v="1752"/>
    <s v="Y"/>
  </r>
  <r>
    <x v="123"/>
    <s v="BROWNS ADDITION - JOSHUA"/>
    <x v="6"/>
    <s v=" William Cromwell"/>
    <s v="4/23/1741"/>
    <x v="9"/>
    <s v="1741-04"/>
    <s v="BROWN, Joshua "/>
    <s v=" Joshua  Brown"/>
    <s v="BROWN, Joshua "/>
    <s v="Nov 1741"/>
    <s v="1741"/>
    <s v="1741-11"/>
    <s v="Anne Arundel"/>
    <x v="1"/>
    <x v="0"/>
    <n v="40"/>
    <s v="&quot;Between Ranters Ridge and Good Fellowship on the South side of Patapsco Falls&quot; beginning &quot;nigh a corner of Good Fellowship&quot;"/>
    <m/>
    <s v="Browns Addition -Joshua"/>
    <m/>
    <s v="Browns Addition -Joshua"/>
    <s v="Browns Addition - Joshua Plat"/>
    <m/>
    <x v="64"/>
    <m/>
    <s v="Surveyed 4/23/1741 by William Cromwell; Patented in Nov 1741 by Joshua Brown for 40 acres; &quot;Between Ranters Ridge and Good Fellowship on the South side of Patapsco Falls&quot; beginning &quot;nigh a corner of Good Fellowship&quot;"/>
    <s v="BROWNS ADDITION"/>
    <s v="BROWNS ADDITION - Joshua"/>
    <s v="1741"/>
    <s v="Y"/>
    <s v="Patented in Nov 1741 by BROWN, Joshua for 40 acres; &quot;Between Ranters Ridge and Good Fellowship on the South side of Patapsco Falls&quot; beginning &quot;nigh a corner of Good Fellowship&quot;"/>
    <s v="N"/>
    <x v="22"/>
    <m/>
    <m/>
    <m/>
    <m/>
    <n v="602"/>
    <m/>
    <m/>
    <m/>
    <s v="1741"/>
    <s v="Y"/>
    <s v="Patented in Nov 1741 by BROWN, Joshua for 40 acres; &quot;Between Ranters Ridge and Good Fellowship on the South side of Patapsco Falls&quot; beginning &quot;nigh a corner of Good Fellowship&quot;"/>
    <s v="N"/>
    <s v="1741"/>
    <s v="Y"/>
  </r>
  <r>
    <x v="124"/>
    <s v="BROWNS ADDITION - THOMAS"/>
    <x v="8"/>
    <s v=" Joshua Griffith"/>
    <s v="6/10/1762"/>
    <x v="15"/>
    <s v="1762-06"/>
    <s v="BROWN, Thomas "/>
    <s v=" Thomas  Brown"/>
    <s v="BROWN, Thomas "/>
    <s v="Jun 1762"/>
    <s v="1762"/>
    <s v="1762-06"/>
    <s v="Anne Arundel"/>
    <x v="1"/>
    <x v="0"/>
    <n v="54"/>
    <s v="starting at the beginning tree of Brown's Purchase"/>
    <m/>
    <s v="Browns Addition"/>
    <m/>
    <s v="Browns Addition"/>
    <s v="Browns Addition Plat"/>
    <m/>
    <x v="64"/>
    <m/>
    <s v="Surveyed 6/10/1762 by Joshua Griffith; Patented in Jun 1762 by Thomas Brown for 54 acres; starting at the beginning tree of Brown's Purchase"/>
    <s v="BROWNS ADDITION"/>
    <s v="BROWNS ADDITION - Thomas"/>
    <s v="1762"/>
    <s v="Y"/>
    <s v="Patented in Jun 1762 by BROWN, Thomas for 54 acres; starting at the beginning tree of Brown's Purchase"/>
    <s v="N"/>
    <x v="10"/>
    <s v="Dependent"/>
    <s v="Browns Purchase"/>
    <m/>
    <m/>
    <s v=""/>
    <m/>
    <m/>
    <m/>
    <s v="1762"/>
    <s v="Y"/>
    <s v="Patented in Jun 1762 by BROWN, Thomas for 54 acres; starting at the beginning tree of Brown's Purchase"/>
    <s v="N"/>
    <s v="1762"/>
    <s v="Y"/>
  </r>
  <r>
    <x v="125"/>
    <s v="BROWNS CHANCE"/>
    <x v="8"/>
    <s v=" Joshua Griffith"/>
    <s v="4/30/1765"/>
    <x v="13"/>
    <s v="1765-04"/>
    <s v="BROWN, Thomas "/>
    <s v=" Thomas  Brown"/>
    <s v="BROWN, Thomas "/>
    <s v="Jun 1765"/>
    <s v="1765"/>
    <s v="1765-06"/>
    <s v="Anne Arundel"/>
    <x v="1"/>
    <x v="0"/>
    <n v="48"/>
    <s v="Beginning at &quot;the eighth bounder of a tract of land called Brown's Purchase&quot;"/>
    <m/>
    <s v="Browns Chance"/>
    <m/>
    <s v="Browns Chance"/>
    <s v="Browns Chance Plat"/>
    <m/>
    <x v="64"/>
    <s v="Dorsey"/>
    <s v="Surveyed 4/30/1765 by Joshua Griffith; Patented in Jun 1765 by Thomas Brown for 48 acres; Beginning at &quot;the eighth bounder of a tract of land called Brown's Purchase&quot;"/>
    <s v="BROWNS CHANCE"/>
    <s v="BROWNS CHANCE"/>
    <s v="1765"/>
    <s v="Y"/>
    <s v="Patented in Jun 1765 by BROWN, Thomas for 48 acres; Beginning at &quot;the eighth bounder of a tract of land called Brown's Purchase&quot;"/>
    <s v="N"/>
    <x v="9"/>
    <s v="Dependent"/>
    <s v="Browns Purchase"/>
    <m/>
    <m/>
    <n v="565"/>
    <m/>
    <m/>
    <m/>
    <s v="1765"/>
    <s v="Y"/>
    <s v="Patented in Jun 1765 by BROWN, Thomas for 48 acres; Beginning at &quot;the eighth bounder of a tract of land called Brown's Purchase&quot;"/>
    <s v="N"/>
    <s v="1765"/>
    <s v="Y"/>
  </r>
  <r>
    <x v="126"/>
    <s v="BROWNS CHANCE AND CAPTAIN DORSEYS FRIENDSHIP"/>
    <x v="5"/>
    <s v=""/>
    <m/>
    <x v="10"/>
    <s v=""/>
    <s v="BROWN, Thomas "/>
    <s v=" Thomas  Brown"/>
    <s v="BROWN, Thomas "/>
    <s v="Jul 1702"/>
    <s v="1702"/>
    <s v="1702-07"/>
    <m/>
    <x v="1"/>
    <x v="0"/>
    <n v="574"/>
    <m/>
    <m/>
    <s v="Browns Chance And Captain Dorseys Friendship"/>
    <m/>
    <s v="no survey at MSA patent site; MSA S1593-278"/>
    <m/>
    <m/>
    <x v="64"/>
    <m/>
    <s v="Patented in Jul 1702 by Thomas Brown for 574 acres"/>
    <s v="BROWNS CHANCE AND CAPTAIN DORSEYS FRIENDSHIP"/>
    <s v="BROWNS CHANCE AND CAPTAIN DORSEYS FRIENDSHIP"/>
    <s v="1702"/>
    <s v="Y"/>
    <s v="`"/>
    <s v=""/>
    <x v="14"/>
    <m/>
    <m/>
    <m/>
    <m/>
    <s v=""/>
    <m/>
    <m/>
    <m/>
    <s v="1702"/>
    <s v="Y"/>
    <s v="Patented in Jul 1702 by BROWN, Thomas for 574 acres"/>
    <s v="N"/>
    <s v="1702"/>
    <s v="Y"/>
  </r>
  <r>
    <x v="127"/>
    <s v="BROWNS ENLARGEMENT"/>
    <x v="3"/>
    <s v=" Richard Shipley"/>
    <s v="7/17/1749"/>
    <x v="24"/>
    <s v="1749-07"/>
    <s v="BROWN, Robert "/>
    <s v=" Robert  Brown"/>
    <s v="BROWN, Robert "/>
    <s v="Jan 1750"/>
    <s v="1750"/>
    <s v="1750-01"/>
    <s v="Anne Arundel"/>
    <x v="1"/>
    <x v="1"/>
    <n v="298"/>
    <s v="Resurvey of Far Enough starting near Howards Branch, adjoining Rocky Ridge, Hay Stack Meadow, and Browns Branch"/>
    <m/>
    <s v="Far Enough"/>
    <m/>
    <s v="Browns Enlargement"/>
    <s v="Browns Enlargement Plat"/>
    <m/>
    <x v="64"/>
    <m/>
    <s v="Surveyed 7/17/1749 by Richard Shipley; Patented in Jan 1750 by Robert Brown for 298 acres; Resurvey of Far Enough starting near Howards Branch, adjoining Rocky Ridge, Hay Stack Meadow, and Browns Branch"/>
    <s v="BROWNS ENLARGEMENT"/>
    <s v="BROWNS ENLARGEMENT"/>
    <s v="1750"/>
    <s v="Y"/>
    <s v="Patented in Jan 1750 by BROWN, Robert for 298 acres; Resurvey of Far Enough starting near Howards Branch, adjoining Rocky Ridge, Hay Stack Meadow, and Browns Branch"/>
    <s v="N"/>
    <x v="6"/>
    <m/>
    <m/>
    <m/>
    <n v="-2"/>
    <n v="220"/>
    <m/>
    <m/>
    <m/>
    <s v="1750"/>
    <s v="Y"/>
    <s v="Patented in Jan 1750 by BROWN, Robert for 298 acres; Resurvey of Far Enough starting near Howards Branch, adjoining Rocky Ridge, Hay Stack Meadow, and Browns Branch"/>
    <s v="N"/>
    <s v="1750"/>
    <s v="Y"/>
  </r>
  <r>
    <x v="128"/>
    <s v="BROWNS FORREST"/>
    <x v="5"/>
    <s v=""/>
    <s v="5/10/1695"/>
    <x v="58"/>
    <s v="1695-05"/>
    <s v="BROWN, Thomas "/>
    <s v=" Thomas  Brown"/>
    <s v="BROWN, Thomas "/>
    <s v="Mar 1696"/>
    <s v="1696"/>
    <s v="1696-03"/>
    <s v="Anne Arundel"/>
    <x v="1"/>
    <x v="0"/>
    <n v="387"/>
    <s v="Rezin Hammond's part of 316 acres was resurveyed by Hammonds Inheritance and its courses are listed there, not sure why his part and Valentine Brown's part together exceed the acreage listed for this patent"/>
    <s v="Brown's Forrest (Resurveyed); Hammonds Inheritance"/>
    <s v="Browns Forrest"/>
    <m/>
    <s v="no survey at MSA patent site; MSA S1593-236; Settlers of MD (Mar 1696)"/>
    <m/>
    <m/>
    <x v="64"/>
    <s v="Brown"/>
    <s v="Surveyed 5/10/1695; Patented in Mar 1696 by Thomas Brown for 387 acres repatented as Brown's Forrest (Resurveyed); Hammonds Inheritance; Rezin Hammond's part of 316 acres was resurveyed by Hammonds Inheritance and its courses are listed there, not sure why his part and Valentine Brown's part together exceed the acreage listed for this patent"/>
    <s v="BROWNS FORREST"/>
    <s v="BROWNS FORREST"/>
    <s v="1695"/>
    <s v="N"/>
    <s v="Patented in Mar 1695 by BROWN, Thomas for 387 acres repatented as Brown's Forrest (Resurveyed); Hammond's Inheritance"/>
    <s v="N"/>
    <x v="2"/>
    <m/>
    <m/>
    <m/>
    <m/>
    <n v="300"/>
    <m/>
    <m/>
    <m/>
    <s v="1695"/>
    <s v="N"/>
    <s v="Patented in Mar 1695 by BROWN, Thomas for 387 acres repatented as Brown's Forrest (Resurveyed); Hammond's Inheritance"/>
    <s v="N"/>
    <s v="1695"/>
    <s v="N"/>
  </r>
  <r>
    <x v="129"/>
    <s v=""/>
    <x v="15"/>
    <s v=" Loch Weems"/>
    <s v="2/17/1759"/>
    <x v="40"/>
    <s v="1759-02"/>
    <s v="BROWN, Valentine"/>
    <s v=" Valentine Brown"/>
    <s v="BROWN, Valentine"/>
    <s v="Sep 1810"/>
    <s v="1810"/>
    <s v="1810-09"/>
    <s v="Anne Arundel"/>
    <x v="1"/>
    <x v="1"/>
    <n v="213"/>
    <s v="Resurvey of 200 acres of Brown's Forrest with 13 additional vacant acres"/>
    <m/>
    <s v="Browns Forrest"/>
    <s v="The survey was done in Feb 1759"/>
    <s v="Browns Forrest - Resurveyed"/>
    <s v="Browns Forest - Resurveyed Plat"/>
    <m/>
    <x v="64"/>
    <m/>
    <s v="Surveyed 2/17/1759 by Loch Weems; Patented in Sep 1810 by Valentine Brown for 213 acres; Resurvey of 200 acres of Brown's Forrest with 13 additional vacant acres"/>
    <s v="BROWNS FORREST"/>
    <s v="BROWNS FORREST - Resurveyed"/>
    <s v=""/>
    <s v=""/>
    <s v=""/>
    <s v=""/>
    <x v="2"/>
    <s v="Fixed"/>
    <s v="Borders Little Patuxent River (Browns River)"/>
    <m/>
    <m/>
    <s v=""/>
    <m/>
    <m/>
    <m/>
    <s v=""/>
    <s v=""/>
    <s v=""/>
    <s v=""/>
    <s v=""/>
    <s v=""/>
  </r>
  <r>
    <x v="130"/>
    <s v="BROWNS HOPYARD"/>
    <x v="10"/>
    <s v=" John Dorsey"/>
    <s v="3/2/1719"/>
    <x v="17"/>
    <s v="1719-03"/>
    <s v="BROWN, Robert "/>
    <s v=" Robert  Brown"/>
    <s v="BROWN, Robert "/>
    <s v="May 1725"/>
    <s v="1725"/>
    <s v="1725-05"/>
    <s v="Baltimore"/>
    <x v="1"/>
    <x v="0"/>
    <n v="250"/>
    <s v="&quot;on both sides of Brown's River&quot;, adjoining Griffith's Range, Cockshill"/>
    <s v="Joseph's Gift"/>
    <s v="Browns Hopyard"/>
    <s v="survey filed as Brown's First Attempt"/>
    <s v="Browns Hopyard (misfiled as Browns First Attempt)"/>
    <s v="Browns Hopyard Plat"/>
    <m/>
    <x v="64"/>
    <s v="Brown"/>
    <s v="Surveyed 3/2/1719 by John Dorsey; Patented in May 1725 by Robert Brown for 250 acres repatented as Joseph's Gift; &quot;on both sides of Brown's River&quot;, adjoining Griffith's Range, Cockshill"/>
    <s v="BROWNS HOPYARD"/>
    <s v="BROWNS HOPYARD"/>
    <s v="1725"/>
    <s v="Y"/>
    <s v="Patented in May 1725 by BROWN, Robert for 250 acres repatented as Joseph's Gift; &quot;on both sides of Brown's River&quot;, adjoining Griffith's Range, Cockshill"/>
    <s v="N"/>
    <x v="10"/>
    <s v="Indicated"/>
    <s v="Lies on both sides of Little Patuxent"/>
    <m/>
    <n v="-3"/>
    <n v="264"/>
    <m/>
    <m/>
    <m/>
    <s v="1725"/>
    <s v="Y"/>
    <s v="Patented in May 1725 by BROWN, Robert for 250 acres repatented as Joseph's Gift; &quot;on both sides of Brown's River&quot;, adjoining Griffith's Range, Cockshill"/>
    <s v="N"/>
    <s v="1725"/>
    <s v="Y"/>
  </r>
  <r>
    <x v="131"/>
    <s v="BROWNS OVERSIGHT AND WORTHINGTONS FORESIGHT"/>
    <x v="9"/>
    <s v=" Baruch Fowler"/>
    <s v="1/25/1796"/>
    <x v="59"/>
    <s v="1796-01"/>
    <s v="WORTHINGTON, Walter T."/>
    <s v=" Walter T. Worthington"/>
    <s v="WORTHINGTON, Walter T."/>
    <s v="Feb 1798"/>
    <s v="1798"/>
    <s v="1798-02"/>
    <s v="Anne Arundel"/>
    <x v="2"/>
    <x v="0"/>
    <n v="6.5"/>
    <s v="lying between John's Chance, Break Neck Hill, and Good Neighborhood Enlarged"/>
    <m/>
    <s v="Browns Oversight And Worthingtons Foresight"/>
    <m/>
    <s v="Browns Oversight And Worthingtons Foresight"/>
    <s v="Browns Oversight And Worthingtons Foresight Plat"/>
    <m/>
    <x v="30"/>
    <m/>
    <s v="Surveyed 1/25/1796 by Baruch Fowler; Patented in Feb 1798 by Walter T. Worthington for 6.5 acres; lying between John's Chance, Break Neck Hill, and Good Neighborhood Enlarged"/>
    <s v="BROWNS OVERSIGHT AND WORTHINGTONS FORESIGHT"/>
    <s v="BROWNS OVERSIGHT AND WORTHINGTONS FORESIGHT"/>
    <s v="1798"/>
    <s v="Y"/>
    <s v="Patented in Feb 1798 by WORTHINGTON, Walter T. for 6.5 acres; lying between John's Chance, Break Neck Hill, and Good Neighborhood Enlarged"/>
    <s v="N"/>
    <x v="4"/>
    <m/>
    <m/>
    <m/>
    <n v="0"/>
    <n v="738"/>
    <m/>
    <m/>
    <m/>
    <s v="1798"/>
    <s v="Y"/>
    <s v="Patented in Feb 1798 by WORTHINGTON, Walter T. for 6.5 acres; lying between John's Chance, Break Neck Hill, and Good Neighborhood Enlarged"/>
    <s v="N"/>
    <s v="1798"/>
    <s v="Y"/>
  </r>
  <r>
    <x v="132"/>
    <s v="BROWNS PURCHASE"/>
    <x v="2"/>
    <s v=" Henry Ridgely"/>
    <s v="4/5/1728"/>
    <x v="52"/>
    <s v="1728-04"/>
    <s v="BROWN, John "/>
    <s v=" John  Brown"/>
    <s v="BROWN, John "/>
    <s v="Oct 1730"/>
    <s v="1730"/>
    <s v="1730-10"/>
    <s v="Baltimore"/>
    <x v="1"/>
    <x v="1"/>
    <n v="748"/>
    <s v="Resurvey of Vines Chance, Ridgelys Lot, and Batchelors Hope &quot;on both sides of a great branch called Ridgelys Great Branch&quot;, formerly part of Baltimore County"/>
    <s v="Brown's Purchase Resurveyed"/>
    <s v="Vines Chance, Ridgelys Lot (1694), Batchelors Hope"/>
    <s v="needs work"/>
    <s v="Browns Purchase"/>
    <s v="Browns Purchase Plat"/>
    <m/>
    <x v="64"/>
    <s v="Brown"/>
    <s v="Surveyed 4/5/1728 by Henry Ridgely; Patented in Oct 1730 by John Brown for 748 acres repatented as Brown's Purchase Resurveyed; Resurvey of Vines Chance, Ridgelys Lot, and Batchelors Hope &quot;on both sides of a great branch called Ridgelys Great Branch&quot;, formerly part of Baltimore County"/>
    <s v="BROWNS PURCHASE"/>
    <s v="BROWNS PURCHASE"/>
    <s v="1730"/>
    <s v="Y"/>
    <s v="Patented in Oct 1730 by BROWN, John for 748 acres repatented as Brown's Purchase Resurveyed; Resurvey of Vines Chance, Ridgelys Lot, and Batchelors Hope &quot;on both sides of a great branch called Ridgelys Great Branch&quot;, formerly part of Baltimore County"/>
    <s v="N"/>
    <x v="7"/>
    <m/>
    <m/>
    <m/>
    <m/>
    <s v=""/>
    <m/>
    <m/>
    <m/>
    <s v="1730"/>
    <s v="Y"/>
    <s v="Patented in Oct 1730 by BROWN, John for 748 acres repatented as Brown's Purchase Resurveyed; Resurvey of Vines Chance, Ridgelys Lot, and Batchelors Hope &quot;on both sides of a great branch called Ridgelys Great Branch&quot;, formerly part of Baltimore County"/>
    <s v="N"/>
    <s v="1730"/>
    <s v="Y"/>
  </r>
  <r>
    <x v="133"/>
    <s v="BROWNS PURCHASE RESURVEYED"/>
    <x v="4"/>
    <s v=" Vachel Stevens"/>
    <s v="9/9/1794"/>
    <x v="6"/>
    <s v="1794-09"/>
    <s v="SPURRIER, John"/>
    <s v=" John Spurrier"/>
    <s v="SPURRIER, John"/>
    <s v="Mar 1808"/>
    <s v="1808"/>
    <s v="1808-03"/>
    <s v="Anne Arundel"/>
    <x v="1"/>
    <x v="1"/>
    <n v="795"/>
    <s v="Resurvey of Brown's Purchase starting &quot;on the east side of Ridgelys Great Branch&quot; at the beginning tree of the original tract"/>
    <m/>
    <s v="Vines Chance, Ridgelys Lot (1694), Batchelors Hope"/>
    <m/>
    <s v="Browns Purchase Resurveyed"/>
    <s v="Browns Purchase Resurveyed Plat"/>
    <m/>
    <x v="42"/>
    <m/>
    <s v="Surveyed 9/9/1794 by Vachel Stevens; Patented in Mar 1808 by John Spurrier for 795 acres; Resurvey of Brown's Purchase starting &quot;on the east side of Ridgelys Great Branch&quot; at the beginning tree of the original tract"/>
    <s v="BROWNS PURCHASE RESURVEYED"/>
    <s v="BROWNS PURCHASE RESURVEYED"/>
    <s v="1808"/>
    <s v="Y"/>
    <s v="Patented in Mar 1808 by SPURRIER, John for 795 acres; Resurvey of Brown's Purchase starting &quot;on the east side of Ridgelys Great Branch&quot; at the beginning tree of the original tract"/>
    <s v="N"/>
    <x v="7"/>
    <m/>
    <m/>
    <m/>
    <m/>
    <n v="71"/>
    <m/>
    <m/>
    <m/>
    <s v="1808"/>
    <s v="Y"/>
    <s v="Patented in Mar 1808 by SPURRIER, John for 795 acres; Resurvey of Brown's Purchase starting &quot;on the east side of Ridgelys Great Branch&quot; at the beginning tree of the original tract"/>
    <s v="N"/>
    <s v="1808"/>
    <s v="Y"/>
  </r>
  <r>
    <x v="134"/>
    <s v=""/>
    <x v="12"/>
    <s v=" William Smith"/>
    <m/>
    <x v="10"/>
    <s v=""/>
    <s v="BRUNT, John"/>
    <s v=" John Brunt"/>
    <s v="BRUNT, John"/>
    <s v="Apr 1762"/>
    <s v="1762"/>
    <s v="1762-04"/>
    <s v="Anne Arundel"/>
    <x v="0"/>
    <x v="0"/>
    <n v="3"/>
    <s v="in Baltimore County &quot;on the north side of the western falls of Patapsco&quot;, adjoining Mill Meadow"/>
    <m/>
    <s v="Brunts Meadow"/>
    <m/>
    <s v="Brunts Meadow"/>
    <m/>
    <m/>
    <x v="65"/>
    <m/>
    <s v=" by William SmithPatented in Apr 1762 by John Brunt for 3 acres; in Baltimore County &quot;on the north side of the western falls of Patapsco&quot;, adjoining Mill Meadow"/>
    <s v="BRUNTS MEADOW"/>
    <s v="BRUNTS MEADOW"/>
    <s v=""/>
    <s v=""/>
    <s v=""/>
    <s v=""/>
    <x v="0"/>
    <m/>
    <m/>
    <m/>
    <m/>
    <s v=""/>
    <m/>
    <m/>
    <m/>
    <s v=""/>
    <s v=""/>
    <s v=""/>
    <s v=""/>
    <s v=""/>
    <s v=""/>
  </r>
  <r>
    <x v="135"/>
    <s v="BRYER BOTTOM"/>
    <x v="8"/>
    <s v=" Joshua Griffith"/>
    <s v="3/26/1762"/>
    <x v="15"/>
    <s v="1762-03"/>
    <s v="HOOD, John "/>
    <s v=" John  Hood"/>
    <s v="HOOD, John "/>
    <s v="Mar 1762"/>
    <s v="1762"/>
    <s v="1762-03"/>
    <s v="Anne Arundel"/>
    <x v="1"/>
    <x v="0"/>
    <n v="25"/>
    <s v="adjoining Woodford"/>
    <s v="Guinns Purchase"/>
    <s v="Bryer Bottom"/>
    <s v="woodford"/>
    <s v="Bryer Bottom"/>
    <s v="Bryer Bottom Plat"/>
    <m/>
    <x v="5"/>
    <m/>
    <s v="Surveyed 3/26/1762 by Joshua Griffith; Patented in Mar 1762 by John Hood for 25 acres repatented as Guinns Purchase; adjoining Woodford"/>
    <s v="BRYER BOTTOM"/>
    <s v="BRYER BOTTOM"/>
    <s v="1762"/>
    <s v="Y"/>
    <s v="Patented in Mar 1762 by HOOD, John for 25 acres repatented as Guinns Purchase; adjoining Woodford"/>
    <s v="N"/>
    <x v="23"/>
    <m/>
    <m/>
    <m/>
    <n v="-3"/>
    <n v="630"/>
    <m/>
    <m/>
    <m/>
    <s v="1762"/>
    <s v="Y"/>
    <s v="Patented in Mar 1762 by HOOD, John for 25 acres repatented as Guinns Purchase; adjoining Woodford"/>
    <s v="N"/>
    <s v="1762"/>
    <s v="Y"/>
  </r>
  <r>
    <x v="136"/>
    <s v="BUNKERS HILL"/>
    <x v="1"/>
    <s v=" Basil Burgess"/>
    <s v="3/22/1776"/>
    <x v="60"/>
    <s v="1776-03"/>
    <s v="CHANCE, Samuel"/>
    <s v=" Samuel Chance"/>
    <s v="CHANCE, Samuel"/>
    <s v="Mar 1786"/>
    <s v="1786"/>
    <s v="1786-03"/>
    <s v="Anne Arundel"/>
    <x v="1"/>
    <x v="1"/>
    <n v="580"/>
    <s v="Resurvey of Shipley's Content, which was a resurvey of Brothers Agreement and The Neglect, extending the property to the Patapsco River; starting at the end of the first line of Mill Land"/>
    <s v="Bunkers Hill Fortified"/>
    <s v="The Neglect - Martin"/>
    <m/>
    <s v="Bunkers Hill"/>
    <s v="Bunkers Hill Plat"/>
    <m/>
    <x v="66"/>
    <m/>
    <s v="Surveyed 3/22/1776 by Basil Burgess; Patented in Mar 1786 by Samuel Chance for 580 acres repatented as Bunkers Hill Fortified; Resurvey of Shipley's Content, which was a resurvey of Brothers Agreement and The Neglect, extending the property to the Patapsco River; starting at the end of the first line of Mill Land"/>
    <s v="BUNKERS HILL"/>
    <s v="BUNKERS HILL"/>
    <s v="1786"/>
    <s v="Y"/>
    <s v="Patented in Mar 1786 by CHANCE, Samuel for 580 acres repatented as Bunkers Hill Fortified; Resurvey of Shipley's Content, which was a resurvey of Brothers Agreement and The Neglect, extending the property to the Patapsco River; starting at the end of the first line of Mill Land"/>
    <s v="N"/>
    <x v="1"/>
    <s v="Fixed"/>
    <s v="Borders the Patapsco Falls"/>
    <m/>
    <m/>
    <n v="118"/>
    <m/>
    <m/>
    <m/>
    <s v="1786"/>
    <s v="Y"/>
    <s v="Patented in Mar 1786 by CHANCE, Samuel for 580 acres repatented as Bunkers Hill Fortified; Resurvey of Shipley's Content, which was a resurvey of Brothers Agreement and The Neglect, extending the property to the Patapsco River; starting at the end of the first line of Mill Land"/>
    <s v="N"/>
    <s v="1786"/>
    <s v="Y"/>
  </r>
  <r>
    <x v="137"/>
    <s v="BUNKERS HILL FORTIFIED"/>
    <x v="9"/>
    <s v=" Baruch Fowler"/>
    <s v="7/24/1797"/>
    <x v="61"/>
    <s v="1797-07"/>
    <s v="CHASE, Jeremy T"/>
    <s v=" Jeremy T Chase"/>
    <s v="CHASE, Jeremy T"/>
    <s v="Feb 1800"/>
    <s v="1800"/>
    <s v="1800-02"/>
    <s v="Anne Arundel"/>
    <x v="1"/>
    <x v="1"/>
    <n v="712.5"/>
    <s v="Resurvey of Bunkers Hill"/>
    <m/>
    <s v="The Neglect - Martin"/>
    <m/>
    <s v="Bunker Hill Fortified"/>
    <s v="Bunkers Hill Fortified Plat"/>
    <m/>
    <x v="67"/>
    <m/>
    <s v="Surveyed 7/24/1797 by Baruch Fowler; Patented in Feb 1800 by Jeremy T Chase for 712.5 acres; Resurvey of Bunkers Hill"/>
    <s v="BUNKERS HILL FORTIFIED"/>
    <s v="BUNKERS HILL FORTIFIED"/>
    <s v="1800"/>
    <s v="Y"/>
    <s v="Patented in Feb 1800 by CHASE, Jeremy T for 712.5 acres; Resurvey of Bunkers Hill"/>
    <s v="N"/>
    <x v="1"/>
    <m/>
    <m/>
    <m/>
    <m/>
    <n v="94"/>
    <m/>
    <m/>
    <m/>
    <s v="1800"/>
    <s v="Y"/>
    <s v="Patented in Feb 1800 by CHASE, Jeremy T for 712.5 acres; Resurvey of Bunkers Hill"/>
    <s v="N"/>
    <s v="1800"/>
    <s v="Y"/>
  </r>
  <r>
    <x v="138"/>
    <s v="BURGESS LOOK OUT"/>
    <x v="8"/>
    <s v=" Joshua Griffith"/>
    <s v="5/30/1765"/>
    <x v="13"/>
    <s v="1765-05"/>
    <s v="BURGESS, Joseph"/>
    <s v=" Joseph Burgess"/>
    <s v="BURGESS, Joseph"/>
    <s v="Sep 1766"/>
    <s v="1766"/>
    <s v="1766-09"/>
    <s v="Anne Arundel"/>
    <x v="1"/>
    <x v="1"/>
    <n v="320"/>
    <s v="Resurvey of his part of Upland beginning &quot;at the end of the tenth line of the whole tract&quot;"/>
    <m/>
    <s v="Burgess Look Out"/>
    <m/>
    <s v="Burgess Look Out"/>
    <s v="Burgess Look Out Plat"/>
    <m/>
    <x v="68"/>
    <m/>
    <s v="Surveyed 5/30/1765 by Joshua Griffith; Patented in Sep 1766 by Joseph Burgess for 320 acres; Resurvey of his part of Upland beginning &quot;at the end of the tenth line of the whole tract&quot;"/>
    <s v="BURGESS LOOK OUT"/>
    <s v="BURGESS LOOK OUT"/>
    <s v=""/>
    <s v=""/>
    <s v=""/>
    <s v=""/>
    <x v="16"/>
    <m/>
    <m/>
    <m/>
    <m/>
    <n v="214"/>
    <m/>
    <m/>
    <m/>
    <s v=""/>
    <s v=""/>
    <s v=""/>
    <s v=""/>
    <s v=""/>
    <s v=""/>
  </r>
  <r>
    <x v="139"/>
    <s v=""/>
    <x v="10"/>
    <s v=" John Dorsey"/>
    <m/>
    <x v="10"/>
    <s v=""/>
    <s v="ORGAN, Matthew"/>
    <s v=" Matthew Organ"/>
    <s v="ORGAN, Matthew"/>
    <s v="Jul 1724"/>
    <s v="1724"/>
    <s v="1724-07"/>
    <s v="Baltimore"/>
    <x v="0"/>
    <x v="0"/>
    <n v="100"/>
    <s v="in Baltimore County &quot;lying on the west side of the middle branch of Patapsco River&quot; starting &quot;near the head of a branch called the Indian Cabin Cove&quot;"/>
    <m/>
    <s v="Calarney"/>
    <s v="indexed as Catarney"/>
    <s v="Calarney"/>
    <m/>
    <m/>
    <x v="69"/>
    <m/>
    <s v=" by John DorseyPatented in Jul 1724 by Matthew Organ for 100 acres; in Baltimore County &quot;lying on the west side of the middle branch of Patapsco River&quot; starting &quot;near the head of a branch called the Indian Cabin Cove&quot;"/>
    <s v="CALARNEY"/>
    <s v="CALARNEY"/>
    <s v=""/>
    <s v=""/>
    <s v=""/>
    <s v=""/>
    <x v="0"/>
    <m/>
    <m/>
    <m/>
    <m/>
    <s v=""/>
    <m/>
    <m/>
    <m/>
    <s v=""/>
    <s v=""/>
    <s v=""/>
    <s v=""/>
    <s v=""/>
    <s v=""/>
  </r>
  <r>
    <x v="140"/>
    <s v="CALEBS PASTURE"/>
    <x v="6"/>
    <s v=" William Cromwell"/>
    <s v="4/26/1744"/>
    <x v="12"/>
    <s v="1744-04"/>
    <s v="DORSEY, Caleb "/>
    <s v=" Caleb  Dorsey"/>
    <s v="DORSEY, Caleb "/>
    <s v="Apr 1744"/>
    <s v="1744"/>
    <s v="1744-04"/>
    <s v="Anne Arundel"/>
    <x v="1"/>
    <x v="0"/>
    <n v="262"/>
    <s v="&quot;on the south side of Patapsco Falls Beginning at a bounded white oak of Mores[sic] Morning Choice standing in the head of a branch leading into the said falls and on the north side of the main road from Elkridge to the landing&quot;"/>
    <s v="Rockburn"/>
    <s v="Calebs Pasture"/>
    <m/>
    <s v="Calebs Pasture"/>
    <s v="Calebs Pasture Plat"/>
    <m/>
    <x v="23"/>
    <m/>
    <s v="Surveyed 4/26/1744 by William Cromwell; Patented in Apr 1744 by Caleb Dorsey for 262 acres repatented as Rockburn; &quot;on the south side of Patapsco Falls Beginning at a bounded white oak of Mores[sic] Morning Choice standing in the head of a branch leading into the said falls and on the north side of the main road from Elkridge to the landing&quot;"/>
    <s v="CALEBS PASTURE"/>
    <s v="CALEBS PASTURE"/>
    <s v="1744"/>
    <s v="Y"/>
    <s v="Patented in Apr 1744 by DORSEY, Caleb for 262 acres repatented as Rockburn; &quot;on the south side of Patapsco Falls Beginning at a bounded white oak of Mores[sic] Morning Choice standing in the head of a branch leading into the said falls and on the north side of the main road from Elkridge to the landing&quot;"/>
    <s v="N"/>
    <x v="9"/>
    <m/>
    <m/>
    <m/>
    <m/>
    <n v="247"/>
    <m/>
    <m/>
    <m/>
    <s v="1744"/>
    <s v="Y"/>
    <s v="Patented in Apr 1744 by DORSEY, Caleb for 262 acres repatented as Rockburn; &quot;on the south side of Patapsco Falls Beginning at a bounded white oak of Mores[sic] Morning Choice standing in the head of a branch leading into the said falls and on the north side of the main road from Elkridge to the landing&quot;"/>
    <s v="N"/>
    <s v="1744"/>
    <s v="Y"/>
  </r>
  <r>
    <x v="141"/>
    <s v="CALEBS PURCHASE"/>
    <x v="5"/>
    <s v=""/>
    <m/>
    <x v="10"/>
    <s v=""/>
    <s v="DORSEY, Caleb "/>
    <s v=" Caleb  Dorsey"/>
    <s v="DORSEY, Caleb "/>
    <s v="Mar 1730"/>
    <s v="1730"/>
    <s v="1730-03"/>
    <m/>
    <x v="1"/>
    <x v="0"/>
    <n v="1255"/>
    <s v=" adjoining The Neglect according to that survey"/>
    <m/>
    <s v="Calebs Purchase"/>
    <m/>
    <s v="no survey at MSA patent site; MSA S1593-270"/>
    <m/>
    <m/>
    <x v="23"/>
    <s v="Dorsey"/>
    <s v="Patented in Mar 1730 by Caleb Dorsey for 1255 acres;  adjoining The Neglect according to that survey"/>
    <s v="CALEBS PURCHASE"/>
    <s v="CALEBS PURCHASE"/>
    <s v="1730"/>
    <s v="Y"/>
    <s v="Patented in Mar 1730 by DORSEY, Caleb for 1255 acres;  adjoining The Neglect according to that survey"/>
    <s v="N"/>
    <x v="9"/>
    <m/>
    <m/>
    <m/>
    <m/>
    <s v=""/>
    <m/>
    <m/>
    <m/>
    <s v="1730"/>
    <s v="Y"/>
    <s v="Patented in Mar 1730 by DORSEY, Caleb for 1255 acres;  adjoining The Neglect according to that survey"/>
    <s v="N"/>
    <s v="1730"/>
    <s v="Y"/>
  </r>
  <r>
    <x v="142"/>
    <s v="CALEBS VINEYARD"/>
    <x v="6"/>
    <s v=" William Cromwell"/>
    <s v="6/27/1744"/>
    <x v="12"/>
    <s v="1744-06"/>
    <s v="DORSEY, Caleb "/>
    <s v=" Caleb  Dorsey"/>
    <s v="DORSEY, Caleb "/>
    <s v="Jun 1744"/>
    <s v="1744"/>
    <s v="1744-06"/>
    <s v="Anne Arundel"/>
    <x v="1"/>
    <x v="0"/>
    <n v="200"/>
    <s v="&quot;on the south side of the mane falls of Patapsco River&quot;"/>
    <m/>
    <s v="Calebs Vineyard"/>
    <m/>
    <s v="Calebs Vineyard"/>
    <s v="Calebs Vineyard Plat"/>
    <m/>
    <x v="23"/>
    <m/>
    <s v="Surveyed 6/27/1744 by William Cromwell; Patented in Jun 1744 by Caleb Dorsey for 200 acres; &quot;on the south side of the mane falls of Patapsco River&quot;"/>
    <s v="CALEBS VINEYARD"/>
    <s v="CALEBS VINEYARD"/>
    <s v="1744"/>
    <s v="Y"/>
    <s v="Patented in Jun 1744 by DORSEY, Caleb for 200 acres; &quot;on the south side of the mane falls of Patapsco River&quot;"/>
    <s v="N"/>
    <x v="3"/>
    <m/>
    <m/>
    <m/>
    <m/>
    <n v="314"/>
    <m/>
    <m/>
    <m/>
    <s v="1744"/>
    <s v="Y"/>
    <s v="Patented in Jun 1744 by DORSEY, Caleb for 200 acres; &quot;on the south side of the mane falls of Patapsco River&quot;"/>
    <s v="N"/>
    <s v="1744"/>
    <s v="Y"/>
  </r>
  <r>
    <x v="143"/>
    <s v="CAMPBLES CHANCE"/>
    <x v="23"/>
    <s v=" James Weems"/>
    <s v="7/16/1726"/>
    <x v="43"/>
    <s v="1726-07"/>
    <s v="CAMPBLE, John "/>
    <s v=" John  Campble"/>
    <s v="CAMPBLE, John "/>
    <s v="Jun 1734"/>
    <s v="1734"/>
    <s v="1734-06"/>
    <s v="Anne Arundel"/>
    <x v="1"/>
    <x v="0"/>
    <n v="218"/>
    <s v="&quot;on the head of Grimmitts Branches and on the east side of the Second Addition to Snowdens Addition&quot; starting &quot;at the end of the first line of William Griffiths land and near the easternmost side of the aforesaid Second Addition&quot;"/>
    <m/>
    <s v="Campbles Chance"/>
    <m/>
    <s v="Campbles Chance"/>
    <s v="Campbles Chance Plat"/>
    <m/>
    <x v="70"/>
    <s v="Cample"/>
    <s v="Surveyed 7/16/1726 by James Weems; Patented in Jun 1734 by John Campble for 218 acres; &quot;on the head of Grimmitts Branches and on the east side of the Second Addition to Snowdens Addition&quot; starting &quot;at the end of the first line of William Griffiths land and near the easternmost side of the aforesaid Second Addition&quot;"/>
    <s v="CAMPBLES CHANCE"/>
    <s v="CAMPBLES CHANCE"/>
    <s v="1734"/>
    <s v="Y"/>
    <s v="Patented in Jun 1734 by CAMPBLE, John for 218 acres; &quot;on the head of Grimmitts Branches and on the east side of the Second Addition to Snowdens Addition&quot; starting &quot;at the end of the first line of William Griffiths land and near the easternmost side of the aforesaid Second Addition&quot;"/>
    <s v="N"/>
    <x v="18"/>
    <m/>
    <m/>
    <m/>
    <m/>
    <n v="298"/>
    <m/>
    <m/>
    <m/>
    <s v="1734"/>
    <s v="Y"/>
    <s v="Patented in Jun 1734 by CAMPBLE, John for 218 acres; &quot;on the head of Grimmitts Branches and on the east side of the Second Addition to Snowdens Addition&quot; starting &quot;at the end of the first line of William Griffiths land and near the easternmost side of the aforesaid Second Addition&quot;"/>
    <s v="N"/>
    <s v="1734"/>
    <s v="Y"/>
  </r>
  <r>
    <x v="144"/>
    <s v="CARRICK"/>
    <x v="1"/>
    <s v=" Basil Burgess"/>
    <s v="1/26/1771"/>
    <x v="1"/>
    <s v="1771-01"/>
    <s v="GARDINER, John "/>
    <s v=" John  Gardiner"/>
    <s v="GARDINER, John "/>
    <s v="Apr 1771"/>
    <s v="1771"/>
    <s v="1771-04"/>
    <s v="Anne Arundel"/>
    <x v="1"/>
    <x v="2"/>
    <n v="115"/>
    <s v="Resurvey of Yates Inheritance of 1717 beginning on the &quot;draft side of a run called the Island Run Branch&quot;"/>
    <s v="Mount Hebron"/>
    <s v="Yates Inheritance"/>
    <m/>
    <s v="Carrick"/>
    <s v="Carrick Plat"/>
    <m/>
    <x v="71"/>
    <m/>
    <s v="Surveyed 1/26/1771 by Basil Burgess; Patented in Apr 1771 by John Gardiner for 115 acres repatented as Mount Hebron; Resurvey of Yates Inheritance of 1717 beginning on the &quot;draft side of a run called the Island Run Branch&quot;"/>
    <s v="CARRICK"/>
    <s v="CARRICK"/>
    <s v="1771"/>
    <s v="Y"/>
    <s v="Patented in Apr 1771 by GARDINER, John for 115 acres repatented as Mount Hebron; Resurvey of Yates Inheritance of 1717 beginning on the &quot;draft side of a run called the Island Run Branch&quot;"/>
    <s v="N"/>
    <x v="2"/>
    <m/>
    <m/>
    <m/>
    <n v="-6"/>
    <n v="393"/>
    <m/>
    <m/>
    <m/>
    <s v="1771"/>
    <s v="Y"/>
    <s v="Patented in Apr 1771 by GARDINER, John for 115 acres repatented as Mount Hebron; Resurvey of Yates Inheritance of 1717 beginning on the &quot;draft side of a run called the Island Run Branch&quot;"/>
    <s v="N"/>
    <s v="1771"/>
    <s v="Y"/>
  </r>
  <r>
    <x v="145"/>
    <s v="CARTERS ADDITION"/>
    <x v="2"/>
    <s v=" Henry Ridgely"/>
    <s v="5/10/1732"/>
    <x v="2"/>
    <s v="1732-05"/>
    <s v="CARTER, Daniel "/>
    <s v=" Daniel  Carter"/>
    <s v="CARTER, Daniel "/>
    <s v="Jul 1733"/>
    <s v="1733"/>
    <s v="1733-07"/>
    <s v="Anne Arundel"/>
    <x v="1"/>
    <x v="0"/>
    <n v="23"/>
    <s v="&quot;on the South Side of the Main falls or great branch of Patapsco River&quot;, adjoining Maiden's Bower patented for Jane Grey"/>
    <s v="Mount Hebron"/>
    <s v="Carters Addition"/>
    <m/>
    <s v="Carters Addition"/>
    <s v="Carters Addition Plat"/>
    <m/>
    <x v="72"/>
    <s v="Carter"/>
    <s v="Surveyed 5/10/1732 by Henry Ridgely; Patented in Jul 1733 by Daniel Carter for 23 acres repatented as Mount Hebron; &quot;on the South Side of the Main falls or great branch of Patapsco River&quot;, adjoining Maiden's Bower patented for Jane Grey"/>
    <s v="CARTERS ADDITION"/>
    <s v="CARTERS ADDITION"/>
    <s v="1733"/>
    <s v="Y"/>
    <s v="Patented in Jul 1733 by CARTER, Daniel for 23 acres repatented as Mount Hebron; &quot;on the South Side of the Main falls or great branch of Patapsco River&quot;, adjoining Maiden's Bower patented for Jane Grey"/>
    <s v="N"/>
    <x v="2"/>
    <s v="Dependent/Indicated"/>
    <s v="Grays Bower, Mount Hebron"/>
    <m/>
    <n v="-3"/>
    <n v="657"/>
    <m/>
    <m/>
    <m/>
    <s v="1733"/>
    <s v="Y"/>
    <s v="Patented in Jul 1733 by CARTER, Daniel for 23 acres repatented as Mount Hebron; &quot;on the South Side of the Main falls or great branch of Patapsco River&quot;, adjoining Maiden's Bower patented for Jane Grey"/>
    <s v="N"/>
    <s v="1733"/>
    <s v="Y"/>
  </r>
  <r>
    <x v="146"/>
    <s v="CARTERS ROCK"/>
    <x v="2"/>
    <s v=" Henry Ridgely"/>
    <s v="4/8/1730"/>
    <x v="39"/>
    <s v="1730-04"/>
    <s v="CARTER, Daniel "/>
    <s v=" Daniel  Carter"/>
    <s v="CARTER, Daniel "/>
    <s v="Jul 1733"/>
    <s v="1733"/>
    <s v="1733-07"/>
    <s v="Anne Arundel"/>
    <x v="1"/>
    <x v="0"/>
    <n v="100"/>
    <s v="&quot;on the South Side of the great falls of Patapsco River and near to the land formerly taken up by George Yate&quot;"/>
    <s v="Todd's Improvement"/>
    <s v="Carters Rock"/>
    <m/>
    <s v="Carters Rock"/>
    <s v="Carters Rock Plat"/>
    <m/>
    <x v="72"/>
    <m/>
    <s v="Surveyed 4/8/1730 by Henry Ridgely; Patented in Jul 1733 by Daniel Carter for 100 acres repatented as Todd's Improvement; &quot;on the South Side of the great falls of Patapsco River and near to the land formerly taken up by George Yate&quot;"/>
    <s v="CARTERS ROCK"/>
    <s v="CARTERS ROCK"/>
    <s v="1733"/>
    <s v="Y"/>
    <s v="Patented in Jul 1733 by CARTER, Daniel for 100 acres repatented as Todd's Improvement; &quot;on the South Side of the great falls of Patapsco River and near to the land formerly taken up by George Yate&quot;"/>
    <s v="N"/>
    <x v="3"/>
    <s v="Dependent/Fixed"/>
    <s v="Contentment"/>
    <m/>
    <n v="0"/>
    <n v="425"/>
    <m/>
    <m/>
    <m/>
    <s v="1733"/>
    <s v="Y"/>
    <s v="Patented in Jul 1733 by CARTER, Daniel for 100 acres repatented as Todd's Improvement; &quot;on the South Side of the great falls of Patapsco River and near to the land formerly taken up by George Yate&quot;"/>
    <s v="N"/>
    <s v="1733"/>
    <s v="Y"/>
  </r>
  <r>
    <x v="147"/>
    <s v="CARTERS WHIM"/>
    <x v="13"/>
    <s v=" Philip Jones"/>
    <s v="5/26/1727"/>
    <x v="57"/>
    <s v="1727-05"/>
    <s v="CARTER, Daniel "/>
    <s v=" Daniel  Carter"/>
    <s v="CARTER, Daniel "/>
    <s v="Jul 1737"/>
    <s v="1737"/>
    <s v="1737-07"/>
    <s v="Baltimore"/>
    <x v="1"/>
    <x v="0"/>
    <n v="88"/>
    <s v="in Baltimore County, adjoining Gray's Bower"/>
    <s v="Mount Hebron"/>
    <s v="Carters Whim"/>
    <m/>
    <s v="Carters Whim"/>
    <s v="Carters Whim Plat"/>
    <m/>
    <x v="72"/>
    <s v="Carter"/>
    <s v="Surveyed 5/26/1727 by Philip Jones; Patented in Jul 1737 by Daniel Carter for 88 acres repatented as Mount Hebron; in Baltimore County, adjoining Gray's Bower"/>
    <s v="CARTERS WHIM"/>
    <s v="CARTERS WHIM"/>
    <s v="1737"/>
    <s v="Y"/>
    <s v="Patented in Jul 1737 by CARTER, Daniel for 88 acres repatented as Mount Hebron; in Baltimore County, adjoining Gray's Bower"/>
    <s v="N"/>
    <x v="2"/>
    <s v="Dependent/Indicated"/>
    <s v="Grays Bower, Mount Hebron"/>
    <m/>
    <n v="-6"/>
    <n v="483"/>
    <m/>
    <m/>
    <m/>
    <s v="1737"/>
    <s v="Y"/>
    <s v="Patented in Jul 1737 by CARTER, Daniel for 88 acres repatented as Mount Hebron; in Baltimore County, adjoining Gray's Bower"/>
    <s v="N"/>
    <s v="1737"/>
    <s v="Y"/>
  </r>
  <r>
    <x v="148"/>
    <s v="CATCH AS CATCH CAN"/>
    <x v="8"/>
    <s v=" Joshua Griffith"/>
    <s v="3/5/1762"/>
    <x v="15"/>
    <s v="1762-03"/>
    <s v="HOBBS, Joseph "/>
    <s v=" Joseph  Hobbs"/>
    <s v="HOBBS, Joseph "/>
    <s v="Mar 1762"/>
    <s v="1762"/>
    <s v="1762-03"/>
    <s v="Anne Arundel"/>
    <x v="1"/>
    <x v="0"/>
    <n v="60"/>
    <s v="starting &quot;on a point and near to the main draft of the Middle River of Patuxent&quot;"/>
    <s v="What's Left - Hobbs"/>
    <s v="Catch As Catch Can"/>
    <m/>
    <s v="Catch As Catch Can"/>
    <s v="Catch As Catch Can Plat"/>
    <m/>
    <x v="1"/>
    <m/>
    <s v="Surveyed 3/5/1762 by Joshua Griffith; Patented in Mar 1762 by Joseph Hobbs for 60 acres repatented as What's Left - Hobbs; starting &quot;on a point and near to the main draft of the Middle River of Patuxent&quot;"/>
    <s v="CATCH AS CATCH CAN"/>
    <s v="CATCH AS CATCH CAN"/>
    <s v="1762"/>
    <s v="Y"/>
    <s v="Patented in Mar 1762 by HOBBS, Joseph for 60 acres repatented as What's Left - Hobbs; starting &quot;on a point and near to the main draft of the Middle River of Patuxent&quot;"/>
    <s v="N"/>
    <x v="11"/>
    <m/>
    <m/>
    <m/>
    <m/>
    <n v="519"/>
    <m/>
    <m/>
    <m/>
    <s v="1762"/>
    <s v="Y"/>
    <s v="Patented in Mar 1762 by HOBBS, Joseph for 60 acres repatented as What's Left - Hobbs; starting &quot;on a point and near to the main draft of the Middle River of Patuxent&quot;"/>
    <s v="N"/>
    <s v="1762"/>
    <s v="Y"/>
  </r>
  <r>
    <x v="149"/>
    <s v="CHAMPION FORREST"/>
    <x v="13"/>
    <s v=" Philip Jones"/>
    <s v="5/17/1727"/>
    <x v="57"/>
    <s v="1727-05"/>
    <s v="HAMMOND, Philip "/>
    <s v=" Philip  Hammond"/>
    <s v="HAMMOND, Philip "/>
    <s v="Apr 1730"/>
    <s v="1730"/>
    <s v="1730-04"/>
    <s v="Baltimore"/>
    <x v="1"/>
    <x v="1"/>
    <n v="663"/>
    <s v="Resurvey of Dorsey's Grove in Baltimore County &quot;between the drafts of Patuxent and Patapsco River&quot; beginning at &quot;a ridge on the west side of the present Elk Ridge road about 20 yards thor[sic] from and about two hundred yards within the division line of Baltimore and Anarundell Cty&quot;"/>
    <m/>
    <s v="Champion Forrest"/>
    <s v="Spelled Champian at MSA site"/>
    <s v="Champion Forrest"/>
    <s v="Champion Forrest Plat"/>
    <m/>
    <x v="11"/>
    <m/>
    <s v="Surveyed 5/17/1727 by Philip Jones; Patented in Apr 1730 by Philip Hammond for 663 acres; Resurvey of Dorsey's Grove in Baltimore County &quot;between the drafts of Patuxent and Patapsco River&quot; beginning at &quot;a ridge on the west side of the present Elk Ridge road about 20 yards thor[sic] from and about two hundred yards within the division line of Baltimore and Anarundell Cty&quot;"/>
    <s v="CHAMPION FORREST"/>
    <s v="CHAMPION FORREST"/>
    <s v="1730"/>
    <s v="Y"/>
    <s v="Patented in Apr 1730 by HAMMOND, Philip for 663 acres; Resurvey of Dorsey's Grove in Baltimore County &quot;between the drafts of Patuxent and Patapsco River&quot; beginning at &quot;a ridge on the west side of the present Elk Ridge road about 20 yards thor[sic] from and about two hundred yards within the division line of Baltimore and Anarundell Cty&quot;"/>
    <s v="N"/>
    <x v="7"/>
    <m/>
    <m/>
    <m/>
    <m/>
    <n v="115"/>
    <m/>
    <m/>
    <m/>
    <s v="1730"/>
    <s v="Y"/>
    <s v="Patented in Apr 1730 by HAMMOND, Philip for 663 acres; Resurvey of Dorsey's Grove in Baltimore County &quot;between the drafts of Patuxent and Patapsco River&quot; beginning at &quot;a ridge on the west side of the present Elk Ridge road about 20 yards thor[sic] from and about two hundred yards within the division line of Baltimore and Anarundell Cty&quot;"/>
    <s v="N"/>
    <s v="1730"/>
    <s v="Y"/>
  </r>
  <r>
    <x v="150"/>
    <s v="CHANCE - CARROLL"/>
    <x v="5"/>
    <s v=""/>
    <m/>
    <x v="10"/>
    <s v=""/>
    <s v="CARROLL, Charles "/>
    <s v=" Charles  Carroll"/>
    <s v="CARROLL, Charles "/>
    <s v="Sep 1709"/>
    <s v="1709"/>
    <s v="1709-09"/>
    <s v="Anne Arundel"/>
    <x v="1"/>
    <x v="0"/>
    <n v="969"/>
    <m/>
    <s v="Chance (Resurveyed)"/>
    <s v="Chance - Carroll"/>
    <m/>
    <s v="no survey at MSA patent site; MSA S1593-296; Settlers of MD"/>
    <m/>
    <m/>
    <x v="9"/>
    <s v="Carroll"/>
    <s v="Patented in Sep 1709 by Charles Carroll for 969 acres repatented as Chance (Resurveyed)"/>
    <s v="CHANCE"/>
    <s v="CHANCE - Carroll"/>
    <s v="1709"/>
    <s v="Y"/>
    <s v="Patented in Sep 1709 by CARROLL, Charles for 969 acres repatented as Chance (Resurveyed)"/>
    <s v="N"/>
    <x v="2"/>
    <m/>
    <m/>
    <m/>
    <m/>
    <s v=""/>
    <m/>
    <m/>
    <m/>
    <s v="1709"/>
    <s v="Y"/>
    <s v="Patented in Sep 1709 by CARROLL, Charles for 969 acres repatented as Chance (Resurveyed)"/>
    <s v="N"/>
    <s v="1709"/>
    <s v="Y"/>
  </r>
  <r>
    <x v="151"/>
    <s v="CHANCE - CARROLL RESURVEYED"/>
    <x v="6"/>
    <s v=" William Cromwell"/>
    <s v="6/4/1743"/>
    <x v="45"/>
    <s v="1743-06"/>
    <s v="CARROLL, Charles "/>
    <s v=" Charles  Carroll"/>
    <s v="CARROLL, Charles "/>
    <s v="Dec 1743"/>
    <s v="1743"/>
    <s v="1743-12"/>
    <s v="Anne Arundel"/>
    <x v="1"/>
    <x v="1"/>
    <n v="1425"/>
    <s v="Resurvey of Chance adjoining Doohoregan, Kendall's Delight, Kendalls Enlargement, and The Discovery"/>
    <m/>
    <s v="Chance - Carroll"/>
    <m/>
    <s v="Chance (Carroll Resurveyed)"/>
    <s v="Chance (Carroll Resurveyed) Plat"/>
    <m/>
    <x v="9"/>
    <s v="Carroll"/>
    <s v="Surveyed 6/4/1743 by William Cromwell; Patented in Dec 1743 by Charles Carroll for 1425 acres; Resurvey of Chance adjoining Doohoregan, Kendall's Delight, Kendalls Enlargement, and The Discovery"/>
    <s v="CHANCE"/>
    <s v="CHANCE - Carroll Resurveyed"/>
    <s v="1743"/>
    <s v="Y"/>
    <s v="Patented in Dec 1743 by CARROLL, Charles for 1425 acres; Resurvey of Chance adjoining Doohoregan, Kendall's Delight, Kendalls Enlargement, and The Discovery"/>
    <s v="N"/>
    <x v="2"/>
    <m/>
    <m/>
    <m/>
    <m/>
    <n v="28"/>
    <m/>
    <m/>
    <m/>
    <s v="1743"/>
    <s v="Y"/>
    <s v="Patented in Dec 1743 by CARROLL, Charles for 1425 acres; Resurvey of Chance adjoining Doohoregan, Kendall's Delight, Kendalls Enlargement, and The Discovery"/>
    <s v="N"/>
    <s v="1743"/>
    <s v="Y"/>
  </r>
  <r>
    <x v="152"/>
    <s v="CHANCE - MANSELL"/>
    <x v="6"/>
    <s v=" William Cromwell"/>
    <s v="4/3/1746"/>
    <x v="19"/>
    <s v="1746-04"/>
    <s v="MANSELL, Samuel "/>
    <s v=" Samuel  Mansell"/>
    <s v="MANSELL, Samuel "/>
    <s v="Apr 1746"/>
    <s v="1746"/>
    <s v="1746-04"/>
    <s v="Anne Arundel"/>
    <x v="1"/>
    <x v="0"/>
    <n v="42.5"/>
    <s v="&quot;on the head drafts of Snowdens River&quot; beginning &quot;on the west side of a branch called Nimble Johns Cabbin Branch&quot;"/>
    <s v="Additional Chance"/>
    <s v="Chance - Mansell"/>
    <m/>
    <s v="Chance - Mansell"/>
    <s v="Chance - Mansell Plat"/>
    <m/>
    <x v="21"/>
    <m/>
    <s v="Surveyed 4/3/1746 by William Cromwell; Patented in Apr 1746 by Samuel Mansell for 42.5 acres repatented as Additional Chance; &quot;on the head drafts of Snowdens River&quot; beginning &quot;on the west side of a branch called Nimble Johns Cabbin Branch&quot;"/>
    <s v="CHANCE"/>
    <s v="CHANCE - Mansell"/>
    <s v="1746"/>
    <s v="Y"/>
    <s v="Patented in Apr 1746 by MANSELL, Samuel for 42.5 acres repatented as Additional Chance; &quot;on the head drafts of Snowdens River&quot; beginning &quot;on the west side of a branch called Nimble Johns Cabbin Branch&quot;"/>
    <s v="N"/>
    <x v="1"/>
    <m/>
    <m/>
    <m/>
    <m/>
    <n v="587"/>
    <m/>
    <m/>
    <m/>
    <s v="1746"/>
    <s v="Y"/>
    <s v="Patented in Apr 1746 by MANSELL, Samuel for 42.5 acres repatented as Additional Chance; &quot;on the head drafts of Snowdens River&quot; beginning &quot;on the west side of a branch called Nimble Johns Cabbin Branch&quot;"/>
    <s v="N"/>
    <s v="1746"/>
    <s v="Y"/>
  </r>
  <r>
    <x v="153"/>
    <s v="CHANCE - PIERPOINT"/>
    <x v="3"/>
    <s v=" Richard Shipley"/>
    <s v="3/15/1757"/>
    <x v="5"/>
    <s v="1757-03"/>
    <s v="PIERPOINT, Henry"/>
    <s v=" Henry Pierpoint"/>
    <s v="PIERPOINT, Henry"/>
    <s v="Mar 1757"/>
    <s v="1757"/>
    <s v="1757-03"/>
    <s v="Anne Arundel"/>
    <x v="1"/>
    <x v="0"/>
    <n v="35"/>
    <s v="&quot;joyning the following two tracts of land viz. Talbotts Resolution Manor and Long Reach Beginning at the end of the north west 436? Course of the afsd Talbotts Resolution Manor&quot;"/>
    <m/>
    <s v="Chance - Pierpoint"/>
    <m/>
    <s v="Chance - Pierpoint"/>
    <s v="Chance - Pierpoint Plat"/>
    <m/>
    <x v="3"/>
    <m/>
    <s v="Surveyed 3/15/1757 by Richard Shipley; Patented in Mar 1757 by Henry Pierpoint for 35 acres; &quot;joyning the following two tracts of land viz. Talbotts Resolution Manor and Long Reach Beginning at the end of the north west 436? Course of the afsd Talbotts Resolution Manor&quot;"/>
    <s v="CHANCE"/>
    <s v="CHANCE - Pierpoint"/>
    <s v="1757"/>
    <s v="Y"/>
    <s v="Patented in Mar 1757 by PIERPOINT, Henry for 35 acres; &quot;joyning the following two tracts of land viz. Talbotts Resolution Manor and Long Reach Beginning at the end of the north west 436? Course of the afsd Talbotts Resolution Manor&quot;"/>
    <s v="N"/>
    <x v="17"/>
    <m/>
    <m/>
    <m/>
    <m/>
    <n v="608"/>
    <m/>
    <m/>
    <m/>
    <s v="1757"/>
    <s v="Y"/>
    <s v="Patented in Mar 1757 by PIERPOINT, Henry for 35 acres; &quot;joyning the following two tracts of land viz. Talbotts Resolution Manor and Long Reach Beginning at the end of the north west 436? Course of the afsd Talbotts Resolution Manor&quot;"/>
    <s v="N"/>
    <s v="1757"/>
    <s v="Y"/>
  </r>
  <r>
    <x v="154"/>
    <s v=""/>
    <x v="24"/>
    <s v=" James Carroll"/>
    <m/>
    <x v="10"/>
    <s v=""/>
    <s v="CHANDLER, William"/>
    <s v=" William Chandler"/>
    <s v="CHANDLER, William"/>
    <s v="Jul 1700"/>
    <s v="1700"/>
    <s v="1700-07"/>
    <s v="Anne Arundel"/>
    <x v="2"/>
    <x v="0"/>
    <n v="50"/>
    <s v="&quot;lying all aplace called Huntington&quot; starting &quot;on the northwest side of Ridgely's Great Run of Patuxent River&quot;; patent was amended Apr 1752 but I can't make out why - perhaps a change of owner?"/>
    <s v="Chandler's Slaughter (Resurveyed)"/>
    <s v="Chandlers Slaughter"/>
    <m/>
    <s v="Chandlers Slaughter"/>
    <m/>
    <m/>
    <x v="73"/>
    <m/>
    <s v=" by James CarrollPatented in Jul 1700 by William Chandler for 50 acres repatented as Chandler's Slaughter (Resurveyed); &quot;lying all aplace called Huntington&quot; starting &quot;on the northwest side of Ridgely's Great Run of Patuxent River&quot;; patent was amended Apr 1752 but I can't make out why - perhaps a change of owner?"/>
    <s v="CHANDLERS SLAUGHTER"/>
    <s v="CHANDLERS SLAUGHTER"/>
    <s v=""/>
    <s v=""/>
    <s v=""/>
    <s v=""/>
    <x v="0"/>
    <m/>
    <m/>
    <m/>
    <m/>
    <s v=""/>
    <m/>
    <m/>
    <m/>
    <s v=""/>
    <s v=""/>
    <s v=""/>
    <s v=""/>
    <s v=""/>
    <s v=""/>
  </r>
  <r>
    <x v="155"/>
    <s v=""/>
    <x v="3"/>
    <s v=" Richard Shipley"/>
    <m/>
    <x v="10"/>
    <s v=""/>
    <m/>
    <s v=""/>
    <n v="0"/>
    <s v="Nov 1752"/>
    <s v="1752"/>
    <s v="1752-11"/>
    <s v="Anne Arundel"/>
    <x v="2"/>
    <x v="1"/>
    <n v="50"/>
    <s v="Adjoining Huntington based on 1700 survey done by James Carroll"/>
    <s v="Worthington's Plains"/>
    <s v="Chandlers Slaughter"/>
    <m/>
    <s v="Chandlers Slaughter"/>
    <m/>
    <m/>
    <x v="59"/>
    <m/>
    <s v=" by Richard ShipleyPatented in Nov 1752 for 50 acres repatented as Worthington's Plains; Adjoining Huntington based on 1700 survey done by James Carroll"/>
    <s v="CHANDLERS SLAUGHTER"/>
    <s v="CHANDLERS SLAUGHTER - Resurveyed"/>
    <s v=""/>
    <s v=""/>
    <s v=""/>
    <s v=""/>
    <x v="0"/>
    <m/>
    <m/>
    <m/>
    <m/>
    <s v=""/>
    <m/>
    <m/>
    <m/>
    <s v=""/>
    <s v=""/>
    <s v=""/>
    <s v=""/>
    <s v=""/>
    <s v=""/>
  </r>
  <r>
    <x v="156"/>
    <s v="CHARITIES PURCHASE AND JAMES LOT"/>
    <x v="6"/>
    <s v=" William Cromwell"/>
    <s v="5/2/1741"/>
    <x v="9"/>
    <s v="1741-05"/>
    <s v="NORWOOD, James "/>
    <s v=" James  Norwood"/>
    <s v="NORWOOD, James "/>
    <s v="Nov 1741"/>
    <s v="1741"/>
    <s v="1741-11"/>
    <s v="Anne Arundel"/>
    <x v="1"/>
    <x v="0"/>
    <n v="200"/>
    <s v="&quot;near the head of Patuxent River&quot; starting &quot;close by a large spring called Sling mud{?) Spring which said spring falls into Poplar Spring Branch&quot;"/>
    <m/>
    <s v="Charities Purchase And James Lot"/>
    <m/>
    <s v="Charities Purchase And James Lot"/>
    <s v="Charities Purchase And James Lot Plat"/>
    <m/>
    <x v="74"/>
    <s v="Norwood"/>
    <s v="Surveyed 5/2/1741 by William Cromwell; Patented in Nov 1741 by James Norwood for 200 acres; &quot;near the head of Patuxent River&quot; starting &quot;close by a large spring called Sling mud{?) Spring which said spring falls into Poplar Spring Branch&quot;"/>
    <s v="CHARITIES PURCHASE AND JAMES LOT"/>
    <s v="CHARITIES PURCHASE AND JAMES LOT"/>
    <s v="1741"/>
    <s v="Y"/>
    <s v="Patented in Nov 1741 by NORWOOD, James for 200 acres; &quot;near the head of Patuxent River&quot; starting &quot;close by a large spring called Sling mud{?) Spring which said spring falls into Poplar Spring Branch&quot;"/>
    <s v="N"/>
    <x v="23"/>
    <m/>
    <m/>
    <m/>
    <m/>
    <n v="316"/>
    <m/>
    <m/>
    <m/>
    <s v="1741"/>
    <s v="Y"/>
    <s v="Patented in Nov 1741 by NORWOOD, James for 200 acres; &quot;near the head of Patuxent River&quot; starting &quot;close by a large spring called Sling mud{?) Spring which said spring falls into Poplar Spring Branch&quot;"/>
    <s v="N"/>
    <s v="1741"/>
    <s v="Y"/>
  </r>
  <r>
    <x v="157"/>
    <s v="CHASES FOREST"/>
    <x v="25"/>
    <s v=" Thomas Gist"/>
    <s v="9/4/1793"/>
    <x v="62"/>
    <s v="1793-09"/>
    <s v="CHASE, Samuel"/>
    <s v=" Samuel Chase"/>
    <s v="CHASE, Samuel"/>
    <s v="Dec 1795"/>
    <s v="1795"/>
    <s v="1795-12"/>
    <s v="Baltimore"/>
    <x v="6"/>
    <x v="1"/>
    <n v="1594"/>
    <s v="Resurvey of Mansells Purchase and part of Scheme  &quot;Beginning at the end of the fiftieth line of a tract of land called Hampton Court&quot;"/>
    <m/>
    <s v="Mansells Purchase"/>
    <m/>
    <s v="Chases Forest"/>
    <s v="Chases Forest Plat"/>
    <m/>
    <x v="67"/>
    <m/>
    <s v="Surveyed 9/4/1793 by Thomas Gist; Patented in Dec 1795 by Samuel Chase for 1594 acres; Resurvey of Mansells Purchase and part of Scheme  &quot;Beginning at the end of the fiftieth line of a tract of land called Hampton Court&quot;"/>
    <s v="CHASES FOREST"/>
    <s v="CHASES FOREST"/>
    <s v="1795"/>
    <s v="Y"/>
    <s v="Patented in Dec 1795 by CHASE, Samuel for 1594 acres; Resurvey of Mansells Purchase and part of Scheme  &quot;Beginning at the end of the fiftieth line of a tract of land called Hampton Court&quot;"/>
    <s v="N"/>
    <x v="0"/>
    <m/>
    <m/>
    <m/>
    <m/>
    <n v="24"/>
    <m/>
    <m/>
    <m/>
    <s v="1795"/>
    <s v="Y"/>
    <s v="Patented in Dec 1795 by CHASE, Samuel for 1594 acres; Resurvey of Mansells Purchase and part of Scheme  &quot;Beginning at the end of the fiftieth line of a tract of land called Hampton Court&quot;"/>
    <s v="N"/>
    <s v="1795"/>
    <s v="Y"/>
  </r>
  <r>
    <x v="158"/>
    <s v="CHERRY BOTTOM"/>
    <x v="8"/>
    <s v=" Joshua Griffith"/>
    <s v="2/16/1762"/>
    <x v="15"/>
    <s v="1762-02"/>
    <s v="MUSGROVE, Samuel "/>
    <s v=" Samuel  Musgrove"/>
    <s v="MUSGROVE, Samuel "/>
    <s v="Feb 1762"/>
    <s v="1762"/>
    <s v="1762-02"/>
    <s v="Anne Arundel"/>
    <x v="1"/>
    <x v="0"/>
    <n v="18"/>
    <s v="beginning &quot;on the east side of the Cattail River&quot;"/>
    <m/>
    <s v="Cherry Bottom"/>
    <m/>
    <s v="Cherry Bottom"/>
    <s v="Cherry Bottom Plat"/>
    <m/>
    <x v="47"/>
    <m/>
    <s v="Surveyed 2/16/1762 by Joshua Griffith; Patented in Feb 1762 by Samuel Musgrove for 18 acres; beginning &quot;on the east side of the Cattail River&quot;"/>
    <s v="CHERRY BOTTOM"/>
    <s v="CHERRY BOTTOM"/>
    <s v="1762"/>
    <s v="Y"/>
    <s v="Patented in Feb 1762 by MUSGROVE, Samuel for 18 acres; beginning &quot;on the east side of the Cattail River&quot;"/>
    <s v="N"/>
    <x v="12"/>
    <m/>
    <m/>
    <m/>
    <m/>
    <n v="691"/>
    <m/>
    <m/>
    <m/>
    <s v="1762"/>
    <s v="Y"/>
    <s v="Patented in Feb 1762 by MUSGROVE, Samuel for 18 acres; beginning &quot;on the east side of the Cattail River&quot;"/>
    <s v="N"/>
    <s v="1762"/>
    <s v="Y"/>
  </r>
  <r>
    <x v="159"/>
    <s v="CHESTNUT HILL"/>
    <x v="3"/>
    <s v=" Richard Shipley"/>
    <s v="9/29/1753"/>
    <x v="27"/>
    <s v="1753-09"/>
    <s v="HAMMOND, Nathan "/>
    <s v=" Nathan  Hammond"/>
    <s v="HAMMOND, Nathan "/>
    <s v="May 1754"/>
    <s v="1754"/>
    <s v="1754-05"/>
    <s v="Anne Arundel"/>
    <x v="1"/>
    <x v="1"/>
    <n v="1246"/>
    <s v="Resurvey of Beautiful Craft &quot;on the head drafts of Snowdens River&quot; adjoining Neal's Chance, on the SE side of Indian Johns Cabbin Branch"/>
    <m/>
    <s v="Beautiful Craft"/>
    <m/>
    <s v="Chestnut Hill"/>
    <s v="Chestnut Hill Plat"/>
    <m/>
    <x v="11"/>
    <s v="Hammond"/>
    <s v="Surveyed 9/29/1753 by Richard Shipley; Patented in May 1754 by Nathan Hammond for 1246 acres; Resurvey of Beautiful Craft &quot;on the head drafts of Snowdens River&quot; adjoining Neal's Chance, on the SE side of Indian Johns Cabbin Branch"/>
    <s v="CHESTNUT HILL"/>
    <s v="CHESTNUT HILL"/>
    <s v="1754"/>
    <s v="Y"/>
    <s v="Patented in May 1754 by HAMMOND, Nathan for 1246 acres; Resurvey of Beautiful Craft &quot;on the head drafts of Snowdens River&quot; adjoining Neal's Chance, on the SE side of Indian Johns Cabbin Branch"/>
    <s v="N"/>
    <x v="1"/>
    <m/>
    <m/>
    <m/>
    <m/>
    <n v="38"/>
    <m/>
    <m/>
    <m/>
    <s v="1754"/>
    <s v="Y"/>
    <s v="Patented in May 1754 by HAMMOND, Nathan for 1246 acres; Resurvey of Beautiful Craft &quot;on the head drafts of Snowdens River&quot; adjoining Neal's Chance, on the SE side of Indian Johns Cabbin Branch"/>
    <s v="N"/>
    <s v="1754"/>
    <s v="Y"/>
  </r>
  <r>
    <x v="160"/>
    <s v="CHESTNUT RIDGE"/>
    <x v="3"/>
    <s v=" Richard Shipley"/>
    <s v="3/7/1757"/>
    <x v="5"/>
    <s v="1757-03"/>
    <s v="HANKS, William"/>
    <s v=" William Hanks"/>
    <s v="HANKS, William"/>
    <s v="Mar 1757"/>
    <s v="1757"/>
    <s v="1757-03"/>
    <s v="Anne Arundel"/>
    <x v="1"/>
    <x v="0"/>
    <n v="40"/>
    <s v="&quot;in the fork of Patuxent River Beginning at the end of the twenty fourth course of a tract of land called Worthington's Range&quot;"/>
    <m/>
    <s v="Chestnut Ridge"/>
    <m/>
    <s v="Chestnut Ridge"/>
    <s v="Chestnut Ridge Plat"/>
    <m/>
    <x v="75"/>
    <m/>
    <s v="Surveyed 3/7/1757 by Richard Shipley; Patented in Mar 1757 by William Hanks for 40 acres; &quot;in the fork of Patuxent River Beginning at the end of the twenty fourth course of a tract of land called Worthington's Range&quot;"/>
    <s v="CHESTNUT RIDGE"/>
    <s v="CHESTNUT RIDGE"/>
    <s v="1757"/>
    <s v="Y"/>
    <s v="Patented in Mar 1757 by HANKS, William for 40 acres; &quot;in the fork of Patuxent River Beginning at the end of the twenty fourth course of a tract of land called Worthington's Range&quot;"/>
    <s v="N"/>
    <x v="14"/>
    <m/>
    <m/>
    <m/>
    <m/>
    <n v="599"/>
    <m/>
    <m/>
    <m/>
    <s v="1757"/>
    <s v="Y"/>
    <s v="Patented in Mar 1757 by HANKS, William for 40 acres; &quot;in the fork of Patuxent River Beginning at the end of the twenty fourth course of a tract of land called Worthington's Range&quot;"/>
    <s v="N"/>
    <s v="1757"/>
    <s v="Y"/>
  </r>
  <r>
    <x v="161"/>
    <s v="CHEWS RESOLUTION MANOR"/>
    <x v="5"/>
    <s v=""/>
    <m/>
    <x v="10"/>
    <s v=""/>
    <s v="CHEW, Samuel "/>
    <s v=" Samuel  Chew"/>
    <s v="CHEW, Samuel "/>
    <s v="Nov 1695"/>
    <s v="1695"/>
    <s v="1695-11"/>
    <m/>
    <x v="1"/>
    <x v="0"/>
    <n v="1073"/>
    <s v="contains Avaco"/>
    <s v="Chews Resolution Manor - Resurveyed"/>
    <s v="Chews Resolution Manor"/>
    <s v="HO-422 says resurveyed 25 Jan 1718 but not according to MSA site"/>
    <s v="no survey at MSA patent site; MSA S1593-326; Settlers of MD has 1689"/>
    <m/>
    <m/>
    <x v="76"/>
    <s v="Dorsey"/>
    <s v="Patented in Nov 1695 by Samuel Chew for 1073 acres repatented as Chews Resolution Manor - Resurveyed; contains Avaco"/>
    <s v="CHEWS RESOLUTION MANOR"/>
    <s v="CHEWS RESOLUTION MANOR"/>
    <s v="1695"/>
    <s v="Y"/>
    <s v="Patented in Nov 1695 by CHEW, Samuel for 1073 acres repatented as Chews Resolution Manor - Resurveyed; contains Avaco"/>
    <s v="N"/>
    <x v="3"/>
    <m/>
    <m/>
    <m/>
    <m/>
    <s v=""/>
    <m/>
    <m/>
    <m/>
    <s v="1695"/>
    <s v="Y"/>
    <s v="Patented in Nov 1695 by CHEW, Samuel for 1073 acres repatented as Chews Resolution Manor - Resurveyed; contains Avaco"/>
    <s v="N"/>
    <s v="1695"/>
    <s v="Y"/>
  </r>
  <r>
    <x v="162"/>
    <s v=""/>
    <x v="10"/>
    <s v=" John Dorsey"/>
    <s v="12/10/1718"/>
    <x v="31"/>
    <s v="1718-12"/>
    <s v="DORSEY, Caleb "/>
    <s v=" Caleb  Dorsey"/>
    <s v="DORSEY, Caleb "/>
    <s v="Mar 1730"/>
    <s v="1730"/>
    <s v="1730-03"/>
    <s v="Baltimore"/>
    <x v="1"/>
    <x v="1"/>
    <n v="1318"/>
    <s v="&quot;lying at Elk Ridge in Baltimore County&quot;, adjoining Talbott's Resolution Manor"/>
    <m/>
    <s v="Chews Resolution Manor"/>
    <s v="indexed as Chevis Resolution Mannor at AA patents"/>
    <s v="Chews Resolution Manor - Resurveyed"/>
    <s v="Chews Resolution Manor - Resurveyed Plat"/>
    <m/>
    <x v="23"/>
    <m/>
    <s v="Surveyed 12/10/1718 by John Dorsey; Patented in Mar 1730 by Caleb Dorsey for 1318 acres; &quot;lying at Elk Ridge in Baltimore County&quot;, adjoining Talbott's Resolution Manor"/>
    <s v="CHEWS RESOLUTION MANOR"/>
    <s v="CHEWS RESOLUTION MANOR - Resurveyed"/>
    <s v=""/>
    <s v=""/>
    <s v=""/>
    <s v=""/>
    <x v="3"/>
    <m/>
    <m/>
    <m/>
    <m/>
    <n v="34"/>
    <m/>
    <m/>
    <m/>
    <s v=""/>
    <s v=""/>
    <s v=""/>
    <s v=""/>
    <s v=""/>
    <s v=""/>
  </r>
  <r>
    <x v="163"/>
    <s v="CHEWS VINEYARD"/>
    <x v="5"/>
    <s v=""/>
    <m/>
    <x v="10"/>
    <s v=""/>
    <s v="CHEW, Samuel "/>
    <s v=" Samuel  Chew"/>
    <s v="CHEW, Samuel "/>
    <s v="Nov 1695"/>
    <s v="1695"/>
    <s v="1695-11"/>
    <m/>
    <x v="1"/>
    <x v="0"/>
    <n v="1024"/>
    <m/>
    <m/>
    <s v="Chews Vineyard"/>
    <m/>
    <s v="no survey at MSA patent site; MSA S1593-331"/>
    <m/>
    <m/>
    <x v="76"/>
    <s v="Chew"/>
    <s v="Patented in Nov 1695 by Samuel Chew for 1024 acres"/>
    <s v="CHEWS VINEYARD"/>
    <s v="CHEWS VINEYARD"/>
    <s v="1695"/>
    <s v="Y"/>
    <s v="Patented in Nov 1695 by CHEW, Samuel for 1024 acres"/>
    <s v="N"/>
    <x v="3"/>
    <m/>
    <m/>
    <m/>
    <m/>
    <s v=""/>
    <m/>
    <m/>
    <m/>
    <s v="1695"/>
    <s v="Y"/>
    <s v="Patented in Nov 1695 by CHEW, Samuel for 1024 acres"/>
    <s v="N"/>
    <s v="1695"/>
    <s v="Y"/>
  </r>
  <r>
    <x v="164"/>
    <s v="CLARKS DIRECTIONS"/>
    <x v="5"/>
    <s v=""/>
    <m/>
    <x v="10"/>
    <s v=""/>
    <s v="NICHOLSON, William"/>
    <s v=" William Nicholson"/>
    <s v="NICHOLSON, William"/>
    <s v="Feb 1730"/>
    <s v="1730"/>
    <s v="1730-02"/>
    <s v="Anne Arundel"/>
    <x v="1"/>
    <x v="0"/>
    <n v="700"/>
    <s v="Originally surveyed Oct 1718 according to resurvey"/>
    <s v="Clark's Directions - Resurveyed"/>
    <s v="Clarks Directions"/>
    <m/>
    <s v="no survey at MSA patent site; MSA S1581-1015; Settlers of MD"/>
    <m/>
    <m/>
    <x v="77"/>
    <s v="Nicholson"/>
    <s v="Patented in Feb 1730 by William Nicholson for 700 acres repatented as Clark's Directions - Resurveyed; Originally surveyed Oct 1718 according to resurvey"/>
    <s v="CLARKS DIRECTIONS"/>
    <s v="CLARKS DIRECTIONS"/>
    <s v="1730"/>
    <s v="Y"/>
    <s v="Patented in Feb 1730 by NICHOLSON, William for 700 acres repatented as Clark's Directions - Resurveyed; Originally surveyed Oct 1718 according to resurvey"/>
    <s v="N"/>
    <x v="18"/>
    <m/>
    <m/>
    <m/>
    <n v="-4"/>
    <n v="75"/>
    <m/>
    <m/>
    <m/>
    <s v="1730"/>
    <s v="Y"/>
    <s v="Patented in Feb 1730 by NICHOLSON, William for 700 acres repatented as Clark's Directions - Resurveyed; Originally surveyed Oct 1718 according to resurvey"/>
    <s v="N"/>
    <s v="1730"/>
    <s v="Y"/>
  </r>
  <r>
    <x v="165"/>
    <s v="CLARKS DIRECTIONS - RESURVEYED"/>
    <x v="6"/>
    <s v=" William Cromwell"/>
    <s v="4/18/1738"/>
    <x v="63"/>
    <s v="1738-04"/>
    <s v="HAMMOND, Philip "/>
    <s v=" Philip  Hammond"/>
    <s v="HAMMOND, Philip "/>
    <s v="Nov 1738"/>
    <s v="1738"/>
    <s v="1738-11"/>
    <s v="Anne Arundel"/>
    <x v="1"/>
    <x v="1"/>
    <n v="322"/>
    <s v="Resurvey of tract of same name &quot;on the South Side of another tract of land called Batchelors Delight and on the north side of a branch of Patuxent called Snowdons River&quot;, also adjoining Neal's Delight"/>
    <m/>
    <s v="Clarks Directions"/>
    <m/>
    <s v="Clarks Directions - Resurveyed"/>
    <s v="Clarks Directions - Resurveyed Plat"/>
    <m/>
    <x v="11"/>
    <m/>
    <s v="Surveyed 4/18/1738 by William Cromwell; Patented in Nov 1738 by Philip Hammond for 322 acres; Resurvey of tract of same name &quot;on the South Side of another tract of land called Batchelors Delight and on the north side of a branch of Patuxent called Snowdons River&quot;, also adjoining Neal's Delight"/>
    <s v="CLARKS DIRECTIONS"/>
    <s v="CLARKS DIRECTIONS - Resurveyed"/>
    <s v="1738"/>
    <s v="Y"/>
    <s v="Patented in Nov 1738 by HAMMOND, Philip for 322 acres; Resurvey of tract of same name &quot;on the South Side of another tract of land called Batchelors Delight and on the north side of a branch of Patuxent called Snowdons River&quot;, also adjoining Neal's Delight"/>
    <s v="N"/>
    <x v="18"/>
    <m/>
    <m/>
    <m/>
    <n v="-4"/>
    <n v="295"/>
    <m/>
    <m/>
    <m/>
    <s v="1738"/>
    <s v="Y"/>
    <s v="Patented in Nov 1738 by HAMMOND, Philip for 322 acres; Resurvey of tract of same name &quot;on the South Side of another tract of land called Batchelors Delight and on the north side of a branch of Patuxent called Snowdons River&quot;, also adjoining Neal's Delight"/>
    <s v="N"/>
    <s v="1738"/>
    <s v="Y"/>
  </r>
  <r>
    <x v="166"/>
    <s v="CLARKS WALKS"/>
    <x v="5"/>
    <s v=""/>
    <m/>
    <x v="10"/>
    <s v=""/>
    <s v="CLARK, Richard"/>
    <s v=" Richard Clark"/>
    <s v="CLARK, Richard"/>
    <s v="Jul 1702"/>
    <s v="1702"/>
    <s v="1702-07"/>
    <s v="Baltimore"/>
    <x v="1"/>
    <x v="0"/>
    <n v="200"/>
    <m/>
    <s v="Clark's Walks - Resurveyed"/>
    <s v="Clarks Walks"/>
    <m/>
    <s v="no survey at MSA patent site; MSA S1582-2266"/>
    <m/>
    <m/>
    <x v="78"/>
    <s v="Hammond"/>
    <s v="Patented in Jul 1702 by Richard Clark for 200 acres repatented as Clark's Walks - Resurveyed"/>
    <s v="CLARKS WALKS"/>
    <s v="CLARKS WALKS"/>
    <s v="1702"/>
    <s v="Y"/>
    <s v="Patented in Jul 1702 by CLARK, Richard for 200 acres repatented as Clark's Walks - Resurveyed"/>
    <s v="N"/>
    <x v="5"/>
    <m/>
    <m/>
    <m/>
    <m/>
    <s v=""/>
    <m/>
    <m/>
    <m/>
    <s v="1702"/>
    <s v="Y"/>
    <s v="Patented in Jul 1702 by CLARK, Richard for 200 acres repatented as Clark's Walks - Resurveyed"/>
    <s v="N"/>
    <s v="1702"/>
    <s v="Y"/>
  </r>
  <r>
    <x v="167"/>
    <s v=""/>
    <x v="23"/>
    <s v=" James Weems"/>
    <s v="11/1/1726"/>
    <x v="43"/>
    <s v="1726-11"/>
    <s v="HAMMOND, Nathan "/>
    <s v=" Nathan  Hammond"/>
    <s v="HAMMOND, Nathan "/>
    <s v="Jul 1741"/>
    <s v="1741"/>
    <s v="1741-07"/>
    <s v="Anne Arundel"/>
    <x v="1"/>
    <x v="1"/>
    <n v="365"/>
    <s v="Resurvey of a tract of the same name &quot;in the fork of Patuxent River between a branch and said river&quot;"/>
    <m/>
    <s v="Clarks Walks"/>
    <s v="patent hard to read"/>
    <s v="Clarks Walks - Resurveyed"/>
    <s v="Clarks Walks - Resurveyed Plat"/>
    <m/>
    <x v="11"/>
    <m/>
    <s v="Surveyed 11/1/1726 by James Weems; Patented in Jul 1741 by Nathan Hammond for 365 acres; Resurvey of a tract of the same name &quot;in the fork of Patuxent River between a branch and said river&quot;"/>
    <s v="CLARKS WALKS"/>
    <s v="CLARKS WALKS - Resurveyed"/>
    <s v=""/>
    <s v=""/>
    <s v=""/>
    <s v=""/>
    <x v="5"/>
    <m/>
    <m/>
    <m/>
    <m/>
    <s v=""/>
    <m/>
    <m/>
    <m/>
    <s v=""/>
    <s v=""/>
    <s v=""/>
    <s v=""/>
    <s v=""/>
    <s v=""/>
  </r>
  <r>
    <x v="168"/>
    <s v="CLARYS FORREST"/>
    <x v="2"/>
    <s v=" Henry Ridgely"/>
    <s v="1/9/1729"/>
    <x v="3"/>
    <s v="1729-01"/>
    <s v="CLARY, John Jr."/>
    <s v=" John Jr. Clary"/>
    <s v="CLARY, John Jr."/>
    <s v="Jun 1734"/>
    <s v="1734"/>
    <s v="1734-06"/>
    <s v="Anne Arundel"/>
    <x v="1"/>
    <x v="0"/>
    <n v="100"/>
    <s v="&quot;on the north side of a branch called Dorseys Great Branch&quot; adjoining White Wine and Claret and another tract called Henry And Thomas"/>
    <m/>
    <s v="Clarys Forrest"/>
    <m/>
    <s v="Clarys Forrest"/>
    <s v="Clarys Forrest Plat"/>
    <m/>
    <x v="79"/>
    <s v="Clary"/>
    <s v="Surveyed 1/9/1729 by Henry Ridgely; Patented in Jun 1734 by John Jr. Clary for 100 acres; &quot;on the north side of a branch called Dorseys Great Branch&quot; adjoining White Wine and Claret and another tract called Henry And Thomas"/>
    <s v="CLARYS FORREST"/>
    <s v="CLARYS FORREST"/>
    <s v="1734"/>
    <s v="Y"/>
    <s v="Patented in Jun 1734 by CLARY, John Jr. for 100 acres; &quot;on the north side of a branch called Dorseys Great Branch&quot; adjoining White Wine and Claret and another tract called Henry And Thomas"/>
    <s v="N"/>
    <x v="14"/>
    <m/>
    <m/>
    <m/>
    <n v="-6"/>
    <n v="435"/>
    <m/>
    <m/>
    <m/>
    <s v="1734"/>
    <s v="Y"/>
    <s v="Patented in Jun 1734 by CLARY, John Jr. for 100 acres; &quot;on the north side of a branch called Dorseys Great Branch&quot; adjoining White Wine and Claret and another tract called Henry And Thomas"/>
    <s v="N"/>
    <s v="1734"/>
    <s v="Y"/>
  </r>
  <r>
    <x v="169"/>
    <s v="CLOVER LAND"/>
    <x v="9"/>
    <s v=" Baruch Fowler"/>
    <s v="11/29/1803"/>
    <x v="64"/>
    <s v="1803-11"/>
    <s v="CHAMBERLAIN, Hoop"/>
    <s v=" Hoop Chamberlain"/>
    <s v="CHAMBERLAIN, Hoop"/>
    <s v="Nov 1806"/>
    <s v="1806"/>
    <s v="1806-11"/>
    <s v="Anne Arundel"/>
    <x v="1"/>
    <x v="1"/>
    <n v="175"/>
    <s v="Resurvey of Anything and part of Invasion"/>
    <m/>
    <s v="Anything, Adams Forrest"/>
    <m/>
    <s v="Clover Land"/>
    <s v="Clover Land Plat"/>
    <m/>
    <x v="80"/>
    <m/>
    <s v="Surveyed 11/29/1803 by Baruch Fowler; Patented in Nov 1806 by Hoop Chamberlain for 175 acres; Resurvey of Anything and part of Invasion"/>
    <s v="CLOVER LAND"/>
    <s v="CLOVER LAND"/>
    <s v=""/>
    <s v=""/>
    <s v=""/>
    <s v=""/>
    <x v="4"/>
    <m/>
    <m/>
    <m/>
    <m/>
    <n v="343"/>
    <m/>
    <m/>
    <m/>
    <s v=""/>
    <s v=""/>
    <s v=""/>
    <s v=""/>
    <s v=""/>
    <s v=""/>
  </r>
  <r>
    <x v="170"/>
    <s v="COCKEYS NEGLECT"/>
    <x v="1"/>
    <s v=" Basil Burgess"/>
    <s v="5/13/1771"/>
    <x v="1"/>
    <s v="1771-05"/>
    <s v="DORSEY, Edward "/>
    <s v=" Edward  Dorsey"/>
    <s v="DORSEY, Edward "/>
    <s v="Nov 1775"/>
    <s v="1775"/>
    <s v="1775-11"/>
    <s v="Anne Arundel"/>
    <x v="1"/>
    <x v="0"/>
    <n v="24"/>
    <s v="&quot;Beginning at the side of the falls of Patapsco River it being at the end of the fourteenth course of a tract or parcel of land called Cockeys Regulation&quot;"/>
    <m/>
    <s v="Cockeys Neglect"/>
    <m/>
    <s v="Cockeys Neglect"/>
    <s v="Cockeys Neglect Plat"/>
    <m/>
    <x v="23"/>
    <m/>
    <s v="Surveyed 5/13/1771 by Basil Burgess; Patented in Nov 1775 by Edward Dorsey for 24 acres; &quot;Beginning at the side of the falls of Patapsco River it being at the end of the fourteenth course of a tract or parcel of land called Cockeys Regulation&quot;"/>
    <s v="COCKEYS NEGLECT"/>
    <s v="COCKEYS NEGLECT"/>
    <s v="1775"/>
    <s v="Y"/>
    <s v="Patented in Nov 1775 by DORSEY, Edward for 24 acres; &quot;Beginning at the side of the falls of Patapsco River it being at the end of the fourteenth course of a tract or parcel of land called Cockeys Regulation&quot;"/>
    <s v="N"/>
    <x v="3"/>
    <s v="Dependent/Indicated"/>
    <s v="Cockeys Regulation"/>
    <m/>
    <n v="-4"/>
    <n v="648"/>
    <m/>
    <m/>
    <m/>
    <s v="1775"/>
    <s v="Y"/>
    <s v="Patented in Nov 1775 by DORSEY, Edward for 24 acres; &quot;Beginning at the side of the falls of Patapsco River it being at the end of the fourteenth course of a tract or parcel of land called Cockeys Regulation&quot;"/>
    <s v="N"/>
    <s v="1775"/>
    <s v="Y"/>
  </r>
  <r>
    <x v="171"/>
    <s v="COCKEYS REGULATION"/>
    <x v="3"/>
    <s v=" Richard Shipley"/>
    <s v="1/30/1747"/>
    <x v="25"/>
    <s v="1747-01"/>
    <s v="COCKEY, Thomas "/>
    <s v=" Thomas  Cockey"/>
    <s v="COCKEY, Thomas "/>
    <s v="Jan 1747"/>
    <s v="1747"/>
    <s v="1747-01"/>
    <s v="Anne Arundel"/>
    <x v="1"/>
    <x v="1"/>
    <n v="212"/>
    <s v="Resurvey of The Long Discovery &quot;on the south side of the Falls of Patapsco River about 12 miles above the head of said river&quot;, adjoining Yeate's Contrivance"/>
    <s v="Mount Hebron"/>
    <s v="The Long Discovery"/>
    <m/>
    <s v="Cockeys Regulation"/>
    <s v="Cockeys Regulation Plat"/>
    <m/>
    <x v="61"/>
    <s v="Cockey"/>
    <s v="Surveyed 1/30/1747 by Richard Shipley; Patented in Jan 1747 by Thomas Cockey for 212 acres repatented as Mount Hebron; Resurvey of The Long Discovery &quot;on the south side of the Falls of Patapsco River about 12 miles above the head of said river&quot;, adjoining Yeate's Contrivance"/>
    <s v="COCKEYS REGULATION"/>
    <s v="COCKEYS REGULATION"/>
    <s v=""/>
    <s v=""/>
    <s v=""/>
    <s v=""/>
    <x v="3"/>
    <s v="Dependent/Indicated"/>
    <s v="Yates Contrivance, Mount Hebron"/>
    <m/>
    <n v="-1"/>
    <n v="383"/>
    <m/>
    <m/>
    <m/>
    <s v=""/>
    <s v=""/>
    <s v=""/>
    <s v=""/>
    <s v=""/>
    <s v=""/>
  </r>
  <r>
    <x v="172"/>
    <s v="COCKSHILL"/>
    <x v="5"/>
    <s v=""/>
    <m/>
    <x v="10"/>
    <s v=""/>
    <s v="JONES, John "/>
    <s v=" John  Jones"/>
    <s v="JONES, John "/>
    <s v="Nov 1710"/>
    <s v="1710"/>
    <s v="1710-11"/>
    <s v="Baltimore"/>
    <x v="1"/>
    <x v="0"/>
    <n v="200"/>
    <m/>
    <m/>
    <s v="Cockshill"/>
    <m/>
    <s v="no survey at MSA patent site; MSA S1593-341; Settlers of MD_x000a_"/>
    <m/>
    <m/>
    <x v="81"/>
    <s v="Jones"/>
    <s v="Patented in Nov 1710 by John Jones for 200 acres"/>
    <s v="COCKSHILL"/>
    <s v="COCKSHILL"/>
    <s v="1710"/>
    <s v="Y"/>
    <s v="Patented in Nov 1710 by JONES, John for 200 acres"/>
    <s v="N"/>
    <x v="13"/>
    <m/>
    <m/>
    <m/>
    <m/>
    <s v=""/>
    <m/>
    <m/>
    <m/>
    <s v="1710"/>
    <s v="Y"/>
    <s v="Patented in Nov 1710 by JONES, John for 200 acres"/>
    <s v="N"/>
    <s v="1710"/>
    <s v="Y"/>
  </r>
  <r>
    <x v="173"/>
    <s v="COLES CHOICE"/>
    <x v="8"/>
    <s v=" Joshua Griffith"/>
    <s v="11/20/1761"/>
    <x v="46"/>
    <s v="1761-11"/>
    <s v="COLE, William"/>
    <s v=" William Cole"/>
    <s v="COLE, William"/>
    <s v="Jan 1762"/>
    <s v="1762"/>
    <s v="1762-01"/>
    <s v="Anne Arundel"/>
    <x v="1"/>
    <x v="1"/>
    <n v="327"/>
    <s v="Resurvey of Griffith's Range adjoining Jones' Fancy, Halls Lot, and Cocks Hill (Cockshill))"/>
    <m/>
    <s v="Griffiths Range"/>
    <m/>
    <s v="Coles Choice"/>
    <s v="Coles Choice Plat"/>
    <m/>
    <x v="82"/>
    <m/>
    <s v="Surveyed 11/20/1761 by Joshua Griffith; Patented in Jan 1762 by William Cole for 327 acres; Resurvey of Griffith's Range adjoining Jones' Fancy, Halls Lot, and Cocks Hill (Cockshill))"/>
    <s v="COLES CHOICE"/>
    <s v="COLES CHOICE"/>
    <s v=""/>
    <s v=""/>
    <s v=""/>
    <s v=""/>
    <x v="10"/>
    <m/>
    <m/>
    <m/>
    <m/>
    <n v="207"/>
    <m/>
    <m/>
    <m/>
    <s v=""/>
    <s v=""/>
    <s v=""/>
    <s v=""/>
    <s v=""/>
    <s v=""/>
  </r>
  <r>
    <x v="174"/>
    <s v=""/>
    <x v="11"/>
    <s v=" John Hatherly"/>
    <s v="6/29/1809"/>
    <x v="65"/>
    <s v="1809-06"/>
    <s v="COLE, Alfred"/>
    <s v=" Alfred Cole"/>
    <s v="COLE, Alfred"/>
    <s v="Jun 1810"/>
    <s v="1810"/>
    <s v="1810-06"/>
    <s v="Anne Arundel"/>
    <x v="1"/>
    <x v="1"/>
    <n v="454"/>
    <s v="Resurvey of Cole's Choice, plat shows all adjoining lands and river"/>
    <m/>
    <s v="Griffiths Range"/>
    <m/>
    <s v="Coles Choice Resurveyed"/>
    <s v="Coles Choice Resurveyed Plat"/>
    <m/>
    <x v="82"/>
    <m/>
    <s v="Surveyed 6/29/1809 by John Hatherly; Patented in Jun 1810 by Alfred Cole for 454 acres; Resurvey of Cole's Choice, plat shows all adjoining lands and river"/>
    <s v="COLES CHOICE RESURVEYED"/>
    <s v="COLES CHOICE RESURVEYED"/>
    <s v=""/>
    <s v=""/>
    <s v=""/>
    <s v=""/>
    <x v="10"/>
    <s v="Fixed/Dependent"/>
    <s v="Borders the Little Patuxent River, Wincopin Neck, Patricks Ramble"/>
    <m/>
    <m/>
    <n v="158"/>
    <m/>
    <m/>
    <m/>
    <s v=""/>
    <s v=""/>
    <s v=""/>
    <s v=""/>
    <s v=""/>
    <s v=""/>
  </r>
  <r>
    <x v="175"/>
    <s v="COLUMBIA"/>
    <x v="4"/>
    <s v=" Vachel Stevens"/>
    <s v="6/1/1795"/>
    <x v="66"/>
    <s v="1795-06"/>
    <s v="GOODMAN, Samuel"/>
    <s v=" Samuel Goodman"/>
    <s v="GOODMAN, Samuel"/>
    <s v="Jul 1804"/>
    <s v="1804"/>
    <s v="1804-07"/>
    <s v="Anne Arundel"/>
    <x v="1"/>
    <x v="1"/>
    <n v="813"/>
    <s v="Resurvey of Find It If You Can adjoining The Warfields, Ridgely's Range, Stop The Gap, Warfield's Forrest, Good Will, Little-worth, Worthless, and Pleasant Meadows"/>
    <s v="Columbia - Corrected"/>
    <s v="Find It If You Can - Welsh"/>
    <s v="Plat needs work"/>
    <s v="Columbia"/>
    <s v="Columbia Plat"/>
    <m/>
    <x v="83"/>
    <s v="Alexander"/>
    <s v="Surveyed 6/1/1795 by Vachel Stevens; Patented in Jul 1804 by Samuel Goodman for 813 acres repatented as Columbia - Corrected; Resurvey of Find It If You Can adjoining The Warfields, Ridgely's Range, Stop The Gap, Warfield's Forrest, Good Will, Little-worth, Worthless, and Pleasant Meadows"/>
    <s v="COLUMBIA"/>
    <s v="COLUMBIA"/>
    <s v="1804"/>
    <s v="Y"/>
    <s v="Patented in Jul 1804 by GOODMAN, Samuel for 813 acres repatented as Columbia - Corrected; Resurvey of Find It If You Can adjoining The Warfields, Ridgely's Range, Stop The Gap, Warfield's Forrest, Good Will, Little-worth, Worthless, and Pleasant Meadows"/>
    <s v="N"/>
    <x v="12"/>
    <m/>
    <m/>
    <m/>
    <m/>
    <n v="69"/>
    <m/>
    <m/>
    <m/>
    <s v="1804"/>
    <s v="Y"/>
    <s v="Patented in Jul 1804 by GOODMAN, Samuel for 813 acres repatented as Columbia - Corrected; Resurvey of Find It If You Can adjoining The Warfields, Ridgely's Range, Stop The Gap, Warfield's Forrest, Good Will, Little-worth, Worthless, and Pleasant Meadows"/>
    <s v="N"/>
    <s v="1804"/>
    <s v="Y"/>
  </r>
  <r>
    <x v="176"/>
    <s v=""/>
    <x v="9"/>
    <s v=" Baruch Fowler"/>
    <s v="7/14/1803"/>
    <x v="64"/>
    <s v="1803-07"/>
    <s v="ALEXANDER, William "/>
    <s v=" William  Alexander"/>
    <s v="ALEXANDER, William "/>
    <s v="Jul 1804"/>
    <s v="1804"/>
    <s v="1804-07"/>
    <s v="Anne Arundel"/>
    <x v="1"/>
    <x v="1"/>
    <n v="813"/>
    <s v="Corrected survey of Columbia"/>
    <m/>
    <s v="Find It If You Can - Welsh"/>
    <m/>
    <s v="Columbia - Corrected"/>
    <s v="Columbia - Corrected"/>
    <m/>
    <x v="84"/>
    <m/>
    <s v="Surveyed 7/14/1803 by Baruch Fowler; Patented in Jul 1804 by William Alexander for 813 acres; Corrected survey of Columbia"/>
    <s v="COLUMBIA"/>
    <s v="COLUMBIA - Corrected"/>
    <s v=""/>
    <s v=""/>
    <s v=""/>
    <s v=""/>
    <x v="12"/>
    <m/>
    <m/>
    <m/>
    <m/>
    <s v=""/>
    <m/>
    <m/>
    <m/>
    <s v=""/>
    <s v=""/>
    <s v=""/>
    <s v=""/>
    <s v=""/>
    <s v=""/>
  </r>
  <r>
    <x v="177"/>
    <s v=""/>
    <x v="4"/>
    <s v=" Vachel Stevens"/>
    <s v="6/1/1795"/>
    <x v="66"/>
    <s v="1795-06"/>
    <s v="GOODMAN, Samuel"/>
    <s v=" Samuel Goodman"/>
    <s v="GOODMAN, Samuel"/>
    <m/>
    <s v=""/>
    <s v=""/>
    <s v="Anne Arundel"/>
    <x v="1"/>
    <x v="1"/>
    <n v="2420"/>
    <s v="Resurvey of The Victory"/>
    <m/>
    <s v="Find It If You Can - Welsh"/>
    <m/>
    <s v="Columbia - Resurveyed"/>
    <s v="Columbia - Resurveyed Plat"/>
    <m/>
    <x v="83"/>
    <m/>
    <s v="Surveyed 6/1/1795 by Vachel Stevens;  by Samuel Goodman for 2420 acres; Resurvey of The Victory"/>
    <s v="COLUMBIA"/>
    <s v="COLUMBIA - Resurveyed"/>
    <s v=""/>
    <s v="Y"/>
    <s v=""/>
    <s v=""/>
    <x v="12"/>
    <m/>
    <m/>
    <m/>
    <m/>
    <n v="9"/>
    <m/>
    <m/>
    <m/>
    <s v=""/>
    <s v="Y"/>
    <s v=""/>
    <s v=""/>
    <s v=""/>
    <s v="Y"/>
  </r>
  <r>
    <x v="178"/>
    <s v="CONCLUSION"/>
    <x v="3"/>
    <s v=" Richard Shipley"/>
    <s v="9/29/1750"/>
    <x v="47"/>
    <s v="1750-09"/>
    <s v="HOOD, John "/>
    <s v=" John  Hood"/>
    <s v="HOOD, John "/>
    <s v="Oct 1752"/>
    <s v="1752"/>
    <s v="1752-10"/>
    <s v="Anne Arundel"/>
    <x v="1"/>
    <x v="1"/>
    <n v="792"/>
    <s v="Resurvey of Barnes Hunt &quot;on the south side of the Western Falls of Patapsco River and on the head drafts of the Middle River of Patuxent&quot; adjoining Barnes Friendship, Henry's Park, The Invasion; near a draft of Locust Thicket branch; plat shows the Barrans and Stoney Barran Ridge"/>
    <m/>
    <s v="Barnes Hunt"/>
    <m/>
    <s v="Conclusion"/>
    <s v="Conclusion Plat"/>
    <m/>
    <x v="5"/>
    <s v="Hood"/>
    <s v="Surveyed 9/29/1750 by Richard Shipley; Patented in Oct 1752 by John Hood for 792 acres; Resurvey of Barnes Hunt &quot;on the south side of the Western Falls of Patapsco River and on the head drafts of the Middle River of Patuxent&quot; adjoining Barnes Friendship, Henry's Park, The Invasion; near a draft of Locust Thicket branch; plat shows the Barrans and Stoney Barran Ridge"/>
    <s v="CONCLUSION"/>
    <s v="CONCLUSION"/>
    <s v="1752"/>
    <s v="Y"/>
    <s v="Patented in Oct 1752 by HOOD, John for 792 acres; Resurvey of Barnes Hunt &quot;on the south side of the Western Falls of Patapsco River and on the head drafts of the Middle River of Patuxent&quot; adjoining Barnes Friendship, Henry's Park, The Invasion; near a draft of Locust Thicket branch; plat shows the Barrans and Stoney Barran Ridge"/>
    <s v="N"/>
    <x v="8"/>
    <m/>
    <m/>
    <m/>
    <n v="4"/>
    <n v="70"/>
    <m/>
    <m/>
    <m/>
    <s v="1752"/>
    <s v="Y"/>
    <s v="Patented in Oct 1752 by HOOD, John for 792 acres; Resurvey of Barnes Hunt &quot;on the south side of the Western Falls of Patapsco River and on the head drafts of the Middle River of Patuxent&quot; adjoining Barnes Friendship, Henry's Park, The Invasion; near a draft of Locust Thicket branch; plat shows the Barrans and Stoney Barran Ridge"/>
    <s v="N"/>
    <s v="1752"/>
    <s v="Y"/>
  </r>
  <r>
    <x v="179"/>
    <s v="CONCORD"/>
    <x v="3"/>
    <s v=" Richard Shipley"/>
    <s v="8/10/1751"/>
    <x v="48"/>
    <s v="1751-08"/>
    <s v="HOOD, John "/>
    <s v=" John  Hood"/>
    <s v="HOOD, John "/>
    <s v="Nov 1752"/>
    <s v="1752"/>
    <s v="1752-11"/>
    <s v="Anne Arundel"/>
    <x v="1"/>
    <x v="0"/>
    <n v="108"/>
    <s v="&quot;on the drafts of the Western Falls of Patapsco River&quot; starting &quot;on the west side of the Great Bridge Branch&quot;"/>
    <s v="Concord Resurveyed"/>
    <s v="Concord"/>
    <m/>
    <s v="Concord"/>
    <s v="Concord Plat"/>
    <m/>
    <x v="5"/>
    <s v="Hood"/>
    <s v="Surveyed 8/10/1751 by Richard Shipley; Patented in Nov 1752 by John Hood for 108 acres repatented as Concord Resurveyed; &quot;on the drafts of the Western Falls of Patapsco River&quot; starting &quot;on the west side of the Great Bridge Branch&quot;"/>
    <s v="CONCORD"/>
    <s v="CONCORD"/>
    <s v="1752"/>
    <s v="Y"/>
    <s v="Patented in Nov 1752 by HOOD, John for 108 acres repatented as Concord Resurveyed; &quot;on the drafts of the Western Falls of Patapsco River&quot; starting &quot;on the west side of the Great Bridge Branch&quot;"/>
    <s v="N"/>
    <x v="8"/>
    <m/>
    <m/>
    <m/>
    <m/>
    <n v="403"/>
    <m/>
    <m/>
    <m/>
    <s v="1752"/>
    <s v="Y"/>
    <s v="Patented in Nov 1752 by HOOD, John for 108 acres repatented as Concord Resurveyed; &quot;on the drafts of the Western Falls of Patapsco River&quot; starting &quot;on the west side of the Great Bridge Branch&quot;"/>
    <s v="N"/>
    <s v="1752"/>
    <s v="Y"/>
  </r>
  <r>
    <x v="180"/>
    <s v=""/>
    <x v="1"/>
    <s v=" Basil Burgess"/>
    <s v="7/17/1771"/>
    <x v="1"/>
    <s v="1771-07"/>
    <s v="HOOD, John "/>
    <s v=" John  Hood"/>
    <s v="HOOD, John "/>
    <s v="Mar 1773"/>
    <s v="1773"/>
    <s v="1773-03"/>
    <s v="Anne Arundel"/>
    <x v="1"/>
    <x v="1"/>
    <n v="513"/>
    <s v="Resurvey of Concord Resurveyed adding vacancies on Baltimore County side"/>
    <m/>
    <s v="Concord - Resurveyed"/>
    <m/>
    <s v="Concord - Resurveyed"/>
    <s v="Concord - Resurveyed Plat"/>
    <m/>
    <x v="5"/>
    <m/>
    <s v="Surveyed 7/17/1771 by Basil Burgess; Patented in Mar 1773 by John Hood for 513 acres; Resurvey of Concord Resurveyed adding vacancies on Baltimore County side"/>
    <s v="CONCORD"/>
    <s v="CONCORD - Resurveyed"/>
    <s v=""/>
    <s v=""/>
    <s v=""/>
    <s v=""/>
    <x v="8"/>
    <m/>
    <m/>
    <m/>
    <m/>
    <s v=""/>
    <m/>
    <m/>
    <m/>
    <s v=""/>
    <s v=""/>
    <s v=""/>
    <s v=""/>
    <s v=""/>
    <s v=""/>
  </r>
  <r>
    <x v="181"/>
    <s v=""/>
    <x v="8"/>
    <s v=" Joshua Griffith"/>
    <s v="11/16/1764"/>
    <x v="20"/>
    <s v="1764-11"/>
    <s v="HOOD, John "/>
    <s v=" John  Hood"/>
    <s v="HOOD, John "/>
    <s v="Mar 1765"/>
    <s v="1765"/>
    <s v="1765-03"/>
    <s v="Anne Arundel"/>
    <x v="1"/>
    <x v="1"/>
    <n v="340"/>
    <s v="Resurvey of Concord &quot;at the end of the seventeenth course of a tract of land called Johns Chance&quot;"/>
    <s v="Concord - Resurveyed"/>
    <s v="Concord"/>
    <m/>
    <s v="Concord Resurveyed"/>
    <s v="Concord Resurveyed Plat"/>
    <m/>
    <x v="5"/>
    <m/>
    <s v="Surveyed 11/16/1764 by Joshua Griffith; Patented in Mar 1765 by John Hood for 340 acres repatented as Concord - Resurveyed; Resurvey of Concord &quot;at the end of the seventeenth course of a tract of land called Johns Chance&quot;"/>
    <s v="CONCORD RESURVEYED"/>
    <s v="CONCORD RESURVEYED"/>
    <s v=""/>
    <s v=""/>
    <s v=""/>
    <s v=""/>
    <x v="8"/>
    <m/>
    <m/>
    <m/>
    <m/>
    <s v=""/>
    <m/>
    <m/>
    <m/>
    <s v=""/>
    <s v=""/>
    <s v=""/>
    <s v=""/>
    <s v=""/>
    <s v=""/>
  </r>
  <r>
    <x v="182"/>
    <s v="CONTENT"/>
    <x v="3"/>
    <s v=" Richard Shipley"/>
    <s v="1/20/1755"/>
    <x v="34"/>
    <s v="1755-01"/>
    <s v="FRISSELL, Jason"/>
    <s v=" Jason Frissell"/>
    <s v="FRISSELL, Jason"/>
    <s v="Jan 1755"/>
    <s v="1755"/>
    <s v="1755-01"/>
    <s v="Anne Arundel"/>
    <x v="1"/>
    <x v="0"/>
    <n v="5"/>
    <s v="This land was found to lie in Yates Contrivance so was resurveyed a few months later"/>
    <s v="Contentment"/>
    <s v="Content"/>
    <s v="folder actually contains resurvey of Content called Contentment"/>
    <s v="Content"/>
    <s v="Content Plat"/>
    <m/>
    <x v="85"/>
    <m/>
    <s v="Surveyed 1/20/1755 by Richard Shipley; Patented in Jan 1755 by Jason Frissell for 5 acres repatented as Contentment; This land was found to lie in Yates Contrivance so was resurveyed a few months later"/>
    <s v="CONTENT"/>
    <s v="CONTENT"/>
    <s v="1755"/>
    <s v="Y"/>
    <s v="Patented in Jan 1755 by FRISSELL, Jason for 5 acres repatented as Contentment; This land was found to lie in Yates Contrivance so was resurveyed a few months later"/>
    <s v="N"/>
    <x v="3"/>
    <s v="Dependent"/>
    <s v="Shown on resurvey plat for Contentment"/>
    <m/>
    <m/>
    <n v="742"/>
    <m/>
    <m/>
    <m/>
    <s v="1755"/>
    <s v="Y"/>
    <s v="Patented in Jan 1755 by FRISSELL, Jason for 5 acres repatented as Contentment; This land was found to lie in Yates Contrivance so was resurveyed a few months later"/>
    <s v="N"/>
    <s v="1755"/>
    <s v="Y"/>
  </r>
  <r>
    <x v="183"/>
    <s v="CONTENTION"/>
    <x v="0"/>
    <s v=" James Calder"/>
    <s v="12/1/1773"/>
    <x v="29"/>
    <s v="1773-12"/>
    <s v="HAYWARD, Joseph"/>
    <s v=" Joseph Hayward"/>
    <s v="HAYWARD, Joseph"/>
    <s v="Jun 1773"/>
    <s v="1773"/>
    <s v="1773-06"/>
    <s v="Baltimore"/>
    <x v="1"/>
    <x v="2"/>
    <n v="20"/>
    <s v="&quot;lying partly in Baltimore County and partly in Annarundel County beginning .. on the north east side of a hill on the west side of the main falls of Patapsco River a little above Ellicotts Mill&quot;; never patented"/>
    <m/>
    <s v="Contention"/>
    <m/>
    <s v="Contention"/>
    <s v="Contention Plat"/>
    <m/>
    <x v="86"/>
    <m/>
    <s v="Surveyed 12/1/1773 by James Calder; Patented in Jun 1773 by Joseph Hayward for 20 acres; &quot;lying partly in Baltimore County and partly in Annarundel County beginning .. on the north east side of a hill on the west side of the main falls of Patapsco River a little above Ellicotts Mill&quot;; never patented"/>
    <s v="CONTENTION"/>
    <s v="CONTENTION"/>
    <s v="1773"/>
    <s v="Y"/>
    <s v="Patented in Jun 1773 by HAYWARD, Joseph for 20 acres; &quot;lying partly in Baltimore County and partly in Annarundel County beginning … on the north east side of a hill on the west side of the main falls of Patapsco River a little above Ellicotts Mill&quot;; never patented"/>
    <s v="N"/>
    <x v="3"/>
    <s v="Dependent/Indicated"/>
    <s v="Adjoins Joshuas Grove on the west side of the falls"/>
    <m/>
    <n v="-3"/>
    <n v="671"/>
    <m/>
    <m/>
    <m/>
    <s v="1773"/>
    <s v="Y"/>
    <s v="Patented in Jun 1773 by HAYWARD, Joseph for 20 acres; &quot;lying partly in Baltimore County and partly in Annarundel County beginning … on the north east side of a hill on the west side of the main falls of Patapsco River a little above Ellicotts Mill&quot;; never patented"/>
    <s v="N"/>
    <s v="1773"/>
    <s v="Y"/>
  </r>
  <r>
    <x v="184"/>
    <s v="CONTENTION ENDED"/>
    <x v="5"/>
    <s v=""/>
    <m/>
    <x v="10"/>
    <s v=""/>
    <s v="RIDGELY, Henry"/>
    <s v=" Henry Ridgely"/>
    <s v="RIDGELY, Henry"/>
    <s v="Dec 1763"/>
    <s v="1763"/>
    <s v="1763-12"/>
    <s v="Anne Arundel"/>
    <x v="1"/>
    <x v="3"/>
    <n v="370"/>
    <m/>
    <m/>
    <s v="Contention Ended"/>
    <s v="folder found empty"/>
    <s v="Contention Ended"/>
    <s v="folder found empty"/>
    <m/>
    <x v="12"/>
    <s v=""/>
    <s v="Patented in Dec 1763 by Henry Ridgely for 370 acres"/>
    <s v="CONTENTION ENDED"/>
    <s v="CONTENTION ENDED"/>
    <s v="1763"/>
    <s v="Y"/>
    <s v="Patented in Dec 1763 by RIDGELY, Henry for 370 acres"/>
    <s v="N"/>
    <x v="21"/>
    <m/>
    <m/>
    <m/>
    <m/>
    <s v=""/>
    <m/>
    <m/>
    <m/>
    <s v="1763"/>
    <s v="Y"/>
    <s v="Patented in Dec 1763 by RIDGELY, Henry for 370 acres"/>
    <s v="N"/>
    <s v="1763"/>
    <s v="Y"/>
  </r>
  <r>
    <x v="185"/>
    <s v="CONTENTMENT"/>
    <x v="3"/>
    <s v=" Richard Shipley"/>
    <s v="5/12/1755"/>
    <x v="34"/>
    <s v="1755-05"/>
    <s v="FRISSELL, Jason"/>
    <s v=" Jason Frissell"/>
    <s v="CHARMIER, Daniel"/>
    <s v="Jan 1755"/>
    <s v="1755"/>
    <s v="1755-01"/>
    <s v="Anne Arundel"/>
    <x v="1"/>
    <x v="1"/>
    <n v="350"/>
    <s v="Resurvey of Content &quot;on west side of the main falls of Patapsco River&quot; and bounding on it, adjoining Carter's Rock and Yeates Contrivance; Content was found to lie in Yates Contrivance so the resurvey was done shortly thereafter"/>
    <m/>
    <s v="Content"/>
    <s v="folder for Contentment just has transfer of ownership from Jason Frissell to Daniel Chamier"/>
    <s v="Content (Contentment)"/>
    <s v="Contentment Plat"/>
    <m/>
    <x v="87"/>
    <s v="Chamier"/>
    <s v="Surveyed 5/12/1755 by Richard Shipley; Patented in Jan 1755 by Jason Frissell for 350 acres; Resurvey of Content &quot;on west side of the main falls of Patapsco River&quot; and bounding on it, adjoining Carter's Rock and Yeates Contrivance; Content was found to lie in Yates Contrivance so the resurvey was done shortly thereafter"/>
    <s v="CONTENTMENT"/>
    <s v="CONTENTMENT"/>
    <s v="1755"/>
    <s v="Y"/>
    <s v="Patented in Jan 1755 by FRISSELL, Jason for 350 acres; Resurvey of Content &quot;on west side of the main falls of Patapsco River&quot; and bounding on it, adjoining Carter's Rock and Yeates Contrivance; Content was found to lie in Yates Contrivance so the resurvey was done shortly thereafter"/>
    <s v="N"/>
    <x v="3"/>
    <s v="Fixed"/>
    <s v="Bounds on the Patapsco River"/>
    <m/>
    <n v="0"/>
    <n v="202"/>
    <m/>
    <m/>
    <m/>
    <s v="1755"/>
    <s v="Y"/>
    <s v="Patented in Jan 1755 by FRISSELL, Jason for 350 acres; Resurvey of Content &quot;on west side of the main falls of Patapsco River&quot; and bounding on it, adjoining Carter's Rock and Yeates Contrivance; Content was found to lie in Yates Contrivance so the resurvey was done shortly thereafter"/>
    <s v="N"/>
    <s v="1755"/>
    <s v="Y"/>
  </r>
  <r>
    <x v="186"/>
    <s v="COOPERS LOT"/>
    <x v="2"/>
    <s v=" Henry Ridgely"/>
    <s v="4/3/1728"/>
    <x v="52"/>
    <s v="1728-04"/>
    <s v="MEWSHAW, John"/>
    <s v=" John Mewshaw"/>
    <s v="WORTHINGTON, John "/>
    <s v="Jun 1734"/>
    <s v="1734"/>
    <s v="1734-06"/>
    <s v="Anne Arundel"/>
    <x v="1"/>
    <x v="0"/>
    <n v="100"/>
    <s v="&quot;on a branch in the fork of Patuxent River called Hammond's Branch&quot;, surveyed for John Mewshaw who turned over his rights to the property to John Worthington"/>
    <m/>
    <s v="Coopers Lot"/>
    <m/>
    <s v="Coopers Lot"/>
    <s v="Coopers Lot Plat"/>
    <m/>
    <x v="30"/>
    <s v="Worthington"/>
    <s v="Surveyed 4/3/1728 by Henry Ridgely; Patented in Jun 1734 by John Mewshaw for 100 acres; &quot;on a branch in the fork of Patuxent River called Hammond's Branch&quot;, surveyed for John Mewshaw who turned over his rights to the property to John Worthington"/>
    <s v="COOPERS LOT"/>
    <s v="COOPERS LOT"/>
    <s v="1734"/>
    <s v="Y"/>
    <s v="Patented in Jun 1734 by MEWSHAW, John for 100 acres; &quot;on a branch in the fork of Patuxent River called Hammond's Branch&quot;, surveyed for John Mewshaw who turned over his rights to the property to John Worthington"/>
    <s v="N"/>
    <x v="5"/>
    <m/>
    <m/>
    <m/>
    <m/>
    <n v="427"/>
    <m/>
    <m/>
    <m/>
    <s v="1734"/>
    <s v="Y"/>
    <s v="Patented in Jun 1734 by MEWSHAW, John for 100 acres; &quot;on a branch in the fork of Patuxent River called Hammond's Branch&quot;, surveyed for John Mewshaw who turned over his rights to the property to John Worthington"/>
    <s v="N"/>
    <s v="1734"/>
    <s v="Y"/>
  </r>
  <r>
    <x v="187"/>
    <s v="COPPER HILL"/>
    <x v="2"/>
    <s v=" Henry Ridgely"/>
    <s v="9/27/1731"/>
    <x v="67"/>
    <s v="1731-09"/>
    <s v="GARDNER, John"/>
    <s v=" John Gardner"/>
    <s v="GARDNER, John"/>
    <s v="Aug 1739"/>
    <s v="1739"/>
    <s v="1739-08"/>
    <s v="Anne Arundel"/>
    <x v="1"/>
    <x v="0"/>
    <n v="5"/>
    <s v="&quot;on the west side of the maine falls of Patapsco River and near to a tract of land called Carters Rock laid out for Daniell Carter&quot;, location described in Oella survey"/>
    <m/>
    <s v="Copper Hill"/>
    <s v="John, William, and Christopher Gardner and Philip Howard were partners; needs work - just guessing as to its location"/>
    <s v="Copper Hill"/>
    <s v="Copper Hill Plat"/>
    <m/>
    <x v="13"/>
    <m/>
    <s v="Surveyed 9/27/1731 by Henry Ridgely; Patented in Aug 1739 by John Gardner for 5 acres; &quot;on the west side of the maine falls of Patapsco River and near to a tract of land called Carters Rock laid out for Daniell Carter&quot;, location described in Oella survey"/>
    <s v="COPPER HILL"/>
    <s v="COPPER HILL"/>
    <s v="1739"/>
    <s v="Y"/>
    <s v="Patented in Aug 1739 by GARDNER, John for 5 acres; &quot;on the west side of the maine falls of Patapsco River and near to a tract of land called Carters Rock laid out for Daniell Carter&quot;, location described in Oella survey"/>
    <s v="N"/>
    <x v="3"/>
    <m/>
    <m/>
    <m/>
    <m/>
    <n v="744"/>
    <m/>
    <m/>
    <m/>
    <s v="1739"/>
    <s v="Y"/>
    <s v="Patented in Aug 1739 by GARDNER, John for 5 acres; &quot;on the west side of the maine falls of Patapsco River and near to a tract of land called Carters Rock laid out for Daniell Carter&quot;, location described in Oella survey"/>
    <s v="N"/>
    <s v="1739"/>
    <s v="Y"/>
  </r>
  <r>
    <x v="188"/>
    <s v="COST UPON COST"/>
    <x v="5"/>
    <s v=""/>
    <m/>
    <x v="10"/>
    <s v=""/>
    <s v="RIDGELY, Robert"/>
    <s v=" Robert Ridgely"/>
    <s v="RIDGELY, Robert"/>
    <s v="Jul 1749"/>
    <s v="1749"/>
    <s v="1749-07"/>
    <s v="Baltimore"/>
    <x v="1"/>
    <x v="0"/>
    <n v="33"/>
    <m/>
    <s v="Felicity"/>
    <s v="Cost Upon Cost"/>
    <m/>
    <s v="no survey at MSA patent site; MSA S1593-370 (says 20 acres); Settlers of MD"/>
    <m/>
    <m/>
    <x v="12"/>
    <m/>
    <s v="Patented in Jul 1749 by Robert Ridgely for 33 acres repatented as Felicity"/>
    <s v="COST UPON COST"/>
    <s v="COST UPON COST"/>
    <s v="1749"/>
    <s v="Y"/>
    <s v="Patented in Jul 1749 by RIDGELY, Robert for 33 acres repatented as Felicity"/>
    <s v="N"/>
    <x v="17"/>
    <m/>
    <m/>
    <m/>
    <m/>
    <s v=""/>
    <m/>
    <m/>
    <m/>
    <s v="1749"/>
    <s v="Y"/>
    <s v="Patented in Jul 1749 by RIDGELY, Robert for 33 acres repatented as Felicity"/>
    <s v="N"/>
    <s v="1749"/>
    <s v="Y"/>
  </r>
  <r>
    <x v="189"/>
    <s v="COSTLY"/>
    <x v="7"/>
    <s v=" Orlando Griffith"/>
    <s v="4/14/1767"/>
    <x v="54"/>
    <s v="1767-04"/>
    <s v="HOWARD, Henry "/>
    <s v=" Henry  Howard"/>
    <s v="HOWARD, Henry "/>
    <s v="Oct 1769"/>
    <s v="1769"/>
    <s v="1769-10"/>
    <s v="Anne Arundel"/>
    <x v="1"/>
    <x v="0"/>
    <n v="29"/>
    <s v="&quot;Beginning at the end of the nineteenth course of a tract of land called Howards Resolution&quot;"/>
    <m/>
    <s v="Costly"/>
    <m/>
    <s v="Costly"/>
    <s v="Costly Plat"/>
    <m/>
    <x v="34"/>
    <m/>
    <s v="Surveyed 4/14/1767 by Orlando Griffith; Patented in Oct 1769 by Henry Howard for 29 acres; &quot;Beginning at the end of the nineteenth course of a tract of land called Howards Resolution&quot;"/>
    <s v="COSTLY"/>
    <s v="COSTLY"/>
    <s v="1769"/>
    <s v="Y"/>
    <s v="Patented in Oct 1769 by HOWARD, Henry for 29 acres; &quot;Beginning at the end of the nineteenth course of a tract of land called Howards Resolution&quot;"/>
    <s v="N"/>
    <x v="11"/>
    <m/>
    <m/>
    <m/>
    <m/>
    <n v="662"/>
    <m/>
    <m/>
    <m/>
    <s v="1769"/>
    <s v="Y"/>
    <s v="Patented in Oct 1769 by HOWARD, Henry for 29 acres; &quot;Beginning at the end of the nineteenth course of a tract of land called Howards Resolution&quot;"/>
    <s v="N"/>
    <s v="1769"/>
    <s v="Y"/>
  </r>
  <r>
    <x v="190"/>
    <s v="COWICK HALL"/>
    <x v="10"/>
    <s v=" John Dorsey"/>
    <s v="6/12/1725"/>
    <x v="22"/>
    <s v="1725-06"/>
    <s v="WAINWRIGHT, Thomas "/>
    <s v=" Thomas  Wainwright"/>
    <s v="WAINWRIGHT, Thomas "/>
    <s v="Mar 1729"/>
    <s v="1729"/>
    <s v="1729-03"/>
    <s v="Baltimore"/>
    <x v="1"/>
    <x v="0"/>
    <n v="236"/>
    <s v="lying Baltimore County starting at &quot;the first bounded trees of the land called Sewell's(?) Delight standing on the west side the main falls of Patapsco River&quot;"/>
    <s v="Upton Park"/>
    <s v="Cowick Hall"/>
    <m/>
    <s v="Cowick Hall"/>
    <s v="Cowick Hall Plat"/>
    <m/>
    <x v="88"/>
    <m/>
    <s v="Surveyed 6/12/1725 by John Dorsey; Patented in Mar 1729 by Thomas Wainwright for 236 acres repatented as Upton Park; lying Baltimore County starting at &quot;the first bounded trees of the land called Sewell's(?) Delight standing on the west side the main falls of Patapsco River&quot;"/>
    <s v="COWICK HALL"/>
    <s v="COWICK HALL"/>
    <s v="1729"/>
    <s v="Y"/>
    <s v="Patented in Mar 1729 by WAINWRIGHT, Thomas for 236 acres repatented as Upton Park; lying Baltimore County starting at &quot;the first bounded trees of the land called Sewell's(?) Delight standing on the west side the main falls of Patapsco River&quot;"/>
    <s v="N"/>
    <x v="3"/>
    <m/>
    <m/>
    <m/>
    <m/>
    <n v="272"/>
    <m/>
    <m/>
    <m/>
    <s v="1729"/>
    <s v="Y"/>
    <s v="Patented in Mar 1729 by WAINWRIGHT, Thomas for 236 acres repatented as Upton Park; lying Baltimore County starting at &quot;the first bounded trees of the land called Sewell's(?) Delight standing on the west side the main falls of Patapsco River&quot;"/>
    <s v="N"/>
    <s v="1729"/>
    <s v="Y"/>
  </r>
  <r>
    <x v="191"/>
    <s v="CREAGHS ENLARGEMENT"/>
    <x v="3"/>
    <s v=" Richard Shipley"/>
    <s v="2/24/1748"/>
    <x v="44"/>
    <s v="1748-02"/>
    <s v="CREAGH, James "/>
    <s v=" James  Creagh"/>
    <s v="CREAGH, James "/>
    <s v="Jul 1750"/>
    <s v="1750"/>
    <s v="1750-07"/>
    <s v="Anne Arundel"/>
    <x v="1"/>
    <x v="0"/>
    <n v="274"/>
    <s v="Resurvey of Howards Chance and part of Mount Gilboa beginning at two oaks &quot;standing on the east side of the main waggon road near the end of the south by west line of a tract of land called Hopsons Choice they being the original beginning trees of a tract of land called Hatherleys Resolution&quot;"/>
    <m/>
    <s v="Howards Chance, Mount Gilboa"/>
    <m/>
    <s v="Creaghs Enlargement"/>
    <s v="Creaghs Enlargement Plat"/>
    <m/>
    <x v="89"/>
    <s v="Creagh"/>
    <s v="Surveyed 2/24/1748 by Richard Shipley; Patented in Jul 1750 by James Creagh for 274 acres; Resurvey of Howards Chance and part of Mount Gilboa beginning at two oaks &quot;standing on the east side of the main waggon road near the end of the south by west line of a tract of land called Hopsons Choice they being the original beginning trees of a tract of land called Hatherleys Resolution&quot;"/>
    <s v="CREAGHS ENLARGEMENT"/>
    <s v="CREAGHS ENLARGEMENT"/>
    <s v="1750"/>
    <s v="Y"/>
    <s v="Patented in Jul 1750 by CREAGH, James for 274 acres; Resurvey of Howards Chance and part of Mount Gilboa beginning at two oaks &quot;standing on the east side of the main waggon road near the end of the south by west line of a tract of land called Hopsons Choice they being the original beginning trees of a tract of land called Hatherleys Resolution&quot;"/>
    <s v="N"/>
    <x v="2"/>
    <m/>
    <m/>
    <m/>
    <m/>
    <n v="235"/>
    <m/>
    <m/>
    <m/>
    <s v="1750"/>
    <s v="Y"/>
    <s v="Patented in Jul 1750 by CREAGH, James for 274 acres; Resurvey of Howards Chance and part of Mount Gilboa beginning at two oaks &quot;standing on the east side of the main waggon road near the end of the south by west line of a tract of land called Hopsons Choice they being the original beginning trees of a tract of land called Hatherleys Resolution&quot;"/>
    <s v="N"/>
    <s v="1750"/>
    <s v="Y"/>
  </r>
  <r>
    <x v="192"/>
    <s v="CROSSES FORREST"/>
    <x v="5"/>
    <s v=""/>
    <m/>
    <x v="10"/>
    <s v=""/>
    <s v="CROSS, John "/>
    <s v=" John  Cross"/>
    <s v="CROSS, John "/>
    <n v="1697"/>
    <s v="1697"/>
    <s v="1697-01"/>
    <s v="Baltimore"/>
    <x v="1"/>
    <x v="0"/>
    <n v="357"/>
    <m/>
    <m/>
    <s v="Crosses Forrest"/>
    <m/>
    <s v="no survey at MSA patent site; MSA S1593-378; Settlers of MD"/>
    <m/>
    <m/>
    <x v="90"/>
    <s v="Cross"/>
    <s v="Patented in 1697 by John Cross for 357 acres"/>
    <s v="CROSSES FORREST"/>
    <s v="CROSSES FORREST"/>
    <s v="1697"/>
    <s v="Y"/>
    <s v="Patented in 1697 by CROSS, John for 357 acres"/>
    <s v="N"/>
    <x v="13"/>
    <m/>
    <m/>
    <m/>
    <m/>
    <s v=""/>
    <m/>
    <m/>
    <m/>
    <s v="1697"/>
    <s v="Y"/>
    <s v="Patented in 1697 by CROSS, John for 357 acres"/>
    <s v="N"/>
    <s v="1697"/>
    <s v="Y"/>
  </r>
  <r>
    <x v="193"/>
    <s v="CROW NEST BOTTOM"/>
    <x v="8"/>
    <s v=" Joshua Griffith"/>
    <s v="10/19/1762"/>
    <x v="15"/>
    <s v="1762-10"/>
    <s v="SELBY, Mordecai"/>
    <s v=" Mordecai Selby"/>
    <s v="SELBY, Mordecai"/>
    <s v="Oct 1762"/>
    <s v="1762"/>
    <s v="1762-10"/>
    <s v="Anne Arundel"/>
    <x v="1"/>
    <x v="0"/>
    <n v="10"/>
    <s v="&quot;Beginning at the end of the seventh line of a tract of land called Shipley's Discovery&quot;, included on the Lost By Neglect plat shown in the northwest corner of the plat"/>
    <m/>
    <s v="Crow Nest Bottom"/>
    <m/>
    <s v="Crow Nest Bottom"/>
    <s v="Crow Nest Bottom Plat"/>
    <m/>
    <x v="91"/>
    <m/>
    <s v="Surveyed 10/19/1762 by Joshua Griffith; Patented in Oct 1762 by Mordecai Selby for 10 acres; &quot;Beginning at the end of the seventh line of a tract of land called Shipley's Discovery&quot;, included on the Lost By Neglect plat shown in the northwest corner of the plat"/>
    <s v="CROW NEST BOTTOM"/>
    <s v="CROW NEST BOTTOM"/>
    <s v="1762"/>
    <s v="Y"/>
    <s v="Patented in Oct 1762 by SELBY, Mordecai for 10 acres; &quot;Beginning at the end of the seventh line of a tract of land called Shipley's Discovery&quot;, included on the Lost By Neglect plat shown in the northwest corner of the plat"/>
    <s v="N"/>
    <x v="8"/>
    <m/>
    <m/>
    <m/>
    <m/>
    <n v="712"/>
    <m/>
    <m/>
    <m/>
    <s v="1762"/>
    <s v="Y"/>
    <s v="Patented in Oct 1762 by SELBY, Mordecai for 10 acres; &quot;Beginning at the end of the seventh line of a tract of land called Shipley's Discovery&quot;, included on the Lost By Neglect plat shown in the northwest corner of the plat"/>
    <s v="N"/>
    <s v="1762"/>
    <s v="Y"/>
  </r>
  <r>
    <x v="194"/>
    <s v="CUMBERLAND"/>
    <x v="3"/>
    <s v=" Richard Shipley"/>
    <s v="5/8/1751"/>
    <x v="48"/>
    <s v="1751-05"/>
    <s v="BARNES, Adam "/>
    <s v=" Adam  Barnes"/>
    <s v="BARNES, Adam "/>
    <s v="Oct 1752"/>
    <s v="1752"/>
    <s v="1752-10"/>
    <s v="Anne Arundel"/>
    <x v="1"/>
    <x v="1"/>
    <n v="640"/>
    <s v="Resurvey of John's Lott &quot;on the drafts of the Middle River of Patuxent&quot;, adjoining Invasion, Pheasant Ridge, Henry And Peter"/>
    <m/>
    <s v="Johns Lot - Barnes"/>
    <m/>
    <s v="Cumberland"/>
    <s v="Cumberland Plat"/>
    <m/>
    <x v="8"/>
    <s v="Barnes"/>
    <s v="Surveyed 5/8/1751 by Richard Shipley; Patented in Oct 1752 by Adam Barnes for 640 acres; Resurvey of John's Lott &quot;on the drafts of the Middle River of Patuxent&quot;, adjoining Invasion, Pheasant Ridge, Henry And Peter"/>
    <s v="CUMBERLAND"/>
    <s v="CUMBERLAND"/>
    <s v="1752"/>
    <s v="Y"/>
    <s v="Patented in Oct 1752 by BARNES, Adam for 640 acres; Resurvey of John's Lott &quot;on the drafts of the Middle River of Patuxent&quot;, adjoining Invasion, Pheasant Ridge, Henry And Peter"/>
    <s v="N"/>
    <x v="11"/>
    <m/>
    <m/>
    <m/>
    <m/>
    <n v="109"/>
    <m/>
    <m/>
    <m/>
    <s v="1752"/>
    <s v="Y"/>
    <s v="Patented in Oct 1752 by BARNES, Adam for 640 acres; Resurvey of John's Lott &quot;on the drafts of the Middle River of Patuxent&quot;, adjoining Invasion, Pheasant Ridge, Henry And Peter"/>
    <s v="N"/>
    <s v="1752"/>
    <s v="Y"/>
  </r>
  <r>
    <x v="195"/>
    <s v=""/>
    <x v="13"/>
    <s v=" Philip Jones"/>
    <m/>
    <x v="10"/>
    <s v=""/>
    <s v="HAMMOND, William"/>
    <s v=" William Hammond"/>
    <s v="HAMMOND, William"/>
    <s v="Jun 1734"/>
    <s v="1734"/>
    <s v="1734-06"/>
    <s v="Baltimore"/>
    <x v="6"/>
    <x v="0"/>
    <n v="400"/>
    <s v="in Baltimore County beginning &quot;on the north side of a run called the middle run which said run descends into the west side of the Maine falls of Patapsco&quot;"/>
    <m/>
    <s v="Curgaforgus"/>
    <m/>
    <s v="Curgaforgus"/>
    <m/>
    <m/>
    <x v="11"/>
    <m/>
    <s v=" by Philip JonesPatented in Jun 1734 by William Hammond for 400 acres; in Baltimore County beginning &quot;on the north side of a run called the middle run which said run descends into the west side of the Maine falls of Patapsco&quot;"/>
    <s v="CURGAFORGUS"/>
    <s v="CURGAFORGUS"/>
    <s v=""/>
    <s v=""/>
    <s v=""/>
    <s v=""/>
    <x v="0"/>
    <m/>
    <m/>
    <m/>
    <m/>
    <s v=""/>
    <m/>
    <m/>
    <m/>
    <s v=""/>
    <s v=""/>
    <s v=""/>
    <s v=""/>
    <s v=""/>
    <s v=""/>
  </r>
  <r>
    <x v="196"/>
    <s v="CURRY GALLS"/>
    <x v="6"/>
    <s v=" William Cromwell"/>
    <s v="9/10/1744"/>
    <x v="12"/>
    <s v="1744-09"/>
    <s v="WALLIS, Michael "/>
    <s v=" Michael  Wallis"/>
    <s v="WALLIS, Michael "/>
    <s v="May 1747"/>
    <s v="1747"/>
    <s v="1747-05"/>
    <s v="Anne Arundel"/>
    <x v="1"/>
    <x v="0"/>
    <n v="25"/>
    <s v="&quot;near the head of the Middle Branch of Patuxent River&quot;..&quot;on the north side of a branch called Mewshaw's Branch&quot;"/>
    <s v="Curry Galls - Resurveyed"/>
    <s v="Curry Galls"/>
    <s v="needs work - begins on north side of Mewshaws Branch so needs to move west or northwest"/>
    <s v="Curry Galls"/>
    <s v="Curry Galls Plat"/>
    <m/>
    <x v="92"/>
    <s v="Wallis"/>
    <s v="Surveyed 9/10/1744 by William Cromwell; Patented in May 1747 by Michael Wallis for 25 acres repatented as Curry Galls - Resurveyed; &quot;near the head of the Middle Branch of Patuxent River&quot;..&quot;on the north side of a branch called Mewshaw's Branch&quot;"/>
    <s v="CURRY GALLS"/>
    <s v="CURRY GALLS"/>
    <s v="1747"/>
    <s v="Y"/>
    <s v="Patented in May 1747 by WALLIS, Michael for 25 acres repatented as Curry Galls - Resurveyed; &quot;near the head of the Middle Branch of Patuxent River&quot;…&quot;on the north side of a branch called Mewshaw's Branch&quot;"/>
    <s v="N"/>
    <x v="12"/>
    <m/>
    <m/>
    <m/>
    <m/>
    <n v="639"/>
    <m/>
    <m/>
    <m/>
    <s v="1747"/>
    <s v="Y"/>
    <s v="Patented in May 1747 by WALLIS, Michael for 25 acres repatented as Curry Galls - Resurveyed; &quot;near the head of the Middle Branch of Patuxent River&quot;…&quot;on the north side of a branch called Mewshaw's Branch&quot;"/>
    <s v="N"/>
    <s v="1747"/>
    <s v="Y"/>
  </r>
  <r>
    <x v="197"/>
    <s v=""/>
    <x v="3"/>
    <s v=" Richard Shipley"/>
    <s v="5/9/1751"/>
    <x v="48"/>
    <s v="1751-05"/>
    <s v="WALLIS, Michael "/>
    <s v=" Michael  Wallis"/>
    <s v="WALLIS, Michael "/>
    <s v="Aug 1753"/>
    <s v="1753"/>
    <s v="1753-08"/>
    <s v="Anne Arundel"/>
    <x v="1"/>
    <x v="1"/>
    <n v="289"/>
    <s v="Resurvey of Curry Galls referenced by survey of Justice Required but not found on MSA site"/>
    <s v="Justice Required"/>
    <s v="Curry Galls"/>
    <m/>
    <s v="Curry Galls - Resurveyed"/>
    <s v="Curry Galls - Resurveyed Plat"/>
    <m/>
    <x v="92"/>
    <m/>
    <s v="Surveyed 5/9/1751 by Richard Shipley; Patented in Aug 1753 by Michael Wallis for 289 acres repatented as Justice Required; Resurvey of Curry Galls referenced by survey of Justice Required but not found on MSA site"/>
    <s v="CURRY GALLS"/>
    <s v="CURRY GALLS - Resurveyed"/>
    <s v=""/>
    <s v=""/>
    <s v=""/>
    <s v=""/>
    <x v="12"/>
    <m/>
    <m/>
    <m/>
    <m/>
    <n v="260"/>
    <m/>
    <m/>
    <m/>
    <s v=""/>
    <s v=""/>
    <s v=""/>
    <s v=""/>
    <s v=""/>
    <s v=""/>
  </r>
  <r>
    <x v="198"/>
    <s v=""/>
    <x v="5"/>
    <s v=""/>
    <m/>
    <x v="10"/>
    <s v=""/>
    <s v="CUSACK, Michael"/>
    <s v=" Michael Cusack"/>
    <s v="CUSACK, Michael"/>
    <s v="May 1685"/>
    <s v="1685"/>
    <s v="1685-05"/>
    <s v="Baltimore"/>
    <x v="2"/>
    <x v="0"/>
    <n v="596"/>
    <s v="&quot;on the south side of Patapsco River formerly in Baltimore but then in AA cty&quot; according to Dr. Carroll's petition in the Hanover folder, Cusack died without heirs so it became escheat land"/>
    <m/>
    <s v="no survey found; MSA S1582-2744; Settlers of MD"/>
    <m/>
    <s v="no survey found; MSA S1582-2744; Settlers of MD"/>
    <m/>
    <m/>
    <x v="93"/>
    <m/>
    <s v="Patented in May 1685 by Michael Cusack for 596 acres; &quot;on the south side of Patapsco River formerly in Baltimore but then in AA cty&quot; according to Dr. Carroll's petition in the Hanover folder, Cusack died without heirs so it became escheat land"/>
    <s v="CUSACKS FOREST"/>
    <s v="CUSACKS FOREST"/>
    <s v=""/>
    <s v=""/>
    <s v=""/>
    <s v=""/>
    <x v="0"/>
    <m/>
    <m/>
    <m/>
    <m/>
    <s v=""/>
    <m/>
    <m/>
    <m/>
    <s v=""/>
    <s v=""/>
    <s v=""/>
    <s v=""/>
    <s v=""/>
    <s v=""/>
  </r>
  <r>
    <x v="199"/>
    <s v="DARBYS DESIRE"/>
    <x v="6"/>
    <s v=" William Cromwell"/>
    <s v="10/20/1736"/>
    <x v="68"/>
    <s v="1736-10"/>
    <s v="DARBY, Josias"/>
    <s v=" Josias Darby"/>
    <s v="DARBY, Josias"/>
    <s v="Aug 1739"/>
    <s v="1739"/>
    <s v="1739-08"/>
    <s v="Anne Arundel"/>
    <x v="1"/>
    <x v="0"/>
    <n v="50"/>
    <s v="&quot;in the fork of Patuxent River next adjoyning to a tract of land called Hammond and Gest [Geist] Beginning at a bounded white oak standing in the north thirteen degree east line of the land&quot; and running northeast from there"/>
    <m/>
    <s v="Darbys Desire"/>
    <m/>
    <s v="Darbys Desire"/>
    <s v="Darbys Desire Plat"/>
    <m/>
    <x v="94"/>
    <m/>
    <s v="Surveyed 10/20/1736 by William Cromwell; Patented in Aug 1739 by Josias Darby for 50 acres; &quot;in the fork of Patuxent River next adjoyning to a tract of land called Hammond and Gest [Geist] Beginning at a bounded white oak standing in the north thirteen degree east line of the land&quot; and running northeast from there"/>
    <s v="DARBYS DESIRE"/>
    <s v="DARBYS DESIRE"/>
    <s v="1739"/>
    <s v="Y"/>
    <s v="Patented in Aug 1739 by DARBY, Josias for 50 acres; &quot;in the fork of Patuxent River next adjoyning to a tract of land called Hammond and Gest [Geist] Beginning at a bounded white oak standing in the north thirteen degree east line of the land&quot; and running northeast from there"/>
    <s v="N"/>
    <x v="14"/>
    <m/>
    <m/>
    <m/>
    <m/>
    <n v="544"/>
    <m/>
    <m/>
    <m/>
    <s v="1739"/>
    <s v="Y"/>
    <s v="Patented in Aug 1739 by DARBY, Josias for 50 acres; &quot;in the fork of Patuxent River next adjoyning to a tract of land called Hammond and Gest [Geist] Beginning at a bounded white oak standing in the north thirteen degree east line of the land&quot; and running northeast from there"/>
    <s v="N"/>
    <s v="1739"/>
    <s v="Y"/>
  </r>
  <r>
    <x v="200"/>
    <s v="DAVIS HILL"/>
    <x v="2"/>
    <s v=" Henry Ridgely"/>
    <s v="3/3/1732"/>
    <x v="2"/>
    <s v="1732-03"/>
    <s v="DAVIS, Thomas "/>
    <s v=" Thomas  Davis"/>
    <s v="DAVIS, Thomas "/>
    <s v="Nov 1737"/>
    <s v="1737"/>
    <s v="1737-11"/>
    <s v="Anne Arundel"/>
    <x v="1"/>
    <x v="0"/>
    <n v="50"/>
    <s v="&quot;in the Great Fork of Patuxent River&quot;"/>
    <m/>
    <s v="Davis Hill"/>
    <m/>
    <s v="Davis Hill"/>
    <s v="Davis Hill Plat"/>
    <m/>
    <x v="95"/>
    <s v="Davis"/>
    <s v="Surveyed 3/3/1732 by Henry Ridgely; Patented in Nov 1737 by Thomas Davis for 50 acres; &quot;in the Great Fork of Patuxent River&quot;"/>
    <s v="DAVIS HILL"/>
    <s v="DAVIS HILL"/>
    <s v="1737"/>
    <s v="Y"/>
    <s v="Patented in Nov 1737 by DAVIS, Thomas for 50 acres; &quot;in the Great Fork of Patuxent River&quot;"/>
    <s v="N"/>
    <x v="5"/>
    <m/>
    <m/>
    <m/>
    <m/>
    <n v="558"/>
    <m/>
    <m/>
    <m/>
    <s v="1737"/>
    <s v="Y"/>
    <s v="Patented in Nov 1737 by DAVIS, Thomas for 50 acres; &quot;in the Great Fork of Patuxent River&quot;"/>
    <s v="N"/>
    <s v="1737"/>
    <s v="Y"/>
  </r>
  <r>
    <x v="201"/>
    <s v="DAVIS PASTURE"/>
    <x v="5"/>
    <s v=""/>
    <m/>
    <x v="10"/>
    <s v=""/>
    <s v="DAVIS, Isaac"/>
    <s v=" Isaac Davis"/>
    <s v="DAVIS, Isaac"/>
    <s v="Jun 1700"/>
    <s v="1700"/>
    <s v="1700-06"/>
    <s v="Baltimore"/>
    <x v="1"/>
    <x v="0"/>
    <n v="200"/>
    <m/>
    <m/>
    <s v="Davis Pasture"/>
    <m/>
    <s v="no survey at MSA patent site; MSA S1581-1261 (1699); Settlers of MD"/>
    <m/>
    <m/>
    <x v="95"/>
    <s v=""/>
    <s v="Patented in Jun 1700 by Isaac Davis for 200 acres"/>
    <s v="DAVIS PASTURE"/>
    <s v="DAVIS PASTURE"/>
    <s v="1700"/>
    <s v="Y"/>
    <s v="Patented in Jun 1700 by DAVIS, Isaac for 200 acres"/>
    <s v="N"/>
    <x v="18"/>
    <m/>
    <m/>
    <m/>
    <m/>
    <s v=""/>
    <m/>
    <m/>
    <m/>
    <s v="1700"/>
    <s v="Y"/>
    <s v="Patented in Jun 1700 by DAVIS, Isaac for 200 acres"/>
    <s v="N"/>
    <s v="1700"/>
    <s v="Y"/>
  </r>
  <r>
    <x v="202"/>
    <s v="DAVIS PURCHASE"/>
    <x v="6"/>
    <s v=" William Cromwell"/>
    <s v="3/6/1739"/>
    <x v="69"/>
    <s v="1739-03"/>
    <s v="DAVIS, Richard "/>
    <s v=" Richard  Davis"/>
    <s v="DAVIS, Richard "/>
    <s v="Sep 1739"/>
    <s v="1739"/>
    <s v="1739-09"/>
    <s v="Anne Arundel"/>
    <x v="1"/>
    <x v="1"/>
    <n v="244"/>
    <s v="Resurvey of Bitt By Chance, Neal's Delight, and The Hoppyard &quot;between the plantations of Thomas Mobberley and Philbert Wright&quot;"/>
    <m/>
    <s v="Bitt By Chance, Neals Delight, The Hoppyard"/>
    <m/>
    <s v="Davis Purchase"/>
    <s v="Davis Purchase Plat"/>
    <m/>
    <x v="95"/>
    <s v="Davis"/>
    <s v="Surveyed 3/6/1739 by William Cromwell; Patented in Sep 1739 by Richard Davis for 244 acres; Resurvey of Bitt By Chance, Neal's Delight, and The Hoppyard &quot;between the plantations of Thomas Mobberley and Philbert Wright&quot;"/>
    <s v="DAVIS PURCHASE"/>
    <s v="DAVIS PURCHASE"/>
    <s v="1739"/>
    <s v="Y"/>
    <s v="Patented in Sep 1739 by DAVIS, Richard for 244 acres; Resurvey of Bitt By Chance, Neal's Delight, and The Hoppyard &quot;between the plantations of Thomas Mobberley and Philbert Wright&quot;"/>
    <s v="N"/>
    <x v="5"/>
    <m/>
    <m/>
    <m/>
    <m/>
    <n v="279"/>
    <m/>
    <m/>
    <m/>
    <s v="1739"/>
    <s v="Y"/>
    <s v="Patented in Sep 1739 by DAVIS, Richard for 244 acres; Resurvey of Bitt By Chance, Neal's Delight, and The Hoppyard &quot;between the plantations of Thomas Mobberley and Philbert Wright&quot;"/>
    <s v="N"/>
    <s v="1739"/>
    <s v="Y"/>
  </r>
  <r>
    <x v="203"/>
    <s v="DAYS DISCOVERY"/>
    <x v="2"/>
    <s v=" Henry Ridgely"/>
    <s v="5/10/1734"/>
    <x v="30"/>
    <s v="1734-05"/>
    <s v="BARNES, James "/>
    <s v=" James  Barnes"/>
    <s v="BARNES, James "/>
    <s v="Jul 1737"/>
    <s v="1737"/>
    <s v="1737-07"/>
    <s v="Anne Arundel"/>
    <x v="1"/>
    <x v="0"/>
    <n v="235"/>
    <s v="originally surveyed by Col. John Dorsey for Nicholas Day but transferred to James Barnes; adjoining Mount Gilboa"/>
    <s v="Three Brothers"/>
    <s v="Days Discovery"/>
    <s v="indexed as Dugs Discovery at AA patents"/>
    <s v="Days Discovery"/>
    <s v="Days Discovery Plat"/>
    <m/>
    <x v="8"/>
    <s v="Dorsey"/>
    <s v="Surveyed 5/10/1734 by Henry Ridgely; Patented in Jul 1737 by James Barnes for 235 acres repatented as Three Brothers; originally surveyed by Col. John Dorsey for Nicholas Day but transferred to James Barnes; adjoining Mount Gilboa"/>
    <s v="DAYS DISCOVERY"/>
    <s v="DAYS DISCOVERY"/>
    <s v="1737"/>
    <s v="Y"/>
    <s v="Patented in Jul 1737 by BARNES, James for 235 acres repatented as Three Brothers; originally surveyed by Col. John Dorsey for Nicholas Day but transferred to James Barnes; adjoining Mount Gilboa"/>
    <s v="N"/>
    <x v="2"/>
    <m/>
    <m/>
    <m/>
    <m/>
    <n v="282"/>
    <m/>
    <m/>
    <m/>
    <s v="1737"/>
    <s v="Y"/>
    <s v="Patented in Jul 1737 by BARNES, James for 235 acres repatented as Three Brothers; originally surveyed by Col. John Dorsey for Nicholas Day but transferred to James Barnes; adjoining Mount Gilboa"/>
    <s v="N"/>
    <s v="1737"/>
    <s v="Y"/>
  </r>
  <r>
    <x v="204"/>
    <s v="DEAR BOUGHT"/>
    <x v="1"/>
    <s v=" Basil Burgess"/>
    <s v="4/11/1771"/>
    <x v="1"/>
    <s v="1771-04"/>
    <s v="HOOD, John "/>
    <s v=" John  Hood"/>
    <s v="HOOD, John "/>
    <s v="May 1772"/>
    <s v="1772"/>
    <s v="1772-05"/>
    <s v="Anne Arundel"/>
    <x v="1"/>
    <x v="0"/>
    <n v="3.5"/>
    <s v="&quot;Beginning at the end of nineteen perches on the south five degrees west thirty four perches line of a tract or parcel of land called Conclusion it being the second line from a bounded white oak the same being a boundary of the said tract&quot;"/>
    <m/>
    <s v="Dear Bought"/>
    <m/>
    <s v="Dear Bought"/>
    <s v="Dear Bought Plat"/>
    <m/>
    <x v="5"/>
    <m/>
    <s v="Surveyed 4/11/1771 by Basil Burgess; Patented in May 1772 by John Hood for 3.5 acres; &quot;Beginning at the end of nineteen perches on the south five degrees west thirty four perches line of a tract or parcel of land called Conclusion it being the second line from a bounded white oak the same being a boundary of the said tract&quot;"/>
    <s v="DEAR BOUGHT"/>
    <s v="DEAR BOUGHT"/>
    <s v="1772"/>
    <s v="Y"/>
    <s v="Patented in May 1772 by HOOD, John for 3.5 acres; &quot;Beginning at the end of nineteen perches on the south five degrees west thirty four perches line of a tract or parcel of land called Conclusion it being the second line from a bounded white oak the same being a boundary of the said tract&quot;"/>
    <s v="N"/>
    <x v="8"/>
    <m/>
    <m/>
    <m/>
    <m/>
    <n v="751"/>
    <m/>
    <m/>
    <m/>
    <s v="1772"/>
    <s v="Y"/>
    <s v="Patented in May 1772 by HOOD, John for 3.5 acres; &quot;Beginning at the end of nineteen perches on the south five degrees west thirty four perches line of a tract or parcel of land called Conclusion it being the second line from a bounded white oak the same being a boundary of the said tract&quot;"/>
    <s v="N"/>
    <s v="1772"/>
    <s v="Y"/>
  </r>
  <r>
    <x v="205"/>
    <s v="DEAVERS CHOICE"/>
    <x v="26"/>
    <s v=" John Clark"/>
    <s v="1/20/1716"/>
    <x v="70"/>
    <s v="1716-01"/>
    <s v="DEAVER, Stephen "/>
    <s v=" Stephen  Deaver"/>
    <s v="DEAVER, Stephen "/>
    <s v="Sep 1723"/>
    <s v="1723"/>
    <s v="1723-09"/>
    <s v="Baltimore"/>
    <x v="1"/>
    <x v="0"/>
    <n v="100"/>
    <s v="in Baltimore County starting &quot;on the west side of Brown's River&quot;"/>
    <s v="Rock Hall"/>
    <s v="Deavers Choice"/>
    <m/>
    <s v="Deavers Choice"/>
    <s v="Deavers Choice Plat"/>
    <m/>
    <x v="96"/>
    <m/>
    <s v="Surveyed 1/20/1716 by John Clark; Patented in Sep 1723 by Stephen Deaver for 100 acres repatented as Rock Hall; in Baltimore County starting &quot;on the west side of Brown's River&quot;"/>
    <s v="DEAVERS CHOICE"/>
    <s v="DEAVERS CHOICE"/>
    <s v="1723"/>
    <s v="Y"/>
    <s v="Patented in Sep 1723 by DEAVER, Stephen for 100 acres repatented as Rock Hall; in Baltimore County starting &quot;on the west side of Brown's River&quot;"/>
    <s v="N"/>
    <x v="10"/>
    <s v="Fixed"/>
    <s v="Follows Browns River, bordered on 3 sides by Deavers Lot"/>
    <m/>
    <n v="-2"/>
    <n v="448"/>
    <m/>
    <m/>
    <m/>
    <s v="1723"/>
    <s v="Y"/>
    <s v="Patented in Sep 1723 by DEAVER, Stephen for 100 acres repatented as Rock Hall; in Baltimore County starting &quot;on the west side of Brown's River&quot;"/>
    <s v="N"/>
    <s v="1723"/>
    <s v="Y"/>
  </r>
  <r>
    <x v="206"/>
    <s v="DEAVERS LOT"/>
    <x v="10"/>
    <s v=" John Dorsey"/>
    <s v="5/9/1720"/>
    <x v="49"/>
    <s v="1720-05"/>
    <s v="DEAVER, Stephen "/>
    <s v=" Stephen  Deaver"/>
    <s v="DEAVER, Stephen "/>
    <s v="Jun 1727"/>
    <s v="1727"/>
    <s v="1727-06"/>
    <s v="Baltimore"/>
    <x v="1"/>
    <x v="0"/>
    <n v="200"/>
    <s v="in Baltimore County on both sides of Brown's River starting near the Great Stone at the mouth of the Island Meadow"/>
    <s v="Rock Hall"/>
    <s v="Deavers Lot"/>
    <m/>
    <s v="Deavers Lot"/>
    <s v="Deavers Lot Plat"/>
    <m/>
    <x v="96"/>
    <s v="Deaver"/>
    <s v="Surveyed 5/9/1720 by John Dorsey; Patented in Jun 1727 by Stephen Deaver for 200 acres repatented as Rock Hall; in Baltimore County on both sides of Brown's River starting near the Great Stone at the mouth of the Island Meadow"/>
    <s v="DEAVERS LOT"/>
    <s v="DEAVERS LOT"/>
    <s v="1727"/>
    <s v="Y"/>
    <s v="Patented in Jun 1727 by DEAVER, Stephen for 200 acres repatented as Rock Hall; in Baltimore County on both sides of Brown's River starting near the Great Stone at the mouth of the Island Meadow"/>
    <s v="N"/>
    <x v="10"/>
    <s v="Fixed"/>
    <s v="Starts at Great Stone that is also a boundary of Exchange - MacGill that says its on the east side of a draft of Patuxent River, follows Browns River"/>
    <m/>
    <n v="-2"/>
    <n v="319"/>
    <m/>
    <m/>
    <m/>
    <s v="1727"/>
    <s v="Y"/>
    <s v="Patented in Jun 1727 by DEAVER, Stephen for 200 acres repatented as Rock Hall; in Baltimore County on both sides of Brown's River starting near the Great Stone at the mouth of the Island Meadow"/>
    <s v="N"/>
    <s v="1727"/>
    <s v="Y"/>
  </r>
  <r>
    <x v="207"/>
    <s v="DEFIANCE - DORSEY"/>
    <x v="8"/>
    <s v=" Joshua Griffith"/>
    <s v="9/2/1761"/>
    <x v="46"/>
    <s v="1761-09"/>
    <s v="DORSEY, Philemon "/>
    <s v=" Philemon  Dorsey"/>
    <s v="DORSEY, Philemon "/>
    <s v="Sep 1761"/>
    <s v="1761"/>
    <s v="1761-09"/>
    <s v="Anne Arundel"/>
    <x v="1"/>
    <x v="0"/>
    <n v="100"/>
    <s v="&quot;beginning at the end of forty perches on the thirty eighth course of a tract of land called Silence&quot;"/>
    <m/>
    <s v="Defiance - Dorsey"/>
    <m/>
    <s v="Defiance - Dorsey"/>
    <s v="Defiance - Dorsey Plat"/>
    <m/>
    <x v="23"/>
    <m/>
    <s v="Surveyed 9/2/1761 by Joshua Griffith; Patented in Sep 1761 by Philemon Dorsey for 100 acres; &quot;beginning at the end of forty perches on the thirty eighth course of a tract of land called Silence&quot;"/>
    <s v="DEFIANCE"/>
    <s v="DEFIANCE - Dorsey"/>
    <s v="1761"/>
    <s v="Y"/>
    <s v="Patented in Sep 1761 by DORSEY, Philemon for 100 acres; &quot;beginning at the end of forty perches on the thirty eighth course of a tract of land called silence&quot;"/>
    <s v="N"/>
    <x v="12"/>
    <s v="Dependent"/>
    <s v="Silence - Farmer"/>
    <m/>
    <n v="-2"/>
    <n v="409"/>
    <m/>
    <m/>
    <m/>
    <s v="1761"/>
    <s v="Y"/>
    <s v="Patented in Sep 1761 by DORSEY, Philemon for 100 acres; &quot;beginning at the end of forty perches on the thirty eighth course of a tract of land called silence&quot;"/>
    <s v="N"/>
    <s v="1761"/>
    <s v="Y"/>
  </r>
  <r>
    <x v="208"/>
    <s v="DEFIANCE - HOBBS"/>
    <x v="8"/>
    <s v=" Joshua Griffith"/>
    <s v="9/1/1762"/>
    <x v="15"/>
    <s v="1762-09"/>
    <s v="HOBBS, Joseph "/>
    <s v=" Joseph  Hobbs"/>
    <s v="HOBBS, Joseph "/>
    <s v="Sep 1762"/>
    <s v="1762"/>
    <s v="1762-09"/>
    <s v="Anne Arundel"/>
    <x v="1"/>
    <x v="0"/>
    <n v="80"/>
    <s v="&quot;between two drafts of the Middle River of Patuxent&quot;"/>
    <s v="The Trusty Friend"/>
    <s v="Defiance - Hobbs"/>
    <m/>
    <s v="Defiance - Hobbs"/>
    <s v="Defiance - Hobbs Plat"/>
    <m/>
    <x v="1"/>
    <s v="Hobbs"/>
    <s v="Surveyed 9/1/1762 by Joshua Griffith; Patented in Sep 1762 by Joseph Hobbs for 80 acres repatented as The Trusty Friend; &quot;between two drafts of the Middle River of Patuxent&quot;"/>
    <s v="DEFIANCE"/>
    <s v="DEFIANCE - Hobbs"/>
    <s v="1762"/>
    <s v="Y"/>
    <s v="Patented in Sep 1762 by HOBBS, Joseph for 80 acres repatented as The Trusty Friend; &quot;between two drafts of the Middle River of Patuxent&quot;"/>
    <s v="N"/>
    <x v="8"/>
    <m/>
    <m/>
    <m/>
    <n v="-6"/>
    <n v="484"/>
    <m/>
    <m/>
    <m/>
    <s v="1762"/>
    <s v="Y"/>
    <s v="Patented in Sep 1762 by HOBBS, Joseph for 80 acres repatented as The Trusty Friend; &quot;between two drafts of the Middle River of Patuxent&quot;"/>
    <s v="N"/>
    <s v="1762"/>
    <s v="Y"/>
  </r>
  <r>
    <x v="209"/>
    <s v="DELAWARE BOTTOM"/>
    <x v="26"/>
    <s v=" John Clark"/>
    <s v="9/28/1717"/>
    <x v="55"/>
    <s v="1717-09"/>
    <s v="JONES, Elizabeth "/>
    <s v=" Elizabeth  Jones"/>
    <s v="JONES, Elizabeth "/>
    <s v="Aug 1719"/>
    <s v="1719"/>
    <s v="1719-08"/>
    <s v="Baltimore"/>
    <x v="1"/>
    <x v="0"/>
    <n v="300"/>
    <s v="&quot;lying in Baltimore County between the drafts of Patuxent River and Patapsco River&quot;"/>
    <s v="Woodford"/>
    <s v="Delaware Bottom"/>
    <s v="indexed as Dalarway Bottom at MSA site"/>
    <s v="Delaware Bottom"/>
    <s v="Delaware Bottom Plat"/>
    <s v="Sold to Samuel Howard by Matthias Hammond according to Hammond's Enlargement"/>
    <x v="81"/>
    <s v="Jones"/>
    <s v="Surveyed 9/28/1717 by John Clark; Patented in Aug 1719 by Elizabeth Jones for 300 acres repatented as Woodford; &quot;lying in Baltimore County between the drafts of Patuxent River and Patapsco River&quot;.  Sold to Samuel Howard by Matthias Hammond according to Hammond's Enlargement."/>
    <s v="DELAWARE BOTTOM"/>
    <s v="DELAWARE BOTTOM"/>
    <s v="1719"/>
    <s v="Y"/>
    <s v="Patented in Aug 1719 by JONES, Elizabeth for 300 acres repatented as Woodford; &quot;lying in Baltimore County between the drafts of Patuxent River and Patapsco River&quot;.  Sold to Samuel Howard by Matthias Hammond according to Hammond's Enlargement."/>
    <s v="N"/>
    <x v="23"/>
    <m/>
    <m/>
    <m/>
    <m/>
    <n v="219"/>
    <m/>
    <m/>
    <m/>
    <s v="1719"/>
    <s v="Y"/>
    <s v="Patented in Aug 1719 by JONES, Elizabeth for 300 acres repatented as Woodford; &quot;lying in Baltimore County between the drafts of Patuxent River and Patapsco River&quot;.  Sold to Samuel Howard by Matthias Hammond according to Hammond's Enlargement."/>
    <s v="N"/>
    <s v="1719"/>
    <s v="Y"/>
  </r>
  <r>
    <x v="210"/>
    <s v="DENTONS PART OF THE SECOND DISCOVERY"/>
    <x v="2"/>
    <s v=" Henry Ridgely"/>
    <s v="3/3/1725"/>
    <x v="22"/>
    <s v="1725-03"/>
    <s v="DENTON, Vachel "/>
    <s v=" Vachel  Denton"/>
    <s v="DENTON, Vachel "/>
    <s v="Sep 1729"/>
    <s v="1729"/>
    <s v="1729-09"/>
    <s v="Baltimore"/>
    <x v="1"/>
    <x v="1"/>
    <n v="500"/>
    <s v="Resurvey of southern half of The Second Discovery for Vachel Denton"/>
    <m/>
    <s v="The Second Discovery"/>
    <m/>
    <s v="The Second Discovery"/>
    <s v="The Second Discovery Plat"/>
    <m/>
    <x v="97"/>
    <m/>
    <s v="Surveyed 3/3/1725 by Henry Ridgely; Patented in Sep 1729 by Vachel Denton for 500 acres; Resurvey of southern half of The Second Discovery for Vachel Denton"/>
    <s v="DENTONS PART OF THE SECOND DISCOVERY"/>
    <s v="DENTONS PART OF THE SECOND DISCOVERY"/>
    <s v="1729"/>
    <s v="Y"/>
    <s v="Patented in Sep 1729 by DENTON, Vachel for 500 acres; Resurvey of southern half of The Second Discovery for Vachel Denton"/>
    <s v="N"/>
    <x v="2"/>
    <s v="Dependent"/>
    <s v="The Second Discovery"/>
    <m/>
    <n v="-4"/>
    <n v="150"/>
    <m/>
    <m/>
    <m/>
    <s v="1729"/>
    <s v="Y"/>
    <s v="Patented in Sep 1729 by DENTON, Vachel for 500 acres; Resurvey of southern half of The Second Discovery for Vachel Denton"/>
    <s v="N"/>
    <s v="1729"/>
    <s v="Y"/>
  </r>
  <r>
    <x v="211"/>
    <s v="DEPENDENCE"/>
    <x v="3"/>
    <s v=" Richard Shipley"/>
    <s v="4/22/1755"/>
    <x v="34"/>
    <s v="1755-04"/>
    <s v="DORSEY, John "/>
    <s v=" John  Dorsey"/>
    <s v="DORSEY, John "/>
    <s v="Apr 1755"/>
    <s v="1755"/>
    <s v="1755-04"/>
    <s v="Anne Arundel"/>
    <x v="1"/>
    <x v="1"/>
    <n v="928"/>
    <s v="Resurvey of Struggle For Life &quot;on the drafts of Snowdens River in the Barrans&quot;, adjoins Henry And Peter, Curry Galls, and Dorseys Range"/>
    <s v="Dependence Renewed"/>
    <s v="Struggle For Life"/>
    <s v="needs work - 27th course should be west of Mewshaws Branch"/>
    <s v="Dependence"/>
    <s v="Dependence Plat"/>
    <m/>
    <x v="23"/>
    <s v="Dorsey"/>
    <s v="Surveyed 4/22/1755 by Richard Shipley; Patented in Apr 1755 by John Dorsey for 928 acres repatented as Dependence Renewed; Resurvey of Struggle For Life &quot;on the drafts of Snowdens River in the Barrans&quot;, adjoins Henry And Peter, Curry Galls, and Dorseys Range"/>
    <s v="DEPENDENCE"/>
    <s v="DEPENDENCE"/>
    <s v="1755"/>
    <s v="Y"/>
    <s v="Patented in Apr 1755 by DORSEY, John for 928 acres repatented as Dependence Renewed; Resurvey of Struggle For Life &quot;on the drafts of Snowdens River in the Barrans&quot;, adjoins Henry And Peter, Curry Galls, and Dorseys Range"/>
    <s v="N"/>
    <x v="21"/>
    <s v="Indicated"/>
    <s v="27th course is west of Mewshaws Branch"/>
    <m/>
    <m/>
    <n v="57"/>
    <m/>
    <m/>
    <m/>
    <s v="1755"/>
    <s v="Y"/>
    <s v="Patented in Apr 1755 by DORSEY, John for 928 acres repatented as Dependence Renewed; Resurvey of Struggle For Life &quot;on the drafts of Snowdens River in the Barrans&quot;, adjoins Henry And Peter, Curry Galls, and Dorseys Range"/>
    <s v="N"/>
    <s v="1755"/>
    <s v="Y"/>
  </r>
  <r>
    <x v="212"/>
    <s v=""/>
    <x v="16"/>
    <s v=" John Duvall"/>
    <s v="3/25/1818"/>
    <x v="71"/>
    <s v="1818-03"/>
    <s v="DORSEY, Richard"/>
    <s v=" Richard Dorsey"/>
    <s v="DORSEY, Richard"/>
    <s v="Jan 1819"/>
    <s v="1819"/>
    <s v="1819-01"/>
    <s v="Anne Arundel"/>
    <x v="1"/>
    <x v="1"/>
    <n v="478"/>
    <s v="Resurvey of Dependence"/>
    <m/>
    <s v="Struggle For Life"/>
    <m/>
    <s v="Dependence Renewed"/>
    <s v="Dependence Renewed Plat"/>
    <m/>
    <x v="23"/>
    <m/>
    <s v="Surveyed 3/25/1818 by John Duvall; Patented in Jan 1819 by Richard Dorsey for 478 acres; Resurvey of Dependence"/>
    <s v="DEPENDENCE RENEWED"/>
    <s v="DEPENDENCE RENEWED"/>
    <s v=""/>
    <s v=""/>
    <s v=""/>
    <s v=""/>
    <x v="21"/>
    <m/>
    <m/>
    <m/>
    <m/>
    <s v=""/>
    <m/>
    <m/>
    <m/>
    <s v=""/>
    <s v=""/>
    <s v=""/>
    <s v=""/>
    <s v=""/>
    <s v=""/>
  </r>
  <r>
    <x v="213"/>
    <s v="DISAPPOINTMENT"/>
    <x v="8"/>
    <s v=" Joshua Griffith"/>
    <s v="9/2/1761"/>
    <x v="46"/>
    <s v="1761-09"/>
    <s v="DORSEY, Philemon "/>
    <s v=" Philemon  Dorsey"/>
    <s v="DORSEY, Philemon "/>
    <s v="Sep 1761"/>
    <s v="1761"/>
    <s v="1761-09"/>
    <s v="Anne Arundel"/>
    <x v="1"/>
    <x v="0"/>
    <n v="400"/>
    <s v="&quot;beginning at the end of the forty-fifth course of a tract of land called Silence&quot; and proceeding north and west from there"/>
    <s v="Resurvey On The Disappointment"/>
    <s v="Disappointment"/>
    <m/>
    <s v="Disappointment"/>
    <s v="Disappointment Plat"/>
    <m/>
    <x v="23"/>
    <m/>
    <s v="Surveyed 9/2/1761 by Joshua Griffith; Patented in Sep 1761 by Philemon Dorsey for 400 acres repatented as Resurvey On The Disappointment; &quot;beginning at the end of the forty-fifth course of a tract of land called Silence&quot; and proceeding north and west from there"/>
    <s v="DISAPPOINTMENT"/>
    <s v="DISAPPOINTMENT"/>
    <s v="1761"/>
    <s v="Y"/>
    <s v="Patented in Sep 1761 by DORSEY, Philemon for 400 acres repatented as Resurvey On The Disappointment; &quot;beginning at the end of the forty-fifth course of a tract of land called Silence&quot; and proceeding north and west from there"/>
    <s v="N"/>
    <x v="12"/>
    <m/>
    <m/>
    <m/>
    <m/>
    <n v="546"/>
    <m/>
    <m/>
    <m/>
    <s v="1761"/>
    <s v="Y"/>
    <s v="Patented in Sep 1761 by DORSEY, Philemon for 400 acres repatented as Resurvey On The Disappointment; &quot;beginning at the end of the forty-fifth course of a tract of land called Silence&quot; and proceeding north and west from there"/>
    <s v="N"/>
    <s v="1761"/>
    <s v="Y"/>
  </r>
  <r>
    <x v="214"/>
    <s v="DISCORD"/>
    <x v="3"/>
    <s v=" Richard Shipley"/>
    <s v="4/25/1752"/>
    <x v="50"/>
    <s v="1752-04"/>
    <s v="HOOD, John "/>
    <s v=" John  Hood"/>
    <s v="HOOD, John "/>
    <s v="May 1757"/>
    <s v="1757"/>
    <s v="1757-05"/>
    <s v="Anne Arundel"/>
    <x v="1"/>
    <x v="0"/>
    <n v="18"/>
    <s v="&quot;on the drafts of the western falls of Patapsco River and joyning a tract of land called the Conclusion Beginning at the end of the twenty fourth course of the afsd land called the Conclusion&quot;"/>
    <m/>
    <s v="Discord"/>
    <m/>
    <s v="Discord"/>
    <s v="Discord Plat"/>
    <m/>
    <x v="5"/>
    <m/>
    <s v="Surveyed 4/25/1752 by Richard Shipley; Patented in May 1757 by John Hood for 18 acres; &quot;on the drafts of the western falls of Patapsco River and joyning a tract of land called the Conclusion Beginning at the end of the twenty fourth course of the afsd land called the Conclusion&quot;"/>
    <s v="DISCORD"/>
    <s v="DISCORD"/>
    <s v="1757"/>
    <s v="Y"/>
    <s v="Patented in May 1757 by HOOD, John for 18 acres; &quot;on the drafts of the western falls of Patapsco River and joyning a tract of land called the Conclusion Beginning at the end of the twenty fourth course of the afsd land called the Conclusion&quot;"/>
    <s v="N"/>
    <x v="4"/>
    <m/>
    <m/>
    <m/>
    <m/>
    <n v="679"/>
    <m/>
    <m/>
    <m/>
    <s v="1757"/>
    <s v="Y"/>
    <s v="Patented in May 1757 by HOOD, John for 18 acres; &quot;on the drafts of the western falls of Patapsco River and joyning a tract of land called the Conclusion Beginning at the end of the twenty fourth course of the afsd land called the Conclusion&quot;"/>
    <s v="N"/>
    <s v="1757"/>
    <s v="Y"/>
  </r>
  <r>
    <x v="215"/>
    <s v="DISPUTE ENDED"/>
    <x v="3"/>
    <s v=" Richard Shipley"/>
    <s v="4/25/1752"/>
    <x v="50"/>
    <s v="1752-04"/>
    <s v="DORSEY, John"/>
    <s v=" John Dorsey"/>
    <s v="DORSEY, John"/>
    <s v="May 1752"/>
    <s v="1752"/>
    <s v="1752-05"/>
    <s v="Anne Arundel"/>
    <x v="1"/>
    <x v="1"/>
    <n v="306"/>
    <s v="Resurvey of Southern Addition &quot;on the drafts of the Patuxent River&quot; by splitting off two separate parts for John Dorsey with the rest remaining with Philip Hammond, first part starting at the beginning tree of Jack's Peacock, the second part starting at the beginning trees of Charities Purchase and James Lot"/>
    <s v="Howards Improvement"/>
    <s v="Dispute Ended"/>
    <m/>
    <s v="Dispute Ended"/>
    <s v="Dispute Ended Plat"/>
    <m/>
    <x v="23"/>
    <m/>
    <s v="Surveyed 4/25/1752 by Richard Shipley; Patented in May 1752 by John Dorsey for 306 acres repatented as Howards Improvement; Resurvey of Southern Addition &quot;on the drafts of the Patuxent River&quot; by splitting off two separate parts for John Dorsey with the rest remaining with Philip Hammond, first part starting at the beginning tree of Jack's Peacock, the second part starting at the beginning trees of Charities Purchase and James Lot"/>
    <s v="DISPUTE ENDED"/>
    <s v="DISPUTE ENDED"/>
    <s v="1752"/>
    <s v="Y"/>
    <s v="Patented in May 1752 by DORSEY, John for 306 acres repatented as Howards Improvement; Resurvey of Southern Addition &quot;on the drafts of the Patuxent River&quot; by splitting off two separate parts for John Dorsey with the rest remaining with Philip Hammond, first part starting at the beginning tree of Jack's Peacock, the second part starting at the beginning trees of Charities Purchase and James Lot"/>
    <s v="N"/>
    <x v="23"/>
    <m/>
    <m/>
    <m/>
    <m/>
    <n v="318"/>
    <m/>
    <m/>
    <m/>
    <s v="1752"/>
    <s v="Y"/>
    <s v="Patented in May 1752 by DORSEY, John for 306 acres repatented as Howards Improvement; Resurvey of Southern Addition &quot;on the drafts of the Patuxent River&quot; by splitting off two separate parts for John Dorsey with the rest remaining with Philip Hammond, first part starting at the beginning tree of Jack's Peacock, the second part starting at the beginning trees of Charities Purchase and James Lot"/>
    <s v="N"/>
    <s v="1752"/>
    <s v="Y"/>
  </r>
  <r>
    <x v="216"/>
    <s v="DODDERIDGES FORREST"/>
    <x v="5"/>
    <s v=""/>
    <m/>
    <x v="10"/>
    <s v=""/>
    <s v="DODDERIDGE, John "/>
    <s v=" John  Dodderidge"/>
    <s v="DODDERIDGE, John "/>
    <s v="Mar 1695"/>
    <s v="1695"/>
    <s v="1695-03"/>
    <m/>
    <x v="1"/>
    <x v="0"/>
    <n v="200"/>
    <m/>
    <s v="Hammond's Inheritance"/>
    <s v="Dodderidges Forrest"/>
    <m/>
    <s v="no survey at MSA patent site; MSA S1593-435"/>
    <m/>
    <m/>
    <x v="98"/>
    <s v="Dodderidge"/>
    <s v="Patented in Mar 1695 by John Dodderidge for 200 acres repatented as Hammond's Inheritance"/>
    <s v="DODDERIDGES FORREST"/>
    <s v="DODDERIDGES FORREST"/>
    <s v="1695"/>
    <s v="Y"/>
    <s v="Patented in Mar 1695 by DODDERIDGE, John for 200 acres repatented as Hammond's Inheritance"/>
    <s v="N"/>
    <x v="2"/>
    <s v="Dependent/Fixed"/>
    <s v="Dryers Inheritance, resurveyed in Hammonds Inheritance which is fixed"/>
    <m/>
    <m/>
    <n v="226"/>
    <m/>
    <m/>
    <m/>
    <s v="1695"/>
    <s v="Y"/>
    <s v="Patented in Mar 1695 by DODDERIDGE, John for 200 acres repatented as Hammond's Inheritance"/>
    <s v="N"/>
    <s v="1695"/>
    <s v="Y"/>
  </r>
  <r>
    <x v="217"/>
    <s v="DOOHOREGAN"/>
    <x v="5"/>
    <s v=""/>
    <m/>
    <x v="10"/>
    <s v=""/>
    <s v="CARROLL, Charles "/>
    <s v=" Charles  Carroll"/>
    <s v="CARROLL, Charles "/>
    <s v="Jul 1702"/>
    <s v="1702"/>
    <s v="1702-07"/>
    <m/>
    <x v="1"/>
    <x v="0"/>
    <n v="7000"/>
    <m/>
    <s v="Doohoregan (Resurveyed)"/>
    <s v="Doohoregan"/>
    <m/>
    <s v="no survey at MSA patent site; MSA S1593-489"/>
    <m/>
    <m/>
    <x v="9"/>
    <s v="Carroll"/>
    <s v="Patented in Jul 1702 by Charles Carroll for 7000 acres repatented as Doohoregan (Resurveyed)"/>
    <s v="DOOHOREGAN"/>
    <s v="DOOHOREGAN"/>
    <s v="1702"/>
    <s v="Y"/>
    <s v="Patented in Jul 1702 by CARROLL, Charles for 7000 acres repatented as Doohoregan (Resurveyed)"/>
    <s v="N"/>
    <x v="2"/>
    <m/>
    <m/>
    <m/>
    <n v="-3"/>
    <n v="2"/>
    <m/>
    <m/>
    <m/>
    <s v="1702"/>
    <s v="Y"/>
    <s v="Patented in Jul 1702 by CARROLL, Charles for 7000 acres repatented as Doohoregan (Resurveyed)"/>
    <s v="N"/>
    <s v="1702"/>
    <s v="Y"/>
  </r>
  <r>
    <x v="218"/>
    <s v=""/>
    <x v="5"/>
    <s v=""/>
    <m/>
    <x v="10"/>
    <s v=""/>
    <s v="CARROLL, Charles "/>
    <s v=" Charles  Carroll"/>
    <s v="CARROLL, Charles "/>
    <s v="May 1711"/>
    <s v="1711"/>
    <s v="1711-05"/>
    <m/>
    <x v="1"/>
    <x v="1"/>
    <n v="10000"/>
    <s v="Resurvey of Doohoregan"/>
    <s v="Doohoregan (Resurveyed Again)"/>
    <s v="Doohoregan"/>
    <m/>
    <s v="no survey at MSA patent site; MSA S1593-491"/>
    <m/>
    <m/>
    <x v="9"/>
    <s v="Carroll"/>
    <s v="Patented in May 1711 by Charles Carroll for 10000 acres repatented as Doohoregan (Resurveyed Again); Resurvey of Doohoregan"/>
    <s v="DOOHOREGAN"/>
    <s v="DOOHOREGAN - Resurveyed"/>
    <s v=""/>
    <s v=""/>
    <s v=""/>
    <s v=""/>
    <x v="2"/>
    <m/>
    <m/>
    <m/>
    <m/>
    <s v=""/>
    <m/>
    <m/>
    <m/>
    <s v=""/>
    <s v=""/>
    <s v=""/>
    <s v=""/>
    <s v=""/>
    <s v=""/>
  </r>
  <r>
    <x v="219"/>
    <s v=""/>
    <x v="10"/>
    <s v=" John Dorsey"/>
    <s v="11/20/1724"/>
    <x v="21"/>
    <s v="1724-11"/>
    <s v="CARROLL, Charles "/>
    <s v=" Charles  Carroll"/>
    <s v="CARROLL, Charles "/>
    <s v="Nov 1724"/>
    <s v="1724"/>
    <s v="1724-11"/>
    <s v="Baltimore"/>
    <x v="1"/>
    <x v="1"/>
    <n v="10480"/>
    <s v="Resurvey of Doohoregan (Resurveyed), filed as an unpatented certificate"/>
    <m/>
    <s v="Doohoregan"/>
    <s v="Charles and his brother Daniel were partners"/>
    <s v="Doohoregan (Resurveyed Again)"/>
    <s v="Doohoregan (Resurveyed Again) Plat"/>
    <m/>
    <x v="9"/>
    <m/>
    <s v="Surveyed 11/20/1724 by John Dorsey; Patented in Nov 1724 by Charles Carroll for 10480 acres; Resurvey of Doohoregan (Resurveyed), filed as an unpatented certificate"/>
    <s v="DOOHOREGAN (Resurveyed Again)"/>
    <s v="DOOHOREGAN (Resurveyed Again)"/>
    <s v=""/>
    <s v=""/>
    <s v=""/>
    <s v=""/>
    <x v="2"/>
    <m/>
    <m/>
    <m/>
    <m/>
    <s v=""/>
    <m/>
    <m/>
    <m/>
    <s v=""/>
    <s v=""/>
    <s v=""/>
    <s v=""/>
    <s v=""/>
    <s v=""/>
  </r>
  <r>
    <x v="220"/>
    <s v="DORSEYS ADDITION"/>
    <x v="6"/>
    <s v=" William Cromwell"/>
    <s v="4/30/1742"/>
    <x v="8"/>
    <s v="1742-04"/>
    <s v="DORSEY, Henry"/>
    <s v=" Henry Dorsey"/>
    <s v="DORSEY, Henry"/>
    <s v="Sep 1745"/>
    <s v="1745"/>
    <s v="1745-09"/>
    <s v="Anne Arundel"/>
    <x v="1"/>
    <x v="0"/>
    <n v="60"/>
    <s v="&quot;in the fork of Patuxent River Beginning at the end of the eighteenth course or line of a tract of land called Worthington's Range&quot;"/>
    <s v="Dorsey's Second Addition"/>
    <s v="Dorseys Addition"/>
    <m/>
    <s v="Dorseys Addition"/>
    <s v="Dorseys Addition Plat"/>
    <m/>
    <x v="23"/>
    <m/>
    <s v="Surveyed 4/30/1742 by William Cromwell; Patented in Sep 1745 by Henry Dorsey for 60 acres repatented as Dorsey's Second Addition; &quot;in the fork of Patuxent River Beginning at the end of the eighteenth course or line of a tract of land called Worthington's Range&quot;"/>
    <s v="DORSEYS ADDITION"/>
    <s v="DORSEYS ADDITION"/>
    <s v="1745"/>
    <s v="Y"/>
    <s v="Patented in Sep 1745 by DORSEY, Henry for 60 acres repatented as Dorsey's Second Addition; &quot;in the fork of Patuxent River Beginning at the end of the eighteenth course or line of a tract of land called Worthington's Range&quot;"/>
    <s v="N"/>
    <x v="14"/>
    <m/>
    <m/>
    <m/>
    <n v="-4"/>
    <n v="518"/>
    <m/>
    <m/>
    <m/>
    <s v="1745"/>
    <s v="Y"/>
    <s v="Patented in Sep 1745 by DORSEY, Henry for 60 acres repatented as Dorsey's Second Addition; &quot;in the fork of Patuxent River Beginning at the end of the eighteenth course or line of a tract of land called Worthington's Range&quot;"/>
    <s v="N"/>
    <s v="1745"/>
    <s v="Y"/>
  </r>
  <r>
    <x v="221"/>
    <s v="DORSEYS ADDITION TO THOMAS LOT"/>
    <x v="3"/>
    <s v=" Richard Shipley"/>
    <s v="8/28/1749"/>
    <x v="24"/>
    <s v="1749-08"/>
    <s v="DORSEY, Edward "/>
    <s v=" Edward  Dorsey"/>
    <s v="DORSEY, Edward "/>
    <s v="Feb 1750"/>
    <s v="1750"/>
    <s v="1750-02"/>
    <s v="Anne Arundel"/>
    <x v="1"/>
    <x v="1"/>
    <n v="348"/>
    <s v="Resurvey of Edward Dorsey's 202-acre share of Thomas' Lot &quot;in the Great Fork of Patuxent River&quot;, bounds along Geists Branch, adjoins Left Out"/>
    <m/>
    <s v="Thomas Lot"/>
    <m/>
    <s v="Dorseys Addition To Thomas Lot"/>
    <s v="Dorseys Addition To Thomas Lot Plat"/>
    <m/>
    <x v="23"/>
    <s v="Dorsey"/>
    <s v="Surveyed 8/28/1749 by Richard Shipley; Patented in Feb 1750 by Edward Dorsey for 348 acres; Resurvey of Edward Dorsey's 202-acre share of Thomas' Lot &quot;in the Great Fork of Patuxent River&quot;, bounds along Geists Branch, adjoins Left Out"/>
    <s v="DORSEYS ADDITION TO THOMAS LOT"/>
    <s v="DORSEYS ADDITION TO THOMAS LOT"/>
    <s v="1750"/>
    <s v="Y"/>
    <s v="Patented in Feb 1750 by DORSEY, Edward for 348 acres; Resurvey of Edward Dorsey's 202-acre share of Thomas' Lot &quot;in the Great Fork of Patuxent River&quot;, bounds along Geists Branch, adjoins Left Out"/>
    <s v="N"/>
    <x v="16"/>
    <s v="Fixed"/>
    <s v="Bounds Geists Creek on either side of the 13th course"/>
    <m/>
    <n v="-2"/>
    <n v="196"/>
    <m/>
    <m/>
    <m/>
    <s v="1750"/>
    <s v="Y"/>
    <s v="Patented in Feb 1750 by DORSEY, Edward for 348 acres; Resurvey of Edward Dorsey's 202-acre share of Thomas' Lot &quot;in the Great Fork of Patuxent River&quot;, bounds along Geists Branch, adjoins Left Out"/>
    <s v="N"/>
    <s v="1750"/>
    <s v="Y"/>
  </r>
  <r>
    <x v="222"/>
    <s v="DORSEYS ADVENTURE"/>
    <x v="5"/>
    <s v=""/>
    <m/>
    <x v="10"/>
    <s v=""/>
    <s v="DORSEY, John "/>
    <s v=" John  Dorsey"/>
    <s v="DORSEY, John "/>
    <s v="Jun 1688"/>
    <s v="1688"/>
    <s v="1688-06"/>
    <m/>
    <x v="1"/>
    <x v="0"/>
    <n v="400"/>
    <s v="Original plat shown in resurvey but missing some of the original course measurements"/>
    <s v="Dorsey's Inheritance"/>
    <s v="Dorseys Adventure"/>
    <m/>
    <s v="no survey at MSA patent site; MSA S1593-442"/>
    <s v="Dorseys Inheritance Plat"/>
    <m/>
    <x v="23"/>
    <s v="Dorsey"/>
    <s v="Patented in Jun 1688 by John Dorsey for 400 acres repatented as Dorsey's Inheritance; Original plat shown in resurvey but missing some of the original course measurements"/>
    <s v="DORSEYS ADVENTURE"/>
    <s v="DORSEYS ADVENTURE"/>
    <s v="1688"/>
    <s v="Y"/>
    <s v="Patented in Jun 1688 by DORSEY, John for 400 acres repatented as Dorsey's Inheritance; Original plat shown in resurvey but missing some of the original course measurements"/>
    <s v="N"/>
    <x v="3"/>
    <m/>
    <m/>
    <m/>
    <m/>
    <s v=""/>
    <m/>
    <m/>
    <m/>
    <s v="1688"/>
    <s v="Y"/>
    <s v="Patented in Jun 1688 by DORSEY, John for 400 acres repatented as Dorsey's Inheritance; Original plat shown in resurvey but missing some of the original course measurements"/>
    <s v="N"/>
    <s v="1688"/>
    <s v="Y"/>
  </r>
  <r>
    <x v="223"/>
    <s v="DORSEYS ANGLES"/>
    <x v="2"/>
    <s v=" Henry Ridgely"/>
    <s v="6/2/1732"/>
    <x v="2"/>
    <s v="1732-06"/>
    <s v="DORSEY, Joshua "/>
    <s v=" Joshua  Dorsey"/>
    <s v="DORSEY, Joshua "/>
    <s v="Jun 1734"/>
    <s v="1734"/>
    <s v="1734-06"/>
    <s v="Anne Arundel"/>
    <x v="1"/>
    <x v="0"/>
    <n v="200"/>
    <s v="&quot;on a branch of Patapsco River called Deep Run&quot; starting at a bounded tree that stands on both Timber Neck and Batchelor's Hall"/>
    <m/>
    <s v="Dorseys Angles"/>
    <m/>
    <s v="Dorseys Angles"/>
    <s v="Dorseys Angles Plat"/>
    <m/>
    <x v="23"/>
    <s v="Dorsey"/>
    <s v="Surveyed 6/2/1732 by Henry Ridgely; Patented in Jun 1734 by Joshua Dorsey for 200 acres; &quot;on a branch of Patapsco River called Deep Run&quot; starting at a bounded tree that stands on both Timber Neck and Batchelor's Hall"/>
    <s v="DORSEYS ANGLES"/>
    <s v="DORSEYS ANGLES"/>
    <s v="1734"/>
    <s v="Y"/>
    <s v="Patented in Jun 1734 by DORSEY, Joshua for 200 acres; &quot;on a branch of Patapsco River called Deep Run&quot; starting at a bounded tree that stands on both Timber Neck and Batchelor's Hall"/>
    <s v="N"/>
    <x v="9"/>
    <m/>
    <m/>
    <m/>
    <m/>
    <n v="309"/>
    <m/>
    <m/>
    <m/>
    <s v="1734"/>
    <s v="Y"/>
    <s v="Patented in Jun 1734 by DORSEY, Joshua for 200 acres; &quot;on a branch of Patapsco River called Deep Run&quot; starting at a bounded tree that stands on both Timber Neck and Batchelor's Hall"/>
    <s v="N"/>
    <s v="1734"/>
    <s v="Y"/>
  </r>
  <r>
    <x v="224"/>
    <s v="DORSEYS CHANCE - CALEB"/>
    <x v="10"/>
    <s v=" John Dorsey"/>
    <s v="4/13/1719"/>
    <x v="17"/>
    <s v="1719-04"/>
    <s v="DORSEY, Caleb "/>
    <s v=" Caleb  Dorsey"/>
    <s v="DORSEY, Caleb "/>
    <s v="Feb 1722"/>
    <s v="1722"/>
    <s v="1722-02"/>
    <s v="Baltimore"/>
    <x v="1"/>
    <x v="0"/>
    <n v="200"/>
    <s v="lying at Elk Ridge in Baltimore County starting at &quot;a bounded tree of the land called Moore's Morning Choice&quot;"/>
    <m/>
    <s v="Dorseys Chance - Caleb"/>
    <m/>
    <s v="Dorseys Chance - Caleb"/>
    <s v="Dorseys Chance - Caleb Plat"/>
    <m/>
    <x v="23"/>
    <s v="Dorsey"/>
    <s v="Surveyed 4/13/1719 by John Dorsey; Patented in Feb 1722 by Caleb Dorsey for 200 acres; lying at Elk Ridge in Baltimore County starting at &quot;a bounded tree of the land called Moore's Morning Choice&quot;"/>
    <s v="DORSEYS CHANCE"/>
    <s v="DORSEYS CHANCE - Caleb"/>
    <s v="1722"/>
    <s v="Y"/>
    <s v="Patented in Feb 1722 by DORSEY, Caleb for 200 acres; lying at Elk Ridge in Baltimore County starting at &quot;a bounded tree of the land called Moore's Morning Choice&quot;"/>
    <s v="N"/>
    <x v="9"/>
    <m/>
    <m/>
    <m/>
    <m/>
    <n v="311"/>
    <m/>
    <m/>
    <m/>
    <s v="1722"/>
    <s v="Y"/>
    <s v="Patented in Feb 1722 by DORSEY, Caleb for 200 acres; lying at Elk Ridge in Baltimore County starting at &quot;a bounded tree of the land called Moore's Morning Choice&quot;"/>
    <s v="N"/>
    <s v="1722"/>
    <s v="Y"/>
  </r>
  <r>
    <x v="225"/>
    <s v="DORSEYS CHANCE - JOSHUA"/>
    <x v="10"/>
    <s v=" John Dorsey"/>
    <s v="9/13/1718"/>
    <x v="31"/>
    <s v="1718-09"/>
    <s v="DORSEY, Joshua "/>
    <s v=" Joshua  Dorsey"/>
    <s v="DORSEY, Joshua "/>
    <s v="Jul 1722"/>
    <s v="1722"/>
    <s v="1722-07"/>
    <s v="Baltimore"/>
    <x v="1"/>
    <x v="0"/>
    <n v="150"/>
    <s v="in Baltimore County at Elk Ridge near &quot;a draft of a great branch called Ridgelys Great Branch and on the east side of the said branch&quot;"/>
    <m/>
    <s v="Dorseys Chance - Joshua"/>
    <m/>
    <s v="Dorseys Chance - Joshua"/>
    <s v="Dorseys Chance - Joshua Plat"/>
    <m/>
    <x v="23"/>
    <m/>
    <s v="Surveyed 9/13/1718 by John Dorsey; Patented in Jul 1722 by Joshua Dorsey for 150 acres; in Baltimore County at Elk Ridge near &quot;a draft of a great branch called Ridgelys Great Branch and on the east side of the said branch&quot;"/>
    <s v="DORSEYS CHANCE"/>
    <s v="DORSEYS CHANCE - Joshua"/>
    <s v="1722"/>
    <s v="Y"/>
    <s v="Patented in Jul 1722 by DORSEY, Joshua for 150 acres; in Baltimore County at Elk Ridge near &quot;a draft of a great branch called Ridgelys Great Branch and on the east side of the said branch&quot;"/>
    <s v="N"/>
    <x v="9"/>
    <m/>
    <m/>
    <m/>
    <m/>
    <n v="366"/>
    <m/>
    <m/>
    <m/>
    <s v="1722"/>
    <s v="Y"/>
    <s v="Patented in Jul 1722 by DORSEY, Joshua for 150 acres; in Baltimore County at Elk Ridge near &quot;a draft of a great branch called Ridgelys Great Branch and on the east side of the said branch&quot;"/>
    <s v="N"/>
    <s v="1722"/>
    <s v="Y"/>
  </r>
  <r>
    <x v="226"/>
    <s v="DORSEYS FRIENDSHIP AND HIGGINS CHANCE"/>
    <x v="2"/>
    <s v=" Henry Ridgely"/>
    <s v="6/22/1732"/>
    <x v="2"/>
    <s v="1732-06"/>
    <s v="HIGGINS, Thomas"/>
    <s v=" Thomas Higgins"/>
    <s v="HIGGINS, Thomas"/>
    <s v="Jul 1733"/>
    <s v="1733"/>
    <s v="1733-07"/>
    <s v="Anne Arundel"/>
    <x v="1"/>
    <x v="0"/>
    <n v="115"/>
    <s v="&quot;in the fork of the Middell River of Patuxent and on the Western Branch thereof&quot;"/>
    <s v="Joseph's Advancement"/>
    <s v="Dorseys Friendship &amp; Higgins Chance"/>
    <m/>
    <s v="Dorseys Friendship &amp; Higgins Chance"/>
    <s v="Dorseys Friendship &amp; Higgins Chance Plat"/>
    <m/>
    <x v="99"/>
    <s v="Dorsey"/>
    <s v="Surveyed 6/22/1732 by Henry Ridgely; Patented in Jul 1733 by Thomas Higgins for 115 acres repatented as Joseph's Advancement; &quot;in the fork of the Middell River of Patuxent and on the Western Branch thereof&quot;"/>
    <s v="DORSEYS FRIENDSHIP AND HIGGINS CHANCE"/>
    <s v="DORSEYS FRIENDSHIP AND HIGGINS CHANCE"/>
    <s v="1733"/>
    <s v="Y"/>
    <s v="Patented in Jul 1733 by HIGGINS, Thomas for 115 acres repatented as Joseph's Advancement; &quot;in the fork of the Middell River of Patuxent and on the Western Branch thereof&quot;"/>
    <s v="N"/>
    <x v="11"/>
    <m/>
    <m/>
    <m/>
    <m/>
    <n v="390"/>
    <m/>
    <m/>
    <m/>
    <s v="1733"/>
    <s v="Y"/>
    <s v="Patented in Jul 1733 by HIGGINS, Thomas for 115 acres repatented as Joseph's Advancement; &quot;in the fork of the Middell River of Patuxent and on the Western Branch thereof&quot;"/>
    <s v="N"/>
    <s v="1733"/>
    <s v="Y"/>
  </r>
  <r>
    <x v="227"/>
    <s v="DORSEYS GROVE"/>
    <x v="10"/>
    <s v=" John Dorsey"/>
    <s v="8/9/1721"/>
    <x v="23"/>
    <s v="1721-08"/>
    <s v="DORSEY, John "/>
    <s v=" John  Dorsey"/>
    <s v="DORSEY, John "/>
    <s v="Sep 1723"/>
    <s v="1723"/>
    <s v="1723-09"/>
    <s v="Baltimore"/>
    <x v="1"/>
    <x v="0"/>
    <n v="1030"/>
    <s v="in Baltimore County &quot;on the west side of Carrolls Mannor and on the north side of a tract of land called Good Range&quot;"/>
    <s v="Champion Forrest and Benjamin's Addition"/>
    <s v="Dorseys Grove"/>
    <s v="there was a similar tract of 93 acres surveyed in 1716 that was never patented"/>
    <s v="Dorseys Grove"/>
    <s v="Dorseys Grove Plat"/>
    <m/>
    <x v="23"/>
    <m/>
    <s v="Surveyed 8/9/1721 by John Dorsey; Patented in Sep 1723 by John Dorsey for 1030 acres repatented as Champion Forrest and Benjamin's Addition; in Baltimore County &quot;on the west side of Carrolls Mannor and on the north side of a tract of land called Good Range&quot;"/>
    <s v="DORSEYS GROVE"/>
    <s v="DORSEYS GROVE"/>
    <s v="1723"/>
    <s v="Y"/>
    <s v="Patented in Sep 1723 by DORSEY, John for 1030 acres repatented as Champion Forrest and Benjamin's Addition; in Baltimore County &quot;on the west side of Carrolls Mannor and on the north side of a tract of land called Good Range&quot;"/>
    <s v="N"/>
    <x v="11"/>
    <m/>
    <m/>
    <m/>
    <m/>
    <n v="52"/>
    <m/>
    <m/>
    <m/>
    <s v="1723"/>
    <s v="Y"/>
    <s v="Patented in Sep 1723 by DORSEY, John for 1030 acres repatented as Champion Forrest and Benjamin's Addition; in Baltimore County &quot;on the west side of Carrolls Mannor and on the north side of a tract of land called Good Range&quot;"/>
    <s v="N"/>
    <s v="1723"/>
    <s v="Y"/>
  </r>
  <r>
    <x v="228"/>
    <s v="DORSEYS HILL"/>
    <x v="2"/>
    <s v=" Henry Ridgely"/>
    <s v="3/15/1732"/>
    <x v="2"/>
    <s v="1732-03"/>
    <s v="DORSEY, Joshua "/>
    <s v=" Joshua  Dorsey"/>
    <s v="DORSEY, Joshua "/>
    <s v="Nov 1736"/>
    <s v="1736"/>
    <s v="1736-11"/>
    <s v="Anne Arundel"/>
    <x v="1"/>
    <x v="0"/>
    <n v="200"/>
    <s v="adjoining Batchelor's Hall &quot;near unto a place called Elkridge&quot; starting &quot;in the fork of a draft of a run called Middell Run&quot;"/>
    <m/>
    <s v="Dorseys Hill"/>
    <s v="Joshua Dorsey and John Dorsey son of Edward were partners"/>
    <s v="Dorseys Hill"/>
    <s v="Dorseys Hill Plat"/>
    <m/>
    <x v="23"/>
    <s v="Dorsey"/>
    <s v="Surveyed 3/15/1732 by Henry Ridgely; Patented in Nov 1736 by Joshua Dorsey for 200 acres; adjoining Batchelor's Hall &quot;near unto a place called Elkridge&quot; starting &quot;in the fork of a draft of a run called Middell Run&quot;"/>
    <s v="DORSEYS HILL"/>
    <s v="DORSEYS HILL"/>
    <s v="1736"/>
    <s v="Y"/>
    <s v="Patented in Nov 1736 by DORSEY, Joshua for 200 acres; adjoining Batchelor's Hall &quot;near unto a place called Elkridge&quot; starting &quot;in the fork of a draft of a run called Middell Run&quot;"/>
    <s v="N"/>
    <x v="9"/>
    <m/>
    <m/>
    <m/>
    <m/>
    <n v="312"/>
    <m/>
    <m/>
    <m/>
    <s v="1736"/>
    <s v="Y"/>
    <s v="Patented in Nov 1736 by DORSEY, Joshua for 200 acres; adjoining Batchelor's Hall &quot;near unto a place called Elkridge&quot; starting &quot;in the fork of a draft of a run called Middell Run&quot;"/>
    <s v="N"/>
    <s v="1736"/>
    <s v="Y"/>
  </r>
  <r>
    <x v="229"/>
    <s v="DORSEYS INHERITANCE"/>
    <x v="10"/>
    <s v=" John Dorsey"/>
    <s v="2/10/1725"/>
    <x v="22"/>
    <s v="1725-02"/>
    <s v="DORSEY, Edward "/>
    <s v=" Edward  Dorsey"/>
    <s v="DORSEY, Edward "/>
    <s v="Sep 1732"/>
    <s v="1732"/>
    <s v="1732-09"/>
    <s v="Baltimore"/>
    <x v="1"/>
    <x v="1"/>
    <n v="750"/>
    <s v="Resurvey of Dorsey's Adventure and Whittecars's Purchase"/>
    <m/>
    <s v="Dorseys Adventure, Whittecars Purchase"/>
    <m/>
    <s v="Dorseys Inheritance"/>
    <s v="Dorseys Inheritance Plat"/>
    <m/>
    <x v="23"/>
    <m/>
    <s v="Surveyed 2/10/1725 by John Dorsey; Patented in Sep 1732 by Edward Dorsey for 750 acres; Resurvey of Dorsey's Adventure and Whittecars's Purchase"/>
    <s v="DORSEYS INHERITANCE"/>
    <s v="DORSEYS INHERITANCE"/>
    <s v="1732"/>
    <s v="Y"/>
    <s v="Patented in Sep 1732 by DORSEY, Edward for 750 acres; Resurvey of Dorsey's Adventure and Whittecars's Purchase"/>
    <s v="N"/>
    <x v="3"/>
    <s v="Dependent"/>
    <s v="Adam The First, Whittecars Purchase, Troy"/>
    <m/>
    <n v="-4"/>
    <n v="76"/>
    <m/>
    <m/>
    <m/>
    <s v="1732"/>
    <s v="Y"/>
    <s v="Patented in Sep 1732 by DORSEY, Edward for 750 acres; Resurvey of Dorsey's Adventure and Whittecars's Purchase"/>
    <s v="N"/>
    <s v="1732"/>
    <s v="Y"/>
  </r>
  <r>
    <x v="230"/>
    <s v="DORSEYS INTRUST"/>
    <x v="8"/>
    <s v=" Joshua Griffith"/>
    <s v="2/18/1762"/>
    <x v="15"/>
    <s v="1762-02"/>
    <s v="DORSEY, Vachel "/>
    <s v=" Vachel  Dorsey"/>
    <s v="DORSEY, Vachel "/>
    <s v="Jul 1762"/>
    <s v="1762"/>
    <s v="1762-07"/>
    <s v="Baltimore"/>
    <x v="1"/>
    <x v="0"/>
    <n v="30"/>
    <s v="&quot;being on the western fall of Patapsco River partly in Ann Arundell and part in Baltimore county&quot;, adjoining Salethea(Salopia)"/>
    <m/>
    <s v="Dorseys Intrust"/>
    <m/>
    <s v="Dorseys Intrust"/>
    <s v="Dorseys Intrust Plat"/>
    <m/>
    <x v="23"/>
    <s v="Dorsey"/>
    <s v="Surveyed 2/18/1762 by Joshua Griffith; Patented in Jul 1762 by Vachel Dorsey for 30 acres; &quot;being on the western fall of Patapsco River partly in Ann Arundell and part in Baltimore county&quot;, adjoining Salethea(Salopia)"/>
    <s v="DORSEYS INTRUST"/>
    <s v="DORSEYS INTRUST"/>
    <s v="1762"/>
    <s v="Y"/>
    <s v="Patented in Jul 1762 by DORSEY, Vachel for 30 acres; &quot;being on the western fall of Patapsco River partly in Ann Arundell and part in Baltimore county&quot;, adjoining Salethea(Salopia)"/>
    <s v="N"/>
    <x v="4"/>
    <m/>
    <m/>
    <m/>
    <m/>
    <n v="611"/>
    <m/>
    <m/>
    <m/>
    <s v="1762"/>
    <s v="Y"/>
    <s v="Patented in Jul 1762 by DORSEY, Vachel for 30 acres; &quot;being on the western fall of Patapsco River partly in Ann Arundell and part in Baltimore county&quot;, adjoining Salethea(Salopia)"/>
    <s v="N"/>
    <s v="1762"/>
    <s v="Y"/>
  </r>
  <r>
    <x v="231"/>
    <s v="DORSEYS LANE"/>
    <x v="8"/>
    <s v=" Joshua Griffith"/>
    <s v="12/13/1760"/>
    <x v="53"/>
    <s v="1760-12"/>
    <s v="DORSEY, Eli"/>
    <s v=" Eli Dorsey"/>
    <s v="DORSEY, Eli"/>
    <s v="Oct 1761"/>
    <s v="1761"/>
    <s v="1761-10"/>
    <s v="Anne Arundel"/>
    <x v="1"/>
    <x v="0"/>
    <n v="130"/>
    <s v="including unpatented land within the boundaries of The Discovery"/>
    <s v="Four Brothers Portion"/>
    <s v="Dorseys Lane"/>
    <m/>
    <s v="Dorseys Lane"/>
    <s v="Dorseys Lane Plat"/>
    <m/>
    <x v="23"/>
    <m/>
    <s v="Surveyed 12/13/1760 by Joshua Griffith; Patented in Oct 1761 by Eli Dorsey for 130 acres repatented as Four Brothers Portion; including unpatented land within the boundaries of The Discovery"/>
    <s v="DORSEYS LANE"/>
    <s v="DORSEYS LANE"/>
    <s v="1761"/>
    <s v="Y"/>
    <s v="Patented in Oct 1761 by DORSEY, Eli for 130 acres repatented as Four Brothers Portion; including unpatented land within the boundaries of The Discovery"/>
    <s v="N"/>
    <x v="17"/>
    <m/>
    <m/>
    <m/>
    <m/>
    <n v="373"/>
    <m/>
    <m/>
    <m/>
    <s v="1761"/>
    <s v="Y"/>
    <s v="Patented in Oct 1761 by DORSEY, Eli for 130 acres repatented as Four Brothers Portion; including unpatented land within the boundaries of The Discovery"/>
    <s v="N"/>
    <s v="1761"/>
    <s v="Y"/>
  </r>
  <r>
    <x v="232"/>
    <s v="DORSEYS MILL SEAT"/>
    <x v="16"/>
    <s v=" John Duvall"/>
    <s v="5/24/1824"/>
    <x v="72"/>
    <s v="1824-05"/>
    <s v="DORSEY, Mortimer"/>
    <s v=" Mortimer Dorsey"/>
    <s v="DORSEY, Mortimer"/>
    <s v="Jul 1825"/>
    <s v="1825"/>
    <s v="1825-07"/>
    <s v="Anne Arundel"/>
    <x v="1"/>
    <x v="1"/>
    <n v="29"/>
    <s v="Resurvey of part of Good Will To His Lordship, part of The Neglect, part of Hills And Dales, part of Cherry Bottom, and The Resurvey On Dorseys Range."/>
    <m/>
    <s v="Good Will To His Lordship, The Neglect, Hills And Dales, Cherry Bottom, Dorseys Range."/>
    <m/>
    <s v="Dorseys Mill Seat"/>
    <s v="Dorseys Mill Seat Plat"/>
    <m/>
    <x v="23"/>
    <m/>
    <s v="Surveyed 5/24/1824 by John Duvall; Patented in Jul 1825 by Mortimer Dorsey for 29 acres; Resurvey of part of Good Will To His Lordship, part of The Neglect, part of Hills And Dales, part of Cherry Bottom, and The Resurvey On Dorseys Range."/>
    <s v="DORSEYS MILL SEAT"/>
    <s v="DORSEYS MILL SEAT"/>
    <s v="1825"/>
    <s v="Y"/>
    <s v="Patented in Jul 1825 by DORSEY, Mortimer for 29 acres; Resurvey of part of Good Will To His Lordship, part of The Neglect, part of Hills And Dales, part of Cherry Bottom, and The Resurvey On Dorseys Range."/>
    <s v="N"/>
    <x v="12"/>
    <m/>
    <m/>
    <m/>
    <m/>
    <n v="321"/>
    <m/>
    <m/>
    <m/>
    <s v="1825"/>
    <s v="Y"/>
    <s v="Patented in Jul 1825 by DORSEY, Mortimer for 29 acres; Resurvey of part of Good Will To His Lordship, part of The Neglect, part of Hills And Dales, part of Cherry Bottom, and The Resurvey On Dorseys Range."/>
    <s v="N"/>
    <s v="1825"/>
    <s v="Y"/>
  </r>
  <r>
    <x v="233"/>
    <s v="DORSEYS RANGE"/>
    <x v="6"/>
    <s v=" William Cromwell"/>
    <s v="5/7/1746"/>
    <x v="19"/>
    <s v="1746-05"/>
    <s v="DORSEY, John"/>
    <s v=" John Dorsey"/>
    <s v="DORSEY, John"/>
    <s v="Mar 1746"/>
    <s v="1746"/>
    <s v="1746-03"/>
    <s v="Anne Arundel"/>
    <x v="1"/>
    <x v="0"/>
    <n v="233"/>
    <s v="&quot;on the drafts of Snowdens River&quot; beginning  &quot;in the fork of a draft of Bush Cabbin Branch descending into the afsd river to the west side of of a high point or ridge&quot;"/>
    <m/>
    <s v="Dorseys Range"/>
    <m/>
    <s v="Dorseys Range"/>
    <s v="Dorseys Range Plat"/>
    <m/>
    <x v="23"/>
    <s v="Dorsey"/>
    <s v="Surveyed 5/7/1746 by William Cromwell; Patented in Mar 1746 by John Dorsey for 233 acres; &quot;on the drafts of Snowdens River&quot; beginning  &quot;in the fork of a draft of Bush Cabbin Branch descending into the afsd river to the west side of of a high point or ridge&quot;"/>
    <s v="DORSEYS RANGE"/>
    <s v="DORSEYS RANGE"/>
    <s v="1746"/>
    <s v="Y"/>
    <s v="Patented in Mar 1746 by DORSEY, John for 233 acres; &quot;on the drafts of Snowdens River&quot; beginning  &quot;in the fork of a draft of Bush Cabbin Branch descending into the afsd river to the west side of of a high point or ridge&quot;"/>
    <s v="N"/>
    <x v="12"/>
    <m/>
    <m/>
    <m/>
    <m/>
    <n v="276"/>
    <m/>
    <m/>
    <m/>
    <s v="1746"/>
    <s v="Y"/>
    <s v="Patented in Mar 1746 by DORSEY, John for 233 acres; &quot;on the drafts of Snowdens River&quot; beginning  &quot;in the fork of a draft of Bush Cabbin Branch descending into the afsd river to the west side of of a high point or ridge&quot;"/>
    <s v="N"/>
    <s v="1746"/>
    <s v="Y"/>
  </r>
  <r>
    <x v="234"/>
    <s v=""/>
    <x v="3"/>
    <s v=" Richard Shipley"/>
    <s v="1/30/1748"/>
    <x v="44"/>
    <s v="1748-01"/>
    <s v="DORSEY, John "/>
    <s v=" John  Dorsey"/>
    <s v="DORSEY, John "/>
    <s v="Feb 1748"/>
    <s v="1748"/>
    <s v="1748-02"/>
    <s v="Anne Arundel"/>
    <x v="1"/>
    <x v="1"/>
    <n v="430"/>
    <s v="Resurvey of tract of same name &quot;on the drafts of that Branch of Patuxent called the Cattail River&quot;, also refers to Bush and Limm's Cabbin Branch"/>
    <m/>
    <s v="Dorseys Range"/>
    <m/>
    <s v="Dorseys Range - Resurveyed"/>
    <s v="Dorseys Range - Resurveyed Plat"/>
    <m/>
    <x v="23"/>
    <s v="Dorsey"/>
    <s v="Surveyed 1/30/1748 by Richard Shipley; Patented in Feb 1748 by John Dorsey for 430 acres; Resurvey of tract of same name &quot;on the drafts of that Branch of Patuxent called the Cattail River&quot;, also refers to Bush and Limm's Cabbin Branch"/>
    <s v="DORSEYS RANGE"/>
    <s v="DORSEYS RANGE - Resurveyed"/>
    <s v=""/>
    <s v=""/>
    <s v=""/>
    <s v=""/>
    <x v="12"/>
    <m/>
    <m/>
    <m/>
    <n v="-3"/>
    <n v="173"/>
    <m/>
    <m/>
    <m/>
    <s v=""/>
    <s v=""/>
    <s v=""/>
    <s v=""/>
    <s v=""/>
    <s v=""/>
  </r>
  <r>
    <x v="235"/>
    <s v=""/>
    <x v="8"/>
    <s v=" Joshua Griffith"/>
    <m/>
    <x v="10"/>
    <s v=""/>
    <s v="DORSEY, Caleb "/>
    <s v=" Caleb  Dorsey"/>
    <s v="DORSEY, Caleb "/>
    <s v="Mar 1766"/>
    <s v="1766"/>
    <s v="1766-03"/>
    <s v="Anne Arundel"/>
    <x v="2"/>
    <x v="1"/>
    <n v="121"/>
    <s v="Resurvey of Howard's Heirship which was located in the Middle Neck Hundred south of South River according to J. D. Warfield"/>
    <m/>
    <s v="Howards Heirship"/>
    <m/>
    <s v="Dorseys Search (Caleb)"/>
    <m/>
    <m/>
    <x v="23"/>
    <m/>
    <s v=" by Joshua GriffithPatented in Mar 1766 by Caleb Dorsey for 121 acres; Resurvey of Howard's Heirship which was located in the Middle Neck Hundred south of South River according to J. D. Warfield"/>
    <s v="DORSEYS SEARCH"/>
    <s v="DORSEYS SEARCH - Caleb"/>
    <s v=""/>
    <s v=""/>
    <s v=""/>
    <s v=""/>
    <x v="0"/>
    <m/>
    <m/>
    <m/>
    <m/>
    <s v=""/>
    <m/>
    <m/>
    <m/>
    <s v=""/>
    <s v=""/>
    <s v=""/>
    <s v=""/>
    <s v=""/>
    <s v=""/>
  </r>
  <r>
    <x v="236"/>
    <s v="DORSEYS SEARCH - JOHN"/>
    <x v="5"/>
    <s v=""/>
    <m/>
    <x v="10"/>
    <s v=""/>
    <s v="DORSEY, John "/>
    <s v=" John  Dorsey"/>
    <s v="DORSEY, John "/>
    <s v="Mar 1696"/>
    <s v="1696"/>
    <s v="1696-03"/>
    <m/>
    <x v="1"/>
    <x v="0"/>
    <n v="479"/>
    <s v="Site of Dorsey Hall (Ely Dorsey (to Richard Ridgely to Caleb Dorsey of Caleb)"/>
    <m/>
    <s v="Dorseys Search - John"/>
    <m/>
    <s v="no survey at MSA patent site; MSA S1593-481 (1694); Settlers of MD"/>
    <m/>
    <m/>
    <x v="23"/>
    <s v="Dorsey"/>
    <s v="Patented in Mar 1696 by John Dorsey for 479 acres; Site of Dorsey Hall (Ely Dorsey (to Richard Ridgely to Caleb Dorsey of Caleb)"/>
    <s v="DORSEYS SEARCH"/>
    <s v="DORSEYS SEARCH - John"/>
    <s v="1696"/>
    <s v="Y"/>
    <s v="Patented in Mar 1696 by DORSEY, John for 479 acres; Site of Dorsey Hall (Ely Dorsey (to Richard Ridgely to Caleb Dorsey of Caleb)"/>
    <s v="N"/>
    <x v="2"/>
    <m/>
    <m/>
    <m/>
    <m/>
    <s v=""/>
    <m/>
    <m/>
    <m/>
    <s v="1696"/>
    <s v="Y"/>
    <s v="Patented in Mar 1696 by DORSEY, John for 479 acres; Site of Dorsey Hall (Ely Dorsey (to Richard Ridgely to Caleb Dorsey of Caleb)"/>
    <s v="N"/>
    <s v="1696"/>
    <s v="Y"/>
  </r>
  <r>
    <x v="237"/>
    <s v="DORSEYS SECOND ADDITION"/>
    <x v="3"/>
    <s v=" Richard Shipley"/>
    <s v="9/26/1753"/>
    <x v="27"/>
    <s v="1753-09"/>
    <s v="DORSEY, Henry"/>
    <s v=" Henry Dorsey"/>
    <s v="DORSEY, Henry"/>
    <s v="Mar 1755"/>
    <s v="1755"/>
    <s v="1755-03"/>
    <s v="Anne Arundel"/>
    <x v="1"/>
    <x v="1"/>
    <n v="462"/>
    <s v="Resurvey of Dorsey's Addition starting &quot;at the end of the eighteenth course of a tract of land called Worthington's Range being the original beginning place of the afsd Dorseys Addition&quot;"/>
    <m/>
    <s v="Dorseys Addition"/>
    <m/>
    <s v="Dorseys Second Addition"/>
    <s v="Dorseys Second Addition Plat"/>
    <m/>
    <x v="23"/>
    <m/>
    <s v="Surveyed 9/26/1753 by Richard Shipley; Patented in Mar 1755 by Henry Dorsey for 462 acres; Resurvey of Dorsey's Addition starting &quot;at the end of the eighteenth course of a tract of land called Worthington's Range being the original beginning place of the afsd Dorseys Addition&quot;"/>
    <s v="DORSEYS SECOND ADDITION"/>
    <s v="DORSEYS SECOND ADDITION"/>
    <s v=""/>
    <s v=""/>
    <s v=""/>
    <s v=""/>
    <x v="14"/>
    <m/>
    <m/>
    <m/>
    <m/>
    <s v=""/>
    <m/>
    <m/>
    <m/>
    <s v=""/>
    <s v=""/>
    <s v=""/>
    <s v=""/>
    <s v=""/>
    <s v=""/>
  </r>
  <r>
    <x v="238"/>
    <s v=""/>
    <x v="27"/>
    <s v=""/>
    <m/>
    <x v="10"/>
    <s v=""/>
    <s v="CARROLL, Charles "/>
    <s v=" Charles  Carroll"/>
    <s v="CARROLL, Charles "/>
    <s v="Aug 1822"/>
    <s v="1822"/>
    <s v="1822-08"/>
    <s v="Anne Arundel"/>
    <x v="1"/>
    <x v="1"/>
    <n v="13360"/>
    <m/>
    <m/>
    <s v="Doohoregan"/>
    <s v="survey filed under Divisions 40283-45"/>
    <s v="Doughoregan Enlarged"/>
    <s v="folder found empty"/>
    <m/>
    <x v="9"/>
    <m/>
    <s v=" by Patented in Aug 1822 by Charles Carroll for 13360 acres"/>
    <s v="DOUGHOREGAN ENLARGED"/>
    <s v="DOUGHOREGAN ENLARGED"/>
    <s v=""/>
    <s v=""/>
    <s v=""/>
    <s v=""/>
    <x v="2"/>
    <m/>
    <m/>
    <m/>
    <m/>
    <s v=""/>
    <m/>
    <m/>
    <m/>
    <s v=""/>
    <s v=""/>
    <s v=""/>
    <s v=""/>
    <s v=""/>
    <s v=""/>
  </r>
  <r>
    <x v="239"/>
    <s v="DRYERS INHERITANCE"/>
    <x v="5"/>
    <s v=""/>
    <m/>
    <x v="10"/>
    <s v=""/>
    <s v="DRYER, Samuel "/>
    <s v=" Samuel  Dryer"/>
    <s v="DRYER, Samuel "/>
    <s v="Mar 1695"/>
    <s v="1695"/>
    <s v="1695-03"/>
    <s v="Anne Arundel"/>
    <x v="1"/>
    <x v="0"/>
    <n v="254"/>
    <s v="Later resurvey says 1696"/>
    <s v="Hammond's Inheritance"/>
    <s v="Dryers Inheritance"/>
    <m/>
    <s v="no survey at MSA patent site; MSA S1581-1405"/>
    <m/>
    <m/>
    <x v="100"/>
    <s v="Dryer"/>
    <s v="Patented in Mar 1695 by Samuel Dryer for 254 acres repatented as Hammond's Inheritance; Later resurvey says 1696"/>
    <s v="DRYERS INHERITANCE"/>
    <s v="DRYERS INHERITANCE"/>
    <s v="1695"/>
    <s v="Y"/>
    <s v="Patented in Mar 1695 by DRYER, Samuel for 254 acres repatented as Hammond's Inheritance; Later resurvey says 1696"/>
    <s v="N"/>
    <x v="2"/>
    <s v="Fixed"/>
    <s v="Borders Little Patuxent River (Browns River)"/>
    <m/>
    <m/>
    <n v="165"/>
    <m/>
    <m/>
    <m/>
    <s v="1695"/>
    <s v="Y"/>
    <s v="Patented in Mar 1695 by DRYER, Samuel for 254 acres repatented as Hammond's Inheritance; Later resurvey says 1696"/>
    <s v="N"/>
    <s v="1695"/>
    <s v="Y"/>
  </r>
  <r>
    <x v="240"/>
    <s v="DUNGHILL GROUND THICKET"/>
    <x v="3"/>
    <s v=" Richard Shipley"/>
    <s v="4/26/1753"/>
    <x v="27"/>
    <s v="1753-04"/>
    <s v="BARNES, James "/>
    <s v=" James  Barnes"/>
    <s v="BARNES, James "/>
    <s v="Sep 1754"/>
    <s v="1754"/>
    <s v="1754-09"/>
    <s v="Anne Arundel"/>
    <x v="1"/>
    <x v="1"/>
    <n v="314"/>
    <s v="Resurvey of 150 acres by same name originally surveyed in 1740 &quot;on the drafts of Snowdens River in the Barrans&quot;"/>
    <m/>
    <s v="Dunghill Ground Thicket"/>
    <m/>
    <s v="Dunghill Ground Thicket"/>
    <s v="Dunghill Ground Thicket Plat"/>
    <m/>
    <x v="8"/>
    <s v="Barnes"/>
    <s v="Surveyed 4/26/1753 by Richard Shipley; Patented in Sep 1754 by James Barnes for 314 acres; Resurvey of 150 acres by same name originally surveyed in 1740 &quot;on the drafts of Snowdens River in the Barrans&quot;"/>
    <s v="DUNGHILL GROUND THICKET"/>
    <s v="DUNGHILL GROUND THICKET"/>
    <s v="1754"/>
    <s v="Y"/>
    <s v="Patented in Sep 1754 by BARNES, James for 314 acres; Resurvey of 150 acres by same name originally surveyed in 1740 &quot;on the drafts of Snowdens River in the Barrans&quot;"/>
    <s v="N"/>
    <x v="12"/>
    <m/>
    <m/>
    <m/>
    <m/>
    <n v="190"/>
    <m/>
    <m/>
    <m/>
    <s v="1754"/>
    <s v="Y"/>
    <s v="Patented in Sep 1754 by BARNES, James for 314 acres; Resurvey of 150 acres by same name originally surveyed in 1740 &quot;on the drafts of Snowdens River in the Barrans&quot;"/>
    <s v="N"/>
    <s v="1754"/>
    <s v="Y"/>
  </r>
  <r>
    <x v="241"/>
    <s v="DUNKEL"/>
    <x v="6"/>
    <s v=" William Cromwell"/>
    <s v="1/17/1737"/>
    <x v="73"/>
    <s v="1737-01"/>
    <s v="CAMPBELL, John"/>
    <s v=" John Campbell"/>
    <s v="CAMPBELL, John"/>
    <s v="Oct 1739"/>
    <s v="1739"/>
    <s v="1739-10"/>
    <s v="Anne Arundel"/>
    <x v="1"/>
    <x v="0"/>
    <n v="228"/>
    <s v="&quot;in the fork of Patuxent River on the east side of Cambels (Campbells) Chance&quot; beginning &quot;at the head of the chief branch of Haystack Meadow&quot;"/>
    <s v="South Bran"/>
    <s v="Dunkel"/>
    <m/>
    <s v="Dunkel"/>
    <s v="Dunkel Plat"/>
    <m/>
    <x v="101"/>
    <m/>
    <s v="Surveyed 1/17/1737 by William Cromwell; Patented in Oct 1739 by John Campbell for 228 acres repatented as South Bran; &quot;in the fork of Patuxent River on the east side of Cambels (Campbells) Chance&quot; beginning &quot;at the head of the chief branch of Haystack Meadow&quot;"/>
    <s v="DUNKEL"/>
    <s v="DUNKEL"/>
    <s v="1739"/>
    <s v="Y"/>
    <s v="Patented in Oct 1739 by CAMPBELL, John for 228 acres repatented as South Bran; &quot;in the fork of Patuxent River on the east side of Cambels (Campbells) Chance&quot; beginning &quot;at the head of the chief branch of Haystack Meadow&quot;"/>
    <s v="N"/>
    <x v="14"/>
    <m/>
    <m/>
    <m/>
    <m/>
    <n v="280"/>
    <m/>
    <m/>
    <m/>
    <s v="1739"/>
    <s v="Y"/>
    <s v="Patented in Oct 1739 by CAMPBELL, John for 228 acres repatented as South Bran; &quot;in the fork of Patuxent River on the east side of Cambels (Campbells) Chance&quot; beginning &quot;at the head of the chief branch of Haystack Meadow&quot;"/>
    <s v="N"/>
    <s v="1739"/>
    <s v="Y"/>
  </r>
  <r>
    <x v="242"/>
    <s v="DUVALLS RANGE"/>
    <x v="2"/>
    <s v=" Henry Ridgely"/>
    <s v="5/1/1730"/>
    <x v="39"/>
    <s v="1730-05"/>
    <s v="DUVALL, Samuel "/>
    <s v=" Samuel  Duvall"/>
    <s v="DUVALL, Samuel "/>
    <s v="Nov 1731"/>
    <s v="1731"/>
    <s v="1731-11"/>
    <s v="Anne Arundel"/>
    <x v="1"/>
    <x v="0"/>
    <n v="300"/>
    <s v="&quot;in the great fork of Patuxent River on both sides of a branch called Hanks's branch&quot; .. &quot;Beginning at  two bounded white oaks standing at the head of a draft leading out on the south side of the aforesaid Hanks's branch&quot;"/>
    <m/>
    <s v="Duvalls Range"/>
    <m/>
    <s v="Duvalls Range"/>
    <s v="Duvalls Range Plat"/>
    <m/>
    <x v="10"/>
    <s v="Duvall"/>
    <s v="Surveyed 5/1/1730 by Henry Ridgely; Patented in Nov 1731 by Samuel Duvall for 300 acres; &quot;in the great fork of Patuxent River on both sides of a branch called Hanks's branch&quot; .. &quot;Beginning at  two bounded white oaks standing at the head of a draft leading out on the south side of the aforesaid Hanks's branch&quot;"/>
    <s v="DUVALLS RANGE"/>
    <s v="DUVALLS RANGE"/>
    <s v="1731"/>
    <s v="Y"/>
    <s v="Patented in Nov 1731 by DUVALL, Samuel for 300 acres; &quot;in the great fork of Patuxent River on both sides of a branch called Hanks's branch&quot; … &quot;Beginning at  two bounded white oaks standing at the head of a draft leading out on the south side of the aforesaid Hanks's branch&quot;"/>
    <s v="N"/>
    <x v="21"/>
    <m/>
    <m/>
    <m/>
    <m/>
    <n v="204"/>
    <m/>
    <m/>
    <m/>
    <s v="1731"/>
    <s v="Y"/>
    <s v="Patented in Nov 1731 by DUVALL, Samuel for 300 acres; &quot;in the great fork of Patuxent River on both sides of a branch called Hanks's branch&quot; … &quot;Beginning at  two bounded white oaks standing at the head of a draft leading out on the south side of the aforesaid Hanks's branch&quot;"/>
    <s v="N"/>
    <s v="1731"/>
    <s v="Y"/>
  </r>
  <r>
    <x v="243"/>
    <s v="EAGLE TOWER"/>
    <x v="7"/>
    <s v=" Orlando Griffith"/>
    <s v="11/16/1767"/>
    <x v="54"/>
    <s v="1767-11"/>
    <s v="DAVIS, Robert "/>
    <s v=" Robert  Davis"/>
    <s v="DAVIS, Robert "/>
    <s v="Jun 1768"/>
    <s v="1768"/>
    <s v="1768-06"/>
    <s v="Anne Arundel"/>
    <x v="1"/>
    <x v="0"/>
    <n v="8"/>
    <s v="Adjoining Hatherly's Contrivance"/>
    <m/>
    <s v="Eagle Tower"/>
    <m/>
    <s v="Eagle Tower"/>
    <s v="Eagle Tower Plat"/>
    <m/>
    <x v="95"/>
    <s v="Davis"/>
    <s v="Surveyed 11/16/1767 by Orlando Griffith; Patented in Jun 1768 by Robert Davis for 8 acres; Adjoining Hatherly's Contrivance"/>
    <s v="EAGLE TOWER"/>
    <s v="EAGLE TOWER"/>
    <s v="1768"/>
    <s v="Y"/>
    <s v="Patented in Jun 1768 by DAVIS, Robert for 8 acres; Adjoining Hatherly's Contrivance"/>
    <s v="N"/>
    <x v="2"/>
    <m/>
    <m/>
    <m/>
    <m/>
    <n v="720"/>
    <m/>
    <m/>
    <m/>
    <s v="1768"/>
    <s v="Y"/>
    <s v="Patented in Jun 1768 by DAVIS, Robert for 8 acres; Adjoining Hatherly's Contrivance"/>
    <s v="N"/>
    <s v="1768"/>
    <s v="Y"/>
  </r>
  <r>
    <x v="244"/>
    <s v="EDWARDS DISCOVERY"/>
    <x v="3"/>
    <s v=" Richard Shipley"/>
    <s v="3/22/1750"/>
    <x v="47"/>
    <s v="1750-03"/>
    <s v="EDWARDS, Philip"/>
    <s v=" Philip Edwards"/>
    <s v="EDWARDS, Philip"/>
    <s v="Mar 1750"/>
    <s v="1750"/>
    <s v="1750-03"/>
    <s v="Baltimore"/>
    <x v="1"/>
    <x v="1"/>
    <n v="350"/>
    <s v="Resurvey of Edward's Hopewell, partly in AA County and partly in Baltimore County, near to the fork in the falls of the Patapsco River, adjoining Hammond's Pursuit, Northern Addition, and Tivises Adventure"/>
    <s v="Hammond's Enlargement"/>
    <s v="Edwards Hopewell"/>
    <s v="woodford; assuming patented Mar 1750 since original was patented  Sep 1749"/>
    <s v="Edwards Discovery"/>
    <s v="Edwards Discovery Plat"/>
    <s v="John Brunt sold part to Charles Hipsley, another part to William Swartz"/>
    <x v="102"/>
    <m/>
    <s v="Surveyed 3/22/1750 by Richard Shipley; Patented in Mar 1750 by Philip Edwards for 350 acres repatented as Hammond's Enlargement; Resurvey of Edward's Hopewell, partly in AA County and partly in Baltimore County, near to the fork in the falls of the Patapsco River, adjoining Hammond's Pursuit, Northern Addition, and Tivises Adventure.  John Brunt sold part to Charles Hipsley, another part to William Swartz."/>
    <s v="EDWARDS DISCOVERY"/>
    <s v="EDWARDS DISCOVERY"/>
    <s v="1750"/>
    <s v="Y"/>
    <s v="Patented in Mar 1750 by EDWARDS, Philip for 350 acres repatented as Hammond's Enlargement; Resurvey of Edward's Hopewell, partly in AA County and partly in Baltimore County, near to the fork in the falls of the Patapsco River, adjoining Hammond's Pursuit, Northern Addition, and Tivises Adventure.  John Brunt sold part to Charles Hipsley, another part to William Swartz."/>
    <s v="N"/>
    <x v="23"/>
    <m/>
    <m/>
    <m/>
    <m/>
    <n v="203"/>
    <m/>
    <m/>
    <m/>
    <s v="1750"/>
    <s v="Y"/>
    <s v="Patented in Mar 1750 by EDWARDS, Philip for 350 acres repatented as Hammond's Enlargement; Resurvey of Edward's Hopewell, partly in AA County and partly in Baltimore County, near to the fork in the falls of the Patapsco River, adjoining Hammond's Pursuit, Northern Addition, and Tivises Adventure.  John Brunt sold part to Charles Hipsley, another part to William Swartz."/>
    <s v="N"/>
    <s v="1750"/>
    <s v="Y"/>
  </r>
  <r>
    <x v="245"/>
    <s v="EDWARDS HOPEWELL"/>
    <x v="5"/>
    <s v=""/>
    <m/>
    <x v="10"/>
    <s v=""/>
    <s v="EDWARDS, Philip"/>
    <s v=" Philip Edwards"/>
    <s v="EDWARDS, Philip"/>
    <s v="Sep 1749"/>
    <s v="1749"/>
    <s v="1749-09"/>
    <s v="Anne Arundel"/>
    <x v="1"/>
    <x v="0"/>
    <n v="21"/>
    <m/>
    <s v="Edward's Discovery"/>
    <s v="Edwards Hopewell"/>
    <m/>
    <s v="no survey at MSA patent site; MSA S1593-502"/>
    <m/>
    <m/>
    <x v="102"/>
    <m/>
    <s v="Patented in Sep 1749 by Philip Edwards for 21 acres repatented as Edward's Discovery"/>
    <s v="EDWARDS HOPEWELL"/>
    <s v="EDWARDS HOPEWELL"/>
    <s v=""/>
    <s v=""/>
    <s v=""/>
    <s v=""/>
    <x v="23"/>
    <m/>
    <m/>
    <m/>
    <m/>
    <n v="665"/>
    <m/>
    <m/>
    <m/>
    <s v=""/>
    <s v=""/>
    <s v=""/>
    <s v=""/>
    <s v=""/>
    <s v=""/>
  </r>
  <r>
    <x v="246"/>
    <s v="EDWARDS LOT"/>
    <x v="6"/>
    <s v=" William Cromwell"/>
    <s v="6/8/1741"/>
    <x v="9"/>
    <s v="1741-06"/>
    <s v="EDWARDS, Philip"/>
    <s v=" Philip Edwards"/>
    <s v="EDWARDS, Philip"/>
    <s v="Oct 1747"/>
    <s v="1747"/>
    <s v="1747-10"/>
    <s v="Anne Arundel"/>
    <x v="1"/>
    <x v="0"/>
    <n v="50"/>
    <s v="Adjoining Woodford, starting near &quot;a small draft that loads into Patapsco Falls&quot;"/>
    <s v="Hammond's Enlargement"/>
    <s v="Edwards Lot"/>
    <s v="woodford"/>
    <s v="Edwards Lot"/>
    <s v="Edwards Lot Plat"/>
    <m/>
    <x v="102"/>
    <m/>
    <s v="Surveyed 6/8/1741 by William Cromwell; Patented in Oct 1747 by Philip Edwards for 50 acres repatented as Hammond's Enlargement; Adjoining Woodford, starting near &quot;a small draft that loads into Patapsco Falls&quot;"/>
    <s v="EDWARDS LOT"/>
    <s v="EDWARDS LOT"/>
    <s v="1747"/>
    <s v="Y"/>
    <s v="Patented in Oct 1747 by EDWARDS, Philip for 50 acres repatented as Hammond's Enlargement; Adjoining Woodford, starting near &quot;a small draft that loads into Patapsco Falls&quot;"/>
    <s v="N"/>
    <x v="23"/>
    <m/>
    <m/>
    <m/>
    <m/>
    <n v="548"/>
    <m/>
    <m/>
    <m/>
    <s v="1747"/>
    <s v="Y"/>
    <s v="Patented in Oct 1747 by EDWARDS, Philip for 50 acres repatented as Hammond's Enlargement; Adjoining Woodford, starting near &quot;a small draft that loads into Patapsco Falls&quot;"/>
    <s v="N"/>
    <s v="1747"/>
    <s v="Y"/>
  </r>
  <r>
    <x v="247"/>
    <s v="ELLICOTTS PARK"/>
    <x v="9"/>
    <s v=" Baruch Fowler"/>
    <s v="6/25/1802"/>
    <x v="16"/>
    <s v="1802-06"/>
    <s v="ELLICOTT, George"/>
    <s v=" George Ellicott"/>
    <s v="ELLICOTT, George"/>
    <s v="Jul 1804"/>
    <s v="1804"/>
    <s v="1804-07"/>
    <s v="Anne Arundel"/>
    <x v="1"/>
    <x v="0"/>
    <n v="22.25"/>
    <s v="&quot;located adjoining the tracts of land called Calebs Vineyard and The Pavement lying in Anne Arundel and Baltimore Counties&quot;, &quot;lying and being in Anne Arundel County adjoining and between a tract of land called Haywards Discovery and the aforesaid tract called Calebs Vineyard&quot; starting &quot;at the end of thirteen perches in the second line of a tract of land called Calebs Vineyard&quot;"/>
    <m/>
    <s v="Ellicotts Park"/>
    <s v="George, Jonathan, Elias, and John Ellicott were partners"/>
    <s v="Ellicotts Park"/>
    <s v="Ellicotts Park Plat"/>
    <m/>
    <x v="22"/>
    <m/>
    <s v="Surveyed 6/25/1802 by Baruch Fowler; Patented in Jul 1804 by George Ellicott for 22.25 acres; &quot;located adjoining the tracts of land called Calebs Vineyard and The Pavement lying in Anne Arundel and Baltimore Counties&quot;, &quot;lying and being in Anne Arundel County adjoining and between a tract of land called Haywards Discovery and the aforesaid tract called Calebs Vineyard&quot; starting &quot;at the end of thirteen perches in the second line of a tract of land called Calebs Vineyard&quot;"/>
    <s v="ELLICOTTS PARK"/>
    <s v="ELLICOTTS PARK"/>
    <s v="1804"/>
    <s v="Y"/>
    <s v="Patented in Jul 1804 by ELLICOTT, George for 22.25 acres; &quot;located adjoining the tracts of land called Calebs Vineyard and The Pavement lying in Anne Arundel and Baltimore Counties&quot;, &quot;lying and being in Anne Arundel County adjoining and between a tract of land called Haywards Discovery and the aforesaid tract called Calebs Vineyard&quot; starting &quot;at the end of thirteen perches in the second line of a tract of land called Calebs Vineyard&quot;"/>
    <s v="N"/>
    <x v="3"/>
    <m/>
    <m/>
    <m/>
    <m/>
    <n v="655"/>
    <m/>
    <m/>
    <m/>
    <s v="1804"/>
    <s v="Y"/>
    <s v="Patented in Jul 1804 by ELLICOTT, George for 22.25 acres; &quot;located adjoining the tracts of land called Calebs Vineyard and The Pavement lying in Anne Arundel and Baltimore Counties&quot;, &quot;lying and being in Anne Arundel County adjoining and between a tract of land called Haywards Discovery and the aforesaid tract called Calebs Vineyard&quot; starting &quot;at the end of thirteen perches in the second line of a tract of land called Calebs Vineyard&quot;"/>
    <s v="N"/>
    <s v="1804"/>
    <s v="Y"/>
  </r>
  <r>
    <x v="248"/>
    <s v="EMPTY BOTTLE"/>
    <x v="12"/>
    <s v=" William Smith"/>
    <s v="10/15/1762"/>
    <x v="15"/>
    <s v="1762-10"/>
    <s v="GILLIS, John"/>
    <s v=" John Gillis"/>
    <s v="GILLIS, John"/>
    <s v="Oct 1762"/>
    <s v="1762"/>
    <s v="1762-10"/>
    <s v="Baltimore"/>
    <x v="0"/>
    <x v="0"/>
    <n v="51"/>
    <s v="in Baltimore County starting &quot;at the end of the south fifteen degrees west three hundred and sixty eight perches line of a tract of land called Bachelors Refuge and on the north side of the northern fork of Delaware Falls which descends into the great falls of Patapsco&quot;"/>
    <m/>
    <s v="Empty Bottle"/>
    <m/>
    <s v="Empty Bottle"/>
    <s v="Empty Bottle Plat"/>
    <m/>
    <x v="0"/>
    <m/>
    <s v="Surveyed 10/15/1762 by William Smith; Patented in Oct 1762 by John Gillis for 51 acres; in Baltimore County starting &quot;at the end of the south fifteen degrees west three hundred and sixty eight perches line of a tract of land called Bachelors Refuge and on the north side of the northern fork of Delaware Falls which descends into the great falls of Patapsco&quot;"/>
    <s v="EMPTY BOTTLE"/>
    <s v="EMPTY BOTTLE"/>
    <s v="1762"/>
    <s v="Y"/>
    <s v="Patented in Oct 1762 by GILLIS, John for 51 acres; in Baltimore County starting &quot;at the end of the south fifteen degrees west three hundred and sixty eight perches line of a tract of land called Bachelors Refuge and on the north side of the northern fork of Delaware Falls which descends into the great falls of Patapsco&quot;"/>
    <s v="N"/>
    <x v="0"/>
    <s v="Dependent"/>
    <s v="Batchelors Refuge, The Blooming Plains (North)"/>
    <m/>
    <m/>
    <n v="555"/>
    <m/>
    <m/>
    <m/>
    <s v="1762"/>
    <s v="Y"/>
    <s v="Patented in Oct 1762 by GILLIS, John for 51 acres; in Baltimore County starting &quot;at the end of the south fifteen degrees west three hundred and sixty eight perches line of a tract of land called Bachelors Refuge and on the north side of the northern fork of Delaware Falls which descends into the great falls of Patapsco&quot;"/>
    <s v="N"/>
    <s v="1762"/>
    <s v="Y"/>
  </r>
  <r>
    <x v="249"/>
    <s v="EQUITABLE"/>
    <x v="3"/>
    <s v=" Richard Shipley"/>
    <s v="12/11/1750"/>
    <x v="47"/>
    <s v="1750-12"/>
    <s v="HOWARD, Henry "/>
    <s v=" Henry  Howard"/>
    <s v="HOWARD, Henry "/>
    <s v="Feb 1751"/>
    <s v="1751"/>
    <s v="1751-02"/>
    <s v="Anne Arundel"/>
    <x v="1"/>
    <x v="0"/>
    <n v="50"/>
    <s v="lying &quot;on the north side of the Doohoregan Manor&quot; starting at trees on Bishop's Range"/>
    <s v="Howard's Resolution"/>
    <s v="Equitable"/>
    <m/>
    <s v="Equitable"/>
    <s v="Equitable Plat"/>
    <m/>
    <x v="34"/>
    <s v="Howard"/>
    <s v="Surveyed 12/11/1750 by Richard Shipley; Patented in Feb 1751 by Henry Howard for 50 acres repatented as Howard's Resolution; lying &quot;on the north side of the Doohoregan Manor&quot; starting at trees on Bishop's Range"/>
    <s v="EQUITABLE"/>
    <s v="EQUITABLE"/>
    <s v="1751"/>
    <s v="Y"/>
    <s v="Patented in Feb 1751 by HOWARD, Henry for 50 acres repatented as Howard's Resolution; lying &quot;on the north side of the Doohoregan Manor&quot; starting at trees on Bishop's Range"/>
    <s v="N"/>
    <x v="11"/>
    <m/>
    <m/>
    <m/>
    <m/>
    <n v="575"/>
    <m/>
    <m/>
    <m/>
    <s v="1751"/>
    <s v="Y"/>
    <s v="Patented in Feb 1751 by HOWARD, Henry for 50 acres repatented as Howard's Resolution; lying &quot;on the north side of the Doohoregan Manor&quot; starting at trees on Bishop's Range"/>
    <s v="N"/>
    <s v="1751"/>
    <s v="Y"/>
  </r>
  <r>
    <x v="250"/>
    <s v="EVERYTHING"/>
    <x v="8"/>
    <s v=" Joshua Griffith"/>
    <s v="4/16/1764"/>
    <x v="20"/>
    <s v="1764-04"/>
    <s v="WARFIELD, Vachel "/>
    <s v=" Vachel  Warfield"/>
    <s v="WARFIELD, Vachel "/>
    <s v="Apr 1764"/>
    <s v="1764"/>
    <s v="1764-04"/>
    <s v="Anne Arundel"/>
    <x v="1"/>
    <x v="0"/>
    <n v="50"/>
    <s v="Share the same beginning trees with Anything"/>
    <m/>
    <s v="Everything"/>
    <m/>
    <s v="Everything"/>
    <s v="Everything Plat"/>
    <m/>
    <x v="24"/>
    <s v="Warfield"/>
    <s v="Surveyed 4/16/1764 by Joshua Griffith; Patented in Apr 1764 by Vachel Warfield for 50 acres; Share the same beginning trees with Anything"/>
    <s v="EVERYTHING"/>
    <s v="EVERYTHING"/>
    <s v="1764"/>
    <s v="Y"/>
    <s v="Patented in Apr 1764 by WARFIELD, Vachel for 50 acres; Share the same beginning trees with Anything"/>
    <s v="N"/>
    <x v="16"/>
    <m/>
    <m/>
    <m/>
    <m/>
    <n v="530"/>
    <m/>
    <m/>
    <m/>
    <s v="1764"/>
    <s v="Y"/>
    <s v="Patented in Apr 1764 by WARFIELD, Vachel for 50 acres; Share the same beginning trees with Anything"/>
    <s v="N"/>
    <s v="1764"/>
    <s v="Y"/>
  </r>
  <r>
    <x v="251"/>
    <s v=""/>
    <x v="5"/>
    <s v=""/>
    <m/>
    <x v="10"/>
    <s v=""/>
    <s v="EWEN, Richard"/>
    <s v=" Richard Ewen"/>
    <s v="EWEN, Richard"/>
    <n v="1666"/>
    <s v="1666"/>
    <s v="1666-01"/>
    <s v="Anne Arundel"/>
    <x v="2"/>
    <x v="0"/>
    <n v="400"/>
    <m/>
    <m/>
    <s v="Ewen Upon Ewenton"/>
    <m/>
    <s v="no survey at MSA patent site; MSA S1581-1529"/>
    <m/>
    <m/>
    <x v="103"/>
    <s v="Ewen"/>
    <s v="Patented in 1666 by Richard Ewen for 400 acres"/>
    <s v="EWEN UPON EWENTON"/>
    <s v="EWEN UPON EWENTON"/>
    <s v=""/>
    <s v=""/>
    <s v=""/>
    <s v=""/>
    <x v="0"/>
    <m/>
    <m/>
    <m/>
    <m/>
    <s v=""/>
    <m/>
    <m/>
    <m/>
    <s v=""/>
    <s v=""/>
    <s v=""/>
    <s v=""/>
    <s v=""/>
    <s v=""/>
  </r>
  <r>
    <x v="252"/>
    <s v="EXCHANGE - DORSEY"/>
    <x v="3"/>
    <s v=" Richard Shipley"/>
    <s v="1/24/1750"/>
    <x v="47"/>
    <s v="1750-01"/>
    <s v="DORSEY, Philemon "/>
    <s v=" Philemon  Dorsey"/>
    <s v="DORSEY, Philemon "/>
    <s v="Aug 1753"/>
    <s v="1753"/>
    <s v="1753-08"/>
    <s v="Anne Arundel"/>
    <x v="1"/>
    <x v="0"/>
    <n v="70"/>
    <s v="&quot;between a tract of and called Dorsey's Grove and a tract of land called Partnership Beginning at the end of the second course of the said Dorsey's Grove&quot;"/>
    <m/>
    <s v="Exchange - Dorsey"/>
    <m/>
    <s v="Exchange - Dorsey"/>
    <s v="Exchange - Dorsey Plat"/>
    <m/>
    <x v="23"/>
    <m/>
    <s v="Surveyed 1/24/1750 by Richard Shipley; Patented in Aug 1753 by Philemon Dorsey for 70 acres; &quot;between a tract of and called Dorsey's Grove and a tract of land called Partnership Beginning at the end of the second course of the said Dorsey's Grove&quot;"/>
    <s v="EXCHANGE"/>
    <s v="EXCHANGE - Dorsey"/>
    <s v="1753"/>
    <s v="Y"/>
    <s v="Patented in Aug 1753 by DORSEY, Philemon for 70 acres; &quot;between a tract of and called Dorsey's Grove and a tract of land called Partnership Beginning at the end of the second course of the said Dorsey's Grove&quot;"/>
    <s v="N"/>
    <x v="16"/>
    <m/>
    <m/>
    <m/>
    <n v="0"/>
    <n v="496"/>
    <m/>
    <m/>
    <m/>
    <s v="1753"/>
    <s v="Y"/>
    <s v="Patented in Aug 1753 by DORSEY, Philemon for 70 acres; &quot;between a tract of and called Dorsey's Grove and a tract of land called Partnership Beginning at the end of the second course of the said Dorsey's Grove&quot;"/>
    <s v="N"/>
    <s v="1753"/>
    <s v="Y"/>
  </r>
  <r>
    <x v="253"/>
    <s v="EXCHANGE - MACGILL"/>
    <x v="8"/>
    <s v=" Joshua Griffith"/>
    <s v="9/8/1763"/>
    <x v="51"/>
    <s v="1763-09"/>
    <s v="MACGILL, James"/>
    <s v=" James Macgill"/>
    <s v="MACGILL, James"/>
    <s v="Sep 1765"/>
    <s v="1765"/>
    <s v="1765-09"/>
    <s v="Anne Arundel"/>
    <x v="1"/>
    <x v="0"/>
    <n v="28"/>
    <s v="&quot;Beginning at a large stone marked IM on the east side of one of the main drafts of Patuxent River it being the beginning of a tract of land called Deavours (Deavers) Lott&quot;, borders along the southern and eastern border of Deaver's Choice"/>
    <m/>
    <s v="Exchange - MacGill"/>
    <m/>
    <s v="Exchange - MacGill"/>
    <s v="Exchange - MacGill Plat"/>
    <m/>
    <x v="33"/>
    <m/>
    <s v="Surveyed 9/8/1763 by Joshua Griffith; Patented in Sep 1765 by James Macgill for 28 acres; &quot;Beginning at a large stone marked IM on the east side of one of the main drafts of Patuxent River it being the beginning of a tract of land called Deavours (Deavers) Lott&quot;, borders along the southern and eastern border of Deaver's Choice"/>
    <s v="EXCHANGE"/>
    <s v="EXCHANGE - MacGill"/>
    <s v="1765"/>
    <s v="Y"/>
    <s v="Patented in Sep 1765 by MACGILL, James for 28 acres; &quot;Beginning at a large stone marked IM on the east side of one of the main drafts of Patuxent River it being the beginning of a tract of land called Deavours (Deavers) Lott&quot;, borders along the southern and eastern border of Deaver's Choice"/>
    <s v="N"/>
    <x v="10"/>
    <s v="Fixed/Dependent"/>
    <s v="Shares Great Stone on east side of draft of Patuxent with Deavers Lot, borders on Deavers Choice"/>
    <m/>
    <m/>
    <n v="619"/>
    <m/>
    <m/>
    <m/>
    <s v="1765"/>
    <s v="Y"/>
    <s v="Patented in Sep 1765 by MACGILL, James for 28 acres; &quot;Beginning at a large stone marked IM on the east side of one of the main drafts of Patuxent River it being the beginning of a tract of land called Deavours (Deavers) Lott&quot;, borders along the southern and eastern border of Deaver's Choice"/>
    <s v="N"/>
    <s v="1765"/>
    <s v="Y"/>
  </r>
  <r>
    <x v="254"/>
    <s v="FAR ENOUGH"/>
    <x v="2"/>
    <s v=" Henry Ridgely"/>
    <s v="12/11/1729"/>
    <x v="3"/>
    <s v="1729-12"/>
    <s v="HANKES, William"/>
    <s v=" William Hankes"/>
    <s v="HANKES, William"/>
    <s v="Jun 1734"/>
    <s v="1734"/>
    <s v="1734-06"/>
    <s v="Anne Arundel"/>
    <x v="1"/>
    <x v="0"/>
    <n v="100"/>
    <s v="in the great fork of the Patuxent River, starting &quot;about 40 yards to the northwards of a branch called Howards Branch leading into the North Branch or Snowdens River&quot;"/>
    <s v="Brown's Enlargement"/>
    <s v="Far Enough"/>
    <m/>
    <s v="Far Enough"/>
    <s v="Far Enough Plat"/>
    <m/>
    <x v="104"/>
    <m/>
    <s v="Surveyed 12/11/1729 by Henry Ridgely; Patented in Jun 1734 by William Hankes for 100 acres repatented as Brown's Enlargement; in the great fork of the Patuxent River, starting &quot;about 40 yards to the northwards of a branch called Howards Branch leading into the North Branch or Snowdens River&quot;"/>
    <s v="FAR ENOUGH"/>
    <s v="FAR ENOUGH"/>
    <s v="1734"/>
    <s v="Y"/>
    <s v="Patented in Jun 1734 by HANKES, William for 100 acres repatented as Brown's Enlargement; in the great fork of the Patuxent River, starting &quot;about 40 yards to the northwards of a branch called Howards Branch leading into the North Branch or Snowdens River&quot;"/>
    <s v="N"/>
    <x v="6"/>
    <m/>
    <m/>
    <m/>
    <m/>
    <n v="456"/>
    <m/>
    <m/>
    <m/>
    <s v="1734"/>
    <s v="Y"/>
    <s v="Patented in Jun 1734 by HANKES, William for 100 acres repatented as Brown's Enlargement; in the great fork of the Patuxent River, starting &quot;about 40 yards to the northwards of a branch called Howards Branch leading into the North Branch or Snowdens River&quot;"/>
    <s v="N"/>
    <s v="1734"/>
    <s v="Y"/>
  </r>
  <r>
    <x v="255"/>
    <s v=""/>
    <x v="3"/>
    <s v=" Richard Shipley"/>
    <s v="4/12/1753"/>
    <x v="27"/>
    <s v="1753-04"/>
    <s v="GRIFFITH, Henry "/>
    <s v=" Henry  Griffith"/>
    <s v="GRIFFITH, Henry "/>
    <s v="May 1756"/>
    <s v="1756"/>
    <s v="1756-05"/>
    <s v="Frederick"/>
    <x v="3"/>
    <x v="1"/>
    <n v="1466"/>
    <s v="Resurvey of Discovery lying partly in Frederick county and partly in Baltimore county adjoining Garrison's Choice, Shiver's Integrity, Parr's Range, and Buck Bottom"/>
    <m/>
    <s v="Favor And Ease"/>
    <s v="indexed as Favore And Ease"/>
    <s v="Favor And Ease"/>
    <s v="Favor And Ease Plat"/>
    <m/>
    <x v="53"/>
    <m/>
    <s v="Surveyed 4/12/1753 by Richard Shipley; Patented in May 1756 by Henry Griffith for 1466 acres; Resurvey of Discovery lying partly in Frederick county and partly in Baltimore county adjoining Garrison's Choice, Shiver's Integrity, Parr's Range, and Buck Bottom"/>
    <s v="FAVOR AND EASE"/>
    <s v="FAVOR AND EASE"/>
    <s v=""/>
    <s v=""/>
    <s v=""/>
    <s v=""/>
    <x v="0"/>
    <s v="Dependent"/>
    <s v="Parrs Range, Buck Bottom, Charles Lott"/>
    <m/>
    <m/>
    <s v=""/>
    <m/>
    <m/>
    <m/>
    <s v=""/>
    <s v=""/>
    <s v=""/>
    <s v=""/>
    <s v=""/>
    <s v=""/>
  </r>
  <r>
    <x v="256"/>
    <s v="FELICITY"/>
    <x v="4"/>
    <s v=" Vachel Stevens"/>
    <s v="2/26/1785"/>
    <x v="14"/>
    <s v="1785-02"/>
    <s v="STERRETT, John"/>
    <s v=" John Sterrett"/>
    <s v="STERRETT, John"/>
    <s v="Mar 1795"/>
    <s v="1795"/>
    <s v="1795-03"/>
    <s v="Anne Arundel"/>
    <x v="1"/>
    <x v="1"/>
    <n v="1696.5"/>
    <s v="Resurvey of parts of Steven's Forrest, Whitacre's Chance, Cash Upon Cash, Triangle, and Brown's The Addition formerly belonging to Mathias Hammond"/>
    <s v="Hazelwood"/>
    <s v="Stevens Forrest, Whiteacres Chance, Cash Upon Cash, Triangle, Browns Addition"/>
    <m/>
    <s v="Felicity"/>
    <s v="Felicity Plat"/>
    <m/>
    <x v="105"/>
    <m/>
    <s v="Surveyed 2/26/1785 by Vachel Stevens; Patented in Mar 1795 by John Sterrett for 1696.5 acres repatented as Hazelwood; Resurvey of parts of Steven's Forrest, Whitacre's Chance, Cash Upon Cash, Triangle, and Brown's The Addition formerly belonging to Mathias Hammond"/>
    <s v="FELICITY"/>
    <s v="FELICITY"/>
    <s v="1795"/>
    <s v="Y"/>
    <s v="Patented in Mar 1795 by STERRETT, John for 1696.5 acres repatented as Hazelwood; Resurvey of parts of Steven's Forrest, Whitacre's Chance, Cash Upon Cash, Triangle, and Brown's The Addition formerly belonging to Mathias Hammond"/>
    <s v="N"/>
    <x v="17"/>
    <s v="Fixed"/>
    <s v="Northeast border bounds Browns River"/>
    <m/>
    <n v="0"/>
    <n v="23"/>
    <m/>
    <m/>
    <m/>
    <s v="1795"/>
    <s v="Y"/>
    <s v="Patented in Mar 1795 by STERRETT, John for 1696.5 acres repatented as Hazelwood; Resurvey of parts of Steven's Forrest, Whitacre's Chance, Cash Upon Cash, Triangle, and Brown's The Addition formerly belonging to Mathias Hammond"/>
    <s v="N"/>
    <s v="1795"/>
    <s v="Y"/>
  </r>
  <r>
    <x v="257"/>
    <s v="FERRY BRIDGE"/>
    <x v="10"/>
    <s v=" John Dorsey"/>
    <s v="6/11/1725"/>
    <x v="22"/>
    <s v="1725-06"/>
    <s v="WAINWRIGHT, Thomas "/>
    <s v=" Thomas  Wainwright"/>
    <s v="WAINWRIGHT, Thomas "/>
    <s v="Mar 1728"/>
    <s v="1728"/>
    <s v="1728-03"/>
    <s v="Baltimore"/>
    <x v="1"/>
    <x v="0"/>
    <n v="224"/>
    <s v="in Baltimore County &quot;on the west side of Patapsco falls&quot;"/>
    <s v="Gaither's Adventure"/>
    <s v="Ferry Bridge"/>
    <m/>
    <s v="Ferry Bridge"/>
    <s v="Ferry Bridge Plat"/>
    <m/>
    <x v="88"/>
    <s v="Wainwright"/>
    <s v="Surveyed 6/11/1725 by John Dorsey; Patented in Mar 1728 by Thomas Wainwright for 224 acres repatented as Gaither's Adventure; in Baltimore County &quot;on the west side of Patapsco falls&quot;"/>
    <s v="FERRY BRIDGE"/>
    <s v="FERRY BRIDGE"/>
    <s v="1728"/>
    <s v="Y"/>
    <s v="Patented in Mar 1728 by WAINWRIGHT, Thomas for 224 acres repatented as Gaither's Adventure; in Baltimore County &quot;on the west side of Patapsco falls&quot;"/>
    <s v="N"/>
    <x v="2"/>
    <m/>
    <m/>
    <m/>
    <m/>
    <n v="293"/>
    <m/>
    <m/>
    <m/>
    <s v="1728"/>
    <s v="Y"/>
    <s v="Patented in Mar 1728 by WAINWRIGHT, Thomas for 224 acres repatented as Gaither's Adventure; in Baltimore County &quot;on the west side of Patapsco falls&quot;"/>
    <s v="N"/>
    <s v="1728"/>
    <s v="Y"/>
  </r>
  <r>
    <x v="258"/>
    <s v="FIND IT IF YOU CAN - MANSELL"/>
    <x v="3"/>
    <s v=" Richard Shipley"/>
    <s v="11/12/1756"/>
    <x v="37"/>
    <s v="1756-11"/>
    <s v="MANSELL, Samuel "/>
    <s v=" Samuel  Mansell"/>
    <s v="MANSELL, Samuel "/>
    <s v="Nov 1756"/>
    <s v="1756"/>
    <s v="1756-11"/>
    <s v="Anne Arundel"/>
    <x v="1"/>
    <x v="0"/>
    <n v="5"/>
    <s v="&quot;on the drafts of Snowdens River and near to the land called Chesnut Hill&quot;"/>
    <s v="Look Sharp"/>
    <s v="Find It If You Can - Mansell"/>
    <m/>
    <s v="Find It If You Can"/>
    <s v="Find It If You Can Plat"/>
    <m/>
    <x v="21"/>
    <s v="Welsh"/>
    <s v="Surveyed 11/12/1756 by Richard Shipley; Patented in Nov 1756 by Samuel Mansell for 5 acres repatented as Look Sharp; &quot;on the drafts of Snowdens River and near to the land called Chesnut Hill&quot;"/>
    <s v="FIND IT IF YOU CAN"/>
    <s v="FIND IT IF YOU CAN - Mansell"/>
    <s v="1756"/>
    <s v="Y"/>
    <s v="Patented in Nov 1756 by MANSELL, Samuel for 5 acres repatented as Look Sharp; &quot;on the drafts of Snowdens River and near to the land called Chesnut Hill&quot;"/>
    <s v="N"/>
    <x v="1"/>
    <s v="Dependent/Indicated"/>
    <s v="Shown on plat for Look Sharp"/>
    <m/>
    <m/>
    <n v="746"/>
    <m/>
    <m/>
    <m/>
    <s v="1756"/>
    <s v="Y"/>
    <s v="Patented in Nov 1756 by MANSELL, Samuel for 5 acres repatented as Look Sharp; &quot;on the drafts of Snowdens River and near to the land called Chesnut Hill&quot;"/>
    <s v="N"/>
    <s v="1756"/>
    <s v="Y"/>
  </r>
  <r>
    <x v="259"/>
    <s v="FIND IT IF YOU CAN - WELSH"/>
    <x v="7"/>
    <s v=" Orlando Griffith"/>
    <s v="3/12/1767"/>
    <x v="54"/>
    <s v="1767-03"/>
    <s v="WELSH, Charles"/>
    <s v=" Charles Welsh"/>
    <s v="WELSH, Charles"/>
    <s v="Mar 1767"/>
    <s v="1767"/>
    <s v="1767-03"/>
    <s v="Anne Arundel"/>
    <x v="1"/>
    <x v="0"/>
    <n v="1"/>
    <s v="starting south of a hill called the Mine Bank Hill, described in the unpatented resurvey called The Victory, shown in the plat for Columbia"/>
    <s v="Columbia"/>
    <s v="Find It If You Can - Welsh"/>
    <m/>
    <s v="Find It If You Can"/>
    <s v="Find It If You Can Plat"/>
    <m/>
    <x v="6"/>
    <m/>
    <s v="Surveyed 3/12/1767 by Orlando Griffith; Patented in Mar 1767 by Charles Welsh for 1 acres repatented as Columbia; starting south of a hill called the Mine Bank Hill, described in the unpatented resurvey called The Victory, shown in the plat for Columbia"/>
    <s v="FIND IT IF YOU CAN"/>
    <s v="FIND IT IF YOU CAN - Welsh"/>
    <s v="1767"/>
    <s v="Y"/>
    <s v="Patented in Mar 1767 by WELSH, Charles for 1 acres repatented as Columbia; starting south of a hill called the Mine Bank Hill, described in the unpatented resurvey called The Victory, shown in the plat for Columbia"/>
    <s v="N"/>
    <x v="12"/>
    <m/>
    <m/>
    <m/>
    <m/>
    <s v=""/>
    <m/>
    <m/>
    <m/>
    <s v="1767"/>
    <s v="Y"/>
    <s v="Patented in Mar 1767 by WELSH, Charles for 1 acres repatented as Columbia; starting south of a hill called the Mine Bank Hill, described in the unpatented resurvey called The Victory, shown in the plat for Columbia"/>
    <s v="N"/>
    <s v="1767"/>
    <s v="Y"/>
  </r>
  <r>
    <x v="260"/>
    <s v="FINE SOIL FORREST"/>
    <x v="6"/>
    <s v=" William Cromwell"/>
    <s v="5/15/1745"/>
    <x v="74"/>
    <s v="1745-05"/>
    <s v="BARNES, Peter "/>
    <s v=" Peter  Barnes"/>
    <s v="BARNES, Peter "/>
    <s v="May 1745"/>
    <s v="1745"/>
    <s v="1745-05"/>
    <s v="Anne Arundel"/>
    <x v="1"/>
    <x v="0"/>
    <n v="95"/>
    <s v="&quot;on the head draughts of the Middle River of Patuxent&quot; starting &quot;on the west side of the head of a branch leading into the aforesaid River&quot;"/>
    <s v="Henry And Peter"/>
    <s v="Fine Soil Forrest"/>
    <s v="not to be confused with Hood's Fine Soil Forest north of the Patapsco on Piney Branch"/>
    <s v="Fine Soil Forrest"/>
    <s v="Fine Soil Forrest Plat"/>
    <m/>
    <x v="8"/>
    <m/>
    <s v="Surveyed 5/15/1745 by William Cromwell; Patented in May 1745 by Peter Barnes for 95 acres repatented as Henry And Peter; &quot;on the head draughts of the Middle River of Patuxent&quot; starting &quot;on the west side of the head of a branch leading into the aforesaid River&quot;"/>
    <s v="FINE SOIL FORREST"/>
    <s v="FINE SOIL FORREST"/>
    <s v="1745"/>
    <s v="Y"/>
    <s v="Patented in May 1745 by BARNES, Peter for 95 acres repatented as Henry And Peter; &quot;on the head draughts of the Middle River of Patuxent&quot; starting &quot;on the west side of the head of a branch leading into the aforesaid River&quot;"/>
    <s v="N"/>
    <x v="21"/>
    <m/>
    <m/>
    <m/>
    <m/>
    <n v="468"/>
    <m/>
    <m/>
    <m/>
    <s v="1745"/>
    <s v="Y"/>
    <s v="Patented in May 1745 by BARNES, Peter for 95 acres repatented as Henry And Peter; &quot;on the head draughts of the Middle River of Patuxent&quot; starting &quot;on the west side of the head of a branch leading into the aforesaid River&quot;"/>
    <s v="N"/>
    <s v="1745"/>
    <s v="Y"/>
  </r>
  <r>
    <x v="261"/>
    <s v="FINISH"/>
    <x v="7"/>
    <s v=" Orlando Griffith"/>
    <s v="4/14/1767"/>
    <x v="54"/>
    <s v="1767-04"/>
    <s v="HOWARD, Henry "/>
    <s v=" Henry  Howard"/>
    <s v="HOWARD, Henry "/>
    <s v="Nov 1768"/>
    <s v="1768"/>
    <s v="1768-11"/>
    <s v="Anne Arundel"/>
    <x v="1"/>
    <x v="0"/>
    <n v="71"/>
    <s v="&quot;Beginning at the end of the fiftieth course of a tract of land called Invasion&quot;"/>
    <m/>
    <s v="Finish"/>
    <s v="no plat of Invasion so can't map it"/>
    <s v="Finish"/>
    <s v="Finish Plat"/>
    <m/>
    <x v="34"/>
    <m/>
    <s v="Surveyed 4/14/1767 by Orlando Griffith; Patented in Nov 1768 by Henry Howard for 71 acres; &quot;Beginning at the end of the fiftieth course of a tract of land called Invasion&quot;"/>
    <s v="FINISH"/>
    <s v="FINISH"/>
    <s v="1768"/>
    <s v="Y"/>
    <s v="Patented in Nov 1768 by HOWARD, Henry for 71 acres; &quot;Beginning at the end of the fiftieth course of a tract of land called Invasion&quot;"/>
    <s v="N"/>
    <x v="4"/>
    <m/>
    <m/>
    <m/>
    <m/>
    <n v="497"/>
    <m/>
    <m/>
    <m/>
    <s v="1768"/>
    <s v="Y"/>
    <s v="Patented in Nov 1768 by HOWARD, Henry for 71 acres; &quot;Beginning at the end of the fiftieth course of a tract of land called Invasion&quot;"/>
    <s v="N"/>
    <s v="1768"/>
    <s v="Y"/>
  </r>
  <r>
    <x v="262"/>
    <s v="FIRE TONGS"/>
    <x v="7"/>
    <s v=" Orlando Griffith"/>
    <s v="9/7/1767"/>
    <x v="54"/>
    <s v="1767-09"/>
    <s v="YEATES, Richard"/>
    <s v=" Richard Yeates"/>
    <s v="YEATES, Richard"/>
    <s v="Jul 1768"/>
    <s v="1768"/>
    <s v="1768-07"/>
    <s v="Anne Arundel"/>
    <x v="1"/>
    <x v="0"/>
    <n v="8"/>
    <s v="&quot;Beginning at the beginning of a tract or parcel of land called Browns Purchase&quot;"/>
    <m/>
    <s v="Fire Tongs"/>
    <m/>
    <s v="Fire Tongs"/>
    <s v="Fire Tongs Plat"/>
    <m/>
    <x v="106"/>
    <m/>
    <s v="Surveyed 9/7/1767 by Orlando Griffith; Patented in Jul 1768 by Richard Yeates for 8 acres; &quot;Beginning at the beginning of a tract or parcel of land called Browns Purchase&quot;"/>
    <s v="FIRE TONGS"/>
    <s v="FIRE TONGS"/>
    <s v="1768"/>
    <s v="Y"/>
    <s v="Patented in Jul 1768 by YEATES, Richard for 8 acres; &quot;Beginning at the beginning of a tract or parcel of land called Browns Purchase&quot;"/>
    <s v="N"/>
    <x v="7"/>
    <m/>
    <m/>
    <m/>
    <m/>
    <n v="717"/>
    <m/>
    <m/>
    <m/>
    <s v="1768"/>
    <s v="Y"/>
    <s v="Patented in Jul 1768 by YEATES, Richard for 8 acres; &quot;Beginning at the beginning of a tract or parcel of land called Browns Purchase&quot;"/>
    <s v="N"/>
    <s v="1768"/>
    <s v="Y"/>
  </r>
  <r>
    <x v="263"/>
    <s v="FIRST ADDITION TO ARNOLDS FANCY"/>
    <x v="4"/>
    <s v=" Vachel Stevens"/>
    <s v="1/11/1785"/>
    <x v="14"/>
    <s v="1785-01"/>
    <s v="CARROLL, Charles "/>
    <s v=" Charles  Carroll"/>
    <s v="CARROLL, Charles "/>
    <s v="May 1786"/>
    <s v="1786"/>
    <s v="1786-05"/>
    <s v="Anne Arundel"/>
    <x v="1"/>
    <x v="0"/>
    <n v="8"/>
    <s v="adjoining and between Hartherly's Contrivance, Eagle's Tower, the Mistake, Arnold's Fancy"/>
    <m/>
    <s v="First Addition To Arnolds Fancy"/>
    <m/>
    <s v="First Addition To Arnolds Fancy"/>
    <s v="First Addition To Arnolds Fancy Plat"/>
    <m/>
    <x v="9"/>
    <m/>
    <s v="Surveyed 1/11/1785 by Vachel Stevens; Patented in May 1786 by Charles Carroll for 8 acres; adjoining and between Hartherly's Contrivance, Eagle's Tower, the Mistake, Arnold's Fancy"/>
    <s v="FIRST ADDITION TO ARNOLDS FANCY"/>
    <s v="FIRST ADDITION TO ARNOLDS FANCY"/>
    <s v="1786"/>
    <s v="Y"/>
    <s v="Patented in May 1786 by CARROLL, Charles for 8 acres; adjoining and between Hartherly's Contrivance, Eagle's Tower, the Mistake, Arnold's Fancy"/>
    <s v="N"/>
    <x v="2"/>
    <m/>
    <m/>
    <m/>
    <m/>
    <n v="727"/>
    <m/>
    <m/>
    <m/>
    <s v="1786"/>
    <s v="Y"/>
    <s v="Patented in May 1786 by CARROLL, Charles for 8 acres; adjoining and between Hartherly's Contrivance, Eagle's Tower, the Mistake, Arnold's Fancy"/>
    <s v="N"/>
    <s v="1786"/>
    <s v="Y"/>
  </r>
  <r>
    <x v="264"/>
    <s v="FIRST ADDITION TO LITTLE WORTH"/>
    <x v="1"/>
    <s v=" Basil Burgess"/>
    <s v="1/24/1771"/>
    <x v="1"/>
    <s v="1771-01"/>
    <s v="HOOD, John "/>
    <s v=" John  Hood"/>
    <s v="HOOD, John "/>
    <s v="May 1772"/>
    <s v="1772"/>
    <s v="1772-05"/>
    <s v="Anne Arundel"/>
    <x v="1"/>
    <x v="0"/>
    <n v="2"/>
    <s v="&quot;Beginning at the end of the third course of Little Worth&quot;"/>
    <m/>
    <s v="First Addition To Little Worth"/>
    <m/>
    <s v="First Addition To Little Worth"/>
    <s v="First Addition To Little Worth Plat"/>
    <m/>
    <x v="5"/>
    <m/>
    <s v="Surveyed 1/24/1771 by Basil Burgess; Patented in May 1772 by John Hood for 2 acres; &quot;Beginning at the end of the third course of Little Worth&quot;"/>
    <s v="FIRST ADDITION TO LITTLE WORTH"/>
    <s v="FIRST ADDITION TO LITTLE WORTH"/>
    <s v="1772"/>
    <s v="Y"/>
    <s v="Patented in May 1772 by HOOD, John for 2 acres; &quot;Beginning at the end of the third course of Little Worth&quot;"/>
    <s v="N"/>
    <x v="8"/>
    <m/>
    <m/>
    <m/>
    <m/>
    <n v="755"/>
    <m/>
    <m/>
    <m/>
    <s v="1772"/>
    <s v="Y"/>
    <s v="Patented in May 1772 by HOOD, John for 2 acres; &quot;Beginning at the end of the third course of Little Worth&quot;"/>
    <s v="N"/>
    <s v="1772"/>
    <s v="Y"/>
  </r>
  <r>
    <x v="265"/>
    <s v="FIRST CHOICE"/>
    <x v="1"/>
    <s v=" Basil Burgess"/>
    <s v="6/7/1770"/>
    <x v="0"/>
    <s v="1770-06"/>
    <s v="WHIPPS, George"/>
    <s v=" George Whipps"/>
    <s v="WHIPPS, George"/>
    <s v="Aug 1784"/>
    <s v="1784"/>
    <s v="1784-08"/>
    <s v="Anne Arundel"/>
    <x v="1"/>
    <x v="0"/>
    <n v="21"/>
    <s v="&quot;on the south side of the main western falls of Patapsco River&quot; starting &quot;near the end of the fifth line of a tract or parcel of land called Forrest Grove which was on the 15th day of November AD 1732 granted unto a certain John Whipps (grandfather to the said George Whipps) for 90 acres of land&quot; .. &quot;on the west side of the head of one of the drafts of the Second Branch that is above Bens Branch&quot;"/>
    <m/>
    <s v="First Choice"/>
    <m/>
    <s v="First Choice"/>
    <s v="First Choice Plat"/>
    <m/>
    <x v="27"/>
    <m/>
    <s v="Surveyed 6/7/1770 by Basil Burgess; Patented in Aug 1784 by George Whipps for 21 acres; &quot;on the south side of the main western falls of Patapsco River&quot; starting &quot;near the end of the fifth line of a tract or parcel of land called Forrest Grove which was on the 15th day of November AD 1732 granted unto a certain John Whipps (grandfather to the said George Whipps) for 90 acres of land&quot; .. &quot;on the west side of the head of one of the drafts of the Second Branch that is above Bens Branch&quot;"/>
    <s v="FIRST CHOICE"/>
    <s v="FIRST CHOICE"/>
    <s v="1784"/>
    <s v="Y"/>
    <s v="Patented in Aug 1784 by WHIPPS, George for 21 acres; &quot;on the south side of the main western falls of Patapsco River&quot; starting &quot;near the end of the fifth line of a tract or parcel of land called Forrest Grove which was on the 15th day of November AD 1732 granted unto a certain John Whipps (grandfather to the said George Whipps) for 90 acres of land&quot; ... &quot;on the west side of the head of one of the drafts of the Second Branch that is above Bens Branch&quot;"/>
    <s v="N"/>
    <x v="4"/>
    <m/>
    <m/>
    <m/>
    <m/>
    <n v="668"/>
    <m/>
    <m/>
    <m/>
    <s v="1784"/>
    <s v="Y"/>
    <s v="Patented in Aug 1784 by WHIPPS, George for 21 acres; &quot;on the south side of the main western falls of Patapsco River&quot; starting &quot;near the end of the fifth line of a tract or parcel of land called Forrest Grove which was on the 15th day of November AD 1732 granted unto a certain John Whipps (grandfather to the said George Whipps) for 90 acres of land&quot; ... &quot;on the west side of the head of one of the drafts of the Second Branch that is above Bens Branch&quot;"/>
    <s v="N"/>
    <s v="1784"/>
    <s v="Y"/>
  </r>
  <r>
    <x v="266"/>
    <s v="FIRST DISCOVERY"/>
    <x v="3"/>
    <s v=" Richard Shipley"/>
    <s v="3/16/1757"/>
    <x v="5"/>
    <s v="1757-03"/>
    <s v="DORSEY, Caleb "/>
    <s v=" Caleb  Dorsey"/>
    <s v="DORSEY, Caleb "/>
    <s v="Mar 1757"/>
    <s v="1757"/>
    <s v="1757-03"/>
    <s v="Anne Arundel"/>
    <x v="1"/>
    <x v="0"/>
    <n v="234"/>
    <s v="on the drafts between Deep Run and Patapsco Falls south of Moore's Morning Choice"/>
    <m/>
    <s v="First Discovery"/>
    <m/>
    <s v="First Discovery"/>
    <s v="First Discovery Plat"/>
    <m/>
    <x v="23"/>
    <s v="Dorsey"/>
    <s v="Surveyed 3/16/1757 by Richard Shipley; Patented in Mar 1757 by Caleb Dorsey for 234 acres; on the drafts between Deep Run and Patapsco Falls south of Moore's Morning Choice"/>
    <s v="FIRST DISCOVERY"/>
    <s v="FIRST DISCOVERY"/>
    <s v="1757"/>
    <s v="Y"/>
    <s v="Patented in Mar 1757 by DORSEY, Caleb for 234 acres; on the drafts between Deep Run and Patapsco Falls south of Moore's Morning Choice"/>
    <s v="N"/>
    <x v="9"/>
    <m/>
    <m/>
    <m/>
    <m/>
    <n v="285"/>
    <m/>
    <m/>
    <m/>
    <s v="1757"/>
    <s v="Y"/>
    <s v="Patented in Mar 1757 by DORSEY, Caleb for 234 acres; on the drafts between Deep Run and Patapsco Falls south of Moore's Morning Choice"/>
    <s v="N"/>
    <s v="1757"/>
    <s v="Y"/>
  </r>
  <r>
    <x v="267"/>
    <s v="FIRST DIVISION"/>
    <x v="6"/>
    <s v=" William Cromwell"/>
    <s v="4/10/1745"/>
    <x v="74"/>
    <s v="1745-04"/>
    <s v="HOWARD, Henry "/>
    <s v=" Henry  Howard"/>
    <s v="HOWARD, Henry "/>
    <s v="Apr 1745"/>
    <s v="1745"/>
    <s v="1745-04"/>
    <s v="Anne Arundel"/>
    <x v="1"/>
    <x v="1"/>
    <n v="458"/>
    <s v="Resurvey of the rest of The Second Part Of Discovery &quot;on the east side of the Middle River of Patuxent&quot; adjoining Discovery, Kendall's Enlargement,  The Disart, Brown's Addition, Pushpin, and Doohoregan Mannor."/>
    <m/>
    <s v="The Discovery - Bordley"/>
    <m/>
    <s v="First and Second Division"/>
    <s v="First And Second Division Plat"/>
    <m/>
    <x v="34"/>
    <m/>
    <s v="Surveyed 4/10/1745 by William Cromwell; Patented in Apr 1745 by Henry Howard for 458 acres; Resurvey of the rest of The Second Part Of Discovery &quot;on the east side of the Middle River of Patuxent&quot; adjoining Discovery, Kendall's Enlargement,  The Disart, Brown's Addition, Pushpin, and Doohoregan Mannor."/>
    <s v="FIRST DIVISION"/>
    <s v="FIRST DIVISION"/>
    <s v="1745"/>
    <s v="Y"/>
    <s v="Patented in Apr 1745 by HOWARD, Henry for 458 acres; Resurvey of the rest of The Second Part Of Discovery &quot;on the east side of the Middle River of Patuxent&quot; adjoining Discovery, Kendall's Enlargement,  The Disart, Brown's Addition, Pushpin, and Doohoregan Mannor."/>
    <s v="N"/>
    <x v="2"/>
    <m/>
    <m/>
    <m/>
    <m/>
    <n v="156"/>
    <m/>
    <m/>
    <m/>
    <s v="1745"/>
    <s v="Y"/>
    <s v="Patented in Apr 1745 by HOWARD, Henry for 458 acres; Resurvey of the rest of The Second Part Of Discovery &quot;on the east side of the Middle River of Patuxent&quot; adjoining Discovery, Kendall's Enlargement,  The Disart, Brown's Addition, Pushpin, and Doohoregan Mannor."/>
    <s v="N"/>
    <s v="1745"/>
    <s v="Y"/>
  </r>
  <r>
    <x v="268"/>
    <s v="FOOD PLENTY"/>
    <x v="14"/>
    <s v=" Thomas Larkin"/>
    <s v="7/20/1720"/>
    <x v="49"/>
    <s v="1720-07"/>
    <s v="REYNOLDS, Thomas "/>
    <s v=" Thomas  Reynolds"/>
    <s v="REYNOLDS, Thomas "/>
    <s v="Jun 1734"/>
    <s v="1734"/>
    <s v="1734-06"/>
    <s v="Anne Arundel"/>
    <x v="1"/>
    <x v="0"/>
    <n v="830"/>
    <s v="&quot;on the east side of Ridgelys Great Branch&quot;"/>
    <m/>
    <s v="Food Plenty"/>
    <m/>
    <s v="Food Plenty"/>
    <s v="Food Plenty Plat"/>
    <m/>
    <x v="107"/>
    <s v="Reynolds"/>
    <s v="Surveyed 7/20/1720 by Thomas Larkin; Patented in Jun 1734 by Thomas Reynolds for 830 acres; &quot;on the east side of Ridgelys Great Branch&quot;"/>
    <s v="FOOD PLENTY"/>
    <s v="FOOD PLENTY"/>
    <s v="1734"/>
    <s v="Y"/>
    <s v="Patented in Jun 1734 by REYNOLDS, Thomas for 830 acres; &quot;on the east side of Ridgelys Great Branch&quot;"/>
    <s v="N"/>
    <x v="7"/>
    <m/>
    <m/>
    <m/>
    <m/>
    <n v="65"/>
    <m/>
    <m/>
    <m/>
    <s v="1734"/>
    <s v="Y"/>
    <s v="Patented in Jun 1734 by REYNOLDS, Thomas for 830 acres; &quot;on the east side of Ridgelys Great Branch&quot;"/>
    <s v="N"/>
    <s v="1734"/>
    <s v="Y"/>
  </r>
  <r>
    <x v="269"/>
    <s v=""/>
    <x v="3"/>
    <s v=" Richard Shipley"/>
    <m/>
    <x v="10"/>
    <s v=""/>
    <s v="FORREST, John"/>
    <s v=" John Forrest"/>
    <s v="FORREST, John"/>
    <s v="Oct 1748"/>
    <s v="1748"/>
    <s v="1748-10"/>
    <s v="Anne Arundel"/>
    <x v="2"/>
    <x v="0"/>
    <n v="40"/>
    <s v="&quot;in the barrans and in the fork of the branches of Deep Run and on the south side of a tract of land called Addition To Timber Neck&quot; starting &quot;about fifty perches to the northward of a run called Little Deep Run &quot;"/>
    <s v="Forrester's Range (Resurveyed)"/>
    <s v="Foresters Range"/>
    <m/>
    <s v="Foresters Range"/>
    <m/>
    <m/>
    <x v="108"/>
    <m/>
    <s v=" by Richard ShipleyPatented in Oct 1748 by John Forrest for 40 acres repatented as Forrester's Range (Resurveyed); &quot;in the barrans and in the fork of the branches of Deep Run and on the south side of a tract of land called Addition To Timber Neck&quot; starting &quot;about fifty perches to the northward of a run called Little Deep Run &quot;"/>
    <s v="FORESTERS RANGE"/>
    <s v="FORESTERS RANGE"/>
    <s v=""/>
    <s v=""/>
    <s v=""/>
    <s v=""/>
    <x v="0"/>
    <m/>
    <m/>
    <m/>
    <m/>
    <s v=""/>
    <m/>
    <m/>
    <m/>
    <s v=""/>
    <s v=""/>
    <s v=""/>
    <s v=""/>
    <s v=""/>
    <s v=""/>
  </r>
  <r>
    <x v="270"/>
    <s v=""/>
    <x v="3"/>
    <s v=" Richard Shipley"/>
    <m/>
    <x v="10"/>
    <s v=""/>
    <s v="FORREST, John"/>
    <s v=" John Forrest"/>
    <s v="FORREST, John"/>
    <s v="Oct 1755"/>
    <s v="1755"/>
    <s v="1755-10"/>
    <s v="Anne Arundel"/>
    <x v="2"/>
    <x v="1"/>
    <n v="430"/>
    <s v="&quot;in the barrans between the branches of Deep and and the branches of Stoney Run&quot;, adjoining Cupola Hill"/>
    <m/>
    <s v="Forresters Range"/>
    <m/>
    <s v="Forresters Range"/>
    <m/>
    <m/>
    <x v="108"/>
    <m/>
    <s v=" by Richard ShipleyPatented in Oct 1755 by John Forrest for 430 acres; &quot;in the barrans between the branches of Deep and and the branches of Stoney Run&quot;, adjoining Cupola Hill"/>
    <s v="FORRESTERS RANGE"/>
    <s v="FORRESTERS RANGE - Resurveyed"/>
    <s v=""/>
    <s v=""/>
    <s v=""/>
    <s v=""/>
    <x v="0"/>
    <m/>
    <m/>
    <m/>
    <m/>
    <s v=""/>
    <m/>
    <m/>
    <m/>
    <s v=""/>
    <s v=""/>
    <s v=""/>
    <s v=""/>
    <s v=""/>
    <s v=""/>
  </r>
  <r>
    <x v="271"/>
    <s v="FOSTERS FANCY"/>
    <x v="5"/>
    <s v=""/>
    <m/>
    <x v="10"/>
    <s v=""/>
    <s v="AYTON, Henry "/>
    <s v=" Henry  Ayton"/>
    <s v="AYTON, Henry "/>
    <s v="Nov 1727"/>
    <s v="1727"/>
    <s v="1727-11"/>
    <s v="Anne Arundel"/>
    <x v="1"/>
    <x v="0"/>
    <n v="95"/>
    <m/>
    <s v="Foster's Fancy (Resurveyed)"/>
    <s v="Fosters Fancy"/>
    <m/>
    <s v="no survey at MSA patent site; MSA S1593-563_x000a_"/>
    <m/>
    <m/>
    <x v="109"/>
    <m/>
    <s v="Patented in Nov 1727 by Henry Ayton for 95 acres repatented as Foster's Fancy (Resurveyed)"/>
    <s v="FOSTERS FANCY"/>
    <s v="FOSTERS FANCY"/>
    <s v="1727"/>
    <s v="Y"/>
    <s v="Patented in Nov 1727 by AYTON, Henry for 95 acres repatented as Foster's Fancy (Resurveyed)"/>
    <s v="N"/>
    <x v="9"/>
    <m/>
    <m/>
    <m/>
    <m/>
    <s v=""/>
    <m/>
    <m/>
    <m/>
    <s v="1727"/>
    <s v="Y"/>
    <s v="Patented in Nov 1727 by AYTON, Henry for 95 acres repatented as Foster's Fancy (Resurveyed)"/>
    <s v="N"/>
    <s v="1727"/>
    <s v="Y"/>
  </r>
  <r>
    <x v="272"/>
    <s v=""/>
    <x v="2"/>
    <s v=" Henry Ridgely"/>
    <s v="3/27/1728"/>
    <x v="52"/>
    <s v="1728-03"/>
    <s v="AYTON, Henry "/>
    <s v=" Henry  Ayton"/>
    <s v="AYTON, Henry "/>
    <s v="Mar 1733"/>
    <s v="1733"/>
    <s v="1733-03"/>
    <s v="Anne Arundel"/>
    <x v="1"/>
    <x v="1"/>
    <n v="98"/>
    <s v="Resurvey of same tract with vacancies &quot;on the south side of Patapsco River and near the head thereof&quot;"/>
    <s v="Hanover"/>
    <s v="Fosters Fancy"/>
    <m/>
    <s v="Fosters Fancy - Resurveyed"/>
    <s v="Fosters Fancy - Resurveyed Plat"/>
    <m/>
    <x v="109"/>
    <s v="Ayton"/>
    <s v="Surveyed 3/27/1728 by Henry Ridgely; Patented in Mar 1733 by Henry Ayton for 98 acres repatented as Hanover; Resurvey of same tract with vacancies &quot;on the south side of Patapsco River and near the head thereof&quot;"/>
    <s v="FOSTERS FANCY"/>
    <s v="FOSTERS FANCY - Resurveyed"/>
    <s v=""/>
    <s v=""/>
    <s v=""/>
    <s v=""/>
    <x v="9"/>
    <m/>
    <m/>
    <m/>
    <m/>
    <n v="467"/>
    <m/>
    <m/>
    <m/>
    <s v=""/>
    <s v=""/>
    <s v=""/>
    <s v=""/>
    <s v=""/>
    <s v=""/>
  </r>
  <r>
    <x v="273"/>
    <s v="FOSTERS MAKESHIFT"/>
    <x v="6"/>
    <s v=" William Cromwell"/>
    <s v="10/20/1742"/>
    <x v="8"/>
    <s v="1742-10"/>
    <s v="FOSTER, Hugh "/>
    <s v=" Hugh  Foster"/>
    <s v="FOSTER, Hugh "/>
    <s v="Mar 1746"/>
    <s v="1746"/>
    <s v="1746-03"/>
    <s v="Anne Arundel"/>
    <x v="1"/>
    <x v="0"/>
    <n v="50"/>
    <s v="&quot;in the fork of Patuxent River&quot; starting &quot;on the south side of a branch called Gishs(Geists?) branch&quot;, see plats for Grimes Venture and Moorehouse's Generousity for proper location further southeast"/>
    <m/>
    <s v="Fosters Makeshift"/>
    <m/>
    <s v="Fosters Makeshift"/>
    <s v="Fosters Makeshift Plat"/>
    <m/>
    <x v="110"/>
    <s v="Foster"/>
    <s v="Surveyed 10/20/1742 by William Cromwell; Patented in Mar 1746 by Hugh Foster for 50 acres; &quot;in the fork of Patuxent River&quot; starting &quot;on the south side of a branch called Gishs(Geists?) branch&quot;, see plats for Grimes Venture and Moorehouse's Generousity for proper location further southeast"/>
    <s v="FOSTERS MAKESHIFT"/>
    <s v="FOSTERS MAKESHIFT"/>
    <s v="1746"/>
    <s v="Y"/>
    <s v="Patented in Mar 1746 by FOSTER, Hugh for 50 acres; &quot;in the fork of Patuxent River&quot; starting &quot;on the south side of a branch called Gishs(Geists?) branch&quot;, see plats for Grimes Venture and Moorehouse's Generousity for proper location further southeast"/>
    <s v="N"/>
    <x v="14"/>
    <m/>
    <m/>
    <m/>
    <m/>
    <n v="571"/>
    <m/>
    <m/>
    <m/>
    <s v="1746"/>
    <s v="Y"/>
    <s v="Patented in Mar 1746 by FOSTER, Hugh for 50 acres; &quot;in the fork of Patuxent River&quot; starting &quot;on the south side of a branch called Gishs(Geists?) branch&quot;, see plats for Grimes Venture and Moorehouse's Generousity for proper location further southeast"/>
    <s v="N"/>
    <s v="1746"/>
    <s v="Y"/>
  </r>
  <r>
    <x v="274"/>
    <s v="FOUR BROTHERS PORTION"/>
    <x v="28"/>
    <s v=" Charles Stewart"/>
    <s v="2/12/1812"/>
    <x v="75"/>
    <s v="1812-02"/>
    <s v="OWINGS, Richard "/>
    <s v=" Richard  Owings"/>
    <s v="OWINGS, Richard "/>
    <s v="May 1812"/>
    <s v="1812"/>
    <s v="1812-05"/>
    <s v="Anne Arundel"/>
    <x v="1"/>
    <x v="1"/>
    <n v="1210"/>
    <s v="Resurvey of Luck Supported, Dunkell, Pinch Close Forrest, part of The Addition To The Grove, part of The Fourth Division Of The Discovery, part of The Fifth Division Of The Discovery, part of Dorsey's Lane, part of Southbran, part of Campbell's Chance, and Richmond's Lot"/>
    <m/>
    <s v="Martins Luck, Hobbs Support, Campbells Chance, Richmonds Lot, The Discovery - Beall, Dunkel, The Grove"/>
    <m/>
    <s v="Four Brothers Portion"/>
    <s v="Four Brothers Portion Plat"/>
    <m/>
    <x v="111"/>
    <m/>
    <s v="Surveyed 2/12/1812 by Charles Stewart; Patented in May 1812 by Richard Owings for 1210 acres; Resurvey of Luck Supported, Dunkell, Pinch Close Forrest, part of The Addition To The Grove, part of The Fourth Division Of The Discovery, part of The Fifth Division Of The Discovery, part of Dorsey's Lane, part of Southbran, part of Campbell's Chance, and Richmond's Lot"/>
    <s v="FOUR BROTHERS PORTION"/>
    <s v="FOUR BROTHERS PORTION"/>
    <s v="1812"/>
    <s v="Y"/>
    <s v="Patented in May 1812 by OWINGS, Richard for 1210 acres; Resurvey of Luck Supported, Dunkell, Pinch Close Forrest, part of The Addition To The Grove, part of The Fourth Division Of The Discovery, part of The Fifth Division Of The Discovery, part of Dorsey's Lane, part of Southbran, part of Campbell's Chance, and Richmond's Lot"/>
    <s v="N"/>
    <x v="17"/>
    <m/>
    <m/>
    <m/>
    <m/>
    <n v="39"/>
    <m/>
    <m/>
    <m/>
    <s v="1812"/>
    <s v="Y"/>
    <s v="Patented in May 1812 by OWINGS, Richard for 1210 acres; Resurvey of Luck Supported, Dunkell, Pinch Close Forrest, part of The Addition To The Grove, part of The Fourth Division Of The Discovery, part of The Fifth Division Of The Discovery, part of Dorsey's Lane, part of Southbran, part of Campbell's Chance, and Richmond's Lot"/>
    <s v="N"/>
    <s v="1812"/>
    <s v="Y"/>
  </r>
  <r>
    <x v="275"/>
    <s v=""/>
    <x v="5"/>
    <s v=""/>
    <s v="10/23/1770"/>
    <x v="0"/>
    <s v="1770-10"/>
    <m/>
    <s v=""/>
    <n v="0"/>
    <s v="Oct 1770"/>
    <s v="1770"/>
    <s v="1770-10"/>
    <s v="Anne Arundel"/>
    <x v="1"/>
    <x v="2"/>
    <n v="3360"/>
    <s v="Resurvey of Saint James Park given a certificate but evidently never patented due to errors, was amended to exclude land in Mansells Purchase, Just In Sight, Sherwoods Forrest, and the String Enlarged and now named Honest Triumph lying entirely in Anne Arundel county"/>
    <s v="Honest Triumph"/>
    <s v="Saint James Park"/>
    <s v="never patented"/>
    <s v="Honest Triumph"/>
    <s v="Honest Triumph Plat"/>
    <m/>
    <x v="59"/>
    <m/>
    <s v="Surveyed 10/23/1770; Patented in Oct 1770 for 3360 acres repatented as Honest Triumph; Resurvey of Saint James Park given a certificate but evidently never patented due to errors, was amended to exclude land in Mansells Purchase, Just In Sight, Sherwoods Forrest, and the String Enlarged and now named Honest Triumph lying entirely in Anne Arundel county"/>
    <s v="FOXHUNTERS UNITED FRIENDSHIP"/>
    <s v="FOXHUNTERS UNITED FRIENDSHIP"/>
    <s v=""/>
    <s v=""/>
    <s v=""/>
    <s v=""/>
    <x v="1"/>
    <m/>
    <m/>
    <m/>
    <m/>
    <s v=""/>
    <m/>
    <m/>
    <m/>
    <s v=""/>
    <s v=""/>
    <s v=""/>
    <s v=""/>
    <s v=""/>
    <s v=""/>
  </r>
  <r>
    <x v="276"/>
    <s v="FREDERICKS BURGH"/>
    <x v="3"/>
    <s v=" Richard Shipley"/>
    <s v="2/16/1756"/>
    <x v="37"/>
    <s v="1756-02"/>
    <s v="GRIFFITH, Henry "/>
    <s v=" Henry  Griffith"/>
    <s v="GRIFFITH, Henry "/>
    <s v="Mar 1756"/>
    <s v="1756"/>
    <s v="1756-03"/>
    <s v="Anne Arundel"/>
    <x v="1"/>
    <x v="1"/>
    <n v="590"/>
    <s v="Resurvey of Hickory Forrest &quot;on the branches of Snowdens River of Patuxent in the Barrans&quot;, vacancy starting &quot;..on a hill about 100 yards distance from the east side of a draft of Snowdens River called and known by the name of Linn Cabbin Branch&quot;, near &quot;the main road that leads up by John Mobberley's old plantation to John Welshes..&quot;"/>
    <s v="Addition To Part Of Fredericks Borough and Warfields Connection"/>
    <s v="Hickory Forest"/>
    <s v="Needs work - plat appears fixed along Jennings Chapel Road but seems too far north relative to Good Will To His Lordship"/>
    <s v="Fredericks Burgh"/>
    <s v="Fredericksburgh Plat"/>
    <m/>
    <x v="53"/>
    <s v="Warfield"/>
    <s v="Surveyed 2/16/1756 by Richard Shipley; Patented in Mar 1756 by Henry Griffith for 590 acres repatented as Addition To Part Of Fredericks Borough and Warfields Connection; Resurvey of Hickory Forrest &quot;on the branches of Snowdens River of Patuxent in the Barrans&quot;, vacancy starting &quot;..on a hill about 100 yards distance from the east side of a draft of Snowdens River called and known by the name of Linn Cabbin Branch&quot;, near &quot;the main road that leads up by John Mobberley's old plantation to John Welshes..&quot;"/>
    <s v="FREDERICKS BURGH"/>
    <s v="FREDERICKS BURGH"/>
    <s v="1756"/>
    <s v="Y"/>
    <s v="Patented in Mar 1756 by GRIFFITH, Henry for 590 acres repatented as Addition To Part Of Fredericks Borough and Warfields Connection; Resurvey of Hickory Forrest &quot;on the branches of Snowdens River of Patuxent in the Barrans&quot;, vacancy starting &quot;...on a hill about 100 yards distance from the east side of a draft of Snowdens River called and known by the name of Linn Cabbin Branch&quot;, near &quot;the main road that leads up by John Mobberley's old plantation to John Welshes...&quot;"/>
    <s v="N"/>
    <x v="12"/>
    <s v="Fixed"/>
    <s v="Several courses bound the road"/>
    <m/>
    <m/>
    <n v="121"/>
    <m/>
    <m/>
    <m/>
    <s v="1756"/>
    <s v="Y"/>
    <s v="Patented in Mar 1756 by GRIFFITH, Henry for 590 acres repatented as Addition To Part Of Fredericks Borough and Warfields Connection; Resurvey of Hickory Forrest &quot;on the branches of Snowdens River of Patuxent in the Barrans&quot;, vacancy starting &quot;...on a hill about 100 yards distance from the east side of a draft of Snowdens River called and known by the name of Linn Cabbin Branch&quot;, near &quot;the main road that leads up by John Mobberley's old plantation to John Welshes...&quot;"/>
    <s v="N"/>
    <s v="1756"/>
    <s v="Y"/>
  </r>
  <r>
    <x v="277"/>
    <s v=""/>
    <x v="18"/>
    <s v=" Isaac Brooke"/>
    <m/>
    <x v="10"/>
    <s v=""/>
    <s v="GAITHER, Henry"/>
    <s v=" Henry Gaither"/>
    <s v="GAITHER, Henry"/>
    <s v="Apr 1752"/>
    <s v="1752"/>
    <s v="1752-04"/>
    <s v="Frederick"/>
    <x v="5"/>
    <x v="1"/>
    <n v="238"/>
    <s v="Resurvey of part of Benjamin's Lot due to loss of land to elder surveys plus an added vacancy"/>
    <m/>
    <s v="Benjamins Lot"/>
    <m/>
    <s v="Fredericks Grove"/>
    <m/>
    <m/>
    <x v="41"/>
    <m/>
    <s v=" by Isaac BrookePatented in Apr 1752 by Henry Gaither for 238 acres; Resurvey of part of Benjamin's Lot due to loss of land to elder surveys plus an added vacancy"/>
    <s v="FREDERICKS GROVE"/>
    <s v="FREDERICKS GROVE"/>
    <s v=""/>
    <s v=""/>
    <s v=""/>
    <s v=""/>
    <x v="0"/>
    <m/>
    <m/>
    <m/>
    <m/>
    <n v="286"/>
    <m/>
    <m/>
    <m/>
    <s v=""/>
    <s v=""/>
    <s v=""/>
    <s v=""/>
    <s v=""/>
    <s v=""/>
  </r>
  <r>
    <x v="278"/>
    <s v="FREEBORNS PROGRESS"/>
    <x v="5"/>
    <s v=""/>
    <m/>
    <x v="10"/>
    <s v=""/>
    <s v="FREEBORN, Thomas "/>
    <s v=" Thomas  Freeborn"/>
    <s v="FREEBORN, Thomas "/>
    <s v="Dec 1695"/>
    <s v="1695"/>
    <s v="1695-12"/>
    <m/>
    <x v="1"/>
    <x v="0"/>
    <n v="600"/>
    <m/>
    <s v="Smiths Fortune"/>
    <s v="Freeborns Progress"/>
    <m/>
    <s v="no survey at MSA patent site; MSA S1593-575"/>
    <m/>
    <m/>
    <x v="112"/>
    <s v="Dorsey"/>
    <s v="Patented in Dec 1695 by Thomas Freeborn for 600 acres repatented as Smiths Fortune"/>
    <s v="FREEBORNS PROGRESS"/>
    <s v="FREEBORNS PROGRESS"/>
    <s v="1695"/>
    <s v="Y"/>
    <s v="Patented in Dec 1695 by FREEBORN, Thomas for 600 acres repatented as Smiths Fortune"/>
    <s v="N"/>
    <x v="2"/>
    <m/>
    <m/>
    <m/>
    <m/>
    <n v="126"/>
    <m/>
    <m/>
    <m/>
    <s v="1695"/>
    <s v="Y"/>
    <s v="Patented in Dec 1695 by FREEBORN, Thomas for 600 acres repatented as Smiths Fortune"/>
    <s v="N"/>
    <s v="1695"/>
    <s v="Y"/>
  </r>
  <r>
    <x v="279"/>
    <s v=""/>
    <x v="3"/>
    <s v=" Richard Shipley"/>
    <s v="3/25/1755"/>
    <x v="34"/>
    <s v="1755-03"/>
    <s v="CARROLL, Charles"/>
    <s v=" Charles Carroll"/>
    <s v="CARROLL, Charles"/>
    <s v="Mar 1755"/>
    <s v="1755"/>
    <s v="1755-03"/>
    <s v="Anne Arundel"/>
    <x v="1"/>
    <x v="0"/>
    <n v="62"/>
    <s v="&quot;on that branch of Patuxent called Browns River&quot; beginning &quot;at the end of the first course of a tract of land called Porters Care and in the north course of a tract of land called Shipards [sic - Shephards] Forest&quot;"/>
    <m/>
    <s v="Friendship - Carroll"/>
    <m/>
    <s v="Friendship - Carroll"/>
    <s v="Friendship - Carroll Plat"/>
    <m/>
    <x v="9"/>
    <m/>
    <s v="Surveyed 3/25/1755 by Richard Shipley; Patented in Mar 1755 by Charles Carroll for 62 acres; &quot;on that branch of Patuxent called Browns River&quot; beginning &quot;at the end of the first course of a tract of land called Porters Care and in the north course of a tract of land called Shipards [sic - Shephards] Forest&quot;"/>
    <s v="FRIENDSHIP"/>
    <s v="FRIENDSHIP - Carroll"/>
    <s v=""/>
    <s v=""/>
    <s v=""/>
    <s v=""/>
    <x v="2"/>
    <m/>
    <m/>
    <m/>
    <m/>
    <n v="502"/>
    <m/>
    <m/>
    <m/>
    <s v=""/>
    <s v=""/>
    <s v=""/>
    <s v=""/>
    <s v=""/>
    <s v=""/>
  </r>
  <r>
    <x v="280"/>
    <s v=""/>
    <x v="5"/>
    <s v=""/>
    <m/>
    <x v="10"/>
    <s v=""/>
    <s v="RIDGELY, Henry"/>
    <s v=" Henry Ridgely"/>
    <s v="RIDGELY, Henry"/>
    <s v="Apr 1760"/>
    <s v="1760"/>
    <s v="1760-04"/>
    <s v="Frederick"/>
    <x v="3"/>
    <x v="0"/>
    <n v="1575"/>
    <s v="Adjoining Black Walnut Plains in Frederick County"/>
    <s v="Friendship Enlarged"/>
    <s v="Friendship - Ridgely"/>
    <s v="I had a note that it was a resurvey of Black Walnut Plains - was it?"/>
    <s v="no survey at MSA patent site"/>
    <m/>
    <m/>
    <x v="12"/>
    <m/>
    <s v="Patented in Apr 1760 by Henry Ridgely for 1575 acres repatented as Friendship Enlarged; Adjoining Black Walnut Plains in Frederick County"/>
    <s v="FRIENDSHIP"/>
    <s v="FRIENDSHIP - Ridgely"/>
    <s v=""/>
    <s v=""/>
    <s v=""/>
    <s v=""/>
    <x v="0"/>
    <m/>
    <m/>
    <m/>
    <m/>
    <s v=""/>
    <m/>
    <m/>
    <m/>
    <s v=""/>
    <s v=""/>
    <s v=""/>
    <s v=""/>
    <s v=""/>
    <s v=""/>
  </r>
  <r>
    <x v="281"/>
    <s v="FRIENDSHIP - THE PLATT RESURVEYED"/>
    <x v="6"/>
    <s v=" William Cromwell"/>
    <s v="2/18/1743"/>
    <x v="45"/>
    <s v="1743-02"/>
    <s v="SPIRES, William "/>
    <s v=" William  Spires"/>
    <s v="SPIRES, William "/>
    <s v="Apr 1748"/>
    <s v="1748"/>
    <s v="1748-04"/>
    <s v="Anne Arundel"/>
    <x v="1"/>
    <x v="1"/>
    <n v="153"/>
    <s v="Resurvey of The Platt &quot;in the great fork of Patuxent River and on the east side of a branch of the said River called the Cattail River&quot;, adjoining Gilpin"/>
    <m/>
    <s v="The Platt"/>
    <s v="Contains plat for Friendship between Caleb's Pasture and Dorseys Hilll."/>
    <s v="Friendship"/>
    <s v="Friendship Plat"/>
    <m/>
    <x v="113"/>
    <s v="Spires"/>
    <s v="Surveyed 2/18/1743 by William Cromwell; Patented in Apr 1748 by William Spires for 153 acres; Resurvey of The Platt &quot;in the great fork of Patuxent River and on the east side of a branch of the said River called the Cattail River&quot;, adjoining Gilpin"/>
    <s v="FRIENDSHIP"/>
    <s v="FRIENDSHIP - The Platt Resurveyed"/>
    <s v="1748"/>
    <s v="Y"/>
    <s v="Patented in Apr 1748 by SPIRES, William for 153 acres; Resurvey of The Platt &quot;in the great fork of Patuxent River and on the east side of a branch of the said River called the Cattail River&quot;, adjoining Gilpin"/>
    <s v="N"/>
    <x v="6"/>
    <m/>
    <m/>
    <m/>
    <m/>
    <n v="362"/>
    <m/>
    <m/>
    <m/>
    <s v="1748"/>
    <s v="Y"/>
    <s v="Patented in Apr 1748 by SPIRES, William for 153 acres; Resurvey of The Platt &quot;in the great fork of Patuxent River and on the east side of a branch of the said River called the Cattail River&quot;, adjoining Gilpin"/>
    <s v="N"/>
    <s v="1748"/>
    <s v="Y"/>
  </r>
  <r>
    <x v="282"/>
    <s v="FRIENDSHIP - WEST"/>
    <x v="4"/>
    <s v=" Vachel Stevens"/>
    <s v="8/23/1792"/>
    <x v="76"/>
    <s v="1792-08"/>
    <s v="WEST, Stephen"/>
    <s v=" Stephen West"/>
    <s v="WEST, Stephen"/>
    <s v="Oct 1793"/>
    <s v="1793"/>
    <s v="1793-10"/>
    <s v="Anne Arundel"/>
    <x v="1"/>
    <x v="1"/>
    <n v="237"/>
    <s v="Resurvey of Remnant Corrected"/>
    <m/>
    <s v="Remnant"/>
    <m/>
    <s v="Friendship"/>
    <s v="Friendship Plat"/>
    <m/>
    <x v="114"/>
    <m/>
    <s v="Surveyed 8/23/1792 by Vachel Stevens; Patented in Oct 1793 by Stephen West for 237 acres; Resurvey of Remnant Corrected"/>
    <s v="FRIENDSHIP"/>
    <s v="FRIENDSHIP - West"/>
    <s v="1793"/>
    <s v="Y"/>
    <s v="Patented in Oct 1793 by WEST, Stephen for 237 acres; Resurvey of Remnant Corrected"/>
    <s v="N"/>
    <x v="9"/>
    <m/>
    <m/>
    <m/>
    <m/>
    <n v="287"/>
    <m/>
    <m/>
    <m/>
    <s v="1793"/>
    <s v="Y"/>
    <s v="Patented in Oct 1793 by WEST, Stephen for 237 acres; Resurvey of Remnant Corrected"/>
    <s v="N"/>
    <s v="1793"/>
    <s v="Y"/>
  </r>
  <r>
    <x v="283"/>
    <s v=""/>
    <x v="1"/>
    <s v=" Basil Burgess"/>
    <s v="2/14/1771"/>
    <x v="1"/>
    <s v="1771-02"/>
    <s v="RIDGELY, Henry"/>
    <s v=" Henry Ridgely"/>
    <s v="RIDGELY, Henry"/>
    <s v="Feb 1771"/>
    <s v="1771"/>
    <s v="1771-02"/>
    <s v="Anne Arundel"/>
    <x v="1"/>
    <x v="1"/>
    <n v="1915"/>
    <s v="Resurvey of Friendship lying in both AA and Frederick counties, omitting land in elder surveys (Hobb's Purchase, Dickersons Chance) adjoining Black Walnut Plains and Henry And Elizabeth"/>
    <s v="Prospect Hill"/>
    <s v="Friendship - Ridgely"/>
    <s v="Henry Ridgely and Green Spurier were partners"/>
    <s v="Friendship Enlarged"/>
    <s v="Friendship Enlarged Plat"/>
    <m/>
    <x v="12"/>
    <m/>
    <s v="Surveyed 2/14/1771 by Basil Burgess; Patented in Feb 1771 by Henry Ridgely for 1915 acres repatented as Prospect Hill; Resurvey of Friendship lying in both AA and Frederick counties, omitting land in elder surveys (Hobb's Purchase, Dickersons Chance) adjoining Black Walnut Plains and Henry And Elizabeth"/>
    <s v="FRIENDSHIP ENLARGED"/>
    <s v="FRIENDSHIP ENLARGED"/>
    <s v=""/>
    <s v=""/>
    <s v=""/>
    <s v=""/>
    <x v="1"/>
    <m/>
    <m/>
    <m/>
    <m/>
    <s v=""/>
    <m/>
    <m/>
    <m/>
    <s v=""/>
    <s v=""/>
    <s v=""/>
    <s v=""/>
    <s v=""/>
    <s v=""/>
  </r>
  <r>
    <x v="284"/>
    <s v="FRIZELLS CHANCE"/>
    <x v="5"/>
    <s v=""/>
    <m/>
    <x v="10"/>
    <s v=""/>
    <s v="WORTHINGTON, Thomas "/>
    <s v=" Thomas  Worthington"/>
    <s v="WORTHINGTON, Thomas "/>
    <s v="Nov 1735"/>
    <s v="1735"/>
    <s v="1735-11"/>
    <s v="Anne Arundel"/>
    <x v="1"/>
    <x v="0"/>
    <n v="84"/>
    <s v="Adjoining Mount Aetna, see resurvey for courses"/>
    <s v="Windsor Plains"/>
    <s v="Frizells Chance"/>
    <m/>
    <s v="no survey at MSA patent site; MSA S1581-1736; Settlers of MD"/>
    <s v="Windsor Plains Plat"/>
    <m/>
    <x v="30"/>
    <s v=""/>
    <s v="Patented in Nov 1735 by Thomas Worthington for 84 acres repatented as Windsor Plains; Adjoining Mount Aetna, see resurvey for courses"/>
    <s v="FRIZELLS CHANCE"/>
    <s v="FRIZELLS CHANCE"/>
    <s v="1735"/>
    <s v="Y"/>
    <s v="Patented in Nov 1735 by WORTHINGTON, Thomas for 84 acres repatented as Windsor Plains; Adjoining Mount Aetna, see resurvey for courses"/>
    <s v="N"/>
    <x v="2"/>
    <m/>
    <m/>
    <m/>
    <m/>
    <n v="486"/>
    <m/>
    <m/>
    <m/>
    <s v="1735"/>
    <s v="Y"/>
    <s v="Patented in Nov 1735 by WORTHINGTON, Thomas for 84 acres repatented as Windsor Plains; Adjoining Mount Aetna, see resurvey for courses"/>
    <s v="N"/>
    <s v="1735"/>
    <s v="Y"/>
  </r>
  <r>
    <x v="285"/>
    <s v="FROSTS VENTURE"/>
    <x v="9"/>
    <s v=" Baruch Fowler"/>
    <s v="10/22/1801"/>
    <x v="77"/>
    <s v="1801-10"/>
    <s v="FROST, John Jr."/>
    <s v=" John Jr. Frost"/>
    <s v="FROST, John Jr."/>
    <s v="Sep 1802"/>
    <s v="1802"/>
    <s v="1802-09"/>
    <s v="Anne Arundel"/>
    <x v="1"/>
    <x v="0"/>
    <n v="23"/>
    <s v="&quot;being partly in Anne Arundel and part in Baltimore county adjoining and between&quot; Salophia and Dorsey's Intrust starting &quot;at the beginning of the land called Salophia it also being the beginning of the land called Dorsey's Intrust&quot;"/>
    <m/>
    <s v="Frosts Venture"/>
    <m/>
    <s v="Frosts Venture"/>
    <s v="Frosts Venture Plat"/>
    <m/>
    <x v="115"/>
    <m/>
    <s v="Surveyed 10/22/1801 by Baruch Fowler; Patented in Sep 1802 by John Jr. Frost for 23 acres; &quot;being partly in Anne Arundel and part in Baltimore county adjoining and between&quot; Salophia and Dorsey's Intrust starting &quot;at the beginning of the land called Salophia it also being the beginning of the land called Dorsey's Intrust&quot;"/>
    <s v="FROSTS VENTURE"/>
    <s v="FROSTS VENTURE"/>
    <s v="1802"/>
    <s v="Y"/>
    <s v="Patented in Sep 1802 by FROST, John Jr. for 23 acres; &quot;being partly in Anne Arundel and part in Baltimore county adjoining and between&quot; Salophia and Dorsey's Intrust starting &quot;at the beginning of the land called Salophia it also being the beginning of the land called Dorsey's Intrust&quot;"/>
    <s v="N"/>
    <x v="4"/>
    <m/>
    <m/>
    <m/>
    <m/>
    <n v="641"/>
    <m/>
    <m/>
    <m/>
    <s v="1802"/>
    <s v="Y"/>
    <s v="Patented in Sep 1802 by FROST, John Jr. for 23 acres; &quot;being partly in Anne Arundel and part in Baltimore county adjoining and between&quot; Salophia and Dorsey's Intrust starting &quot;at the beginning of the land called Salophia it also being the beginning of the land called Dorsey's Intrust&quot;"/>
    <s v="N"/>
    <s v="1802"/>
    <s v="Y"/>
  </r>
  <r>
    <x v="286"/>
    <s v="GAITHERS ADVENTURE"/>
    <x v="1"/>
    <s v=" Basil Burgess"/>
    <s v="2/10/1776"/>
    <x v="60"/>
    <s v="1776-02"/>
    <s v="GAITHER, Edward"/>
    <s v=" Edward Gaither"/>
    <s v="GAITHER, Edward"/>
    <s v="Nov 1776"/>
    <s v="1776"/>
    <s v="1776-11"/>
    <s v="Anne Arundel"/>
    <x v="1"/>
    <x v="1"/>
    <n v="210"/>
    <s v="Resurvey of Ferry Bridge adjoining Pinkstone's Delight, Mount Gilboa, Rebecca's Lot starting at &quot;beginning tree of Mt. Gilboa and the beginning tree of Days Discovery&quot;"/>
    <s v="Three Brothers"/>
    <s v="Ferry Bridge"/>
    <m/>
    <s v="Gaithers Adventure"/>
    <s v="Gaithers Adventure Plat"/>
    <m/>
    <x v="41"/>
    <s v="Dorsey"/>
    <s v="Surveyed 2/10/1776 by Basil Burgess; Patented in Nov 1776 by Edward Gaither for 210 acres repatented as Three Brothers; Resurvey of Ferry Bridge adjoining Pinkstone's Delight, Mount Gilboa, Rebecca's Lot starting at &quot;beginning tree of Mt. Gilboa and the beginning tree of Days Discovery&quot;"/>
    <s v="GAITHERS ADVENTURE"/>
    <s v="GAITHERS ADVENTURE"/>
    <s v=""/>
    <s v=""/>
    <s v=""/>
    <s v=""/>
    <x v="2"/>
    <m/>
    <m/>
    <m/>
    <m/>
    <n v="297"/>
    <m/>
    <m/>
    <m/>
    <s v=""/>
    <s v=""/>
    <s v=""/>
    <s v=""/>
    <s v=""/>
    <s v=""/>
  </r>
  <r>
    <x v="287"/>
    <s v="GAITHERS CHANCE"/>
    <x v="3"/>
    <s v=" Richard Shipley"/>
    <s v="1/24/1746"/>
    <x v="19"/>
    <s v="1746-01"/>
    <s v="GAITHER, Samuel "/>
    <s v=" Samuel  Gaither"/>
    <s v="GAITHER, Samuel "/>
    <s v="Oct 1747"/>
    <s v="1747"/>
    <s v="1747-10"/>
    <s v="Anne Arundel"/>
    <x v="1"/>
    <x v="0"/>
    <n v="50"/>
    <s v="&quot;on the west side of the Middle River Patuxent on the drafts of a branch called Sagulons(?) branch&quot;, adjoining Thomas Lott and Altogether"/>
    <m/>
    <s v="Gaithers Chance"/>
    <m/>
    <s v="Gaithers Chance"/>
    <s v="Gaithers Chance Plat"/>
    <m/>
    <x v="41"/>
    <s v="Gaither"/>
    <s v="Surveyed 1/24/1746 by Richard Shipley; Patented in Oct 1747 by Samuel Gaither for 50 acres; &quot;on the west side of the Middle River Patuxent on the drafts of a branch called Sagulons(?) branch&quot;, adjoining Thomas Lott and Altogether"/>
    <s v="GAITHERS CHANCE"/>
    <s v="GAITHERS CHANCE"/>
    <s v="1747"/>
    <s v="Y"/>
    <s v="Patented in Oct 1747 by GAITHER, Samuel for 50 acres; &quot;on the west side of the Middle River Patuxent on the drafts of a branch called Sagulons(?) branch&quot;, adjoining Thomas Lott and Altogether"/>
    <s v="N"/>
    <x v="16"/>
    <m/>
    <m/>
    <m/>
    <m/>
    <n v="552"/>
    <m/>
    <m/>
    <m/>
    <s v="1747"/>
    <s v="Y"/>
    <s v="Patented in Oct 1747 by GAITHER, Samuel for 50 acres; &quot;on the west side of the Middle River Patuxent on the drafts of a branch called Sagulons(?) branch&quot;, adjoining Thomas Lott and Altogether"/>
    <s v="N"/>
    <s v="1747"/>
    <s v="Y"/>
  </r>
  <r>
    <x v="288"/>
    <s v="GAITHERS ENLARGEMENT"/>
    <x v="8"/>
    <s v=" Joshua Griffith"/>
    <s v="9/4/1762"/>
    <x v="15"/>
    <s v="1762-09"/>
    <s v="GAITHER, Samuel "/>
    <s v=" Samuel  Gaither"/>
    <s v="GAITHER, Samuel "/>
    <s v="May 1763"/>
    <s v="1763"/>
    <s v="1763-05"/>
    <s v="Anne Arundel"/>
    <x v="1"/>
    <x v="1"/>
    <n v="100"/>
    <s v="Resurvey of Gaither's Chance beginning at &quot;the end of the north eighty degrees west line of a tract of land called Worthington's Range&quot;"/>
    <m/>
    <s v="Gaithers Enlargement"/>
    <m/>
    <s v="Gaithers Enlargement"/>
    <s v="Gaithers Enlargement Plat"/>
    <m/>
    <x v="41"/>
    <m/>
    <s v="Surveyed 9/4/1762 by Joshua Griffith; Patented in May 1763 by Samuel Gaither for 100 acres; Resurvey of Gaither's Chance beginning at &quot;the end of the north eighty degrees west line of a tract of land called Worthington's Range&quot;"/>
    <s v="GAITHERS ENLARGEMENT"/>
    <s v="GAITHERS ENLARGEMENT"/>
    <s v="1763"/>
    <s v="Y"/>
    <s v="Patented in May 1763 by GAITHER, Samuel for 100 acres; Resurvey of Gaither's Chance beginning at &quot;the end of the north eighty degrees west line of a tract of land called Worthington's Range&quot;"/>
    <s v="N"/>
    <x v="14"/>
    <m/>
    <m/>
    <m/>
    <m/>
    <n v="434"/>
    <m/>
    <m/>
    <m/>
    <s v="1763"/>
    <s v="Y"/>
    <s v="Patented in May 1763 by GAITHER, Samuel for 100 acres; Resurvey of Gaither's Chance beginning at &quot;the end of the north eighty degrees west line of a tract of land called Worthington's Range&quot;"/>
    <s v="N"/>
    <s v="1763"/>
    <s v="Y"/>
  </r>
  <r>
    <x v="289"/>
    <s v="GARDINERS GARDIN"/>
    <x v="26"/>
    <s v=" John Clark"/>
    <s v="1/8/1716"/>
    <x v="70"/>
    <s v="1716-01"/>
    <s v="GARDNER, William "/>
    <s v=" William  Gardner"/>
    <s v="GARDNER, William "/>
    <s v="Sep 1716"/>
    <s v="1716"/>
    <s v="1716-09"/>
    <s v="Baltimore"/>
    <x v="1"/>
    <x v="0"/>
    <n v="100"/>
    <s v="in Baltimore County &quot;southwest side of the main falls of Patapsco River&quot;"/>
    <s v="Mount Hebron"/>
    <s v="Gardiners Gardin"/>
    <m/>
    <s v="Gardiners Gardin"/>
    <s v="no plat provided, see Mount Hebron for plat"/>
    <m/>
    <x v="13"/>
    <s v="Gardner"/>
    <s v="Surveyed 1/8/1716 by John Clark; Patented in Sep 1716 by William Gardner for 100 acres repatented as Mount Hebron; in Baltimore County &quot;southwest side of the main falls of Patapsco River&quot;"/>
    <s v="GARDINERS GARDIN"/>
    <s v="GARDINERS GARDIN"/>
    <s v="1716"/>
    <s v="Y"/>
    <s v="Patented in Sep 1716 by GARDNER, William for 100 acres repatented as Mount Hebron; in Baltimore County &quot;southwest side of the main falls of Patapsco River&quot;"/>
    <s v="N"/>
    <x v="2"/>
    <m/>
    <m/>
    <m/>
    <n v="-4"/>
    <n v="419"/>
    <m/>
    <m/>
    <m/>
    <s v="1716"/>
    <s v="Y"/>
    <s v="Patented in Sep 1716 by GARDNER, William for 100 acres repatented as Mount Hebron; in Baltimore County &quot;southwest side of the main falls of Patapsco River&quot;"/>
    <s v="N"/>
    <s v="1716"/>
    <s v="Y"/>
  </r>
  <r>
    <x v="290"/>
    <s v="GARDINERS MILL"/>
    <x v="26"/>
    <s v=" John Clark"/>
    <s v="1/8/1716"/>
    <x v="70"/>
    <s v="1716-01"/>
    <s v="GARDNER, Christopher "/>
    <s v=" Christopher  Gardner"/>
    <s v="GARDNER, Christopher "/>
    <s v="Oct 1716"/>
    <s v="1716"/>
    <s v="1716-10"/>
    <s v="Baltimore"/>
    <x v="1"/>
    <x v="0"/>
    <n v="100"/>
    <s v="in Baltimore County &quot;southwest side of the main falls of Patapsco River&quot;"/>
    <s v="Mount Hebron"/>
    <s v="Gardiners Mill"/>
    <m/>
    <s v="Gardiners Mill"/>
    <s v="no plat provided, see Mount Hebron for plat"/>
    <m/>
    <x v="13"/>
    <s v="Gardner"/>
    <s v="Surveyed 1/8/1716 by John Clark; Patented in Oct 1716 by Christopher Gardner for 100 acres repatented as Mount Hebron; in Baltimore County &quot;southwest side of the main falls of Patapsco River&quot;"/>
    <s v="GARDINERS MILL"/>
    <s v="GARDINERS MILL"/>
    <s v="1716"/>
    <s v="Y"/>
    <s v="Patented in Oct 1716 by GARDNER, Christopher for 100 acres repatented as Mount Hebron; in Baltimore County &quot;southwest side of the main falls of Patapsco River&quot;"/>
    <s v="N"/>
    <x v="2"/>
    <m/>
    <m/>
    <m/>
    <n v="-2"/>
    <n v="449"/>
    <m/>
    <m/>
    <m/>
    <s v="1716"/>
    <s v="Y"/>
    <s v="Patented in Oct 1716 by GARDNER, Christopher for 100 acres repatented as Mount Hebron; in Baltimore County &quot;southwest side of the main falls of Patapsco River&quot;"/>
    <s v="N"/>
    <s v="1716"/>
    <s v="Y"/>
  </r>
  <r>
    <x v="291"/>
    <s v="GEISTS PLAINS"/>
    <x v="10"/>
    <s v=" John Dorsey"/>
    <s v="2/17/1724"/>
    <x v="21"/>
    <s v="1724-02"/>
    <s v="BORDLEY, Thomas "/>
    <s v=" Thomas  Bordley"/>
    <s v="BORDLEY, Thomas "/>
    <s v="Aug 1725"/>
    <s v="1725"/>
    <s v="1725-08"/>
    <s v="Baltimore"/>
    <x v="1"/>
    <x v="0"/>
    <n v="540"/>
    <s v="in Baltimore County &quot;on the west side of a branch of Patuxent called Browns River&quot; starting &quot;at the head of a draught of Clarks (Charles?) A?em? Branch known by the name of the ?ock draught and in the line of the fourth course of a tract of land called The Discovery&quot;"/>
    <m/>
    <s v="Geists Plains"/>
    <m/>
    <s v="Geists Plains"/>
    <s v="Geists Plains Plat"/>
    <m/>
    <x v="52"/>
    <s v="Bordley"/>
    <s v="Surveyed 2/17/1724 by John Dorsey; Patented in Aug 1725 by Thomas Bordley for 540 acres; in Baltimore County &quot;on the west side of a branch of Patuxent called Browns River&quot; starting &quot;at the head of a draught of Clarks (Charles?) A?em? Branch known by the name of the ?ock draught and in the line of the fourth course of a tract of land called The Discovery&quot;"/>
    <s v="GEISTS PLAINS"/>
    <s v="GEISTS PLAINS"/>
    <s v="1725"/>
    <s v="Y"/>
    <s v="Patented in Aug 1725 by BORDLEY, Thomas for 540 acres; in Baltimore County &quot;on the west side of a branch of Patuxent called Browns River&quot; starting &quot;at the head of a draught of Clarks (Charles?) A?em? Branch known by the name of the ?ock draught and in the line of the fourth course of a tract of land called The Discovery&quot;"/>
    <s v="N"/>
    <x v="17"/>
    <s v="Dependent"/>
    <s v="The Discovery, bounded by Luck Supported"/>
    <m/>
    <n v="-3"/>
    <n v="137"/>
    <m/>
    <m/>
    <m/>
    <s v="1725"/>
    <s v="Y"/>
    <s v="Patented in Aug 1725 by BORDLEY, Thomas for 540 acres; in Baltimore County &quot;on the west side of a branch of Patuxent called Browns River&quot; starting &quot;at the head of a draught of Clarks (Charles?) A?em? Branch known by the name of the ?ock draught and in the line of the fourth course of a tract of land called The Discovery&quot;"/>
    <s v="N"/>
    <s v="1725"/>
    <s v="Y"/>
  </r>
  <r>
    <x v="292"/>
    <s v="GET THROUGH IT IF YOU CAN"/>
    <x v="9"/>
    <s v=" Baruch Fowler"/>
    <s v="8/1/1796"/>
    <x v="59"/>
    <s v="1796-08"/>
    <s v="WELSH, Samuel"/>
    <s v=" Samuel Welsh"/>
    <s v="WELSH, Samuel"/>
    <s v="Mar 1813"/>
    <s v="1813"/>
    <s v="1813-03"/>
    <s v="Anne Arundel"/>
    <x v="1"/>
    <x v="0"/>
    <n v="1.25"/>
    <s v="&quot;Beginning at the end of the fortyeth line of the land called Hampton Court&quot;"/>
    <m/>
    <s v="Get Through It If You Can"/>
    <m/>
    <s v="Get Through It If You Can"/>
    <s v="Get Through It If You Can Plat"/>
    <m/>
    <x v="6"/>
    <m/>
    <s v="Surveyed 8/1/1796 by Baruch Fowler; Patented in Mar 1813 by Samuel Welsh for 1.25 acres; &quot;Beginning at the end of the fortyeth line of the land called Hampton Court&quot;"/>
    <s v="GET THROUGH IT IF YOU CAN"/>
    <s v="GET THROUGH IT IF YOU CAN"/>
    <s v="1813"/>
    <s v="Y"/>
    <s v="Patented in Mar 1813 by WELSH, Samuel for 1.25 acres; &quot;Beginning at the end of the fortyeth line of the land called Hampton Court&quot;"/>
    <s v="N"/>
    <x v="1"/>
    <m/>
    <m/>
    <m/>
    <m/>
    <n v="757"/>
    <m/>
    <m/>
    <m/>
    <s v="1813"/>
    <s v="Y"/>
    <s v="Patented in Mar 1813 by WELSH, Samuel for 1.25 acres; &quot;Beginning at the end of the fortyeth line of the land called Hampton Court&quot;"/>
    <s v="N"/>
    <s v="1813"/>
    <s v="Y"/>
  </r>
  <r>
    <x v="293"/>
    <s v="GILPIN"/>
    <x v="2"/>
    <s v=" Henry Ridgely"/>
    <s v="12/3/1730"/>
    <x v="39"/>
    <s v="1730-12"/>
    <s v="ATHORPE, Thomas "/>
    <s v=" Thomas  Athorpe"/>
    <s v="ATHORPE, Thomas "/>
    <s v="Jun 1734"/>
    <s v="1734"/>
    <s v="1734-06"/>
    <s v="Anne Arundel"/>
    <x v="1"/>
    <x v="0"/>
    <n v="250"/>
    <s v="&quot;in the uppermost fork on Snowdens River of Patuxent commonly now called Pinkstone's Fork&quot;"/>
    <s v="Pressby"/>
    <s v="Gilpin"/>
    <m/>
    <s v="Gilpin"/>
    <s v="Gilpin Plat"/>
    <m/>
    <x v="116"/>
    <s v="Athorpe"/>
    <s v="Surveyed 12/3/1730 by Henry Ridgely; Patented in Jun 1734 by Thomas Athorpe for 250 acres repatented as Pressby; &quot;in the uppermost fork on Snowdens River of Patuxent commonly now called Pinkstone's Fork&quot;"/>
    <s v="GILPIN"/>
    <s v="GILPIN"/>
    <s v="1734"/>
    <s v="Y"/>
    <s v="Patented in Jun 1734 by ATHORPE, Thomas for 250 acres repatented as Pressby; &quot;in the uppermost fork on Snowdens River of Patuxent commonly now called Pinkstone's Fork&quot;"/>
    <s v="N"/>
    <x v="19"/>
    <m/>
    <m/>
    <m/>
    <m/>
    <n v="270"/>
    <m/>
    <m/>
    <m/>
    <s v="1734"/>
    <s v="Y"/>
    <s v="Patented in Jun 1734 by ATHORPE, Thomas for 250 acres repatented as Pressby; &quot;in the uppermost fork on Snowdens River of Patuxent commonly now called Pinkstone's Fork&quot;"/>
    <s v="N"/>
    <s v="1734"/>
    <s v="Y"/>
  </r>
  <r>
    <x v="294"/>
    <s v="GIRLS PORTION"/>
    <x v="5"/>
    <s v=""/>
    <m/>
    <x v="10"/>
    <s v=""/>
    <s v="KETHIN, Richard "/>
    <s v=" Richard  Kethin"/>
    <s v="KETHIN, Richard "/>
    <s v="Jun 1705"/>
    <s v="1705"/>
    <s v="1705-06"/>
    <s v="Baltimore"/>
    <x v="1"/>
    <x v="0"/>
    <n v="100"/>
    <m/>
    <m/>
    <s v="Girls Portion"/>
    <m/>
    <s v="no survey at MSA patent site; Settlers of MD; Elkridge HS has Jun 1703; MSA has both 1700 and 1702"/>
    <m/>
    <m/>
    <x v="117"/>
    <s v="Ketlin"/>
    <s v="Patented in Jun 1705 by Richard Kethin for 100 acres"/>
    <s v="GIRLS PORTION"/>
    <s v="GIRLS PORTION"/>
    <s v="1705"/>
    <s v="Y"/>
    <s v="Patented in Jun 1705 by KETHIN, Richard for 100 acres"/>
    <s v="N"/>
    <x v="17"/>
    <m/>
    <m/>
    <m/>
    <m/>
    <s v=""/>
    <m/>
    <m/>
    <m/>
    <s v="1705"/>
    <s v="Y"/>
    <s v="Patented in Jun 1705 by KETHIN, Richard for 100 acres"/>
    <s v="N"/>
    <s v="1705"/>
    <s v="Y"/>
  </r>
  <r>
    <x v="295"/>
    <s v="GLEN OWEN"/>
    <x v="16"/>
    <s v=" John Duvall"/>
    <s v="10/24/1817"/>
    <x v="78"/>
    <s v="1817-10"/>
    <s v="GWYNN, William"/>
    <s v=" William Gwynn"/>
    <s v="GWYNN, William"/>
    <s v="Feb 1819"/>
    <s v="1819"/>
    <s v="1819-02"/>
    <s v="Anne Arundel"/>
    <x v="1"/>
    <x v="1"/>
    <n v="419"/>
    <s v="Resurvey of Valley Of Owen adjoining Bensons Park and Chews Vineyard"/>
    <m/>
    <s v="Valley Of Owen"/>
    <s v="indexed as Glenn Owen at MSA site"/>
    <s v="Glen Owen"/>
    <s v="Glen Owen Plat"/>
    <m/>
    <x v="118"/>
    <m/>
    <s v="Surveyed 10/24/1817 by John Duvall; Patented in Feb 1819 by William Gwynn for 419 acres; Resurvey of Valley Of Owen adjoining Bensons Park and Chews Vineyard"/>
    <s v="GLEN OWEN"/>
    <s v="GLEN OWEN"/>
    <s v=""/>
    <s v=""/>
    <s v=""/>
    <s v=""/>
    <x v="3"/>
    <m/>
    <m/>
    <m/>
    <m/>
    <n v="174"/>
    <m/>
    <m/>
    <m/>
    <s v=""/>
    <s v=""/>
    <s v=""/>
    <s v=""/>
    <s v=""/>
    <s v=""/>
  </r>
  <r>
    <x v="296"/>
    <s v="GOOD FELLOWSHIP"/>
    <x v="5"/>
    <s v=""/>
    <m/>
    <x v="10"/>
    <s v=""/>
    <s v="RANDALL, Christopher "/>
    <s v=" Christopher  Randall"/>
    <s v="RANDALL, Christopher "/>
    <s v="Mar 1728"/>
    <s v="1728"/>
    <s v="1728-03"/>
    <m/>
    <x v="1"/>
    <x v="0"/>
    <n v="536"/>
    <s v="Adjoining Hammond's Enlargement"/>
    <m/>
    <s v="Good Fellowship"/>
    <m/>
    <s v="no survey at MSA patent site; MSA S1593-610; Settlers of MD has Mar 1729"/>
    <m/>
    <m/>
    <x v="119"/>
    <s v="Randall"/>
    <s v="Patented in Mar 1728 by Christopher Randall for 536 acres; Adjoining Hammond's Enlargement"/>
    <s v="GOOD FELLOWSHIP"/>
    <s v="GOOD FELLOWSHIP"/>
    <s v="1728"/>
    <s v="Y"/>
    <s v="Patented in Mar 1728 by RANDALL, Christopher for 536 acres; Adjoining Hammond's Enlargement"/>
    <s v="N"/>
    <x v="22"/>
    <m/>
    <m/>
    <m/>
    <m/>
    <s v=""/>
    <m/>
    <m/>
    <m/>
    <s v="1728"/>
    <s v="Y"/>
    <s v="Patented in Mar 1728 by RANDALL, Christopher for 536 acres; Adjoining Hammond's Enlargement"/>
    <s v="N"/>
    <s v="1728"/>
    <s v="Y"/>
  </r>
  <r>
    <x v="297"/>
    <s v="GOOD FOR LITTLE"/>
    <x v="10"/>
    <s v=" John Dorsey"/>
    <s v="1/22/1723"/>
    <x v="32"/>
    <s v="1723-01"/>
    <s v="BARNES, Richard "/>
    <s v=" Richard  Barnes"/>
    <s v="BARNES, Richard "/>
    <s v="May 1725"/>
    <s v="1725"/>
    <s v="1725-05"/>
    <s v="Baltimore"/>
    <x v="1"/>
    <x v="0"/>
    <n v="250"/>
    <s v="in Baltimore County on Elk Ridge, adjoining Troy to the south of it"/>
    <m/>
    <s v="Good For Little"/>
    <s v="month comes from Settlers of MD"/>
    <s v="Good For Little"/>
    <s v="Good For Little Plat"/>
    <m/>
    <x v="8"/>
    <s v="Barnes"/>
    <s v="Surveyed 1/22/1723 by John Dorsey; Patented in May 1725 by Richard Barnes for 250 acres; in Baltimore County on Elk Ridge, adjoining Troy to the south of it"/>
    <s v="GOOD FOR LITTLE"/>
    <s v="GOOD FOR LITTLE"/>
    <s v="1725"/>
    <s v="Y"/>
    <s v="Patented in May 1725 by BARNES, Richard for 250 acres; in Baltimore County on Elk Ridge, adjoining Troy to the south of it"/>
    <s v="N"/>
    <x v="9"/>
    <m/>
    <m/>
    <m/>
    <m/>
    <n v="253"/>
    <m/>
    <m/>
    <m/>
    <s v="1725"/>
    <s v="Y"/>
    <s v="Patented in May 1725 by BARNES, Richard for 250 acres; in Baltimore County on Elk Ridge, adjoining Troy to the south of it"/>
    <s v="N"/>
    <s v="1725"/>
    <s v="Y"/>
  </r>
  <r>
    <x v="298"/>
    <s v="GOOD HOPE"/>
    <x v="29"/>
    <s v=" Archibald Orne"/>
    <s v="7/15/1793"/>
    <x v="62"/>
    <s v="1793-07"/>
    <s v="MAGRUDER, Walter"/>
    <s v=" Walter Magruder"/>
    <s v="MAGRUDER, Walter"/>
    <s v="Apr 1796"/>
    <s v="1796"/>
    <s v="1796-04"/>
    <s v="Montgomery"/>
    <x v="1"/>
    <x v="0"/>
    <n v="122"/>
    <s v="&quot;lying partly in Montgomery partly in Anne Arundel County&quot; beginning &quot;at the beginning tree of a tract of land called Pork Plenty if no Thieves&quot;, narrow strip running along the east boundary of Pork Plenty If No Thieves and the southern boundary of Terra Execultabilis"/>
    <m/>
    <s v="Good Hope"/>
    <m/>
    <s v="Good Hope"/>
    <s v="Good Hope Plat"/>
    <m/>
    <x v="120"/>
    <m/>
    <s v="Surveyed 7/15/1793 by Archibald Orne; Patented in Apr 1796 by Walter Magruder for 122 acres; &quot;lying partly in Montgomery partly in Anne Arundel County&quot; beginning &quot;at the beginning tree of a tract of land called Pork Plenty if no Thieves&quot;, narrow strip running along the east boundary of Pork Plenty If No Thieves and the southern boundary of Terra Execultabilis"/>
    <s v="GOOD HOPE"/>
    <s v="GOOD HOPE"/>
    <s v="1796"/>
    <s v="Y"/>
    <s v="Patented in Apr 1796 by MAGRUDER, Walter for 122 acres; &quot;lying partly in Montgomery partly in Anne Arundel County&quot; beginning &quot;at the beginning tree of a tract of land called Pork Plenty if no Thieves&quot;, narrow strip running along the east boundary of Pork Plenty If No Thieves and the southern boundary of Terra Execultabilis"/>
    <s v="N"/>
    <x v="12"/>
    <m/>
    <m/>
    <m/>
    <m/>
    <s v=""/>
    <m/>
    <m/>
    <m/>
    <s v="1796"/>
    <s v="Y"/>
    <s v="Patented in Apr 1796 by MAGRUDER, Walter for 122 acres; &quot;lying partly in Montgomery partly in Anne Arundel County&quot; beginning &quot;at the beginning tree of a tract of land called Pork Plenty if no Thieves&quot;, narrow strip running along the east boundary of Pork Plenty If No Thieves and the southern boundary of Terra Execultabilis"/>
    <s v="N"/>
    <s v="1796"/>
    <s v="Y"/>
  </r>
  <r>
    <x v="299"/>
    <s v="GOOD LUCK"/>
    <x v="0"/>
    <s v=" James Calder"/>
    <s v="5/30/1771"/>
    <x v="1"/>
    <s v="1771-05"/>
    <s v="MACKINZIE, Michael"/>
    <s v=" Michael Mackinzie"/>
    <s v="MACKINZIE, Michael"/>
    <s v="Aug 1773"/>
    <s v="1773"/>
    <s v="1773-08"/>
    <s v="Baltimore"/>
    <x v="1"/>
    <x v="0"/>
    <n v="50"/>
    <s v="lying partly in Anne Arundel county and partly in Baltimore county bounded by Sewells Contrivance, Carters Whim, Grays Bower, and Batchelors Choice starting &quot;at the end of the fifteenth line of a tract of land called Sewells Contrivance&quot;; Sewell's Contrivance runs along the north side of the Patapsco in Baltimore County"/>
    <s v="Good Luck Enlarged"/>
    <s v="Good Luck"/>
    <m/>
    <s v="Good Luck"/>
    <s v="Good Luck Plat"/>
    <m/>
    <x v="19"/>
    <m/>
    <s v="Surveyed 5/30/1771 by James Calder; Patented in Aug 1773 by Michael Mackinzie for 50 acres repatented as Good Luck Enlarged; lying partly in Anne Arundel county and partly in Baltimore county bounded by Sewells Contrivance, Carters Whim, Grays Bower, and Batchelors Choice starting &quot;at the end of the fifteenth line of a tract of land called Sewells Contrivance&quot;; Sewell's Contrivance runs along the north side of the Patapsco in Baltimore County"/>
    <s v="GOOD LUCK"/>
    <s v="GOOD LUCK"/>
    <s v="1773"/>
    <s v="Y"/>
    <s v="Patented in Aug 1773 by MACKINZIE, Michael for 50 acres repatented as Good Luck Enlarged; lying partly in Anne Arundel county and partly in Baltimore county bounded by Sewells Contrivance, Carters Whim, Grays Bower, and Batchelors Choice starting &quot;at the end of the fifteenth line of a tract of land called Sewells Contrivance&quot;; Sewell's Contrivance runs along the north side of the Patapsco in Baltimore County"/>
    <s v="N"/>
    <x v="2"/>
    <s v="Dependent/Indicated"/>
    <s v="Sewells Contrivance, Carters Whim, Grays Bower, Batchelors Choice, Mount Hebron"/>
    <m/>
    <n v="-6"/>
    <n v="578"/>
    <m/>
    <m/>
    <m/>
    <s v="1773"/>
    <s v="Y"/>
    <s v="Patented in Aug 1773 by MACKINZIE, Michael for 50 acres repatented as Good Luck Enlarged; lying partly in Anne Arundel county and partly in Baltimore county bounded by Sewells Contrivance, Carters Whim, Grays Bower, and Batchelors Choice starting &quot;at the end of the fifteenth line of a tract of land called Sewells Contrivance&quot;; Sewell's Contrivance runs along the north side of the Patapsco in Baltimore County"/>
    <s v="N"/>
    <s v="1773"/>
    <s v="Y"/>
  </r>
  <r>
    <x v="300"/>
    <s v="GOOD LUCK ENLARGED"/>
    <x v="25"/>
    <s v=" Thomas Gist"/>
    <s v="5/30/1792"/>
    <x v="76"/>
    <s v="1792-05"/>
    <s v="KEENER, Melcher"/>
    <s v=" Melcher Keener"/>
    <s v="KEENER, Melcher"/>
    <s v="Dec 1796"/>
    <s v="1796"/>
    <s v="1796-12"/>
    <s v="Baltimore"/>
    <x v="1"/>
    <x v="1"/>
    <n v="82"/>
    <s v="Resurvey of Good Luck adjoining Sewell's Contrivance, McKenzie Will, Carter's Whim, Gray's Bower, Batchelors Choice, and Fools Folly"/>
    <s v="Mount Hebron"/>
    <s v="Good Luck"/>
    <m/>
    <s v="Good Luck Enlarged"/>
    <s v="Good Luck Enlarged Plat"/>
    <m/>
    <x v="121"/>
    <m/>
    <s v="Surveyed 5/30/1792 by Thomas Gist; Patented in Dec 1796 by Melcher Keener for 82 acres repatented as Mount Hebron; Resurvey of Good Luck adjoining Sewell's Contrivance, McKenzie Will, Carter's Whim, Gray's Bower, Batchelors Choice, and Fools Folly"/>
    <s v="GOOD LUCK ENLARGED"/>
    <s v="GOOD LUCK ENLARGED"/>
    <s v=""/>
    <s v=""/>
    <s v=""/>
    <s v=""/>
    <x v="2"/>
    <s v="Dependent/Indicated"/>
    <s v="Sewell's Contrivance, McKenzie Will, Carters Whim, Grays Bower, Batchelors Choice, Fools Folly, Mount Hebron"/>
    <m/>
    <n v="-5"/>
    <n v="490"/>
    <m/>
    <m/>
    <m/>
    <s v=""/>
    <s v=""/>
    <s v=""/>
    <s v=""/>
    <s v=""/>
    <s v=""/>
  </r>
  <r>
    <x v="301"/>
    <s v="GOOD NEIGHBORHOOD - PRESTIDGE"/>
    <x v="15"/>
    <s v=" Loch Weems"/>
    <s v="11/16/1759"/>
    <x v="40"/>
    <s v="1759-11"/>
    <s v="PRESTIDGE, John"/>
    <s v=" John Prestidge"/>
    <s v="PRESTIDGE, John"/>
    <s v="Nov 1759"/>
    <s v="1759"/>
    <s v="1759-11"/>
    <s v="Anne Arundel"/>
    <x v="1"/>
    <x v="0"/>
    <n v="7.5"/>
    <s v="&quot;near the main falls of Patapsco River&quot; starting &quot;near the lines of a tract of land called and known by the name of Bolten's Old Fiealds near the main falls of Patapsco River&quot; (probably Bowden's Folly)"/>
    <s v="West Ilchester"/>
    <s v="Good Neighborhood - Prestidge"/>
    <m/>
    <s v="Good Neighborhood - Prestidge"/>
    <s v="Good Neighborhood - Prestidge Plat"/>
    <m/>
    <x v="122"/>
    <m/>
    <s v="Surveyed 11/16/1759 by Loch Weems; Patented in Nov 1759 by John Prestidge for 7.5 acres repatented as West Ilchester; &quot;near the main falls of Patapsco River&quot; starting &quot;near the lines of a tract of land called and known by the name of Bolten's Old Fiealds near the main falls of Patapsco River&quot; (probably Bowden's Folly)"/>
    <s v="GOOD NEIGHBORHOOD"/>
    <s v="GOOD NEIGHBORHOOD - Prestidge"/>
    <s v="1759"/>
    <s v="Y"/>
    <s v="Patented in Nov 1759 by PRESTIDGE, John for 7.5 acres repatented as West Ilchester; &quot;near the main falls of Patapsco River&quot; starting &quot;near the lines of a tract of land called and known by the name of Bolten's Old Fiealds near the main falls of Patapsco River&quot; (probably Bowden's Folly)"/>
    <s v="N"/>
    <x v="3"/>
    <m/>
    <m/>
    <m/>
    <n v="-3"/>
    <n v="728"/>
    <m/>
    <m/>
    <m/>
    <s v="1759"/>
    <s v="Y"/>
    <s v="Patented in Nov 1759 by PRESTIDGE, John for 7.5 acres repatented as West Ilchester; &quot;near the main falls of Patapsco River&quot; starting &quot;near the lines of a tract of land called and known by the name of Bolten's Old Fiealds near the main falls of Patapsco River&quot; (probably Bowden's Folly)"/>
    <s v="N"/>
    <s v="1759"/>
    <s v="Y"/>
  </r>
  <r>
    <x v="302"/>
    <s v="GOOD NEIGHBORHOOD - RIDGELY"/>
    <x v="2"/>
    <s v=" Henry Ridgely"/>
    <s v="10/9/1729"/>
    <x v="3"/>
    <s v="1729-10"/>
    <s v="RIDGELY, Henry"/>
    <s v=" Henry Ridgely"/>
    <s v="WARFIELD, Richard Sr."/>
    <s v="Oct 1732"/>
    <s v="1732"/>
    <s v="1732-10"/>
    <s v="Anne Arundel"/>
    <x v="1"/>
    <x v="0"/>
    <n v="250"/>
    <s v="&quot;at the head drafts of Dorseys Great Branch and adjoining a tract of land called Ridgely's Care&quot;"/>
    <s v="Resurvey Of Tracts"/>
    <s v="Good Neighborhood - Ridgely"/>
    <m/>
    <s v="Good Neighborhood - Ridgely"/>
    <s v="Good Neighborhood - Ridgely Plat"/>
    <m/>
    <x v="24"/>
    <s v="Warfield"/>
    <s v="Surveyed 10/9/1729 by Henry Ridgely; Patented in Oct 1732 by Henry Ridgely for 250 acres repatented as Resurvey Of Tracts; &quot;at the head drafts of Dorseys Great Branch and adjoining a tract of land called Ridgely's Care&quot;"/>
    <s v="GOOD NEIGHBORHOOD"/>
    <s v="GOOD NEIGHBORHOOD - Ridgely"/>
    <s v="1732"/>
    <s v="Y"/>
    <s v="Patented in Oct 1732 by RIDGELY, Henry for 250 acres repatented as Resurvey Of Tracts; &quot;at the head drafts of Dorseys Great Branch and adjoining a tract of land called Ridgely's Care&quot;"/>
    <s v="N"/>
    <x v="20"/>
    <m/>
    <m/>
    <m/>
    <m/>
    <n v="258"/>
    <m/>
    <m/>
    <m/>
    <s v="1732"/>
    <s v="Y"/>
    <s v="Patented in Oct 1732 by RIDGELY, Henry for 250 acres repatented as Resurvey Of Tracts; &quot;at the head drafts of Dorseys Great Branch and adjoining a tract of land called Ridgely's Care&quot;"/>
    <s v="N"/>
    <s v="1732"/>
    <s v="Y"/>
  </r>
  <r>
    <x v="303"/>
    <s v="GOOD NEIGHBORHOOD - SHIPLEY"/>
    <x v="6"/>
    <s v=" William Cromwell"/>
    <s v="4/11/1743"/>
    <x v="45"/>
    <s v="1743-04"/>
    <s v="SHIPLEY, Adam "/>
    <s v=" Adam  Shipley"/>
    <s v="SHIPLEY, Adam "/>
    <s v="Apr 1743"/>
    <s v="1743"/>
    <s v="1743-04"/>
    <s v="Anne Arundel"/>
    <x v="1"/>
    <x v="0"/>
    <n v="100"/>
    <s v="&quot;on the south side of the Westernmost Draft of the Great Falls of Patapsco River&quot;"/>
    <s v="Good Neighborhood Enlarged"/>
    <s v="Good Neighborhood - Shipley"/>
    <m/>
    <s v="Good Neighborhood - Shipley"/>
    <s v="Good Neighborhood - Shipley Plat"/>
    <m/>
    <x v="7"/>
    <m/>
    <s v="Surveyed 4/11/1743 by William Cromwell; Patented in Apr 1743 by Adam Shipley for 100 acres repatented as Good Neighborhood Enlarged; &quot;on the south side of the Westernmost Draft of the Great Falls of Patapsco River&quot;"/>
    <s v="GOOD NEIGHBORHOOD"/>
    <s v="GOOD NEIGHBORHOOD - Shipley"/>
    <s v="1743"/>
    <s v="Y"/>
    <s v="Patented in Apr 1743 by SHIPLEY, Adam for 100 acres repatented as Good Neighborhood Enlarged; &quot;on the south side of the Westernmost Draft of the Great Falls of Patapsco River&quot;"/>
    <s v="N"/>
    <x v="4"/>
    <m/>
    <m/>
    <m/>
    <m/>
    <n v="405"/>
    <m/>
    <m/>
    <m/>
    <s v="1743"/>
    <s v="Y"/>
    <s v="Patented in Apr 1743 by SHIPLEY, Adam for 100 acres repatented as Good Neighborhood Enlarged; &quot;on the south side of the Westernmost Draft of the Great Falls of Patapsco River&quot;"/>
    <s v="N"/>
    <s v="1743"/>
    <s v="Y"/>
  </r>
  <r>
    <x v="304"/>
    <s v="GOOD NEIGHBORHOOD ENLARGED"/>
    <x v="3"/>
    <s v=" Richard Shipley"/>
    <s v="3/10/1746"/>
    <x v="19"/>
    <s v="1746-03"/>
    <s v="SHIPLEY, Adam "/>
    <s v=" Adam  Shipley"/>
    <s v="SHIPLEY, Adam "/>
    <s v="Mar 1746"/>
    <s v="1746"/>
    <s v="1746-03"/>
    <s v="Anne Arundel"/>
    <x v="1"/>
    <x v="1"/>
    <n v="340"/>
    <s v="Resurvey of Good Neighborhood, adjoining Shipley's Search, John's Chance, Shipley's Discovery; near &quot;a great branch called and known by the name of the Bridge Branch&quot;"/>
    <s v="Selby's Inheritance"/>
    <s v="Good Neighborhood - Shipley"/>
    <m/>
    <s v="Good Neighborhood Enlarged"/>
    <s v="Good Neighborhood Enlarged Plat"/>
    <m/>
    <x v="7"/>
    <m/>
    <s v="Surveyed 3/10/1746 by Richard Shipley; Patented in Mar 1746 by Adam Shipley for 340 acres repatented as Selby's Inheritance; Resurvey of Good Neighborhood, adjoining Shipley's Search, John's Chance, Shipley's Discovery; near &quot;a great branch called and known by the name of the Bridge Branch&quot;"/>
    <s v="GOOD NEIGHBORHOOD ENLARGED"/>
    <s v="GOOD NEIGHBORHOOD ENLARGED"/>
    <s v="1746"/>
    <s v="Y"/>
    <s v="Patented in Mar 1746 by SHIPLEY, Adam for 340 acres repatented as Selby's Inheritance; Resurvey of Good Neighborhood, adjoining Shipley's Search, John's Chance, Shipley's Discovery; near &quot;a great branch called and known by the name of the Bridge Branch&quot;"/>
    <s v="N"/>
    <x v="4"/>
    <m/>
    <m/>
    <m/>
    <m/>
    <n v="198"/>
    <m/>
    <m/>
    <m/>
    <s v="1746"/>
    <s v="Y"/>
    <s v="Patented in Mar 1746 by SHIPLEY, Adam for 340 acres repatented as Selby's Inheritance; Resurvey of Good Neighborhood, adjoining Shipley's Search, John's Chance, Shipley's Discovery; near &quot;a great branch called and known by the name of the Bridge Branch&quot;"/>
    <s v="N"/>
    <s v="1746"/>
    <s v="Y"/>
  </r>
  <r>
    <x v="305"/>
    <s v="GOOD RANGE"/>
    <x v="10"/>
    <s v=" John Dorsey"/>
    <s v="5/8/1719"/>
    <x v="17"/>
    <s v="1719-05"/>
    <s v="BENSON, Edmond "/>
    <s v=" Edmond  Benson"/>
    <s v="BENSON, Edmond "/>
    <s v="May 1719"/>
    <s v="1719"/>
    <s v="1719-05"/>
    <s v="Baltimore"/>
    <x v="1"/>
    <x v="0"/>
    <n v="1000"/>
    <s v="in Baltimore County adjoining Altogether"/>
    <m/>
    <s v="Good Range"/>
    <s v="Edmond Benson, Thomas Larkin, and John Dorsey were partners but divided the land in Aug 1719."/>
    <s v="Good Range"/>
    <s v="Good Range Plat"/>
    <m/>
    <x v="55"/>
    <s v="Benson"/>
    <s v="Surveyed 5/8/1719 by John Dorsey; Patented in May 1719 by Edmond Benson for 1000 acres; in Baltimore County adjoining Altogether"/>
    <s v="GOOD RANGE"/>
    <s v="GOOD RANGE"/>
    <s v="1719"/>
    <s v="Y"/>
    <s v="Patented in May 1719 by BENSON, Edmond for 1000 acres; in Baltimore County adjoining Altogether"/>
    <s v="N"/>
    <x v="2"/>
    <s v="Dependent"/>
    <s v="Altogether"/>
    <m/>
    <m/>
    <n v="54"/>
    <m/>
    <m/>
    <m/>
    <s v="1719"/>
    <s v="Y"/>
    <s v="Patented in May 1719 by BENSON, Edmond for 1000 acres; in Baltimore County adjoining Altogether"/>
    <s v="N"/>
    <s v="1719"/>
    <s v="Y"/>
  </r>
  <r>
    <x v="306"/>
    <s v="GOOD WILL"/>
    <x v="8"/>
    <s v=" Joshua Griffith"/>
    <s v="9/29/1762"/>
    <x v="15"/>
    <s v="1762-09"/>
    <s v="FISHER, William "/>
    <s v=" William  Fisher"/>
    <s v="FISHER, William "/>
    <s v="Sep 1762"/>
    <s v="1762"/>
    <s v="1762-09"/>
    <s v="Anne Arundel"/>
    <x v="1"/>
    <x v="0"/>
    <n v="100"/>
    <s v="starting &quot;on the north side of a draft called Snake ? Draft&quot;"/>
    <m/>
    <s v="Good Will"/>
    <m/>
    <s v="Good Will"/>
    <s v="Good Will Plat"/>
    <m/>
    <x v="123"/>
    <m/>
    <s v="Surveyed 9/29/1762 by Joshua Griffith; Patented in Sep 1762 by William Fisher for 100 acres; starting &quot;on the north side of a draft called Snake ? Draft&quot;"/>
    <s v="GOOD WILL"/>
    <s v="GOOD WILL"/>
    <s v="1762"/>
    <s v="Y"/>
    <s v="Patented in Sep 1762 by FISHER, William for 100 acres; starting &quot;on the north side of a draft called Snake ? Draft&quot;"/>
    <s v="N"/>
    <x v="12"/>
    <m/>
    <m/>
    <m/>
    <m/>
    <n v="426"/>
    <m/>
    <m/>
    <m/>
    <s v="1762"/>
    <s v="Y"/>
    <s v="Patented in Sep 1762 by FISHER, William for 100 acres; starting &quot;on the north side of a draft called Snake ? Draft&quot;"/>
    <s v="N"/>
    <s v="1762"/>
    <s v="Y"/>
  </r>
  <r>
    <x v="307"/>
    <s v="GOOD WILL TO HIS LORDSHIP"/>
    <x v="8"/>
    <s v=" Joshua Griffith"/>
    <s v="10/6/1762"/>
    <x v="15"/>
    <s v="1762-10"/>
    <s v="MUSGROVE, Samuel "/>
    <s v=" Samuel  Musgrove"/>
    <s v="MUSGROVE, Samuel "/>
    <s v="Sep 1764"/>
    <s v="1764"/>
    <s v="1764-09"/>
    <s v="Anne Arundel"/>
    <x v="1"/>
    <x v="1"/>
    <n v="480"/>
    <s v="Resurvey of Hammond's Delight with vacancies"/>
    <m/>
    <s v="Hammonds Delight"/>
    <m/>
    <s v="Good Will To His Lordship"/>
    <s v="Good Will To His Lordship Plat"/>
    <m/>
    <x v="47"/>
    <s v="Musgrove"/>
    <s v="Surveyed 10/6/1762 by Joshua Griffith; Patented in Sep 1764 by Samuel Musgrove for 480 acres; Resurvey of Hammond's Delight with vacancies"/>
    <s v="GOOD WILL TO HIS LORDSHIP"/>
    <s v="GOOD WILL TO HIS LORDSHIP"/>
    <s v="1764"/>
    <s v="Y"/>
    <s v="Patented in Sep 1764 by MUSGROVE, Samuel for 480 acres; Resurvey of Hammond's Delight with vacancies"/>
    <s v="N"/>
    <x v="12"/>
    <s v="Vague"/>
    <m/>
    <m/>
    <m/>
    <n v="149"/>
    <m/>
    <m/>
    <m/>
    <s v="1764"/>
    <s v="Y"/>
    <s v="Patented in Sep 1764 by MUSGROVE, Samuel for 480 acres; Resurvey of Hammond's Delight with vacancies"/>
    <s v="N"/>
    <s v="1764"/>
    <s v="Y"/>
  </r>
  <r>
    <x v="308"/>
    <s v="GOOSE NECK"/>
    <x v="6"/>
    <s v=" William Cromwell"/>
    <s v="1/2/1744"/>
    <x v="12"/>
    <s v="1744-01"/>
    <s v="LAWRENCE, Benjamin "/>
    <s v=" Benjamin  Lawrence"/>
    <s v="LAWRENCE, Benjamin "/>
    <s v="Jan 1744"/>
    <s v="1744"/>
    <s v="1744-01"/>
    <s v="Anne Arundel"/>
    <x v="1"/>
    <x v="0"/>
    <n v="100"/>
    <s v="&quot;partly between two tracts of land one called Dorseys Grove the other called Ovenwood Thicketts&quot;"/>
    <s v="Benjamin's Addition"/>
    <s v="Goose Neck"/>
    <m/>
    <s v="Goose Neck"/>
    <s v="Goose Neck Plat"/>
    <m/>
    <x v="15"/>
    <s v="Lawrence"/>
    <s v="Surveyed 1/2/1744 by William Cromwell; Patented in Jan 1744 by Benjamin Lawrence for 100 acres repatented as Benjamin's Addition; &quot;partly between two tracts of land one called Dorseys Grove the other called Ovenwood Thicketts&quot;"/>
    <s v="GOOSE NECK"/>
    <s v="GOOSE NECK"/>
    <s v="1744"/>
    <s v="Y"/>
    <s v="Patented in Jan 1744 by LAWRENCE, Benjamin for 100 acres repatented as Benjamin's Addition; &quot;partly between two tracts of land one called Dorseys Grove the other called Ovenwood Thicketts&quot;"/>
    <s v="N"/>
    <x v="6"/>
    <s v="Dependent/Indicated"/>
    <s v="Ovenwood Thicket;  shown on resurvey plat, east of Henry And Peter which is fixed"/>
    <s v="Numbered courses, table of courses"/>
    <n v="-5"/>
    <n v="445"/>
    <m/>
    <m/>
    <m/>
    <s v="1744"/>
    <s v="Y"/>
    <s v="Patented in Jan 1744 by LAWRENCE, Benjamin for 100 acres repatented as Benjamin's Addition; &quot;partly between two tracts of land one called Dorseys Grove the other called Ovenwood Thicketts&quot;"/>
    <s v="N"/>
    <s v="1744"/>
    <s v="Y"/>
  </r>
  <r>
    <x v="309"/>
    <s v="GOSNELLS CHANCE"/>
    <x v="10"/>
    <s v=" John Dorsey"/>
    <s v="2/11/1721"/>
    <x v="23"/>
    <s v="1721-02"/>
    <s v="GOSNELL, James"/>
    <s v=" James Gosnell"/>
    <s v="GOSNELL, James"/>
    <s v="Feb 1721"/>
    <s v="1721"/>
    <s v="1721-02"/>
    <s v="Baltimore"/>
    <x v="1"/>
    <x v="0"/>
    <n v="150"/>
    <s v="in Baltimore County &quot;on the south side of the main falls of Patapsco River&quot; starting &quot;near the head of a branch called Cranberry Branch&quot;"/>
    <m/>
    <s v="Gosnells Chance"/>
    <m/>
    <s v="Gosnells Chance"/>
    <s v="Gosnells Chance Plat"/>
    <m/>
    <x v="124"/>
    <s v="Gosnell"/>
    <s v="Surveyed 2/11/1721 by John Dorsey; Patented in Feb 1721 by James Gosnell for 150 acres; in Baltimore County &quot;on the south side of the main falls of Patapsco River&quot; starting &quot;near the head of a branch called Cranberry Branch&quot;"/>
    <s v="GOSNELLS CHANCE"/>
    <s v="GOSNELLS CHANCE"/>
    <s v="1721"/>
    <s v="Y"/>
    <s v="Patented in Feb 1721 by GOSNELL, James for 150 acres; in Baltimore County &quot;on the south side of the main falls of Patapsco River&quot; starting &quot;near the head of a branch called Cranberry Branch&quot;"/>
    <s v="N"/>
    <x v="2"/>
    <m/>
    <m/>
    <m/>
    <n v="-8"/>
    <n v="358"/>
    <m/>
    <m/>
    <m/>
    <s v="1721"/>
    <s v="Y"/>
    <s v="Patented in Feb 1721 by GOSNELL, James for 150 acres; in Baltimore County &quot;on the south side of the main falls of Patapsco River&quot; starting &quot;near the head of a branch called Cranberry Branch&quot;"/>
    <s v="N"/>
    <s v="1721"/>
    <s v="Y"/>
  </r>
  <r>
    <x v="310"/>
    <s v=""/>
    <x v="5"/>
    <s v=""/>
    <m/>
    <x v="10"/>
    <s v=""/>
    <s v="GOZNELL, William"/>
    <s v=" William Goznell"/>
    <s v="GOZNELL, William"/>
    <s v="Mar 1694"/>
    <s v="1694"/>
    <s v="1694-03"/>
    <s v="Anne Arundel"/>
    <x v="2"/>
    <x v="0"/>
    <n v="250"/>
    <s v="264 acres later resurveyed near Curtis Creek, original survey included in resurvey"/>
    <s v="Addition To Goznells Chance In Two Portions"/>
    <s v="Goznells Chance"/>
    <m/>
    <s v="Addition To Goznells Chance In Two Portions"/>
    <s v="Addition To Goznells Chance In Two Portions Plat"/>
    <m/>
    <x v="125"/>
    <m/>
    <s v="Patented in Mar 1694 by William Goznell for 250 acres repatented as Addition To Goznells Chance In Two Portions; 264 acres later resurveyed near Curtis Creek, original survey included in resurvey"/>
    <s v="GOZNELLS CHANCE"/>
    <s v="GOZNELLS CHANCE"/>
    <s v=""/>
    <s v=""/>
    <s v=""/>
    <s v=""/>
    <x v="0"/>
    <m/>
    <m/>
    <m/>
    <m/>
    <s v=""/>
    <m/>
    <m/>
    <m/>
    <s v=""/>
    <s v=""/>
    <s v=""/>
    <s v=""/>
    <s v=""/>
    <s v=""/>
  </r>
  <r>
    <x v="311"/>
    <s v="GRAYS BOWER"/>
    <x v="10"/>
    <s v=" John Dorsey"/>
    <s v="5/30/1718"/>
    <x v="31"/>
    <s v="1718-05"/>
    <s v="GRAY, Jane "/>
    <s v=" Jane  Gray"/>
    <s v="GRAY, Jane "/>
    <s v="Aug 1718"/>
    <s v="1718"/>
    <s v="1718-08"/>
    <s v="Baltimore"/>
    <x v="1"/>
    <x v="0"/>
    <n v="100"/>
    <s v="in Baltimore County &quot;the south side the main falls of Patapsco&quot; starting near &quot;the mouth of a branch called Bucks Branch&quot;"/>
    <s v="Gray's Bower (Resurveyed)"/>
    <s v="Grays Bower"/>
    <s v="patented to Samuel and Jane Halbert"/>
    <s v="Grays Bower"/>
    <s v="Grays Bower Plat"/>
    <m/>
    <x v="126"/>
    <s v="Gray"/>
    <s v="Surveyed 5/30/1718 by John Dorsey; Patented in Aug 1718 by Jane Gray for 100 acres repatented as Gray's Bower (Resurveyed); in Baltimore County &quot;the south side the main falls of Patapsco&quot; starting near &quot;the mouth of a branch called Bucks Branch&quot;"/>
    <s v="GRAYS BOWER"/>
    <s v="GRAYS BOWER"/>
    <s v="1718"/>
    <s v="Y"/>
    <s v="Patented in Aug 1718 by GRAY, Jane for 100 acres repatented as Gray's Bower (Resurveyed); in Baltimore County &quot;the south side the main falls of Patapsco&quot; starting near &quot;the mouth of a branch called Bucks Branch&quot;"/>
    <s v="N"/>
    <x v="2"/>
    <s v="Fixed/Indicated"/>
    <s v="East side of head of Bucks Branch, Mount Hebron"/>
    <m/>
    <n v="-5"/>
    <n v="454"/>
    <m/>
    <m/>
    <m/>
    <s v="1718"/>
    <s v="Y"/>
    <s v="Patented in Aug 1718 by GRAY, Jane for 100 acres repatented as Gray's Bower (Resurveyed); in Baltimore County &quot;the south side the main falls of Patapsco&quot; starting near &quot;the mouth of a branch called Bucks Branch&quot;"/>
    <s v="N"/>
    <s v="1718"/>
    <s v="Y"/>
  </r>
  <r>
    <x v="312"/>
    <s v=""/>
    <x v="6"/>
    <s v=" William Cromwell"/>
    <s v="9/4/1741"/>
    <x v="9"/>
    <s v="1741-09"/>
    <s v="CUMMING, William "/>
    <s v=" William  Cumming"/>
    <s v="CUMMING, William "/>
    <s v="Aug 1743"/>
    <s v="1743"/>
    <s v="1743-08"/>
    <s v="Anne Arundel"/>
    <x v="1"/>
    <x v="1"/>
    <n v="110"/>
    <s v="Resurvey of tract of same name"/>
    <s v="Mount Hebron"/>
    <s v="Grays Bower - Resurveyed"/>
    <m/>
    <s v="Grays Bower - Resurveyed"/>
    <s v="Grays Bower - Resurveyed Plat"/>
    <m/>
    <x v="48"/>
    <m/>
    <s v="Surveyed 9/4/1741 by William Cromwell; Patented in Aug 1743 by William Cumming for 110 acres repatented as Mount Hebron; Resurvey of tract of same name"/>
    <s v="GRAYS BOWER"/>
    <s v="GRAYS BOWER - Resurveyed"/>
    <s v=""/>
    <s v=""/>
    <s v=""/>
    <s v=""/>
    <x v="2"/>
    <s v="Fixed/Indicated"/>
    <s v="East side of head of Bucks Branch, Mount Hebron"/>
    <m/>
    <n v="-5"/>
    <n v="428"/>
    <m/>
    <m/>
    <m/>
    <s v=""/>
    <s v=""/>
    <s v=""/>
    <s v=""/>
    <s v=""/>
    <s v=""/>
  </r>
  <r>
    <x v="313"/>
    <s v="GRAYS LOT"/>
    <x v="30"/>
    <s v=" George Noble"/>
    <s v="7/10/1734"/>
    <x v="30"/>
    <s v="1734-07"/>
    <s v="GRAY, William"/>
    <s v=" William Gray"/>
    <s v="GRAY, William"/>
    <s v="Nov 1737"/>
    <s v="1737"/>
    <s v="1737-11"/>
    <s v="Prince George's"/>
    <x v="5"/>
    <x v="0"/>
    <n v="982"/>
    <s v="In Prince George's County beginning &quot;by the side of a small branch that runs into Patuxent River commonly called Snowdens River and in a fork between that and a small river called Holley River&quot;"/>
    <m/>
    <s v="Grays Lot"/>
    <m/>
    <s v="Grays Lot"/>
    <s v="Grays Lot Plat"/>
    <m/>
    <x v="126"/>
    <m/>
    <s v="Surveyed 7/10/1734 by George Noble; Patented in Nov 1737 by William Gray for 982 acres; In Prince George's County beginning &quot;by the side of a small branch that runs into Patuxent River commonly called Snowdens River and in a fork between that and a small river called Holley River&quot;"/>
    <s v="GRAYS LOT"/>
    <s v="GRAYS LOT"/>
    <s v="1737"/>
    <s v="Y"/>
    <s v="Patented in Nov 1737 by GRAY, William for 982 acres; In Prince George's County beginning &quot;by the side of a small branch that runs into Patuxent River commonly called Snowdens River and in a fork between that and a small river called Holley River&quot;"/>
    <s v="N"/>
    <x v="0"/>
    <m/>
    <m/>
    <m/>
    <n v="0"/>
    <n v="564"/>
    <m/>
    <m/>
    <m/>
    <s v="1737"/>
    <s v="Y"/>
    <s v="Patented in Nov 1737 by GRAY, William for 982 acres; In Prince George's County beginning &quot;by the side of a small branch that runs into Patuxent River commonly called Snowdens River and in a fork between that and a small river called Holley River&quot;"/>
    <s v="N"/>
    <s v="1737"/>
    <s v="Y"/>
  </r>
  <r>
    <x v="314"/>
    <s v="GRECIAN SIEGE"/>
    <x v="3"/>
    <s v=" Richard Shipley"/>
    <s v="11/30/1754"/>
    <x v="36"/>
    <s v="1754-11"/>
    <s v="SHIPLEY, Joshua"/>
    <s v=" Joshua Shipley"/>
    <s v="SHIPLEY, Joshua"/>
    <s v="Nov 1754"/>
    <s v="1754"/>
    <s v="1754-11"/>
    <s v="Anne Arundel"/>
    <x v="1"/>
    <x v="0"/>
    <n v="39.5"/>
    <s v="&quot;on Elk Ridge and on a draft of Deep Run next adjoining a tract of land called Troy&quot;; Joshua Shipley transferred the certificate to Caleb and Edward Dorsey and Alexander Lawson in Feb 1757."/>
    <s v="Grecian Siege - Resurveyed"/>
    <s v="Grecian Siege"/>
    <m/>
    <s v="Grecian Siege"/>
    <s v="Grecian Siege Plat"/>
    <m/>
    <x v="7"/>
    <m/>
    <s v="Surveyed 11/30/1754 by Richard Shipley; Patented in Nov 1754 by Joshua Shipley for 39.5 acres repatented as Grecian Siege - Resurveyed; &quot;on Elk Ridge and on a draft of Deep Run next adjoining a tract of land called Troy&quot;; Joshua Shipley transferred the certificate to Caleb and Edward Dorsey and Alexander Lawson in Feb 1757."/>
    <s v="GRECIAN SIEGE"/>
    <s v="GRECIAN SIEGE"/>
    <s v="1754"/>
    <s v="Y"/>
    <s v="Patented in Nov 1754 by SHIPLEY, Joshua for 39.5 acres repatented as Grecian Siege - Resurveyed; &quot;on Elk Ridge and on a draft of Deep Run next adjoining a tract of land called Troy&quot;; Joshua Shipley transferred the certificate to Caleb and Edward Dorsey and Alexander Lawson in Feb 1757."/>
    <s v="N"/>
    <x v="9"/>
    <m/>
    <m/>
    <m/>
    <m/>
    <n v="595"/>
    <m/>
    <m/>
    <m/>
    <s v="1754"/>
    <s v="Y"/>
    <s v="Patented in Nov 1754 by SHIPLEY, Joshua for 39.5 acres repatented as Grecian Siege - Resurveyed; &quot;on Elk Ridge and on a draft of Deep Run next adjoining a tract of land called Troy&quot;; Joshua Shipley transferred the certificate to Caleb and Edward Dorsey and Alexander Lawson in Feb 1757."/>
    <s v="N"/>
    <s v="1754"/>
    <s v="Y"/>
  </r>
  <r>
    <x v="315"/>
    <s v="GRECIAN SIEGE - RESURVEYED"/>
    <x v="3"/>
    <s v=" Richard Shipley"/>
    <s v="2/20/1756"/>
    <x v="37"/>
    <s v="1756-02"/>
    <s v="DORSEY, Caleb "/>
    <s v=" Caleb  Dorsey"/>
    <s v="DORSEY, Caleb "/>
    <s v="Feb 1757"/>
    <s v="1757"/>
    <s v="1757-02"/>
    <s v="Anne Arundel"/>
    <x v="1"/>
    <x v="1"/>
    <n v="412"/>
    <s v="Resurvey of tract with same name, adjoining Good For Little, Troy, Caleb's Purchase, and Isle of Ely"/>
    <m/>
    <s v="Grecian Siege - Resurveyed"/>
    <m/>
    <s v="Grecian Siege - Resurveyed"/>
    <s v="Grecian Siege - Resurveyed Plat"/>
    <m/>
    <x v="23"/>
    <s v="Dorsey"/>
    <s v="Surveyed 2/20/1756 by Richard Shipley; Patented in Feb 1757 by Caleb Dorsey for 412 acres; Resurvey of tract with same name, adjoining Good For Little, Troy, Caleb's Purchase, and Isle of Ely"/>
    <s v="GRECIAN SIEGE"/>
    <s v="GRECIAN SIEGE - Resurveyed"/>
    <s v="1757"/>
    <s v="Y"/>
    <s v="Patented in Feb 1757 by DORSEY, Caleb for 412 acres; Resurvey of tract with same name, adjoining Good For Little, Troy, Caleb's Purchase, and Isle of Ely"/>
    <s v="N"/>
    <x v="9"/>
    <m/>
    <m/>
    <m/>
    <m/>
    <n v="170"/>
    <m/>
    <m/>
    <m/>
    <s v="1757"/>
    <s v="Y"/>
    <s v="Patented in Feb 1757 by DORSEY, Caleb for 412 acres; Resurvey of tract with same name, adjoining Good For Little, Troy, Caleb's Purchase, and Isle of Ely"/>
    <s v="N"/>
    <s v="1757"/>
    <s v="Y"/>
  </r>
  <r>
    <x v="316"/>
    <s v="GREENS DELIGHT"/>
    <x v="2"/>
    <s v=" Henry Ridgely"/>
    <s v="5/30/1732"/>
    <x v="2"/>
    <s v="1732-05"/>
    <s v="GREEN, Richard "/>
    <s v=" Richard  Green"/>
    <s v="GREEN, Richard "/>
    <s v="May 1734"/>
    <s v="1734"/>
    <s v="1734-05"/>
    <s v="Anne Arundel"/>
    <x v="1"/>
    <x v="0"/>
    <n v="100"/>
    <s v="&quot;on the east side of Snowdens River of Patuxent above a tract of land called Hammond And Geist&quot; beginning &quot;on a level between a hill and the aforesaid river&quot;"/>
    <m/>
    <s v="Greens Delight"/>
    <m/>
    <s v="Greens Delight"/>
    <s v="Greens Delight Plat"/>
    <m/>
    <x v="127"/>
    <s v="Green"/>
    <s v="Surveyed 5/30/1732 by Henry Ridgely; Patented in May 1734 by Richard Green for 100 acres; &quot;on the east side of Snowdens River of Patuxent above a tract of land called Hammond And Geist&quot; beginning &quot;on a level between a hill and the aforesaid river&quot;"/>
    <s v="GREENS DELIGHT"/>
    <s v="GREENS DELIGHT"/>
    <s v="1734"/>
    <s v="Y"/>
    <s v="Patented in May 1734 by GREEN, Richard for 100 acres; &quot;on the east side of Snowdens River of Patuxent above a tract of land called Hammond And Geist&quot; beginning &quot;on a level between a hill and the aforesaid river&quot;"/>
    <s v="N"/>
    <x v="14"/>
    <m/>
    <m/>
    <m/>
    <m/>
    <n v="412"/>
    <m/>
    <m/>
    <m/>
    <s v="1734"/>
    <s v="Y"/>
    <s v="Patented in May 1734 by GREEN, Richard for 100 acres; &quot;on the east side of Snowdens River of Patuxent above a tract of land called Hammond And Geist&quot; beginning &quot;on a level between a hill and the aforesaid river&quot;"/>
    <s v="N"/>
    <s v="1734"/>
    <s v="Y"/>
  </r>
  <r>
    <x v="317"/>
    <s v="GREENS MEADOW"/>
    <x v="8"/>
    <s v=" Joshua Griffith"/>
    <s v="12/3/1760"/>
    <x v="53"/>
    <s v="1760-12"/>
    <s v="GREEN, Richard "/>
    <s v=" Richard  Green"/>
    <s v="GREEN, Richard "/>
    <s v="Jan 1761"/>
    <s v="1761"/>
    <s v="1761-01"/>
    <s v="Anne Arundel"/>
    <x v="1"/>
    <x v="0"/>
    <n v="60"/>
    <s v="starting near &quot;a north hill side near to a branch called Spurriers Branch&quot;"/>
    <m/>
    <s v="Greens Meadow"/>
    <m/>
    <s v="Greens Meadow"/>
    <s v="Green Meadow Plat"/>
    <m/>
    <x v="127"/>
    <m/>
    <s v="Surveyed 12/3/1760 by Joshua Griffith; Patented in Jan 1761 by Richard Green for 60 acres; starting near &quot;a north hill side near to a branch called Spurriers Branch&quot;"/>
    <s v="GREENS MEADOW"/>
    <s v="GREENS MEADOW"/>
    <s v="1761"/>
    <s v="Y"/>
    <s v="Patented in Jan 1761 by GREEN, Richard for 60 acres; starting near &quot;a north hill side near to a branch called Spurriers Branch&quot;"/>
    <s v="N"/>
    <x v="14"/>
    <s v="Descriptive"/>
    <s v="starting near &quot;a north hill side near to a branch called Spurriers Branch&quot;"/>
    <m/>
    <n v="-4"/>
    <n v="522"/>
    <m/>
    <m/>
    <m/>
    <s v="1761"/>
    <s v="Y"/>
    <s v="Patented in Jan 1761 by GREEN, Richard for 60 acres; starting near &quot;a north hill side near to a branch called Spurriers Branch&quot;"/>
    <s v="N"/>
    <s v="1761"/>
    <s v="Y"/>
  </r>
  <r>
    <x v="318"/>
    <s v="GRIFFITHS RANGE"/>
    <x v="10"/>
    <s v=" John Dorsey"/>
    <s v="11/4/1719"/>
    <x v="17"/>
    <s v="1719-11"/>
    <s v="GRIFFITH, Henry "/>
    <s v=" Henry  Griffith"/>
    <s v="GRIFFITH, Henry "/>
    <s v="Jun 1731"/>
    <s v="1731"/>
    <s v="1731-06"/>
    <s v="Baltimore"/>
    <x v="1"/>
    <x v="0"/>
    <n v="360"/>
    <s v="in Baltimore County on the east side of  Patuxent River als: Brown's River, adjoining Cockshill"/>
    <s v="Cole's Choice"/>
    <s v="Griffiths Range"/>
    <m/>
    <s v="Griffiths Range"/>
    <s v="Griffiths Range Plat"/>
    <m/>
    <x v="53"/>
    <s v="Griffith"/>
    <s v="Surveyed 11/4/1719 by John Dorsey; Patented in Jun 1731 by Henry Griffith for 360 acres repatented as Cole's Choice; in Baltimore County on the east side of  Patuxent River als: Brown's River, adjoining Cockshill"/>
    <s v="GRIFFITHS RANGE"/>
    <s v="GRIFFITHS RANGE"/>
    <s v="1731"/>
    <s v="Y"/>
    <s v="Patented in Jun 1731 by GRIFFITH, Henry for 360 acres repatented as Cole's Choice; in Baltimore County on the east side of  Patuxent River als: Brown's River, adjoining Cockshill"/>
    <s v="N"/>
    <x v="10"/>
    <m/>
    <m/>
    <m/>
    <m/>
    <n v="201"/>
    <m/>
    <m/>
    <m/>
    <s v="1731"/>
    <s v="Y"/>
    <s v="Patented in Jun 1731 by GRIFFITH, Henry for 360 acres repatented as Cole's Choice; in Baltimore County on the east side of  Patuxent River als: Brown's River, adjoining Cockshill"/>
    <s v="N"/>
    <s v="1731"/>
    <s v="Y"/>
  </r>
  <r>
    <x v="319"/>
    <s v="GRIMES CHANCE"/>
    <x v="6"/>
    <s v=" William Cromwell"/>
    <s v="10/16/1742"/>
    <x v="8"/>
    <s v="1742-10"/>
    <s v="GRIMES, James "/>
    <s v=" James  Grimes"/>
    <s v="GRIMES, James "/>
    <s v="Oct 1745"/>
    <s v="1745"/>
    <s v="1745-10"/>
    <s v="Anne Arundel"/>
    <x v="1"/>
    <x v="0"/>
    <n v="90"/>
    <s v="&quot;on a branch of Snowdens River of Patuxent called Spurriers Branch&quot; starting &quot;on a hillside and on the south side of the head of a draft of the said Spurriers Branch&quot;"/>
    <s v="Grimes Venture"/>
    <s v="Grimes Chance"/>
    <m/>
    <s v="Grimes Chance"/>
    <s v="Grimes Chance Plat"/>
    <m/>
    <x v="128"/>
    <s v="Grimes"/>
    <s v="Surveyed 10/16/1742 by William Cromwell; Patented in Oct 1745 by James Grimes for 90 acres repatented as Grimes Venture; &quot;on a branch of Snowdens River of Patuxent called Spurriers Branch&quot; starting &quot;on a hillside and on the south side of the head of a draft of the said Spurriers Branch&quot;"/>
    <s v="GRIMES CHANCE"/>
    <s v="GRIMES CHANCE"/>
    <s v="1745"/>
    <s v="Y"/>
    <s v="Patented in Oct 1745 by GRIMES, James for 90 acres repatented as Grimes Venture; &quot;on a branch of Snowdens River of Patuxent called Spurriers Branch&quot; starting &quot;on a hillside and on the south side of the head of a draft of the said Spurriers Branch&quot;"/>
    <s v="N"/>
    <x v="14"/>
    <s v="Descriptive"/>
    <s v="starting &quot;on the south side of the head of a draft of the said Spurriers Branch&quot;, the streambed of that draft still appears on the map"/>
    <m/>
    <n v="0"/>
    <n v="481"/>
    <m/>
    <m/>
    <m/>
    <s v="1745"/>
    <s v="Y"/>
    <s v="Patented in Oct 1745 by GRIMES, James for 90 acres repatented as Grimes Venture; &quot;on a branch of Snowdens River of Patuxent called Spurriers Branch&quot; starting &quot;on a hillside and on the south side of the head of a draft of the said Spurriers Branch&quot;"/>
    <s v="N"/>
    <s v="1745"/>
    <s v="Y"/>
  </r>
  <r>
    <x v="320"/>
    <s v="GRIMES VENTURE"/>
    <x v="3"/>
    <s v=" Richard Shipley"/>
    <s v="8/18/1749"/>
    <x v="24"/>
    <s v="1749-08"/>
    <s v="GRIMES, James "/>
    <s v=" James  Grimes"/>
    <s v="GRIMES, James "/>
    <s v="Feb 1750"/>
    <s v="1750"/>
    <s v="1750-02"/>
    <s v="Anne Arundel"/>
    <x v="1"/>
    <x v="1"/>
    <n v="232"/>
    <s v="Resurvey of Grimes' Chance &quot;in the great fork of Patuxent River on a branch called Spurriers Branch&quot;, adjoining Lemington, Spurriers Lott, then crossing Spurriers Branch, Left Out, Fosters Makeshift"/>
    <m/>
    <s v="Grimes Venture"/>
    <m/>
    <s v="Grimes Venture"/>
    <s v="Grimes Venture Plat"/>
    <m/>
    <x v="128"/>
    <s v="Grimes"/>
    <s v="Surveyed 8/18/1749 by Richard Shipley; Patented in Feb 1750 by James Grimes for 232 acres; Resurvey of Grimes' Chance &quot;in the great fork of Patuxent River on a branch called Spurriers Branch&quot;, adjoining Lemington, Spurriers Lott, then crossing Spurriers Branch, Left Out, Fosters Makeshift"/>
    <s v="GRIMES VENTURE"/>
    <s v="GRIMES VENTURE"/>
    <s v="1750"/>
    <s v="Y"/>
    <s v="Patented in Feb 1750 by GRIMES, James for 232 acres; Resurvey of Grimes' Chance &quot;in the great fork of Patuxent River on a branch called Spurriers Branch&quot;, adjoining Lemington, Spurriers Lott, then crossing Spurriers Branch, Left Out, Fosters Makeshift"/>
    <s v="N"/>
    <x v="14"/>
    <s v="Dependent/Descriptive"/>
    <s v="Lemington, Spurriers Lott, then crossing and bounding Spurriers Branch, Left Out, Fosters Makeshift"/>
    <m/>
    <n v="-1"/>
    <n v="290"/>
    <m/>
    <m/>
    <m/>
    <s v="1750"/>
    <s v="Y"/>
    <s v="Patented in Feb 1750 by GRIMES, James for 232 acres; Resurvey of Grimes' Chance &quot;in the great fork of Patuxent River on a branch called Spurriers Branch&quot;, adjoining Lemington, Spurriers Lott, then crossing Spurriers Branch, Left Out, Fosters Makeshift"/>
    <s v="N"/>
    <s v="1750"/>
    <s v="Y"/>
  </r>
  <r>
    <x v="321"/>
    <s v="GRIMMETTS CHANCE"/>
    <x v="10"/>
    <s v=" John Dorsey"/>
    <s v="11/1/1720"/>
    <x v="49"/>
    <s v="1720-11"/>
    <s v="WORTHINGTON, Thomas "/>
    <s v=" Thomas  Worthington"/>
    <s v="WORTHINGTON, Thomas "/>
    <s v="Feb 1728"/>
    <s v="1728"/>
    <s v="1728-02"/>
    <s v="Baltimore"/>
    <x v="1"/>
    <x v="0"/>
    <n v="100"/>
    <s v="in Baltimore County &quot;on the east side of the Middle River of Patuxent and on the southward of Carroll Mannor&quot;"/>
    <m/>
    <s v="Grimmetts Chance"/>
    <s v="aka Grimetts, Grinnetts"/>
    <s v="Grimmetts Chance"/>
    <s v="Grimmetts Chance Plat"/>
    <m/>
    <x v="30"/>
    <s v=""/>
    <s v="Surveyed 11/1/1720 by John Dorsey; Patented in Feb 1728 by Thomas Worthington for 100 acres; in Baltimore County &quot;on the east side of the Middle River of Patuxent and on the southward of Carroll Mannor&quot;"/>
    <s v="GRIMMETTS CHANCE"/>
    <s v="GRIMMETTS CHANCE"/>
    <s v="1728"/>
    <s v="Y"/>
    <s v="Patented in Feb 1728 by WORTHINGTON, Thomas for 100 acres; in Baltimore County &quot;on the east side of the Middle River of Patuxent and on the southward of Carroll Mannor&quot;"/>
    <s v="N"/>
    <x v="14"/>
    <m/>
    <m/>
    <m/>
    <m/>
    <n v="418"/>
    <m/>
    <m/>
    <m/>
    <s v="1728"/>
    <s v="Y"/>
    <s v="Patented in Feb 1728 by WORTHINGTON, Thomas for 100 acres; in Baltimore County &quot;on the east side of the Middle River of Patuxent and on the southward of Carroll Mannor&quot;"/>
    <s v="N"/>
    <s v="1728"/>
    <s v="Y"/>
  </r>
  <r>
    <x v="322"/>
    <s v="GROG"/>
    <x v="15"/>
    <s v=" Loch Weems"/>
    <s v="3/30/1758"/>
    <x v="79"/>
    <s v="1758-03"/>
    <s v="RIDGELY, William "/>
    <s v=" William  Ridgely"/>
    <s v="RIDGELY, William "/>
    <s v="Mar 1758"/>
    <s v="1758"/>
    <s v="1758-03"/>
    <s v="Anne Arundel"/>
    <x v="1"/>
    <x v="0"/>
    <n v="40"/>
    <s v="north of Left Out"/>
    <m/>
    <s v="Grog"/>
    <s v="William Ridgely son of Robert"/>
    <s v="Grog"/>
    <s v="Grog Plat"/>
    <m/>
    <x v="12"/>
    <s v="Ridgely"/>
    <s v="Surveyed 3/30/1758 by Loch Weems; Patented in Mar 1758 by William Ridgely for 40 acres; north of Left Out"/>
    <s v="GROG"/>
    <s v="GROG"/>
    <s v="1758"/>
    <s v="Y"/>
    <s v="Patented in Mar 1758 by RIDGELY, William for 40 acres; north of Left Out"/>
    <s v="N"/>
    <x v="14"/>
    <m/>
    <m/>
    <m/>
    <m/>
    <n v="596"/>
    <m/>
    <m/>
    <m/>
    <s v="1758"/>
    <s v="Y"/>
    <s v="Patented in Mar 1758 by RIDGELY, William for 40 acres; north of Left Out"/>
    <s v="N"/>
    <s v="1758"/>
    <s v="Y"/>
  </r>
  <r>
    <x v="323"/>
    <s v="GUINNS PURCHASE"/>
    <x v="4"/>
    <s v=" Vachel Stevens"/>
    <s v="12/19/1790"/>
    <x v="80"/>
    <s v="1790-12"/>
    <s v="GOODWIN, Dr. Lyde"/>
    <s v=" Dr. Lyde Goodwin"/>
    <s v="GOODWIN, Dr. Lyde"/>
    <s v="Sep 1791"/>
    <s v="1791"/>
    <s v="1791-09"/>
    <s v="Anne Arundel"/>
    <x v="1"/>
    <x v="1"/>
    <n v="309"/>
    <s v="Resurvey of part of Woodford adjoining Hammond's Enlargement, starting &quot;on the east side of Delaware Bottom Branch and near to the mouth of said branch where it intersects with the western falls of Patapsco River&quot; adjoining Taylor's Park, Snowdens Cowpen Regulated, and Bryar Bottom"/>
    <m/>
    <s v="Delaware Bottom"/>
    <s v="woodford"/>
    <s v="Guinns Purchase"/>
    <s v="Guinns Purchase Plat"/>
    <m/>
    <x v="129"/>
    <m/>
    <s v="Surveyed 12/19/1790 by Vachel Stevens; Patented in Sep 1791 by Dr. Lyde Goodwin for 309 acres; Resurvey of part of Woodford adjoining Hammond's Enlargement, starting &quot;on the east side of Delaware Bottom Branch and near to the mouth of said branch where it intersects with the western falls of Patapsco River&quot; adjoining Taylor's Park, Snowdens Cowpen Regulated, and Bryar Bottom"/>
    <s v="GUINNS PURCHASE"/>
    <s v="GUINNS PURCHASE"/>
    <s v="1791"/>
    <s v="Y"/>
    <s v="Patented in Sep 1791 by GOODWIN, Lyde Dr. for 309 acres; Resurvey of part of Woodford adjoining Hammond's Enlargement, starting &quot;on the east side of Delaware Bottom Branch and near to the mouth of said branch where it intersects with the western falls of Patapsco River&quot; adjoining Taylor's Park, Snowdens Cowpen Regulated, and Bryar Bottom"/>
    <s v="N"/>
    <x v="23"/>
    <m/>
    <m/>
    <m/>
    <m/>
    <n v="213"/>
    <m/>
    <m/>
    <m/>
    <s v="1791"/>
    <s v="Y"/>
    <s v="Patented in Sep 1791 by GOODWIN, Lyde Dr. for 309 acres; Resurvey of part of Woodford adjoining Hammond's Enlargement, starting &quot;on the east side of Delaware Bottom Branch and near to the mouth of said branch where it intersects with the western falls of Patapsco River&quot; adjoining Taylor's Park, Snowdens Cowpen Regulated, and Bryar Bottom"/>
    <s v="N"/>
    <s v="1791"/>
    <s v="Y"/>
  </r>
  <r>
    <x v="324"/>
    <s v="HALF PONE"/>
    <x v="5"/>
    <s v=""/>
    <m/>
    <x v="10"/>
    <s v=""/>
    <s v="BARLEY, James "/>
    <s v=" James  Barley"/>
    <s v="BARLEY, James "/>
    <s v="Jun 1706"/>
    <s v="1706"/>
    <s v="1706-06"/>
    <m/>
    <x v="1"/>
    <x v="0"/>
    <n v="300"/>
    <s v="adjoining Whole Gammon as of 1741"/>
    <m/>
    <s v="Half Pone"/>
    <m/>
    <s v="no survey at MSA patent site; MSA S1593-665"/>
    <m/>
    <m/>
    <x v="130"/>
    <s v="Barley"/>
    <s v="Patented in Jun 1706 by James Barley for 300 acres; adjoining Whole Gammon as of 1741"/>
    <s v="HALF PONE"/>
    <s v="HALF PONE"/>
    <s v="1706"/>
    <s v="Y"/>
    <s v="Patented in Jun 1706 by BARLEY, James for 300 acres; adjoining Whole Gammon as of 1741"/>
    <s v="N"/>
    <x v="2"/>
    <m/>
    <m/>
    <m/>
    <m/>
    <s v=""/>
    <m/>
    <m/>
    <m/>
    <s v="1706"/>
    <s v="Y"/>
    <s v="Patented in Jun 1706 by BARLEY, James for 300 acres; adjoining Whole Gammon as of 1741"/>
    <s v="N"/>
    <s v="1706"/>
    <s v="Y"/>
  </r>
  <r>
    <x v="325"/>
    <s v="HALLS LOT - ELIJAH"/>
    <x v="6"/>
    <s v=" William Cromwell"/>
    <s v="8/27/1739"/>
    <x v="69"/>
    <s v="1739-08"/>
    <s v="HALL, Elijah"/>
    <s v=" Elijah Hall"/>
    <s v="HALL, Elijah"/>
    <s v="Sep 1740"/>
    <s v="1740"/>
    <s v="1740-09"/>
    <s v="Anne Arundel"/>
    <x v="1"/>
    <x v="0"/>
    <n v="3"/>
    <s v="&quot;on the South side of the Patapsco River and near the head there of and between two branches descending into said river the one called Deep Run and the other called Stoney Run&quot; starting near &quot;a spring descending into Stoney Run&quot;"/>
    <m/>
    <s v="Halls Lot - Elijah"/>
    <m/>
    <s v="Halls Lot - Elijah"/>
    <s v="Halls Lot - Elijah Plat"/>
    <m/>
    <x v="131"/>
    <m/>
    <s v="Surveyed 8/27/1739 by William Cromwell; Patented in Sep 1740 by Elijah Hall for 3 acres; &quot;on the South side of the Patapsco River and near the head there of and between two branches descending into said river the one called Deep Run and the other called Stoney Run&quot; starting near &quot;a spring descending into Stoney Run&quot;"/>
    <s v="HALLS LOT"/>
    <s v="HALLS LOT - Elijah"/>
    <s v="1740"/>
    <s v="Y"/>
    <s v="Patented in Sep 1740 by HALL, Elijah for 3 acres; &quot;on the South side of the Patapsco River and near the head there of and between two branches descending into said river the one called Deep Run and the other called Stoney Run&quot; starting near &quot;a spring descending into Stoney Run&quot;"/>
    <s v="N"/>
    <x v="7"/>
    <m/>
    <m/>
    <m/>
    <m/>
    <n v="752"/>
    <m/>
    <m/>
    <m/>
    <s v="1740"/>
    <s v="Y"/>
    <s v="Patented in Sep 1740 by HALL, Elijah for 3 acres; &quot;on the South side of the Patapsco River and near the head there of and between two branches descending into said river the one called Deep Run and the other called Stoney Run&quot; starting near &quot;a spring descending into Stoney Run&quot;"/>
    <s v="N"/>
    <s v="1740"/>
    <s v="Y"/>
  </r>
  <r>
    <x v="326"/>
    <s v="HALLS LOT - JOSEPH"/>
    <x v="3"/>
    <s v=" Richard Shipley"/>
    <s v="8/4/1753"/>
    <x v="27"/>
    <s v="1753-08"/>
    <s v="HALL, Joseph"/>
    <s v=" Joseph Hall"/>
    <s v="HALL, Joseph"/>
    <s v="Oct 1753"/>
    <s v="1753"/>
    <s v="1753-10"/>
    <s v="Anne Arundel"/>
    <x v="1"/>
    <x v="0"/>
    <n v="128"/>
    <s v="&quot;joyning a tract of land called Warfields Contrivance&quot; beginning &quot;at the end of the last course of the afsd Warfields Contrivance&quot;"/>
    <m/>
    <s v="Halls Lot - Joseph"/>
    <m/>
    <s v="Halls Lot - Joseph"/>
    <s v="Halls Lot - Joseph Plat"/>
    <m/>
    <x v="131"/>
    <m/>
    <s v="Surveyed 8/4/1753 by Richard Shipley; Patented in Oct 1753 by Joseph Hall for 128 acres; &quot;joyning a tract of land called Warfields Contrivance&quot; beginning &quot;at the end of the last course of the afsd Warfields Contrivance&quot;"/>
    <s v="HALLS LOT"/>
    <s v="HALLS LOT - Joseph"/>
    <s v="1753"/>
    <s v="Y"/>
    <s v="Patented in Oct 1753 by HALL, Joseph for 128 acres; &quot;joyning a tract of land called Warfields Contrivance&quot; beginning &quot;at the end of the last course of the afsd Warfields Contrivance&quot;"/>
    <s v="N"/>
    <x v="10"/>
    <m/>
    <m/>
    <m/>
    <n v="-2"/>
    <n v="385"/>
    <m/>
    <m/>
    <m/>
    <s v="1753"/>
    <s v="Y"/>
    <s v="Patented in Oct 1753 by HALL, Joseph for 128 acres; &quot;joyning a tract of land called Warfields Contrivance&quot; beginning &quot;at the end of the last course of the afsd Warfields Contrivance&quot;"/>
    <s v="N"/>
    <s v="1753"/>
    <s v="Y"/>
  </r>
  <r>
    <x v="327"/>
    <s v="HAMMOND AND GEIST"/>
    <x v="23"/>
    <s v=" James Weems"/>
    <s v="6/7/1723"/>
    <x v="32"/>
    <s v="1723-06"/>
    <s v="GEIST, Christian "/>
    <s v=" Christian  Geist"/>
    <s v="GEIST, Christian "/>
    <s v="Mar 1730"/>
    <s v="1730"/>
    <s v="1730-03"/>
    <s v="Anne Arundel"/>
    <x v="1"/>
    <x v="0"/>
    <n v="1000"/>
    <s v="&quot;on the east side of a branch of Patuxent called Snowden's River, adjoining Benj. Gaither's Bite the Biter"/>
    <m/>
    <s v="Hammond and Geist"/>
    <s v="to both Charles Hammod and Christian Geist, indexed as Hammond's Geist on AA patent site"/>
    <s v="Hammond and Geist"/>
    <s v="Hammond And Geist Plat"/>
    <m/>
    <x v="132"/>
    <s v="Geist"/>
    <s v="Surveyed 6/7/1723 by James Weems; Patented in Mar 1730 by Christian Geist for 1000 acres; &quot;on the east side of a branch of Patuxent called Snowden's River, adjoining Benj. Gaither's Bite the Biter"/>
    <s v="HAMMOND AND GEIST"/>
    <s v="HAMMOND AND GEIST"/>
    <s v="1730"/>
    <s v="Y"/>
    <s v="Patented in Mar 1730 by GEIST, Christian for 1000 acres; &quot;on the east side of a branch of Patuxent called Snowden's River, adjoining Benj. Gaither's Bite the Biter"/>
    <s v="N"/>
    <x v="20"/>
    <s v="Fixed"/>
    <s v="Borders Patuxent River which is distinctive."/>
    <m/>
    <m/>
    <n v="53"/>
    <m/>
    <m/>
    <m/>
    <s v="1730"/>
    <s v="Y"/>
    <s v="Patented in Mar 1730 by GEIST, Christian for 1000 acres; &quot;on the east side of a branch of Patuxent called Snowden's River, adjoining Benj. Gaither's Bite the Biter"/>
    <s v="N"/>
    <s v="1730"/>
    <s v="Y"/>
  </r>
  <r>
    <x v="328"/>
    <s v="HAMMONDS DELIGHT"/>
    <x v="6"/>
    <s v=" William Cromwell"/>
    <s v="1/1/1741"/>
    <x v="9"/>
    <s v="1741-01"/>
    <s v="MOBERLY, John "/>
    <s v=" John  Moberly"/>
    <s v="MOBERLY, John "/>
    <s v="Sep 1743"/>
    <s v="1743"/>
    <s v="1743-09"/>
    <s v="Anne Arundel"/>
    <x v="1"/>
    <x v="0"/>
    <n v="40"/>
    <s v="&quot;on a branch of Snowdens River&quot; starting &quot;on the west side of a branch of Snowdens River called Piney Branch&quot;"/>
    <m/>
    <s v="Hammonds Delight"/>
    <m/>
    <s v="Hammonds Delight"/>
    <s v="Hammonds Delight Plat"/>
    <m/>
    <x v="133"/>
    <s v="Moberly"/>
    <s v="Surveyed 1/1/1741 by William Cromwell; Patented in Sep 1743 by John Moberly for 40 acres; &quot;on a branch of Snowdens River&quot; starting &quot;on the west side of a branch of Snowdens River called Piney Branch&quot;"/>
    <s v="HAMMONDS DELIGHT"/>
    <s v="HAMMONDS DELIGHT"/>
    <s v="1743"/>
    <s v="Y"/>
    <s v="Patented in Sep 1743 by MOBERLY, John for 40 acres; &quot;on a branch of Snowdens River&quot; starting &quot;on the west side of a branch of Snowdens River called Piney Branch&quot;"/>
    <s v="N"/>
    <x v="19"/>
    <s v="Dependent/Indicated"/>
    <s v="Vanity Mount, Good Will To His Lordship; west of Cattail Creek"/>
    <m/>
    <n v="-2"/>
    <n v="588"/>
    <m/>
    <m/>
    <m/>
    <s v="1743"/>
    <s v="Y"/>
    <s v="Patented in Sep 1743 by MOBERLY, John for 40 acres; &quot;on a branch of Snowdens River&quot; starting &quot;on the west side of a branch of Snowdens River called Piney Branch&quot;"/>
    <s v="N"/>
    <s v="1743"/>
    <s v="Y"/>
  </r>
  <r>
    <x v="329"/>
    <s v="HAMMONDS DISCOVERY - CHARLES"/>
    <x v="9"/>
    <s v=" Baruch Fowler"/>
    <s v="10/23/1798"/>
    <x v="81"/>
    <s v="1798-10"/>
    <s v="HAMMOND, Charles "/>
    <s v=" Charles  Hammond"/>
    <s v="HAMMOND, Charles "/>
    <s v="Mar 1805"/>
    <s v="1805"/>
    <s v="1805-03"/>
    <s v="Anne Arundel"/>
    <x v="1"/>
    <x v="1"/>
    <n v="699.75"/>
    <s v="Resurvey of Southern Addition, Walkers Lane [ed. should be Walkers Laying], Bishops Outlet, Howards Resolution, Equitable, Bishops Range, Woodford"/>
    <m/>
    <s v="Southern Addition, Walkers Laying, Bishops Outlet, Equitable, Bishops Range, Woodford, Turkey Point"/>
    <m/>
    <s v="Hammonds Discovery - Charles"/>
    <s v="Hammonds Discovery - Charles Plat"/>
    <m/>
    <x v="11"/>
    <m/>
    <s v="Surveyed 10/23/1798 by Baruch Fowler; Patented in Mar 1805 by Charles Hammond for 699.75 acres; Resurvey of Southern Addition, Walkers Lane [ed. should be Walkers Laying], Bishops Outlet, Howards Resolution, Equitable, Bishops Range, Woodford"/>
    <s v="HAMMONDS DISCOVERY"/>
    <s v="HAMMONDS DISCOVERY - Charles"/>
    <s v="1805"/>
    <s v="Y"/>
    <s v="Patented in Mar 1805 by HAMMOND, Charles for 699.75 acres; Resurvey of Southern Addition, Walkers Lane [ed. should be Walkers Laying], Bishops Outlet, Howards Resolution, Equitable, Bishops Range, Woodford"/>
    <s v="N"/>
    <x v="11"/>
    <m/>
    <m/>
    <m/>
    <n v="0"/>
    <n v="97"/>
    <m/>
    <m/>
    <m/>
    <s v="1805"/>
    <s v="Y"/>
    <s v="Patented in Mar 1805 by HAMMOND, Charles for 699.75 acres; Resurvey of Southern Addition, Walkers Lane [ed. should be Walkers Laying], Bishops Outlet, Howards Resolution, Equitable, Bishops Range, Woodford"/>
    <s v="N"/>
    <s v="1805"/>
    <s v="Y"/>
  </r>
  <r>
    <x v="330"/>
    <s v="HAMMONDS DISCOVERY - PHILIP"/>
    <x v="3"/>
    <s v=" Richard Shipley"/>
    <s v="4/26/1756"/>
    <x v="37"/>
    <s v="1756-04"/>
    <s v="HAMMOND, Philip "/>
    <s v=" Philip  Hammond"/>
    <s v="HAMMOND, Philip "/>
    <s v="May 1758"/>
    <s v="1758"/>
    <s v="1758-05"/>
    <s v="Anne Arundel"/>
    <x v="1"/>
    <x v="1"/>
    <n v="74"/>
    <s v="Resurvey of Addition to Harberts Care adjoining Batchelor's Hall, Troy"/>
    <m/>
    <s v="Addition To Harberts Care"/>
    <s v="Plat does not match survey for part 3"/>
    <s v="Hammonds Discovery - Philip"/>
    <s v="Hammonds Discovery - Philip Plat"/>
    <m/>
    <x v="11"/>
    <s v="Hammond"/>
    <s v="Surveyed 4/26/1756 by Richard Shipley; Patented in May 1758 by Philip Hammond for 74 acres; Resurvey of Addition to Harberts Care adjoining Batchelor's Hall, Troy"/>
    <s v="HAMMONDS DISCOVERY"/>
    <s v="HAMMONDS DISCOVERY - Philip"/>
    <s v="1758"/>
    <s v="Y"/>
    <s v="Patented in May 1758 by HAMMOND, Philip for 74 acres; Resurvey of Addition to Harberts Care adjoining Batchelor's Hall, Troy"/>
    <s v="N"/>
    <x v="9"/>
    <m/>
    <m/>
    <m/>
    <m/>
    <s v=""/>
    <m/>
    <m/>
    <m/>
    <s v="1758"/>
    <s v="Y"/>
    <s v="Patented in May 1758 by HAMMOND, Philip for 74 acres; Resurvey of Addition to Harberts Care adjoining Batchelor's Hall, Troy"/>
    <s v="N"/>
    <s v="1758"/>
    <s v="Y"/>
  </r>
  <r>
    <x v="331"/>
    <s v="HAMMONDS ELK RIDGE CONNECTION"/>
    <x v="9"/>
    <s v=" Baruch Fowler"/>
    <s v="11/19/1795"/>
    <x v="66"/>
    <s v="1795-11"/>
    <s v="HAMMOND, John "/>
    <s v=" John  Hammond"/>
    <s v="HAMMOND, John "/>
    <s v="Sep 1818"/>
    <s v="1818"/>
    <s v="1818-09"/>
    <s v="Anne Arundel"/>
    <x v="1"/>
    <x v="1"/>
    <n v="709"/>
    <s v="Resurvey of Phelps Luck, Addition To Phelps Luck, Recovery, John's Lot [ed. Hammond's Lot], and part of Major's Choice"/>
    <m/>
    <s v="Phelps Luck, Addition To Phelps Luck, Recovery, Hammonds Lot, Majors Choice"/>
    <m/>
    <s v="Hammonds Elk Ridge Connection"/>
    <s v="Hammonds Elk Ridge Connection Plat"/>
    <m/>
    <x v="11"/>
    <m/>
    <s v="Surveyed 11/19/1795 by Baruch Fowler; Patented in Sep 1818 by John Hammond for 709 acres; Resurvey of Phelps Luck, Addition To Phelps Luck, Recovery, John's Lot [ed. Hammond's Lot], and part of Major's Choice"/>
    <s v="HAMMONDS ELK RIDGE CONNECTION"/>
    <s v="HAMMONDS ELK RIDGE CONNECTION"/>
    <s v="1818"/>
    <s v="Y"/>
    <s v="Patented in Sep 1818 by HAMMOND, John for 709 acres; Resurvey of Phelps Luck, Addition To Phelps Luck, Recovery, John's Lot [ed. Hammond's Lot], and part of Major's Choice"/>
    <s v="N"/>
    <x v="13"/>
    <m/>
    <m/>
    <m/>
    <n v="-4"/>
    <n v="93"/>
    <m/>
    <m/>
    <m/>
    <s v="1818"/>
    <s v="Y"/>
    <s v="Patented in Sep 1818 by HAMMOND, John for 709 acres; Resurvey of Phelps Luck, Addition To Phelps Luck, Recovery, John's Lot [ed. Hammond's Lot], and part of Major's Choice"/>
    <s v="N"/>
    <s v="1818"/>
    <s v="Y"/>
  </r>
  <r>
    <x v="332"/>
    <s v="HAMMONDS ENLARGEMENT"/>
    <x v="4"/>
    <s v=" Vachel Stevens"/>
    <s v="12/1/1794"/>
    <x v="6"/>
    <s v="1794-12"/>
    <s v="HAMMOND, Col. Rezin"/>
    <s v=" Col. Rezin Hammond"/>
    <s v="HAMMOND, Col. Rezin"/>
    <s v="Jun 1798"/>
    <s v="1798"/>
    <s v="1798-06"/>
    <s v="Anne Arundel"/>
    <x v="1"/>
    <x v="1"/>
    <n v="1877"/>
    <s v="Resurvey of Northern Addition, Edwards Discovery, Edwards Lot, Woodford, Mill Meadow, Intervene, and Jack's Peacock"/>
    <s v="Woodford (Resurveyed)"/>
    <s v="Northern Addition, Edwards Discovery, Edwards Lot, Delaware Bottom, Mill Meadow, Intervene, Jacks Peacock"/>
    <s v="woodford"/>
    <s v="Hammonds Enlargement"/>
    <s v="Hammonds Enlargement Plat"/>
    <m/>
    <x v="11"/>
    <m/>
    <s v="Surveyed 12/1/1794 by Vachel Stevens; Patented in Jun 1798 by Col. Rezin Hammond for 1877 acres repatented as Woodford (Resurveyed); Resurvey of Northern Addition, Edwards Discovery, Edwards Lot, Woodford, Mill Meadow, Intervene, and Jack's Peacock"/>
    <s v="HAMMONDS ENLARGEMENT"/>
    <s v="HAMMONDS ENLARGEMENT"/>
    <s v="1798"/>
    <s v="Y"/>
    <s v="Patented in Jun 1798 by HAMMOND, Rezin Col. for 1877 acres repatented as Woodford (Resurveyed); Resurvey of Northern Addition, Edwards Discovery, Edwards Lot, Woodford, Mill Meadow, Intervene, and Jack's Peacock"/>
    <s v="N"/>
    <x v="23"/>
    <m/>
    <m/>
    <m/>
    <m/>
    <n v="16"/>
    <m/>
    <m/>
    <m/>
    <s v="1798"/>
    <s v="Y"/>
    <s v="Patented in Jun 1798 by HAMMOND, Rezin Col. for 1877 acres repatented as Woodford (Resurveyed); Resurvey of Northern Addition, Edwards Discovery, Edwards Lot, Woodford, Mill Meadow, Intervene, and Jack's Peacock"/>
    <s v="N"/>
    <s v="1798"/>
    <s v="Y"/>
  </r>
  <r>
    <x v="333"/>
    <s v="HAMMONDS INHERITANCE"/>
    <x v="9"/>
    <s v=" Baruch Fowler"/>
    <s v="3/1/1796"/>
    <x v="59"/>
    <s v="1796-03"/>
    <s v="HAMMOND, Col. Rezin"/>
    <s v=" Col. Rezin Hammond"/>
    <s v="HAMMOND, Col. Rezin"/>
    <s v="Oct 1796"/>
    <s v="1796"/>
    <s v="1796-10"/>
    <s v="Anne Arundel"/>
    <x v="1"/>
    <x v="1"/>
    <n v="2348"/>
    <s v="Resurvey combining Kendall's Delight, Dryer's Inheritance (1695), Doddridge Forrest (1696), part of Kendall's Delight (1701), The Enlargement (1704), Second Division (1745), The Desart (1696), part of Brown's Forrest (1695), and The Addition (1709)"/>
    <m/>
    <s v="Kendalls Delight, Dryers Inheritance, Doddridges Forrest, The Enlargement, Second Division (The Discovery - Bordley), The Desart, Browns Forrest, The Addition"/>
    <m/>
    <s v="Hammonds Inheritance"/>
    <s v="Hammonds Inheritance Plat"/>
    <m/>
    <x v="11"/>
    <s v="Hammond"/>
    <s v="Surveyed 3/1/1796 by Baruch Fowler; Patented in Oct 1796 by Col. Rezin Hammond for 2348 acres; Resurvey combining Kendall's Delight, Dryer's Inheritance (1695), Doddridge Forrest (1696), part of Kendall's Delight (1701), The Enlargement (1704), Second Division (1745), The Desart (1696), part of Brown's Forrest (1695), and The Addition (1709)"/>
    <s v="HAMMONDS INHERITANCE"/>
    <s v="HAMMONDS INHERITANCE"/>
    <s v="1796"/>
    <s v="Y"/>
    <s v="Patented in Oct 1796 by HAMMOND, Col. Rezin for 2348 acres; Resurvey combining Kendall's Delight, Dryer's Inheritance (1695), Doddridge Forrest (1696), part of Kendall's Delight (1701), The Enlargement (1704), Second Division (1745), The Desart (1696), part of Brown's Forrest (1695), and The Addition (1709)"/>
    <s v="N"/>
    <x v="2"/>
    <s v="Fixed/Dependent"/>
    <s v="Borders Little Patuxent River (Browns River), includes Dryers Inheritance"/>
    <m/>
    <m/>
    <n v="10"/>
    <m/>
    <m/>
    <m/>
    <s v="1796"/>
    <s v="Y"/>
    <s v="Patented in Oct 1796 by HAMMOND, Col. Rezin for 2348 acres; Resurvey combining Kendall's Delight, Dryer's Inheritance (1695), Doddridge Forrest (1696), part of Kendall's Delight (1701), The Enlargement (1704), Second Division (1745), The Desart (1696), part of Brown's Forrest (1695), and The Addition (1709)"/>
    <s v="N"/>
    <s v="1796"/>
    <s v="Y"/>
  </r>
  <r>
    <x v="334"/>
    <s v="HAMMONDS LOT"/>
    <x v="6"/>
    <s v=" William Cromwell"/>
    <s v="5/11/1737"/>
    <x v="73"/>
    <s v="1737-05"/>
    <s v="HAMMOND, John "/>
    <s v=" John  Hammond"/>
    <s v="HAMMOND, John "/>
    <s v="Apr 1748"/>
    <s v="1748"/>
    <s v="1748-04"/>
    <s v="Anne Arundel"/>
    <x v="1"/>
    <x v="1"/>
    <n v="152"/>
    <s v="Resurvey of northern part of Major's Choice"/>
    <s v="Hammond's Elk Ridge Connection"/>
    <s v="Majors Choice"/>
    <s v="John Hammond son of Charles, indexed as Johns Lot but called Hammonds Lot in the survey"/>
    <s v="Johns Lot - Hammond"/>
    <s v="Johns Lot - Hammond Plat"/>
    <m/>
    <x v="11"/>
    <m/>
    <s v="Surveyed 5/11/1737 by William Cromwell; Patented in Apr 1748 by John Hammond for 152 acres repatented as Hammond's Elk Ridge Connection; Resurvey of northern part of Major's Choice"/>
    <s v="HAMMONDS LOT"/>
    <s v="HAMMONDS LOT"/>
    <s v="1748"/>
    <s v="Y"/>
    <s v="Patented in Apr 1748 by HAMMOND, John for 152 acres repatented as Hammond's Elk Ridge Connection; Resurvey of northern part of Major's Choice"/>
    <s v="N"/>
    <x v="13"/>
    <m/>
    <m/>
    <m/>
    <m/>
    <n v="364"/>
    <m/>
    <m/>
    <m/>
    <s v="1748"/>
    <s v="Y"/>
    <s v="Patented in Apr 1748 by HAMMOND, John for 152 acres repatented as Hammond's Elk Ridge Connection; Resurvey of northern part of Major's Choice"/>
    <s v="N"/>
    <s v="1748"/>
    <s v="Y"/>
  </r>
  <r>
    <x v="335"/>
    <s v=""/>
    <x v="19"/>
    <s v=" Thomas White"/>
    <m/>
    <x v="10"/>
    <s v=""/>
    <s v="HAMMOND, Nathan "/>
    <s v=" Nathan  Hammond"/>
    <s v="HAMMOND, Nathan "/>
    <s v="Aug 1742"/>
    <s v="1742"/>
    <s v="1742-08"/>
    <s v="Baltimore"/>
    <x v="0"/>
    <x v="0"/>
    <n v="195"/>
    <s v="Adjoining Hammond's Enlargement &quot;on the north side of Patapsco Falls&quot; starting near where &quot;the Poynoy Falls intersects with the West Falls and on the east side of the said Poynoy Falls of the said river&quot; (Piney Run?)"/>
    <m/>
    <s v="Hammonds Pursuit"/>
    <m/>
    <s v="Hammonds Pursuit"/>
    <m/>
    <m/>
    <x v="11"/>
    <m/>
    <s v=" by Thomas WhitePatented in Aug 1742 by Nathan Hammond for 195 acres; Adjoining Hammond's Enlargement &quot;on the north side of Patapsco Falls&quot; starting near where &quot;the Poynoy Falls intersects with the West Falls and on the east side of the said Poynoy Falls of the said river&quot; (Piney Run?)"/>
    <s v="HAMMONDS PURSUIT"/>
    <s v="HAMMONDS PURSUIT"/>
    <s v=""/>
    <s v=""/>
    <s v=""/>
    <s v=""/>
    <x v="0"/>
    <m/>
    <m/>
    <m/>
    <m/>
    <s v=""/>
    <m/>
    <m/>
    <m/>
    <s v=""/>
    <s v=""/>
    <s v=""/>
    <s v=""/>
    <s v=""/>
    <s v=""/>
  </r>
  <r>
    <x v="336"/>
    <s v="HAMPTON COURT"/>
    <x v="8"/>
    <s v=" Joshua Griffith"/>
    <s v="4/7/1765"/>
    <x v="13"/>
    <s v="1765-04"/>
    <s v="JOHNSON, Thomas"/>
    <s v=" Thomas Johnson"/>
    <s v="JOHNSON, Thomas"/>
    <s v="Nov 1767"/>
    <s v="1767"/>
    <s v="1767-11"/>
    <s v="Anne Arundel"/>
    <x v="1"/>
    <x v="1"/>
    <n v="1710"/>
    <s v="Resurvey of Pillaged Land with vacancies lying in both Anne Arundel and Baltimore Counties, adjoining Moberley's Tavern to the south and Favour And Ease to the west"/>
    <s v="Trouble For Nothing"/>
    <s v="Pillaged Land"/>
    <m/>
    <s v="Hampton Court"/>
    <s v="Hampton Court Plat"/>
    <m/>
    <x v="20"/>
    <m/>
    <s v="Surveyed 4/7/1765 by Joshua Griffith; Patented in Nov 1767 by Thomas Johnson for 1710 acres repatented as Trouble For Nothing; Resurvey of Pillaged Land with vacancies lying in both Anne Arundel and Baltimore Counties, adjoining Moberley's Tavern to the south and Favour And Ease to the west"/>
    <s v="HAMPTON COURT"/>
    <s v="HAMPTON COURT"/>
    <s v=""/>
    <s v=""/>
    <s v=""/>
    <s v=""/>
    <x v="1"/>
    <m/>
    <m/>
    <m/>
    <m/>
    <n v="22"/>
    <m/>
    <m/>
    <m/>
    <s v=""/>
    <s v=""/>
    <s v=""/>
    <s v=""/>
    <s v=""/>
    <s v=""/>
  </r>
  <r>
    <x v="337"/>
    <s v=""/>
    <x v="3"/>
    <s v=" Richard Shipley"/>
    <s v="7/31/1755"/>
    <x v="34"/>
    <s v="1755-07"/>
    <s v="WELSH, Richard"/>
    <s v=" Richard Welsh"/>
    <s v="WELSH, Richard"/>
    <s v="Jul 1755"/>
    <s v="1755"/>
    <s v="1755-07"/>
    <s v="Anne Arundel"/>
    <x v="1"/>
    <x v="0"/>
    <n v="5"/>
    <s v="&quot;on the drafts of Snowden River of Patuxent in the Barrans&quot; starting &quot;on the west side of a hill facing one of the drafts of the Cattail River&quot;"/>
    <m/>
    <s v="Hamutels Choice"/>
    <m/>
    <s v="Hamutels Choice"/>
    <s v="Hamutels Choice Plat"/>
    <m/>
    <x v="6"/>
    <m/>
    <s v="Surveyed 7/31/1755 by Richard Shipley; Patented in Jul 1755 by Richard Welsh for 5 acres; &quot;on the drafts of Snowden River of Patuxent in the Barrans&quot; starting &quot;on the west side of a hill facing one of the drafts of the Cattail River&quot;"/>
    <s v="HAMUTELS CHOICE"/>
    <s v="HAMUTELS CHOICE"/>
    <s v=""/>
    <s v=""/>
    <s v=""/>
    <s v=""/>
    <x v="0"/>
    <m/>
    <m/>
    <m/>
    <m/>
    <s v=""/>
    <m/>
    <m/>
    <m/>
    <s v=""/>
    <s v=""/>
    <s v=""/>
    <s v=""/>
    <s v=""/>
    <s v=""/>
  </r>
  <r>
    <x v="338"/>
    <s v="HANOVER"/>
    <x v="2"/>
    <s v=" Henry Ridgely"/>
    <s v="3/5/1729"/>
    <x v="3"/>
    <s v="1729-03"/>
    <s v="CARROLL, Dr. Charles"/>
    <s v=" Dr. Charles Carroll"/>
    <s v="CARROLL, Dr. Charles"/>
    <s v="Jul 1737"/>
    <s v="1737"/>
    <s v="1737-07"/>
    <s v="Anne Arundel"/>
    <x v="1"/>
    <x v="1"/>
    <n v="679"/>
    <s v="Resurvey of Cusacks Forest, Cusacks Wellfare, and Fosters Fancy lying &quot;on the south side of the western branch of Patapsco River&quot;, further described in the survey for Maccubbin's Search"/>
    <m/>
    <s v="Hanover"/>
    <s v="Dr. Charles Carroll and John Lawson were partners"/>
    <s v="Hanover"/>
    <s v="Hanover Plat"/>
    <m/>
    <x v="9"/>
    <m/>
    <s v="Surveyed 3/5/1729 by Henry Ridgely; Patented in Jul 1737 by Dr. Charles Carroll for 679 acres; Resurvey of Cusacks Forest, Cusacks Wellfare, and Fosters Fancy lying &quot;on the south side of the western branch of Patapsco River&quot;, further described in the survey for Maccubbin's Search"/>
    <s v="HANOVER"/>
    <s v="HANOVER"/>
    <s v="1737"/>
    <s v="Y"/>
    <s v="Patented in Jul 1737 by CARROLL, Charles Dr. for 679 acres; Resurvey of Cusacks Forest, Cusacks Wellfare, and Fosters Fancy lying &quot;on the south side of the western branch of Patapsco River&quot;, further described in the survey for Maccubbin's Search"/>
    <s v="N"/>
    <x v="15"/>
    <m/>
    <m/>
    <m/>
    <m/>
    <s v=""/>
    <m/>
    <m/>
    <m/>
    <s v="1737"/>
    <s v="Y"/>
    <s v="Patented in Jul 1737 by CARROLL, Charles Dr. for 679 acres; Resurvey of Cusacks Forest, Cusacks Wellfare, and Fosters Fancy lying &quot;on the south side of the western branch of Patapsco River&quot;, further described in the survey for Maccubbin's Search"/>
    <s v="N"/>
    <s v="1737"/>
    <s v="Y"/>
  </r>
  <r>
    <x v="339"/>
    <s v="HARBERTS CARE"/>
    <x v="5"/>
    <s v=""/>
    <m/>
    <x v="10"/>
    <s v=""/>
    <s v="HARBETT, Elinor "/>
    <s v=" Elinor  Harbett"/>
    <s v="HARBETT, Elinor "/>
    <s v="Mar 1696"/>
    <s v="1696"/>
    <s v="1696-03"/>
    <m/>
    <x v="1"/>
    <x v="0"/>
    <n v="146"/>
    <s v="Adjoining Hammond's Discovery (Harbetts Clear on map)"/>
    <m/>
    <s v="Harberts Care"/>
    <m/>
    <s v="no survey at MSA patent site; MSA S1593-698"/>
    <m/>
    <m/>
    <x v="134"/>
    <s v="Harbett"/>
    <s v="Patented in Mar 1696 by Elinor Harbett for 146 acres; Adjoining Hammond's Discovery (Harbetts Clear on map)"/>
    <s v="HARBERTS CARE"/>
    <s v="HARBERTS CARE"/>
    <s v="1696"/>
    <s v="Y"/>
    <s v="Patented in Mar 1696 by HARBETT, Elinor for 146 acres; Adjoining Hammond's Discovery (Harbetts Clear on map)"/>
    <s v="N"/>
    <x v="9"/>
    <m/>
    <m/>
    <m/>
    <m/>
    <s v=""/>
    <m/>
    <m/>
    <m/>
    <s v="1696"/>
    <s v="Y"/>
    <s v="Patented in Mar 1696 by HARBETT, Elinor for 146 acres; Adjoining Hammond's Discovery (Harbetts Clear on map)"/>
    <s v="N"/>
    <s v="1696"/>
    <s v="Y"/>
  </r>
  <r>
    <x v="340"/>
    <s v=""/>
    <x v="15"/>
    <s v=" Loch Weems"/>
    <m/>
    <x v="10"/>
    <s v=""/>
    <s v="HAMMOND, Lawrence"/>
    <s v=" Lawrence Hammond"/>
    <s v="HAMMOND, Lawrence"/>
    <s v="Sep 1763"/>
    <s v="1763"/>
    <s v="1763-09"/>
    <s v="Anne Arundel"/>
    <x v="2"/>
    <x v="0"/>
    <n v="223"/>
    <s v="running north by east 206 perches to the Patapsco River then bounding the river going westward, then bounding Calloways Cove heading south on the west side of the plat"/>
    <m/>
    <s v="Harborough"/>
    <m/>
    <s v="Harborough"/>
    <m/>
    <m/>
    <x v="11"/>
    <m/>
    <s v=" by Loch WeemsPatented in Sep 1763 by Lawrence Hammond for 223 acres; running north by east 206 perches to the Patapsco River then bounding the river going westward, then bounding Calloways Cove heading south on the west side of the plat"/>
    <s v="HARBOROUGH"/>
    <s v="HARBOROUGH"/>
    <s v=""/>
    <s v=""/>
    <s v=""/>
    <s v=""/>
    <x v="0"/>
    <m/>
    <m/>
    <m/>
    <m/>
    <s v=""/>
    <m/>
    <m/>
    <m/>
    <s v=""/>
    <s v=""/>
    <s v=""/>
    <s v=""/>
    <s v=""/>
    <s v=""/>
  </r>
  <r>
    <x v="341"/>
    <s v="HARD LODGING"/>
    <x v="3"/>
    <s v=" Richard Shipley"/>
    <s v="7/9/1751"/>
    <x v="48"/>
    <s v="1751-07"/>
    <s v="HOWARD, John "/>
    <s v=" John  Howard"/>
    <s v="HOWARD, John "/>
    <s v="May 1752"/>
    <s v="1752"/>
    <s v="1752-05"/>
    <s v="Anne Arundel"/>
    <x v="1"/>
    <x v="0"/>
    <n v="22"/>
    <s v="&quot;on the south side of the western falls of Patapsco River&quot;, adjoining Poole's Chance to the west according to that patent"/>
    <m/>
    <s v="Hard Lodging"/>
    <s v="John Howard son of Gideon of Frederick County, needs work - seems to be in same place as Mercier's Lot according to Poole's Chance plat"/>
    <s v="Hard Lodging"/>
    <s v="Hard Lodging Plat"/>
    <m/>
    <x v="34"/>
    <m/>
    <s v="Surveyed 7/9/1751 by Richard Shipley; Patented in May 1752 by John Howard for 22 acres; &quot;on the south side of the western falls of Patapsco River&quot;, adjoining Poole's Chance to the west according to that patent"/>
    <s v="HARD LODGING"/>
    <s v="HARD LODGING"/>
    <s v="1752"/>
    <s v="Y"/>
    <s v="Patented in May 1752 by HOWARD, John for 22 acres; &quot;on the south side of the western falls of Patapsco River&quot;, adjoining Poole's Chance to the west according to that patent"/>
    <s v="N"/>
    <x v="8"/>
    <m/>
    <m/>
    <m/>
    <n v="-5"/>
    <n v="658"/>
    <m/>
    <m/>
    <m/>
    <s v="1752"/>
    <s v="Y"/>
    <s v="Patented in May 1752 by HOWARD, John for 22 acres; &quot;on the south side of the western falls of Patapsco River&quot;, adjoining Poole's Chance to the west according to that patent"/>
    <s v="N"/>
    <s v="1752"/>
    <s v="Y"/>
  </r>
  <r>
    <x v="342"/>
    <s v="HARD TO GET AND DEAR PAID FOR"/>
    <x v="6"/>
    <s v=" William Cromwell"/>
    <s v="9/5/1741"/>
    <x v="9"/>
    <s v="1741-09"/>
    <s v="MOBERLY, John "/>
    <s v=" John  Moberly"/>
    <s v="MOBERLY, John "/>
    <s v="Mar 1747"/>
    <s v="1747"/>
    <s v="1747-03"/>
    <s v="Anne Arundel"/>
    <x v="1"/>
    <x v="0"/>
    <n v="114"/>
    <s v="&quot;in the fork between Snowdens River and Cattail River&quot;"/>
    <s v="Hard To Get And Dear Paid For (Resurveyed)"/>
    <s v="Hard To Get And Dear Paid For"/>
    <m/>
    <s v="Hard To Get And Dear Paid For"/>
    <s v="Hard To Get And Dear Paid For Plat"/>
    <m/>
    <x v="133"/>
    <s v="Moberly"/>
    <s v="Surveyed 9/5/1741 by William Cromwell; Patented in Mar 1747 by John Moberly for 114 acres repatented as Hard To Get And Dear Paid For (Resurveyed); &quot;in the fork between Snowdens River and Cattail River&quot;"/>
    <s v="HARD TO GET AND DEAR PAID FOR"/>
    <s v="HARD TO GET AND DEAR PAID FOR"/>
    <s v="1747"/>
    <s v="Y"/>
    <s v="Patented in Mar 1747 by MOBERLY, John for 114 acres repatented as Hard To Get And Dear Paid For (Resurveyed); &quot;in the fork between Snowdens River and Cattail River&quot;"/>
    <s v="N"/>
    <x v="19"/>
    <s v="Dependent/Indicated"/>
    <s v="Gilpin; in fork between Snowden and Cattail Rivers, boundaries on west side of Snowdens River"/>
    <m/>
    <n v="0"/>
    <n v="86"/>
    <m/>
    <m/>
    <m/>
    <s v="1747"/>
    <s v="Y"/>
    <s v="Patented in Mar 1747 by MOBERLY, John for 114 acres repatented as Hard To Get And Dear Paid For (Resurveyed); &quot;in the fork between Snowdens River and Cattail River&quot;"/>
    <s v="N"/>
    <s v="1747"/>
    <s v="Y"/>
  </r>
  <r>
    <x v="343"/>
    <s v=""/>
    <x v="3"/>
    <s v=" Richard Shipley"/>
    <s v="7/3/1750"/>
    <x v="47"/>
    <s v="1750-07"/>
    <s v="CLARK, Neale "/>
    <s v=" Neale  Clark"/>
    <s v="CLARK, Neale "/>
    <s v="Oct 1752"/>
    <s v="1752"/>
    <s v="1752-10"/>
    <s v="Anne Arundel"/>
    <x v="1"/>
    <x v="1"/>
    <n v="320"/>
    <s v="Resurvey of tract of the same name &quot;in the fork of Snowdens River&quot;"/>
    <s v="Hard To Get And Dear Paid For (Resurveyed Again)"/>
    <s v="Hard To Get And Dear Paid For"/>
    <m/>
    <s v="Hard To Get And Dear Paid For - Resurveyed"/>
    <s v="Hard To Get And Dear Paid For (Resurveyed) Plat"/>
    <m/>
    <x v="78"/>
    <m/>
    <s v="Surveyed 7/3/1750 by Richard Shipley; Patented in Oct 1752 by Neale Clark for 320 acres repatented as Hard To Get And Dear Paid For (Resurveyed Again); Resurvey of tract of the same name &quot;in the fork of Snowdens River&quot;"/>
    <s v="HARD TO GET AND DEAR PAID FOR"/>
    <s v="HARD TO GET AND DEAR PAID FOR - Resurveyed"/>
    <s v=""/>
    <s v=""/>
    <s v=""/>
    <s v=""/>
    <x v="19"/>
    <m/>
    <m/>
    <m/>
    <m/>
    <s v=""/>
    <m/>
    <m/>
    <m/>
    <s v=""/>
    <s v=""/>
    <s v=""/>
    <s v=""/>
    <s v=""/>
    <s v=""/>
  </r>
  <r>
    <x v="344"/>
    <s v=""/>
    <x v="8"/>
    <s v=" Joshua Griffith"/>
    <s v="10/6/1761"/>
    <x v="46"/>
    <s v="1761-10"/>
    <s v="SNOWDEN, Thomas "/>
    <s v=" Thomas  Snowden"/>
    <s v="CLARK, Neale "/>
    <s v="Jul 1765"/>
    <s v="1765"/>
    <s v="1765-07"/>
    <s v="Anne Arundel"/>
    <x v="1"/>
    <x v="1"/>
    <n v="668"/>
    <s v="Resurvey of tract of the same name, not sure why the patent went to the Snowdens; adjoins Presley/Pressby, Barren Ridge, Bare Ground, southwest corner in Frederick county"/>
    <m/>
    <s v="Hard To Get And Dear Paid For"/>
    <m/>
    <s v="Hard To Get And Dear Paid For (Resurveyed Again)"/>
    <s v="Hard To Get And Dear Paid For (Resurveyed Again) Plat"/>
    <m/>
    <x v="78"/>
    <m/>
    <s v="Surveyed 10/6/1761 by Joshua Griffith; Patented in Jul 1765 by Thomas Snowden for 668 acres; Resurvey of tract of the same name, not sure why the patent went to the Snowdens; adjoins Presley/Pressby, Barren Ridge, Bare Ground, southwest corner in Frederick county"/>
    <s v="HARD TO GET AND DEAR PAID FOR (Resurveyed Again)"/>
    <s v="HARD TO GET AND DEAR PAID FOR (Resurveyed Again)"/>
    <s v=""/>
    <s v=""/>
    <s v=""/>
    <s v=""/>
    <x v="19"/>
    <s v="Dependent/Indicated"/>
    <s v="Pressby, Barren Ridge, Bare Ground, and rivers"/>
    <m/>
    <m/>
    <s v=""/>
    <m/>
    <m/>
    <m/>
    <s v=""/>
    <s v=""/>
    <s v=""/>
    <s v=""/>
    <s v=""/>
    <s v=""/>
  </r>
  <r>
    <x v="345"/>
    <s v=""/>
    <x v="5"/>
    <s v=""/>
    <m/>
    <x v="10"/>
    <s v=""/>
    <s v="HARRIS, John"/>
    <s v=" John Harris"/>
    <s v="HARRIS, John"/>
    <s v="Dec 1695"/>
    <s v="1695"/>
    <s v="1695-12"/>
    <s v="Anne Arundel"/>
    <x v="2"/>
    <x v="0"/>
    <n v="122"/>
    <m/>
    <s v="Purchase"/>
    <s v="Harris Beginning"/>
    <m/>
    <s v="no survey for MSA patent site; MSA S1581-2182; Settlers of MD"/>
    <m/>
    <m/>
    <x v="135"/>
    <m/>
    <s v="Patented in Dec 1695 by John Harris for 122 acres repatented as Purchase"/>
    <s v="HARRIS BEGINNING"/>
    <s v="HARRIS BEGINNING"/>
    <s v=""/>
    <s v=""/>
    <s v=""/>
    <s v=""/>
    <x v="0"/>
    <m/>
    <m/>
    <m/>
    <m/>
    <s v=""/>
    <m/>
    <m/>
    <m/>
    <s v=""/>
    <s v=""/>
    <s v=""/>
    <s v=""/>
    <s v=""/>
    <s v=""/>
  </r>
  <r>
    <x v="346"/>
    <s v=""/>
    <x v="5"/>
    <s v=""/>
    <m/>
    <x v="10"/>
    <s v=""/>
    <s v="WORTHINGTON, John "/>
    <s v=" John  Worthington"/>
    <s v="WORTHINGTON, John "/>
    <s v="Sep 1769"/>
    <s v="1769"/>
    <s v="1769-09"/>
    <m/>
    <x v="2"/>
    <x v="0"/>
    <n v="26"/>
    <m/>
    <s v="Worthington's Plains"/>
    <s v="Harrisons Beginning"/>
    <s v="Name, date, and acreage from patent for Worthington's Plains"/>
    <s v="no survey for MSA patent site"/>
    <m/>
    <m/>
    <x v="30"/>
    <m/>
    <s v="Patented in Sep 1769 by John Worthington for 26 acres repatented as Worthington's Plains"/>
    <s v="HARRISONS BEGINNING"/>
    <s v="HARRISONS BEGINNING"/>
    <s v=""/>
    <s v=""/>
    <s v=""/>
    <s v=""/>
    <x v="0"/>
    <m/>
    <m/>
    <m/>
    <m/>
    <s v=""/>
    <m/>
    <m/>
    <m/>
    <s v=""/>
    <s v=""/>
    <s v=""/>
    <s v=""/>
    <s v=""/>
    <s v=""/>
  </r>
  <r>
    <x v="347"/>
    <s v="HARRISONS CHANCE"/>
    <x v="2"/>
    <s v=" Henry Ridgely"/>
    <s v="7/4/1728"/>
    <x v="52"/>
    <s v="1728-07"/>
    <s v="HARRISON, Thomas "/>
    <s v=" Thomas  Harrison"/>
    <s v="HARRISON, Thomas "/>
    <s v="Jun 1734"/>
    <s v="1734"/>
    <s v="1734-06"/>
    <s v="Anne Arundel"/>
    <x v="1"/>
    <x v="0"/>
    <n v="62"/>
    <s v="&quot;on the south side of the Great falls of Patapsco River&quot; adjoining Gardiners Mill and near a cave called Owings Cave"/>
    <s v="Hebron"/>
    <s v="Harrisons Chance"/>
    <m/>
    <s v="Harrisons Chance"/>
    <s v="Harrisons Chance Plat"/>
    <m/>
    <x v="136"/>
    <s v="Harrison"/>
    <s v="Surveyed 7/4/1728 by Henry Ridgely; Patented in Jun 1734 by Thomas Harrison for 62 acres repatented as Hebron; &quot;on the south side of the Great falls of Patapsco River&quot; adjoining Gardiners Mill and near a cave called Owings Cave"/>
    <s v="HARRISONS CHANCE"/>
    <s v="HARRISONS CHANCE"/>
    <s v="1734"/>
    <s v="Y"/>
    <s v="Patented in Jun 1734 by HARRISON, Thomas for 62 acres repatented as Hebron; &quot;on the south side of the Great falls of Patapsco River&quot; adjoining Gardiners Mill and near a cave called Owings Cave"/>
    <s v="N"/>
    <x v="2"/>
    <s v="Dependent/Indicated"/>
    <s v="Gardiners Mill, Mount Hebron"/>
    <m/>
    <n v="-2"/>
    <n v="511"/>
    <m/>
    <m/>
    <m/>
    <s v="1734"/>
    <s v="Y"/>
    <s v="Patented in Jun 1734 by HARRISON, Thomas for 62 acres repatented as Hebron; &quot;on the south side of the Great falls of Patapsco River&quot; adjoining Gardiners Mill and near a cave called Owings Cave"/>
    <s v="N"/>
    <s v="1734"/>
    <s v="Y"/>
  </r>
  <r>
    <x v="348"/>
    <s v="HARRYS LOT - RIDGELY"/>
    <x v="31"/>
    <s v=" Charles Calvert"/>
    <s v="3/15/1732"/>
    <x v="2"/>
    <s v="1732-03"/>
    <s v="RIDGELY, Henry"/>
    <s v=" Henry Ridgely"/>
    <s v="RIDGELY, Henry"/>
    <s v="Jun 1734"/>
    <s v="1734"/>
    <s v="1734-06"/>
    <s v="Anne Arundel"/>
    <x v="1"/>
    <x v="1"/>
    <n v="702"/>
    <s v="Resurvey of Ridgelys Forrest and Ridgelys Addition"/>
    <m/>
    <s v="Ridgelys Forest, Ridgelys Addition"/>
    <m/>
    <s v="Harrys Lot - Ridgely"/>
    <s v="Harrys Lot - Ridgely Plat"/>
    <m/>
    <x v="12"/>
    <m/>
    <s v="Surveyed 3/15/1732 by Charles Calvert; Patented in Jun 1734 by Henry Ridgely for 702 acres; Resurvey of Ridgelys Forrest and Ridgelys Addition"/>
    <s v="HARRYS LOT"/>
    <s v="HARRYS LOT - Ridgely"/>
    <s v=""/>
    <s v=""/>
    <s v=""/>
    <s v=""/>
    <x v="7"/>
    <m/>
    <m/>
    <m/>
    <m/>
    <n v="89"/>
    <m/>
    <m/>
    <m/>
    <s v=""/>
    <s v=""/>
    <s v=""/>
    <s v=""/>
    <s v=""/>
    <s v=""/>
  </r>
  <r>
    <x v="349"/>
    <s v="HARRYS LOT - WARFIELD"/>
    <x v="8"/>
    <s v=" Joshua Griffith"/>
    <s v="4/9/1762"/>
    <x v="15"/>
    <s v="1762-04"/>
    <s v="WARFIELD, John "/>
    <s v=" John  Warfield"/>
    <s v="WARFIELD, John "/>
    <s v="Apr 1762"/>
    <s v="1762"/>
    <s v="1762-04"/>
    <s v="Anne Arundel"/>
    <x v="1"/>
    <x v="0"/>
    <n v="99"/>
    <s v="&quot;near the head of a small draft that descends into Snowdens River&quot;, resurvey starts &quot;at the end of the twenty third course of a tract of land called Fredericksborough it being abounder of said land&quot;"/>
    <s v="Resurvey On Harry's Lott"/>
    <s v="Harrys Lot - Warfield"/>
    <m/>
    <s v="Harrys Lot - Warfield"/>
    <s v="Harrys Lot - Warfield Plat"/>
    <m/>
    <x v="24"/>
    <s v="Warfield"/>
    <s v="Surveyed 4/9/1762 by Joshua Griffith; Patented in Apr 1762 by John Warfield for 99 acres repatented as Resurvey On Harry's Lott; &quot;near the head of a small draft that descends into Snowdens River&quot;, resurvey starts &quot;at the end of the twenty third course of a tract of land called Fredericksborough it being abounder of said land&quot;"/>
    <s v="HARRYS LOT"/>
    <s v="HARRYS LOT - Warfield"/>
    <s v="1762"/>
    <s v="Y"/>
    <s v="Patented in Apr 1762 by WARFIELD, John for 99 acres repatented as Resurvey On Harry's Lott; &quot;near the head of a small draft that descends into Snowdens River&quot;, resurvey starts &quot;at the end of the twenty third course of a tract of land called Fredericksborough it being abounder of said land&quot;"/>
    <s v="N"/>
    <x v="12"/>
    <m/>
    <m/>
    <m/>
    <m/>
    <n v="422"/>
    <m/>
    <m/>
    <m/>
    <s v="1762"/>
    <s v="Y"/>
    <s v="Patented in Apr 1762 by WARFIELD, John for 99 acres repatented as Resurvey On Harry's Lott; &quot;near the head of a small draft that descends into Snowdens River&quot;, resurvey starts &quot;at the end of the twenty third course of a tract of land called Fredericksborough it being abounder of said land&quot;"/>
    <s v="N"/>
    <s v="1762"/>
    <s v="Y"/>
  </r>
  <r>
    <x v="350"/>
    <s v="HATHERLYS CONTRIVANCE"/>
    <x v="3"/>
    <s v=" Richard Shipley"/>
    <s v="2/1/1748"/>
    <x v="44"/>
    <s v="1748-02"/>
    <s v="HATHERLY, John "/>
    <s v=" John  Hatherly"/>
    <s v="HATHERLY, John "/>
    <s v="Aug 1750"/>
    <s v="1750"/>
    <s v="1750-08"/>
    <s v="Anne Arundel"/>
    <x v="1"/>
    <x v="1"/>
    <n v="250"/>
    <s v="Resurvey of Hatherly's Forrest and Addition to Hatherly's Forrest &quot;on the south side of the main falls of Patapsco River and on the branches of Patuxent River&quot;"/>
    <m/>
    <s v="Hatherlys Forrest, Addition To Hatherlys Forrest"/>
    <m/>
    <s v="Hatherlys Contrivance"/>
    <s v="Hatherlys Contrivance Plat"/>
    <m/>
    <x v="18"/>
    <s v=""/>
    <s v="Surveyed 2/1/1748 by Richard Shipley; Patented in Aug 1750 by John Hatherly for 250 acres; Resurvey of Hatherly's Forrest and Addition to Hatherly's Forrest &quot;on the south side of the main falls of Patapsco River and on the branches of Patuxent River&quot;"/>
    <s v="HATHERLYS CONTRIVANCE"/>
    <s v="HATHERLYS CONTRIVANCE"/>
    <s v="1750"/>
    <s v="Y"/>
    <s v="Patented in Aug 1750 by HATHERLY, John for 250 acres; Resurvey of Hatherly's Forrest and Addition to Hatherly's Forrest &quot;on the south side of the main falls of Patapsco River and on the branches of Patuxent River&quot;"/>
    <s v="N"/>
    <x v="2"/>
    <s v="Dependent"/>
    <s v="Half Pone, The Mistake, Mackenzies Luck, Barnes Luck"/>
    <m/>
    <n v="-2"/>
    <n v="257"/>
    <m/>
    <m/>
    <m/>
    <s v="1750"/>
    <s v="Y"/>
    <s v="Patented in Aug 1750 by HATHERLY, John for 250 acres; Resurvey of Hatherly's Forrest and Addition to Hatherly's Forrest &quot;on the south side of the main falls of Patapsco River and on the branches of Patuxent River&quot;"/>
    <s v="N"/>
    <s v="1750"/>
    <s v="Y"/>
  </r>
  <r>
    <x v="351"/>
    <s v="HATHERLYS FORREST"/>
    <x v="6"/>
    <s v=" William Cromwell"/>
    <s v="8/12/1741"/>
    <x v="9"/>
    <s v="1741-08"/>
    <s v="HATHERLY, John "/>
    <s v=" John  Hatherly"/>
    <s v="HATHERLY, John "/>
    <s v="Sep 1742"/>
    <s v="1742"/>
    <s v="1742-09"/>
    <s v="Anne Arundel"/>
    <x v="1"/>
    <x v="0"/>
    <n v="100"/>
    <s v="&quot;on the north side of Patuxent River&quot;"/>
    <s v="Hatherly's Contrivance"/>
    <s v="Hatherlys Forrest"/>
    <m/>
    <s v="Hatherlys Forrest"/>
    <s v="Hatherlys Forrest Plat"/>
    <m/>
    <x v="18"/>
    <m/>
    <s v="Surveyed 8/12/1741 by William Cromwell; Patented in Sep 1742 by John Hatherly for 100 acres repatented as Hatherly's Contrivance; &quot;on the north side of Patuxent River&quot;"/>
    <s v="HATHERLYS FORREST"/>
    <s v="HATHERLYS FORREST"/>
    <s v="1742"/>
    <s v="Y"/>
    <s v="Patented in Sep 1742 by HATHERLY, John for 100 acres repatented as Hatherly's Contrivance; &quot;on the north side of Patuxent River&quot;"/>
    <s v="N"/>
    <x v="2"/>
    <s v="Indicated"/>
    <s v="Hatherlys Contrivance"/>
    <m/>
    <n v="-1"/>
    <n v="424"/>
    <m/>
    <m/>
    <m/>
    <s v="1742"/>
    <s v="Y"/>
    <s v="Patented in Sep 1742 by HATHERLY, John for 100 acres repatented as Hatherly's Contrivance; &quot;on the north side of Patuxent River&quot;"/>
    <s v="N"/>
    <s v="1742"/>
    <s v="Y"/>
  </r>
  <r>
    <x v="352"/>
    <s v="HATHERLYS RESOLUTION"/>
    <x v="6"/>
    <s v=" William Cromwell"/>
    <s v="4/14/1744"/>
    <x v="12"/>
    <s v="1744-04"/>
    <s v="HATHERLY, John "/>
    <s v=" John  Hatherly"/>
    <s v="HATHERLY, John "/>
    <s v="Apr 1744"/>
    <s v="1744"/>
    <s v="1744-04"/>
    <s v="Anne Arundel"/>
    <x v="1"/>
    <x v="0"/>
    <n v="50"/>
    <s v="&quot;on the south side of the main falls of Patapsco and on both sides the mane waggon road leading to Monocacy&quot; beginning &quot;at the end of the south by west line of Hopstants [Hopsons] Choice it being a tract of land of John Mackinze and on the east side of the main waggon road aforesaid&quot;"/>
    <m/>
    <s v="Hatherlys Resolution"/>
    <m/>
    <s v="Hatherlys Resolution"/>
    <s v="Hatherlys Resolution Plat"/>
    <m/>
    <x v="18"/>
    <s v="Hatherly"/>
    <s v="Surveyed 4/14/1744 by William Cromwell; Patented in Apr 1744 by John Hatherly for 50 acres; &quot;on the south side of the main falls of Patapsco and on both sides the mane waggon road leading to Monocacy&quot; beginning &quot;at the end of the south by west line of Hopstants [Hopsons] Choice it being a tract of land of John Mackinze and on the east side of the main waggon road aforesaid&quot;"/>
    <s v="HATHERLYS RESOLUTION"/>
    <s v="HATHERLYS RESOLUTION"/>
    <s v="1744"/>
    <s v="Y"/>
    <s v="Patented in Apr 1744 by HATHERLY, John for 50 acres; &quot;on the south side of the main falls of Patapsco and on both sides the mane waggon road leading to Monocacy&quot; beginning &quot;at the end of the south by west line of Hopstants [Hopsons] Choice it being a tract of land of John Mackinze and on the east side of the main waggon road aforesaid&quot;"/>
    <s v="N"/>
    <x v="2"/>
    <s v="Dependent"/>
    <s v="Hopsons Choice"/>
    <m/>
    <n v="0"/>
    <n v="569"/>
    <m/>
    <m/>
    <m/>
    <s v="1744"/>
    <s v="Y"/>
    <s v="Patented in Apr 1744 by HATHERLY, John for 50 acres; &quot;on the south side of the main falls of Patapsco and on both sides the mane waggon road leading to Monocacy&quot; beginning &quot;at the end of the south by west line of Hopstants [Hopsons] Choice it being a tract of land of John Mackinze and on the east side of the main waggon road aforesaid&quot;"/>
    <s v="N"/>
    <s v="1744"/>
    <s v="Y"/>
  </r>
  <r>
    <x v="353"/>
    <s v="HAY FIELD"/>
    <x v="16"/>
    <s v=" John Duvall"/>
    <s v="4/14/1821"/>
    <x v="82"/>
    <s v="1821-04"/>
    <s v="RIDGELY, Samuel"/>
    <s v=" Samuel Ridgely"/>
    <s v="RIDGELY, Samuel"/>
    <s v="Aug 1825"/>
    <s v="1825"/>
    <s v="1825-08"/>
    <s v="Anne Arundel"/>
    <x v="1"/>
    <x v="1"/>
    <n v="602"/>
    <s v="Resurvey of Turkey Point, Howards Resolution, North Hills, and Second Discovery"/>
    <m/>
    <s v="Turkey Point, North Hills, Second Discovery, Equitable"/>
    <m/>
    <s v="Hay Field"/>
    <s v="Hay Field Plat"/>
    <m/>
    <x v="12"/>
    <m/>
    <s v="Surveyed 4/14/1821 by John Duvall; Patented in Aug 1825 by Samuel Ridgely for 602 acres; Resurvey of Turkey Point, Howards Resolution, North Hills, and Second Discovery"/>
    <s v="HAY FIELD"/>
    <s v="HAY FIELD"/>
    <s v="1825"/>
    <s v="Y"/>
    <s v="Patented in Aug 1825 by RIDGELY, Samuel for 602 acres; Resurvey of Turkey Point, Howards Resolution, North Hills, and Second Discovery"/>
    <s v="N"/>
    <x v="11"/>
    <m/>
    <m/>
    <m/>
    <n v="0"/>
    <n v="123"/>
    <m/>
    <m/>
    <m/>
    <s v="1825"/>
    <s v="Y"/>
    <s v="Patented in Aug 1825 by RIDGELY, Samuel for 602 acres; Resurvey of Turkey Point, Howards Resolution, North Hills, and Second Discovery"/>
    <s v="N"/>
    <s v="1825"/>
    <s v="Y"/>
  </r>
  <r>
    <x v="354"/>
    <s v=""/>
    <x v="32"/>
    <s v=" John O'donnell"/>
    <s v="3/14/1826"/>
    <x v="83"/>
    <s v="1826-03"/>
    <s v="O'DONNELL, John"/>
    <s v=" John O'donnell"/>
    <s v="O'DONNELL, John"/>
    <s v="Aug 1828"/>
    <s v="1828"/>
    <s v="1828-08"/>
    <s v="Anne Arundel"/>
    <x v="1"/>
    <x v="1"/>
    <n v="1305"/>
    <s v="Resurvey of parts of Altogether, Worthington's Range, Brown's Chance &amp; Dorsey's Friendship, Good Range, Dorsey's Addition"/>
    <m/>
    <s v="Altogether, Henry And Thomas, Browns Chance, Good Range, Dorseys Addition To Thomas Lot"/>
    <m/>
    <s v=" Hay Land Farm"/>
    <s v="Hay Land Farm Plat"/>
    <m/>
    <x v="137"/>
    <m/>
    <s v="Surveyed 3/14/1826 by John O'donnell; Patented in Aug 1828 by John O'donnell for 1305 acres; Resurvey of parts of Altogether, Worthington's Range, Brown's Chance &amp; Dorsey's Friendship, Good Range, Dorsey's Addition"/>
    <s v="HAY LAND FARM"/>
    <s v="HAY LAND FARM"/>
    <s v=""/>
    <s v=""/>
    <s v=""/>
    <s v=""/>
    <x v="14"/>
    <m/>
    <m/>
    <m/>
    <m/>
    <s v=""/>
    <m/>
    <m/>
    <m/>
    <s v=""/>
    <s v=""/>
    <s v=""/>
    <s v=""/>
    <s v=""/>
    <s v=""/>
  </r>
  <r>
    <x v="355"/>
    <s v="HAY MEADOW"/>
    <x v="8"/>
    <s v=" Joshua Griffith"/>
    <s v="11/18/1764"/>
    <x v="20"/>
    <s v="1764-11"/>
    <s v="DORSEY, Edward "/>
    <s v=" Edward  Dorsey"/>
    <s v="DORSEY, Edward "/>
    <s v="Jul 1770"/>
    <s v="1770"/>
    <s v="1770-07"/>
    <s v="Anne Arundel"/>
    <x v="1"/>
    <x v="0"/>
    <n v="23"/>
    <s v="&quot;beginning at the end of 412 perches of the second course of the land called Taylor's Park&quot;"/>
    <m/>
    <s v="Hay Meadow"/>
    <s v="Edward Dorsey son of John"/>
    <s v="Hay Meadow"/>
    <s v="Hay Meadow Plat"/>
    <m/>
    <x v="23"/>
    <m/>
    <s v="Surveyed 11/18/1764 by Joshua Griffith; Patented in Jul 1770 by Edward Dorsey for 23 acres; &quot;beginning at the end of 412 perches of the second course of the land called Taylor's Park&quot;"/>
    <s v="HAY MEADOW"/>
    <s v="HAY MEADOW"/>
    <s v="1770"/>
    <s v="Y"/>
    <s v="Patented in Jul 1770 by DORSEY, Edward for 23 acres; &quot;beginning at the end of 412 perches of the second course of the land called Taylor's Park&quot;"/>
    <s v="N"/>
    <x v="4"/>
    <m/>
    <m/>
    <m/>
    <m/>
    <n v="651"/>
    <m/>
    <m/>
    <m/>
    <s v="1770"/>
    <s v="Y"/>
    <s v="Patented in Jul 1770 by DORSEY, Edward for 23 acres; &quot;beginning at the end of 412 perches of the second course of the land called Taylor's Park&quot;"/>
    <s v="N"/>
    <s v="1770"/>
    <s v="Y"/>
  </r>
  <r>
    <x v="356"/>
    <s v="HAYWARDS DISCOVERY"/>
    <x v="1"/>
    <s v=" Basil Burgess"/>
    <s v="3/2/1773"/>
    <x v="29"/>
    <s v="1773-03"/>
    <s v="HAYWARD, Joshua"/>
    <s v=" Joshua Hayward"/>
    <s v="HAYWARD, Joshua"/>
    <s v="Mar 1773"/>
    <s v="1773"/>
    <s v="1773-03"/>
    <s v="Anne Arundel"/>
    <x v="1"/>
    <x v="0"/>
    <n v="47"/>
    <s v="&quot;Beginning at .. the beginning trees of a tract or parcel of land called Little Worth&quot;; shown on the plat for West Ilchester"/>
    <m/>
    <s v="Haywards Discovery"/>
    <m/>
    <s v="Haywards Discovery"/>
    <s v="Haywards Discovery Plat"/>
    <m/>
    <x v="86"/>
    <m/>
    <s v="Surveyed 3/2/1773 by Basil Burgess; Patented in Mar 1773 by Joshua Hayward for 47 acres; &quot;Beginning at .. the beginning trees of a tract or parcel of land called Little Worth&quot;; shown on the plat for West Ilchester"/>
    <s v="HAYWARDS DISCOVERY"/>
    <s v="HAYWARDS DISCOVERY"/>
    <s v="1773"/>
    <s v="Y"/>
    <s v="Patented in Mar 1773 by HAYWARD, Joshua for 47 acres; &quot;Beginning at … the beginning trees of a tract or parcel of land called Little Worth&quot;; shown on the plat for West Ilchester"/>
    <s v="N"/>
    <x v="3"/>
    <m/>
    <m/>
    <m/>
    <n v="-4"/>
    <n v="579"/>
    <m/>
    <m/>
    <m/>
    <s v="1773"/>
    <s v="Y"/>
    <s v="Patented in Mar 1773 by HAYWARD, Joshua for 47 acres; &quot;Beginning at … the beginning trees of a tract or parcel of land called Little Worth&quot;; shown on the plat for West Ilchester"/>
    <s v="N"/>
    <s v="1773"/>
    <s v="Y"/>
  </r>
  <r>
    <x v="357"/>
    <s v="HAZARD"/>
    <x v="10"/>
    <s v=" John Dorsey"/>
    <s v="2/2/1725"/>
    <x v="22"/>
    <s v="1725-02"/>
    <s v="HOWARD, Thomas"/>
    <s v=" Thomas Howard"/>
    <s v="HOWARD, Thomas"/>
    <s v="Jul 1726"/>
    <s v="1726"/>
    <s v="1726-07"/>
    <s v="Baltimore"/>
    <x v="1"/>
    <x v="0"/>
    <n v="50"/>
    <s v="in Baltimore County &quot;on the west side of Brown's River of Patuxent on both sides the mouth of the north west branch on the southward of the land called Hoods Hall&quot; starting at &quot;the beginning tree of Kendall's Delight&quot;"/>
    <s v="Larances Purchase"/>
    <s v="Hazard"/>
    <m/>
    <s v="Hazard"/>
    <s v="Hazard Plat"/>
    <m/>
    <x v="34"/>
    <m/>
    <s v="Surveyed 2/2/1725 by John Dorsey; Patented in Jul 1726 by Thomas Howard for 50 acres repatented as Larances Purchase; in Baltimore County &quot;on the west side of Brown's River of Patuxent on both sides the mouth of the north west branch on the southward of the land called Hoods Hall&quot; starting at &quot;the beginning tree of Kendall's Delight&quot;"/>
    <s v="HAZARD"/>
    <s v="HAZARD"/>
    <s v="1726"/>
    <s v="Y"/>
    <s v="Patented in Jul 1726 by HOWARD, Thomas for 50 acres repatented as Larances Purchase; in Baltimore County &quot;on the west side of Brown's River of Patuxent on both sides the mouth of the north west branch on the southward of the land called Hoods Hall&quot; starting at &quot;the beginning tree of Kendall's Delight&quot;"/>
    <s v="N"/>
    <x v="2"/>
    <m/>
    <m/>
    <m/>
    <m/>
    <n v="553"/>
    <m/>
    <m/>
    <m/>
    <s v="1726"/>
    <s v="Y"/>
    <s v="Patented in Jul 1726 by HOWARD, Thomas for 50 acres repatented as Larances Purchase; in Baltimore County &quot;on the west side of Brown's River of Patuxent on both sides the mouth of the north west branch on the southward of the land called Hoods Hall&quot; starting at &quot;the beginning tree of Kendall's Delight&quot;"/>
    <s v="N"/>
    <s v="1726"/>
    <s v="Y"/>
  </r>
  <r>
    <x v="358"/>
    <s v=""/>
    <x v="9"/>
    <s v=" Baruch Fowler"/>
    <s v="11/4/1801"/>
    <x v="77"/>
    <s v="1801-11"/>
    <s v="MATTHEWS, William"/>
    <s v=" William Matthews"/>
    <s v="MATTHEWS, William"/>
    <s v="Apr 1814"/>
    <s v="1814"/>
    <s v="1814-04"/>
    <s v="Anne Arundel"/>
    <x v="1"/>
    <x v="1"/>
    <n v="522.5"/>
    <s v="Resurvey of part of Felicity, part of Stevens Forest, and part of Whitacres Chance; adjoining Talbotts Resolution Manor"/>
    <m/>
    <s v="Stevens Forest, Whitacres Chance"/>
    <m/>
    <s v="Hazelwood"/>
    <s v="Hazelwood Plat (Page 1)"/>
    <m/>
    <x v="138"/>
    <m/>
    <s v="Surveyed 11/4/1801 by Baruch Fowler; Patented in Apr 1814 by William Matthews for 522.5 acres; Resurvey of part of Felicity, part of Stevens Forest, and part of Whitacres Chance; adjoining Talbotts Resolution Manor"/>
    <s v="HAZELWOOD"/>
    <s v="HAZELWOOD"/>
    <s v=""/>
    <s v=""/>
    <s v=""/>
    <s v=""/>
    <x v="13"/>
    <m/>
    <m/>
    <m/>
    <m/>
    <s v=""/>
    <m/>
    <m/>
    <m/>
    <s v=""/>
    <s v=""/>
    <s v=""/>
    <s v=""/>
    <s v=""/>
    <s v=""/>
  </r>
  <r>
    <x v="359"/>
    <s v="HEAD QUARTERS"/>
    <x v="1"/>
    <s v=" Basil Burgess"/>
    <s v="1/11/1775"/>
    <x v="4"/>
    <s v="1775-01"/>
    <s v="CHASE, Samuel"/>
    <s v=" Samuel Chase"/>
    <s v="CHASE, Samuel"/>
    <s v="Nov 1785"/>
    <s v="1785"/>
    <s v="1785-11"/>
    <s v="Anne Arundel"/>
    <x v="1"/>
    <x v="1"/>
    <n v="845"/>
    <s v="Resurvey of the String Enlarged showing adjoining tracts Hampton Court, Pillaged Land, Empty Bottle, A Cork For The Empty Bottle, Mansell's United Friendship, and Range Declined"/>
    <m/>
    <s v="String"/>
    <m/>
    <s v="Head Quarters"/>
    <s v="Head Quarters Plat"/>
    <m/>
    <x v="67"/>
    <m/>
    <s v="Surveyed 1/11/1775 by Basil Burgess; Patented in Nov 1785 by Samuel Chase for 845 acres; Resurvey of the String Enlarged showing adjoining tracts Hampton Court, Pillaged Land, Empty Bottle, A Cork For The Empty Bottle, Mansell's United Friendship, and Range Declined"/>
    <s v="HEAD QUARTERS"/>
    <s v="HEAD QUARTERS"/>
    <s v=""/>
    <s v=""/>
    <s v=""/>
    <s v=""/>
    <x v="1"/>
    <m/>
    <m/>
    <m/>
    <m/>
    <n v="100"/>
    <m/>
    <m/>
    <m/>
    <s v=""/>
    <s v=""/>
    <s v=""/>
    <s v=""/>
    <s v=""/>
    <s v=""/>
  </r>
  <r>
    <x v="360"/>
    <s v="HEBRON"/>
    <x v="3"/>
    <s v=" Richard Shipley"/>
    <s v="6/8/1752"/>
    <x v="50"/>
    <s v="1752-06"/>
    <s v="HAMILTON, John "/>
    <s v=" John  Hamilton"/>
    <s v="HAMILTON, John "/>
    <s v="Dec 1753"/>
    <s v="1753"/>
    <s v="1753-12"/>
    <s v="Anne Arundel"/>
    <x v="1"/>
    <x v="1"/>
    <n v="212"/>
    <s v="Resurvey of Harrisons Chance &quot;on the south west side of the main falls of Patapsco River&quot;, adjoining Gardiners Mill, Batchelors Choice, Thackers Chance, Gardiners Gardin, Cockey's Regulation"/>
    <s v="Mount Calvary"/>
    <s v="Harrisons Chance"/>
    <m/>
    <s v="Hebron"/>
    <s v="Hebron Plat"/>
    <m/>
    <x v="139"/>
    <s v="Dorsey"/>
    <s v="Surveyed 6/8/1752 by Richard Shipley; Patented in Dec 1753 by John Hamilton for 212 acres repatented as Mount Calvary; Resurvey of Harrisons Chance &quot;on the south west side of the main falls of Patapsco River&quot;, adjoining Gardiners Mill, Batchelors Choice, Thackers Chance, Gardiners Gardin, Cockey's Regulation"/>
    <s v="HEBRON"/>
    <s v="HEBRON"/>
    <s v="1753"/>
    <s v="Y"/>
    <s v="Patented in Dec 1753 by HAMILTON, John for 212 acres repatented as Mount Calvary; Resurvey of Harrisons Chance &quot;on the south west side of the main falls of Patapsco River&quot;, adjoining Gardiners Mill, Batchelors Choice, Thackers Chance, Gardiners Gardin, Cockey's Regulation"/>
    <s v="N"/>
    <x v="3"/>
    <s v="Dependent/Indicated"/>
    <s v="Harrisons Chance/borders Patapsco River"/>
    <m/>
    <n v="-2"/>
    <n v="302"/>
    <m/>
    <m/>
    <m/>
    <s v="1753"/>
    <s v="Y"/>
    <s v="Patented in Dec 1753 by HAMILTON, John for 212 acres repatented as Mount Calvary; Resurvey of Harrisons Chance &quot;on the south west side of the main falls of Patapsco River&quot;, adjoining Gardiners Mill, Batchelors Choice, Thackers Chance, Gardiners Gardin, Cockey's Regulation"/>
    <s v="N"/>
    <s v="1753"/>
    <s v="Y"/>
  </r>
  <r>
    <x v="361"/>
    <s v="HENRY AND PETER"/>
    <x v="3"/>
    <s v=" Richard Shipley"/>
    <s v="10/6/1749"/>
    <x v="24"/>
    <s v="1749-10"/>
    <s v="BARNES, Peter "/>
    <s v=" Peter  Barnes"/>
    <s v="BARNES, Peter "/>
    <s v="Apr 1751"/>
    <s v="1751"/>
    <s v="1751-04"/>
    <s v="Anne Arundel"/>
    <x v="1"/>
    <x v="1"/>
    <n v="585"/>
    <s v="Resurvey of Fine soil Forrest &quot;between the branches of the Middle River of Patuxent and the branches of Snowdens River in the Barrans&quot;, adjoining Boyling Springs, Round About Hills, Pheasant Ridge"/>
    <s v="Windsor"/>
    <s v="Fine Soil Forrest"/>
    <m/>
    <s v="Henry And Peter"/>
    <s v="Henry And Peter Plat"/>
    <m/>
    <x v="8"/>
    <s v="Barnes"/>
    <s v="Surveyed 10/6/1749 by Richard Shipley; Patented in Apr 1751 by Peter Barnes for 585 acres repatented as Windsor; Resurvey of Fine soil Forrest &quot;between the branches of the Middle River of Patuxent and the branches of Snowdens River in the Barrans&quot;, adjoining Boyling Springs, Round About Hills, Pheasant Ridge"/>
    <s v="HENRY AND PETER"/>
    <s v="HENRY AND PETER"/>
    <s v="1751"/>
    <s v="Y"/>
    <s v="Patented in Apr 1751 by BARNES, Peter for 585 acres repatented as Windsor; Resurvey of Fine soil Forrest &quot;between the branches of the Middle River of Patuxent and the branches of Snowdens River in the Barrans&quot;, adjoining Boyling Springs, Round About Hills, Pheasant Ridge"/>
    <s v="N"/>
    <x v="21"/>
    <s v="Fixed"/>
    <s v="Appears to border McKendree and Hobbs Roads"/>
    <m/>
    <m/>
    <n v="127"/>
    <m/>
    <m/>
    <m/>
    <s v="1751"/>
    <s v="Y"/>
    <s v="Patented in Apr 1751 by BARNES, Peter for 585 acres repatented as Windsor; Resurvey of Fine soil Forrest &quot;between the branches of the Middle River of Patuxent and the branches of Snowdens River in the Barrans&quot;, adjoining Boyling Springs, Round About Hills, Pheasant Ridge"/>
    <s v="N"/>
    <s v="1751"/>
    <s v="Y"/>
  </r>
  <r>
    <x v="362"/>
    <s v="HENRY AND THOMAS"/>
    <x v="10"/>
    <s v=" John Dorsey"/>
    <s v="8/18/1719"/>
    <x v="17"/>
    <s v="1719-08"/>
    <s v="WORTHINGTON, Thomas "/>
    <s v=" Thomas  Worthington"/>
    <s v="WORTHINGTON, Thomas "/>
    <s v="Aug 1719"/>
    <s v="1719"/>
    <s v="1719-08"/>
    <s v="Baltimore"/>
    <x v="1"/>
    <x v="0"/>
    <n v="600"/>
    <s v="in Baltimore County beginning at a bounded tree on White Wine and Claret"/>
    <s v="Worthington's Range"/>
    <s v="Henry And Thomas"/>
    <s v="Henry Ridgely and Thomas Worthington were partners"/>
    <s v="Henry And Thomas"/>
    <s v="Henry And Thomas Plat"/>
    <m/>
    <x v="30"/>
    <s v="Worthington"/>
    <s v="Surveyed 8/18/1719 by John Dorsey; Patented in Aug 1719 by Thomas Worthington for 600 acres repatented as Worthington's Range; in Baltimore County beginning at a bounded tree on White Wine and Claret"/>
    <s v="HENRY AND THOMAS"/>
    <s v="HENRY AND THOMAS"/>
    <s v="1719"/>
    <s v="Y"/>
    <s v="Patented in Aug 1719 by WORTHINGTON, Thomas for 600 acres repatented as Worthington's Range; in Baltimore County beginning at a bounded tree on White Wine and Claret"/>
    <s v="N"/>
    <x v="14"/>
    <m/>
    <m/>
    <m/>
    <m/>
    <n v="122"/>
    <m/>
    <m/>
    <m/>
    <s v="1719"/>
    <s v="Y"/>
    <s v="Patented in Aug 1719 by WORTHINGTON, Thomas for 600 acres repatented as Worthington's Range; in Baltimore County beginning at a bounded tree on White Wine and Claret"/>
    <s v="N"/>
    <s v="1719"/>
    <s v="Y"/>
  </r>
  <r>
    <x v="363"/>
    <s v="HENRYS LOT"/>
    <x v="7"/>
    <s v=" Orlando Griffith"/>
    <s v="5/27/1767"/>
    <x v="54"/>
    <s v="1767-05"/>
    <s v="CUTSARY, Henry"/>
    <s v=" Henry Cutsary"/>
    <s v="CUTSARY, Henry"/>
    <s v="Jul 1768"/>
    <s v="1768"/>
    <s v="1768-07"/>
    <s v="Anne Arundel"/>
    <x v="1"/>
    <x v="0"/>
    <n v="50"/>
    <s v="&quot;on the west side of a branch called Mill Branch&quot;"/>
    <s v="Henry's United Friendship"/>
    <s v="Henrys Lot"/>
    <m/>
    <s v="Henrys Lot"/>
    <s v="Henrys Lot Plat"/>
    <m/>
    <x v="140"/>
    <m/>
    <s v="Surveyed 5/27/1767 by Orlando Griffith; Patented in Jul 1768 by Henry Cutsary for 50 acres repatented as Henry's United Friendship; &quot;on the west side of a branch called Mill Branch&quot;"/>
    <s v="HENRYS LOT"/>
    <s v="HENRYS LOT"/>
    <s v="1768"/>
    <s v="Y"/>
    <s v="Patented in Jul 1768 by CUTSARY, Henry for 50 acres repatented as Henry's United Friendship; &quot;on the west side of a branch called Mill Branch&quot;"/>
    <s v="N"/>
    <x v="1"/>
    <m/>
    <m/>
    <m/>
    <m/>
    <n v="566"/>
    <m/>
    <m/>
    <m/>
    <s v="1768"/>
    <s v="Y"/>
    <s v="Patented in Jul 1768 by CUTSARY, Henry for 50 acres repatented as Henry's United Friendship; &quot;on the west side of a branch called Mill Branch&quot;"/>
    <s v="N"/>
    <s v="1768"/>
    <s v="Y"/>
  </r>
  <r>
    <x v="364"/>
    <s v="HENRYS PARK"/>
    <x v="2"/>
    <s v=" Henry Ridgely"/>
    <s v="3/22/1732"/>
    <x v="2"/>
    <s v="1732-03"/>
    <s v="BARNES, Adam "/>
    <s v=" Adam  Barnes"/>
    <s v="BARNES, Adam "/>
    <s v="Jun 1734"/>
    <s v="1734"/>
    <s v="1734-06"/>
    <s v="Anne Arundel"/>
    <x v="1"/>
    <x v="0"/>
    <n v="100"/>
    <s v="&quot;near the head of the Middle River of Patuxent&quot; starting &quot;on the north side of the head of a branch called Barron Branch leading in on the east side of the aforesaid Middle River&quot;"/>
    <m/>
    <s v="Henrys Park"/>
    <m/>
    <s v="Henrys Park"/>
    <s v="Henrys Park Plat"/>
    <m/>
    <x v="8"/>
    <s v="Barnes"/>
    <s v="Surveyed 3/22/1732 by Henry Ridgely; Patented in Jun 1734 by Adam Barnes for 100 acres; &quot;near the head of the Middle River of Patuxent&quot; starting &quot;on the north side of the head of a branch called Barron Branch leading in on the east side of the aforesaid Middle River&quot;"/>
    <s v="HENRYS PARK"/>
    <s v="HENRYS PARK"/>
    <s v="1734"/>
    <s v="Y"/>
    <s v="Patented in Jun 1734 by BARNES, Adam for 100 acres; &quot;near the head of the Middle River of Patuxent&quot; starting &quot;on the north side of the head of a branch called Barron Branch leading in on the east side of the aforesaid Middle River&quot;"/>
    <s v="N"/>
    <x v="11"/>
    <s v="Vague"/>
    <s v="Conclusion, Adams Forrest"/>
    <m/>
    <m/>
    <n v="432"/>
    <m/>
    <m/>
    <m/>
    <s v="1734"/>
    <s v="Y"/>
    <s v="Patented in Jun 1734 by BARNES, Adam for 100 acres; &quot;near the head of the Middle River of Patuxent&quot; starting &quot;on the north side of the head of a branch called Barron Branch leading in on the east side of the aforesaid Middle River&quot;"/>
    <s v="N"/>
    <s v="1734"/>
    <s v="Y"/>
  </r>
  <r>
    <x v="365"/>
    <s v="HENRYS UNITED FRIENDSHIP"/>
    <x v="1"/>
    <s v=" Basil Burgess"/>
    <s v="6/30/1770"/>
    <x v="0"/>
    <s v="1770-06"/>
    <s v="MANSELL, Samuel "/>
    <s v=" Samuel  Mansell"/>
    <s v="MANSELL, Samuel "/>
    <s v="Aug 1770"/>
    <s v="1770"/>
    <s v="1770-08"/>
    <s v="Anne Arundel"/>
    <x v="1"/>
    <x v="1"/>
    <n v="312.75"/>
    <s v="Resurvey of Henry's Lott starting &quot;near the east side of one of the drafts of Nimble Johns Cabbin Branch and about north from the said Henry Cutsary's dwelling plantation&quot; at the beginning trees of I Have Been A Great While At Rest&quot;"/>
    <m/>
    <s v="Henrys Lot"/>
    <m/>
    <s v="Henrys United Friendship"/>
    <s v="Henrys United Friendship Plat"/>
    <m/>
    <x v="21"/>
    <m/>
    <s v="Surveyed 6/30/1770 by Basil Burgess; Patented in Aug 1770 by Samuel Mansell for 312.75 acres; Resurvey of Henry's Lott starting &quot;near the east side of one of the drafts of Nimble Johns Cabbin Branch and about north from the said Henry Cutsary's dwelling plantation&quot; at the beginning trees of I Have Been A Great While At Rest&quot;"/>
    <s v="HENRYS UNITED FRIENDSHIP"/>
    <s v="HENRYS UNITED FRIENDSHIP"/>
    <s v=""/>
    <s v=""/>
    <s v=""/>
    <s v=""/>
    <x v="1"/>
    <m/>
    <m/>
    <m/>
    <m/>
    <n v="211"/>
    <m/>
    <m/>
    <m/>
    <s v=""/>
    <s v=""/>
    <s v=""/>
    <s v=""/>
    <s v=""/>
    <s v=""/>
  </r>
  <r>
    <x v="366"/>
    <s v="HICKENS CHANCE AND DORSEYS FRIENDSHIP"/>
    <x v="10"/>
    <s v=" John Dorsey"/>
    <s v="1/26/1723"/>
    <x v="32"/>
    <s v="1723-01"/>
    <s v="HICKENS, Thomas"/>
    <s v=" Thomas Hickens"/>
    <s v="HICKENS, Thomas"/>
    <n v="1725"/>
    <s v="1725"/>
    <s v="1725-01"/>
    <s v="Baltimore"/>
    <x v="1"/>
    <x v="0"/>
    <n v="187.5"/>
    <s v="&quot;between Elk Ridge and the easternmost branch of Patuxent River&quot;, starting at New Year's Gift"/>
    <s v="Joseph's Gift"/>
    <s v="Hickens Chance &amp; Dorseys Friendship"/>
    <m/>
    <s v="Hickens Chance &amp; Dorseys Friendship"/>
    <s v="Hickens Chance &amp; Dorseys Friendship Plat"/>
    <m/>
    <x v="141"/>
    <m/>
    <s v="Surveyed 1/26/1723 by John Dorsey; Patented in 1725 by Thomas Hickens for 187.5 acres repatented as Joseph's Gift; &quot;between Elk Ridge and the easternmost branch of Patuxent River&quot;, starting at New Year's Gift"/>
    <s v="HICKENS CHANCE AND DORSEYS FRIENDSHIP"/>
    <s v="HICKENS CHANCE AND DORSEYS FRIENDSHIP"/>
    <s v="1725"/>
    <s v="Y"/>
    <s v="Patented in 1725 by HICKENS, Thomas for 187.5 acres repatented as Joseph's Gift; &quot;between Elk Ridge and the easternmost branch of Patuxent River&quot;, starting at New Year's Gift"/>
    <s v="N"/>
    <x v="13"/>
    <m/>
    <m/>
    <m/>
    <n v="-3"/>
    <n v="301"/>
    <m/>
    <m/>
    <m/>
    <s v="1725"/>
    <s v="Y"/>
    <s v="Patented in 1725 by HICKENS, Thomas for 187.5 acres repatented as Joseph's Gift; &quot;between Elk Ridge and the easternmost branch of Patuxent River&quot;, starting at New Year's Gift"/>
    <s v="N"/>
    <s v="1725"/>
    <s v="Y"/>
  </r>
  <r>
    <x v="367"/>
    <s v="HICKORY BOTTOM"/>
    <x v="3"/>
    <s v=" Richard Shipley"/>
    <s v="3/3/1749"/>
    <x v="24"/>
    <s v="1749-03"/>
    <s v="DAVIS, Robert "/>
    <s v=" Robert  Davis"/>
    <s v="DAVIS, Robert "/>
    <s v="Mar 1749"/>
    <s v="1749"/>
    <s v="1749-03"/>
    <s v="Anne Arundel"/>
    <x v="1"/>
    <x v="0"/>
    <n v="10"/>
    <s v="&quot;on the south side of the main falls of Patapsco River Beginning at the end of the north seventy nine degrees west 370 perch course of a tract of land called Ranters Ridge&quot;"/>
    <m/>
    <s v="Hickory Bottom"/>
    <m/>
    <s v="Hickory Bottom"/>
    <s v="Hickory Bottom Plat"/>
    <m/>
    <x v="95"/>
    <m/>
    <s v="Surveyed 3/3/1749 by Richard Shipley; Patented in Mar 1749 by Robert Davis for 10 acres; &quot;on the south side of the main falls of Patapsco River Beginning at the end of the north seventy nine degrees west 370 perch course of a tract of land called Ranters Ridge&quot;"/>
    <s v="HICKORY BOTTOM"/>
    <s v="HICKORY BOTTOM"/>
    <s v="1749"/>
    <s v="Y"/>
    <s v="Patented in Mar 1749 by DAVIS, Robert for 10 acres; &quot;on the south side of the main falls of Patapsco River Beginning at the end of the north seventy nine degrees west 370 perch course of a tract of land called Ranters Ridge&quot;"/>
    <s v="N"/>
    <x v="22"/>
    <m/>
    <m/>
    <m/>
    <m/>
    <n v="708"/>
    <m/>
    <m/>
    <m/>
    <s v="1749"/>
    <s v="Y"/>
    <s v="Patented in Mar 1749 by DAVIS, Robert for 10 acres; &quot;on the south side of the main falls of Patapsco River Beginning at the end of the north seventy nine degrees west 370 perch course of a tract of land called Ranters Ridge&quot;"/>
    <s v="N"/>
    <s v="1749"/>
    <s v="Y"/>
  </r>
  <r>
    <x v="368"/>
    <s v="HICKORY FOREST"/>
    <x v="3"/>
    <s v=" Richard Shipley"/>
    <s v="3/13/1754"/>
    <x v="36"/>
    <s v="1754-03"/>
    <s v="GRIFFITH, Henry "/>
    <s v=" Henry  Griffith"/>
    <s v="GRIFFITH, Henry "/>
    <s v="Mar 1754"/>
    <s v="1754"/>
    <s v="1754-03"/>
    <s v="Anne Arundel"/>
    <x v="1"/>
    <x v="0"/>
    <n v="20"/>
    <s v="&quot;in the fork of Snowden River&quot; near the road &quot;that leads from John Mobberley's old plantation to John Welsh's&quot;"/>
    <s v="Fredericks Burgh"/>
    <s v="Hickory Forest"/>
    <m/>
    <s v="Hickory Forest"/>
    <s v="Hickory Forest Plat"/>
    <m/>
    <x v="53"/>
    <s v="Griffith"/>
    <s v="Surveyed 3/13/1754 by Richard Shipley; Patented in Mar 1754 by Henry Griffith for 20 acres repatented as Fredericks Burgh; &quot;in the fork of Snowden River&quot; near the road &quot;that leads from John Mobberley's old plantation to John Welsh's&quot;"/>
    <s v="HICKORY FOREST"/>
    <s v="HICKORY FOREST"/>
    <s v="1754"/>
    <s v="Y"/>
    <s v="Patented in Mar 1754 by GRIFFITH, Henry for 20 acres repatented as Fredericks Burgh; &quot;in the fork of Snowden River&quot; near the road &quot;that leads from John Mobberley's old plantation to John Welsh's&quot;"/>
    <s v="N"/>
    <x v="12"/>
    <s v="Dependent"/>
    <s v="Shown on plat of Fredericks Burgh"/>
    <m/>
    <m/>
    <n v="672"/>
    <m/>
    <m/>
    <m/>
    <s v="1754"/>
    <s v="Y"/>
    <s v="Patented in Mar 1754 by GRIFFITH, Henry for 20 acres repatented as Fredericks Burgh; &quot;in the fork of Snowden River&quot; near the road &quot;that leads from John Mobberley's old plantation to John Welsh's&quot;"/>
    <s v="N"/>
    <s v="1754"/>
    <s v="Y"/>
  </r>
  <r>
    <x v="369"/>
    <s v="HICKORY RIDGE"/>
    <x v="14"/>
    <s v=" Thomas Larkin"/>
    <s v="11/17/1720"/>
    <x v="49"/>
    <s v="1720-11"/>
    <s v="CLARKE, Neale"/>
    <s v=" Neale Clarke"/>
    <s v="CLARKE, Neale"/>
    <s v="Sep 1723"/>
    <s v="1723"/>
    <s v="1723-09"/>
    <s v="Anne Arundel"/>
    <x v="1"/>
    <x v="0"/>
    <n v="618"/>
    <s v="&quot;near a branch of Patuxent River called Snowdens River and on the North side of the said river between the land called White Wine and Claret and the land called Snowdens Manner&quot;"/>
    <s v="Hickory Ridge (Resurveyed)"/>
    <s v="Hickory Ridge"/>
    <m/>
    <s v="Hickory Ridge"/>
    <s v="Hickory Ridge Plat"/>
    <m/>
    <x v="142"/>
    <s v=""/>
    <s v="Surveyed 11/17/1720 by Thomas Larkin; Patented in Sep 1723 by Neale Clarke for 618 acres repatented as Hickory Ridge (Resurveyed); &quot;near a branch of Patuxent River called Snowdens River and on the North side of the said river between the land called White Wine and Claret and the land called Snowdens Manner&quot;"/>
    <s v="HICKORY RIDGE"/>
    <s v="HICKORY RIDGE"/>
    <s v="1723"/>
    <s v="Y"/>
    <s v="Patented in Sep 1723 by CLARKE, Neale for 618 acres repatented as Hickory Ridge (Resurveyed); &quot;near a branch of Patuxent River called Snowdens River and on the North side of the said river between the land called White Wine and Claret and the land called Snowdens Manner&quot;"/>
    <s v="N"/>
    <x v="20"/>
    <s v="Dependent"/>
    <s v="White Wine And Claret, Snowdens Manor"/>
    <m/>
    <n v="-4"/>
    <n v="103"/>
    <m/>
    <m/>
    <m/>
    <s v="1723"/>
    <s v="Y"/>
    <s v="Patented in Sep 1723 by CLARKE, Neale for 618 acres repatented as Hickory Ridge (Resurveyed); &quot;near a branch of Patuxent River called Snowdens River and on the North side of the said river between the land called White Wine and Claret and the land called Snowdens Manner&quot;"/>
    <s v="N"/>
    <s v="1723"/>
    <s v="Y"/>
  </r>
  <r>
    <x v="370"/>
    <s v="HICKORY RIDGE - RESURVEYED"/>
    <x v="3"/>
    <s v=" Richard Shipley"/>
    <s v="9/17/1753"/>
    <x v="27"/>
    <s v="1753-09"/>
    <s v="RIDGELY, Greenberry"/>
    <s v=" Greenberry Ridgely"/>
    <s v="RIDGELY, Greenberry"/>
    <s v="Aug 1755"/>
    <s v="1755"/>
    <s v="1755-08"/>
    <s v="Anne Arundel"/>
    <x v="1"/>
    <x v="1"/>
    <n v="418"/>
    <s v="Resurvey of tract of same name to remove land lost to elder surveys, adjoining Partnership"/>
    <m/>
    <s v="Hickory Ridge"/>
    <s v="to both Greenberry Ridgely and Richard Davis"/>
    <s v="Hickory Ridge - Resurveyed"/>
    <s v="Hickory Ridge - Resurveyed Plat"/>
    <m/>
    <x v="12"/>
    <m/>
    <s v="Surveyed 9/17/1753 by Richard Shipley; Patented in Aug 1755 by Greenberry Ridgely for 418 acres; Resurvey of tract of same name to remove land lost to elder surveys, adjoining Partnership"/>
    <s v="HICKORY RIDGE"/>
    <s v="HICKORY RIDGE - Resurveyed"/>
    <s v="1755"/>
    <s v="Y"/>
    <s v="Patented in Aug 1755 by RIDGELY, Greenberry for 418 acres; Resurvey of tract of same name to remove land lost to elder surveys, adjoining Partnership"/>
    <s v="N"/>
    <x v="20"/>
    <s v="Dependent"/>
    <s v="White Wine And Claret, Snowdens Manor. Partnership"/>
    <m/>
    <n v="-4"/>
    <n v="177"/>
    <m/>
    <m/>
    <m/>
    <s v="1755"/>
    <s v="Y"/>
    <s v="Patented in Aug 1755 by RIDGELY, Greenberry for 418 acres; Resurvey of tract of same name to remove land lost to elder surveys, adjoining Partnership"/>
    <s v="N"/>
    <s v="1755"/>
    <s v="Y"/>
  </r>
  <r>
    <x v="371"/>
    <s v="HILLS AND DALES"/>
    <x v="4"/>
    <s v=" Vachel Stevens"/>
    <s v="3/10/1779"/>
    <x v="84"/>
    <s v="1779-03"/>
    <s v="DORSEY, John"/>
    <s v=" John Dorsey"/>
    <s v="DORSEY, John"/>
    <s v="Apr 1794"/>
    <s v="1794"/>
    <s v="1794-04"/>
    <s v="Anne Arundel"/>
    <x v="1"/>
    <x v="0"/>
    <n v="40"/>
    <s v="&quot;adjoining the following tracts or parcels of land viz. Ridgelys Range, Ridgelys Great Park, Cherry Bottom, Trouble Enough, Pleasant Prospect and Dorseys Range&quot; starting at the beginning trees of Cherry Bottom"/>
    <m/>
    <s v="Hills And Dales"/>
    <m/>
    <s v="Hills And Dales"/>
    <s v="Hills And Dales Plat"/>
    <m/>
    <x v="23"/>
    <m/>
    <s v="Surveyed 3/10/1779 by Vachel Stevens; Patented in Apr 1794 by John Dorsey for 40 acres; &quot;adjoining the following tracts or parcels of land viz. Ridgelys Range, Ridgelys Great Park, Cherry Bottom, Trouble Enough, Pleasant Prospect and Dorseys Range&quot; starting at the beginning trees of Cherry Bottom"/>
    <s v="HILLS AND DALES"/>
    <s v="HILLS AND DALES"/>
    <s v="1794"/>
    <s v="Y"/>
    <s v="Patented in Apr 1794 by DORSEY, John for 40 acres; &quot;adjoining the following tracts or parcels of land viz. Ridgelys Range, Ridgelys Great Park, Cherry Bottom, Trouble Enough, Pleasant Prospect and Dorseys Range&quot; starting at the beginning trees of Cherry Bottom"/>
    <s v="N"/>
    <x v="12"/>
    <m/>
    <m/>
    <m/>
    <m/>
    <n v="584"/>
    <m/>
    <m/>
    <m/>
    <s v="1794"/>
    <s v="Y"/>
    <s v="Patented in Apr 1794 by DORSEY, John for 40 acres; &quot;adjoining the following tracts or parcels of land viz. Ridgelys Range, Ridgelys Great Park, Cherry Bottom, Trouble Enough, Pleasant Prospect and Dorseys Range&quot; starting at the beginning trees of Cherry Bottom"/>
    <s v="N"/>
    <s v="1794"/>
    <s v="Y"/>
  </r>
  <r>
    <x v="372"/>
    <s v="HOBBS BARGAIN MADE GOOD"/>
    <x v="9"/>
    <s v=" Baruch Fowler"/>
    <s v="5/21/1796"/>
    <x v="59"/>
    <s v="1796-05"/>
    <s v="WELSH, John"/>
    <s v=" John Welsh"/>
    <s v="WELSH, John"/>
    <s v="Mar 1813"/>
    <s v="1813"/>
    <s v="1813-03"/>
    <s v="Anne Arundel"/>
    <x v="1"/>
    <x v="0"/>
    <n v="15"/>
    <s v="&quot;Beginning at the end of eight perches on the thirty third line of the land called Hampton Court&quot;, this is in the same place as Whats Left - French, perhaps the land became escheat since it was called a survey and not a resurvey"/>
    <m/>
    <s v="Hobbs Bargain Made Good"/>
    <m/>
    <s v="Hobbs Bargain Made Good"/>
    <s v="Hobbs Bargain Made Good Plat"/>
    <m/>
    <x v="6"/>
    <m/>
    <s v="Surveyed 5/21/1796 by Baruch Fowler; Patented in Mar 1813 by John Welsh for 15 acres; &quot;Beginning at the end of eight perches on the thirty third line of the land called Hampton Court&quot;, this is in the same place as Whats Left - French, perhaps the land became escheat since it was called a survey and not a resurvey"/>
    <s v="HOBBS BARGAIN MADE GOOD"/>
    <s v="HOBBS BARGAIN MADE GOOD"/>
    <s v="1813"/>
    <s v="Y"/>
    <s v="Patented in Mar 1813 by WELSH, John for 15 acres; &quot;Beginning at the end of eight perches on the thirty third line of the land called Hampton Court&quot;, this is in the same place as Whats Left - French, perhaps the land became escheat since it was called a survey and not a resurvey"/>
    <s v="N"/>
    <x v="1"/>
    <m/>
    <m/>
    <m/>
    <m/>
    <n v="699"/>
    <m/>
    <m/>
    <m/>
    <s v="1813"/>
    <s v="Y"/>
    <s v="Patented in Mar 1813 by WELSH, John for 15 acres; &quot;Beginning at the end of eight perches on the thirty third line of the land called Hampton Court&quot;, this is in the same place as Whats Left - French, perhaps the land became escheat since it was called a survey and not a resurvey"/>
    <s v="N"/>
    <s v="1813"/>
    <s v="Y"/>
  </r>
  <r>
    <x v="373"/>
    <s v="HOBBS LOT"/>
    <x v="6"/>
    <s v=" William Cromwell"/>
    <s v="4/30/1741"/>
    <x v="9"/>
    <s v="1741-04"/>
    <s v="HOBBS, Samuel"/>
    <s v=" Samuel Hobbs"/>
    <s v="HOBBS, Samuel"/>
    <s v="Nov 1741"/>
    <s v="1741"/>
    <s v="1741-11"/>
    <s v="Anne Arundel"/>
    <x v="1"/>
    <x v="0"/>
    <n v="65"/>
    <s v="&quot;in the great fork of Patuxent River&quot; starting &quot;on the west side of the fork of Bacon Branch&quot;"/>
    <s v="Hobb's Lot Enlarged"/>
    <s v="Hobbs Lot"/>
    <m/>
    <s v="Hobbs Lot"/>
    <s v="Hobbs Lot Plat"/>
    <m/>
    <x v="1"/>
    <m/>
    <s v="Surveyed 4/30/1741 by William Cromwell; Patented in Nov 1741 by Samuel Hobbs for 65 acres repatented as Hobb's Lot Enlarged; &quot;in the great fork of Patuxent River&quot; starting &quot;on the west side of the fork of Bacon Branch&quot;"/>
    <s v="HOBBS LOT"/>
    <s v="HOBBS LOT"/>
    <s v="1741"/>
    <s v="Y"/>
    <s v="Patented in Nov 1741 by HOBBS, Samuel for 65 acres repatented as Hobb's Lot Enlarged; &quot;in the great fork of Patuxent River&quot; starting &quot;on the west side of the fork of Bacon Branch&quot;"/>
    <s v="N"/>
    <x v="2"/>
    <m/>
    <m/>
    <m/>
    <m/>
    <s v=""/>
    <m/>
    <m/>
    <m/>
    <s v="1741"/>
    <s v="Y"/>
    <s v="Patented in Nov 1741 by HOBBS, Samuel for 65 acres repatented as Hobb's Lot Enlarged; &quot;in the great fork of Patuxent River&quot; starting &quot;on the west side of the fork of Bacon Branch&quot;"/>
    <s v="N"/>
    <s v="1741"/>
    <s v="Y"/>
  </r>
  <r>
    <x v="374"/>
    <s v="HOBBS LOT ENLARGED"/>
    <x v="1"/>
    <s v=" Basil Burgess"/>
    <s v="3/27/1770"/>
    <x v="0"/>
    <s v="1770-03"/>
    <s v="WARFIELD, Philip"/>
    <s v=" Philip Warfield"/>
    <s v="WARFIELD, Philip"/>
    <s v="Aug 1770"/>
    <s v="1770"/>
    <s v="1770-08"/>
    <s v="Anne Arundel"/>
    <x v="1"/>
    <x v="1"/>
    <n v="135"/>
    <s v="Resurvey of Hobb's Lot, adjoining Altogether and Second Discovery"/>
    <m/>
    <s v="Hobbs Lot"/>
    <m/>
    <s v="Hobbs Lot Enlarged"/>
    <s v="Hobbs Lot Enlarged Plat"/>
    <m/>
    <x v="24"/>
    <s v=""/>
    <s v="Surveyed 3/27/1770 by Basil Burgess; Patented in Aug 1770 by Philip Warfield for 135 acres; Resurvey of Hobb's Lot, adjoining Altogether and Second Discovery"/>
    <s v="HOBBS LOT ENLARGED"/>
    <s v="HOBBS LOT ENLARGED"/>
    <s v=""/>
    <s v=""/>
    <s v=""/>
    <s v=""/>
    <x v="2"/>
    <s v="Dependent"/>
    <s v="The Second Discovery"/>
    <m/>
    <m/>
    <n v="378"/>
    <m/>
    <m/>
    <m/>
    <s v=""/>
    <s v=""/>
    <s v=""/>
    <s v=""/>
    <s v=""/>
    <s v=""/>
  </r>
  <r>
    <x v="375"/>
    <s v="HOBBS PARK"/>
    <x v="10"/>
    <s v=" John Dorsey"/>
    <s v="12/24/1722"/>
    <x v="26"/>
    <s v="1722-12"/>
    <s v="HOBBS, John"/>
    <s v=" John Hobbs"/>
    <s v="HOBBS, John"/>
    <s v="Jul 1725"/>
    <s v="1725"/>
    <s v="1725-07"/>
    <s v="Baltimore"/>
    <x v="1"/>
    <x v="0"/>
    <n v="200"/>
    <s v="in Baltimore County on Elk Ridge"/>
    <s v="Stringer's Park"/>
    <s v="Hobbs Park"/>
    <m/>
    <s v="Hobbs Park"/>
    <s v="Hobbs Park Plat"/>
    <m/>
    <x v="1"/>
    <s v=""/>
    <s v="Surveyed 12/24/1722 by John Dorsey; Patented in Jul 1725 by John Hobbs for 200 acres repatented as Stringer's Park; in Baltimore County on Elk Ridge"/>
    <s v="HOBBS PARK"/>
    <s v="HOBBS PARK"/>
    <s v="1725"/>
    <s v="Y"/>
    <s v="Patented in Jul 1725 by HOBBS, John for 200 acres repatented as Stringer's Park; in Baltimore County on Elk Ridge"/>
    <s v="N"/>
    <x v="10"/>
    <m/>
    <m/>
    <m/>
    <m/>
    <n v="317"/>
    <m/>
    <m/>
    <m/>
    <s v="1725"/>
    <s v="Y"/>
    <s v="Patented in Jul 1725 by HOBBS, John for 200 acres repatented as Stringer's Park; in Baltimore County on Elk Ridge"/>
    <s v="N"/>
    <s v="1725"/>
    <s v="Y"/>
  </r>
  <r>
    <x v="376"/>
    <s v=""/>
    <x v="3"/>
    <s v=" Richard Shipley"/>
    <s v="2/12/1749"/>
    <x v="24"/>
    <s v="1749-02"/>
    <s v="HOBBS, John"/>
    <s v=" John Hobbs"/>
    <s v="HOBBS, John"/>
    <s v="Jun 1750"/>
    <s v="1750"/>
    <s v="1750-06"/>
    <s v="Frederick"/>
    <x v="3"/>
    <x v="1"/>
    <n v="319"/>
    <s v="Resurvey of Bush Creek Hill originally in Prince George's County lying now completely within Frederick County.  Borders Prospect Hill above Neals Chance."/>
    <m/>
    <s v="Hobbs Purchase"/>
    <m/>
    <s v="Hobbs Purchase"/>
    <s v="Hobbs Purchase Plat"/>
    <m/>
    <x v="1"/>
    <m/>
    <s v="Surveyed 2/12/1749 by Richard Shipley; Patented in Jun 1750 by John Hobbs for 319 acres; Resurvey of Bush Creek Hill originally in Prince George's County lying now completely within Frederick County.  Borders Prospect Hill above Neals Chance."/>
    <s v="HOBBS PURCHASE"/>
    <s v="HOBBS PURCHASE"/>
    <s v=""/>
    <s v=""/>
    <s v=""/>
    <s v=""/>
    <x v="0"/>
    <m/>
    <m/>
    <m/>
    <m/>
    <s v=""/>
    <m/>
    <m/>
    <m/>
    <s v=""/>
    <s v=""/>
    <s v=""/>
    <s v=""/>
    <s v=""/>
    <s v=""/>
  </r>
  <r>
    <x v="377"/>
    <s v="HOBBS REGULATION"/>
    <x v="9"/>
    <s v=" Baruch Fowler"/>
    <s v="11/22/1798"/>
    <x v="81"/>
    <s v="1798-11"/>
    <s v="HOBBS, Henry"/>
    <s v=" Henry Hobbs"/>
    <s v="HOBBS, Henry"/>
    <s v="Feb 1812"/>
    <s v="1812"/>
    <s v="1812-02"/>
    <s v="Anne Arundel"/>
    <x v="1"/>
    <x v="1"/>
    <n v="388"/>
    <s v="Resurvey of Poverty Discovered, adjoining Cumberland, Winsor, Henry and Peter, Dorseys Friendship and Higgens Chance"/>
    <m/>
    <s v="Dorseys Friendship &amp; Higgins Chance"/>
    <m/>
    <s v="Hobbs Regulation"/>
    <s v="Hobbs Regulation Plat"/>
    <m/>
    <x v="1"/>
    <m/>
    <s v="Surveyed 11/22/1798 by Baruch Fowler; Patented in Feb 1812 by Henry Hobbs for 388 acres; Resurvey of Poverty Discovered, adjoining Cumberland, Winsor, Henry and Peter, Dorseys Friendship and Higgens Chance"/>
    <s v="HOBBS REGULATION"/>
    <s v="HOBBS REGULATION"/>
    <s v="1812"/>
    <s v="Y"/>
    <s v="Patented in Feb 1812 by HOBBS, Henry for 388 acres; Resurvey of Poverty Discovered, adjoining Cumberland, Winsor, Henry and Peter, Dorseys Friendship and Higgens Chance"/>
    <s v="N"/>
    <x v="11"/>
    <s v="Fixed"/>
    <s v="Appears to border Hobbs Road and various ridge lines"/>
    <m/>
    <m/>
    <n v="188"/>
    <m/>
    <m/>
    <m/>
    <s v="1812"/>
    <s v="Y"/>
    <s v="Patented in Feb 1812 by HOBBS, Henry for 388 acres; Resurvey of Poverty Discovered, adjoining Cumberland, Winsor, Henry and Peter, Dorseys Friendship and Higgens Chance"/>
    <s v="N"/>
    <s v="1812"/>
    <s v="Y"/>
  </r>
  <r>
    <x v="378"/>
    <s v="HOBBS SUPPORT"/>
    <x v="6"/>
    <s v=" William Cromwell"/>
    <s v="8/6/1745"/>
    <x v="74"/>
    <s v="1745-08"/>
    <s v="HOBBS, John"/>
    <s v=" John Hobbs"/>
    <s v="HOBBS, John"/>
    <s v="Oct 1745"/>
    <s v="1745"/>
    <s v="1745-10"/>
    <s v="Anne Arundel"/>
    <x v="1"/>
    <x v="0"/>
    <n v="140"/>
    <s v="&quot;on both sides of that branch of Patuxent called Middle River on the south side of a tract of land called The Discovery&quot; starting at a fork in the branch called Richmond Branch &quot;at the end of the fifth course of a tract of land called Richmond's Lot&quot;"/>
    <s v="Luck Supported"/>
    <s v="Hobbs Support"/>
    <m/>
    <s v="Hobbs Support"/>
    <s v="Hobbs Support Plat"/>
    <m/>
    <x v="1"/>
    <m/>
    <s v="Surveyed 8/6/1745 by William Cromwell; Patented in Oct 1745 by John Hobbs for 140 acres repatented as Luck Supported; &quot;on both sides of that branch of Patuxent called Middle River on the south side of a tract of land called The Discovery&quot; starting at a fork in the branch called Richmond Branch &quot;at the end of the fifth course of a tract of land called Richmond's Lot&quot;"/>
    <s v="HOBBS SUPPORT"/>
    <s v="HOBBS SUPPORT"/>
    <s v="1745"/>
    <s v="Y"/>
    <s v="Patented in Oct 1745 by HOBBS, John for 140 acres repatented as Luck Supported; &quot;on both sides of that branch of Patuxent called Middle River on the south side of a tract of land called The Discovery&quot; starting at a fork in the branch called Richmond Branch &quot;at the end of the fifth course of a tract of land called Richmond's Lot&quot;"/>
    <s v="N"/>
    <x v="17"/>
    <m/>
    <m/>
    <m/>
    <n v="-4"/>
    <n v="375"/>
    <m/>
    <m/>
    <m/>
    <s v="1745"/>
    <s v="Y"/>
    <s v="Patented in Oct 1745 by HOBBS, John for 140 acres repatented as Luck Supported; &quot;on both sides of that branch of Patuxent called Middle River on the south side of a tract of land called The Discovery&quot; starting at a fork in the branch called Richmond Branch &quot;at the end of the fifth course of a tract of land called Richmond's Lot&quot;"/>
    <s v="N"/>
    <s v="1745"/>
    <s v="Y"/>
  </r>
  <r>
    <x v="379"/>
    <s v=""/>
    <x v="18"/>
    <s v=" Isaac Brooke"/>
    <s v="6/2/1756"/>
    <x v="37"/>
    <s v="1756-06"/>
    <s v="EVERITT, John"/>
    <s v=" John Everitt"/>
    <s v="EVERITT, John"/>
    <s v="Jun 1756"/>
    <s v="1756"/>
    <s v="1756-06"/>
    <s v="Baltimore"/>
    <x v="3"/>
    <x v="0"/>
    <n v="60"/>
    <s v="starting &quot;near a swamp descending into the Cattail Branch or Draught of Monocacy&quot;"/>
    <m/>
    <s v="Hobsons Choice - Everitt"/>
    <m/>
    <s v="Hobsons Choice - Everitt"/>
    <s v="Hobsons Choice - Everitt Plat"/>
    <m/>
    <x v="143"/>
    <m/>
    <s v="Surveyed 6/2/1756 by Isaac Brooke; Patented in Jun 1756 by John Everitt for 60 acres; starting &quot;near a swamp descending into the Cattail Branch or Draught of Monocacy&quot;"/>
    <s v="HOBSONS CHOICE"/>
    <s v="HOBSONS CHOICE - Everitt"/>
    <s v=""/>
    <s v=""/>
    <s v=""/>
    <s v=""/>
    <x v="0"/>
    <m/>
    <m/>
    <m/>
    <m/>
    <n v="516"/>
    <m/>
    <m/>
    <m/>
    <s v=""/>
    <s v=""/>
    <s v=""/>
    <s v=""/>
    <s v=""/>
    <s v=""/>
  </r>
  <r>
    <x v="380"/>
    <s v="HOBSONS CHOICE - WELSH"/>
    <x v="3"/>
    <s v=" Richard Shipley"/>
    <s v="5/7/1750"/>
    <x v="47"/>
    <s v="1750-05"/>
    <s v="WELSH, John"/>
    <s v=" John Welsh"/>
    <s v="WELSH, John"/>
    <s v="Aug 1753"/>
    <s v="1753"/>
    <s v="1753-08"/>
    <s v="Anne Arundel"/>
    <x v="1"/>
    <x v="1"/>
    <n v="295"/>
    <s v="Resurvey of Moberley's Rest on the drafts of Snowden's River (indexed as Hopkin's Choice at AA patent site), adjoining Wise Mans Folly, on the north side of a draft of the Cattail River and bordering a stoney ridge and a swamp"/>
    <s v="Bite The Skinner"/>
    <s v="Moberleys Rest"/>
    <m/>
    <s v="Hobsons Choice - Welsh"/>
    <s v="Hobsons Choice - Welsh Plat"/>
    <m/>
    <x v="6"/>
    <m/>
    <s v="Surveyed 5/7/1750 by Richard Shipley; Patented in Aug 1753 by John Welsh for 295 acres repatented as Bite The Skinner; Resurvey of Moberley's Rest on the drafts of Snowden's River (indexed as Hopkin's Choice at AA patent site), adjoining Wise Mans Folly, on the north side of a draft of the Cattail River and bordering a stoney ridge and a swamp"/>
    <s v="HOBSONS CHOICE"/>
    <s v="HOBSONS CHOICE - Welsh"/>
    <s v="1753"/>
    <s v="Y"/>
    <s v="Patented in Aug 1753 by WELSH, John for 295 acres repatented as Bite The Skinner; Resurvey of Moberley's Rest on the drafts of Snowden's River (indexed as Hopkin's Choice at AA patent site), adjoining Wise Mans Folly, on the north side of a draft of the Cattail River and bordering a stoney ridge and a swamp"/>
    <s v="N"/>
    <x v="12"/>
    <s v="Fixed/Dependent"/>
    <s v="Stoney ridge and swamp indicated but can't find on map, Wise Mans Folly"/>
    <m/>
    <m/>
    <n v="225"/>
    <m/>
    <m/>
    <m/>
    <s v="1753"/>
    <s v="Y"/>
    <s v="Patented in Aug 1753 by WELSH, John for 295 acres repatented as Bite The Skinner; Resurvey of Moberley's Rest on the drafts of Snowden's River (indexed as Hopkin's Choice at AA patent site), adjoining Wise Mans Folly, on the north side of a draft of the Cattail River and bordering a stoney ridge and a swamp"/>
    <s v="N"/>
    <s v="1753"/>
    <s v="Y"/>
  </r>
  <r>
    <x v="381"/>
    <s v="HOCKLEY"/>
    <x v="5"/>
    <s v=""/>
    <s v="6/23/1669"/>
    <x v="85"/>
    <s v="1669-06"/>
    <s v="EBDEN, William"/>
    <s v=" William Ebden"/>
    <s v="EBDEN, William"/>
    <n v="1670"/>
    <s v="1670"/>
    <s v="1670-01"/>
    <s v="Anne Arundel"/>
    <x v="2"/>
    <x v="0"/>
    <n v="100"/>
    <s v="Resurvey gives the information for this plat - not sure why it is not considered the first plat in Howard County."/>
    <s v="Barran Hills"/>
    <s v="Hockley"/>
    <s v="if Hockley was patented in 1670 then it was the first land patented in HoCo, see patent record at http://msa.maryland.gov/megafile/msa/stagser/s1500/s1593/000700/000785/html/s1593-785.html"/>
    <s v="Barran Hills with survey of Hockley"/>
    <s v="Barran Hills Plat"/>
    <m/>
    <x v="144"/>
    <s v="Ebden"/>
    <s v="Surveyed 6/23/1669; Patented in 1670 by William Ebden for 100 acres repatented as Barran Hills; Resurvey gives the information for this plat - not sure why it is not considered the first plat in Howard County."/>
    <s v="HOCKLEY"/>
    <s v="HOCKLEY"/>
    <s v="1760"/>
    <s v="N"/>
    <s v="Patented in 1760 by CARROLL, Charles for 280 acres repatented as Barran Hills"/>
    <s v="N"/>
    <x v="0"/>
    <m/>
    <m/>
    <m/>
    <m/>
    <n v="461"/>
    <m/>
    <m/>
    <m/>
    <s v="1760"/>
    <s v="N"/>
    <s v="Patented in 1760 by CARROLL, Charles for 280 acres repatented as Barran Hills"/>
    <s v="N"/>
    <s v="1760"/>
    <s v="N"/>
  </r>
  <r>
    <x v="382"/>
    <s v="HOLLANDS CHANCE"/>
    <x v="14"/>
    <s v=" Thomas Larkin"/>
    <s v="9/30/1719"/>
    <x v="17"/>
    <s v="1719-09"/>
    <s v="BUDDS, George "/>
    <s v=" George  Budds"/>
    <s v="BUDDS, George "/>
    <s v="Feb 1725"/>
    <s v="1725"/>
    <s v="1725-02"/>
    <s v="Anne Arundel"/>
    <x v="1"/>
    <x v="0"/>
    <n v="400"/>
    <s v="&quot;lying in the fork of Patuxent&quot; starting &quot;near a small branch which runs into Snowdens River&quot;"/>
    <m/>
    <s v="Hollands Chance"/>
    <m/>
    <s v="Hollands Chance"/>
    <s v="Hollands Chance Plat"/>
    <m/>
    <x v="145"/>
    <s v="Budds"/>
    <s v="Surveyed 9/30/1719 by Thomas Larkin; Patented in Feb 1725 by George Budds for 400 acres; &quot;lying in the fork of Patuxent&quot; starting &quot;near a small branch which runs into Snowdens River&quot;"/>
    <s v="HOLLANDS CHANCE"/>
    <s v="HOLLANDS CHANCE"/>
    <s v="1725"/>
    <s v="Y"/>
    <s v="Patented in Feb 1725 by BUDDS, George for 400 acres; &quot;lying in the fork of Patuxent&quot; starting &quot;near a small branch which runs into Snowdens River&quot;"/>
    <s v="N"/>
    <x v="5"/>
    <m/>
    <m/>
    <m/>
    <m/>
    <n v="171"/>
    <m/>
    <m/>
    <m/>
    <s v="1725"/>
    <s v="Y"/>
    <s v="Patented in Feb 1725 by BUDDS, George for 400 acres; &quot;lying in the fork of Patuxent&quot; starting &quot;near a small branch which runs into Snowdens River&quot;"/>
    <s v="N"/>
    <s v="1725"/>
    <s v="Y"/>
  </r>
  <r>
    <x v="383"/>
    <s v="HOLLANDS SWEEP"/>
    <x v="1"/>
    <s v=" Basil Burgess"/>
    <s v="6/23/1769"/>
    <x v="35"/>
    <s v="1769-06"/>
    <s v="HOLLAND, Anthony"/>
    <s v=" Anthony Holland"/>
    <s v="HOLLAND, Anthony"/>
    <s v="Jul 1770"/>
    <s v="1770"/>
    <s v="1770-07"/>
    <s v="Anne Arundel"/>
    <x v="1"/>
    <x v="0"/>
    <n v="22"/>
    <s v="&quot;Beginning at the end of twenty-five perches  on the eighth line of a tract or parcel of land called Browns Enlargement&quot;"/>
    <m/>
    <s v="Hollands Sweep"/>
    <m/>
    <s v="Hollands Sweep"/>
    <s v="Hollands Sweep Plat"/>
    <m/>
    <x v="146"/>
    <m/>
    <s v="Surveyed 6/23/1769 by Basil Burgess; Patented in Jul 1770 by Anthony Holland for 22 acres; &quot;Beginning at the end of twenty-five perches  on the eighth line of a tract or parcel of land called Browns Enlargement&quot;"/>
    <s v="HOLLANDS SWEEP"/>
    <s v="HOLLANDS SWEEP"/>
    <s v="1770"/>
    <s v="Y"/>
    <s v="Patented in Jul 1770 by HOLLAND, Anthony for 22 acres; &quot;Beginning at the end of twenty-five perches  on the eighth line of a tract or parcel of land called Browns Enlargement&quot;"/>
    <s v="N"/>
    <x v="6"/>
    <m/>
    <m/>
    <m/>
    <m/>
    <n v="661"/>
    <m/>
    <m/>
    <m/>
    <s v="1770"/>
    <s v="Y"/>
    <s v="Patented in Jul 1770 by HOLLAND, Anthony for 22 acres; &quot;Beginning at the end of twenty-five perches  on the eighth line of a tract or parcel of land called Browns Enlargement&quot;"/>
    <s v="N"/>
    <s v="1770"/>
    <s v="Y"/>
  </r>
  <r>
    <x v="384"/>
    <s v="HONEST TRIUMPH"/>
    <x v="1"/>
    <s v=" Basil Burgess"/>
    <s v="6/15/1774"/>
    <x v="86"/>
    <s v="1774-06"/>
    <s v="PINKNEY, Jonathan"/>
    <s v=" Jonathan Pinkney"/>
    <s v="PINKNEY, Jonathan"/>
    <s v="Dec 1774"/>
    <s v="1774"/>
    <s v="1774-12"/>
    <s v="Anne Arundel"/>
    <x v="1"/>
    <x v="1"/>
    <n v="1125"/>
    <s v="Resurvey of Saint James Park (to correct errors in the earlier unpatented resurvey called Foxhunters United Friendship), separated into two tracts north and south of Sheerwood Forrest"/>
    <s v="The Blooming Plains"/>
    <s v="Saint James Park"/>
    <m/>
    <s v="Honest Triumph"/>
    <s v="Honest Triumph Plat"/>
    <m/>
    <x v="147"/>
    <m/>
    <s v="Surveyed 6/15/1774 by Basil Burgess; Patented in Dec 1774 by Jonathan Pinkney for 1125 acres repatented as The Blooming Plains; Resurvey of Saint James Park (to correct errors in the earlier unpatented resurvey called Foxhunters United Friendship), separated into two tracts north and south of Sheerwood Forrest"/>
    <s v="HONEST TRIUMPH"/>
    <s v="HONEST TRIUMPH"/>
    <s v="1774"/>
    <s v="Y"/>
    <s v="Patented in Dec 1774 by PINKNEY, Jonathan for 1125 acres repatented as The Blooming Plains; Resurvey of Saint James Park (to correct errors in the earlier unpatented resurvey called Foxhunters United Friendship), separated into two tracts north and south of Sheerwood Forrest"/>
    <s v="N"/>
    <x v="1"/>
    <m/>
    <m/>
    <m/>
    <m/>
    <s v=""/>
    <m/>
    <m/>
    <m/>
    <s v="1774"/>
    <s v="Y"/>
    <s v="Patented in Dec 1774 by PINKNEY, Jonathan for 1125 acres repatented as The Blooming Plains; Resurvey of Saint James Park (to correct errors in the earlier unpatented resurvey called Foxhunters United Friendship), separated into two tracts north and south of Sheerwood Forrest"/>
    <s v="N"/>
    <s v="1774"/>
    <s v="Y"/>
  </r>
  <r>
    <x v="385"/>
    <s v=""/>
    <x v="3"/>
    <s v=" Richard Shipley"/>
    <s v="3/1/1753"/>
    <x v="27"/>
    <s v="1753-03"/>
    <s v="HOOD, John "/>
    <s v=" John  Hood"/>
    <s v="HOOD, John "/>
    <s v="Mar 1754"/>
    <s v="1754"/>
    <s v="1754-03"/>
    <s v="Anne Arundel"/>
    <x v="1"/>
    <x v="1"/>
    <n v="550"/>
    <s v="Resurvey of John's Lott &quot;on the drafts of the Middle River of Patuxent&quot;, adjoining Invasion, Pheasant Ridge, Henry And Peter"/>
    <m/>
    <s v="Johns Lot - Barnes"/>
    <s v="Resurveyed after already resurveyed as Cumberland but does not mention it"/>
    <s v="Hoods Friendship"/>
    <s v="Hoods Friendship Plat"/>
    <m/>
    <x v="5"/>
    <m/>
    <s v="Surveyed 3/1/1753 by Richard Shipley; Patented in Mar 1754 by John Hood for 550 acres; Resurvey of John's Lott &quot;on the drafts of the Middle River of Patuxent&quot;, adjoining Invasion, Pheasant Ridge, Henry And Peter"/>
    <s v="HOODS FRIENDSHIP"/>
    <s v="HOODS FRIENDSHIP"/>
    <s v=""/>
    <s v=""/>
    <s v=""/>
    <s v=""/>
    <x v="21"/>
    <m/>
    <m/>
    <m/>
    <m/>
    <s v=""/>
    <m/>
    <m/>
    <m/>
    <s v=""/>
    <s v=""/>
    <s v=""/>
    <s v=""/>
    <s v=""/>
    <s v=""/>
  </r>
  <r>
    <x v="386"/>
    <s v="HOODS HALL"/>
    <x v="10"/>
    <s v=" John Dorsey"/>
    <s v="4/2/1719"/>
    <x v="17"/>
    <s v="1719-04"/>
    <s v="HOOD, Benjamin "/>
    <s v=" Benjamin  Hood"/>
    <s v="HOOD, Benjamin "/>
    <s v="Dec 1722"/>
    <s v="1722"/>
    <s v="1722-12"/>
    <s v="Baltimore"/>
    <x v="1"/>
    <x v="0"/>
    <n v="100"/>
    <s v="in Baltimore County &quot;on the west side of the easternmost branch of Patuxent River (being called Brown's River)&quot;"/>
    <m/>
    <s v="Hoods Hall"/>
    <m/>
    <s v="Hoods Hall"/>
    <s v="Hoods Hall Plat"/>
    <m/>
    <x v="5"/>
    <s v="Hood"/>
    <s v="Surveyed 4/2/1719 by John Dorsey; Patented in Dec 1722 by Benjamin Hood for 100 acres; in Baltimore County &quot;on the west side of the easternmost branch of Patuxent River (being called Brown's River)&quot;"/>
    <s v="HOODS HALL"/>
    <s v="HOODS HALL"/>
    <s v="1722"/>
    <s v="Y"/>
    <s v="Patented in Dec 1722 by HOOD, Benjamin for 100 acres; in Baltimore County &quot;on the west side of the easternmost branch of Patuxent River (being called Brown's River)&quot;"/>
    <s v="N"/>
    <x v="22"/>
    <m/>
    <m/>
    <m/>
    <m/>
    <n v="457"/>
    <m/>
    <m/>
    <m/>
    <s v="1722"/>
    <s v="Y"/>
    <s v="Patented in Dec 1722 by HOOD, Benjamin for 100 acres; in Baltimore County &quot;on the west side of the easternmost branch of Patuxent River (being called Brown's River)&quot;"/>
    <s v="N"/>
    <s v="1722"/>
    <s v="Y"/>
  </r>
  <r>
    <x v="387"/>
    <s v="HOODS HAVEN"/>
    <x v="3"/>
    <s v=" Richard Shipley"/>
    <s v="9/13/1757"/>
    <x v="5"/>
    <s v="1757-09"/>
    <s v="HOOD, James"/>
    <s v=" James Hood"/>
    <s v="HOOD, James"/>
    <s v="Sep 1757"/>
    <s v="1757"/>
    <s v="1757-09"/>
    <s v="Anne Arundel"/>
    <x v="1"/>
    <x v="0"/>
    <n v="20"/>
    <s v="lying &quot;on the main falls of Patapsco&quot; starting at &quot;the beginning tree of a tract of land called Bakers Delight&quot;"/>
    <s v="Hood's Haven (Resurveyed)"/>
    <s v="Hoods Haven"/>
    <m/>
    <s v="Hoods Haven"/>
    <s v="Hoods Haven Plat"/>
    <m/>
    <x v="5"/>
    <m/>
    <s v="Surveyed 9/13/1757 by Richard Shipley; Patented in Sep 1757 by James Hood for 20 acres repatented as Hood's Haven (Resurveyed); lying &quot;on the main falls of Patapsco&quot; starting at &quot;the beginning tree of a tract of land called Bakers Delight&quot;"/>
    <s v="HOODS HAVEN"/>
    <s v="HOODS HAVEN"/>
    <s v="1757"/>
    <s v="Y"/>
    <s v="Patented in Sep 1757 by HOOD, James for 20 acres repatented as Hood's Haven (Resurveyed); lying &quot;on the main falls of Patapsco&quot; starting at &quot;the beginning tree of a tract of land called Bakers Delight&quot;"/>
    <s v="N"/>
    <x v="3"/>
    <m/>
    <m/>
    <m/>
    <m/>
    <n v="628"/>
    <m/>
    <m/>
    <m/>
    <s v="1757"/>
    <s v="Y"/>
    <s v="Patented in Sep 1757 by HOOD, James for 20 acres repatented as Hood's Haven (Resurveyed); lying &quot;on the main falls of Patapsco&quot; starting at &quot;the beginning tree of a tract of land called Bakers Delight&quot;"/>
    <s v="N"/>
    <s v="1757"/>
    <s v="Y"/>
  </r>
  <r>
    <x v="388"/>
    <s v="HOODS HAVEN - RESURVEYED"/>
    <x v="8"/>
    <s v=" Joshua Griffith"/>
    <s v="1/8/1763"/>
    <x v="51"/>
    <s v="1763-01"/>
    <s v="HOOD, John "/>
    <s v=" John  Hood"/>
    <s v="HOOD, John "/>
    <s v="Feb 1763"/>
    <s v="1763"/>
    <s v="1763-02"/>
    <s v="Anne Arundel"/>
    <x v="1"/>
    <x v="1"/>
    <n v="115"/>
    <s v="Resurvey of Hood's Haven"/>
    <m/>
    <s v="Hoods Haven"/>
    <m/>
    <s v="Hoods Haven - Resurveyed"/>
    <s v="Hoods Haven - Resurveyed Plat"/>
    <m/>
    <x v="5"/>
    <m/>
    <s v="Surveyed 1/8/1763 by Joshua Griffith; Patented in Feb 1763 by John Hood for 115 acres; Resurvey of Hood's Haven"/>
    <s v="HOODS HAVEN"/>
    <s v="HOODS HAVEN - Resurveyed"/>
    <s v=""/>
    <s v=""/>
    <s v=""/>
    <s v=""/>
    <x v="3"/>
    <m/>
    <m/>
    <m/>
    <m/>
    <n v="387"/>
    <m/>
    <m/>
    <m/>
    <s v=""/>
    <s v=""/>
    <s v=""/>
    <s v=""/>
    <s v=""/>
    <s v=""/>
  </r>
  <r>
    <x v="389"/>
    <s v="HOPSONS CHOICE - MACKINZIE"/>
    <x v="26"/>
    <s v=" John Clark"/>
    <s v="1/7/1716"/>
    <x v="70"/>
    <s v="1716-01"/>
    <s v="MACKINZIE, John "/>
    <s v=" John  Mackinzie"/>
    <s v="MACKINZIE, John "/>
    <s v="Jan 1716"/>
    <s v="1716"/>
    <s v="1716-01"/>
    <s v="Baltimore"/>
    <x v="1"/>
    <x v="0"/>
    <n v="100"/>
    <s v="in Baltimore County &quot;on the south side of the main falls of Patapsco River&quot; starting &quot;near the head of a branch called Cranberry Branch&quot;"/>
    <s v="Mount Hebron"/>
    <s v="Hopsons Choice"/>
    <s v="date is for survey, no patent date provided"/>
    <s v="Hopsons Choice"/>
    <s v="no plat provided, see Mount Hebron for plat"/>
    <m/>
    <x v="19"/>
    <m/>
    <s v="Surveyed 1/7/1716 by John Clark; Patented in Jan 1716 by John Mackinzie for 100 acres repatented as Mount Hebron; in Baltimore County &quot;on the south side of the main falls of Patapsco River&quot; starting &quot;near the head of a branch called Cranberry Branch&quot;"/>
    <s v="HOPSONS CHOICE"/>
    <s v="HOPSONS CHOICE - MacKinzie"/>
    <s v="1716"/>
    <s v="Y"/>
    <s v="Patented in Jan 1716 by MacKINZIE, John for 100 acres repatented as Mount Hebron; in Baltimore County &quot;on the south side of the main falls of Patapsco River&quot; starting &quot;near the head of a branch called Cranberry Branch&quot;"/>
    <s v="N"/>
    <x v="2"/>
    <s v="Indicated"/>
    <s v="Mount Hebron"/>
    <m/>
    <n v="-1"/>
    <n v="344"/>
    <m/>
    <m/>
    <m/>
    <s v="1716"/>
    <s v="Y"/>
    <s v="Patented in Jan 1716 by MacKINZIE, John for 100 acres repatented as Mount Hebron; in Baltimore County &quot;on the south side of the main falls of Patapsco River&quot; starting &quot;near the head of a branch called Cranberry Branch&quot;"/>
    <s v="N"/>
    <s v="1716"/>
    <s v="Y"/>
  </r>
  <r>
    <x v="390"/>
    <s v="HOPSONS CHOICE - MERCIER"/>
    <x v="7"/>
    <s v=" Orlando Griffith"/>
    <s v="12/13/1765"/>
    <x v="13"/>
    <s v="1765-12"/>
    <s v="MERCIER, Luke"/>
    <s v=" Luke Mercier"/>
    <s v="MERCIER, Luke"/>
    <s v="Feb 1766"/>
    <s v="1766"/>
    <s v="1766-02"/>
    <s v="Anne Arundel"/>
    <x v="1"/>
    <x v="1"/>
    <n v="503"/>
    <s v="Resurvey of Mercier's Friendship lying partly in Baltimore county and partly in Anne Arundel county, adjoining Robert's Advantage, Concord, Rowleys Neck"/>
    <s v="Airy Hills And Pleasant Spriings"/>
    <s v="Shipleys Will"/>
    <m/>
    <s v="Hopkins Choice"/>
    <s v="Hopkins Choice Plat"/>
    <m/>
    <x v="28"/>
    <m/>
    <s v="Surveyed 12/13/1765 by Orlando Griffith; Patented in Feb 1766 by Luke Mercier for 503 acres repatented as Airy Hills And Pleasant Spriings; Resurvey of Mercier's Friendship lying partly in Baltimore county and partly in Anne Arundel county, adjoining Robert's Advantage, Concord, Rowleys Neck"/>
    <s v="HOPSONS CHOICE"/>
    <s v="HOPSONS CHOICE - Mercier"/>
    <s v="1766"/>
    <s v="Y"/>
    <s v="Patented in Feb 1766 by MERCIER, Luke for 503 acres repatented as Airy Hills And Pleasant Spriings; Resurvey of Mercier's Friendship lying partly in Baltimore county and partly in Anne Arundel county, adjoining Robert's Advantage, Concord, Rowleys Neck"/>
    <s v="N"/>
    <x v="8"/>
    <m/>
    <m/>
    <m/>
    <n v="-6"/>
    <n v="144"/>
    <m/>
    <m/>
    <m/>
    <s v="1766"/>
    <s v="Y"/>
    <s v="Patented in Feb 1766 by MERCIER, Luke for 503 acres repatented as Airy Hills And Pleasant Spriings; Resurvey of Mercier's Friendship lying partly in Baltimore county and partly in Anne Arundel county, adjoining Robert's Advantage, Concord, Rowleys Neck"/>
    <s v="N"/>
    <s v="1766"/>
    <s v="Y"/>
  </r>
  <r>
    <x v="391"/>
    <s v="HOWARDS CHANCE - CORNELIUS"/>
    <x v="3"/>
    <s v=" Richard Shipley"/>
    <s v="4/19/1748"/>
    <x v="44"/>
    <s v="1748-04"/>
    <s v="HOWARD, Cornelius"/>
    <s v=" Cornelius Howard"/>
    <s v="HOWARD, Cornelius"/>
    <s v="Feb 1749"/>
    <s v="1749"/>
    <s v="1749-02"/>
    <s v="Anne Arundel"/>
    <x v="1"/>
    <x v="0"/>
    <n v="235"/>
    <s v="&quot;in the great fork of Patuxent River&quot;, adjoining Worthington's Range and Clary's Forrest, it appeared to be part of Clary's Forrest but never patented as such"/>
    <s v="Resurvey Of Tracts - Howard"/>
    <s v="Howards Chance (Cornelius)"/>
    <m/>
    <s v="Howards Chance (Cornelius)"/>
    <s v="Howards Chance (Cornelius) Plat"/>
    <m/>
    <x v="34"/>
    <m/>
    <s v="Surveyed 4/19/1748 by Richard Shipley; Patented in Feb 1749 by Cornelius Howard for 235 acres repatented as Resurvey Of Tracts - Howard; &quot;in the great fork of Patuxent River&quot;, adjoining Worthington's Range and Clary's Forrest, it appeared to be part of Clary's Forrest but never patented as such"/>
    <s v="HOWARDS CHANCE"/>
    <s v="HOWARDS CHANCE - Cornelius"/>
    <s v="1749"/>
    <s v="Y"/>
    <s v="Patented in Feb 1749 by HOWARD, Cornelius for 235 acres repatented as Resurvey Of Tracts - Howard; &quot;in the great fork of Patuxent River&quot;, adjoining Worthington's Range and Clary's Forrest, it appeared to be part of Clary's Forrest but never patented as such"/>
    <s v="N"/>
    <x v="14"/>
    <m/>
    <m/>
    <m/>
    <m/>
    <n v="289"/>
    <m/>
    <m/>
    <m/>
    <s v="1749"/>
    <s v="Y"/>
    <s v="Patented in Feb 1749 by HOWARD, Cornelius for 235 acres repatented as Resurvey Of Tracts - Howard; &quot;in the great fork of Patuxent River&quot;, adjoining Worthington's Range and Clary's Forrest, it appeared to be part of Clary's Forrest but never patented as such"/>
    <s v="N"/>
    <s v="1749"/>
    <s v="Y"/>
  </r>
  <r>
    <x v="392"/>
    <s v="HOWARDS CHANCE - PHILIP"/>
    <x v="6"/>
    <s v=" William Cromwell"/>
    <s v="9/10/1740"/>
    <x v="87"/>
    <s v="1740-09"/>
    <s v="HOWARD, Philip"/>
    <s v=" Philip Howard"/>
    <s v="HOWARD, Philip"/>
    <s v="Nov 1741"/>
    <s v="1741"/>
    <s v="1741-11"/>
    <s v="Anne Arundel"/>
    <x v="1"/>
    <x v="0"/>
    <n v="100"/>
    <s v="&quot;between Patuxent River and Patapsco fawls&quot;..&quot;on the north side of a small branch called Plumtree Branch"/>
    <s v="Creaghs Enlargement"/>
    <s v="Howards Chance (Philip)"/>
    <m/>
    <s v="Howards Chance (Philip)"/>
    <s v="Howards Chance (Philip) Plat"/>
    <m/>
    <x v="34"/>
    <s v="Howard"/>
    <s v="Surveyed 9/10/1740 by William Cromwell; Patented in Nov 1741 by Philip Howard for 100 acres repatented as Creaghs Enlargement; &quot;between Patuxent River and Patapsco fawls&quot;..&quot;on the north side of a small branch called Plumtree Branch"/>
    <s v="HOWARDS CHANCE"/>
    <s v="HOWARDS CHANCE - Philip"/>
    <s v="1741"/>
    <s v="Y"/>
    <s v="Patented in Nov 1741 by HOWARD, Philip for 100 acres repatented as Creaghs Enlargement; &quot;between Patuxent River and Patapsco fawls&quot;…&quot;on the north side of a small branch called Plumtree Branch"/>
    <s v="N"/>
    <x v="2"/>
    <m/>
    <m/>
    <m/>
    <n v="0"/>
    <n v="459"/>
    <m/>
    <m/>
    <m/>
    <s v="1741"/>
    <s v="Y"/>
    <s v="Patented in Nov 1741 by HOWARD, Philip for 100 acres repatented as Creaghs Enlargement; &quot;between Patuxent River and Patapsco fawls&quot;…&quot;on the north side of a small branch called Plumtree Branch"/>
    <s v="N"/>
    <s v="1741"/>
    <s v="Y"/>
  </r>
  <r>
    <x v="393"/>
    <s v="HOWARDS FAIR AND AMICABLE SETTLEMENT"/>
    <x v="4"/>
    <s v=" Vachel Stevens"/>
    <s v="3/23/1787"/>
    <x v="88"/>
    <s v="1787-03"/>
    <s v="HOWARD, Brice"/>
    <s v=" Brice Howard"/>
    <s v="HOWARD, Brice"/>
    <s v="May 1788"/>
    <s v="1788"/>
    <s v="1788-05"/>
    <s v="Anne Arundel"/>
    <x v="1"/>
    <x v="1"/>
    <n v="788"/>
    <s v="Resurvey of Howard's Passage, Steven's Forrest, and Second Part Of Discovery, lying on a small branch of Browns River, adjoining Girls Portion, The Addition"/>
    <m/>
    <s v="Howards Passage, Stevens Forrest, The Discovery - Bordley"/>
    <m/>
    <s v="Howards Fair And Amicable Settlement"/>
    <s v="Howards Fair And Amicable Settlement Plat"/>
    <m/>
    <x v="34"/>
    <m/>
    <s v="Surveyed 3/23/1787 by Vachel Stevens; Patented in May 1788 by Brice Howard for 788 acres; Resurvey of Howard's Passage, Steven's Forrest, and Second Part Of Discovery, lying on a small branch of Browns River, adjoining Girls Portion, The Addition"/>
    <s v="HOWARDS FAIR AND AMICABLE SETTLEMENT"/>
    <s v="HOWARDS FAIR AND AMICABLE SETTLEMENT"/>
    <s v="1788"/>
    <s v="Y"/>
    <s v="Patented in May 1788 by HOWARD, Brice for 788 acres; Resurvey of Howard's Passage, Steven's Forrest, and Second Part Of Discovery, lying on a small branch of Browns River, adjoining Girls Portion, The Addition"/>
    <s v="N"/>
    <x v="17"/>
    <m/>
    <m/>
    <m/>
    <n v="-2"/>
    <n v="90"/>
    <m/>
    <m/>
    <m/>
    <s v="1788"/>
    <s v="Y"/>
    <s v="Patented in May 1788 by HOWARD, Brice for 788 acres; Resurvey of Howard's Passage, Steven's Forrest, and Second Part Of Discovery, lying on a small branch of Browns River, adjoining Girls Portion, The Addition"/>
    <s v="N"/>
    <s v="1788"/>
    <s v="Y"/>
  </r>
  <r>
    <x v="394"/>
    <s v=""/>
    <x v="5"/>
    <s v=""/>
    <m/>
    <x v="10"/>
    <s v=""/>
    <s v="HOWARD, Cornelius"/>
    <s v=" Cornelius Howard"/>
    <s v="HOWARD, Cornelius"/>
    <s v="Aug 1664"/>
    <s v="1664"/>
    <s v="1664-08"/>
    <s v="Anne Arundel"/>
    <x v="2"/>
    <x v="0"/>
    <n v="420"/>
    <s v="Located in the Middle Neck Hundred south of South River according to J. D. Warfield; adjoining Thomas Beall Dorsey's Last Discovery according to that patent"/>
    <s v="Dorsey's Search - Caleb"/>
    <s v="Howards Heirship"/>
    <m/>
    <s v="no survey at MSA patent site; MSA S1581-2484"/>
    <m/>
    <m/>
    <x v="34"/>
    <m/>
    <s v="Patented in Aug 1664 by Cornelius Howard for 420 acres repatented as Dorsey's Search - Caleb; Located in the Middle Neck Hundred south of South River according to J. D. Warfield; adjoining Thomas Beall Dorsey's Last Discovery according to that patent"/>
    <s v="HOWARDS HEIRSHIP"/>
    <s v="HOWARDS HEIRSHIP"/>
    <s v=""/>
    <s v=""/>
    <s v=""/>
    <s v=""/>
    <x v="0"/>
    <m/>
    <m/>
    <m/>
    <m/>
    <s v=""/>
    <m/>
    <m/>
    <m/>
    <s v=""/>
    <s v=""/>
    <s v=""/>
    <s v=""/>
    <s v=""/>
    <s v=""/>
  </r>
  <r>
    <x v="395"/>
    <s v="HOWARDS IMPROVEMENT"/>
    <x v="9"/>
    <s v=" Baruch Fowler"/>
    <s v="12/1/1803"/>
    <x v="64"/>
    <s v="1803-12"/>
    <s v="HOWARD, John Eager"/>
    <s v=" John Eager Howard"/>
    <s v="HOWARD, John Eager"/>
    <s v="Jan 1805"/>
    <s v="1805"/>
    <s v="1805-01"/>
    <s v="Anne Arundel"/>
    <x v="1"/>
    <x v="1"/>
    <n v="771"/>
    <s v="Resurvey of The Mistake, Joshua's Loss And Dorsey's Advantage, and part of Dispute Ended"/>
    <m/>
    <s v="The Mistake, Joshua's Loss And Dorsey's Advantage, Dispute Ended"/>
    <m/>
    <s v="Howards Improvement"/>
    <s v="Howards Improvement Plat"/>
    <m/>
    <x v="34"/>
    <m/>
    <s v="Surveyed 12/1/1803 by Baruch Fowler; Patented in Jan 1805 by John Eager Howard for 771 acres; Resurvey of The Mistake, Joshua's Loss And Dorsey's Advantage, and part of Dispute Ended"/>
    <s v="HOWARDS IMPROVEMENT"/>
    <s v="HOWARDS IMPROVEMENT"/>
    <s v=""/>
    <s v=""/>
    <s v=""/>
    <s v=""/>
    <x v="23"/>
    <m/>
    <m/>
    <m/>
    <m/>
    <n v="78"/>
    <m/>
    <m/>
    <m/>
    <s v=""/>
    <s v=""/>
    <s v=""/>
    <s v=""/>
    <s v=""/>
    <s v=""/>
  </r>
  <r>
    <x v="396"/>
    <s v="HOWARDS LUCK - RESURVEYED"/>
    <x v="14"/>
    <s v=" Thomas Larkin"/>
    <s v="4/23/1723"/>
    <x v="32"/>
    <s v="1723-04"/>
    <s v="GRIFFITH, Orlando "/>
    <s v=" Orlando  Griffith"/>
    <s v="GRIFFITH, Orlando "/>
    <s v="Oct 1725"/>
    <s v="1725"/>
    <s v="1725-10"/>
    <s v="Anne Arundel"/>
    <x v="1"/>
    <x v="1"/>
    <n v="801"/>
    <s v="Resurvey of Howard's Luck adjoining Hammonds Land lying on and crossing the Patuxent River"/>
    <s v="Worthington's Plains"/>
    <s v="Howards Luck"/>
    <s v="Original courses not given nor its survey date"/>
    <s v="Howards Luck"/>
    <s v="Howards Luck Plat"/>
    <m/>
    <x v="53"/>
    <s v="Griffith"/>
    <s v="Surveyed 4/23/1723 by Thomas Larkin; Patented in Oct 1725 by Orlando Griffith for 801 acres repatented as Worthington's Plains; Resurvey of Howard's Luck adjoining Hammonds Land lying on and crossing the Patuxent River"/>
    <s v="HOWARDS LUCK"/>
    <s v="HOWARDS LUCK - Resurveyed"/>
    <s v="1725"/>
    <s v="Y"/>
    <s v="Patented in Oct 1725 by GRIFFITH, Orlando for 801 acres repatented as Worthington's Plains; Resurvey of Howard's Luck adjoining Hammonds Land lying on and crossing the Patuxent River"/>
    <s v="N"/>
    <x v="24"/>
    <m/>
    <m/>
    <m/>
    <m/>
    <n v="180"/>
    <m/>
    <m/>
    <m/>
    <s v="1725"/>
    <s v="Y"/>
    <s v="Patented in Oct 1725 by GRIFFITH, Orlando for 801 acres repatented as Worthington's Plains; Resurvey of Howard's Luck adjoining Hammonds Land lying on and crossing the Patuxent River"/>
    <s v="N"/>
    <s v="1725"/>
    <s v="Y"/>
  </r>
  <r>
    <x v="397"/>
    <s v="HOWARDS PASSAGE"/>
    <x v="10"/>
    <s v=" John Dorsey"/>
    <s v="2/16/1724"/>
    <x v="21"/>
    <s v="1724-02"/>
    <s v="HOWARD, Joseph"/>
    <s v=" Joseph Howard"/>
    <s v="HOWARD, Joseph"/>
    <s v="Jun 1727"/>
    <s v="1727"/>
    <s v="1727-06"/>
    <s v="Baltimore"/>
    <x v="1"/>
    <x v="0"/>
    <n v="500"/>
    <s v="&quot;lying in Baltimore County on the west side of a branch of Patuxent called Brown's River&quot;"/>
    <s v="Howard's Fair And Amicable Settlement and Joseph's Gift"/>
    <s v="Howards Passage"/>
    <m/>
    <s v="Howards Passage"/>
    <s v="Howards Passage Plat"/>
    <m/>
    <x v="34"/>
    <s v="Howard"/>
    <s v="Surveyed 2/16/1724 by John Dorsey; Patented in Jun 1727 by Joseph Howard for 500 acres repatented as Howard's Fair And Amicable Settlement and Joseph's Gift; &quot;lying in Baltimore County on the west side of a branch of Patuxent called Brown's River&quot;"/>
    <s v="HOWARDS PASSAGE"/>
    <s v="HOWARDS PASSAGE"/>
    <s v="1727"/>
    <s v="Y"/>
    <s v="Patented in Jun 1727 by HOWARD, Joseph for 500 acres repatented as Howard's Fair And Amicable Settlement and Joseph's Gift; &quot;lying in Baltimore County on the west side of a branch of Patuxent called Brown's River&quot;"/>
    <s v="N"/>
    <x v="17"/>
    <m/>
    <m/>
    <m/>
    <n v="-4"/>
    <n v="141"/>
    <m/>
    <m/>
    <m/>
    <s v="1727"/>
    <s v="Y"/>
    <s v="Patented in Jun 1727 by HOWARD, Joseph for 500 acres repatented as Howard's Fair And Amicable Settlement and Joseph's Gift; &quot;lying in Baltimore County on the west side of a branch of Patuxent called Brown's River&quot;"/>
    <s v="N"/>
    <s v="1727"/>
    <s v="Y"/>
  </r>
  <r>
    <x v="398"/>
    <s v=""/>
    <x v="5"/>
    <s v=""/>
    <m/>
    <x v="10"/>
    <s v=""/>
    <s v="HOWARD, Benjamin"/>
    <s v=" Benjamin Howard"/>
    <s v="HOWARD, Benjamin"/>
    <s v="Mar 1728"/>
    <s v="1728"/>
    <s v="1728-03"/>
    <s v="Anne Arundel"/>
    <x v="2"/>
    <x v="0"/>
    <n v="240"/>
    <m/>
    <m/>
    <s v="Howards Range"/>
    <m/>
    <s v="Howards Range - Resurveyed"/>
    <s v="Howards Range - Resurveyed Plat"/>
    <m/>
    <x v="34"/>
    <m/>
    <s v="Patented in Mar 1728 by Benjamin Howard for 240 acres"/>
    <s v="HOWARDS RANGE"/>
    <s v="HOWARDS RANGE"/>
    <s v=""/>
    <s v=""/>
    <s v=""/>
    <s v=""/>
    <x v="0"/>
    <m/>
    <m/>
    <m/>
    <m/>
    <s v=""/>
    <m/>
    <m/>
    <m/>
    <s v=""/>
    <s v=""/>
    <s v=""/>
    <s v=""/>
    <s v=""/>
    <s v=""/>
  </r>
  <r>
    <x v="399"/>
    <s v=""/>
    <x v="2"/>
    <s v=" Henry Ridgely"/>
    <m/>
    <x v="10"/>
    <s v=""/>
    <s v="HOWARD, Caleb Benjamin"/>
    <s v=" Caleb Benjamin Howard"/>
    <s v="HOWARD, Caleb Benjamin"/>
    <s v="Aug 1734"/>
    <s v="1734"/>
    <s v="1734-08"/>
    <s v="Anne Arundel"/>
    <x v="2"/>
    <x v="1"/>
    <n v="332"/>
    <s v="Resurvey of Howard's Range with vacancies and correction &quot;on the south side of Patapsco River&quot;"/>
    <m/>
    <s v="Howards Range - Resurveyed"/>
    <m/>
    <s v="Howards Range - Resurveyed"/>
    <s v="Howards Range - Resurveyed Plat"/>
    <m/>
    <x v="34"/>
    <m/>
    <s v=" by Henry RidgelyPatented in Aug 1734 by Caleb Benjamin Howard for 332 acres; Resurvey of Howard's Range with vacancies and correction &quot;on the south side of Patapsco River&quot;"/>
    <s v="HOWARDS RANGE"/>
    <s v="HOWARDS RANGE - Resurveyed"/>
    <s v=""/>
    <s v=""/>
    <s v=""/>
    <s v=""/>
    <x v="0"/>
    <m/>
    <m/>
    <m/>
    <m/>
    <s v=""/>
    <m/>
    <m/>
    <m/>
    <s v=""/>
    <s v=""/>
    <s v=""/>
    <s v=""/>
    <s v=""/>
    <s v=""/>
  </r>
  <r>
    <x v="400"/>
    <s v="HOWARDS RESOLUTION - CORNELIUS"/>
    <x v="20"/>
    <s v=" Nicholas Ruxton Gay"/>
    <s v="3/25/1754"/>
    <x v="36"/>
    <s v="1754-03"/>
    <s v="HOWARD, Cornelius"/>
    <s v=" Cornelius Howard"/>
    <s v="HOWARD, Cornelius"/>
    <s v="Jan 1756"/>
    <s v="1756"/>
    <s v="1756-01"/>
    <s v="Baltimore"/>
    <x v="1"/>
    <x v="1"/>
    <n v="465"/>
    <s v="Resurvey of part of Malone's Resolution lying partly in Baltimore County and partly in Anne Arundel, starting &quot;near a small run descending into the western fork of Patapsco falls&quot;, the plat matches what is shown on the Warfield's Forest plat as extending south of the Patapsco and adjoining Warfield's Forest to the west."/>
    <s v="Wilks And Liberty"/>
    <s v="Malones Resolution"/>
    <m/>
    <s v="Howards Resolution - Cornelius"/>
    <s v="Howards Resolution - Cornelius Plat"/>
    <m/>
    <x v="34"/>
    <m/>
    <s v="Surveyed 3/25/1754 by Nicholas Ruxton Gay; Patented in Jan 1756 by Cornelius Howard for 465 acres repatented as Wilks And Liberty; Resurvey of part of Malone's Resolution lying partly in Baltimore County and partly in Anne Arundel, starting &quot;near a small run descending into the western fork of Patapsco falls&quot;, the plat matches what is shown on the Warfield's Forest plat as extending south of the Patapsco and adjoining Warfield's Forest to the west."/>
    <s v="HOWARDS RESOLUTION"/>
    <s v="HOWARDS RESOLUTION - Cornelius"/>
    <s v="1756"/>
    <s v="Y"/>
    <s v="Patented in Jan 1756 by HOWARD, Cornelius for 465 acres repatented as Wilks And Liberty; Resurvey of part of Malone's Resolution lying partly in Baltimore County and partly in Anne Arundel, starting &quot;near a small run descending into the western fork of Patapsco falls&quot;, the plat matches what is shown on the Warfield's Forest plat as extending south of the Patapsco and adjoining Warfield's Forest to the west."/>
    <s v="N"/>
    <x v="12"/>
    <m/>
    <m/>
    <m/>
    <m/>
    <n v="159"/>
    <m/>
    <m/>
    <m/>
    <s v="1756"/>
    <s v="Y"/>
    <s v="Patented in Jan 1756 by HOWARD, Cornelius for 465 acres repatented as Wilks And Liberty; Resurvey of part of Malone's Resolution lying partly in Baltimore County and partly in Anne Arundel, starting &quot;near a small run descending into the western fork of Patapsco falls&quot;, the plat matches what is shown on the Warfield's Forest plat as extending south of the Patapsco and adjoining Warfield's Forest to the west."/>
    <s v="N"/>
    <s v="1756"/>
    <s v="Y"/>
  </r>
  <r>
    <x v="401"/>
    <s v="HOWARDS RESOLUTION - HENRY"/>
    <x v="3"/>
    <s v=" Richard Shipley"/>
    <s v="7/29/1751"/>
    <x v="48"/>
    <s v="1751-07"/>
    <s v="HOWARD, Henry "/>
    <s v=" Henry  Howard"/>
    <s v="HOWARD, Henry "/>
    <s v="Jan 1753"/>
    <s v="1753"/>
    <s v="1753-01"/>
    <s v="Anne Arundel"/>
    <x v="1"/>
    <x v="1"/>
    <n v="1184"/>
    <s v="Resurvey of Turkey Point and Equitable &quot;on the drafts of that Branch of Patuxent called the Middle River&quot;, adjoining Brown's Chance And Captain Dorseys Friendship, Altogether, The Second Discovery, Dorsey's Grove, Poplar Spring Garden, Invasion, Woodford, Walkers Laying, Charities Purchase And James Lott, Doohoregan, Bishop's Range, Bishop's Outlet"/>
    <s v="Hay Field"/>
    <s v="Turkey Point, Equitable"/>
    <m/>
    <s v="Howards Resolution"/>
    <s v="Howards Resolution Plat"/>
    <m/>
    <x v="34"/>
    <s v="Howard"/>
    <s v="Surveyed 7/29/1751 by Richard Shipley; Patented in Jan 1753 by Henry Howard for 1184 acres repatented as Hay Field; Resurvey of Turkey Point and Equitable &quot;on the drafts of that Branch of Patuxent called the Middle River&quot;, adjoining Brown's Chance And Captain Dorseys Friendship, Altogether, The Second Discovery, Dorsey's Grove, Poplar Spring Garden, Invasion, Woodford, Walkers Laying, Charities Purchase And James Lott, Doohoregan, Bishop's Range, Bishop's Outlet"/>
    <s v="HOWARDS RESOLUTION"/>
    <s v="HOWARDS RESOLUTION - Henry"/>
    <s v="1753"/>
    <s v="Y"/>
    <s v="Patented in Jan 1753 by HOWARD, Henry for 1184 acres repatented as Hay Field; Resurvey of Turkey Point and Equitable &quot;on the drafts of that Branch of Patuxent called the Middle River&quot;, adjoining Brown's Chance And Captain Dorseys Friendship, Altogether, The Second Discovery, Dorsey's Grove, Poplar Spring Garden, Invasion, Woodford, Walkers Laying, Charities Purchase And James Lott, Doohoregan, Bishop's Range, Bishop's Outlet"/>
    <s v="N"/>
    <x v="11"/>
    <m/>
    <m/>
    <m/>
    <m/>
    <n v="37"/>
    <m/>
    <m/>
    <m/>
    <s v="1753"/>
    <s v="Y"/>
    <s v="Patented in Jan 1753 by HOWARD, Henry for 1184 acres repatented as Hay Field; Resurvey of Turkey Point and Equitable &quot;on the drafts of that Branch of Patuxent called the Middle River&quot;, adjoining Brown's Chance And Captain Dorseys Friendship, Altogether, The Second Discovery, Dorsey's Grove, Poplar Spring Garden, Invasion, Woodford, Walkers Laying, Charities Purchase And James Lott, Doohoregan, Bishop's Range, Bishop's Outlet"/>
    <s v="N"/>
    <s v="1753"/>
    <s v="Y"/>
  </r>
  <r>
    <x v="402"/>
    <s v="HUNTING GROUND"/>
    <x v="10"/>
    <s v=" John Dorsey"/>
    <s v="3/3/1719"/>
    <x v="17"/>
    <s v="1719-03"/>
    <s v="RIDGELY, Nicholas "/>
    <s v=" Nicholas  Ridgely"/>
    <s v="RIDGELY, Nicholas "/>
    <s v="Sep 1726"/>
    <s v="1726"/>
    <s v="1726-09"/>
    <s v="Baltimore"/>
    <x v="1"/>
    <x v="0"/>
    <n v="380"/>
    <s v="in Baltimore County &quot;on the east side of Middle River of Patuxent and on the north side of a tract of land called Ridgely's Range&quot; beginning &quot;by a run called Hunting Run&quot; at the same trees as those beginning Ridgelys Range"/>
    <s v="Worthingtons Improvements"/>
    <s v="Hunting Ground"/>
    <m/>
    <s v="Hunting Ground"/>
    <s v="Hunting Ground Plat"/>
    <m/>
    <x v="12"/>
    <s v="Ridgely"/>
    <s v="Surveyed 3/3/1719 by John Dorsey; Patented in Sep 1726 by Nicholas Ridgely for 380 acres repatented as Worthingtons Improvements; in Baltimore County &quot;on the east side of Middle River of Patuxent and on the north side of a tract of land called Ridgely's Range&quot; beginning &quot;by a run called Hunting Run&quot; at the same trees as those beginning Ridgelys Range"/>
    <s v="HUNTING GROUND"/>
    <s v="HUNTING GROUND"/>
    <s v="1726"/>
    <s v="Y"/>
    <s v="Patented in Sep 1726 by RIDGELY, Nicholas for 380 acres repatented as Worthingtons Improvements; in Baltimore County &quot;on the east side of Middle River of Patuxent and on the north side of a tract of land called Ridgely's Range&quot; beginning &quot;by a run called Hunting Run&quot; at the same trees as those beginning Ridgelys Range"/>
    <s v="N"/>
    <x v="17"/>
    <s v="Fixed/Dependent"/>
    <s v="Borders Middle Patuxent, dependent on The Mill Seat follows the river"/>
    <m/>
    <m/>
    <n v="186"/>
    <m/>
    <m/>
    <m/>
    <s v="1726"/>
    <s v="Y"/>
    <s v="Patented in Sep 1726 by RIDGELY, Nicholas for 380 acres repatented as Worthingtons Improvements; in Baltimore County &quot;on the east side of Middle River of Patuxent and on the north side of a tract of land called Ridgely's Range&quot; beginning &quot;by a run called Hunting Run&quot; at the same trees as those beginning Ridgelys Range"/>
    <s v="N"/>
    <s v="1726"/>
    <s v="Y"/>
  </r>
  <r>
    <x v="403"/>
    <s v="HUNTINGDON"/>
    <x v="16"/>
    <s v=" John Duvall"/>
    <s v="10/25/1817"/>
    <x v="78"/>
    <s v="1817-10"/>
    <s v="DORSEY, Edward W."/>
    <s v=" Edward W. Dorsey"/>
    <s v="DORSEY, Edward W."/>
    <s v="Sep 1818"/>
    <s v="1818"/>
    <s v="1818-09"/>
    <s v="Anne Arundel"/>
    <x v="1"/>
    <x v="1"/>
    <n v="263"/>
    <s v="Resurvey of part of Rebeccas Lot and part of Mount Aetna"/>
    <m/>
    <s v="Rebeccas Lot, Mount Aetna"/>
    <s v="indexed as Hunting Son at MSA site"/>
    <s v="Huntingdon"/>
    <s v="Huntingdon Plat"/>
    <m/>
    <x v="23"/>
    <m/>
    <s v="Surveyed 10/25/1817 by John Duvall; Patented in Sep 1818 by Edward W. Dorsey for 263 acres; Resurvey of part of Rebeccas Lot and part of Mount Aetna"/>
    <s v="HUNTINGDON"/>
    <s v="HUNTINGDON"/>
    <s v="1818"/>
    <s v="Y"/>
    <s v="Patented in Sep 1818 by DORSEY, Edward W. for 263 acres; Resurvey of part of Rebeccas Lot and part of Mount Aetna"/>
    <s v="N"/>
    <x v="3"/>
    <m/>
    <m/>
    <m/>
    <m/>
    <n v="249"/>
    <m/>
    <m/>
    <m/>
    <s v="1818"/>
    <s v="Y"/>
    <s v="Patented in Sep 1818 by DORSEY, Edward W. for 263 acres; Resurvey of part of Rebeccas Lot and part of Mount Aetna"/>
    <s v="N"/>
    <s v="1818"/>
    <s v="Y"/>
  </r>
  <r>
    <x v="404"/>
    <s v=""/>
    <x v="5"/>
    <s v=""/>
    <m/>
    <x v="10"/>
    <s v=""/>
    <s v="RIDGELY, Henry"/>
    <s v=" Henry Ridgely"/>
    <s v="RIDGELY, Henry"/>
    <s v="May 1696"/>
    <s v="1696"/>
    <s v="1696-05"/>
    <s v="Anne Arundel"/>
    <x v="2"/>
    <x v="0"/>
    <n v="259"/>
    <s v="Addition To Huntington Quarter was surveyed in 1726 so the original tract was surveyed at least by that year."/>
    <s v="Huntington Quarter (Resurveyed)"/>
    <s v="Huntington Quarter"/>
    <m/>
    <s v="no survey at MSA patent site; MSA S1581-2554; Settlers of MD; Henry Sr. and Jr. were partners"/>
    <m/>
    <m/>
    <x v="12"/>
    <m/>
    <s v="Patented in May 1696 by Henry Ridgely for 259 acres repatented as Huntington Quarter (Resurveyed); Addition To Huntington Quarter was surveyed in 1726 so the original tract was surveyed at least by that year."/>
    <s v="HUNTINGTON QUARTER"/>
    <s v="HUNTINGTON QUARTER"/>
    <s v=""/>
    <s v=""/>
    <s v=""/>
    <s v=""/>
    <x v="0"/>
    <m/>
    <m/>
    <m/>
    <m/>
    <s v=""/>
    <m/>
    <m/>
    <m/>
    <s v=""/>
    <s v=""/>
    <s v=""/>
    <s v=""/>
    <s v=""/>
    <s v=""/>
  </r>
  <r>
    <x v="405"/>
    <s v=""/>
    <x v="14"/>
    <s v=" Thomas Larkin"/>
    <m/>
    <x v="10"/>
    <s v=""/>
    <s v="RIDGELY, Henry"/>
    <s v=" Henry Ridgely"/>
    <s v="RIDGELY, Henry"/>
    <s v="Jun 1734"/>
    <s v="1734"/>
    <s v="1734-06"/>
    <s v="Anne Arundel"/>
    <x v="2"/>
    <x v="1"/>
    <n v="566"/>
    <s v="Resurvey of Huntington (Huntington Quarter?)"/>
    <s v="Huntington Quarter (Resurveyed Again)"/>
    <s v="Huntington Quarter"/>
    <m/>
    <s v="Huntington Quarter - Resurveyed"/>
    <m/>
    <m/>
    <x v="12"/>
    <m/>
    <s v=" by Thomas LarkinPatented in Jun 1734 by Henry Ridgely for 566 acres repatented as Huntington Quarter (Resurveyed Again); Resurvey of Huntington (Huntington Quarter?)"/>
    <s v="HUNTINGTON QUARTER"/>
    <s v="HUNTINGTON QUARTER - Resurveyed"/>
    <s v=""/>
    <s v=""/>
    <s v=""/>
    <s v=""/>
    <x v="0"/>
    <m/>
    <m/>
    <m/>
    <m/>
    <s v=""/>
    <m/>
    <m/>
    <m/>
    <s v=""/>
    <s v=""/>
    <s v=""/>
    <s v=""/>
    <s v=""/>
    <s v=""/>
  </r>
  <r>
    <x v="406"/>
    <s v=""/>
    <x v="3"/>
    <s v=" Richard Shipley"/>
    <m/>
    <x v="10"/>
    <s v=""/>
    <s v="DORSEY, Nicholas"/>
    <s v=" Nicholas Dorsey"/>
    <s v="DORSEY, Nicholas"/>
    <s v="Aug 1753"/>
    <s v="1753"/>
    <s v="1753-08"/>
    <s v="Anne Arundel"/>
    <x v="2"/>
    <x v="1"/>
    <n v="700"/>
    <s v="Resurvey of the 1734 Huntington Quarter (Resurveyed) adjoining Howard's Luck, Harrises Beginning, Randan, Pinkstone's Folly, and Duvall's Delight"/>
    <s v="Worthington's Plains"/>
    <s v="Huntington Quarter"/>
    <s v="Nicholas Dorsey (son of Joshua) and Charles Ridgely (son of Henry) were partners"/>
    <s v="Huntington Quarter (Resurveyed Again)"/>
    <m/>
    <m/>
    <x v="23"/>
    <m/>
    <s v=" by Richard ShipleyPatented in Aug 1753 by Nicholas Dorsey for 700 acres repatented as Worthington's Plains; Resurvey of the 1734 Huntington Quarter (Resurveyed) adjoining Howard's Luck, Harrises Beginning, Randan, Pinkstone's Folly, and Duvall's Delight"/>
    <s v="HUNTINGTON QUARTER (Resurveyed Again)"/>
    <s v="HUNTINGTON QUARTER (Resurveyed Again)"/>
    <s v=""/>
    <s v=""/>
    <s v=""/>
    <s v=""/>
    <x v="0"/>
    <m/>
    <m/>
    <m/>
    <m/>
    <s v=""/>
    <m/>
    <m/>
    <m/>
    <s v=""/>
    <s v=""/>
    <s v=""/>
    <s v=""/>
    <s v=""/>
    <s v=""/>
  </r>
  <r>
    <x v="407"/>
    <s v="HUTCHCRAFTS FORTUNE"/>
    <x v="5"/>
    <s v=""/>
    <m/>
    <x v="10"/>
    <s v=""/>
    <s v="HUTCHCRAFT, Thomas "/>
    <s v=" Thomas  Hutchcraft"/>
    <s v="HUTCHCRAFT, Thomas "/>
    <s v="Jun 1734"/>
    <s v="1734"/>
    <s v="1734-06"/>
    <s v="Anne Arundel"/>
    <x v="1"/>
    <x v="0"/>
    <n v="175"/>
    <s v="&quot;..on the south side of Spurrier Branch it being a draft of Snowdens River&quot;"/>
    <s v="The Victory"/>
    <s v="Hutchcrafts Fortune"/>
    <m/>
    <s v="no survey at MSA patent site; MSA S1581-2562; Settlers of MD"/>
    <m/>
    <m/>
    <x v="148"/>
    <s v="Hutchcraft"/>
    <s v="Patented in Jun 1734 by Thomas Hutchcraft for 175 acres repatented as The Victory; &quot;..on the south side of Spurrier Branch it being a draft of Snowdens River&quot;"/>
    <s v="HUTCHCRAFTS FORTUNE"/>
    <s v="HUTCHCRAFTS FORTUNE"/>
    <s v="1734"/>
    <s v="Y"/>
    <s v="Patented in Jun 1734 by HUTCHCRAFT, Thomas for 175 acres repatented as The Victory; &quot;...on the south side of Spurrier Branch it being a draft of Snowdens River&quot;"/>
    <s v="N"/>
    <x v="14"/>
    <m/>
    <m/>
    <m/>
    <m/>
    <s v=""/>
    <m/>
    <m/>
    <m/>
    <s v="1734"/>
    <s v="Y"/>
    <s v="Patented in Jun 1734 by HUTCHCRAFT, Thomas for 175 acres repatented as The Victory; &quot;...on the south side of Spurrier Branch it being a draft of Snowdens River&quot;"/>
    <s v="N"/>
    <s v="1734"/>
    <s v="Y"/>
  </r>
  <r>
    <x v="408"/>
    <s v="I AM SATISFIED HERE"/>
    <x v="1"/>
    <s v=" Basil Burgess"/>
    <s v="2/1/1775"/>
    <x v="4"/>
    <s v="1775-02"/>
    <s v="FINLAY, Hugh"/>
    <s v=" Hugh Finlay"/>
    <s v="FINLAY, Hugh"/>
    <s v="Feb 1777"/>
    <s v="1777"/>
    <s v="1777-02"/>
    <s v="Anne Arundel"/>
    <x v="1"/>
    <x v="0"/>
    <n v="30"/>
    <s v="&quot;Beginning @ the end of twenty seven perches of the third line of a tract or parcel of land called A Piece By Itself&quot;"/>
    <m/>
    <s v="I Am Satisfied Here"/>
    <m/>
    <s v="I Am Satisfied Here"/>
    <s v="I Am Satisfied Here Plat"/>
    <m/>
    <x v="149"/>
    <m/>
    <s v="Surveyed 2/1/1775 by Basil Burgess; Patented in Feb 1777 by Hugh Finlay for 30 acres; &quot;Beginning @ the end of twenty seven perches of the third line of a tract or parcel of land called A Piece By Itself&quot;"/>
    <s v="I AM SATISFIED HERE"/>
    <s v="I AM SATISFIED HERE"/>
    <s v="1777"/>
    <s v="Y"/>
    <s v="Patented in Feb 1777 by FINLAY, Hugh for 30 acres; &quot;Beginning @ the end of twenty seven perches of the third line of a tract or parcel of land called A Piece By Itself&quot;"/>
    <s v="N"/>
    <x v="1"/>
    <s v="Dependent"/>
    <s v="A Piece By Itself"/>
    <m/>
    <n v="0"/>
    <n v="614"/>
    <m/>
    <m/>
    <m/>
    <s v="1777"/>
    <s v="Y"/>
    <s v="Patented in Feb 1777 by FINLAY, Hugh for 30 acres; &quot;Beginning @ the end of twenty seven perches of the third line of a tract or parcel of land called A Piece By Itself&quot;"/>
    <s v="N"/>
    <s v="1777"/>
    <s v="Y"/>
  </r>
  <r>
    <x v="409"/>
    <s v="I HAVE BEEN A GREAT WHILE AT REST"/>
    <x v="1"/>
    <s v=" Basil Burgess"/>
    <s v="9/27/1769"/>
    <x v="35"/>
    <s v="1769-09"/>
    <s v="MANSELL, Samuel "/>
    <s v=" Samuel  Mansell"/>
    <s v="MANSELL, Samuel "/>
    <s v="Dec 1769"/>
    <s v="1769"/>
    <s v="1769-12"/>
    <s v="Anne Arundel"/>
    <x v="1"/>
    <x v="0"/>
    <n v="25"/>
    <s v="&quot;in the Barrons&quot; starting &quot;on the east side of a draft of Nimble Johns Cabbin Branch and about north from Henry Cutsary's dwelling plantation&quot;"/>
    <m/>
    <s v="I Have Been A Great While At Rest"/>
    <s v="indexes as &quot;At Risk&quot; instead of &quot;At Rest&quot;"/>
    <s v="I Have Been A Great While At Risk"/>
    <s v="I Have Been A Great While At Rest Plat"/>
    <m/>
    <x v="21"/>
    <m/>
    <s v="Surveyed 9/27/1769 by Basil Burgess; Patented in Dec 1769 by Samuel Mansell for 25 acres; &quot;in the Barrons&quot; starting &quot;on the east side of a draft of Nimble Johns Cabbin Branch and about north from Henry Cutsary's dwelling plantation&quot;"/>
    <s v="I HAVE BEEN A GREAT WHILE AT REST"/>
    <s v="I HAVE BEEN A GREAT WHILE AT REST"/>
    <s v="1769"/>
    <s v="Y"/>
    <s v="Patented in Dec 1769 by MANSELL, Samuel for 25 acres; &quot;in the Barrons&quot; starting &quot;on the east side of a draft of Nimble Johns Cabbin Branch and about north from Henry Cutsary's dwelling plantation&quot;"/>
    <s v="N"/>
    <x v="1"/>
    <m/>
    <m/>
    <m/>
    <m/>
    <n v="640"/>
    <m/>
    <m/>
    <m/>
    <s v="1769"/>
    <s v="Y"/>
    <s v="Patented in Dec 1769 by MANSELL, Samuel for 25 acres; &quot;in the Barrons&quot; starting &quot;on the east side of a draft of Nimble Johns Cabbin Branch and about north from Henry Cutsary's dwelling plantation&quot;"/>
    <s v="N"/>
    <s v="1769"/>
    <s v="Y"/>
  </r>
  <r>
    <x v="410"/>
    <s v=""/>
    <x v="9"/>
    <s v=" Baruch Fowler"/>
    <s v="5/10/1802"/>
    <x v="16"/>
    <s v="1802-05"/>
    <s v="ELLICOTT, Jonathan "/>
    <s v=" Jonathan  Ellicott"/>
    <s v="ELLICOTT, Jonathan "/>
    <s v="Feb 1805"/>
    <s v="1805"/>
    <s v="1805-02"/>
    <s v="Anne Arundel"/>
    <x v="1"/>
    <x v="1"/>
    <n v="100"/>
    <s v="Lying partly in Anne Arundel and partly in Baltimore Counties , a resurvey of A Stony Hill Side, Batchelors Hope, Dyers Whim, Nicholas And Alexander, The Addition To Nicholas And Alexander, and part of Belinda"/>
    <m/>
    <s v="A Stony Hill Side, Batchelors Hope, Dyers Whim, Nicholas And Alexander, The Addition To Nicholas And Alexander, Belinda"/>
    <m/>
    <s v="Ilchester"/>
    <s v="Ilchester Plat"/>
    <m/>
    <x v="22"/>
    <m/>
    <s v="Surveyed 5/10/1802 by Baruch Fowler; Patented in Feb 1805 by Jonathan Ellicott for 100 acres; Lying partly in Anne Arundel and partly in Baltimore Counties , a resurvey of A Stony Hill Side, Batchelors Hope, Dyers Whim, Nicholas And Alexander, The Addition To Nicholas And Alexander, and part of Belinda"/>
    <s v="ILCHESTER"/>
    <s v="ILCHESTER"/>
    <s v=""/>
    <s v=""/>
    <s v=""/>
    <s v=""/>
    <x v="3"/>
    <m/>
    <m/>
    <m/>
    <m/>
    <s v=""/>
    <m/>
    <m/>
    <m/>
    <s v=""/>
    <s v=""/>
    <s v=""/>
    <s v=""/>
    <s v=""/>
    <s v=""/>
  </r>
  <r>
    <x v="411"/>
    <s v="INDIANS GUN"/>
    <x v="9"/>
    <s v=" Baruch Fowler"/>
    <s v="12/5/1797"/>
    <x v="61"/>
    <s v="1797-12"/>
    <s v="WATKINS, Nicholas"/>
    <s v=" Nicholas Watkins"/>
    <s v="WATKINS, Nicholas"/>
    <s v="Mar 1812"/>
    <s v="1812"/>
    <s v="1812-03"/>
    <s v="Anne Arundel"/>
    <x v="1"/>
    <x v="1"/>
    <n v="282"/>
    <s v="Resurvey of Dorseys Grove and part of Invasion"/>
    <m/>
    <s v="Dorseys Grove, Invasion"/>
    <m/>
    <s v="Indians Gun"/>
    <s v="Indians Gun Plat"/>
    <m/>
    <x v="150"/>
    <m/>
    <s v="Surveyed 12/5/1797 by Baruch Fowler; Patented in Mar 1812 by Nicholas Watkins for 282 acres; Resurvey of Dorseys Grove and part of Invasion"/>
    <s v="INDIANS GUN"/>
    <s v="INDIANS GUN"/>
    <s v="1812"/>
    <s v="Y"/>
    <s v="Patented in Mar 1812 by WATKINS, Nicholas for 282 acres; Resurvey of Dorseys Grove and part of Invasion"/>
    <s v="N"/>
    <x v="11"/>
    <m/>
    <m/>
    <m/>
    <m/>
    <n v="236"/>
    <m/>
    <m/>
    <m/>
    <s v="1812"/>
    <s v="Y"/>
    <s v="Patented in Mar 1812 by WATKINS, Nicholas for 282 acres; Resurvey of Dorseys Grove and part of Invasion"/>
    <s v="N"/>
    <s v="1812"/>
    <s v="Y"/>
  </r>
  <r>
    <x v="412"/>
    <s v="INTERVENE"/>
    <x v="1"/>
    <s v=" Basil Burgess"/>
    <s v="4/12/1771"/>
    <x v="1"/>
    <s v="1771-04"/>
    <s v="DAVIS, Ely"/>
    <s v=" Ely Davis"/>
    <s v="DAVIS, Ely"/>
    <s v="Dec 1790"/>
    <s v="1790"/>
    <s v="1790-12"/>
    <s v="Anne Arundel"/>
    <x v="1"/>
    <x v="0"/>
    <n v="23"/>
    <s v="Adjoining and between Northern Addition and Edward's Lot"/>
    <s v="Hammond's Enlargement"/>
    <s v="Intervene"/>
    <s v="The survey was done in Apr 1771"/>
    <s v="Intervene"/>
    <s v="Intervene Plat"/>
    <m/>
    <x v="95"/>
    <m/>
    <s v="Surveyed 4/12/1771 by Basil Burgess; Patented in Dec 1790 by Ely Davis for 23 acres repatented as Hammond's Enlargement; Adjoining and between Northern Addition and Edward's Lot"/>
    <s v="INTERVENE"/>
    <s v="INTERVENE"/>
    <s v="1790"/>
    <s v="Y"/>
    <s v="Patented in Dec 1790 by DAVIS, Ely for 23 acres repatented as Hammond's Enlargement; Adjoining and between Northern Addition and Edward's Lot"/>
    <s v="N"/>
    <x v="23"/>
    <m/>
    <m/>
    <m/>
    <m/>
    <n v="652"/>
    <m/>
    <m/>
    <m/>
    <s v="1790"/>
    <s v="Y"/>
    <s v="Patented in Dec 1790 by DAVIS, Ely for 23 acres repatented as Hammond's Enlargement; Adjoining and between Northern Addition and Edward's Lot"/>
    <s v="N"/>
    <s v="1790"/>
    <s v="Y"/>
  </r>
  <r>
    <x v="413"/>
    <s v="INVASION"/>
    <x v="6"/>
    <s v=" William Cromwell"/>
    <s v="5/27/1745"/>
    <x v="74"/>
    <s v="1745-05"/>
    <s v="BARNES, Adam "/>
    <s v=" Adam  Barnes"/>
    <s v="BARNES, Adam "/>
    <s v="Sep 1747"/>
    <s v="1747"/>
    <s v="1747-09"/>
    <s v="Anne Arundel"/>
    <x v="1"/>
    <x v="1"/>
    <n v="1187"/>
    <s v="Resurvey of Adam's Forrest &quot;on the head drafts of the Middle River of Patuxent&quot;, adjoining John's Lot, Dorsey's Grove, Poplar Spring Garden, Belts and Stevens Hills"/>
    <s v="Clover Land"/>
    <s v="Adams Forrest"/>
    <s v="no plat in folder, it's included in the folder for Cumberland"/>
    <s v="Invasion"/>
    <s v="Invasion Plat"/>
    <m/>
    <x v="8"/>
    <s v="Barnes"/>
    <s v="Surveyed 5/27/1745 by William Cromwell; Patented in Sep 1747 by Adam Barnes for 1187 acres repatented as Clover Land; Resurvey of Adam's Forrest &quot;on the head drafts of the Middle River of Patuxent&quot;, adjoining John's Lot, Dorsey's Grove, Poplar Spring Garden, Belts and Stevens Hills"/>
    <s v="INVASION"/>
    <s v="INVASION"/>
    <s v="1747"/>
    <s v="Y"/>
    <s v="Patented in Sep 1747 by BARNES, Adam for 1187 acres repatented as Clover Land; Resurvey of Adam's Forrest &quot;on the head drafts of the Middle River of Patuxent&quot;, adjoining John's Lot, Dorsey's Grove, Poplar Spring Garden, Belts and Stevens Hills"/>
    <s v="N"/>
    <x v="11"/>
    <m/>
    <m/>
    <m/>
    <m/>
    <n v="44"/>
    <m/>
    <m/>
    <m/>
    <s v="1747"/>
    <s v="Y"/>
    <s v="Patented in Sep 1747 by BARNES, Adam for 1187 acres repatented as Clover Land; Resurvey of Adam's Forrest &quot;on the head drafts of the Middle River of Patuxent&quot;, adjoining John's Lot, Dorsey's Grove, Poplar Spring Garden, Belts and Stevens Hills"/>
    <s v="N"/>
    <s v="1747"/>
    <s v="Y"/>
  </r>
  <r>
    <x v="414"/>
    <s v="ISLE OF ELY"/>
    <x v="10"/>
    <s v=" John Dorsey"/>
    <s v="2/21/1718"/>
    <x v="31"/>
    <s v="1718-02"/>
    <s v="DORSEY, Pleasance "/>
    <s v=" Pleasance  Dorsey"/>
    <s v="DORSEY, Pleasance "/>
    <s v="Jul 1720"/>
    <s v="1720"/>
    <s v="1720-07"/>
    <s v="Baltimore"/>
    <x v="1"/>
    <x v="0"/>
    <n v="200"/>
    <s v="&quot;lying at Elk Ridge in Baltimore County&quot;, adjoining Troy and Addition To Troy"/>
    <m/>
    <s v="Isle Of Ely"/>
    <m/>
    <s v="Isle Of Ely"/>
    <s v="Isle Of Ely Plat"/>
    <m/>
    <x v="23"/>
    <s v="Dorsey"/>
    <s v="Surveyed 2/21/1718 by John Dorsey; Patented in Jul 1720 by Pleasance Dorsey for 200 acres; &quot;lying at Elk Ridge in Baltimore County&quot;, adjoining Troy and Addition To Troy"/>
    <s v="ISLE OF ELY"/>
    <s v="ISLE OF ELY"/>
    <s v="1720"/>
    <s v="Y"/>
    <s v="Patented in Jul 1720 by DORSEY, Pleasance for 200 acres; &quot;lying at Elk Ridge in Baltimore County&quot;, adjoining Troy and Addition To Troy"/>
    <s v="N"/>
    <x v="9"/>
    <s v="Dependent"/>
    <s v="Troy, Addition To Troy"/>
    <m/>
    <m/>
    <n v="322"/>
    <m/>
    <m/>
    <m/>
    <s v="1720"/>
    <s v="Y"/>
    <s v="Patented in Jul 1720 by DORSEY, Pleasance for 200 acres; &quot;lying at Elk Ridge in Baltimore County&quot;, adjoining Troy and Addition To Troy"/>
    <s v="N"/>
    <s v="1720"/>
    <s v="Y"/>
  </r>
  <r>
    <x v="415"/>
    <s v="IVY HILLS AND PINE BUSHES"/>
    <x v="33"/>
    <s v=" Darby Ensor"/>
    <s v="6/16/1820"/>
    <x v="42"/>
    <s v="1820-06"/>
    <s v="CROOKS, William"/>
    <s v=" William Crooks"/>
    <s v="CROOKS, William"/>
    <s v="Dec 1821"/>
    <s v="1821"/>
    <s v="1821-12"/>
    <s v="Baltimore"/>
    <x v="0"/>
    <x v="1"/>
    <n v="98"/>
    <s v="Resurvey of Bald Hills and East Lothian lying in Baltimore County"/>
    <m/>
    <s v="Bald Hills, East Lothian"/>
    <m/>
    <s v="Ivy Hills And Pine Bushes"/>
    <s v="Ivy Hills And Pine Bushes Plat"/>
    <m/>
    <x v="151"/>
    <m/>
    <s v="Surveyed 6/16/1820 by Darby Ensor; Patented in Dec 1821 by William Crooks for 98 acres; Resurvey of Bald Hills and East Lothian lying in Baltimore County"/>
    <s v="IVY HILLS AND PINE BUSHES"/>
    <s v="IVY HILLS AND PINE BUSHES"/>
    <s v="1821"/>
    <s v="Y"/>
    <s v="Patented in Dec 1821 by CROOKS, William for 98 acres; Resurvey of Bald Hills and East Lothian lying in Baltimore County"/>
    <s v="N"/>
    <x v="0"/>
    <m/>
    <m/>
    <m/>
    <n v="-1"/>
    <n v="466"/>
    <m/>
    <m/>
    <m/>
    <s v="1821"/>
    <s v="Y"/>
    <s v="Patented in Dec 1821 by CROOKS, William for 98 acres; Resurvey of Bald Hills and East Lothian lying in Baltimore County"/>
    <s v="N"/>
    <s v="1821"/>
    <s v="Y"/>
  </r>
  <r>
    <x v="416"/>
    <s v=""/>
    <x v="5"/>
    <s v=""/>
    <m/>
    <x v="10"/>
    <s v=""/>
    <s v="TAILLOR, Thomas"/>
    <s v=" Thomas Taillor"/>
    <s v="TAILLOR, Thomas"/>
    <n v="1684"/>
    <s v="1684"/>
    <s v="1684-01"/>
    <m/>
    <x v="2"/>
    <x v="0"/>
    <m/>
    <m/>
    <m/>
    <s v="Ivy Neck"/>
    <s v="Not sure if this is the name of grant - how do I know about this land? There is a Lovey or Levey Neck at the MSA site."/>
    <s v="no survey at MSA patent site"/>
    <m/>
    <m/>
    <x v="152"/>
    <s v="Taillor"/>
    <s v="Patented in 1684 by Thomas Taillor"/>
    <s v="IVY NECK"/>
    <s v="IVY NECK"/>
    <s v=""/>
    <s v=""/>
    <s v=""/>
    <s v=""/>
    <x v="0"/>
    <m/>
    <m/>
    <m/>
    <m/>
    <s v=""/>
    <m/>
    <m/>
    <m/>
    <s v=""/>
    <s v=""/>
    <s v=""/>
    <s v=""/>
    <s v=""/>
    <s v=""/>
  </r>
  <r>
    <x v="417"/>
    <s v="JACKS PEACOCK"/>
    <x v="26"/>
    <s v=" John Clark"/>
    <s v="9/28/1717"/>
    <x v="55"/>
    <s v="1717-09"/>
    <s v="JACKS, Thomas "/>
    <s v=" Thomas  Jacks"/>
    <s v="JACKS, Thomas "/>
    <s v="Sep 1717"/>
    <s v="1717"/>
    <s v="1717-09"/>
    <s v="Baltimore"/>
    <x v="1"/>
    <x v="0"/>
    <n v="300"/>
    <m/>
    <s v="Hammond's Enlargement"/>
    <s v="Jacks Peacock"/>
    <s v="woodford"/>
    <s v="Jacks Pecock"/>
    <s v="Jacks Pecock Plat"/>
    <m/>
    <x v="153"/>
    <s v="Jacks"/>
    <s v="Surveyed 9/28/1717 by John Clark; Patented in Sep 1717 by Thomas Jacks for 300 acres repatented as Hammond's Enlargement"/>
    <s v="JACKS PEACOCK"/>
    <s v="JACKS PEACOCK"/>
    <s v="1717"/>
    <s v="Y"/>
    <s v="Patented in Sep 1717 by JACKS, Thomas for 300 acres repatented as Hammond's Enlargement"/>
    <s v="N"/>
    <x v="23"/>
    <m/>
    <m/>
    <m/>
    <n v="-4"/>
    <n v="227"/>
    <m/>
    <m/>
    <m/>
    <s v="1717"/>
    <s v="Y"/>
    <s v="Patented in Sep 1717 by JACKS, Thomas for 300 acres repatented as Hammond's Enlargement"/>
    <s v="N"/>
    <s v="1717"/>
    <s v="Y"/>
  </r>
  <r>
    <x v="418"/>
    <s v="JAMES LOT"/>
    <x v="5"/>
    <s v=""/>
    <m/>
    <x v="10"/>
    <s v=""/>
    <s v="NORWOOD, James "/>
    <s v=" James  Norwood"/>
    <s v="NORWOOD, James "/>
    <s v="Nov 1741"/>
    <s v="1741"/>
    <s v="1741-11"/>
    <m/>
    <x v="1"/>
    <x v="0"/>
    <n v="200"/>
    <m/>
    <m/>
    <s v="James Lot"/>
    <m/>
    <s v="no survey at MSA patent site"/>
    <m/>
    <m/>
    <x v="74"/>
    <s v="Norwood"/>
    <s v="Patented in Nov 1741 by James Norwood for 200 acres"/>
    <s v="JAMES LOT"/>
    <s v="JAMES LOT"/>
    <s v="1741"/>
    <s v="Y"/>
    <s v="Patented in Nov 1741 by NORWOOD, James for 200 acres"/>
    <s v="N"/>
    <x v="18"/>
    <m/>
    <m/>
    <m/>
    <m/>
    <s v=""/>
    <m/>
    <m/>
    <m/>
    <s v="1741"/>
    <s v="Y"/>
    <s v="Patented in Nov 1741 by NORWOOD, James for 200 acres"/>
    <s v="N"/>
    <s v="1741"/>
    <s v="Y"/>
  </r>
  <r>
    <x v="419"/>
    <s v=""/>
    <x v="23"/>
    <s v=" James Weems"/>
    <s v="10/8/1724"/>
    <x v="21"/>
    <s v="1724-10"/>
    <s v="JAMES, John "/>
    <s v=" John  James"/>
    <s v="JAMES, John "/>
    <s v="Nov 1726"/>
    <s v="1726"/>
    <s v="1726-11"/>
    <s v="Anne Arundel"/>
    <x v="1"/>
    <x v="0"/>
    <n v="50"/>
    <s v="&quot;on the east side of a branch called Hammonds Branch&quot;"/>
    <m/>
    <s v="James Luck"/>
    <m/>
    <s v="James Luck"/>
    <s v="James Luck Plat"/>
    <m/>
    <x v="154"/>
    <s v="James"/>
    <s v="Surveyed 10/8/1724 by James Weems; Patented in Nov 1726 by John James for 50 acres; &quot;on the east side of a branch called Hammonds Branch&quot;"/>
    <s v="JAMES LUCK"/>
    <s v="JAMES LUCK"/>
    <s v=""/>
    <s v=""/>
    <s v=""/>
    <s v=""/>
    <x v="0"/>
    <m/>
    <m/>
    <m/>
    <m/>
    <s v=""/>
    <m/>
    <m/>
    <m/>
    <s v=""/>
    <s v=""/>
    <s v=""/>
    <s v=""/>
    <s v=""/>
    <s v=""/>
  </r>
  <r>
    <x v="420"/>
    <s v="JASONS MISTAKE"/>
    <x v="8"/>
    <s v=" Joshua Griffith"/>
    <s v="5/17/1762"/>
    <x v="15"/>
    <s v="1762-05"/>
    <s v="HOOD, John "/>
    <s v=" John  Hood"/>
    <s v="HOOD, John "/>
    <s v="May 1762"/>
    <s v="1762"/>
    <s v="1762-05"/>
    <s v="Anne Arundel"/>
    <x v="1"/>
    <x v="0"/>
    <n v="10"/>
    <s v="starting &quot;on a bottom or hollow that descends into the western falls and near to the end of the south twelve degrees west thirty six perch course of a tract of land called Good Neighborhood&quot;"/>
    <m/>
    <s v="Jasons Mistake"/>
    <m/>
    <s v="Jasons Mistake"/>
    <s v="Jasons Mistake Plat"/>
    <m/>
    <x v="5"/>
    <m/>
    <s v="Surveyed 5/17/1762 by Joshua Griffith; Patented in May 1762 by John Hood for 10 acres; starting &quot;on a bottom or hollow that descends into the western falls and near to the end of the south twelve degrees west thirty six perch course of a tract of land called Good Neighborhood&quot;"/>
    <s v="JASONS MISTAKE"/>
    <s v="JASONS MISTAKE"/>
    <s v="1762"/>
    <s v="Y"/>
    <s v="Patented in May 1762 by HOOD, John for 10 acres; starting &quot;on a bottom or hollow that descends into the western falls and near to the end of the south twelve degrees west thirty six perch course of a tract of land called Good Neighborhood&quot;"/>
    <s v="N"/>
    <x v="4"/>
    <m/>
    <m/>
    <m/>
    <m/>
    <n v="718"/>
    <m/>
    <m/>
    <m/>
    <s v="1762"/>
    <s v="Y"/>
    <s v="Patented in May 1762 by HOOD, John for 10 acres; starting &quot;on a bottom or hollow that descends into the western falls and near to the end of the south twelve degrees west thirty six perch course of a tract of land called Good Neighborhood&quot;"/>
    <s v="N"/>
    <s v="1762"/>
    <s v="Y"/>
  </r>
  <r>
    <x v="421"/>
    <s v="JOHN AND ELIZABETH"/>
    <x v="3"/>
    <s v=" Richard Shipley"/>
    <s v="5/26/1755"/>
    <x v="34"/>
    <s v="1755-05"/>
    <s v="SELLMAN, John"/>
    <s v=" John Sellman"/>
    <s v="SELLMAN, John"/>
    <s v="Sep 1758"/>
    <s v="1758"/>
    <s v="1758-09"/>
    <s v="Anne Arundel"/>
    <x v="1"/>
    <x v="1"/>
    <n v="286"/>
    <s v="Resurvey of Sewell's Lot &quot;between the drafts of Patapsco Falls and the drafts of Browne River of Patuxent&quot;, intersects the twelfth course of Addition To Gardiners Gardin, intersects the sixth course of Johns Lookout, intersects the end of the tenth course of Yeates Addition, intersects the end of the third course of Frizells Chance, intersects the end of the second course of Taylors Hall, intersects the end of the sixth course of Gosnalls Chance, and adjoins Hopson's Choice"/>
    <s v="Windsor Plains and Mount Hebron"/>
    <s v="Sewells Lot"/>
    <m/>
    <s v="John And Elizabeth"/>
    <s v="John And Elizabeth Plat"/>
    <m/>
    <x v="155"/>
    <m/>
    <s v="Surveyed 5/26/1755 by Richard Shipley; Patented in Sep 1758 by John Sellman for 286 acres repatented as Windsor Plains and Mount Hebron; Resurvey of Sewell's Lot &quot;between the drafts of Patapsco Falls and the drafts of Browne River of Patuxent&quot;, intersects the twelfth course of Addition To Gardiners Gardin, intersects the sixth course of Johns Lookout, intersects the end of the tenth course of Yeates Addition, intersects the end of the third course of Frizells Chance, intersects the end of the second course of Taylors Hall, intersects the end of the sixth course of Gosnalls Chance, and adjoins Hopson's Choice"/>
    <s v="JOHN AND ELIZABETH"/>
    <s v="JOHN AND ELIZABETH"/>
    <s v=""/>
    <s v=""/>
    <s v=""/>
    <s v=""/>
    <x v="2"/>
    <s v="Indicated"/>
    <s v="Mount Hebron"/>
    <m/>
    <n v="-6"/>
    <n v="217"/>
    <m/>
    <m/>
    <m/>
    <s v=""/>
    <s v=""/>
    <s v=""/>
    <s v=""/>
    <s v=""/>
    <s v=""/>
  </r>
  <r>
    <x v="422"/>
    <s v="JOHNS ADVENTURE"/>
    <x v="4"/>
    <s v=" Vachel Stevens"/>
    <s v="9/8/1794"/>
    <x v="6"/>
    <s v="1794-09"/>
    <s v="HAYWARD, John"/>
    <s v=" John Hayward"/>
    <s v="HAYWARD, John"/>
    <s v="May 1796"/>
    <s v="1796"/>
    <s v="1796-05"/>
    <s v="Anne Arundel"/>
    <x v="1"/>
    <x v="0"/>
    <n v="25.75"/>
    <s v="wedge-shaped vacancy between Chew's Vineyard, Vine's Fancy, and Adam The First; beginning &quot;at the end of the fifth line of a tract or parcel of land called Chews Vineyard&quot;"/>
    <m/>
    <s v="Johns Adventure"/>
    <m/>
    <s v="Johns Adventure"/>
    <s v="Johns Adventure Plat"/>
    <m/>
    <x v="86"/>
    <m/>
    <s v="Surveyed 9/8/1794 by Vachel Stevens; Patented in May 1796 by John Hayward for 25.75 acres; wedge-shaped vacancy between Chew's Vineyard, Vine's Fancy, and Adam The First; beginning &quot;at the end of the fifth line of a tract or parcel of land called Chews Vineyard&quot;"/>
    <s v="JOHNS ADVENTURE"/>
    <s v="JOHNS ADVENTURE"/>
    <s v="1796"/>
    <s v="Y"/>
    <s v="Patented in May 1796 by HAYWARD, John for 25.75 acres; wedge-shaped vacancy between Chew's Vineyard, Vine's Fancy, and Adam The First; beginning &quot;at the end of the fifth line of a tract or parcel of land called Chews Vineyard&quot;"/>
    <s v="N"/>
    <x v="3"/>
    <m/>
    <m/>
    <m/>
    <m/>
    <n v="646"/>
    <m/>
    <m/>
    <m/>
    <s v="1796"/>
    <s v="Y"/>
    <s v="Patented in May 1796 by HAYWARD, John for 25.75 acres; wedge-shaped vacancy between Chew's Vineyard, Vine's Fancy, and Adam The First; beginning &quot;at the end of the fifth line of a tract or parcel of land called Chews Vineyard&quot;"/>
    <s v="N"/>
    <s v="1796"/>
    <s v="Y"/>
  </r>
  <r>
    <x v="423"/>
    <s v="JOHNS BEGINNING"/>
    <x v="8"/>
    <s v=" Joshua Griffith"/>
    <s v="2/20/1762"/>
    <x v="15"/>
    <s v="1762-02"/>
    <s v="WELSH, John"/>
    <s v=" John Welsh"/>
    <s v="WELSH, John"/>
    <s v="Feb 1762"/>
    <s v="1762"/>
    <s v="1762-02"/>
    <s v="Anne Arundel"/>
    <x v="1"/>
    <x v="0"/>
    <n v="2"/>
    <s v="starting &quot;near the head of a small draft that descends into Snowdens River and on the west side of the aforesaid draft&quot;, it is shown on the plat for Warfield's Addition Enlarged"/>
    <s v="John's Beginning Enlarged"/>
    <s v="Johns Beginning"/>
    <m/>
    <s v="Johns Beginning"/>
    <s v="Johns Beginning Plat"/>
    <m/>
    <x v="6"/>
    <m/>
    <s v="Surveyed 2/20/1762 by Joshua Griffith; Patented in Feb 1762 by John Welsh for 2 acres repatented as John's Beginning Enlarged; starting &quot;near the head of a small draft that descends into Snowdens River and on the west side of the aforesaid draft&quot;, it is shown on the plat for Warfield's Addition Enlarged"/>
    <s v="JOHNS BEGINNING"/>
    <s v="JOHNS BEGINNING"/>
    <s v="1762"/>
    <s v="Y"/>
    <s v="Patented in Feb 1762 by WELSH, John for 2 acres repatented as John's Beginning Enlarged; starting &quot;near the head of a small draft that descends into Snowdens River and on the west side of the aforesaid draft&quot;, it is shown on the plat for Warfield's Addition Enlarged"/>
    <s v="N"/>
    <x v="12"/>
    <m/>
    <m/>
    <m/>
    <m/>
    <n v="756"/>
    <m/>
    <m/>
    <m/>
    <s v="1762"/>
    <s v="Y"/>
    <s v="Patented in Feb 1762 by WELSH, John for 2 acres repatented as John's Beginning Enlarged; starting &quot;near the head of a small draft that descends into Snowdens River and on the west side of the aforesaid draft&quot;, it is shown on the plat for Warfield's Addition Enlarged"/>
    <s v="N"/>
    <s v="1762"/>
    <s v="Y"/>
  </r>
  <r>
    <x v="424"/>
    <s v=""/>
    <x v="8"/>
    <s v=" Joshua Griffith"/>
    <s v="1/20/1764"/>
    <x v="20"/>
    <s v="1764-01"/>
    <s v="WELSH, John"/>
    <s v=" John Welsh"/>
    <s v="WELSH, John"/>
    <s v="Feb 1764"/>
    <s v="1764"/>
    <s v="1764-02"/>
    <s v="Anne Arundel"/>
    <x v="1"/>
    <x v="1"/>
    <n v="236"/>
    <s v="Resurvey of John's Beginning starting &quot;on a hill side in the fork of two drafts of Snowdens River&quot; which was the beginning of the original tract"/>
    <s v="John's Hurry"/>
    <s v="Johns Beginning"/>
    <m/>
    <s v="Johns Beginning Enlarged"/>
    <s v="Johns Beginning Enlarged Plat"/>
    <m/>
    <x v="6"/>
    <m/>
    <s v="Surveyed 1/20/1764 by Joshua Griffith; Patented in Feb 1764 by John Welsh for 236 acres repatented as John's Hurry; Resurvey of John's Beginning starting &quot;on a hill side in the fork of two drafts of Snowdens River&quot; which was the beginning of the original tract"/>
    <s v="JOHNS BEGINNING ENLARGED"/>
    <s v="JOHNS BEGINNING ENLARGED"/>
    <s v=""/>
    <s v=""/>
    <s v=""/>
    <s v=""/>
    <x v="12"/>
    <m/>
    <m/>
    <m/>
    <m/>
    <n v="281"/>
    <m/>
    <m/>
    <m/>
    <s v=""/>
    <s v=""/>
    <s v=""/>
    <s v=""/>
    <s v=""/>
    <s v=""/>
  </r>
  <r>
    <x v="425"/>
    <s v="JOHNS CHANCE - HAMMOND BACO"/>
    <x v="6"/>
    <s v=" William Cromwell"/>
    <s v="4/2/1745"/>
    <x v="74"/>
    <s v="1745-04"/>
    <s v="HAMMOND, John "/>
    <s v=" John  Hammond"/>
    <s v="HAMMOND, John "/>
    <s v="Apr 1748"/>
    <s v="1748"/>
    <s v="1748-04"/>
    <s v="Anne Arundel"/>
    <x v="1"/>
    <x v="1"/>
    <n v="1603"/>
    <s v="Resurvey of Stoney Hills mostly in Baltimore County and partly in Anne Arundel County starting &quot;on the west side of a branch called and known by the name of Sams Spring branch which leads into the north side of the western falls of Patapsco River&quot; adjoining Johns Lot, Hammonds Fine Soil Forrest, Owensis(Owings?) Out Land"/>
    <m/>
    <s v="Stoney Hills"/>
    <s v="John Hammond of Charles"/>
    <s v="Johns Chance"/>
    <s v="Johns Chance Plat"/>
    <m/>
    <x v="11"/>
    <m/>
    <s v="Surveyed 4/2/1745 by William Cromwell; Patented in Apr 1748 by John Hammond for 1603 acres; Resurvey of Stoney Hills mostly in Baltimore County and partly in Anne Arundel County starting &quot;on the west side of a branch called and known by the name of Sams Spring branch which leads into the north side of the western falls of Patapsco River&quot; adjoining Johns Lot, Hammonds Fine Soil Forrest, Owensis(Owings?) Out Land"/>
    <s v="JOHNS CHANCE"/>
    <s v="JOHNS CHANCE - Hammond BaCo"/>
    <s v="1748"/>
    <s v="Y"/>
    <s v="Patented in Apr 1748 by HAMMOND, John for 1603 acres; Resurvey of Stoney Hills mostly in Baltimore County and partly in Anne Arundel County starting &quot;on the west side of a branch called and known by the name of Sams Spring branch which leads into the north side of the western falls of Patapsco River&quot; adjoining Johns Lot, Hammonds Fine Soil Forrest, Owensis(Owings?) Out Land"/>
    <s v="N"/>
    <x v="4"/>
    <m/>
    <m/>
    <m/>
    <m/>
    <n v="386"/>
    <m/>
    <m/>
    <m/>
    <s v="1748"/>
    <s v="Y"/>
    <s v="Patented in Apr 1748 by HAMMOND, John for 1603 acres; Resurvey of Stoney Hills mostly in Baltimore County and partly in Anne Arundel County starting &quot;on the west side of a branch called and known by the name of Sams Spring branch which leads into the north side of the western falls of Patapsco River&quot; adjoining Johns Lot, Hammonds Fine Soil Forrest, Owensis(Owings?) Out Land"/>
    <s v="N"/>
    <s v="1748"/>
    <s v="Y"/>
  </r>
  <r>
    <x v="426"/>
    <s v="JOHNS CHANCE - HAMMOND HOCO"/>
    <x v="10"/>
    <s v=" John Dorsey"/>
    <s v="5/15/1724"/>
    <x v="21"/>
    <s v="1724-05"/>
    <s v="HAMMOND, John "/>
    <s v=" John  Hammond"/>
    <s v="HAMMOND, John "/>
    <n v="1725"/>
    <s v="1725"/>
    <s v="1725-01"/>
    <s v="Baltimore"/>
    <x v="1"/>
    <x v="0"/>
    <n v="184"/>
    <s v="&quot;on the west side of Brown's River of Patuxent and between two tracts of land the one called Browns Forrest and the other the Addition formerly taken up by Thomas Brown of Ann Arundell county&quot;"/>
    <m/>
    <s v="Johns Chance"/>
    <s v="John Hammond was the son of Charles; indexed on MSA site and 1765 for 27 acres to William Blizzard"/>
    <s v="Johns Chance"/>
    <s v="Johns Chance Plat"/>
    <m/>
    <x v="11"/>
    <m/>
    <s v="Surveyed 5/15/1724 by John Dorsey; Patented in 1725 by John Hammond for 184 acres; &quot;on the west side of Brown's River of Patuxent and between two tracts of land the one called Browns Forrest and the other the Addition formerly taken up by Thomas Brown of Ann Arundell county&quot;"/>
    <s v="JOHNS CHANCE"/>
    <s v="JOHNS CHANCE - Hammond HoCo"/>
    <s v="1725"/>
    <s v="Y"/>
    <s v="Patented in 1725 by HAMMOND, John for 184 acres; &quot;on the west side of Brown's River of Patuxent and between two tracts of land the one called Browns Forrest and the other the Addition formerly taken up by Thomas Brown of Ann Arundell county&quot;"/>
    <s v="N"/>
    <x v="17"/>
    <m/>
    <m/>
    <m/>
    <m/>
    <n v="339"/>
    <m/>
    <m/>
    <m/>
    <s v="1725"/>
    <s v="Y"/>
    <s v="Patented in 1725 by HAMMOND, John for 184 acres; &quot;on the west side of Brown's River of Patuxent and between two tracts of land the one called Browns Forrest and the other the Addition formerly taken up by Thomas Brown of Ann Arundell county&quot;"/>
    <s v="N"/>
    <s v="1725"/>
    <s v="Y"/>
  </r>
  <r>
    <x v="427"/>
    <s v=""/>
    <x v="25"/>
    <s v=" Thomas Gist"/>
    <m/>
    <x v="10"/>
    <s v=""/>
    <s v="SHOWERS, John"/>
    <s v=" John Showers"/>
    <s v="SHOWERS, John"/>
    <s v="Apr 1795"/>
    <s v="1795"/>
    <s v="1795-04"/>
    <s v="Baltimore"/>
    <x v="0"/>
    <x v="0"/>
    <n v="182"/>
    <s v="in Baltimore County adjoining Mary's Luck, Everything Needful, Petty France Resurveyed, Pheasant Hills, and Crosses Lot surveyed for John Showers"/>
    <m/>
    <s v="Johns Chance"/>
    <m/>
    <s v="Johns Chance"/>
    <m/>
    <m/>
    <x v="156"/>
    <s v="Hammond"/>
    <s v=" by Thomas GistPatented in Apr 1795 by John Showers for 182 acres; in Baltimore County adjoining Mary's Luck, Everything Needful, Petty France Resurveyed, Pheasant Hills, and Crosses Lot surveyed for John Showers"/>
    <s v="JOHNS CHANCE"/>
    <s v="JOHNS CHANCE - Showers"/>
    <s v=""/>
    <s v=""/>
    <s v=""/>
    <s v=""/>
    <x v="0"/>
    <m/>
    <m/>
    <m/>
    <m/>
    <s v=""/>
    <m/>
    <m/>
    <m/>
    <s v=""/>
    <s v=""/>
    <s v=""/>
    <s v=""/>
    <s v=""/>
    <s v=""/>
  </r>
  <r>
    <x v="428"/>
    <s v="JOHNS HURRY"/>
    <x v="4"/>
    <s v=" Vachel Stevens"/>
    <s v="4/3/1786"/>
    <x v="89"/>
    <s v="1786-04"/>
    <s v="WELSH, John"/>
    <s v=" John Welsh"/>
    <s v="WELSH, John"/>
    <s v="May 1802"/>
    <s v="1802"/>
    <s v="1802-05"/>
    <s v="Anne Arundel"/>
    <x v="1"/>
    <x v="1"/>
    <n v="599"/>
    <s v="Resurvey of Your Name, John's Beginning, Snug Bit, and part of Bite The Skinner, adjoining Additional Defense, Range Declined, Hobson's Choice, Moberley's Rest, Wise Mans Folly, and Pole Bridge Tract"/>
    <m/>
    <s v="Your Name, Johns Beginning, Snug Bit, Bite The Skinner"/>
    <m/>
    <s v="Johns Hurry"/>
    <s v="Johns Hurry Plat"/>
    <m/>
    <x v="6"/>
    <m/>
    <s v="Surveyed 4/3/1786 by Vachel Stevens; Patented in May 1802 by John Welsh for 599 acres; Resurvey of Your Name, John's Beginning, Snug Bit, and part of Bite The Skinner, adjoining Additional Defense, Range Declined, Hobson's Choice, Moberley's Rest, Wise Mans Folly, and Pole Bridge Tract"/>
    <s v="JOHNS HURRY"/>
    <s v="JOHNS HURRY"/>
    <s v="1802"/>
    <s v="Y"/>
    <s v="Patented in May 1802 by WELSH, John for 599 acres; Resurvey of Your Name, John's Beginning, Snug Bit, and part of Bite The Skinner, adjoining Additional Defense, Range Declined, Hobson's Choice, Moberley's Rest, Wise Mans Folly, and Pole Bridge Tract"/>
    <s v="N"/>
    <x v="12"/>
    <m/>
    <m/>
    <m/>
    <m/>
    <n v="113"/>
    <m/>
    <m/>
    <m/>
    <s v="1802"/>
    <s v="Y"/>
    <s v="Patented in May 1802 by WELSH, John for 599 acres; Resurvey of Your Name, John's Beginning, Snug Bit, and part of Bite The Skinner, adjoining Additional Defense, Range Declined, Hobson's Choice, Moberley's Rest, Wise Mans Folly, and Pole Bridge Tract"/>
    <s v="N"/>
    <s v="1802"/>
    <s v="Y"/>
  </r>
  <r>
    <x v="429"/>
    <s v="JOHNS LOOKOUT"/>
    <x v="2"/>
    <s v=" Henry Ridgely"/>
    <s v="5/11/1732"/>
    <x v="2"/>
    <s v="1732-05"/>
    <s v="GARDINER, John "/>
    <s v=" John  Gardiner"/>
    <s v="GARDINER, John "/>
    <s v="Nov 1733"/>
    <s v="1733"/>
    <s v="1733-11"/>
    <s v="Anne Arundel"/>
    <x v="1"/>
    <x v="0"/>
    <n v="100"/>
    <s v="&quot;near to a place called Upton&quot; starting &quot;on the east side of a branch called Island Runn and near to the plantation of John Yeates&quot;; it was enlarged in Sep 1765 to 135 acres"/>
    <s v="Johns Lookout Enlarged"/>
    <s v="Johns Lookout"/>
    <s v="son of William Gardner"/>
    <s v="Johns Lookout"/>
    <s v="Johns Lookout Plat"/>
    <m/>
    <x v="71"/>
    <s v="Gardiner"/>
    <s v="Surveyed 5/11/1732 by Henry Ridgely; Patented in Nov 1733 by John Gardiner for 100 acres repatented as Johns Lookout Enlarged; &quot;near to a place called Upton&quot; starting &quot;on the east side of a branch called Island Runn and near to the plantation of John Yeates&quot;; it was enlarged in Sep 1765 to 135 acres"/>
    <s v="JOHNS LOOKOUT"/>
    <s v="JOHNS LOOKOUT"/>
    <s v="1733"/>
    <s v="Y"/>
    <s v="Patented in Nov 1733 by GARDINER, John for 100 acres repatented as Johns Lookout Enlarged; &quot;near to a place called Upton&quot; starting &quot;on the east side of a branch called Island Runn and near to the plantation of John Yeates&quot;; it was enlarged in Sep 1765 to 135 acres"/>
    <s v="N"/>
    <x v="2"/>
    <s v="Indicated"/>
    <s v="Mount Hebron"/>
    <m/>
    <n v="-4"/>
    <n v="455"/>
    <m/>
    <m/>
    <m/>
    <s v="1733"/>
    <s v="Y"/>
    <s v="Patented in Nov 1733 by GARDINER, John for 100 acres repatented as Johns Lookout Enlarged; &quot;near to a place called Upton&quot; starting &quot;on the east side of a branch called Island Runn and near to the plantation of John Yeates&quot;; it was enlarged in Sep 1765 to 135 acres"/>
    <s v="N"/>
    <s v="1733"/>
    <s v="Y"/>
  </r>
  <r>
    <x v="430"/>
    <s v="JOHNS LOOKOUT ENLARGED"/>
    <x v="8"/>
    <s v=" Joshua Griffith"/>
    <s v="3/15/1764"/>
    <x v="20"/>
    <s v="1764-03"/>
    <s v="GARDINER, John "/>
    <s v=" John  Gardiner"/>
    <s v="GARDINER, John "/>
    <s v="Sep 1765"/>
    <s v="1765"/>
    <s v="1765-09"/>
    <s v="Anne Arundel"/>
    <x v="1"/>
    <x v="1"/>
    <n v="135"/>
    <s v="Resurvey of Johns Lookout adding adjoining vacancies"/>
    <s v="Mount Hebron"/>
    <s v="Johns Lookout"/>
    <m/>
    <s v="Johns Lookout Enlarged"/>
    <s v="Johns Lookout Enlarged Plat"/>
    <m/>
    <x v="71"/>
    <m/>
    <s v="Surveyed 3/15/1764 by Joshua Griffith; Patented in Sep 1765 by John Gardiner for 135 acres repatented as Mount Hebron; Resurvey of Johns Lookout adding adjoining vacancies"/>
    <s v="JOHNS LOOKOUT ENLARGED"/>
    <s v="JOHNS LOOKOUT ENLARGED"/>
    <s v=""/>
    <s v=""/>
    <s v=""/>
    <s v=""/>
    <x v="2"/>
    <s v="Dependent/Indicated"/>
    <s v="Johns Lookout, Mount Hebron"/>
    <m/>
    <n v="-2"/>
    <n v="376"/>
    <m/>
    <m/>
    <m/>
    <s v=""/>
    <s v=""/>
    <s v=""/>
    <s v=""/>
    <s v=""/>
    <s v=""/>
  </r>
  <r>
    <x v="431"/>
    <s v="JOHNS LOT - BARNES"/>
    <x v="2"/>
    <s v=" Henry Ridgely"/>
    <s v="3/22/1732"/>
    <x v="2"/>
    <s v="1732-03"/>
    <s v="BARNES, Adam "/>
    <s v=" Adam  Barnes"/>
    <s v="BARNES, Adam "/>
    <s v="Jun 1734"/>
    <s v="1734"/>
    <s v="1734-06"/>
    <s v="Anne Arundel"/>
    <x v="1"/>
    <x v="0"/>
    <n v="100"/>
    <s v="&quot;near to the head branches of the Middle River of Patuxent&quot;, the warrant was John Dorsey's part of a larger warrant granted to Joshua Dorsey"/>
    <s v="Cumberland"/>
    <s v="Johns Lot - Barnes"/>
    <m/>
    <s v="Johns Lot - Barnes"/>
    <s v="Johns Lot - Barnes Plat"/>
    <m/>
    <x v="8"/>
    <s v="Barnes"/>
    <s v="Surveyed 3/22/1732 by Henry Ridgely; Patented in Jun 1734 by Adam Barnes for 100 acres repatented as Cumberland; &quot;near to the head branches of the Middle River of Patuxent&quot;, the warrant was John Dorsey's part of a larger warrant granted to Joshua Dorsey"/>
    <s v="JOHNS LOT"/>
    <s v="JOHNS LOT - Barnes"/>
    <s v="1734"/>
    <s v="Y"/>
    <s v="Patented in Jun 1734 by BARNES, Adam for 100 acres repatented as Cumberland; &quot;near to the head branches of the Middle River of Patuxent&quot;, the warrant was John Dorsey's part of a larger warrant granted to Joshua Dorsey"/>
    <s v="N"/>
    <x v="21"/>
    <m/>
    <m/>
    <m/>
    <m/>
    <n v="439"/>
    <m/>
    <m/>
    <m/>
    <s v="1734"/>
    <s v="Y"/>
    <s v="Patented in Jun 1734 by BARNES, Adam for 100 acres repatented as Cumberland; &quot;near to the head branches of the Middle River of Patuxent&quot;, the warrant was John Dorsey's part of a larger warrant granted to Joshua Dorsey"/>
    <s v="N"/>
    <s v="1734"/>
    <s v="Y"/>
  </r>
  <r>
    <x v="432"/>
    <s v="JOHNS LUCK"/>
    <x v="9"/>
    <s v=" Baruch Fowler"/>
    <s v="3/29/1804"/>
    <x v="90"/>
    <s v="1804-03"/>
    <s v="SAPPINGTON, John"/>
    <s v=" John Sappington"/>
    <s v="SAPPINGTON, John"/>
    <s v="Sep 1805"/>
    <s v="1805"/>
    <s v="1805-09"/>
    <s v="Anne Arundel"/>
    <x v="1"/>
    <x v="0"/>
    <n v="42"/>
    <s v="adjoining and between Brown's Purchase, Food Plenty, and Warfield's Contrivance starting at &quot;the beginning tree of a tract of land called Brown's Purchase&quot;"/>
    <m/>
    <s v="Johns Luck"/>
    <m/>
    <s v="Johns Luck"/>
    <s v="Johns Luck Plat"/>
    <m/>
    <x v="157"/>
    <m/>
    <s v="Surveyed 3/29/1804 by Baruch Fowler; Patented in Sep 1805 by John Sappington for 42 acres; adjoining and between Brown's Purchase, Food Plenty, and Warfield's Contrivance starting at &quot;the beginning tree of a tract of land called Brown's Purchase&quot;"/>
    <s v="JOHNS LUCK"/>
    <s v="JOHNS LUCK"/>
    <s v="1805"/>
    <s v="Y"/>
    <s v="Patented in Sep 1805 by SAPPINGTON, John for 42 acres; adjoining and between Brown's Purchase, Food Plenty, and Warfield's Contrivance starting at &quot;the beginning tree of a tract of land called Brown's Purchase&quot;"/>
    <s v="N"/>
    <x v="7"/>
    <m/>
    <m/>
    <m/>
    <m/>
    <n v="592"/>
    <m/>
    <m/>
    <m/>
    <s v="1805"/>
    <s v="Y"/>
    <s v="Patented in Sep 1805 by SAPPINGTON, John for 42 acres; adjoining and between Brown's Purchase, Food Plenty, and Warfield's Contrivance starting at &quot;the beginning tree of a tract of land called Brown's Purchase&quot;"/>
    <s v="N"/>
    <s v="1805"/>
    <s v="Y"/>
  </r>
  <r>
    <x v="433"/>
    <s v="JOHNSONS CARE"/>
    <x v="8"/>
    <s v=" Joshua Griffith"/>
    <s v="4/7/1764"/>
    <x v="20"/>
    <s v="1764-04"/>
    <s v="JOHNSON, Thomas"/>
    <s v=" Thomas Johnson"/>
    <s v="JOHNSON, Thomas"/>
    <s v="Sep 1764"/>
    <s v="1764"/>
    <s v="1764-09"/>
    <s v="Anne Arundel"/>
    <x v="1"/>
    <x v="1"/>
    <n v="154"/>
    <s v="Resurvey of The Fork partly in Anne Arundel and partly in Frederick counties starting &quot;at the end of the fourth line of the land calld Darby's Desire&quot;"/>
    <m/>
    <s v="Johnsons Care"/>
    <m/>
    <s v="Johnsons Care"/>
    <s v="Johnsons Care Plat"/>
    <m/>
    <x v="20"/>
    <m/>
    <s v="Surveyed 4/7/1764 by Joshua Griffith; Patented in Sep 1764 by Thomas Johnson for 154 acres; Resurvey of The Fork partly in Anne Arundel and partly in Frederick counties starting &quot;at the end of the fourth line of the land calld Darby's Desire&quot;"/>
    <s v="JOHNSONS CARE"/>
    <s v="JOHNSONS CARE"/>
    <s v="1764"/>
    <s v="Y"/>
    <s v="Patented in Sep 1764 by JOHNSON, Thomas for 154 acres; Resurvey of The Fork partly in Anne Arundel and partly in Frederick counties starting &quot;at the end of the fourth line of the land calld Darby's Desire&quot;"/>
    <s v="N"/>
    <x v="19"/>
    <m/>
    <m/>
    <m/>
    <m/>
    <n v="357"/>
    <m/>
    <m/>
    <m/>
    <s v="1764"/>
    <s v="Y"/>
    <s v="Patented in Sep 1764 by JOHNSON, Thomas for 154 acres; Resurvey of The Fork partly in Anne Arundel and partly in Frederick counties starting &quot;at the end of the fourth line of the land calld Darby's Desire&quot;"/>
    <s v="N"/>
    <s v="1764"/>
    <s v="Y"/>
  </r>
  <r>
    <x v="434"/>
    <s v="JONES ADDITION"/>
    <x v="2"/>
    <s v=" Henry Ridgely"/>
    <s v="3/8/1732"/>
    <x v="2"/>
    <s v="1732-03"/>
    <s v="JONES, John "/>
    <s v=" John  Jones"/>
    <s v="JONES, John "/>
    <s v="Jun 1734"/>
    <s v="1734"/>
    <s v="1734-06"/>
    <s v="Anne Arundel"/>
    <x v="1"/>
    <x v="0"/>
    <n v="19"/>
    <s v="beginning &quot;at or near the end of the south east course it being two hundred and thirty perches in length of a tract of land now in the possession of the aforesaid John Jones called Cockshill&quot;"/>
    <m/>
    <s v="Jones Addition"/>
    <m/>
    <s v="Jones Addition"/>
    <s v="Jones Addition Plat"/>
    <m/>
    <x v="81"/>
    <m/>
    <s v="Surveyed 3/8/1732 by Henry Ridgely; Patented in Jun 1734 by John Jones for 19 acres; beginning &quot;at or near the end of the south east course it being two hundred and thirty perches in length of a tract of land now in the possession of the aforesaid John Jones called Cockshill&quot;"/>
    <s v="JONES ADDITION"/>
    <s v="JONES ADDITION"/>
    <s v="1734"/>
    <s v="Y"/>
    <s v="Patented in Jun 1734 by JONES, John for 19 acres; beginning &quot;at or near the end of the south east course it being two hundred and thirty perches in length of a tract of land now in the possession of the aforesaid John Jones called Cockshill&quot;"/>
    <s v="N"/>
    <x v="13"/>
    <m/>
    <m/>
    <m/>
    <m/>
    <n v="676"/>
    <m/>
    <m/>
    <m/>
    <s v="1734"/>
    <s v="Y"/>
    <s v="Patented in Jun 1734 by JONES, John for 19 acres; beginning &quot;at or near the end of the south east course it being two hundred and thirty perches in length of a tract of land now in the possession of the aforesaid John Jones called Cockshill&quot;"/>
    <s v="N"/>
    <s v="1734"/>
    <s v="Y"/>
  </r>
  <r>
    <x v="435"/>
    <s v=""/>
    <x v="17"/>
    <s v=" Richard Gist"/>
    <m/>
    <x v="10"/>
    <s v=""/>
    <s v="JONES, Philip"/>
    <s v=" Philip Jones"/>
    <s v="JONES, Philip"/>
    <s v="Apr 1729"/>
    <s v="1729"/>
    <s v="1729-04"/>
    <s v="Baltimore"/>
    <x v="0"/>
    <x v="0"/>
    <n v="250"/>
    <s v="in Baltimore County &quot;up the Maine falls of Patapsco&quot; starting &quot;on the south side of the said maine falls above the place called Soldier's Delight&quot;"/>
    <m/>
    <s v="Jones Contrivance"/>
    <m/>
    <s v="Jones Contrivance"/>
    <m/>
    <m/>
    <x v="81"/>
    <m/>
    <s v=" by Richard GistPatented in Apr 1729 by Philip Jones for 250 acres; in Baltimore County &quot;up the Maine falls of Patapsco&quot; starting &quot;on the south side of the said maine falls above the place called Soldier's Delight&quot;"/>
    <s v="JONES CONTRIVANCE"/>
    <s v="JONES CONTRIVANCE"/>
    <s v=""/>
    <s v=""/>
    <s v=""/>
    <s v=""/>
    <x v="0"/>
    <m/>
    <m/>
    <m/>
    <m/>
    <s v=""/>
    <m/>
    <m/>
    <m/>
    <s v=""/>
    <s v=""/>
    <s v=""/>
    <s v=""/>
    <s v=""/>
    <s v=""/>
  </r>
  <r>
    <x v="436"/>
    <s v="JONES FANCY"/>
    <x v="2"/>
    <s v=" Henry Ridgely"/>
    <s v="3/10/1732"/>
    <x v="2"/>
    <s v="1732-03"/>
    <s v="JONES, John "/>
    <s v=" John  Jones"/>
    <s v="JONES, John "/>
    <s v="Jun 1734"/>
    <s v="1734"/>
    <s v="1734-06"/>
    <s v="Anne Arundel"/>
    <x v="1"/>
    <x v="0"/>
    <n v="131"/>
    <s v="&quot;near to a place called Elkridge&quot; starting &quot;at the end of five perches distance in or near a north fifty four degrees east course from the end of the south east one hundred and eighteen perches course - it being also the tenth course of a tract of land called Griffith's Range&quot;"/>
    <m/>
    <s v="Jones Fancy"/>
    <s v="north of Griffith's Range yet Dorsey's map shows it south"/>
    <s v="Jones Fancy"/>
    <s v="Jones Fancy Plat"/>
    <m/>
    <x v="81"/>
    <m/>
    <s v="Surveyed 3/10/1732 by Henry Ridgely; Patented in Jun 1734 by John Jones for 131 acres; &quot;near to a place called Elkridge&quot; starting &quot;at the end of five perches distance in or near a north fifty four degrees east course from the end of the south east one hundred and eighteen perches course - it being also the tenth course of a tract of land called Griffith's Range&quot;"/>
    <s v="JONES FANCY"/>
    <s v="JONES FANCY"/>
    <s v="1734"/>
    <s v="Y"/>
    <s v="Patented in Jun 1734 by JONES, John for 131 acres; &quot;near to a place called Elkridge&quot; starting &quot;at the end of five perches distance in or near a north fifty four degrees east course from the end of the south east one hundred and eighteen perches course - it being also the tenth course of a tract of land called Griffith's Range&quot;"/>
    <s v="N"/>
    <x v="10"/>
    <m/>
    <m/>
    <m/>
    <m/>
    <n v="380"/>
    <m/>
    <m/>
    <m/>
    <s v="1734"/>
    <s v="Y"/>
    <s v="Patented in Jun 1734 by JONES, John for 131 acres; &quot;near to a place called Elkridge&quot; starting &quot;at the end of five perches distance in or near a north fifty four degrees east course from the end of the south east one hundred and eighteen perches course - it being also the tenth course of a tract of land called Griffith's Range&quot;"/>
    <s v="N"/>
    <s v="1734"/>
    <s v="Y"/>
  </r>
  <r>
    <x v="437"/>
    <s v="JOSEPHS ADVANCEMENT"/>
    <x v="3"/>
    <s v=" Richard Shipley"/>
    <s v="5/1/1749"/>
    <x v="24"/>
    <s v="1749-05"/>
    <s v="HOBBS, Joseph "/>
    <s v=" Joseph  Hobbs"/>
    <s v="HOBBS, Joseph "/>
    <s v="Nov 1750"/>
    <s v="1750"/>
    <s v="1750-11"/>
    <s v="Anne Arundel"/>
    <x v="1"/>
    <x v="1"/>
    <n v="312"/>
    <s v="Resurvey of Dorsey's Friendship And Higgins Chance, enlarged in Dec 1753 to 578 acres"/>
    <s v="Addition To Joseph's Advancement"/>
    <s v="Dorseys Friendship &amp; Higgins Chance"/>
    <m/>
    <s v="Josephs Advancement"/>
    <s v="Josephs Advancement Plat"/>
    <m/>
    <x v="1"/>
    <m/>
    <s v="Surveyed 5/1/1749 by Richard Shipley; Patented in Nov 1750 by Joseph Hobbs for 312 acres repatented as Addition To Joseph's Advancement; Resurvey of Dorsey's Friendship And Higgins Chance, enlarged in Dec 1753 to 578 acres"/>
    <s v="JOSEPHS ADVANCEMENT"/>
    <s v="JOSEPHS ADVANCEMENT"/>
    <s v="1750"/>
    <s v="Y"/>
    <s v="Patented in Nov 1750 by HOBBS, Joseph for 312 acres repatented as Addition To Joseph's Advancement; Resurvey of Dorsey's Friendship And Higgins Chance, enlarged in Dec 1753 to 578 acres"/>
    <s v="N"/>
    <x v="11"/>
    <m/>
    <m/>
    <m/>
    <m/>
    <n v="212"/>
    <m/>
    <m/>
    <m/>
    <s v="1750"/>
    <s v="Y"/>
    <s v="Patented in Nov 1750 by HOBBS, Joseph for 312 acres repatented as Addition To Joseph's Advancement; Resurvey of Dorsey's Friendship And Higgins Chance, enlarged in Dec 1753 to 578 acres"/>
    <s v="N"/>
    <s v="1750"/>
    <s v="Y"/>
  </r>
  <r>
    <x v="438"/>
    <s v="JOSEPHS AND JACOBS INVENTION"/>
    <x v="1"/>
    <s v=" Basil Burgess"/>
    <s v="3/2/1773"/>
    <x v="29"/>
    <s v="1773-03"/>
    <s v="HAYWARD, Jacob"/>
    <s v=" Jacob Hayward"/>
    <s v="HAYWARD, Jacob"/>
    <s v="Mar 1773"/>
    <s v="1773"/>
    <s v="1773-03"/>
    <s v="Anne Arundel"/>
    <x v="1"/>
    <x v="0"/>
    <n v="171"/>
    <s v="beginning &quot;at the beginning trees of a tract or parcel of land called Caleb's Vineyard&quot;"/>
    <m/>
    <s v="Josephs And Jacobs Invention"/>
    <m/>
    <s v="Josephs And Jacobs Invention"/>
    <s v="Josephs And Jacobs Invention Plat"/>
    <m/>
    <x v="86"/>
    <m/>
    <s v="Surveyed 3/2/1773 by Basil Burgess; Patented in Mar 1773 by Jacob Hayward for 171 acres; beginning &quot;at the beginning trees of a tract or parcel of land called Caleb's Vineyard&quot;"/>
    <s v="JOSEPHS AND JACOBS INVENTION"/>
    <s v="JOSEPHS AND JACOBS INVENTION"/>
    <s v="1773"/>
    <s v="Y"/>
    <s v="Patented in Mar 1773 by HAYWARD, Jacob for 171 acres; beginning &quot;at the beginning trees of a tract or parcel of land called Caleb's Vineyard&quot;"/>
    <s v="N"/>
    <x v="3"/>
    <m/>
    <m/>
    <m/>
    <n v="0"/>
    <n v="350"/>
    <m/>
    <m/>
    <m/>
    <s v="1773"/>
    <s v="Y"/>
    <s v="Patented in Mar 1773 by HAYWARD, Jacob for 171 acres; beginning &quot;at the beginning trees of a tract or parcel of land called Caleb's Vineyard&quot;"/>
    <s v="N"/>
    <s v="1773"/>
    <s v="Y"/>
  </r>
  <r>
    <x v="439"/>
    <s v="JOSEPHS GIFT"/>
    <x v="4"/>
    <s v=" Vachel Stevens"/>
    <s v="7/18/1792"/>
    <x v="76"/>
    <s v="1792-07"/>
    <s v="HOWARD, Harry"/>
    <s v=" Harry Howard"/>
    <s v="HOWARD, Harry"/>
    <s v="Apr 1793"/>
    <s v="1793"/>
    <s v="1793-04"/>
    <s v="Anne Arundel"/>
    <x v="1"/>
    <x v="1"/>
    <n v="1226.5"/>
    <s v="Resurvey of part of Stevens Forest, Kilkenny, Rock Hall, Deavers Lot, part of Brown's Hopyard, part of Howard's Passage, Repentance, part of Atholl Enlarged, part of Richmond's Lot, part of Higgins (Hickens) Chance And Dorsey's Friendship, and Deaver's Choice"/>
    <m/>
    <s v="Stevens Forest, Kilkenny, Deavers Lot, Browns Hopyard, Howards Passage, Repentance - Hammond, Atholl Enlarged, Richmonds Lot, Hickens Chance And Dorseys Friendship, Deavers Choice"/>
    <m/>
    <s v="Josephs Gift"/>
    <s v="Josephs Gift Plat"/>
    <m/>
    <x v="34"/>
    <m/>
    <s v="Surveyed 7/18/1792 by Vachel Stevens; Patented in Apr 1793 by Harry Howard for 1226.5 acres; Resurvey of part of Stevens Forest, Kilkenny, Rock Hall, Deavers Lot, part of Brown's Hopyard, part of Howard's Passage, Repentance, part of Atholl Enlarged, part of Richmond's Lot, part of Higgins (Hickens) Chance And Dorsey's Friendship, and Deaver's Choice"/>
    <s v="JOSEPHS GIFT"/>
    <s v="JOSEPHS GIFT"/>
    <s v="1793"/>
    <s v="Y"/>
    <s v="Patented in Apr 1793 by HOWARD, Harry for 1226.5 acres; Resurvey of part of Stevens Forest, Kilkenny, Rock Hall, Deavers Lot, part of Brown's Hopyard, part of Howard's Passage, Repentance, part of Atholl Enlarged, part of Richmond's Lot, part of Higgins (Hickens) Chance And Dorsey's Friendship, and Deaver's Choice"/>
    <s v="N"/>
    <x v="10"/>
    <s v="Dependent/Indicated"/>
    <s v="Dependent on elder surveys, Browns River is shown on plat"/>
    <m/>
    <n v="0"/>
    <n v="42"/>
    <m/>
    <m/>
    <m/>
    <s v="1793"/>
    <s v="Y"/>
    <s v="Patented in Apr 1793 by HOWARD, Harry for 1226.5 acres; Resurvey of part of Stevens Forest, Kilkenny, Rock Hall, Deavers Lot, part of Brown's Hopyard, part of Howard's Passage, Repentance, part of Atholl Enlarged, part of Richmond's Lot, part of Higgins (Hickens) Chance And Dorsey's Friendship, and Deaver's Choice"/>
    <s v="N"/>
    <s v="1793"/>
    <s v="Y"/>
  </r>
  <r>
    <x v="440"/>
    <s v="JOSEPHS HAZARD"/>
    <x v="10"/>
    <s v=" John Dorsey"/>
    <s v="11/30/1723"/>
    <x v="32"/>
    <s v="1723-11"/>
    <s v="HOWARD, Joseph"/>
    <s v=" Joseph Howard"/>
    <s v="HOWARD, Joseph"/>
    <s v="Aug 1723"/>
    <s v="1723"/>
    <s v="1723-08"/>
    <s v="Baltimore"/>
    <x v="1"/>
    <x v="0"/>
    <n v="100"/>
    <s v="&quot;lying in Baltimore County and on the east and west side of the Patuxent River&quot; starting at &quot;the beginning tree of a parcel of land called Kill-kaney&quot;"/>
    <s v="Killkenny Joined"/>
    <s v="Josephs Hazard"/>
    <m/>
    <s v="Josephs Hazard"/>
    <s v="Josephs Hazard Plat"/>
    <m/>
    <x v="34"/>
    <s v="Howard"/>
    <s v="Surveyed 11/30/1723 by John Dorsey; Patented in Aug 1723 by Joseph Howard for 100 acres repatented as Killkenny Joined; &quot;lying in Baltimore County and on the east and west side of the Patuxent River&quot; starting at &quot;the beginning tree of a parcel of land called Kill-kaney&quot;"/>
    <s v="JOSEPHS HAZARD"/>
    <s v="JOSEPHS HAZARD"/>
    <s v="1723"/>
    <s v="Y"/>
    <s v="Patented in Aug 1723 by HOWARD, Joseph for 100 acres repatented as Killkenny Joined; &quot;lying in Baltimore County and on the east and west side of the Patuxent River&quot; starting at &quot;the beginning tree of a parcel of land called Kill-kaney&quot;"/>
    <s v="N"/>
    <x v="13"/>
    <m/>
    <m/>
    <m/>
    <m/>
    <n v="430"/>
    <m/>
    <m/>
    <m/>
    <s v="1723"/>
    <s v="Y"/>
    <s v="Patented in Aug 1723 by HOWARD, Joseph for 100 acres repatented as Killkenny Joined; &quot;lying in Baltimore County and on the east and west side of the Patuxent River&quot; starting at &quot;the beginning tree of a parcel of land called Kill-kaney&quot;"/>
    <s v="N"/>
    <s v="1723"/>
    <s v="Y"/>
  </r>
  <r>
    <x v="441"/>
    <s v="JOSHUAS ADDITION"/>
    <x v="10"/>
    <s v=" John Dorsey"/>
    <s v="2/2/1719"/>
    <x v="17"/>
    <s v="1719-02"/>
    <s v="SEWELL, Joshua "/>
    <s v=" Joshua  Sewell"/>
    <s v="SEWELL, Joshua "/>
    <s v="May 1723"/>
    <s v="1723"/>
    <s v="1723-05"/>
    <s v="Baltimore"/>
    <x v="1"/>
    <x v="0"/>
    <n v="250"/>
    <s v="in Baltimore County &quot;on the south side the main falls of Patapsco River&quot; on the &quot;east side of a run called the Island Run&quot;, adjoining the land of Major Colegate(?), only 152 acres when repatented as the rest were part of Yate's Contrivance"/>
    <s v="Mount Misery"/>
    <s v="Joshuas Addition"/>
    <s v="drawn plat does not match survey exactly - angles are off"/>
    <s v="Joshuas Addition"/>
    <s v="Joshuas Addition Plat"/>
    <s v="Joshua Sewell conveyed to Thomas Cockey in 1725"/>
    <x v="38"/>
    <s v="Sewell"/>
    <s v="Surveyed 2/2/1719 by John Dorsey; Patented in May 1723 by Joshua Sewell for 250 acres repatented as Mount Misery; in Baltimore County &quot;on the south side the main falls of Patapsco River&quot; on the &quot;east side of a run called the Island Run&quot;, adjoining the land of Major Colegate(?), only 152 acres when repatented as the rest were part of Yate's Contrivance.  Joshua Sewell conveyed to Thomas Cockey in 1725."/>
    <s v="JOSHUAS ADDITION"/>
    <s v="JOSHUAS ADDITION"/>
    <s v="1723"/>
    <s v="Y"/>
    <s v="Patented in May 1723 by SEWELL, Joshua for 250 acres repatented as Mount Misery; in Baltimore County &quot;on the south side the main falls of Patapsco River&quot; on the &quot;east side of a run called the Island Run&quot;, adjoining the land of Major Colegate(?), only 152 acres when repatented as the rest were part of Yate's Contrivance.  Joshua Sewell conveyed to Thomas Cockey in 1725."/>
    <s v="N"/>
    <x v="3"/>
    <m/>
    <m/>
    <m/>
    <n v="0"/>
    <s v=""/>
    <m/>
    <m/>
    <m/>
    <s v="1723"/>
    <s v="Y"/>
    <s v="Patented in May 1723 by SEWELL, Joshua for 250 acres repatented as Mount Misery; in Baltimore County &quot;on the south side the main falls of Patapsco River&quot; on the &quot;east side of a run called the Island Run&quot;, adjoining the land of Major Colegate(?), only 152 acres when repatented as the rest were part of Yate's Contrivance.  Joshua Sewell conveyed to Thomas Cockey in 1725."/>
    <s v="N"/>
    <s v="1723"/>
    <s v="Y"/>
  </r>
  <r>
    <x v="442"/>
    <s v="JOSHUAS DESIRE"/>
    <x v="10"/>
    <s v=" John Dorsey"/>
    <s v="6/15/1724"/>
    <x v="21"/>
    <s v="1724-06"/>
    <s v="SEWELL, Joshua "/>
    <s v=" Joshua  Sewell"/>
    <s v="SEWELL, Joshua "/>
    <s v="Jun 1724"/>
    <s v="1724"/>
    <s v="1724-06"/>
    <s v="Baltimore"/>
    <x v="1"/>
    <x v="0"/>
    <n v="136"/>
    <s v="in Baltimore County &quot;on the south side the main falls of Patapsco River&quot; starting near a bounded hickory of Rebecca's Lott, called Joshua's Delight by Upton Park resurvey"/>
    <s v="Upton Park"/>
    <s v="Joshuas Desire"/>
    <m/>
    <s v="Joshuas Desire"/>
    <s v="Joshuas Desire Plat"/>
    <s v="Joshua Sewell conveyed Joshuas Delight to Thomas Wainwright in 1724"/>
    <x v="38"/>
    <m/>
    <s v="Surveyed 6/15/1724 by John Dorsey; Patented in Jun 1724 by Joshua Sewell for 136 acres repatented as Upton Park; in Baltimore County &quot;on the south side the main falls of Patapsco River&quot; starting near a bounded hickory of Rebecca's Lott, called Joshua's Delight by Upton Park resurvey.  Joshua Sewell conveyed Joshuas Delight to Thomas Wainwright in 1724."/>
    <s v="JOSHUAS DESIRE"/>
    <s v="JOSHUAS DESIRE"/>
    <s v="1724"/>
    <s v="Y"/>
    <s v="Patented in Jun 1724 by SEWELL, Joshua for 136 acres repatented as Upton Park; in Baltimore County &quot;on the south side the main falls of Patapsco River&quot; starting near a bounded hickory of Rebecca's Lott, called Joshua's Delight by Upton Park resurvey.  Joshua Sewell conveyed Joshuas Delight to Thomas Wainwright in 1724."/>
    <s v="N"/>
    <x v="2"/>
    <m/>
    <m/>
    <m/>
    <m/>
    <n v="379"/>
    <m/>
    <m/>
    <m/>
    <s v="1724"/>
    <s v="Y"/>
    <s v="Patented in Jun 1724 by SEWELL, Joshua for 136 acres repatented as Upton Park; in Baltimore County &quot;on the south side the main falls of Patapsco River&quot; starting near a bounded hickory of Rebecca's Lott, called Joshua's Delight by Upton Park resurvey.  Joshua Sewell conveyed Joshuas Delight to Thomas Wainwright in 1724."/>
    <s v="N"/>
    <s v="1724"/>
    <s v="Y"/>
  </r>
  <r>
    <x v="443"/>
    <s v="JOSHUAS EXPECTATION"/>
    <x v="10"/>
    <s v=" John Dorsey"/>
    <s v="6/15/1724"/>
    <x v="21"/>
    <s v="1724-06"/>
    <s v="SEWELL, Joshua "/>
    <s v=" Joshua  Sewell"/>
    <s v="SEWELL, Joshua "/>
    <s v="Jul 1726"/>
    <s v="1726"/>
    <s v="1726-07"/>
    <s v="Baltimore"/>
    <x v="1"/>
    <x v="0"/>
    <n v="57"/>
    <s v="in Baltimore County &quot;the south side the main falls of Patapsco River beginning at a bounded white oak of the land called Freeborn's Progress&quot;"/>
    <s v="Upton Park"/>
    <s v="Joshuas Expectation"/>
    <m/>
    <s v="Joshuas Expectation"/>
    <s v="Joshuas Expectation Plat"/>
    <s v="Joshua Sewell conveyed to Thomas Wainwright in 1724"/>
    <x v="38"/>
    <m/>
    <s v="Surveyed 6/15/1724 by John Dorsey; Patented in Jul 1726 by Joshua Sewell for 57 acres repatented as Upton Park; in Baltimore County &quot;the south side the main falls of Patapsco River beginning at a bounded white oak of the land called Freeborn's Progress&quot;.  Joshua Sewell conveyed to Thomas Wainwright in 1724."/>
    <s v="JOSHUAS EXPECTATION"/>
    <s v="JOSHUAS EXPECTATION"/>
    <s v="1726"/>
    <s v="Y"/>
    <s v="Patented in Jul 1726 by SEWELL, Joshua for 57 acres repatented as Upton Park; in Baltimore County &quot;the south side the main falls of Patapsco River beginning at a bounded white oak of the land called Freeborn's Progress&quot;.  Joshua Sewell conveyed to Thomas Wainwright in 1724."/>
    <s v="N"/>
    <x v="2"/>
    <m/>
    <m/>
    <m/>
    <m/>
    <n v="531"/>
    <m/>
    <m/>
    <m/>
    <s v="1726"/>
    <s v="Y"/>
    <s v="Patented in Jul 1726 by SEWELL, Joshua for 57 acres repatented as Upton Park; in Baltimore County &quot;the south side the main falls of Patapsco River beginning at a bounded white oak of the land called Freeborn's Progress&quot;.  Joshua Sewell conveyed to Thomas Wainwright in 1724."/>
    <s v="N"/>
    <s v="1726"/>
    <s v="Y"/>
  </r>
  <r>
    <x v="444"/>
    <s v="JOSHUAS FOLLY"/>
    <x v="10"/>
    <s v=" John Dorsey"/>
    <s v="11/1/1723"/>
    <x v="32"/>
    <s v="1723-11"/>
    <s v="SEWELL, Joshua "/>
    <s v=" Joshua  Sewell"/>
    <s v="SEWELL, Joshua "/>
    <s v="Jun 1734"/>
    <s v="1734"/>
    <s v="1734-06"/>
    <s v="Baltimore"/>
    <x v="1"/>
    <x v="0"/>
    <n v="40"/>
    <s v="in Baltimore County &quot;on the south side of the main falls of Patapsco River&quot;"/>
    <m/>
    <s v="Joshuas Folly"/>
    <m/>
    <s v="Joshuas Folly"/>
    <s v="Joshuas Folly Plat"/>
    <s v="Joshua Sewell conveyed to Thomas Cockey in 1725"/>
    <x v="38"/>
    <s v="Sewell"/>
    <s v="Surveyed 11/1/1723 by John Dorsey; Patented in Jun 1734 by Joshua Sewell for 40 acres; in Baltimore County &quot;on the south side of the main falls of Patapsco River&quot;.  Joshua Sewell conveyed to Thomas Cockey in 1725."/>
    <s v="JOSHUAS FOLLY"/>
    <s v="JOSHUAS FOLLY"/>
    <s v="1734"/>
    <s v="Y"/>
    <s v="Patented in Jun 1734 by SEWELL, Joshua for 40 acres; in Baltimore County &quot;on the south side of the main falls of Patapsco River&quot;.  Joshua Sewell conveyed to Thomas Cockey in 1725."/>
    <s v="N"/>
    <x v="3"/>
    <m/>
    <m/>
    <m/>
    <n v="-3"/>
    <n v="598"/>
    <m/>
    <m/>
    <m/>
    <s v="1734"/>
    <s v="Y"/>
    <s v="Patented in Jun 1734 by SEWELL, Joshua for 40 acres; in Baltimore County &quot;on the south side of the main falls of Patapsco River&quot;.  Joshua Sewell conveyed to Thomas Cockey in 1725."/>
    <s v="N"/>
    <s v="1734"/>
    <s v="Y"/>
  </r>
  <r>
    <x v="445"/>
    <s v=""/>
    <x v="13"/>
    <s v=" Philip Jones"/>
    <m/>
    <x v="10"/>
    <s v=""/>
    <s v="HOWARD, Cornelius"/>
    <s v=" Cornelius Howard"/>
    <s v="HOWARD, Cornelius"/>
    <s v="Oct 1732"/>
    <s v="1732"/>
    <s v="1732-10"/>
    <s v="Baltimore"/>
    <x v="6"/>
    <x v="0"/>
    <n v="57"/>
    <s v="starting &quot;by the side of a glade or run which descends into the maine falls of Patapsco and on the west side of the said falls&quot;"/>
    <m/>
    <s v="Joshuas Gift"/>
    <m/>
    <s v="Joshuas Gift"/>
    <m/>
    <m/>
    <x v="34"/>
    <m/>
    <s v=" by Philip JonesPatented in Oct 1732 by Cornelius Howard for 57 acres; starting &quot;by the side of a glade or run which descends into the maine falls of Patapsco and on the west side of the said falls&quot;"/>
    <s v="JOSHUAS GIFT"/>
    <s v="JOSHUAS GIFT"/>
    <s v=""/>
    <s v=""/>
    <s v=""/>
    <s v=""/>
    <x v="0"/>
    <m/>
    <m/>
    <m/>
    <m/>
    <s v=""/>
    <m/>
    <m/>
    <m/>
    <s v=""/>
    <s v=""/>
    <s v=""/>
    <s v=""/>
    <s v=""/>
    <s v=""/>
  </r>
  <r>
    <x v="446"/>
    <s v="JOSHUAS GROVE"/>
    <x v="5"/>
    <s v=""/>
    <m/>
    <x v="10"/>
    <s v=""/>
    <s v="SEWELL, Joshua "/>
    <s v=" Joshua  Sewell"/>
    <s v="SEWELL, Joshua "/>
    <s v="Sep 1717"/>
    <s v="1717"/>
    <s v="1717-09"/>
    <s v="Baltimore"/>
    <x v="1"/>
    <x v="0"/>
    <n v="100"/>
    <s v="104 acres when repatented"/>
    <s v="Mount Misery"/>
    <s v="Joshuas Grove"/>
    <m/>
    <s v="no survey at MSA patent site; MSA S1593-938; Settlers of MD"/>
    <m/>
    <s v="Philip sold to Lance Todd in 1724, Joshua Sewell conveyed to Thomas Cockey in 1725(?)"/>
    <x v="38"/>
    <s v="Sewell"/>
    <s v="Patented in Sep 1717 by Joshua Sewell for 100 acres repatented as Mount Misery; 104 acres when repatented.  Philip sold to Lance Todd in 1724, Joshua Sewell conveyed to Thomas Cockey in 1725(?)."/>
    <s v="JOSHUAS GROVE"/>
    <s v="JOSHUAS GROVE"/>
    <s v="1717"/>
    <s v="Y"/>
    <s v="Patented in Sep 1717 by SEWELL, Joshua for 100 acres repatented as Mount Misery; 104 acres when repatented.  Philip sold to Lance Todd in 1724, Joshua Sewell conveyed to Thomas Cockey in 1725(?)."/>
    <s v="N"/>
    <x v="3"/>
    <m/>
    <m/>
    <m/>
    <m/>
    <n v="423"/>
    <m/>
    <m/>
    <m/>
    <s v="1717"/>
    <s v="Y"/>
    <s v="Patented in Sep 1717 by SEWELL, Joshua for 100 acres repatented as Mount Misery; 104 acres when repatented.  Philip sold to Lance Todd in 1724, Joshua Sewell conveyed to Thomas Cockey in 1725(?)."/>
    <s v="N"/>
    <s v="1717"/>
    <s v="Y"/>
  </r>
  <r>
    <x v="447"/>
    <s v="JOSHUAS LOSS AND DORSEYS ADVANTAGE"/>
    <x v="3"/>
    <s v=" Richard Shipley"/>
    <s v="11/4/1751"/>
    <x v="48"/>
    <s v="1751-11"/>
    <s v="BROWN, Joshua "/>
    <s v=" Joshua  Brown"/>
    <s v="BROWN, Joshua "/>
    <s v="Oct 1752"/>
    <s v="1752"/>
    <s v="1752-10"/>
    <s v="Anne Arundel"/>
    <x v="1"/>
    <x v="1"/>
    <n v="75"/>
    <s v="Resurvey of Whole Gammon &quot;on the drafts of Patuxent River adjoining a tract of land called Half Pone&quot;, adjoining Doohoregan Manor, The Mistake, and Arnold's Fancy"/>
    <s v="Howards Improvement"/>
    <s v="Whole Gammon"/>
    <m/>
    <s v="Joshuas Loss And Dorseys Advantage"/>
    <s v="Joshuas Loss And Dorseys Advantage Plat"/>
    <m/>
    <x v="64"/>
    <s v="Brown"/>
    <s v="Surveyed 11/4/1751 by Richard Shipley; Patented in Oct 1752 by Joshua Brown for 75 acres repatented as Howards Improvement; Resurvey of Whole Gammon &quot;on the drafts of Patuxent River adjoining a tract of land called Half Pone&quot;, adjoining Doohoregan Manor, The Mistake, and Arnold's Fancy"/>
    <s v="JOSHUAS LOSS AND DORSEYS ADVANTAGE"/>
    <s v="JOSHUAS LOSS AND DORSEYS ADVANTAGE"/>
    <s v="1752"/>
    <s v="Y"/>
    <s v="Patented in Oct 1752 by BROWN, Joshua for 75 acres repatented as Howards Improvement; Resurvey of Whole Gammon &quot;on the drafts of Patuxent River adjoining a tract of land called Half Pone&quot;, adjoining Doohoregan Manor, The Mistake, and Arnold's Fancy"/>
    <s v="N"/>
    <x v="2"/>
    <m/>
    <m/>
    <m/>
    <m/>
    <n v="499"/>
    <m/>
    <m/>
    <m/>
    <s v="1752"/>
    <s v="Y"/>
    <s v="Patented in Oct 1752 by BROWN, Joshua for 75 acres repatented as Howards Improvement; Resurvey of Whole Gammon &quot;on the drafts of Patuxent River adjoining a tract of land called Half Pone&quot;, adjoining Doohoregan Manor, The Mistake, and Arnold's Fancy"/>
    <s v="N"/>
    <s v="1752"/>
    <s v="Y"/>
  </r>
  <r>
    <x v="448"/>
    <s v="JOSHUAS LOT"/>
    <x v="8"/>
    <s v=" Joshua Griffith"/>
    <s v="5/12/1762"/>
    <x v="15"/>
    <s v="1762-05"/>
    <s v="DORSEY, Joshua "/>
    <s v=" Joshua  Dorsey"/>
    <s v="DORSEY, Joshua "/>
    <s v="Mar 1763"/>
    <s v="1763"/>
    <s v="1763-03"/>
    <s v="Anne Arundel"/>
    <x v="1"/>
    <x v="0"/>
    <n v="6.5"/>
    <s v="&quot;between three other tracts of parcels of land viz. White Wine And Claret, White Oak Orchard, and the land called Poor Mans Beginning&quot; beginning &quot;on the east side of a draft that descends into Claggetts Run"/>
    <s v="Resurvey Of Tracts - Howard"/>
    <s v="Joshuas Lot"/>
    <m/>
    <s v="Joshuas Lot"/>
    <s v="Joshuas Lot Plat"/>
    <m/>
    <x v="23"/>
    <m/>
    <s v="Surveyed 5/12/1762 by Joshua Griffith; Patented in Mar 1763 by Joshua Dorsey for 6.5 acres repatented as Resurvey Of Tracts - Howard; &quot;between three other tracts of parcels of land viz. White Wine And Claret, White Oak Orchard, and the land called Poor Mans Beginning&quot; beginning &quot;on the east side of a draft that descends into Claggetts Run"/>
    <s v="JOSHUAS LOT"/>
    <s v="JOSHUAS LOT"/>
    <s v="1763"/>
    <s v="Y"/>
    <s v="Patented in Mar 1763 by DORSEY, Joshua for 6.5 acres repatented as Resurvey Of Tracts - Howard; &quot;between three other tracts of parcels of land viz. White Wine And Claret, White Oak Orchard, and the land called Poor Mans Beginning&quot; beginning &quot;on the east side of a draft that descends into Claggetts Run"/>
    <s v="N"/>
    <x v="14"/>
    <m/>
    <m/>
    <m/>
    <m/>
    <n v="734"/>
    <m/>
    <m/>
    <m/>
    <s v="1763"/>
    <s v="Y"/>
    <s v="Patented in Mar 1763 by DORSEY, Joshua for 6.5 acres repatented as Resurvey Of Tracts - Howard; &quot;between three other tracts of parcels of land viz. White Wine And Claret, White Oak Orchard, and the land called Poor Mans Beginning&quot; beginning &quot;on the east side of a draft that descends into Claggetts Run"/>
    <s v="N"/>
    <s v="1763"/>
    <s v="Y"/>
  </r>
  <r>
    <x v="449"/>
    <s v="JUST IN SIGHT"/>
    <x v="0"/>
    <s v=" James Calder"/>
    <s v="1/13/1770"/>
    <x v="0"/>
    <s v="1770-01"/>
    <s v="GILLIS, John"/>
    <s v=" John Gillis"/>
    <s v="GILLIS, John"/>
    <s v="May 1771"/>
    <s v="1771"/>
    <s v="1771-05"/>
    <s v="Baltimore"/>
    <x v="0"/>
    <x v="0"/>
    <n v="24.75"/>
    <s v="in Baltimore County starting &quot;at a spring and on the south side of the head of the Flag Marsh run descending into the Western or Delaware Falls&quot;"/>
    <m/>
    <s v="Just In Sight"/>
    <m/>
    <s v="Just In Sight"/>
    <s v="Just In Sight"/>
    <m/>
    <x v="0"/>
    <m/>
    <s v="Surveyed 1/13/1770 by James Calder; Patented in May 1771 by John Gillis for 24.75 acres; in Baltimore County starting &quot;at a spring and on the south side of the head of the Flag Marsh run descending into the Western or Delaware Falls&quot;"/>
    <s v="JUST IN SIGHT"/>
    <s v="JUST IN SIGHT"/>
    <s v="1771"/>
    <s v="Y"/>
    <s v="Patented in May 1771 by GILLIS, John for 24.75 acres; in Baltimore County starting &quot;at a spring and on the south side of the head of the Flag Marsh run descending into the Western or Delaware Falls&quot;"/>
    <s v="N"/>
    <x v="0"/>
    <m/>
    <m/>
    <m/>
    <m/>
    <n v="643"/>
    <m/>
    <m/>
    <m/>
    <s v="1771"/>
    <s v="Y"/>
    <s v="Patented in May 1771 by GILLIS, John for 24.75 acres; in Baltimore County starting &quot;at a spring and on the south side of the head of the Flag Marsh run descending into the Western or Delaware Falls&quot;"/>
    <s v="N"/>
    <s v="1771"/>
    <s v="Y"/>
  </r>
  <r>
    <x v="450"/>
    <s v="JUST IN TIME"/>
    <x v="16"/>
    <s v=" John Duvall"/>
    <s v="11/28/1815"/>
    <x v="91"/>
    <s v="1815-11"/>
    <s v="SHIPLEY, Larkin"/>
    <s v=" Larkin Shipley"/>
    <s v="SHIPLEY, Larkin"/>
    <s v="Aug 1816"/>
    <s v="1816"/>
    <s v="1816-08"/>
    <s v="Anne Arundel"/>
    <x v="1"/>
    <x v="0"/>
    <n v="50.5"/>
    <s v="starting at &quot;the original beginning trees of a tract of land called Brothers Partnership&quot;, adjoins Hammond's Elk Ridge Connection"/>
    <m/>
    <s v="Just In Time"/>
    <m/>
    <s v="Just In Time"/>
    <s v="Just In Time Plat"/>
    <m/>
    <x v="7"/>
    <m/>
    <s v="Surveyed 11/28/1815 by John Duvall; Patented in Aug 1816 by Larkin Shipley for 50.5 acres; starting at &quot;the original beginning trees of a tract of land called Brothers Partnership&quot;, adjoins Hammond's Elk Ridge Connection"/>
    <s v="JUST IN TIME"/>
    <s v="JUST IN TIME"/>
    <s v="1816"/>
    <s v="Y"/>
    <s v="Patented in Aug 1816 by SHIPLEY, Larkin for 50.5 acres; starting at &quot;the original beginning trees of a tract of land called Brothers Partnership&quot;, adjoins Hammond's Elk Ridge Connection"/>
    <s v="N"/>
    <x v="3"/>
    <s v="Dependent"/>
    <s v="Brothers Partnership - Shipley, Adam The First, Adam The Second"/>
    <m/>
    <n v="-2"/>
    <n v="532"/>
    <m/>
    <m/>
    <m/>
    <s v="1816"/>
    <s v="Y"/>
    <s v="Patented in Aug 1816 by SHIPLEY, Larkin for 50.5 acres; starting at &quot;the original beginning trees of a tract of land called Brothers Partnership&quot;, adjoins Hammond's Elk Ridge Connection"/>
    <s v="N"/>
    <s v="1816"/>
    <s v="Y"/>
  </r>
  <r>
    <x v="451"/>
    <s v="JUSTICE REQUIRED"/>
    <x v="3"/>
    <s v=" Richard Shipley"/>
    <s v="3/23/1757"/>
    <x v="5"/>
    <s v="1757-03"/>
    <s v="RIDGELY, Henry"/>
    <s v=" Henry Ridgely"/>
    <s v="RIDGELY, Henry"/>
    <s v="Apr 1757"/>
    <s v="1757"/>
    <s v="1757-04"/>
    <s v="Anne Arundel"/>
    <x v="1"/>
    <x v="1"/>
    <n v="1024"/>
    <s v="Resurvey of Henry Ridgely's part of Curry Galls - Resurveyed which was 257 acres"/>
    <m/>
    <s v="Curry Galls"/>
    <m/>
    <s v="Justice Required"/>
    <s v="Justice Required Plat"/>
    <m/>
    <x v="12"/>
    <m/>
    <s v="Surveyed 3/23/1757 by Richard Shipley; Patented in Apr 1757 by Henry Ridgely for 1024 acres; Resurvey of Henry Ridgely's part of Curry Galls - Resurveyed which was 257 acres"/>
    <s v="JUSTICE REQUIRED"/>
    <s v="JUSTICE REQUIRED"/>
    <s v="1757"/>
    <s v="Y"/>
    <s v="Patented in Apr 1757 by RIDGELY, Henry for 1024 acres; Resurvey of Henry Ridgely's part of Curry Galls - Resurveyed which was 257 acres"/>
    <s v="N"/>
    <x v="12"/>
    <m/>
    <m/>
    <m/>
    <m/>
    <n v="50"/>
    <m/>
    <m/>
    <m/>
    <s v="1757"/>
    <s v="Y"/>
    <s v="Patented in Apr 1757 by RIDGELY, Henry for 1024 acres; Resurvey of Henry Ridgely's part of Curry Galls - Resurveyed which was 257 acres"/>
    <s v="N"/>
    <s v="1757"/>
    <s v="Y"/>
  </r>
  <r>
    <x v="452"/>
    <s v="KELLYS INGENUITY"/>
    <x v="9"/>
    <s v=" Baruch Fowler"/>
    <s v="10/15/1802"/>
    <x v="16"/>
    <s v="1802-10"/>
    <s v="WARFIELD, Levin"/>
    <s v=" Levin Warfield"/>
    <s v="WARFIELD, Levin"/>
    <s v="Dec 1810"/>
    <s v="1810"/>
    <s v="1810-12"/>
    <s v="Anne Arundel"/>
    <x v="1"/>
    <x v="0"/>
    <n v="5.25"/>
    <s v="&quot;Beginning at the end of the forty seventy line of a tract of land called Additional Chance encreased&quot;"/>
    <m/>
    <s v="Kellys Ingenuity"/>
    <m/>
    <s v="Kellys Ingenuity"/>
    <s v="Kellys Ingenuity Plat"/>
    <m/>
    <x v="24"/>
    <m/>
    <s v="Surveyed 10/15/1802 by Baruch Fowler; Patented in Dec 1810 by Levin Warfield for 5.25 acres; &quot;Beginning at the end of the forty seventy line of a tract of land called Additional Chance encreased&quot;"/>
    <s v="KELLYS INGENUITY"/>
    <s v="KELLYS INGENUITY"/>
    <s v="1810"/>
    <s v="Y"/>
    <s v="Patented in Dec 1810 by WARFIELD, Levin for 5.25 acres; &quot;Beginning at the end of the forty seventy line of a tract of land called Additional Chance encreased&quot;"/>
    <s v="N"/>
    <x v="12"/>
    <m/>
    <m/>
    <m/>
    <m/>
    <n v="741"/>
    <m/>
    <m/>
    <m/>
    <s v="1810"/>
    <s v="Y"/>
    <s v="Patented in Dec 1810 by WARFIELD, Levin for 5.25 acres; &quot;Beginning at the end of the forty seventy line of a tract of land called Additional Chance encreased&quot;"/>
    <s v="N"/>
    <s v="1810"/>
    <s v="Y"/>
  </r>
  <r>
    <x v="453"/>
    <s v="KENDALLS DELIGHT"/>
    <x v="5"/>
    <s v=""/>
    <m/>
    <x v="10"/>
    <s v=""/>
    <s v="JONES, John "/>
    <s v=" John  Jones"/>
    <s v="JONES, John "/>
    <s v="May 1701"/>
    <s v="1701"/>
    <s v="1701-05"/>
    <m/>
    <x v="1"/>
    <x v="0"/>
    <n v="500"/>
    <s v="Later resurvey says Daniel Kendall"/>
    <s v="Hammond's Inheritance"/>
    <s v="Kendalls Delight"/>
    <m/>
    <s v="no survey at MSA patent site; MSA S1593-952; Settlers of MD"/>
    <m/>
    <m/>
    <x v="81"/>
    <s v="Hammond"/>
    <s v="Patented in May 1701 by John Jones for 500 acres repatented as Hammond's Inheritance; Later resurvey says Daniel Kendall"/>
    <s v="KENDALLS DELIGHT"/>
    <s v="KENDALLS DELIGHT"/>
    <s v="1701"/>
    <s v="Y"/>
    <s v="Patented in May 1701 by JONES, John for 500 acres repatented as Hammond's Inheritance; Later resurvey says Daniel Kendall"/>
    <s v="N"/>
    <x v="2"/>
    <m/>
    <m/>
    <m/>
    <m/>
    <n v="162"/>
    <m/>
    <m/>
    <m/>
    <s v="1701"/>
    <s v="Y"/>
    <s v="Patented in May 1701 by JONES, John for 500 acres repatented as Hammond's Inheritance; Later resurvey says Daniel Kendall"/>
    <s v="N"/>
    <s v="1701"/>
    <s v="Y"/>
  </r>
  <r>
    <x v="454"/>
    <s v="KENDALLS ENLARGEMENT"/>
    <x v="5"/>
    <s v=""/>
    <m/>
    <x v="10"/>
    <s v=""/>
    <s v="JONES, John "/>
    <s v=" John  Jones"/>
    <s v="JONES, John "/>
    <s v="Dec 1701"/>
    <s v="1701"/>
    <s v="1701-12"/>
    <m/>
    <x v="1"/>
    <x v="0"/>
    <n v="400"/>
    <s v="Later resurvey says Daniel Kendall"/>
    <s v="Hammond's Inheritance"/>
    <s v="Kendalls Enlargement"/>
    <m/>
    <s v="no survey at MSA patent site; MSA S1593-510; Settlers of MD"/>
    <m/>
    <m/>
    <x v="81"/>
    <s v="Jones"/>
    <s v="Patented in Dec 1701 by John Jones for 400 acres repatented as Hammond's Inheritance; Later resurvey says Daniel Kendall"/>
    <s v="KENDALLS ENLARGEMENT"/>
    <s v="KENDALLS ENLARGEMENT"/>
    <s v="1701"/>
    <s v="Y"/>
    <s v="Patented in Dec 1701 by JONES, John for 400 acres repatented as Hammond's Inheritance; Later resurvey says Daniel Kendall"/>
    <s v="N"/>
    <x v="2"/>
    <m/>
    <m/>
    <m/>
    <m/>
    <n v="178"/>
    <m/>
    <m/>
    <m/>
    <s v="1701"/>
    <s v="Y"/>
    <s v="Patented in Dec 1701 by JONES, John for 400 acres repatented as Hammond's Inheritance; Later resurvey says Daniel Kendall"/>
    <s v="N"/>
    <s v="1701"/>
    <s v="Y"/>
  </r>
  <r>
    <x v="455"/>
    <s v="KILLKENNY"/>
    <x v="5"/>
    <s v=""/>
    <s v="9/2/1713"/>
    <x v="92"/>
    <s v="1713-09"/>
    <s v="FOWLER, Richard "/>
    <s v=" Richard  Fowler"/>
    <s v="FOWLER, Richard "/>
    <s v="Sep 1713"/>
    <s v="1713"/>
    <s v="1713-09"/>
    <s v="Anne Arundel"/>
    <x v="1"/>
    <x v="0"/>
    <n v="100"/>
    <s v="in Baltimore County &quot;on the south side the main falls of Patapsco River&quot;"/>
    <s v="Killkenny Joined"/>
    <s v="Killkenny"/>
    <m/>
    <s v="no survey at MSA patent site; MSA S1581-2728; Settlers of MD"/>
    <m/>
    <m/>
    <x v="158"/>
    <s v="Fowler"/>
    <s v="Surveyed 9/2/1713; Patented in Sep 1713 by Richard Fowler for 100 acres repatented as Killkenny Joined; in Baltimore County &quot;on the south side the main falls of Patapsco River&quot;"/>
    <s v="KILLKENNY"/>
    <s v="KILLKENNY"/>
    <s v="1713"/>
    <s v="Y"/>
    <s v="Patented in Sep 1713 by FOWLER, Richard for 100 acres repatented as Killkenny Joined; in Baltimore County &quot;on the south side the main falls of Patapsco River&quot;"/>
    <s v="N"/>
    <x v="13"/>
    <m/>
    <m/>
    <m/>
    <m/>
    <n v="441"/>
    <m/>
    <m/>
    <m/>
    <s v="1713"/>
    <s v="Y"/>
    <s v="Patented in Sep 1713 by FOWLER, Richard for 100 acres repatented as Killkenny Joined; in Baltimore County &quot;on the south side the main falls of Patapsco River&quot;"/>
    <s v="N"/>
    <s v="1713"/>
    <s v="Y"/>
  </r>
  <r>
    <x v="456"/>
    <s v="KILLKENNY JOINED"/>
    <x v="6"/>
    <s v=" William Cromwell"/>
    <s v="5/7/1744"/>
    <x v="12"/>
    <s v="1744-05"/>
    <s v="HOWARD, Ephraim"/>
    <s v=" Ephraim Howard"/>
    <s v="HOWARD, Ephraim"/>
    <s v="Nov 1741"/>
    <s v="1741"/>
    <s v="1741-11"/>
    <s v="Anne Arundel"/>
    <x v="1"/>
    <x v="1"/>
    <n v="2421"/>
    <s v="Resurvey of Hazard and Killkenny &quot;standing near Brown's River&quot;, adjoining Stevens Forrest, Deavers Lott, Higgens Chance and Dorseys Friendship"/>
    <s v="Joseph's Gift"/>
    <s v="Josephs Hazard, Killkenny"/>
    <m/>
    <s v="Killkenny Joined"/>
    <s v="Killkenny Joined Plat"/>
    <m/>
    <x v="34"/>
    <m/>
    <s v="Surveyed 5/7/1744 by William Cromwell; Patented in Nov 1741 by Ephraim Howard for 2421 acres repatented as Joseph's Gift; Resurvey of Hazard and Killkenny &quot;standing near Brown's River&quot;, adjoining Stevens Forrest, Deavers Lott, Higgens Chance and Dorseys Friendship"/>
    <s v="KILLKENNY JOINED"/>
    <s v="KILLKENNY JOINED"/>
    <s v="1741"/>
    <s v="Y"/>
    <s v="Patented in Nov 1741 by HOWARD, Ephraim for 2421 acres repatented as Joseph's Gift; Resurvey of Hazard and Killkenny &quot;standing near Brown's River&quot;, adjoining Stevens Forrest, Deavers Lott, Higgens Chance and Dorseys Friendship"/>
    <s v="N"/>
    <x v="13"/>
    <m/>
    <m/>
    <m/>
    <n v="-2.5"/>
    <n v="275"/>
    <m/>
    <m/>
    <m/>
    <s v="1741"/>
    <s v="Y"/>
    <s v="Patented in Nov 1741 by HOWARD, Ephraim for 2421 acres repatented as Joseph's Gift; Resurvey of Hazard and Killkenny &quot;standing near Brown's River&quot;, adjoining Stevens Forrest, Deavers Lott, Higgens Chance and Dorseys Friendship"/>
    <s v="N"/>
    <s v="1741"/>
    <s v="Y"/>
  </r>
  <r>
    <x v="457"/>
    <s v="KINGSTON"/>
    <x v="1"/>
    <s v=" Basil Burgess"/>
    <s v="5/23/1775"/>
    <x v="4"/>
    <s v="1775-05"/>
    <s v="HOBBS, John"/>
    <s v=" John Hobbs"/>
    <s v="HOBBS, John"/>
    <s v="Jun 1810"/>
    <s v="1810"/>
    <s v="1810-06"/>
    <s v="Anne Arundel"/>
    <x v="1"/>
    <x v="0"/>
    <n v="10"/>
    <s v="Surveyed in 1775 &quot;Beginning at the end of forty five perches and a half of a perch on the sixth line of a tract or parcel of land called Bowdens Folly&quot;"/>
    <m/>
    <s v="Kingston"/>
    <m/>
    <s v="Kingston"/>
    <s v="Kingston Plat"/>
    <m/>
    <x v="1"/>
    <m/>
    <s v="Surveyed 5/23/1775 by Basil Burgess; Patented in Jun 1810 by John Hobbs for 10 acres; Surveyed in 1775 &quot;Beginning at the end of forty five perches and a half of a perch on the sixth line of a tract or parcel of land called Bowdens Folly&quot;"/>
    <s v="KINGSTON"/>
    <s v="KINGSTON"/>
    <s v="1810"/>
    <s v="Y"/>
    <s v="Patented in Jun 1810 by HOBBS, John for 10 acres; Surveyed in 1775 &quot;Beginning at the end of forty five perches and a half of a perch on the sixth line of a tract or parcel of land called Bowdens Folly&quot;"/>
    <s v="N"/>
    <x v="3"/>
    <m/>
    <m/>
    <m/>
    <m/>
    <n v="716"/>
    <m/>
    <m/>
    <m/>
    <s v="1810"/>
    <s v="Y"/>
    <s v="Patented in Jun 1810 by HOBBS, John for 10 acres; Surveyed in 1775 &quot;Beginning at the end of forty five perches and a half of a perch on the sixth line of a tract or parcel of land called Bowdens Folly&quot;"/>
    <s v="N"/>
    <s v="1810"/>
    <s v="Y"/>
  </r>
  <r>
    <x v="458"/>
    <s v="KINGSTON SUBURBS"/>
    <x v="1"/>
    <s v=" Basil Burgess"/>
    <s v="3/19/1776"/>
    <x v="60"/>
    <s v="1776-03"/>
    <s v="ELLICOTT, Jonathan "/>
    <s v=" Jonathan  Ellicott"/>
    <s v="ELLICOTT, Jonathan "/>
    <s v="Mar 1797"/>
    <s v="1797"/>
    <s v="1797-03"/>
    <s v="Anne Arundel"/>
    <x v="1"/>
    <x v="0"/>
    <n v="5"/>
    <s v="&quot;Beginning at the end of thirty six perches on the sixth line of a tract or parcel of land called Bowden's - it being the same place where a tract or parcel of land called Kingston begins"/>
    <m/>
    <s v="Kingston Suburbs"/>
    <m/>
    <s v="Kingston Suburbs"/>
    <s v="Kingston Suburbs Flat"/>
    <m/>
    <x v="22"/>
    <m/>
    <s v="Surveyed 3/19/1776 by Basil Burgess; Patented in Mar 1797 by Jonathan Ellicott for 5 acres; &quot;Beginning at the end of thirty six perches on the sixth line of a tract or parcel of land called Bowden's - it being the same place where a tract or parcel of land called Kingston begins"/>
    <s v="KINGSTON SUBURBS"/>
    <s v="KINGSTON SUBURBS"/>
    <s v="1797"/>
    <s v="Y"/>
    <s v="Patented in Mar 1797 by ELLICOTT, Jonathan for 5 acres; &quot;Beginning at the end of thirty six perches on the sixth line of a tract or parcel of land called Bowden's - it being the same place where a tract or parcel of land called Kingston begins"/>
    <s v="N"/>
    <x v="3"/>
    <m/>
    <m/>
    <m/>
    <m/>
    <n v="743"/>
    <m/>
    <m/>
    <m/>
    <s v="1797"/>
    <s v="Y"/>
    <s v="Patented in Mar 1797 by ELLICOTT, Jonathan for 5 acres; &quot;Beginning at the end of thirty six perches on the sixth line of a tract or parcel of land called Bowden's - it being the same place where a tract or parcel of land called Kingston begins"/>
    <s v="N"/>
    <s v="1797"/>
    <s v="Y"/>
  </r>
  <r>
    <x v="459"/>
    <s v=""/>
    <x v="0"/>
    <s v=" James Calder"/>
    <s v="5/14/1771"/>
    <x v="1"/>
    <s v="1771-05"/>
    <s v="GILLIS, John"/>
    <s v=" John Gillis"/>
    <s v="GILLIS, John"/>
    <s v="Sep 1771"/>
    <s v="1771"/>
    <s v="1771-09"/>
    <s v="Baltimore"/>
    <x v="0"/>
    <x v="1"/>
    <n v="623.5"/>
    <s v="Appears to be a resurvey of a one acre lot called Venison Park beginning at the end of the twenty-eighth line of Bachelors Refuge and running southeast from there"/>
    <m/>
    <s v="Lapland"/>
    <m/>
    <s v="Lapland"/>
    <s v="Lapland Plat"/>
    <m/>
    <x v="0"/>
    <m/>
    <s v="Surveyed 5/14/1771 by James Calder; Patented in Sep 1771 by John Gillis for 623.5 acres; Appears to be a resurvey of a one acre lot called Venison Park beginning at the end of the twenty-eighth line of Bachelors Refuge and running southeast from there"/>
    <s v="LAPLAND"/>
    <s v="LAPLAND - Gillis"/>
    <s v=""/>
    <s v=""/>
    <s v=""/>
    <s v=""/>
    <x v="0"/>
    <s v="Dependent"/>
    <s v="Batchelors Refuge"/>
    <m/>
    <m/>
    <n v="116"/>
    <m/>
    <m/>
    <m/>
    <s v=""/>
    <s v=""/>
    <s v=""/>
    <s v=""/>
    <s v=""/>
    <s v=""/>
  </r>
  <r>
    <x v="460"/>
    <s v=""/>
    <x v="1"/>
    <s v=" Basil Burgess"/>
    <m/>
    <x v="10"/>
    <s v=""/>
    <s v="HAMMOND, John "/>
    <s v=" John  Hammond"/>
    <s v="HAMMOND, John "/>
    <s v="Dec 1774"/>
    <s v="1774"/>
    <s v="1774-12"/>
    <s v="Anne Arundel"/>
    <x v="2"/>
    <x v="1"/>
    <n v="98"/>
    <s v="Resurvey of Phelps Fancy adjoining Portland and Green Land all lying in Anne Arundel near Severn Run"/>
    <m/>
    <s v="Lapland - Hammond"/>
    <m/>
    <s v="Lapland - Hammond"/>
    <m/>
    <m/>
    <x v="11"/>
    <m/>
    <s v=" by Basil BurgessPatented in Dec 1774 by John Hammond for 98 acres; Resurvey of Phelps Fancy adjoining Portland and Green Land all lying in Anne Arundel near Severn Run"/>
    <s v="LAPLAND"/>
    <s v="LAPLAND - Hammond"/>
    <s v=""/>
    <s v=""/>
    <s v=""/>
    <s v=""/>
    <x v="0"/>
    <m/>
    <m/>
    <m/>
    <m/>
    <s v=""/>
    <m/>
    <m/>
    <m/>
    <s v=""/>
    <s v=""/>
    <s v=""/>
    <s v=""/>
    <s v=""/>
    <s v=""/>
  </r>
  <r>
    <x v="461"/>
    <s v="LARANCES PURCHASE"/>
    <x v="4"/>
    <s v=" Vachel Stevens"/>
    <s v="8/15/1793"/>
    <x v="62"/>
    <s v="1793-08"/>
    <s v="GOODWIN, Dr. Lyde"/>
    <s v=" Dr. Lyde Goodwin"/>
    <s v="GOODWIN, Dr. Lyde"/>
    <s v="Sep 1798"/>
    <s v="1798"/>
    <s v="1798-09"/>
    <s v="Anne Arundel"/>
    <x v="1"/>
    <x v="1"/>
    <n v="317"/>
    <s v="Resurvey of part of Kendall's Delight, Hazard, Addition To Hazard, Second Addition To Hazard, Addition To Kendall's Delight; Third, Fourth, and Fifth Additions To Kendall's Delight"/>
    <m/>
    <s v="Kendall's Delight, Hazard, Addition To Hazard, Second Addition To Hazard, Addition To Kendall's Delight, Third, Fourth, and Fifth Additions To Kendall's Delight"/>
    <m/>
    <s v="Larances Purchase"/>
    <s v="Larances Purchase Plat"/>
    <m/>
    <x v="129"/>
    <m/>
    <s v="Surveyed 8/15/1793 by Vachel Stevens; Patented in Sep 1798 by Dr. Lyde Goodwin for 317 acres; Resurvey of part of Kendall's Delight, Hazard, Addition To Hazard, Second Addition To Hazard, Addition To Kendall's Delight; Third, Fourth, and Fifth Additions To Kendall's Delight"/>
    <s v="LARANCES PURCHASE"/>
    <s v="LARANCES PURCHASE"/>
    <s v="1798"/>
    <s v="Y"/>
    <s v="Patented in Sep 1798 by GOODWIN, Lyde Dr. for 317 acres; Resurvey of part of Kendall's Delight, Hazard, Addition To Hazard, Second Addition To Hazard, Addition To Kendall's Delight; Third, Fourth, and Fifth Additions To Kendall's Delight"/>
    <s v="N"/>
    <x v="2"/>
    <s v="Dependent/Fixed"/>
    <s v="Borders the Little Patuxent and also Dryers Inheritance which is fixed by the Little Patuxent"/>
    <m/>
    <m/>
    <n v="210"/>
    <m/>
    <m/>
    <m/>
    <s v="1798"/>
    <s v="Y"/>
    <s v="Patented in Sep 1798 by GOODWIN, Lyde Dr. for 317 acres; Resurvey of part of Kendall's Delight, Hazard, Addition To Hazard, Second Addition To Hazard, Addition To Kendall's Delight; Third, Fourth, and Fifth Additions To Kendall's Delight"/>
    <s v="N"/>
    <s v="1798"/>
    <s v="Y"/>
  </r>
  <r>
    <x v="462"/>
    <s v="LARKIN THE SECOND"/>
    <x v="11"/>
    <s v=" John Hatherly"/>
    <s v="1/20/1809"/>
    <x v="65"/>
    <s v="1809-01"/>
    <s v="SHIPLEY, Larkin"/>
    <s v=" Larkin Shipley"/>
    <s v="SHIPLEY, Larkin"/>
    <s v="Jun 1810"/>
    <s v="1810"/>
    <s v="1810-06"/>
    <s v="Anne Arundel"/>
    <x v="1"/>
    <x v="0"/>
    <n v="81"/>
    <s v="lying partly in Anne Arundel and Baltimore Counties beginning &quot;at the end of the thirty first line of a tract of land called The Blooming Plains&quot;"/>
    <m/>
    <s v="Larkin The Second"/>
    <m/>
    <s v="Larkin The Second"/>
    <s v="Larkin The Second Plat"/>
    <m/>
    <x v="7"/>
    <m/>
    <s v="Surveyed 1/20/1809 by John Hatherly; Patented in Jun 1810 by Larkin Shipley for 81 acres; lying partly in Anne Arundel and Baltimore Counties beginning &quot;at the end of the thirty first line of a tract of land called The Blooming Plains&quot;"/>
    <s v="LARKIN THE SECOND"/>
    <s v="LARKIN THE SECOND"/>
    <s v="1810"/>
    <s v="Y"/>
    <s v="Patented in Jun 1810 by SHIPLEY, Larkin for 81 acres; lying partly in Anne Arundel and Baltimore Counties beginning &quot;at the end of the thirty first line of a tract of land called The Blooming Plains&quot;"/>
    <s v="N"/>
    <x v="1"/>
    <m/>
    <m/>
    <m/>
    <m/>
    <n v="487"/>
    <m/>
    <m/>
    <m/>
    <s v="1810"/>
    <s v="Y"/>
    <s v="Patented in Jun 1810 by SHIPLEY, Larkin for 81 acres; lying partly in Anne Arundel and Baltimore Counties beginning &quot;at the end of the thirty first line of a tract of land called The Blooming Plains&quot;"/>
    <s v="N"/>
    <s v="1810"/>
    <s v="Y"/>
  </r>
  <r>
    <x v="463"/>
    <s v="LARKINS INHERITANCE"/>
    <x v="11"/>
    <s v=" John Hatherly"/>
    <s v="11/28/1808"/>
    <x v="56"/>
    <s v="1808-11"/>
    <s v="SHIPLEY, Larkin"/>
    <s v=" Larkin Shipley"/>
    <s v="SHIPLEY, Larkin"/>
    <s v="Feb 1810"/>
    <s v="1810"/>
    <s v="1810-02"/>
    <s v="Anne Arundel"/>
    <x v="1"/>
    <x v="0"/>
    <n v="25.25"/>
    <s v="beginning &quot;at the end of twenty four perches on the fifteenth line of the land called Good For Little and at the end of the twenty first line of the tract called Grecian Seige&quot;; appears to be in same place as Addition To Good For Little - perhaps the land had become escheat?"/>
    <m/>
    <s v="Larkins Inheritance"/>
    <s v="On same land as Addition To Good For Little"/>
    <s v="Larkins Inheritance"/>
    <s v="Larkins Inheritance Plat"/>
    <m/>
    <x v="7"/>
    <m/>
    <s v="Surveyed 11/28/1808 by John Hatherly; Patented in Feb 1810 by Larkin Shipley for 25.25 acres; beginning &quot;at the end of twenty four perches on the fifteenth line of the land called Good For Little and at the end of the twenty first line of the tract called Grecian Seige&quot;; appears to be in same place as Addition To Good For Little - perhaps the land had become escheat?"/>
    <s v="LARKINS INHERITANCE"/>
    <s v="LARKINS INHERITANCE"/>
    <s v=""/>
    <s v=""/>
    <s v=""/>
    <s v=""/>
    <x v="9"/>
    <m/>
    <m/>
    <m/>
    <m/>
    <n v="631"/>
    <m/>
    <m/>
    <m/>
    <s v=""/>
    <s v=""/>
    <s v=""/>
    <s v=""/>
    <s v=""/>
    <s v=""/>
  </r>
  <r>
    <x v="464"/>
    <s v="LAST SHIFT"/>
    <x v="3"/>
    <s v=" Richard Shipley"/>
    <s v="5/1/1755"/>
    <x v="34"/>
    <s v="1755-05"/>
    <s v="SHIPLEY, Robert "/>
    <s v=" Robert  Shipley"/>
    <s v="SHIPLEY, Robert "/>
    <s v="Nov 1756"/>
    <s v="1756"/>
    <s v="1756-11"/>
    <s v="Anne Arundel"/>
    <x v="1"/>
    <x v="1"/>
    <n v="345"/>
    <s v="Resurvey of Shipley's Foresight between Shipley's Search, Forrest Grove, and Good Neighborhood"/>
    <m/>
    <s v="Shipleys Foresight"/>
    <m/>
    <s v="Last Shift"/>
    <s v="Last Shift Plat"/>
    <m/>
    <x v="7"/>
    <m/>
    <s v="Surveyed 5/1/1755 by Richard Shipley; Patented in Nov 1756 by Robert Shipley for 345 acres; Resurvey of Shipley's Foresight between Shipley's Search, Forrest Grove, and Good Neighborhood"/>
    <s v="LAST SHIFT"/>
    <s v="LAST SHIFT"/>
    <s v=""/>
    <s v=""/>
    <s v=""/>
    <s v=""/>
    <x v="3"/>
    <m/>
    <m/>
    <m/>
    <m/>
    <n v="200"/>
    <m/>
    <m/>
    <m/>
    <s v=""/>
    <s v=""/>
    <s v=""/>
    <s v=""/>
    <s v=""/>
    <s v=""/>
  </r>
  <r>
    <x v="465"/>
    <s v="LASWELLS HOPEWELL"/>
    <x v="24"/>
    <s v=" James Carroll"/>
    <s v="4/10/1707"/>
    <x v="93"/>
    <s v="1707-04"/>
    <s v="DAVIS, Thomas "/>
    <s v=" Thomas  Davis"/>
    <s v="DAVIS, Thomas "/>
    <s v="Dec 1728"/>
    <s v="1728"/>
    <s v="1728-12"/>
    <s v="Anne Arundel"/>
    <x v="1"/>
    <x v="0"/>
    <n v="200"/>
    <s v="&quot;in the fork of Patuxent River&quot; starting &quot;near the fork of a small branch falling into a river called Snowdens River right against the mouth of which branch is a small island in the river aforesaid&quot;"/>
    <m/>
    <s v="Laswells Hopewell"/>
    <m/>
    <s v="Laswells Hopewell"/>
    <s v="no plat provided"/>
    <m/>
    <x v="95"/>
    <s v="Davis"/>
    <s v="Surveyed 4/10/1707 by James Carroll; Patented in Dec 1728 by Thomas Davis for 200 acres; &quot;in the fork of Patuxent River&quot; starting &quot;near the fork of a small branch falling into a river called Snowdens River right against the mouth of which branch is a small island in the river aforesaid&quot;"/>
    <s v="LASWELLS HOPEWELL"/>
    <s v="LASWELLS HOPEWELL"/>
    <s v="1728"/>
    <s v="Y"/>
    <s v="Patented in Dec 1728 by DAVIS, Thomas for 200 acres; &quot;in the fork of Patuxent River&quot; starting &quot;near the fork of a small branch falling into a river called Snowdens River right against the mouth of which branch is a small island in the river aforesaid&quot;"/>
    <s v="N"/>
    <x v="5"/>
    <m/>
    <m/>
    <m/>
    <m/>
    <n v="338"/>
    <m/>
    <m/>
    <m/>
    <s v="1728"/>
    <s v="Y"/>
    <s v="Patented in Dec 1728 by DAVIS, Thomas for 200 acres; &quot;in the fork of Patuxent River&quot; starting &quot;near the fork of a small branch falling into a river called Snowdens River right against the mouth of which branch is a small island in the river aforesaid&quot;"/>
    <s v="N"/>
    <s v="1728"/>
    <s v="Y"/>
  </r>
  <r>
    <x v="466"/>
    <s v="LEES RANGE"/>
    <x v="5"/>
    <s v=""/>
    <m/>
    <x v="10"/>
    <s v=""/>
    <s v="LEE, Francis"/>
    <s v=" Francis Lee"/>
    <s v="LEE, Francis"/>
    <s v="Dec 1714"/>
    <s v="1714"/>
    <s v="1714-12"/>
    <s v="Baltimore"/>
    <x v="1"/>
    <x v="0"/>
    <n v="90"/>
    <m/>
    <s v="WARFIELDS CONTRIVANCE - Resurveyed"/>
    <s v="Lees Range"/>
    <m/>
    <s v="no survey at MSA patent site; MSA S1581-2814; Settlers of MD"/>
    <m/>
    <m/>
    <x v="159"/>
    <m/>
    <s v="Patented in Dec 1714 by Francis Lee for 90 acres repatented as WARFIELDS CONTRIVANCE - Resurveyed"/>
    <s v="LEES RANGE"/>
    <s v="LEES RANGE"/>
    <s v="1714"/>
    <s v="Y"/>
    <s v="Patented in Dec 1714 by LEE, Francis for 90 acres repatented as Warfield's Contrivance - Resurveyed"/>
    <s v="N"/>
    <x v="10"/>
    <m/>
    <m/>
    <m/>
    <m/>
    <s v=""/>
    <m/>
    <m/>
    <m/>
    <s v="1714"/>
    <s v="Y"/>
    <s v="Patented in Dec 1714 by LEE, Francis for 90 acres repatented as Warfield's Contrivance - Resurveyed"/>
    <s v="N"/>
    <s v="1714"/>
    <s v="Y"/>
  </r>
  <r>
    <x v="467"/>
    <s v="LEFT OUT"/>
    <x v="2"/>
    <s v=" Henry Ridgely"/>
    <s v="11/15/1727"/>
    <x v="57"/>
    <s v="1727-11"/>
    <s v="HOWARD, John "/>
    <s v=" John  Howard"/>
    <s v="HOWARD, John "/>
    <s v="Nov 1730"/>
    <s v="1730"/>
    <s v="1730-11"/>
    <s v="Anne Arundel"/>
    <x v="1"/>
    <x v="0"/>
    <n v="252.5"/>
    <s v="Lying &quot;on a glade called the Passion Glade leading into a branch of the Middle River of Patuxent called Siglands Branch&quot; beginning &quot;on the north side of the aforesaid passion glade and in or near a line of Thomas His Lot&quot;"/>
    <m/>
    <s v="Left Out"/>
    <m/>
    <s v="Left Out"/>
    <s v="Left Out Plat"/>
    <m/>
    <x v="34"/>
    <s v="Howard"/>
    <s v="Surveyed 11/15/1727 by Henry Ridgely; Patented in Nov 1730 by John Howard for 252.5 acres; Lying &quot;on a glade called the Passion Glade leading into a branch of the Middle River of Patuxent called Siglands Branch&quot; beginning &quot;on the north side of the aforesaid passion glade and in or near a line of Thomas His Lot&quot;"/>
    <s v="LEFT OUT"/>
    <s v="LEFT OUT"/>
    <s v="1730"/>
    <s v="Y"/>
    <s v="Patented in Nov 1730 by HOWARD, John for 252.5 acres; Lying &quot;on a glade called the Passion Glade leading into a branch of the Middle River of Patuxent called Siglands Branch&quot; beginning &quot;on the north side of the aforesaid passion glade and in or near a line of Thomas His Lot&quot;"/>
    <s v="N"/>
    <x v="14"/>
    <s v="Dependent"/>
    <s v="Thomas His Lot"/>
    <m/>
    <n v="-2"/>
    <n v="268"/>
    <m/>
    <m/>
    <m/>
    <s v="1730"/>
    <s v="Y"/>
    <s v="Patented in Nov 1730 by HOWARD, John for 252.5 acres; Lying &quot;on a glade called the Passion Glade leading into a branch of the Middle River of Patuxent called Siglands Branch&quot; beginning &quot;on the north side of the aforesaid passion glade and in or near a line of Thomas His Lot&quot;"/>
    <s v="N"/>
    <s v="1730"/>
    <s v="Y"/>
  </r>
  <r>
    <x v="468"/>
    <s v="LEMINGTON"/>
    <x v="6"/>
    <s v=" William Cromwell"/>
    <s v="10/20/1742"/>
    <x v="8"/>
    <s v="1742-10"/>
    <s v="WRIGHT, Robert "/>
    <s v=" Robert  Wright"/>
    <s v="WRIGHT, Robert "/>
    <s v="Oct 1742"/>
    <s v="1742"/>
    <s v="1742-10"/>
    <s v="Anne Arundel"/>
    <x v="1"/>
    <x v="0"/>
    <n v="50"/>
    <s v="&quot;in the fork of Patuxent River&quot;, adjoining Spurriers Lott"/>
    <m/>
    <s v="Lemington"/>
    <m/>
    <s v="Lemington"/>
    <s v="Lemington Plat"/>
    <m/>
    <x v="160"/>
    <s v="Wright"/>
    <s v="Surveyed 10/20/1742 by William Cromwell; Patented in Oct 1742 by Robert Wright for 50 acres; &quot;in the fork of Patuxent River&quot;, adjoining Spurriers Lott"/>
    <s v="LEMINGTON"/>
    <s v="LEMINGTON"/>
    <s v="1742"/>
    <s v="Y"/>
    <s v="Patented in Oct 1742 by WRIGHT, Robert for 50 acres; &quot;in the fork of Patuxent River&quot;, adjoining Spurriers Lott"/>
    <s v="N"/>
    <x v="14"/>
    <m/>
    <m/>
    <m/>
    <m/>
    <n v="551"/>
    <m/>
    <m/>
    <m/>
    <s v="1742"/>
    <s v="Y"/>
    <s v="Patented in Oct 1742 by WRIGHT, Robert for 50 acres; &quot;in the fork of Patuxent River&quot;, adjoining Spurriers Lott"/>
    <s v="N"/>
    <s v="1742"/>
    <s v="Y"/>
  </r>
  <r>
    <x v="469"/>
    <s v="LESSWORTH"/>
    <x v="1"/>
    <s v=" Basil Burgess"/>
    <s v="4/11/1771"/>
    <x v="1"/>
    <s v="1771-04"/>
    <s v="HOOD, John "/>
    <s v=" John  Hood"/>
    <s v="HOOD, John "/>
    <s v="Mar 1773"/>
    <s v="1773"/>
    <s v="1773-03"/>
    <s v="Anne Arundel"/>
    <x v="1"/>
    <x v="0"/>
    <n v="101"/>
    <s v="Resurvey of John Hood's part of Worthless starting &quot;at the end of the north thirty seven degrees west fifty perches course of a tract of land called Pooles Chance&quot;"/>
    <m/>
    <s v="Worthless"/>
    <m/>
    <s v="Lessworth"/>
    <s v="Lessworth Plat"/>
    <m/>
    <x v="5"/>
    <m/>
    <s v="Surveyed 4/11/1771 by Basil Burgess; Patented in Mar 1773 by John Hood for 101 acres; Resurvey of John Hood's part of Worthless starting &quot;at the end of the north thirty seven degrees west fifty perches course of a tract of land called Pooles Chance&quot;"/>
    <s v="LESSWORTH"/>
    <s v="LESSWORTH"/>
    <s v="1773"/>
    <s v="Y"/>
    <s v="Patented in Mar 1773 by HOOD, John for 101 acres; Resurvey of John Hood's part of Worthless starting &quot;at the end of the north thirty seven degrees west fifty perches course of a tract of land called Pooles Chance&quot;"/>
    <s v="N"/>
    <x v="8"/>
    <m/>
    <m/>
    <m/>
    <m/>
    <n v="438"/>
    <m/>
    <m/>
    <m/>
    <s v="1773"/>
    <s v="Y"/>
    <s v="Patented in Mar 1773 by HOOD, John for 101 acres; Resurvey of John Hood's part of Worthless starting &quot;at the end of the north thirty seven degrees west fifty perches course of a tract of land called Pooles Chance&quot;"/>
    <s v="N"/>
    <s v="1773"/>
    <s v="Y"/>
  </r>
  <r>
    <x v="470"/>
    <s v="LET JUSTICE TAKE PLACE"/>
    <x v="9"/>
    <s v=" Baruch Fowler"/>
    <s v="8/17/1793"/>
    <x v="62"/>
    <s v="1793-08"/>
    <s v="CORNELIUS, John"/>
    <s v=" John Cornelius"/>
    <s v="CORNELIUS, John"/>
    <s v="Oct 1796"/>
    <s v="1796"/>
    <s v="1796-10"/>
    <s v="Anne Arundel"/>
    <x v="1"/>
    <x v="0"/>
    <n v="15.75"/>
    <s v="narrow vacancy between Carter's Rock and Yates' Contrivance originally surveyed for Richard Bond and Andrew Woodrow but patented by John Cornelius"/>
    <m/>
    <s v="Let Justice Take Place"/>
    <m/>
    <s v="Let Justice Take Place"/>
    <s v="Let Justice Take Place Plat"/>
    <m/>
    <x v="161"/>
    <m/>
    <s v="Surveyed 8/17/1793 by Baruch Fowler; Patented in Oct 1796 by John Cornelius for 15.75 acres; narrow vacancy between Carter's Rock and Yates' Contrivance originally surveyed for Richard Bond and Andrew Woodrow but patented by John Cornelius"/>
    <s v="LET JUSTICE TAKE PLACE"/>
    <s v="LET JUSTICE TAKE PLACE"/>
    <s v="1796"/>
    <s v="Y"/>
    <s v="Patented in Oct 1796 by CORNELIUS, John for 15.75 acres; narrow vacancy between Carter's Rock and Yates' Contrivance originally surveyed for Richard Bond and Andrew Woodrow but patented by John Cornelius"/>
    <s v="N"/>
    <x v="3"/>
    <s v="Dependent/Fixed"/>
    <s v="Carters Rock which depends on Contentment"/>
    <m/>
    <n v="0"/>
    <n v="696"/>
    <m/>
    <m/>
    <m/>
    <s v="1796"/>
    <s v="Y"/>
    <s v="Patented in Oct 1796 by CORNELIUS, John for 15.75 acres; narrow vacancy between Carter's Rock and Yates' Contrivance originally surveyed for Richard Bond and Andrew Woodrow but patented by John Cornelius"/>
    <s v="N"/>
    <s v="1796"/>
    <s v="Y"/>
  </r>
  <r>
    <x v="471"/>
    <s v="LEWIS LOT"/>
    <x v="6"/>
    <s v=" William Cromwell"/>
    <s v="8/29/1745"/>
    <x v="74"/>
    <s v="1745-08"/>
    <s v="RYON, John"/>
    <s v=" John Ryon"/>
    <s v="DUVALL, Lewis "/>
    <s v="Sep 1748"/>
    <s v="1748"/>
    <s v="1748-09"/>
    <s v="Anne Arundel"/>
    <x v="1"/>
    <x v="1"/>
    <n v="261"/>
    <s v="Resurvey of Pretty Land and Addition &quot;in the Great Fork of Patuxent&quot; adjoining Clark's Direction and Cambels Chance (Campble's Chance)"/>
    <m/>
    <s v="Pretty Land, Addition"/>
    <m/>
    <s v="Lewis Lot"/>
    <s v="Lewis Lot Plat"/>
    <m/>
    <x v="10"/>
    <s v=""/>
    <s v="Surveyed 8/29/1745 by William Cromwell; Patented in Sep 1748 by John Ryon for 261 acres; Resurvey of Pretty Land and Addition &quot;in the Great Fork of Patuxent&quot; adjoining Clark's Direction and Cambels Chance (Campble's Chance)"/>
    <s v="LEWIS LOT"/>
    <s v="LEWIS LOT"/>
    <s v="1748"/>
    <s v="Y"/>
    <s v="Patented in Sep 1748 by RYON, John for 261 acres; Resurvey of Pretty Land and Addition &quot;in the Great Fork of Patuxent&quot; adjoining Clark's Direction and Cambels Chance (Campble's Chance)"/>
    <s v="N"/>
    <x v="5"/>
    <m/>
    <m/>
    <m/>
    <m/>
    <n v="250"/>
    <m/>
    <m/>
    <m/>
    <s v="1748"/>
    <s v="Y"/>
    <s v="Patented in Sep 1748 by RYON, John for 261 acres; Resurvey of Pretty Land and Addition &quot;in the Great Fork of Patuxent&quot; adjoining Clark's Direction and Cambels Chance (Campble's Chance)"/>
    <s v="N"/>
    <s v="1748"/>
    <s v="Y"/>
  </r>
  <r>
    <x v="472"/>
    <s v="LIBERTY GREEN"/>
    <x v="4"/>
    <s v=" Vachel Stevens"/>
    <s v="9/19/1789"/>
    <x v="94"/>
    <s v="1789-09"/>
    <s v="ALCOCK, Robert"/>
    <s v=" Robert Alcock"/>
    <s v="ALCOCK, Robert"/>
    <s v="Mar 1792"/>
    <s v="1792"/>
    <s v="1792-03"/>
    <s v="Anne Arundel"/>
    <x v="1"/>
    <x v="0"/>
    <n v="35"/>
    <s v="&quot;Beginning at the beginning trees of the lands called Brother's Partnership and Thomas's Lott&quot;"/>
    <m/>
    <s v="Liberty Green"/>
    <s v="needs work - Liberty Green seems to be in the same place as Rays Chance"/>
    <s v="Liberty Green"/>
    <s v="Liberty Green Plat"/>
    <m/>
    <x v="162"/>
    <m/>
    <s v="Surveyed 9/19/1789 by Vachel Stevens; Patented in Mar 1792 by Robert Alcock for 35 acres; &quot;Beginning at the beginning trees of the lands called Brother's Partnership and Thomas's Lott&quot;"/>
    <s v="LIBERTY GREEN"/>
    <s v="LIBERTY GREEN"/>
    <s v="1792"/>
    <s v="Y"/>
    <s v="Patented in Mar 1792 by ALCOCK, Robert for 35 acres; &quot;Beginning at the beginning trees of the lands called Brother's Partnership and Thomas's Lott&quot;"/>
    <s v="N"/>
    <x v="16"/>
    <m/>
    <m/>
    <m/>
    <n v="0"/>
    <n v="606"/>
    <m/>
    <m/>
    <m/>
    <s v="1792"/>
    <s v="Y"/>
    <s v="Patented in Mar 1792 by ALCOCK, Robert for 35 acres; &quot;Beginning at the beginning trees of the lands called Brother's Partnership and Thomas's Lott&quot;"/>
    <s v="N"/>
    <s v="1792"/>
    <s v="Y"/>
  </r>
  <r>
    <x v="473"/>
    <s v="LITTLE WORTH - HOOD"/>
    <x v="8"/>
    <s v=" Joshua Griffith"/>
    <s v="5/1/1761"/>
    <x v="46"/>
    <s v="1761-05"/>
    <s v="HOOD, John "/>
    <s v=" John  Hood"/>
    <s v="HOOD, John "/>
    <s v="May 1761"/>
    <s v="1761"/>
    <s v="1761-05"/>
    <s v="Anne Arundel"/>
    <x v="1"/>
    <x v="0"/>
    <n v="96"/>
    <s v="adjoining Conclusion"/>
    <m/>
    <s v="Little Worth - Hood"/>
    <m/>
    <s v="Little Worth - Hood"/>
    <s v="Little Worth - Hood Plat"/>
    <m/>
    <x v="5"/>
    <s v="Hood"/>
    <s v="Surveyed 5/1/1761 by Joshua Griffith; Patented in May 1761 by John Hood for 96 acres; adjoining Conclusion"/>
    <s v="LITTLE WORTH"/>
    <s v="LITTLE WORTH - Hood"/>
    <s v="1761"/>
    <s v="Y"/>
    <s v="Patented in May 1761 by HOOD, John for 96 acres; adjoining Conclusion"/>
    <s v="N"/>
    <x v="8"/>
    <m/>
    <m/>
    <m/>
    <m/>
    <n v="443"/>
    <m/>
    <m/>
    <m/>
    <s v="1761"/>
    <s v="Y"/>
    <s v="Patented in May 1761 by HOOD, John for 96 acres; adjoining Conclusion"/>
    <s v="N"/>
    <s v="1761"/>
    <s v="Y"/>
  </r>
  <r>
    <x v="474"/>
    <s v="LITTLE WORTH - HOWARD"/>
    <x v="2"/>
    <s v=" Henry Ridgely"/>
    <s v="4/25/1729"/>
    <x v="3"/>
    <s v="1729-04"/>
    <s v="HOWARD, John"/>
    <s v=" John Howard"/>
    <s v="HOWARD, John"/>
    <s v="Nov 1737"/>
    <s v="1737"/>
    <s v="1737-11"/>
    <s v="Anne Arundel"/>
    <x v="1"/>
    <x v="0"/>
    <n v="25"/>
    <s v="&quot;on the west side the main falls of Patapsco River and on the east side of the land the said Howard now liveth&quot;; shown on plat for West Ilchester"/>
    <m/>
    <s v="Little Worth - Howard"/>
    <m/>
    <s v="Little Worth - Howard"/>
    <s v="Little Worth - Howard Plat"/>
    <m/>
    <x v="34"/>
    <m/>
    <s v="Surveyed 4/25/1729 by Henry Ridgely; Patented in Nov 1737 by John Howard for 25 acres; &quot;on the west side the main falls of Patapsco River and on the east side of the land the said Howard now liveth&quot;; shown on plat for West Ilchester"/>
    <s v="LITTLE WORTH"/>
    <s v="LITTLE WORTH - Howard"/>
    <s v="1737"/>
    <s v="Y"/>
    <s v="Patented in Nov 1737 by HOWARD, John for 25 acres; &quot;on the west side the main falls of Patapsco River and on the east side of the land the said Howard now liveth&quot;; shown on plat for West Ilchester"/>
    <s v="N"/>
    <x v="3"/>
    <m/>
    <m/>
    <m/>
    <n v="-6"/>
    <n v="635"/>
    <m/>
    <m/>
    <m/>
    <s v="1737"/>
    <s v="Y"/>
    <s v="Patented in Nov 1737 by HOWARD, John for 25 acres; &quot;on the west side the main falls of Patapsco River and on the east side of the land the said Howard now liveth&quot;; shown on plat for West Ilchester"/>
    <s v="N"/>
    <s v="1737"/>
    <s v="Y"/>
  </r>
  <r>
    <x v="475"/>
    <s v="LITTLEWORTH"/>
    <x v="3"/>
    <s v=" Richard Shipley"/>
    <s v="7/6/1751"/>
    <x v="48"/>
    <s v="1751-07"/>
    <s v="FISHER, William "/>
    <s v=" William  Fisher"/>
    <s v="FISHER, William "/>
    <s v="Oct 1752"/>
    <s v="1752"/>
    <s v="1752-10"/>
    <s v="Anne Arundel"/>
    <x v="1"/>
    <x v="0"/>
    <n v="60"/>
    <s v="&quot;on the South Side of the Main Waggon Road that lead to Monocacy&quot; starting &quot;on the west side of the Cattail Marsh&quot;"/>
    <s v="Worthless"/>
    <s v="Littleworth"/>
    <m/>
    <s v="Littleworth"/>
    <s v="Littleworth Plat"/>
    <m/>
    <x v="123"/>
    <m/>
    <s v="Surveyed 7/6/1751 by Richard Shipley; Patented in Oct 1752 by William Fisher for 60 acres repatented as Worthless; &quot;on the South Side of the Main Waggon Road that lead to Monocacy&quot; starting &quot;on the west side of the Cattail Marsh&quot;"/>
    <s v="LITTLEWORTH"/>
    <s v="LITTLEWORTH"/>
    <s v="1752"/>
    <s v="Y"/>
    <s v="Patented in Oct 1752 by FISHER, William for 60 acres repatented as Worthless; &quot;on the South Side of the Main Waggon Road that lead to Monocacy&quot; starting &quot;on the west side of the Cattail Marsh&quot;"/>
    <s v="N"/>
    <x v="12"/>
    <m/>
    <m/>
    <m/>
    <m/>
    <s v=""/>
    <m/>
    <m/>
    <m/>
    <s v="1752"/>
    <s v="Y"/>
    <s v="Patented in Oct 1752 by FISHER, William for 60 acres repatented as Worthless; &quot;on the South Side of the Main Waggon Road that lead to Monocacy&quot; starting &quot;on the west side of the Cattail Marsh&quot;"/>
    <s v="N"/>
    <s v="1752"/>
    <s v="Y"/>
  </r>
  <r>
    <x v="476"/>
    <s v="LOCUST THICKET"/>
    <x v="5"/>
    <s v=""/>
    <m/>
    <x v="10"/>
    <s v=""/>
    <s v="OWINGS, Richard "/>
    <s v=" Richard  Owings"/>
    <s v="OWINGS, Richard "/>
    <s v="Feb 1688"/>
    <s v="1688"/>
    <s v="1688-02"/>
    <s v="Baltimore"/>
    <x v="0"/>
    <x v="0"/>
    <n v="384"/>
    <s v="Shown on Dr. Dorsey's map as south of Adam The First"/>
    <m/>
    <s v="Locust Thicket"/>
    <m/>
    <s v="no survey at MSA patent site; MSA S1593-1017"/>
    <m/>
    <m/>
    <x v="111"/>
    <s v="Owings"/>
    <s v="Patented in Feb 1688 by Richard Owings for 384 acres; Shown on Dr. Dorsey's map as south of Adam The First"/>
    <s v="LOCUST THICKET"/>
    <s v="LOCUST THICKET"/>
    <s v="1688"/>
    <s v="Y"/>
    <s v="Patented in Feb 1688 by OWINGS, Richard for 384 acres; Shown on Dr. Dorsey's map as south of Adam The First"/>
    <s v="N"/>
    <x v="3"/>
    <m/>
    <m/>
    <m/>
    <m/>
    <n v="326"/>
    <m/>
    <m/>
    <m/>
    <s v="1688"/>
    <s v="Y"/>
    <s v="Patented in Feb 1688 by OWINGS, Richard for 384 acres; Shown on Dr. Dorsey's map as south of Adam The First"/>
    <s v="N"/>
    <s v="1688"/>
    <s v="Y"/>
  </r>
  <r>
    <x v="477"/>
    <s v="LONG AND NARROW"/>
    <x v="8"/>
    <s v=" Joshua Griffith"/>
    <s v="4/20/1761"/>
    <x v="46"/>
    <s v="1761-04"/>
    <s v="WORTHINGTON, Nicholas "/>
    <s v=" Nicholas  Worthington"/>
    <s v="WORTHINGTON, Nicholas "/>
    <s v="Jun 1763"/>
    <s v="1763"/>
    <s v="1763-06"/>
    <s v="Anne Arundel"/>
    <x v="1"/>
    <x v="0"/>
    <n v="25"/>
    <s v="starting &quot;on the bank of the Middle River of Patuxent and on the south side thereof&quot;, adjoining Warfield's Range"/>
    <s v="Worthingtons Addition"/>
    <s v="Long And Narrow"/>
    <m/>
    <s v="Long And Narrow"/>
    <s v="Long And Narrow Plat"/>
    <m/>
    <x v="30"/>
    <s v="Worthington"/>
    <s v="Surveyed 4/20/1761 by Joshua Griffith; Patented in Jun 1763 by Nicholas Worthington for 25 acres repatented as Worthingtons Addition; starting &quot;on the bank of the Middle River of Patuxent and on the south side thereof&quot;, adjoining Warfield's Range"/>
    <s v="LONG AND NARROW"/>
    <s v="LONG AND NARROW"/>
    <s v="1763"/>
    <s v="Y"/>
    <s v="Patented in Jun 1763 by WORTHINGTON, Nicholas for 25 acres repatented as Worthingtons Addition; starting &quot;on the bank of the Middle River of Patuxent and on the south side thereof&quot;, adjoining Warfield's Range"/>
    <s v="N"/>
    <x v="5"/>
    <m/>
    <m/>
    <m/>
    <m/>
    <n v="623"/>
    <m/>
    <m/>
    <m/>
    <s v="1763"/>
    <s v="Y"/>
    <s v="Patented in Jun 1763 by WORTHINGTON, Nicholas for 25 acres repatented as Worthingtons Addition; starting &quot;on the bank of the Middle River of Patuxent and on the south side thereof&quot;, adjoining Warfield's Range"/>
    <s v="N"/>
    <s v="1763"/>
    <s v="Y"/>
  </r>
  <r>
    <x v="478"/>
    <s v="LONG BOTTOM"/>
    <x v="6"/>
    <s v=" William Cromwell"/>
    <s v="2/20/1741"/>
    <x v="9"/>
    <s v="1741-02"/>
    <s v="HOOD, John "/>
    <s v=" John  Hood"/>
    <s v="HOOD, John "/>
    <s v="Sep 1743"/>
    <s v="1743"/>
    <s v="1743-09"/>
    <s v="Anne Arundel"/>
    <x v="1"/>
    <x v="0"/>
    <n v="40"/>
    <s v="starting at &quot;the head of the Bottom called the Long Bottom which descends into the head of Bens Branch&quot;"/>
    <m/>
    <s v="Long Bottom"/>
    <m/>
    <s v="Long Bottom"/>
    <s v="Long Bottom Plat"/>
    <m/>
    <x v="5"/>
    <s v="Hood"/>
    <s v="Surveyed 2/20/1741 by William Cromwell; Patented in Sep 1743 by John Hood for 40 acres; starting at &quot;the head of the Bottom called the Long Bottom which descends into the head of Bens Branch&quot;"/>
    <s v="LONG BOTTOM"/>
    <s v="LONG BOTTOM"/>
    <s v="1743"/>
    <s v="Y"/>
    <s v="Patented in Sep 1743 by HOOD, John for 40 acres; starting at &quot;the head of the Bottom called the Long Bottom which descends into the head of Bens Branch&quot;"/>
    <s v="N"/>
    <x v="4"/>
    <m/>
    <m/>
    <m/>
    <m/>
    <n v="601"/>
    <m/>
    <m/>
    <m/>
    <s v="1743"/>
    <s v="Y"/>
    <s v="Patented in Sep 1743 by HOOD, John for 40 acres; starting at &quot;the head of the Bottom called the Long Bottom which descends into the head of Bens Branch&quot;"/>
    <s v="N"/>
    <s v="1743"/>
    <s v="Y"/>
  </r>
  <r>
    <x v="479"/>
    <s v="LONG REACH"/>
    <x v="5"/>
    <s v=""/>
    <m/>
    <x v="10"/>
    <s v=""/>
    <s v="DORSEY, Edward "/>
    <s v=" Edward  Dorsey"/>
    <s v="DORSEY, Edward "/>
    <s v="Nov 1695"/>
    <s v="1695"/>
    <s v="1695-11"/>
    <m/>
    <x v="1"/>
    <x v="0"/>
    <n v="448"/>
    <m/>
    <m/>
    <s v="Long Reach"/>
    <m/>
    <s v="no survey at MSA patent site; MSA S1593-1023; Settlers of MD"/>
    <m/>
    <m/>
    <x v="23"/>
    <s v="Dorsey"/>
    <s v="Patented in Nov 1695 by Edward Dorsey for 448 acres"/>
    <s v="LONG REACH"/>
    <s v="LONG REACH"/>
    <s v="1695"/>
    <s v="Y"/>
    <s v="Patented in Nov 1695 by DORSEY, Edward for 448 acres"/>
    <s v="N"/>
    <x v="17"/>
    <m/>
    <m/>
    <m/>
    <m/>
    <s v=""/>
    <m/>
    <m/>
    <m/>
    <s v="1695"/>
    <s v="Y"/>
    <s v="Patented in Nov 1695 by DORSEY, Edward for 448 acres"/>
    <s v="N"/>
    <s v="1695"/>
    <s v="Y"/>
  </r>
  <r>
    <x v="480"/>
    <s v="LOOK SHARP"/>
    <x v="15"/>
    <s v=" Loch Weems"/>
    <s v="10/25/1757"/>
    <x v="5"/>
    <s v="1757-10"/>
    <s v="MANSELL, Samuel "/>
    <s v=" Samuel  Mansell"/>
    <s v="MANSELL, Samuel "/>
    <s v="Nov 1758"/>
    <s v="1758"/>
    <s v="1758-11"/>
    <s v="Anne Arundel"/>
    <x v="1"/>
    <x v="1"/>
    <n v="243"/>
    <s v="Resurvey of Find It If You Can beginning &quot;near the head of a small branch that descends into Snowdens River&quot;"/>
    <s v="Windsor Forest"/>
    <s v="Find It If You Can - Mansell"/>
    <m/>
    <s v="Look Sharp"/>
    <s v="Look Sharp Plat"/>
    <m/>
    <x v="21"/>
    <m/>
    <s v="Surveyed 10/25/1757 by Loch Weems; Patented in Nov 1758 by Samuel Mansell for 243 acres repatented as Windsor Forest; Resurvey of Find It If You Can beginning &quot;near the head of a small branch that descends into Snowdens River&quot;"/>
    <s v="LOOK SHARP"/>
    <s v="LOOK SHARP"/>
    <s v=""/>
    <s v=""/>
    <s v=""/>
    <s v=""/>
    <x v="1"/>
    <m/>
    <m/>
    <m/>
    <m/>
    <n v="288"/>
    <m/>
    <m/>
    <m/>
    <s v=""/>
    <s v=""/>
    <s v=""/>
    <s v=""/>
    <s v=""/>
    <s v=""/>
  </r>
  <r>
    <x v="481"/>
    <s v="LOST BY NEGLECT"/>
    <x v="1"/>
    <s v=" Basil Burgess"/>
    <s v="3/23/1771"/>
    <x v="1"/>
    <s v="1771-03"/>
    <s v="SELBY, Mordecai"/>
    <s v=" Mordecai Selby"/>
    <s v="SELBY, Mordecai"/>
    <s v="Sep 1775"/>
    <s v="1775"/>
    <s v="1775-09"/>
    <s v="Anne Arundel"/>
    <x v="1"/>
    <x v="1"/>
    <n v="260"/>
    <s v="Resurvey of Selbys Inheritance which starts &quot;on the south end of a Stony (Stoney) Ridge on the East side of a branch called the Great Bridge Branch and to the Eastward of the head of a small draft which descends into the said branch near the place called Break Neck Hill&quot;, adjoining Crownest Bottom (drawn on the plat)"/>
    <m/>
    <s v="Good Neighborhood - Shipley"/>
    <m/>
    <s v="Lost By Neglect"/>
    <s v="Lost By Neglect Plat"/>
    <m/>
    <x v="91"/>
    <s v="Forsyth"/>
    <s v="Surveyed 3/23/1771 by Basil Burgess; Patented in Sep 1775 by Mordecai Selby for 260 acres; Resurvey of Selbys Inheritance which starts &quot;on the south end of a Stony (Stoney) Ridge on the East side of a branch called the Great Bridge Branch and to the Eastward of the head of a small draft which descends into the said branch near the place called Break Neck Hill&quot;, adjoining Crownest Bottom (drawn on the plat)"/>
    <s v="LOST BY NEGLECT"/>
    <s v="LOST BY NEGLECT"/>
    <s v="1775"/>
    <s v="Y"/>
    <s v="Patented in Sep 1775 by SELBY, Mordecai for 260 acres; Resurvey of Selbys Inheritance which starts &quot;on the south end of a Stony (Stoney) Ridge on the East side of a branch called the Great Bridge Branch and to the Eastward of the head of a small draft which descends into the said branch near the place called Break Neck Hill&quot;, adjoining Crownest Bottom (drawn on the plat)"/>
    <s v="N"/>
    <x v="4"/>
    <m/>
    <m/>
    <m/>
    <m/>
    <n v="242"/>
    <m/>
    <m/>
    <m/>
    <s v="1775"/>
    <s v="Y"/>
    <s v="Patented in Sep 1775 by SELBY, Mordecai for 260 acres; Resurvey of Selbys Inheritance which starts &quot;on the south end of a Stony (Stoney) Ridge on the East side of a branch called the Great Bridge Branch and to the Eastward of the head of a small draft which descends into the said branch near the place called Break Neck Hill&quot;, adjoining Crownest Bottom (drawn on the plat)"/>
    <s v="N"/>
    <s v="1775"/>
    <s v="Y"/>
  </r>
  <r>
    <x v="482"/>
    <s v=""/>
    <x v="1"/>
    <s v=" Basil Burgess"/>
    <m/>
    <x v="10"/>
    <s v=""/>
    <s v="ROWLES, John"/>
    <s v=" John Rowles"/>
    <s v="ROWLES, John"/>
    <s v="Apr 1777"/>
    <s v="1777"/>
    <s v="1777-04"/>
    <s v="Anne Arundel"/>
    <x v="2"/>
    <x v="0"/>
    <n v="16.25"/>
    <s v="adjoining Smiths Range, near Piney Run"/>
    <s v="Addition To Goznells Chance In Two Portions"/>
    <s v="Love In A Village"/>
    <m/>
    <s v="Love In A Village"/>
    <m/>
    <m/>
    <x v="163"/>
    <m/>
    <s v=" by Basil BurgessPatented in Apr 1777 by John Rowles for 16.25 acres repatented as Addition To Goznells Chance In Two Portions; adjoining Smiths Range, near Piney Run"/>
    <s v="LOVE IN A VILLAGE"/>
    <s v="LOVE IN A VILLAGE"/>
    <s v=""/>
    <s v=""/>
    <s v=""/>
    <s v=""/>
    <x v="0"/>
    <m/>
    <m/>
    <m/>
    <m/>
    <s v=""/>
    <m/>
    <m/>
    <m/>
    <s v=""/>
    <s v=""/>
    <s v=""/>
    <s v=""/>
    <s v=""/>
    <s v=""/>
  </r>
  <r>
    <x v="483"/>
    <s v="LUCK SUPPORTED"/>
    <x v="3"/>
    <s v=" Richard Shipley"/>
    <s v="4/30/1753"/>
    <x v="27"/>
    <s v="1753-04"/>
    <s v="WARFIELD, Joshua"/>
    <s v=" Joshua Warfield"/>
    <s v="WARFIELD, Joshua"/>
    <s v="Oct 1754"/>
    <s v="1754"/>
    <s v="1754-10"/>
    <s v="Anne Arundel"/>
    <x v="1"/>
    <x v="1"/>
    <n v="639"/>
    <s v="Resurvey of Martin's Luck and Hobbs' Support"/>
    <s v="Four Brothers Portion"/>
    <s v="Martins Luck, Hobbs Support"/>
    <m/>
    <s v="Luck Supported"/>
    <s v="Luck Supported Plat"/>
    <m/>
    <x v="24"/>
    <m/>
    <s v="Surveyed 4/30/1753 by Richard Shipley; Patented in Oct 1754 by Joshua Warfield for 639 acres repatented as Four Brothers Portion; Resurvey of Martin's Luck and Hobbs' Support"/>
    <s v="LUCK SUPPORTED"/>
    <s v="LUCK SUPPORTED"/>
    <s v="1754"/>
    <s v="Y"/>
    <s v="Patented in Oct 1754 by WARFIELD, Joshua for 639 acres repatented as Four Brothers Portion; Resurvey of Martin's Luck and Hobbs' Support"/>
    <s v="N"/>
    <x v="17"/>
    <s v="Fixed/Dependent"/>
    <s v="Bounds on Middle Patuxent; dependent on Martins Luck and The Mill Seat which are fixed"/>
    <m/>
    <n v="-3"/>
    <n v="99"/>
    <m/>
    <m/>
    <m/>
    <s v="1754"/>
    <s v="Y"/>
    <s v="Patented in Oct 1754 by WARFIELD, Joshua for 639 acres repatented as Four Brothers Portion; Resurvey of Martin's Luck and Hobbs' Support"/>
    <s v="N"/>
    <s v="1754"/>
    <s v="Y"/>
  </r>
  <r>
    <x v="484"/>
    <s v="LUCY AND RACHELS LOT"/>
    <x v="2"/>
    <s v=" Henry Ridgely"/>
    <s v="4/27/1730"/>
    <x v="39"/>
    <s v="1730-04"/>
    <s v="STEVENS, Benjamin "/>
    <s v=" Benjamin  Stevens"/>
    <s v="STEVENS, Benjamin "/>
    <s v="Aug 1735"/>
    <s v="1735"/>
    <s v="1735-08"/>
    <s v="Anne Arundel"/>
    <x v="1"/>
    <x v="0"/>
    <n v="215"/>
    <s v="&quot;on the south side of a branch called Bens Branch&quot;"/>
    <m/>
    <s v="Lucy And Rachels Lot"/>
    <m/>
    <s v="Lucy And Rachels Lot"/>
    <s v="Lucy And Rachels Lot Plat"/>
    <m/>
    <x v="54"/>
    <s v="Stevens"/>
    <s v="Surveyed 4/27/1730 by Henry Ridgely; Patented in Aug 1735 by Benjamin Stevens for 215 acres; &quot;on the south side of a branch called Bens Branch&quot;"/>
    <s v="LUCY AND RACHELS LOT"/>
    <s v="LUCY AND RACHELS LOT"/>
    <s v="1735"/>
    <s v="Y"/>
    <s v="Patented in Aug 1735 by STEVENS, Benjamin for 215 acres; &quot;on the south side of a branch called Bens Branch&quot;"/>
    <s v="N"/>
    <x v="4"/>
    <s v="Fixed"/>
    <s v="Appears to border Bens Branch, starting point in fork of that branch"/>
    <m/>
    <m/>
    <n v="299"/>
    <m/>
    <m/>
    <m/>
    <s v="1735"/>
    <s v="Y"/>
    <s v="Patented in Aug 1735 by STEVENS, Benjamin for 215 acres; &quot;on the south side of a branch called Bens Branch&quot;"/>
    <s v="N"/>
    <s v="1735"/>
    <s v="Y"/>
  </r>
  <r>
    <x v="485"/>
    <s v="LYDES CONTRIVANCE"/>
    <x v="9"/>
    <s v=" Baruch Fowler"/>
    <s v="10/15/1802"/>
    <x v="16"/>
    <s v="1802-10"/>
    <s v="GRIFFITH, Lyde"/>
    <s v=" Lyde Griffith"/>
    <s v="GRIFFITH, Lyde"/>
    <s v="Sep 1804"/>
    <s v="1804"/>
    <s v="1804-09"/>
    <s v="Anne Arundel"/>
    <x v="1"/>
    <x v="0"/>
    <n v="20"/>
    <s v="Adjoining and between Range Declined, Peace, Samuel's Contrivance, and Additional Chance &quot;Beginning at a large rock stone called Indian Johns Cabbin stone it being a boundary of a tract of land called Silence&quot;"/>
    <m/>
    <s v="Lydes Contrivance"/>
    <m/>
    <s v="Lydes Contrivance"/>
    <s v="Lydes Contrivance Plat"/>
    <m/>
    <x v="53"/>
    <m/>
    <s v="Surveyed 10/15/1802 by Baruch Fowler; Patented in Sep 1804 by Lyde Griffith for 20 acres; Adjoining and between Range Declined, Peace, Samuel's Contrivance, and Additional Chance &quot;Beginning at a large rock stone called Indian Johns Cabbin stone it being a boundary of a tract of land called Silence&quot;"/>
    <s v="LYDES CONTRIVANCE"/>
    <s v="LYDES CONTRIVANCE"/>
    <s v="1804"/>
    <s v="Y"/>
    <s v="Patented in Sep 1804 by GRIFFITH, Lyde for 20 acres; Adjoining and between Range Declined, Peace, Samuel's Contrivance, and Additional Chance &quot;Beginning at a large rock stone called Indian Johns Cabbin stone it being a boundary of a tract of land called Silence&quot;"/>
    <s v="N"/>
    <x v="12"/>
    <m/>
    <m/>
    <m/>
    <m/>
    <n v="667"/>
    <m/>
    <m/>
    <m/>
    <s v="1804"/>
    <s v="Y"/>
    <s v="Patented in Sep 1804 by GRIFFITH, Lyde for 20 acres; Adjoining and between Range Declined, Peace, Samuel's Contrivance, and Additional Chance &quot;Beginning at a large rock stone called Indian Johns Cabbin stone it being a boundary of a tract of land called Silence&quot;"/>
    <s v="N"/>
    <s v="1804"/>
    <s v="Y"/>
  </r>
  <r>
    <x v="486"/>
    <s v="MACCUBBINS DISCOVERY"/>
    <x v="4"/>
    <s v=" Vachel Stevens"/>
    <s v="6/29/1786"/>
    <x v="89"/>
    <s v="1786-06"/>
    <s v="CARROLL, Dr. Charles"/>
    <s v=" Dr. Charles Carroll"/>
    <s v="CARROLL, Dr. Charles"/>
    <s v="Mar 1789"/>
    <s v="1789"/>
    <s v="1789-03"/>
    <s v="Anne Arundel"/>
    <x v="1"/>
    <x v="0"/>
    <n v="14.5"/>
    <s v="adjoining Hanover, First Discovery, and Barran Hills &quot;beginning at the intersection of the seventeenth course of a tract of land called Belt's Point with the south west four hundred and nine perch line of a tract called Hanover&quot;"/>
    <m/>
    <s v="MacCubbins Discovery"/>
    <m/>
    <s v="MacCubbins Discovery"/>
    <s v="MacCubbins Discovery Plat"/>
    <m/>
    <x v="9"/>
    <m/>
    <s v="Surveyed 6/29/1786 by Vachel Stevens; Patented in Mar 1789 by Dr. Charles Carroll for 14.5 acres; adjoining Hanover, First Discovery, and Barran Hills &quot;beginning at the intersection of the seventeenth course of a tract of land called Belt's Point with the south west four hundred and nine perch line of a tract called Hanover&quot;"/>
    <s v="MACCUBBINS DISCOVERY"/>
    <s v="MACCUBBINS DISCOVERY"/>
    <s v="1789"/>
    <s v="Y"/>
    <s v="Patented in Mar 1789 by CARROLL, Charles Dr. for 14.5 acres; adjoining Hanover, First Discovery, and Barran Hills &quot;beginning at the intersection of the seventeenth course of a tract of land called Belt's Point with the south west four hundred and nine perch line of a tract called Hanover&quot;"/>
    <s v="N"/>
    <x v="9"/>
    <m/>
    <m/>
    <m/>
    <n v="-2"/>
    <n v="692"/>
    <m/>
    <m/>
    <m/>
    <s v="1789"/>
    <s v="Y"/>
    <s v="Patented in Mar 1789 by CARROLL, Charles Dr. for 14.5 acres; adjoining Hanover, First Discovery, and Barran Hills &quot;beginning at the intersection of the seventeenth course of a tract of land called Belt's Point with the south west four hundred and nine perch line of a tract called Hanover&quot;"/>
    <s v="N"/>
    <s v="1789"/>
    <s v="Y"/>
  </r>
  <r>
    <x v="487"/>
    <s v="MACCUBBINS SEARCH"/>
    <x v="4"/>
    <s v=" Vachel Stevens"/>
    <s v="3/5/1788"/>
    <x v="95"/>
    <s v="1788-03"/>
    <s v="HAMMOND, William"/>
    <s v=" William Hammond"/>
    <s v="HAMMOND, William"/>
    <s v="Feb 1789"/>
    <s v="1789"/>
    <s v="1789-02"/>
    <s v="Anne Arundel"/>
    <x v="1"/>
    <x v="0"/>
    <n v="66"/>
    <s v="&quot;Beginning at the end of the south east by south five degrees east one hundred eighty six perches line of a tract of land called Hanover&quot;"/>
    <m/>
    <s v="Maccubbins Search"/>
    <m/>
    <s v="Maccubbins Search"/>
    <s v="Maccubbins Search Plat"/>
    <m/>
    <x v="11"/>
    <m/>
    <s v="Surveyed 3/5/1788 by Vachel Stevens; Patented in Feb 1789 by William Hammond for 66 acres; &quot;Beginning at the end of the south east by south five degrees east one hundred eighty six perches line of a tract of land called Hanover&quot;"/>
    <s v="MACCUBBINS SEARCH"/>
    <s v="MACCUBBINS SEARCH"/>
    <s v="1789"/>
    <s v="Y"/>
    <s v="Patented in Feb 1789 by HAMMOND, William for 66 acres; &quot;Beginning at the end of the south east by south five degrees east one hundred eighty six perches line of a tract of land called Hanover&quot;"/>
    <s v="N"/>
    <x v="9"/>
    <m/>
    <m/>
    <m/>
    <m/>
    <n v="508"/>
    <m/>
    <m/>
    <m/>
    <s v="1789"/>
    <s v="Y"/>
    <s v="Patented in Feb 1789 by HAMMOND, William for 66 acres; &quot;Beginning at the end of the south east by south five degrees east one hundred eighty six perches line of a tract of land called Hanover&quot;"/>
    <s v="N"/>
    <s v="1789"/>
    <s v="Y"/>
  </r>
  <r>
    <x v="488"/>
    <s v="MACKENZIES ANGLE"/>
    <x v="1"/>
    <s v=" Basil Burgess"/>
    <s v="1/6/1774"/>
    <x v="86"/>
    <s v="1774-01"/>
    <s v="MACKENZIE, Aaron"/>
    <s v=" Aaron Mackenzie"/>
    <s v="MACKENZIE, Aaron"/>
    <s v="Sep 1807"/>
    <s v="1807"/>
    <s v="1807-09"/>
    <s v="Anne Arundel"/>
    <x v="1"/>
    <x v="0"/>
    <n v="4.5"/>
    <s v="&quot;Beginning at the end of forty perches on the first line of a tract of land called Carters Whim&quot;"/>
    <s v="Mount Hebron"/>
    <s v="Mackenzies Angle"/>
    <m/>
    <s v="Mackenzies Angle"/>
    <s v="Mackenzies Angle Plat"/>
    <m/>
    <x v="164"/>
    <m/>
    <s v="Surveyed 1/6/1774 by Basil Burgess; Patented in Sep 1807 by Aaron Mackenzie for 4.5 acres repatented as Mount Hebron; &quot;Beginning at the end of forty perches on the first line of a tract of land called Carters Whim&quot;"/>
    <s v="MACKENZIES ANGLE"/>
    <s v="MACKENZIES ANGLE"/>
    <s v="1807"/>
    <s v="Y"/>
    <s v="Patented in Sep 1807 by MACKENZIE, Aaron for 4.5 acres repatented as Mount Hebron; &quot;Beginning at the end of forty perches on the first line of a tract of land called Carters Whim&quot;"/>
    <s v="N"/>
    <x v="2"/>
    <s v="Dependent/Indicated"/>
    <s v="Carters Whim, Mount Hebron"/>
    <m/>
    <n v="-6"/>
    <n v="747"/>
    <m/>
    <m/>
    <m/>
    <s v="1807"/>
    <s v="Y"/>
    <s v="Patented in Sep 1807 by MACKENZIE, Aaron for 4.5 acres repatented as Mount Hebron; &quot;Beginning at the end of forty perches on the first line of a tract of land called Carters Whim&quot;"/>
    <s v="N"/>
    <s v="1807"/>
    <s v="Y"/>
  </r>
  <r>
    <x v="489"/>
    <s v="MACKINZIES DISCOVERY"/>
    <x v="17"/>
    <s v=" Richard Gist"/>
    <s v="5/15/1727"/>
    <x v="57"/>
    <s v="1727-05"/>
    <s v="MACKINZIE, John "/>
    <s v=" John  Mackinzie"/>
    <s v="MACKINZIE, John "/>
    <s v="Jun 1734"/>
    <s v="1734"/>
    <s v="1734-06"/>
    <s v="Baltimore"/>
    <x v="1"/>
    <x v="0"/>
    <n v="138"/>
    <s v="&quot;in Baltimore County on the west side of the main falls of Patapsco River&quot; starting at the &quot;beginning bounded trees of a tract of land called Margrett's Fancy&quot;"/>
    <s v="MacKinzie's Discovery Enlarged"/>
    <s v="MacKinseys Discovery"/>
    <m/>
    <s v="MacKinseys Discovery"/>
    <s v="MacKinseys Discovery Plat"/>
    <m/>
    <x v="19"/>
    <s v="Mckinzie"/>
    <s v="Surveyed 5/15/1727 by Richard Gist; Patented in Jun 1734 by John Mackinzie for 138 acres repatented as MacKinzie's Discovery Enlarged; &quot;in Baltimore County on the west side of the main falls of Patapsco River&quot; starting at the &quot;beginning bounded trees of a tract of land called Margrett's Fancy&quot;"/>
    <s v="MACKINZIES DISCOVERY"/>
    <s v="MACKINZIES DISCOVERY"/>
    <s v="1734"/>
    <s v="Y"/>
    <s v="Patented in Jun 1734 by MacKINZIE, John for 138 acres repatented as MacKinzie's Discovery Enlarged; &quot;in Baltimore County on the west side of the main falls of Patapsco River&quot; starting at the &quot;beginning bounded trees of a tract of land called Margrett's Fancy&quot;"/>
    <s v="N"/>
    <x v="2"/>
    <s v="Dependent"/>
    <s v="Margretts Fancy"/>
    <m/>
    <n v="0"/>
    <n v="374"/>
    <m/>
    <m/>
    <m/>
    <s v="1734"/>
    <s v="Y"/>
    <s v="Patented in Jun 1734 by MacKINZIE, John for 138 acres repatented as MacKinzie's Discovery Enlarged; &quot;in Baltimore County on the west side of the main falls of Patapsco River&quot; starting at the &quot;beginning bounded trees of a tract of land called Margrett's Fancy&quot;"/>
    <s v="N"/>
    <s v="1734"/>
    <s v="Y"/>
  </r>
  <r>
    <x v="490"/>
    <s v=""/>
    <x v="6"/>
    <s v=" William Cromwell"/>
    <s v="10/5/1744"/>
    <x v="12"/>
    <s v="1744-10"/>
    <s v="MACKINZIE, John "/>
    <s v=" John  Mackinzie"/>
    <s v="MACKINZIE, John "/>
    <s v="Aug 1746"/>
    <s v="1746"/>
    <s v="1746-08"/>
    <s v="Anne Arundel"/>
    <x v="1"/>
    <x v="1"/>
    <n v="162"/>
    <s v="Resurvey of Mackinzies Discovery &quot;on the south side of the main falls of Patapsco River&quot; adjoining Margretts Fancy, Hobsons Choice, and Addition to Hobsons Choice&quot;"/>
    <s v="Tarripin Ramble"/>
    <s v="MacKinseys Discovery"/>
    <m/>
    <s v="MacKinzies Discovery Enlarged"/>
    <s v="Mackenzies Discovery Enlarged"/>
    <m/>
    <x v="19"/>
    <m/>
    <s v="Surveyed 10/5/1744 by William Cromwell; Patented in Aug 1746 by John Mackinzie for 162 acres repatented as Tarripin Ramble; Resurvey of Mackinzies Discovery &quot;on the south side of the main falls of Patapsco River&quot; adjoining Margretts Fancy, Hobsons Choice, and Addition to Hobsons Choice&quot;"/>
    <s v="MACKINZIES DISCOVERY ENLARGED"/>
    <s v="MACKINZIES DISCOVERY ENLARGED"/>
    <s v=""/>
    <s v=""/>
    <s v=""/>
    <s v=""/>
    <x v="2"/>
    <s v="Dependent"/>
    <s v="Margretts Fancy"/>
    <m/>
    <n v="0"/>
    <n v="354"/>
    <m/>
    <m/>
    <m/>
    <s v=""/>
    <s v=""/>
    <s v=""/>
    <s v=""/>
    <s v=""/>
    <s v=""/>
  </r>
  <r>
    <x v="491"/>
    <s v=""/>
    <x v="5"/>
    <s v=""/>
    <m/>
    <x v="10"/>
    <s v=""/>
    <s v="HUNT, William"/>
    <s v=" William Hunt"/>
    <s v="HUNT, William"/>
    <s v="2 Jul 1679"/>
    <s v="1679"/>
    <s v="1679-01"/>
    <m/>
    <x v="2"/>
    <x v="0"/>
    <m/>
    <m/>
    <m/>
    <s v="Maidstone"/>
    <m/>
    <s v="no survey at MSA patent site"/>
    <m/>
    <m/>
    <x v="165"/>
    <s v="Hunt"/>
    <s v="Patented in 2 Jul 1679 by William Hunt"/>
    <s v="MAIDSTONE"/>
    <s v="MAIDSTONE"/>
    <s v=""/>
    <s v=""/>
    <s v=""/>
    <s v=""/>
    <x v="0"/>
    <m/>
    <m/>
    <m/>
    <m/>
    <s v=""/>
    <m/>
    <m/>
    <m/>
    <s v=""/>
    <s v=""/>
    <s v=""/>
    <s v=""/>
    <s v=""/>
    <s v=""/>
  </r>
  <r>
    <x v="492"/>
    <s v="MAJORS CHOICE"/>
    <x v="5"/>
    <s v=""/>
    <s v="6/12/1688"/>
    <x v="96"/>
    <s v="1688-06"/>
    <s v="DORSEY, Edward "/>
    <s v=" Edward  Dorsey"/>
    <s v="DORSEY, Edward "/>
    <s v="Jun 1688"/>
    <s v="1688"/>
    <s v="1688-06"/>
    <m/>
    <x v="1"/>
    <x v="0"/>
    <n v="599"/>
    <s v="Survey courses found in resurvey called Hammond's Lot but indexed at MSA site at John's Lot"/>
    <s v="John's Lot - Hammond and Hammond's Elk Ridge Connection"/>
    <s v="Majors Choice"/>
    <m/>
    <s v="no survey at MSA patent site; MSA S1593-1055; Settlers of MD has Oct 1687"/>
    <s v="Johns Lot - Hammond"/>
    <m/>
    <x v="23"/>
    <s v="Dorsey"/>
    <s v="Surveyed 6/12/1688; Patented in Jun 1688 by Edward Dorsey for 599 acres repatented as John's Lot - Hammond and Hammond's Elk Ridge Connection; Survey courses found in resurvey called Hammond's Lot but indexed at MSA site at John's Lot"/>
    <s v="MAJORS CHOICE"/>
    <s v="MAJORS CHOICE"/>
    <s v="1688"/>
    <s v="Y"/>
    <s v="Patented in Jun 1688 by DORSEY, Edward for 599 acres repatented as John's Lot - Hammond and Hammond's Elk Ridge Connection; Survey courses found in resurvey called Hammond's Lot but indexed at MSA site as John's Lot"/>
    <s v="N"/>
    <x v="13"/>
    <m/>
    <m/>
    <m/>
    <m/>
    <n v="101"/>
    <m/>
    <m/>
    <m/>
    <s v="1688"/>
    <s v="Y"/>
    <s v="Patented in Jun 1688 by DORSEY, Edward for 599 acres repatented as John's Lot - Hammond and Hammond's Elk Ridge Connection; Survey courses found in resurvey called Hammond's Lot but indexed at MSA site as John's Lot"/>
    <s v="N"/>
    <s v="1688"/>
    <s v="Y"/>
  </r>
  <r>
    <x v="493"/>
    <s v=""/>
    <x v="6"/>
    <s v=" William Cromwell"/>
    <s v="5/11/1737"/>
    <x v="73"/>
    <s v="1737-05"/>
    <s v="HAMMOND, John "/>
    <s v=" John  Hammond"/>
    <s v="HAMMOND, John "/>
    <m/>
    <s v=""/>
    <s v=""/>
    <m/>
    <x v="1"/>
    <x v="1"/>
    <n v="633"/>
    <s v="Resurvey of Major's Choice included in survey of Hammonds Lot"/>
    <m/>
    <s v="Hammonds Lot"/>
    <m/>
    <s v="Johns Lot - Hammond"/>
    <s v="Johns Lot - Hammond Plat"/>
    <m/>
    <x v="11"/>
    <m/>
    <s v="Surveyed 5/11/1737 by William Cromwell;  by John Hammond for 633 acres; Resurvey of Major's Choice included in survey of Hammonds Lot"/>
    <s v="MAJORS CHOICE"/>
    <s v="MAJORS CHOICE - Resurveyed"/>
    <s v=""/>
    <s v="Y"/>
    <s v=""/>
    <s v=""/>
    <x v="13"/>
    <m/>
    <m/>
    <m/>
    <m/>
    <n v="102"/>
    <m/>
    <m/>
    <m/>
    <s v=""/>
    <s v="Y"/>
    <s v=""/>
    <s v=""/>
    <s v=""/>
    <s v="Y"/>
  </r>
  <r>
    <x v="494"/>
    <s v="MANSELLS ANGLE"/>
    <x v="8"/>
    <s v=" Joshua Griffith"/>
    <s v="2/16/1763"/>
    <x v="51"/>
    <s v="1763-02"/>
    <s v="MANSELL, Samuel "/>
    <s v=" Samuel  Mansell"/>
    <s v="MANSELL, Samuel "/>
    <s v="Apr 1763"/>
    <s v="1763"/>
    <s v="1763-04"/>
    <s v="Anne Arundel"/>
    <x v="1"/>
    <x v="2"/>
    <n v="17"/>
    <s v="&quot;Beginning at the end of the forty-fourth course of Mansells Additional Defense&quot; and running southeast"/>
    <m/>
    <s v="Mansells Angle"/>
    <s v="never patented"/>
    <s v="Mansells Angle"/>
    <s v="Mansells Angle Plat"/>
    <m/>
    <x v="21"/>
    <m/>
    <s v="Surveyed 2/16/1763 by Joshua Griffith; Patented in Apr 1763 by Samuel Mansell for 17 acres; &quot;Beginning at the end of the forty-fourth course of Mansells Additional Defense&quot; and running southeast"/>
    <s v="MANSELLS ANGLE"/>
    <s v="MANSELLS ANGLE"/>
    <s v="1763"/>
    <s v="Y"/>
    <s v="Patented in Apr 1763 by MANSELL, Samuel for 17 acres; &quot;Beginning at the end of the forty-fourth course of Mansells Additional Defense&quot; and running southeast"/>
    <s v="N"/>
    <x v="1"/>
    <m/>
    <m/>
    <m/>
    <m/>
    <n v="685"/>
    <m/>
    <m/>
    <m/>
    <s v="1763"/>
    <s v="Y"/>
    <s v="Patented in Apr 1763 by MANSELL, Samuel for 17 acres; &quot;Beginning at the end of the forty-fourth course of Mansells Additional Defense&quot; and running southeast"/>
    <s v="N"/>
    <s v="1763"/>
    <s v="Y"/>
  </r>
  <r>
    <x v="495"/>
    <s v="MANSELLS DEFENSE"/>
    <x v="3"/>
    <s v=" Richard Shipley"/>
    <s v="1/30/1750"/>
    <x v="47"/>
    <s v="1750-01"/>
    <s v="MANSELL, Samuel "/>
    <s v=" Samuel  Mansell"/>
    <s v="MANSELL, Samuel "/>
    <s v="Oct 1752"/>
    <s v="1752"/>
    <s v="1752-10"/>
    <s v="Anne Arundel"/>
    <x v="1"/>
    <x v="1"/>
    <n v="1364"/>
    <s v="Resurvey of Addition To Mansells Range &quot;on the head drafts of Snowdens River and on both sides of the Main Waggon Road to Monocacy&quot;"/>
    <s v="Additional Defense"/>
    <s v="Mansells Range"/>
    <m/>
    <s v="Mansells Defense"/>
    <s v="Mansells Defense Plat"/>
    <m/>
    <x v="21"/>
    <m/>
    <s v="Surveyed 1/30/1750 by Richard Shipley; Patented in Oct 1752 by Samuel Mansell for 1364 acres repatented as Additional Defense; Resurvey of Addition To Mansells Range &quot;on the head drafts of Snowdens River and on both sides of the Main Waggon Road to Monocacy&quot;"/>
    <s v="MANSELLS DEFENSE"/>
    <s v="MANSELLS DEFENSE"/>
    <s v="1752"/>
    <s v="Y"/>
    <s v="Patented in Oct 1752 by MANSELL, Samuel for 1364 acres repatented as Additional Defense; Resurvey of Addition To Mansells Range &quot;on the head drafts of Snowdens River and on both sides of the Main Waggon Road to Monocacy&quot;"/>
    <s v="N"/>
    <x v="12"/>
    <s v="Dependent"/>
    <s v="Moberleys Desire"/>
    <m/>
    <n v="0"/>
    <n v="29"/>
    <m/>
    <m/>
    <m/>
    <s v="1752"/>
    <s v="Y"/>
    <s v="Patented in Oct 1752 by MANSELL, Samuel for 1364 acres repatented as Additional Defense; Resurvey of Addition To Mansells Range &quot;on the head drafts of Snowdens River and on both sides of the Main Waggon Road to Monocacy&quot;"/>
    <s v="N"/>
    <s v="1752"/>
    <s v="Y"/>
  </r>
  <r>
    <x v="496"/>
    <s v=""/>
    <x v="5"/>
    <s v=""/>
    <m/>
    <x v="10"/>
    <s v=""/>
    <s v="CHASE, Samuel"/>
    <s v=" Samuel Chase"/>
    <s v="CHASE, Samuel"/>
    <s v="Mar 1772"/>
    <s v="1772"/>
    <s v="1772-03"/>
    <s v="Baltimore"/>
    <x v="0"/>
    <x v="0"/>
    <n v="2284"/>
    <s v="Surveyed for Samuel Mansell but he transferred rights to Samuel Chase - no survey in folder"/>
    <s v="Chases Forest"/>
    <s v="Mansells Purchase"/>
    <s v="survey is missing from folder"/>
    <s v="Mansells Purchase"/>
    <m/>
    <m/>
    <x v="67"/>
    <m/>
    <s v="Patented in Mar 1772 by Samuel Chase for 2284 acres repatented as Chases Forest; Surveyed for Samuel Mansell but he transferred rights to Samuel Chase - no survey in folder"/>
    <s v="MANSELLS PURCHASE"/>
    <s v="MANSELLS PURCHASE"/>
    <s v=""/>
    <s v=""/>
    <s v=""/>
    <s v=""/>
    <x v="0"/>
    <m/>
    <m/>
    <m/>
    <m/>
    <s v=""/>
    <m/>
    <m/>
    <m/>
    <s v=""/>
    <s v=""/>
    <s v=""/>
    <s v=""/>
    <s v=""/>
    <s v=""/>
  </r>
  <r>
    <x v="497"/>
    <s v="MANSELLS RANGE"/>
    <x v="6"/>
    <s v=" William Cromwell"/>
    <s v="4/4/1746"/>
    <x v="19"/>
    <s v="1746-04"/>
    <s v="MANSELL, Samuel "/>
    <s v=" Samuel  Mansell"/>
    <s v="MANSELL, Samuel "/>
    <s v="Apr 1746"/>
    <s v="1746"/>
    <s v="1746-04"/>
    <s v="Anne Arundel"/>
    <x v="1"/>
    <x v="0"/>
    <n v="7.5"/>
    <s v="lying &quot;between the head drafts of Snowdens River and the head drafts of western falls of Patapsco River on the south side the mane waggon road leading to Monocacy&quot; beginning &quot;on a levell near to the west side of a glade leading to the head of a branch called Nimble Johns Cabbin Branch&quot;"/>
    <s v="Addition To Mansells Range"/>
    <s v="Mansells Range"/>
    <m/>
    <s v="Mansells Range"/>
    <s v="Mansells Range Plat"/>
    <m/>
    <x v="21"/>
    <m/>
    <s v="Surveyed 4/4/1746 by William Cromwell; Patented in Apr 1746 by Samuel Mansell for 7.5 acres repatented as Addition To Mansells Range; lying &quot;between the head drafts of Snowdens River and the head drafts of western falls of Patapsco River on the south side the mane waggon road leading to Monocacy&quot; beginning &quot;on a levell near to the west side of a glade leading to the head of a branch called Nimble Johns Cabbin Branch&quot;"/>
    <s v="MANSELLS RANGE"/>
    <s v="MANSELLS RANGE"/>
    <s v="1746"/>
    <s v="Y"/>
    <s v="Patented in Apr 1746 by MANSELL, Samuel for 7.5 acres repatented as Addition To Mansells Range; lying &quot;between the head drafts of Snowdens River and the head drafts of western falls of Patapsco River on the south side the mane waggon road leading to Monocacy&quot; beginning &quot;on a levell near to the west side of a glade leading to the head of a branch called Nimble Johns Cabbin Branch&quot;"/>
    <s v="N"/>
    <x v="12"/>
    <s v="Indicated"/>
    <s v="Shown in Addition To Mansells Range plat; west of head of Nimble Johns Cabin Branch"/>
    <m/>
    <n v="-4"/>
    <n v="731"/>
    <m/>
    <m/>
    <m/>
    <s v="1746"/>
    <s v="Y"/>
    <s v="Patented in Apr 1746 by MANSELL, Samuel for 7.5 acres repatented as Addition To Mansells Range; lying &quot;between the head drafts of Snowdens River and the head drafts of western falls of Patapsco River on the south side the mane waggon road leading to Monocacy&quot; beginning &quot;on a levell near to the west side of a glade leading to the head of a branch called Nimble Johns Cabbin Branch&quot;"/>
    <s v="N"/>
    <s v="1746"/>
    <s v="Y"/>
  </r>
  <r>
    <x v="498"/>
    <s v="MANSELLS UNITED FRIENDSHIP"/>
    <x v="5"/>
    <s v=""/>
    <m/>
    <x v="41"/>
    <s v=""/>
    <s v="JOHNSON, Thomas"/>
    <s v=" Thomas Johnson"/>
    <s v="JOHNSON, Thomas"/>
    <s v="Dec 1769"/>
    <s v="1769"/>
    <s v="1769-12"/>
    <s v="Anne Arundel"/>
    <x v="1"/>
    <x v="1"/>
    <n v="559"/>
    <s v="Resurvey of Who Knows The Worth Of It for Samuel Mansell done in 1760 but he turned over the rights to Johnson who then acquired the patent.  The plat and courses are included but the survey itself seems to be missing."/>
    <m/>
    <s v="Who Knows The Worth Of It"/>
    <s v="The plat and courses are included but the survey itself seems to be missing."/>
    <s v="Mansells United Friendship"/>
    <s v="Mansells United Friendship Plat"/>
    <m/>
    <x v="20"/>
    <m/>
    <s v="Patented in Dec 1769 by Thomas Johnson for 559 acres; Resurvey of Who Knows The Worth Of It for Samuel Mansell done in 1760 but he turned over the rights to Johnson who then acquired the patent.  The plat and courses are included but the survey itself seems to be missing."/>
    <s v="MANSELLS UNITED FRIENDSHIP"/>
    <s v="MANSELLS UNITED FRIENDSHIP"/>
    <s v=""/>
    <s v=""/>
    <s v=""/>
    <s v=""/>
    <x v="1"/>
    <m/>
    <m/>
    <m/>
    <m/>
    <n v="139"/>
    <m/>
    <m/>
    <m/>
    <s v=""/>
    <s v=""/>
    <s v=""/>
    <s v=""/>
    <s v=""/>
    <s v=""/>
  </r>
  <r>
    <x v="499"/>
    <s v="MARGRETTS FANCY"/>
    <x v="10"/>
    <s v=" John Dorsey"/>
    <s v="4/8/1721"/>
    <x v="23"/>
    <s v="1721-04"/>
    <s v="OLIVER, John "/>
    <s v=" John  Oliver"/>
    <s v="OLIVER, John "/>
    <s v="Feb 1723"/>
    <s v="1723"/>
    <s v="1723-02"/>
    <s v="Baltimore"/>
    <x v="1"/>
    <x v="0"/>
    <n v="100"/>
    <s v="&quot;lying in Baltimore County aforesaid on the south side of the main falls of Patapsco River&quot; starting &quot;on the north side of a branch called Ivy Branch descending into the aforesaid falls&quot;, adjoining MacKinzies Discovery"/>
    <m/>
    <s v="Margarets Fancy"/>
    <m/>
    <s v="Margarets Fancy"/>
    <s v="Margretts Fancy Plat"/>
    <m/>
    <x v="2"/>
    <s v="Oliver"/>
    <s v="Surveyed 4/8/1721 by John Dorsey; Patented in Feb 1723 by John Oliver for 100 acres; &quot;lying in Baltimore County aforesaid on the south side of the main falls of Patapsco River&quot; starting &quot;on the north side of a branch called Ivy Branch descending into the aforesaid falls&quot;, adjoining MacKinzies Discovery"/>
    <s v="MARGRETTS FANCY"/>
    <s v="MARGRETTS FANCY"/>
    <s v="1723"/>
    <s v="Y"/>
    <s v="Patented in Feb 1723 by OLIVER, John for 100 acres; &quot;lying in Baltimore County aforesaid on the south side of the main falls of Patapsco River&quot; starting &quot;on the north side of a branch called Ivy Branch descending into the aforesaid falls&quot;, adjoining MacKinzies Discovery"/>
    <s v="N"/>
    <x v="2"/>
    <s v="Indicated"/>
    <s v="Mount Hebron"/>
    <m/>
    <n v="-2"/>
    <n v="464"/>
    <m/>
    <m/>
    <m/>
    <s v="1723"/>
    <s v="Y"/>
    <s v="Patented in Feb 1723 by OLIVER, John for 100 acres; &quot;lying in Baltimore County aforesaid on the south side of the main falls of Patapsco River&quot; starting &quot;on the north side of a branch called Ivy Branch descending into the aforesaid falls&quot;, adjoining MacKinzies Discovery"/>
    <s v="N"/>
    <s v="1723"/>
    <s v="Y"/>
  </r>
  <r>
    <x v="500"/>
    <s v="MARLBOROUGH PLAINS"/>
    <x v="5"/>
    <s v=""/>
    <m/>
    <x v="10"/>
    <s v=""/>
    <s v="PINKSTONE, Peter "/>
    <s v=" Peter  Pinkstone"/>
    <s v="PINKSTONE, Peter "/>
    <s v="Aug 1710"/>
    <s v="1710"/>
    <s v="1710-08"/>
    <s v="Anne Arundel"/>
    <x v="1"/>
    <x v="0"/>
    <n v="150"/>
    <m/>
    <s v="White's Contrivance"/>
    <s v="Marlborough Plains"/>
    <s v="Resurvey says it was originally granted 2 Apr 1707."/>
    <s v="no survey at MSA patent site; MSA S1581-3062; Settlers of MD"/>
    <m/>
    <m/>
    <x v="166"/>
    <s v="Pinkstone"/>
    <s v="Patented in Aug 1710 by Peter Pinkstone for 150 acres repatented as White's Contrivance"/>
    <s v="MARLBOROUGH PLAINS"/>
    <s v="MARLBOROUGH PLAINS"/>
    <s v="1710"/>
    <s v="Y"/>
    <s v="Patented in Aug 1710 by PINKSTONE, Peter for 150 acres repatented as White's Contrivance"/>
    <s v="N"/>
    <x v="24"/>
    <s v="Dependent/Fixed"/>
    <s v="Whites Contrivance which borders the Little Patuxent"/>
    <m/>
    <n v="-5"/>
    <n v="327"/>
    <m/>
    <m/>
    <m/>
    <s v="1710"/>
    <s v="Y"/>
    <s v="Patented in Aug 1710 by PINKSTONE, Peter for 150 acres repatented as White's Contrivance"/>
    <s v="N"/>
    <s v="1710"/>
    <s v="Y"/>
  </r>
  <r>
    <x v="501"/>
    <s v="MARTINS LUCK"/>
    <x v="10"/>
    <s v=" John Dorsey"/>
    <s v="10/25/1719"/>
    <x v="17"/>
    <s v="1719-10"/>
    <s v="MARTIN, John"/>
    <s v=" John Martin"/>
    <s v="MARTIN, John"/>
    <n v="1725"/>
    <s v="1725"/>
    <s v="1725-01"/>
    <s v="Baltimore"/>
    <x v="1"/>
    <x v="0"/>
    <n v="200"/>
    <s v="in Baltimore County &quot;on the west side the Middle River of Patuxent&quot; starting near the mouth of a run called bear Run&quot;"/>
    <s v="Luck Supported"/>
    <s v="Martins Luck"/>
    <m/>
    <s v="Martins Luck"/>
    <s v="Martins Luck Plat"/>
    <m/>
    <x v="167"/>
    <m/>
    <s v="Surveyed 10/25/1719 by John Dorsey; Patented in 1725 by John Martin for 200 acres repatented as Luck Supported; in Baltimore County &quot;on the west side the Middle River of Patuxent&quot; starting near the mouth of a run called bear Run&quot;"/>
    <s v="MARTINS LUCK"/>
    <s v="MARTINS LUCK"/>
    <s v="1725"/>
    <s v="Y"/>
    <s v="Patented in 1725 by MARTIN, John for 200 acres repatented as Luck Supported; in Baltimore County &quot;on the west side the Middle River of Patuxent&quot; starting near the mouth of a run called bear Run&quot;"/>
    <s v="N"/>
    <x v="17"/>
    <m/>
    <m/>
    <m/>
    <m/>
    <n v="307"/>
    <m/>
    <m/>
    <m/>
    <s v="1725"/>
    <s v="Y"/>
    <s v="Patented in 1725 by MARTIN, John for 200 acres repatented as Luck Supported; in Baltimore County &quot;on the west side the Middle River of Patuxent&quot; starting near the mouth of a run called bear Run&quot;"/>
    <s v="N"/>
    <s v="1725"/>
    <s v="Y"/>
  </r>
  <r>
    <x v="502"/>
    <s v="MARYS LOT"/>
    <x v="10"/>
    <s v=" John Dorsey"/>
    <s v="6/2/1725"/>
    <x v="22"/>
    <s v="1725-06"/>
    <s v="TULLEY, Edward "/>
    <s v=" Edward  Tulley"/>
    <s v="TULLEY, Edward "/>
    <s v="Oct 1732"/>
    <s v="1732"/>
    <s v="1732-10"/>
    <s v="Baltimore"/>
    <x v="1"/>
    <x v="0"/>
    <n v="73"/>
    <s v="in Baltimore County adjoining Shephard's Forest to the west"/>
    <m/>
    <s v="Marys Lot"/>
    <m/>
    <s v="Marys Lot"/>
    <s v="Marys Lot Plat"/>
    <m/>
    <x v="168"/>
    <s v="Tulley"/>
    <s v="Surveyed 6/2/1725 by John Dorsey; Patented in Oct 1732 by Edward Tulley for 73 acres; in Baltimore County adjoining Shephard's Forest to the west"/>
    <s v="MARYS LOT"/>
    <s v="MARYS LOT"/>
    <s v="1732"/>
    <s v="Y"/>
    <s v="Patented in Oct 1732 by TULLEY, Edward for 73 acres; in Baltimore County adjoining Shephard's Forest to the west"/>
    <s v="N"/>
    <x v="2"/>
    <m/>
    <m/>
    <m/>
    <m/>
    <n v="495"/>
    <m/>
    <m/>
    <m/>
    <s v="1732"/>
    <s v="Y"/>
    <s v="Patented in Oct 1732 by TULLEY, Edward for 73 acres; in Baltimore County adjoining Shephard's Forest to the west"/>
    <s v="N"/>
    <s v="1732"/>
    <s v="Y"/>
  </r>
  <r>
    <x v="503"/>
    <s v="MERCERS TROUBLE"/>
    <x v="4"/>
    <s v=" Vachel Stevens"/>
    <s v="10/22/1787"/>
    <x v="88"/>
    <s v="1787-10"/>
    <s v="MERCIER, Richard"/>
    <s v=" Richard Mercier"/>
    <s v="MERCIER, Richard"/>
    <s v="Mar 1815"/>
    <s v="1815"/>
    <s v="1815-03"/>
    <s v="Anne Arundel"/>
    <x v="1"/>
    <x v="1"/>
    <n v="216"/>
    <s v="Resurvey of part of Hobsons Choice, part of Sallys Chance, and Rowleys Neck"/>
    <s v="Merciers Industry"/>
    <s v="Shipleys Will, Sallys Chance, Rowleys Neck"/>
    <m/>
    <s v="Mercers Trouble"/>
    <s v="Mercers Trouble Plat"/>
    <m/>
    <x v="28"/>
    <m/>
    <s v="Surveyed 10/22/1787 by Vachel Stevens; Patented in Mar 1815 by Richard Mercier for 216 acres repatented as Merciers Industry; Resurvey of part of Hobsons Choice, part of Sallys Chance, and Rowleys Neck"/>
    <s v="MERCERS TROUBLE"/>
    <s v="MERCERS TROUBLE"/>
    <s v="1815"/>
    <s v="Y"/>
    <s v="Patented in Mar 1815 by MERCIER, Richard for 216 acres repatented as Merciers Industry; Resurvey of part of Hobsons Choice, part of Sallys Chance, and Rowleys Neck"/>
    <s v="N"/>
    <x v="12"/>
    <m/>
    <m/>
    <m/>
    <m/>
    <s v=""/>
    <m/>
    <m/>
    <m/>
    <s v="1815"/>
    <s v="Y"/>
    <s v="Patented in Mar 1815 by MERCIER, Richard for 216 acres repatented as Merciers Industry; Resurvey of part of Hobsons Choice, part of Sallys Chance, and Rowleys Neck"/>
    <s v="N"/>
    <s v="1815"/>
    <s v="Y"/>
  </r>
  <r>
    <x v="504"/>
    <s v="MERCIERS FRIENDSHIP"/>
    <x v="3"/>
    <s v=" Richard Shipley"/>
    <s v="8/20/1751"/>
    <x v="48"/>
    <s v="1751-08"/>
    <s v="MERCIER, Luke"/>
    <s v=" Luke Mercier"/>
    <s v="MERCIER, Luke"/>
    <s v="Aug 1753"/>
    <s v="1753"/>
    <s v="1753-08"/>
    <s v="Anne Arundel"/>
    <x v="1"/>
    <x v="1"/>
    <n v="369"/>
    <s v="Resurvey of Shipley's Will lying partly in Baltimore County and partly in Anne Arundel County, adjoining Robert's Advantage, Shipley's Discovery, Concord, Rowley's Neck, and Stoney Barrans Hills; also adjoining Poole's Chance according to that patent"/>
    <s v="Hopson's Choice - Mercier"/>
    <s v="Shipleys Will"/>
    <m/>
    <s v="Merciers Friendship"/>
    <s v="Merciers Friendship Plat"/>
    <m/>
    <x v="28"/>
    <m/>
    <s v="Surveyed 8/20/1751 by Richard Shipley; Patented in Aug 1753 by Luke Mercier for 369 acres repatented as Hopson's Choice - Mercier; Resurvey of Shipley's Will lying partly in Baltimore County and partly in Anne Arundel County, adjoining Robert's Advantage, Shipley's Discovery, Concord, Rowley's Neck, and Stoney Barrans Hills; also adjoining Poole's Chance according to that patent"/>
    <s v="MERCIERS FRIENDSHIP"/>
    <s v="MERCIERS FRIENDSHIP"/>
    <s v="1753"/>
    <s v="Y"/>
    <s v="Patented in Aug 1753 by MERCIER, Luke for 369 acres repatented as Hopson's Choice - Mercier; Resurvey of Shipley's Will lying partly in Baltimore County and partly in Anne Arundel County, adjoining Robert's Advantage, Shipley's Discovery, Concord, Rowley's Neck, and Stoney Barrans Hills; also adjoining Poole's Chance according to that patent"/>
    <s v="N"/>
    <x v="8"/>
    <m/>
    <m/>
    <m/>
    <n v="-8"/>
    <n v="194"/>
    <m/>
    <m/>
    <m/>
    <s v="1753"/>
    <s v="Y"/>
    <s v="Patented in Aug 1753 by MERCIER, Luke for 369 acres repatented as Hopson's Choice - Mercier; Resurvey of Shipley's Will lying partly in Baltimore County and partly in Anne Arundel County, adjoining Robert's Advantage, Shipley's Discovery, Concord, Rowley's Neck, and Stoney Barrans Hills; also adjoining Poole's Chance according to that patent"/>
    <s v="N"/>
    <s v="1753"/>
    <s v="Y"/>
  </r>
  <r>
    <x v="505"/>
    <s v="MERCIERS INDUSTRY"/>
    <x v="33"/>
    <s v=" Darby Ensor"/>
    <s v="1/19/1814"/>
    <x v="97"/>
    <s v="1814-01"/>
    <s v="MERCIER, Richard"/>
    <s v=" Richard Mercier"/>
    <s v="MERCIER, Richard"/>
    <s v="Mar 1815"/>
    <s v="1815"/>
    <s v="1815-03"/>
    <s v="Baltimore"/>
    <x v="1"/>
    <x v="1"/>
    <n v="266"/>
    <s v="Resurvey of Hobsons Choice, Sallys Chance, Stoney Hills, Mercers Trouble, Fine Soil Forest, and Merciers Friendship"/>
    <m/>
    <s v="Shipleys Will, Sallys Chance, Stoney Hills, Rowleys Neck, Fine Soil Forest - Hood"/>
    <m/>
    <s v="Merciers Industry"/>
    <s v="Merciers Industry Plat"/>
    <m/>
    <x v="28"/>
    <m/>
    <s v="Surveyed 1/19/1814 by Darby Ensor; Patented in Mar 1815 by Richard Mercier for 266 acres; Resurvey of Hobsons Choice, Sallys Chance, Stoney Hills, Mercers Trouble, Fine Soil Forest, and Merciers Friendship"/>
    <s v="MERCIERS INDUSTRY"/>
    <s v="MERCIERS INDUSTRY"/>
    <s v=""/>
    <s v=""/>
    <s v=""/>
    <s v=""/>
    <x v="12"/>
    <m/>
    <m/>
    <m/>
    <m/>
    <n v="251"/>
    <m/>
    <m/>
    <m/>
    <s v=""/>
    <s v=""/>
    <s v=""/>
    <s v=""/>
    <s v=""/>
    <s v=""/>
  </r>
  <r>
    <x v="506"/>
    <s v="MERCIERS LOT"/>
    <x v="1"/>
    <s v=" Basil Burgess"/>
    <s v="11/12/1776"/>
    <x v="60"/>
    <s v="1776-11"/>
    <s v="MERCIER, Andrew"/>
    <s v=" Andrew Mercier"/>
    <s v="MERCIER, Andrew"/>
    <s v="Jan 1786"/>
    <s v="1786"/>
    <s v="1786-01"/>
    <s v="Anne Arundel"/>
    <x v="1"/>
    <x v="0"/>
    <n v="45"/>
    <s v="&quot;Beginning at the beginning trees of a tract or parcel of land called Shipley's Adventure being the land George Shipley now lives upon&quot;"/>
    <s v="Mercier's Lot Resurveyed"/>
    <s v="Merciers Lot"/>
    <s v="needs work - seems to be in same place as Hard Lodging according to Poole's Chance plat"/>
    <s v="Merciers Lot"/>
    <s v="Merciers Lot Plat"/>
    <m/>
    <x v="28"/>
    <m/>
    <s v="Surveyed 11/12/1776 by Basil Burgess; Patented in Jan 1786 by Andrew Mercier for 45 acres repatented as Mercier's Lot Resurveyed; &quot;Beginning at the beginning trees of a tract or parcel of land called Shipley's Adventure being the land George Shipley now lives upon&quot;"/>
    <s v="MERCIERS LOT"/>
    <s v="MERCIERS LOT"/>
    <s v="1786"/>
    <s v="Y"/>
    <s v="Patented in Jan 1786 by MERCIER, Andrew for 45 acres repatented as Mercier's Lot Resurveyed; &quot;Beginning at the beginning trees of a tract or parcel of land called Shipley's Adventure being the land George Shipley now lives upon&quot;"/>
    <s v="N"/>
    <x v="8"/>
    <m/>
    <m/>
    <m/>
    <n v="-5"/>
    <n v="582"/>
    <m/>
    <m/>
    <m/>
    <s v="1786"/>
    <s v="Y"/>
    <s v="Patented in Jan 1786 by MERCIER, Andrew for 45 acres repatented as Mercier's Lot Resurveyed; &quot;Beginning at the beginning trees of a tract or parcel of land called Shipley's Adventure being the land George Shipley now lives upon&quot;"/>
    <s v="N"/>
    <s v="1786"/>
    <s v="Y"/>
  </r>
  <r>
    <x v="507"/>
    <s v=""/>
    <x v="4"/>
    <s v=" Vachel Stevens"/>
    <s v="11/10/1792"/>
    <x v="76"/>
    <s v="1792-11"/>
    <s v="MERCIER, Andrew"/>
    <s v=" Andrew Mercier"/>
    <s v="MERCIER, Andrew"/>
    <s v="Oct 1793"/>
    <s v="1793"/>
    <s v="1793-10"/>
    <s v="Anne Arundel"/>
    <x v="1"/>
    <x v="1"/>
    <n v="74"/>
    <s v="Resurvey of Mercier's Lot beginning at the beginning trees of Mercier's Lot and Shipley's Adventure"/>
    <m/>
    <s v="Merciers Lot"/>
    <m/>
    <s v="Merciers Lot Resurveyed"/>
    <s v="Merciers Lot Resurveyed Plat"/>
    <m/>
    <x v="28"/>
    <m/>
    <s v="Surveyed 11/10/1792 by Vachel Stevens; Patented in Oct 1793 by Andrew Mercier for 74 acres; Resurvey of Mercier's Lot beginning at the beginning trees of Mercier's Lot and Shipley's Adventure"/>
    <s v="MERCIERS LOT RESURVEYED"/>
    <s v="MERCIERS LOT RESURVEYED"/>
    <s v=""/>
    <s v=""/>
    <s v=""/>
    <s v=""/>
    <x v="8"/>
    <m/>
    <m/>
    <m/>
    <m/>
    <n v="494"/>
    <m/>
    <m/>
    <m/>
    <s v=""/>
    <s v=""/>
    <s v=""/>
    <s v=""/>
    <s v=""/>
    <s v=""/>
  </r>
  <r>
    <x v="508"/>
    <s v="MIDDLE SPRING"/>
    <x v="1"/>
    <s v=" Basil Burgess"/>
    <s v="5/11/1772"/>
    <x v="18"/>
    <s v="1772-05"/>
    <s v="WARFIELD, Benjamin "/>
    <s v=" Benjamin  Warfield"/>
    <s v="WARFIELD, Benjamin "/>
    <s v="Sep 1803"/>
    <s v="1803"/>
    <s v="1803-09"/>
    <s v="Anne Arundel"/>
    <x v="1"/>
    <x v="0"/>
    <n v="30"/>
    <s v="Beginning &quot;on the south side of a draught that leads into Snowdens River and about one hundred yards below a spring&quot;, it was surveyed in May 1772, shown on the plat for Warfields Addition Enlarged"/>
    <m/>
    <s v="Middle Spring"/>
    <m/>
    <s v="Middle Spring"/>
    <s v="Middle Spring Plat"/>
    <m/>
    <x v="24"/>
    <m/>
    <s v="Surveyed 5/11/1772 by Basil Burgess; Patented in Sep 1803 by Benjamin Warfield for 30 acres; Beginning &quot;on the south side of a draught that leads into Snowdens River and about one hundred yards below a spring&quot;, it was surveyed in May 1772, shown on the plat for Warfields Addition Enlarged"/>
    <s v="MIDDLE SPRING"/>
    <s v="MIDDLE SPRING"/>
    <s v="1803"/>
    <s v="Y"/>
    <s v="Patented in Sep 1803 by WARFIELD, Benjamin for 30 acres; Beginning &quot;on the south side of a draught that leads into Snowdens River and about one hundred yards below a spring&quot;, it was surveyed in May 1772, shown on the plat for Warfields Addition Enlarged"/>
    <s v="N"/>
    <x v="12"/>
    <m/>
    <m/>
    <m/>
    <m/>
    <n v="618"/>
    <m/>
    <m/>
    <m/>
    <s v="1803"/>
    <s v="Y"/>
    <s v="Patented in Sep 1803 by WARFIELD, Benjamin for 30 acres; Beginning &quot;on the south side of a draught that leads into Snowdens River and about one hundred yards below a spring&quot;, it was surveyed in May 1772, shown on the plat for Warfields Addition Enlarged"/>
    <s v="N"/>
    <s v="1803"/>
    <s v="Y"/>
  </r>
  <r>
    <x v="509"/>
    <s v="MILFORD ENLARGED"/>
    <x v="8"/>
    <s v=" Joshua Griffith"/>
    <s v="7/5/1762"/>
    <x v="15"/>
    <s v="1762-07"/>
    <s v="WELSH, John"/>
    <s v=" John Welsh"/>
    <s v="WELSH, John"/>
    <s v="Aug 1762"/>
    <s v="1762"/>
    <s v="1762-08"/>
    <s v="Baltimore"/>
    <x v="1"/>
    <x v="1"/>
    <n v="92"/>
    <s v="lying in both Baltimore and Anne Arundel counties, adjoining Tevis' Adventure; adjoining Hammond's Enlargement according to that patent"/>
    <m/>
    <s v="Milford"/>
    <s v="woodford"/>
    <s v="Milford Enlarged"/>
    <s v="Milford Enlarged Plat"/>
    <m/>
    <x v="6"/>
    <m/>
    <s v="Surveyed 7/5/1762 by Joshua Griffith; Patented in Aug 1762 by John Welsh for 92 acres; lying in both Baltimore and Anne Arundel counties, adjoining Tevis' Adventure; adjoining Hammond's Enlargement according to that patent"/>
    <s v="MILFORD ENLARGED"/>
    <s v="MILFORD ENLARGED"/>
    <s v="1762"/>
    <s v="Y"/>
    <s v="Patented in Aug 1762 by WELSH, John for 92 acres; lying in both Baltimore and Anne Arundel counties, adjoining Tevis' Adventure; adjoining Hammond's Enlargement according to that patent"/>
    <s v="N"/>
    <x v="23"/>
    <m/>
    <m/>
    <m/>
    <m/>
    <n v="473"/>
    <m/>
    <m/>
    <m/>
    <s v="1762"/>
    <s v="Y"/>
    <s v="Patented in Aug 1762 by WELSH, John for 92 acres; lying in both Baltimore and Anne Arundel counties, adjoining Tevis' Adventure; adjoining Hammond's Enlargement according to that patent"/>
    <s v="N"/>
    <s v="1762"/>
    <s v="Y"/>
  </r>
  <r>
    <x v="510"/>
    <s v="MILL LAND"/>
    <x v="7"/>
    <s v=" Orlando Griffith"/>
    <s v="3/30/1767"/>
    <x v="54"/>
    <s v="1767-03"/>
    <s v="MANSELL, Samuel "/>
    <s v=" Samuel  Mansell"/>
    <s v="MANSELL, Samuel "/>
    <s v="Jul 1768"/>
    <s v="1768"/>
    <s v="1768-07"/>
    <s v="Anne Arundel"/>
    <x v="1"/>
    <x v="0"/>
    <n v="25"/>
    <s v="beginning &quot;on the south side of the western falls of Patapsco River and a small distance below the fork of said falls&quot;"/>
    <m/>
    <s v="Mill Land"/>
    <m/>
    <s v="Mill Land"/>
    <s v="Mill Land Plat"/>
    <m/>
    <x v="21"/>
    <m/>
    <s v="Surveyed 3/30/1767 by Orlando Griffith; Patented in Jul 1768 by Samuel Mansell for 25 acres; beginning &quot;on the south side of the western falls of Patapsco River and a small distance below the fork of said falls&quot;"/>
    <s v="MILL LAND"/>
    <s v="MILL LAND"/>
    <s v="1768"/>
    <s v="Y"/>
    <s v="Patented in Jul 1768 by MANSELL, Samuel for 25 acres; beginning &quot;on the south side of the western falls of Patapsco River and a small distance below the fork of said falls&quot;"/>
    <s v="N"/>
    <x v="1"/>
    <s v="Dependent"/>
    <s v="Bunkers Hill"/>
    <m/>
    <n v="0"/>
    <n v="650"/>
    <m/>
    <m/>
    <m/>
    <s v="1768"/>
    <s v="Y"/>
    <s v="Patented in Jul 1768 by MANSELL, Samuel for 25 acres; beginning &quot;on the south side of the western falls of Patapsco River and a small distance below the fork of said falls&quot;"/>
    <s v="N"/>
    <s v="1768"/>
    <s v="Y"/>
  </r>
  <r>
    <x v="511"/>
    <s v="MILL MEADOW"/>
    <x v="34"/>
    <s v=" William Black"/>
    <s v="9/23/1761"/>
    <x v="46"/>
    <s v="1761-09"/>
    <s v="BLACK, William"/>
    <s v=" William Black"/>
    <s v="BLACK, William"/>
    <s v="Feb 1762"/>
    <s v="1762"/>
    <s v="1762-02"/>
    <s v="Anne Arundel"/>
    <x v="1"/>
    <x v="0"/>
    <n v="14"/>
    <m/>
    <s v="Mill Meadow (Resurveyed)"/>
    <s v="Mill Meadow"/>
    <s v="woodford"/>
    <s v="Mill Meadow - Resurveyed"/>
    <s v="Mill Meadow - Resurveyed Plat"/>
    <m/>
    <x v="169"/>
    <m/>
    <s v="Surveyed 9/23/1761 by William Black; Patented in Feb 1762 by William Black for 14 acres repatented as Mill Meadow (Resurveyed)"/>
    <s v="MILL MEADOW"/>
    <s v="MILL MEADOW"/>
    <s v="1762"/>
    <s v="Y"/>
    <s v="Patented in Feb 1762 by BLACK, William for 14 acres repatented as Mill Meadow (Resurveyed)"/>
    <s v="N"/>
    <x v="23"/>
    <m/>
    <m/>
    <m/>
    <m/>
    <n v="700"/>
    <m/>
    <m/>
    <m/>
    <s v="1762"/>
    <s v="Y"/>
    <s v="Patented in Feb 1762 by BLACK, William for 14 acres repatented as Mill Meadow (Resurveyed)"/>
    <s v="N"/>
    <s v="1762"/>
    <s v="Y"/>
  </r>
  <r>
    <x v="512"/>
    <s v="MILL MEADOW - RESURVEYED"/>
    <x v="1"/>
    <s v=" Basil Burgess"/>
    <s v="7/20/1771"/>
    <x v="1"/>
    <s v="1771-07"/>
    <s v="HAMMOND, John "/>
    <s v=" John  Hammond"/>
    <s v="HAMMOND, Mathias"/>
    <s v="Jul 1772"/>
    <s v="1772"/>
    <s v="1772-07"/>
    <s v="Anne Arundel"/>
    <x v="1"/>
    <x v="1"/>
    <n v="50"/>
    <s v="Resurvey of same tract with vacancies minus 6.5 acres in elder surveys for Brunts Meadow, Elders Puzzel, and Hammond's Pursuit"/>
    <s v="Hammond's Enlargement"/>
    <s v="Mill Meadow"/>
    <s v="woodford"/>
    <s v="Mill Meadow - Resurveyed"/>
    <s v="Mill Meadow - Resurveyed Plat"/>
    <m/>
    <x v="11"/>
    <m/>
    <s v="Surveyed 7/20/1771 by Basil Burgess; Patented in Jul 1772 by John Hammond for 50 acres repatented as Hammond's Enlargement; Resurvey of same tract with vacancies minus 6.5 acres in elder surveys for Brunts Meadow, Elders Puzzel, and Hammond's Pursuit"/>
    <s v="MILL MEADOW"/>
    <s v="MILL MEADOW - Resurveyed"/>
    <s v="1772"/>
    <s v="Y"/>
    <s v="Patented in Jul 1772 by HAMMOND, John for 50 acres repatented as Hammond's Enlargement; Resurvey of same tract with vacancies minus 6.5 acres in elder surveys for Brunts Meadow, Elders Puzzel, and Hammond's Pursuit"/>
    <s v="N"/>
    <x v="23"/>
    <m/>
    <m/>
    <m/>
    <n v="-4"/>
    <n v="514"/>
    <m/>
    <m/>
    <m/>
    <s v="1772"/>
    <s v="Y"/>
    <s v="Patented in Jul 1772 by HAMMOND, John for 50 acres repatented as Hammond's Enlargement; Resurvey of same tract with vacancies minus 6.5 acres in elder surveys for Brunts Meadow, Elders Puzzel, and Hammond's Pursuit"/>
    <s v="N"/>
    <s v="1772"/>
    <s v="Y"/>
  </r>
  <r>
    <x v="513"/>
    <s v=""/>
    <x v="35"/>
    <s v=" Peter Dent"/>
    <m/>
    <x v="10"/>
    <s v=""/>
    <s v="JONES, John "/>
    <s v=" John  Jones"/>
    <s v="JONES, John "/>
    <s v="Oct 1747"/>
    <s v="1747"/>
    <s v="1747-10"/>
    <s v="Prince George's"/>
    <x v="5"/>
    <x v="0"/>
    <n v="10"/>
    <s v="beginning &quot;near Snowdens River near a draught of said river called Piney River&quot;"/>
    <s v="What's Left - Dorsey"/>
    <s v="Mill Race"/>
    <m/>
    <s v="Mill Race"/>
    <s v="Mill Race Plat"/>
    <m/>
    <x v="81"/>
    <m/>
    <s v=" by Peter DentPatented in Oct 1747 by John Jones for 10 acres repatented as What's Left - Dorsey; beginning &quot;near Snowdens River near a draught of said river called Piney River&quot;"/>
    <s v="MILL RACE"/>
    <s v="MILL RACE"/>
    <s v=""/>
    <s v=""/>
    <s v=""/>
    <s v=""/>
    <x v="0"/>
    <m/>
    <m/>
    <m/>
    <m/>
    <s v=""/>
    <m/>
    <m/>
    <m/>
    <s v=""/>
    <s v=""/>
    <s v=""/>
    <s v=""/>
    <s v=""/>
    <s v=""/>
  </r>
  <r>
    <x v="514"/>
    <s v="MINERAL HILL"/>
    <x v="15"/>
    <s v=" Loch Weems"/>
    <s v="12/12/1757"/>
    <x v="5"/>
    <s v="1757-12"/>
    <s v="DORSEY, Caleb "/>
    <s v=" Caleb  Dorsey"/>
    <s v="DORSEY, Caleb "/>
    <s v="Dec 1757"/>
    <s v="1757"/>
    <s v="1757-12"/>
    <s v="Anne Arundel"/>
    <x v="1"/>
    <x v="0"/>
    <n v="54"/>
    <s v="&quot;adjoining to a tract of land called Dorsey's Range on a branch called Mewshaws Branch&quot;"/>
    <m/>
    <s v="Mineral Hill"/>
    <m/>
    <s v="Mineral Hill"/>
    <s v="Mineral Hill Plat"/>
    <m/>
    <x v="23"/>
    <m/>
    <s v="Surveyed 12/12/1757 by Loch Weems; Patented in Dec 1757 by Caleb Dorsey for 54 acres; &quot;adjoining to a tract of land called Dorsey's Range on a branch called Mewshaws Branch&quot;"/>
    <s v="MINERAL HILL"/>
    <s v="MINERAL HILL"/>
    <s v="1757"/>
    <s v="Y"/>
    <s v="Patented in Dec 1757 by DORSEY, Caleb for 54 acres; &quot;adjoining to a tract of land called Dorsey's Range on a branch called Mewshaws Branch&quot;"/>
    <s v="N"/>
    <x v="21"/>
    <s v="Dependent/Indicated"/>
    <s v="on Mewshaws Branch adjoining Dorseys Range"/>
    <m/>
    <m/>
    <n v="539"/>
    <m/>
    <m/>
    <m/>
    <s v="1757"/>
    <s v="Y"/>
    <s v="Patented in Dec 1757 by DORSEY, Caleb for 54 acres; &quot;adjoining to a tract of land called Dorsey's Range on a branch called Mewshaws Branch&quot;"/>
    <s v="N"/>
    <s v="1757"/>
    <s v="Y"/>
  </r>
  <r>
    <x v="515"/>
    <s v=""/>
    <x v="6"/>
    <s v=" William Cromwell"/>
    <s v="1/1/1741"/>
    <x v="9"/>
    <s v="1741-01"/>
    <s v="MOBERLEY, John "/>
    <s v=" John  Moberley"/>
    <s v="MOBERLEY, John "/>
    <s v="Sep 1743"/>
    <s v="1743"/>
    <s v="1743-09"/>
    <s v="Anne Arundel"/>
    <x v="1"/>
    <x v="0"/>
    <n v="60"/>
    <s v="starting &quot;on a ridge of the east side of a small branch of Patapsco called John Howards Cabbin Branch and near the head thereof&quot;; don't see a good fit for this plat"/>
    <m/>
    <s v="Moberleys Chance"/>
    <m/>
    <s v="Moberleys Chance"/>
    <s v="Moberleys Chance Plat"/>
    <m/>
    <x v="31"/>
    <m/>
    <s v="Surveyed 1/1/1741 by William Cromwell; Patented in Sep 1743 by John Moberley for 60 acres; starting &quot;on a ridge of the east side of a small branch of Patapsco called John Howards Cabbin Branch and near the head thereof&quot;; don't see a good fit for this plat"/>
    <s v="MOBERLEYS CHANCE"/>
    <s v="MOBERLEYS CHANCE"/>
    <s v=""/>
    <s v=""/>
    <s v=""/>
    <s v=""/>
    <x v="0"/>
    <m/>
    <m/>
    <m/>
    <m/>
    <m/>
    <m/>
    <m/>
    <m/>
    <s v=""/>
    <s v=""/>
    <s v=""/>
    <s v=""/>
    <s v=""/>
    <s v=""/>
  </r>
  <r>
    <x v="516"/>
    <s v="MOBERLEYS DESIRE"/>
    <x v="6"/>
    <s v=" William Cromwell"/>
    <s v="1/19/1744"/>
    <x v="12"/>
    <s v="1744-01"/>
    <s v="MOBERLEY, John "/>
    <s v=" John  Moberley"/>
    <s v="MOBERLEY, John "/>
    <s v="Jan 1744"/>
    <s v="1744"/>
    <s v="1744-01"/>
    <s v="Anne Arundel"/>
    <x v="1"/>
    <x v="0"/>
    <n v="60"/>
    <s v="&quot;on the head of a draught of Snowdens River called Turkey Glade and on the west side thereof&quot;, beginning near the west side of a road leading to Linganore"/>
    <m/>
    <s v="Moberleys Desire"/>
    <m/>
    <s v="Moberleys Desire"/>
    <s v="Moberleys Desire Plat"/>
    <m/>
    <x v="31"/>
    <s v="Moberly"/>
    <s v="Surveyed 1/19/1744 by William Cromwell; Patented in Jan 1744 by John Moberley for 60 acres; &quot;on the head of a draught of Snowdens River called Turkey Glade and on the west side thereof&quot;, beginning near the west side of a road leading to Linganore"/>
    <s v="MOBERLEYS DESIRE"/>
    <s v="MOBERLEYS DESIRE"/>
    <s v="1744"/>
    <s v="Y"/>
    <s v="Patented in Jan 1744 by MOBERLEY, John for 60 acres; &quot;on the head of a draught of Snowdens River called Turkey Glade and on the west side thereof&quot;, beginning near the west side of a road leading to Linganore"/>
    <s v="N"/>
    <x v="12"/>
    <s v="Dependent"/>
    <s v="Mansells Defense, Range Declined; lies west of Old Annapolis, east of St. Michaels"/>
    <m/>
    <n v="0"/>
    <n v="515"/>
    <m/>
    <m/>
    <m/>
    <s v="1744"/>
    <s v="Y"/>
    <s v="Patented in Jan 1744 by MOBERLEY, John for 60 acres; &quot;on the head of a draught of Snowdens River called Turkey Glade and on the west side thereof&quot;, beginning near the west side of a road leading to Linganore"/>
    <s v="N"/>
    <s v="1744"/>
    <s v="Y"/>
  </r>
  <r>
    <x v="517"/>
    <s v="MOBERLEYS REST"/>
    <x v="6"/>
    <s v=" William Cromwell"/>
    <s v="1/19/1744"/>
    <x v="12"/>
    <s v="1744-01"/>
    <s v="MOBERLEY, John "/>
    <s v=" John  Moberley"/>
    <s v="MOBERLEY, John "/>
    <s v="Jan 1744"/>
    <s v="1744"/>
    <s v="1744-01"/>
    <s v="Anne Arundel"/>
    <x v="1"/>
    <x v="0"/>
    <n v="50"/>
    <s v="&quot;on one of the drafts of Snowden's River called and known by the name of Turkey Glade&quot;"/>
    <s v="Hobson's Choice"/>
    <s v="Moberleys Rest"/>
    <s v="indexed as Moberley's Risk on AA patent site"/>
    <s v="Moberleys Rest"/>
    <s v="Moberleys Rest Plat"/>
    <m/>
    <x v="31"/>
    <s v="Mobberly"/>
    <s v="Surveyed 1/19/1744 by William Cromwell; Patented in Jan 1744 by John Moberley for 50 acres repatented as Hobson's Choice; &quot;on one of the drafts of Snowden's River called and known by the name of Turkey Glade&quot;"/>
    <s v="MOBERLEYS REST"/>
    <s v="MOBERLEYS REST"/>
    <s v="1744"/>
    <s v="Y"/>
    <s v="Patented in Jan 1744 by MOBERLEY, John for 50 acres repatented as Hobson's Choice; &quot;on one of the drafts of Snowden's River called and known by the name of Turkey Glade&quot;"/>
    <s v="N"/>
    <x v="12"/>
    <s v="Dependent/Indicated"/>
    <s v="Wise Mans Folly; begins at a spring that appears to be the lake at Larriland"/>
    <m/>
    <n v="0"/>
    <n v="536"/>
    <m/>
    <m/>
    <m/>
    <s v="1744"/>
    <s v="Y"/>
    <s v="Patented in Jan 1744 by MOBERLEY, John for 50 acres repatented as Hobson's Choice; &quot;on one of the drafts of Snowden's River called and known by the name of Turkey Glade&quot;"/>
    <s v="N"/>
    <s v="1744"/>
    <s v="Y"/>
  </r>
  <r>
    <x v="518"/>
    <s v="MOBERLEYS TAVERN"/>
    <x v="6"/>
    <s v=" William Cromwell"/>
    <s v="1/19/1744"/>
    <x v="12"/>
    <s v="1744-01"/>
    <s v="MOBERLEY, John "/>
    <s v=" John  Moberley"/>
    <s v="MOBERLEY, John "/>
    <s v="Jan 1744"/>
    <s v="1744"/>
    <s v="1744-01"/>
    <s v="Anne Arundel"/>
    <x v="1"/>
    <x v="0"/>
    <n v="40"/>
    <s v="&quot;on both sides the Main Waggon Road Leading to Monocacy and between the head draughts of the western falls of Patapsco River and the head draughts of Snowdens River&quot;"/>
    <m/>
    <s v="Moberleys Tavern"/>
    <m/>
    <s v="Moberleys Tavern"/>
    <s v="Moberleys Tavern Plat"/>
    <m/>
    <x v="31"/>
    <s v="Mobberly"/>
    <s v="Surveyed 1/19/1744 by William Cromwell; Patented in Jan 1744 by John Moberley for 40 acres; &quot;on both sides the Main Waggon Road Leading to Monocacy and between the head draughts of the western falls of Patapsco River and the head draughts of Snowdens River&quot;"/>
    <s v="MOBERLEYS TAVERN"/>
    <s v="MOBERLEYS TAVERN"/>
    <s v="1744"/>
    <s v="Y"/>
    <s v="Patented in Jan 1744 by MOBERLEY, John for 40 acres; &quot;on both sides the Main Waggon Road Leading to Monocacy and between the head draughts of the western falls of Patapsco River and the head draughts of Snowdens River&quot;"/>
    <s v="N"/>
    <x v="1"/>
    <s v="Dependent"/>
    <s v="Pillage Enlarged, Trouble For Nothing. Hampton Court"/>
    <m/>
    <n v="0"/>
    <n v="600"/>
    <m/>
    <m/>
    <m/>
    <s v="1744"/>
    <s v="Y"/>
    <s v="Patented in Jan 1744 by MOBERLEY, John for 40 acres; &quot;on both sides the Main Waggon Road Leading to Monocacy and between the head draughts of the western falls of Patapsco River and the head draughts of Snowdens River&quot;"/>
    <s v="N"/>
    <s v="1744"/>
    <s v="Y"/>
  </r>
  <r>
    <x v="519"/>
    <s v="MOORES MORNING CHOICE"/>
    <x v="5"/>
    <s v=""/>
    <s v="11/10/1695"/>
    <x v="58"/>
    <s v="1695-11"/>
    <s v="MOORE, Mordecai "/>
    <s v=" Mordecai  Moore"/>
    <s v="MOORE, Mordecai "/>
    <s v="Nov 1695"/>
    <s v="1695"/>
    <s v="1695-11"/>
    <s v="Anne Arundel"/>
    <x v="1"/>
    <x v="0"/>
    <n v="1368"/>
    <m/>
    <s v="Moore's Morning Choice Enlarged"/>
    <s v="Moores Morning Choice"/>
    <m/>
    <s v="no survey at MSA patent site; MSA S1593-1110; Settlers of MD"/>
    <s v="Moores Morning Choice Enlarged Original Courses"/>
    <m/>
    <x v="170"/>
    <s v="Dorsey"/>
    <s v="Surveyed 11/10/1695; Patented in Nov 1695 by Mordecai Moore for 1368 acres repatented as Moore's Morning Choice Enlarged"/>
    <s v="MOORES MORNING CHOICE"/>
    <s v="MOORES MORNING CHOICE"/>
    <s v="1695"/>
    <s v="Y"/>
    <s v="Patented in Nov 1695 by MOORE, Mordecai for 1368 acres repatented as Moore's Morning Choice Enlarged"/>
    <s v="N"/>
    <x v="9"/>
    <m/>
    <m/>
    <m/>
    <n v="-4"/>
    <n v="40"/>
    <m/>
    <m/>
    <m/>
    <s v="1695"/>
    <s v="Y"/>
    <s v="Patented in Nov 1695 by MOORE, Mordecai for 1368 acres repatented as Moore's Morning Choice Enlarged"/>
    <s v="N"/>
    <s v="1695"/>
    <s v="Y"/>
  </r>
  <r>
    <x v="520"/>
    <s v="MOORES MORNING CHOICE ENLARGED"/>
    <x v="6"/>
    <s v=" William Cromwell"/>
    <s v="5/20/1742"/>
    <x v="8"/>
    <s v="1742-05"/>
    <s v="DORSEY, Caleb "/>
    <s v=" Caleb  Dorsey"/>
    <s v="DORSEY, Caleb "/>
    <s v="Aug 1743"/>
    <s v="1743"/>
    <s v="1743-08"/>
    <s v="Anne Arundel"/>
    <x v="1"/>
    <x v="1"/>
    <n v="1766"/>
    <s v="Resurvey of Moore's Morning Choice and Dorsey's Chance starting &quot;on the south side of the main falls of Patapsco River and near the mouth of a run called Secamore(?) Run and on the upper(?) side thereof&quot;"/>
    <s v="Rockburn"/>
    <s v="Moores Morning Choice, Dorseys Chance"/>
    <m/>
    <s v="Moores Morning Choice Enlarged"/>
    <s v="Moores Morning Choice Enlarged Plat"/>
    <m/>
    <x v="23"/>
    <m/>
    <s v="Surveyed 5/20/1742 by William Cromwell; Patented in Aug 1743 by Caleb Dorsey for 1766 acres repatented as Rockburn; Resurvey of Moore's Morning Choice and Dorsey's Chance starting &quot;on the south side of the main falls of Patapsco River and near the mouth of a run called Secamore(?) Run and on the upper(?) side thereof&quot;"/>
    <s v="MOORES MORNING CHOICE ENLARGED"/>
    <s v="MOORES MORNING CHOICE ENLARGED"/>
    <s v=""/>
    <s v=""/>
    <s v=""/>
    <s v=""/>
    <x v="9"/>
    <m/>
    <m/>
    <m/>
    <n v="-3"/>
    <n v="21"/>
    <m/>
    <m/>
    <m/>
    <s v=""/>
    <s v=""/>
    <s v=""/>
    <s v=""/>
    <s v=""/>
    <s v=""/>
  </r>
  <r>
    <x v="521"/>
    <s v="MOREHOUSES GENEROUSITY"/>
    <x v="3"/>
    <s v=" Richard Shipley"/>
    <s v="6/29/1752"/>
    <x v="50"/>
    <s v="1752-06"/>
    <s v="MOREHOUSE, William"/>
    <s v=" William Morehouse"/>
    <s v="MOREHOUSE, William"/>
    <s v="Jan 1754"/>
    <s v="1754"/>
    <s v="1754-01"/>
    <s v="Anne Arundel"/>
    <x v="1"/>
    <x v="1"/>
    <n v="755"/>
    <s v="Resurvey of Morehouse's Grove, adjoining Lemington, Grimes Venture, Victory, Wrights Chance And Neighbors Good Will, Upland, Small Land, Anything, Dorseys Addition to Thomas' Lot, Left Out, and Foster's Makeshift"/>
    <m/>
    <s v="Morehouses Grove"/>
    <m/>
    <s v="Morehouses Generousity"/>
    <s v="Morehouses Generousity Plat"/>
    <m/>
    <x v="171"/>
    <s v=""/>
    <s v="Surveyed 6/29/1752 by Richard Shipley; Patented in Jan 1754 by William Morehouse for 755 acres; Resurvey of Morehouse's Grove, adjoining Lemington, Grimes Venture, Victory, Wrights Chance And Neighbors Good Will, Upland, Small Land, Anything, Dorseys Addition to Thomas' Lot, Left Out, and Foster's Makeshift"/>
    <s v="MOREHOUSES GENEROUSITY"/>
    <s v="MOREHOUSES GENEROUSITY"/>
    <s v="1754"/>
    <s v="Y"/>
    <s v="Patented in Jan 1754 by MOREHOUSE, William for 755 acres; Resurvey of Morehouse's Grove, adjoining Lemington, Grimes Venture, Victory, Wrights Chance And Neighbors Good Will, Upland, Small Land, Anything, Dorseys Addition to Thomas' Lot, Left Out, and Foster's Makeshift"/>
    <s v="N"/>
    <x v="16"/>
    <m/>
    <m/>
    <m/>
    <m/>
    <n v="79"/>
    <m/>
    <m/>
    <m/>
    <s v="1754"/>
    <s v="Y"/>
    <s v="Patented in Jan 1754 by MOREHOUSE, William for 755 acres; Resurvey of Morehouse's Grove, adjoining Lemington, Grimes Venture, Victory, Wrights Chance And Neighbors Good Will, Upland, Small Land, Anything, Dorseys Addition to Thomas' Lot, Left Out, and Foster's Makeshift"/>
    <s v="N"/>
    <s v="1754"/>
    <s v="Y"/>
  </r>
  <r>
    <x v="522"/>
    <s v="MOREHOUSES GROVE"/>
    <x v="3"/>
    <s v=" Richard Shipley"/>
    <s v="1/16/1746"/>
    <x v="19"/>
    <s v="1746-01"/>
    <s v="MOREHOUSE, William"/>
    <s v=" William Morehouse"/>
    <s v="MOREHOUSE, William"/>
    <s v="Oct 1747"/>
    <s v="1747"/>
    <s v="1747-10"/>
    <s v="Anne Arundel"/>
    <x v="1"/>
    <x v="0"/>
    <n v="50"/>
    <s v="adjoining Grimes' Chance starting &quot;on the east side of a draught of Geist's Branch&quot;"/>
    <s v="Morehouse's Generousity"/>
    <s v="Morehouses Grove"/>
    <m/>
    <s v="Morehouses Grove"/>
    <s v="Morehouses Grove Plat"/>
    <m/>
    <x v="171"/>
    <m/>
    <s v="Surveyed 1/16/1746 by Richard Shipley; Patented in Oct 1747 by William Morehouse for 50 acres repatented as Morehouse's Generousity; adjoining Grimes' Chance starting &quot;on the east side of a draught of Geist's Branch&quot;"/>
    <s v="MOREHOUSES GROVE"/>
    <s v="MOREHOUSES GROVE"/>
    <s v="1747"/>
    <s v="Y"/>
    <s v="Patented in Oct 1747 by MOREHOUSE, William for 50 acres repatented as Morehouse's Generousity; adjoining Grimes' Chance starting &quot;on the east side of a draught of Geist's Branch&quot;"/>
    <s v="N"/>
    <x v="16"/>
    <m/>
    <m/>
    <m/>
    <m/>
    <n v="560"/>
    <m/>
    <m/>
    <m/>
    <s v="1747"/>
    <s v="Y"/>
    <s v="Patented in Oct 1747 by MOREHOUSE, William for 50 acres repatented as Morehouse's Generousity; adjoining Grimes' Chance starting &quot;on the east side of a draught of Geist's Branch&quot;"/>
    <s v="N"/>
    <s v="1747"/>
    <s v="Y"/>
  </r>
  <r>
    <x v="523"/>
    <s v="MOTHERS CARE"/>
    <x v="3"/>
    <s v=" Richard Shipley"/>
    <s v="4/19/1757"/>
    <x v="5"/>
    <s v="1757-04"/>
    <s v="RIDGELY, Elizabeth "/>
    <s v=" Elizabeth  Ridgely"/>
    <s v="RIDGELY, Elizabeth "/>
    <s v="Nov 1757"/>
    <s v="1757"/>
    <s v="1757-11"/>
    <s v="Anne Arundel"/>
    <x v="1"/>
    <x v="0"/>
    <n v="118"/>
    <s v="&quot;in the Great Fork of Patuxent River&quot; adjoining Small Land"/>
    <m/>
    <s v="Mothers Care"/>
    <m/>
    <s v="Mothers Care"/>
    <s v="Mothers Care Plat"/>
    <m/>
    <x v="12"/>
    <s v="Ridgely"/>
    <s v="Surveyed 4/19/1757 by Richard Shipley; Patented in Nov 1757 by Elizabeth Ridgely for 118 acres; &quot;in the Great Fork of Patuxent River&quot; adjoining Small Land"/>
    <s v="MOTHERS CARE"/>
    <s v="MOTHERS CARE"/>
    <s v="1757"/>
    <s v="Y"/>
    <s v="Patented in Nov 1757 by RIDGELY, Elizabeth for 118 acres; &quot;in the Great Fork of Patuxent River&quot; adjoining Small Land"/>
    <s v="N"/>
    <x v="16"/>
    <m/>
    <m/>
    <m/>
    <m/>
    <n v="397"/>
    <m/>
    <m/>
    <m/>
    <s v="1757"/>
    <s v="Y"/>
    <s v="Patented in Nov 1757 by RIDGELY, Elizabeth for 118 acres; &quot;in the Great Fork of Patuxent River&quot; adjoining Small Land"/>
    <s v="N"/>
    <s v="1757"/>
    <s v="Y"/>
  </r>
  <r>
    <x v="524"/>
    <s v="MOUNT AETNA"/>
    <x v="3"/>
    <s v=" Richard Shipley"/>
    <s v="10/6/1750"/>
    <x v="47"/>
    <s v="1750-10"/>
    <s v="STEVENS, Benjamin "/>
    <s v=" Benjamin  Stevens"/>
    <s v="STEVENS, Benjamin "/>
    <s v="Apr 1751"/>
    <s v="1751"/>
    <s v="1751-04"/>
    <s v="Anne Arundel"/>
    <x v="1"/>
    <x v="1"/>
    <n v="200"/>
    <s v="Resurvey of Mount Sion &quot;on the south side of the main falls of Patapsco River and on the east side of Patuxent River&quot;, adjoining Rebecca's Lot, Yeates Contrivance, Yeates Inheritance, Yeates Addition, Tucker's Delight, Addition To Tucker's Delight, Ferry Bridge, Frizells Chance"/>
    <s v="Three Brothers"/>
    <s v="Mount Sion"/>
    <m/>
    <s v="Mount Aetna"/>
    <s v="Mount Aetna Plat"/>
    <m/>
    <x v="54"/>
    <s v="Dorsey"/>
    <s v="Surveyed 10/6/1750 by Richard Shipley; Patented in Apr 1751 by Benjamin Stevens for 200 acres repatented as Three Brothers; Resurvey of Mount Sion &quot;on the south side of the main falls of Patapsco River and on the east side of Patuxent River&quot;, adjoining Rebecca's Lot, Yeates Contrivance, Yeates Inheritance, Yeates Addition, Tucker's Delight, Addition To Tucker's Delight, Ferry Bridge, Frizells Chance"/>
    <s v="MOUNT AETNA"/>
    <s v="MOUNT AETNA"/>
    <s v="1751"/>
    <s v="Y"/>
    <s v="Patented in Apr 1751 by STEVENS, Benjamin for 200 acres repatented as Three Brothers; Resurvey of Mount Sion &quot;on the south side of the main falls of Patapsco River and on the east side of Patuxent River&quot;, adjoining Rebecca's Lot, Yeates Contrivance, Yeates Inheritance, Yeates Addition, Tucker's Delight, Addition To Tucker's Delight, Ferry Bridge, Frizells Chance"/>
    <s v="N"/>
    <x v="3"/>
    <m/>
    <m/>
    <m/>
    <m/>
    <n v="304"/>
    <m/>
    <m/>
    <m/>
    <s v="1751"/>
    <s v="Y"/>
    <s v="Patented in Apr 1751 by STEVENS, Benjamin for 200 acres repatented as Three Brothers; Resurvey of Mount Sion &quot;on the south side of the main falls of Patapsco River and on the east side of Patuxent River&quot;, adjoining Rebecca's Lot, Yeates Contrivance, Yeates Inheritance, Yeates Addition, Tucker's Delight, Addition To Tucker's Delight, Ferry Bridge, Frizells Chance"/>
    <s v="N"/>
    <s v="1751"/>
    <s v="Y"/>
  </r>
  <r>
    <x v="525"/>
    <s v="MOUNT CALVARY"/>
    <x v="1"/>
    <s v=" Basil Burgess"/>
    <s v="9/29/1775"/>
    <x v="4"/>
    <s v="1775-09"/>
    <s v="BROWN, Valentine"/>
    <s v=" Valentine Brown"/>
    <s v="BROWN, Valentine"/>
    <s v="Oct 1782"/>
    <s v="1782"/>
    <s v="1782-10"/>
    <s v="Anne Arundel"/>
    <x v="1"/>
    <x v="1"/>
    <n v="252"/>
    <s v="Resurvey of Hebron (123 acres for resurvey) adjoining Stinchcomb Hills, Batchelor's Choice, Gardiners Mill, and Gardiners Gardin"/>
    <s v="Mount Hebron"/>
    <s v="Harrisons Chance"/>
    <m/>
    <s v="Mount Calvary"/>
    <s v="Mount Calvary Plat"/>
    <m/>
    <x v="64"/>
    <s v=""/>
    <s v="Surveyed 9/29/1775 by Basil Burgess; Patented in Oct 1782 by Valentine Brown for 252 acres repatented as Mount Hebron; Resurvey of Hebron (123 acres for resurvey) adjoining Stinchcomb Hills, Batchelor's Choice, Gardiners Mill, and Gardiners Gardin"/>
    <s v="MOUNT CALVARY"/>
    <s v="MOUNT CALVARY"/>
    <s v="1782"/>
    <s v="Y"/>
    <s v="Patented in Oct 1782 by BROWN, Valentine for 252 acres repatented as Mount Hebron; Resurvey of Hebron (123 acres for resurvey) adjoining Stinchcomb Hills, Batchelor's Choice, Gardiners Mill, and Gardiners Gardin"/>
    <s v="N"/>
    <x v="2"/>
    <s v="Dependent/Indicated"/>
    <s v="Mount Hebron, borders Patapsco"/>
    <m/>
    <n v="-2"/>
    <n v="271"/>
    <m/>
    <m/>
    <m/>
    <s v="1782"/>
    <s v="Y"/>
    <s v="Patented in Oct 1782 by BROWN, Valentine for 252 acres repatented as Mount Hebron; Resurvey of Hebron (123 acres for resurvey) adjoining Stinchcomb Hills, Batchelor's Choice, Gardiners Mill, and Gardiners Gardin"/>
    <s v="N"/>
    <s v="1782"/>
    <s v="Y"/>
  </r>
  <r>
    <x v="526"/>
    <s v="MOUNT GILBOA - DORSEY"/>
    <x v="5"/>
    <s v=""/>
    <m/>
    <x v="10"/>
    <s v=""/>
    <s v="DORSEY, John "/>
    <s v=" John  Dorsey"/>
    <s v="DORSEY, John "/>
    <s v="Jun 1706"/>
    <s v="1706"/>
    <s v="1706-06"/>
    <s v="Baltimore"/>
    <x v="1"/>
    <x v="0"/>
    <n v="247"/>
    <s v="One acre included in resurvey of Ferry Bridge called Gaither's Adventure"/>
    <s v="Gaither's Adventure and Creaghs Enlargement"/>
    <s v="Mount Gilboa - Dorsey"/>
    <m/>
    <s v="no survey at MSA patent site; MSA S1593-1123; Settlers of MD"/>
    <m/>
    <m/>
    <x v="23"/>
    <s v="Dorsey"/>
    <s v="Patented in Jun 1706 by John Dorsey for 247 acres repatented as Gaither's Adventure and Creaghs Enlargement; One acre included in resurvey of Ferry Bridge called Gaither's Adventure"/>
    <s v="MOUNT GILBOA"/>
    <s v="MOUNT GILBOA - Dorsey"/>
    <s v="1706"/>
    <s v="Y"/>
    <s v="Patented in Jun 1706 by DORSEY, John for 247 acres repatented as Gaither's Adventure and Creaghs Enlargement; One acre included in resurvey of Ferry Bridge called Gaither's Adventure"/>
    <s v="N"/>
    <x v="2"/>
    <m/>
    <m/>
    <m/>
    <m/>
    <s v=""/>
    <m/>
    <m/>
    <m/>
    <s v="1706"/>
    <s v="Y"/>
    <s v="Patented in Jun 1706 by DORSEY, John for 247 acres repatented as Gaither's Adventure and Creaghs Enlargement; One acre included in resurvey of Ferry Bridge called Gaither's Adventure"/>
    <s v="N"/>
    <s v="1706"/>
    <s v="Y"/>
  </r>
  <r>
    <x v="527"/>
    <s v="MOUNT GILBOA - WILLIAMS"/>
    <x v="12"/>
    <s v=" William Smith"/>
    <s v="4/29/1761"/>
    <x v="46"/>
    <s v="1761-04"/>
    <s v="WILLIAMS, William"/>
    <s v=" William Williams"/>
    <s v="WILLIAMS, William"/>
    <s v="Apr 1761"/>
    <s v="1761"/>
    <s v="1761-04"/>
    <s v="Baltimore"/>
    <x v="0"/>
    <x v="1"/>
    <n v="499"/>
    <s v="Resurvey of his 329 acre share of Stought (Stout) in Baltimore County, adjoining Fredericks Stadt and Hickory Ridge"/>
    <s v="Mount Unity"/>
    <s v="Stout"/>
    <m/>
    <s v="Mount Gilboa"/>
    <s v="Mount Giboa Plat"/>
    <m/>
    <x v="172"/>
    <m/>
    <s v="Surveyed 4/29/1761 by William Smith; Patented in Apr 1761 by William Williams for 499 acres repatented as Mount Unity; Resurvey of his 329 acre share of Stought (Stout) in Baltimore County, adjoining Fredericks Stadt and Hickory Ridge"/>
    <s v="MOUNT GILBOA"/>
    <s v="MOUNT GILBOA - Williams"/>
    <s v="1761"/>
    <s v="Y"/>
    <s v="Patented in Apr 1761 by WILLIAMS, William for 499 acres repatented as Mount Unity; Resurvey of his 329 acre share of Stought (Stout) in Baltimore County, adjoining Fredericks Stadt and Hickory Ridge"/>
    <s v="N"/>
    <x v="0"/>
    <m/>
    <m/>
    <m/>
    <m/>
    <s v=""/>
    <m/>
    <m/>
    <m/>
    <s v="1761"/>
    <s v="Y"/>
    <s v="Patented in Apr 1761 by WILLIAMS, William for 499 acres repatented as Mount Unity; Resurvey of his 329 acre share of Stought (Stout) in Baltimore County, adjoining Fredericks Stadt and Hickory Ridge"/>
    <s v="N"/>
    <s v="1761"/>
    <s v="Y"/>
  </r>
  <r>
    <x v="528"/>
    <s v="MOUNT HEBRON"/>
    <x v="16"/>
    <s v=" John Duvall"/>
    <s v="8/25/1828"/>
    <x v="98"/>
    <s v="1828-08"/>
    <s v="DORSEY, Thomas"/>
    <s v=" Thomas Dorsey"/>
    <s v="DORSEY, Thomas"/>
    <s v="Jun 1830"/>
    <s v="1830"/>
    <s v="1830-06"/>
    <s v="Anne Arundel"/>
    <x v="1"/>
    <x v="1"/>
    <n v="2152"/>
    <s v="Lying partly in Anne Arundel and partly in Baltimore Counties , a resurvey of Gardiners Garden, Batchellors Choice [Samuel Peel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Batchellors Choice [Bacholders Choyce], Rogues Harbor, Grays Bower, MacKinseys Angle, Carrick, Williamsons Trouble, Good Luck, Good Luck Enlarged, Johns Lookout, Manor Hamilton, part of Sewells Lot, Mount Calvary, Yates Contrivance, Cockeys Regulation, East Lothian, Thackers Chance, Yates Inheritance, Yates, Addition, Hopsons Choice, MacKinseys Discovery Enlarged, Windsor Plains, John And Elizabeth"/>
    <m/>
    <s v="Gardiners Garden, Batchellors Choic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Rogues Harbor, Grays Bower, MacKinseys Angle, Carrick, Williamsons Trouble, Good Luck, Good Luck Enlarged, Johns Lookout, Manor Hamilton, part of Sewells Lot, Mount Calvary, Yates Cotrivance, Cockeys Regulation, East Lothian, Thackers Chance, Yates Inheritance, Yates, Addition, Hopsons Choice, MacKinseys Discovery Enlarged, Windsor Plains, John And Elizabeth"/>
    <m/>
    <s v="Mount Hebron"/>
    <s v="Mount Hebron Plat"/>
    <m/>
    <x v="23"/>
    <m/>
    <s v="Surveyed 8/25/1828 by John Duvall; Patented in Jun 1830 by Thomas Dorsey for 2152 acres; Lying partly in Anne Arundel and partly in Baltimore Counties , a resurvey of Gardiners Garden, Batchellors Choice [Samuel Peel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Batchellors Choice [Bacholders Choyce], Rogues Harbor, Grays Bower, MacKinseys Angle, Carrick, Williamsons Trouble, Good Luck, Good Luck Enlarged, Johns Lookout, Manor Hamilton, part of Sewells Lot, Mount Calvary, Yates Contrivance, Cockeys Regulation, East Lothian, Thackers Chance, Yates Inheritance, Yates, Addition, Hopsons Choice, MacKinseys Discovery Enlarged, Windsor Plains, John And Elizabeth"/>
    <s v="MOUNT HEBRON"/>
    <s v="MOUNT HEBRON"/>
    <s v="1830"/>
    <s v="Y"/>
    <s v="Patented in Jun 1830 by DORSEY, Thomas for 2152 acres; Lying partly in Anne Arundel and partly in Baltimore Counties , a resurvey of Gardiners Garden, Batchellors Choice [Samuel Peel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Batchellors Choice [Bacholders Choyce], Rogues Harbor, Grays Bower, MacKinseys Angle, Carrick, Williamsons Trouble, Good Luck, Good Luck Enlarged, Johns Lookout, Manor Hamilton, part of Sewells Lot, Mount Calvary, Yates Contrivance, Cockeys Regulation, East Lothian, Thackers Chance, Yates Inheritance, Yates, Addition, Hopsons Choice, MacKinseys Discovery Enlarged, Windsor Plains, John And Elizabeth"/>
    <s v="N"/>
    <x v="2"/>
    <m/>
    <m/>
    <m/>
    <n v="-2"/>
    <n v="14"/>
    <m/>
    <m/>
    <m/>
    <s v="1830"/>
    <s v="Y"/>
    <s v="Patented in Jun 1830 by DORSEY, Thomas for 2152 acres; Lying partly in Anne Arundel and partly in Baltimore Counties , a resurvey of Gardiners Garden, Batchellors Choice [Samuel Peel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Batchellors Choice [Bacholders Choyce], Rogues Harbor, Grays Bower, MacKinseys Angle, Carrick, Williamsons Trouble, Good Luck, Good Luck Enlarged, Johns Lookout, Manor Hamilton, part of Sewells Lot, Mount Calvary, Yates Contrivance, Cockeys Regulation, East Lothian, Thackers Chance, Yates Inheritance, Yates, Addition, Hopsons Choice, MacKinseys Discovery Enlarged, Windsor Plains, John And Elizabeth"/>
    <s v="N"/>
    <s v="1830"/>
    <s v="Y"/>
  </r>
  <r>
    <x v="529"/>
    <s v="MOUNT MISERY"/>
    <x v="1"/>
    <s v=" Basil Burgess"/>
    <s v="6/21/1773"/>
    <x v="29"/>
    <s v="1773-06"/>
    <s v="COCKEY, Thomas "/>
    <s v=" Thomas  Cockey"/>
    <s v="COCKEY, Thomas "/>
    <s v="Nov 1773"/>
    <s v="1773"/>
    <s v="1773-11"/>
    <s v="Anne Arundel"/>
    <x v="1"/>
    <x v="1"/>
    <n v="414"/>
    <s v="Resurvey of Joshua's Grove, Joshua's Addition, and Boden's Folly"/>
    <m/>
    <s v="Joshuas Grove, Joshuas Addition, Bowdens Folly"/>
    <m/>
    <s v="Mount Misery"/>
    <s v="Mount Misery Plat"/>
    <m/>
    <x v="61"/>
    <m/>
    <s v="Surveyed 6/21/1773 by Basil Burgess; Patented in Nov 1773 by Thomas Cockey for 414 acres; Resurvey of Joshua's Grove, Joshua's Addition, and Boden's Folly"/>
    <s v="MOUNT MISERY"/>
    <s v="MOUNT MISERY"/>
    <s v=""/>
    <s v=""/>
    <s v=""/>
    <s v=""/>
    <x v="3"/>
    <m/>
    <m/>
    <m/>
    <n v="0"/>
    <n v="176"/>
    <m/>
    <m/>
    <m/>
    <s v=""/>
    <s v=""/>
    <s v=""/>
    <s v=""/>
    <s v=""/>
    <s v=""/>
  </r>
  <r>
    <x v="530"/>
    <s v="MOUNT SION"/>
    <x v="10"/>
    <s v=" John Dorsey"/>
    <s v="10/20/1725"/>
    <x v="22"/>
    <s v="1725-10"/>
    <s v="WAINWRIGHT, Thomas "/>
    <s v=" Thomas  Wainwright"/>
    <s v="WAINWRIGHT, Thomas "/>
    <m/>
    <s v=""/>
    <s v=""/>
    <s v="Baltimore"/>
    <x v="1"/>
    <x v="2"/>
    <n v="32"/>
    <s v="in Baltimore County &quot;on the west side of the main falls of Patapsco River&quot;, adjoining Rebecca's Lott"/>
    <s v="Mount Aetna"/>
    <s v="Mount Sion"/>
    <s v="indexed as Mount Lion at MSA patent site, Mount Aetna patent says Mount Sion was surveyed in Oct 1725 for 200 acres but never patented"/>
    <s v="Mount Sion"/>
    <s v="Mount Sion Plat"/>
    <m/>
    <x v="88"/>
    <m/>
    <s v="Surveyed 10/20/1725 by John Dorsey;  by Thomas Wainwright for 32 acres repatented as Mount Aetna; in Baltimore County &quot;on the west side of the main falls of Patapsco River&quot;, adjoining Rebecca's Lott"/>
    <s v="MOUNT SION"/>
    <s v="MOUNT SION"/>
    <s v="1725"/>
    <s v="N"/>
    <s v="by WAINWRIGHT, Thomas for 32 acres repatented as Mount Aetna; in Baltimore County &quot;on the west side of the main falls of Patapsco River&quot;, adjoining Rebecca's Lott"/>
    <s v="N"/>
    <x v="2"/>
    <m/>
    <m/>
    <m/>
    <m/>
    <n v="621"/>
    <m/>
    <m/>
    <m/>
    <s v="1725"/>
    <s v="N"/>
    <s v="by WAINWRIGHT, Thomas for 32 acres repatented as Mount Aetna; in Baltimore County &quot;on the west side of the main falls of Patapsco River&quot;, adjoining Rebecca's Lott"/>
    <s v="N"/>
    <s v="1725"/>
    <s v="N"/>
  </r>
  <r>
    <x v="531"/>
    <s v=""/>
    <x v="1"/>
    <s v=" Basil Burgess"/>
    <s v="11//4/1773"/>
    <x v="29"/>
    <s v="1773-11"/>
    <s v="ELLICOTT, Joseph"/>
    <s v=" Joseph Ellicott"/>
    <s v="ELLICOTT, Joseph"/>
    <s v="Feb 1784"/>
    <s v="1784"/>
    <s v="1784-02"/>
    <s v="Anne Arundel"/>
    <x v="1"/>
    <x v="1"/>
    <n v="55"/>
    <s v="Resurvey of 34 acres of Mount Gilboa adding vacancies, spanning both sides of the great falls of Patapsco, adjoining Prestidges Folly and Good Neighborhood in the same area as Contention which was never patented, plat shows river running north of mill rather than south"/>
    <s v="West Ilchester"/>
    <s v="Stout"/>
    <s v="Joseph, Andrew, Nathaniel, and John Ellicott were partners; the survey was done in Nov 1773"/>
    <s v="Mount Unity"/>
    <s v="Mount Unity Plat"/>
    <m/>
    <x v="22"/>
    <m/>
    <s v="Surveyed 11//4/1773 by Basil Burgess; Patented in Feb 1784 by Joseph Ellicott for 55 acres repatented as West Ilchester; Resurvey of 34 acres of Mount Gilboa adding vacancies, spanning both sides of the great falls of Patapsco, adjoining Prestidges Folly and Good Neighborhood in the same area as Contention which was never patented, plat shows river running north of mill rather than south"/>
    <s v="MOUNT UNITY"/>
    <s v="MOUNT UNITY"/>
    <s v=""/>
    <s v=""/>
    <s v=""/>
    <s v=""/>
    <x v="3"/>
    <m/>
    <m/>
    <s v="Numbered courses, table of courses, bordering properties, river"/>
    <m/>
    <n v="525"/>
    <m/>
    <m/>
    <m/>
    <s v=""/>
    <s v=""/>
    <s v=""/>
    <s v=""/>
    <s v=""/>
    <s v=""/>
  </r>
  <r>
    <x v="532"/>
    <s v="MOUNT VESUVIUS"/>
    <x v="4"/>
    <s v=" Vachel Stevens"/>
    <s v="10/26/1787"/>
    <x v="88"/>
    <s v="1787-10"/>
    <s v="ELLICOTT, Jonathan "/>
    <s v=" Jonathan  Ellicott"/>
    <s v="ELLICOTT, Jonathan "/>
    <s v="Jun 1789"/>
    <s v="1789"/>
    <s v="1789-06"/>
    <s v="Anne Arundel"/>
    <x v="1"/>
    <x v="0"/>
    <n v="92.5"/>
    <s v="Vacant land between Hipsley's First Adventure, Contentment, and Islington"/>
    <m/>
    <s v="Mount Vesuvius"/>
    <s v="John and Andrew were partners, Andrew signed over his interest  to his sons Jonathan, Elias, and George"/>
    <s v="Mount Vesuvius"/>
    <s v="Mount Vesuvius Plat"/>
    <m/>
    <x v="22"/>
    <s v="Ellicott"/>
    <s v="Surveyed 10/26/1787 by Vachel Stevens; Patented in Jun 1789 by Jonathan Ellicott for 92.5 acres; Vacant land between Hipsley's First Adventure, Contentment, and Islington"/>
    <s v="MOUNT VESUVIUS"/>
    <s v="MOUNT VESUVIUS"/>
    <s v="1789"/>
    <s v="Y"/>
    <s v="Patented in Jun 1789 by ELLICOTT, Jonathan for 92.5 acres; Vacant land between Hipsley's First Adventure, Contentment, and Islington"/>
    <s v="N"/>
    <x v="3"/>
    <m/>
    <m/>
    <m/>
    <m/>
    <n v="436"/>
    <m/>
    <m/>
    <m/>
    <s v="1789"/>
    <s v="Y"/>
    <s v="Patented in Jun 1789 by ELLICOTT, Jonathan for 92.5 acres; Vacant land between Hipsley's First Adventure, Contentment, and Islington"/>
    <s v="N"/>
    <s v="1789"/>
    <s v="Y"/>
  </r>
  <r>
    <x v="533"/>
    <s v="NEALS CHANCE"/>
    <x v="3"/>
    <s v=" Richard Shipley"/>
    <s v="1/2/1748"/>
    <x v="44"/>
    <s v="1748-01"/>
    <s v="CLARK, Neale "/>
    <s v=" Neale  Clark"/>
    <s v="CLARK, Neale "/>
    <s v="Jan 1748"/>
    <s v="1748"/>
    <s v="1748-01"/>
    <s v="Anne Arundel"/>
    <x v="1"/>
    <x v="0"/>
    <n v="100"/>
    <s v="&quot;on the head draft of that branch of Patuxent called Snowdens River&quot; beginning &quot;on the north side of a draft of the afsd Snowdens River and near the head of the said river&quot;"/>
    <m/>
    <s v="Neals Chance"/>
    <m/>
    <s v="Neals Chance"/>
    <s v="Neals Chance Plat"/>
    <m/>
    <x v="78"/>
    <s v="Clark"/>
    <s v="Surveyed 1/2/1748 by Richard Shipley; Patented in Jan 1748 by Neale Clark for 100 acres; &quot;on the head draft of that branch of Patuxent called Snowdens River&quot; beginning &quot;on the north side of a draft of the afsd Snowdens River and near the head of the said river&quot;"/>
    <s v="NEALS CHANCE"/>
    <s v="NEALS CHANCE"/>
    <s v="1748"/>
    <s v="Y"/>
    <s v="Patented in Jan 1748 by CLARK, Neale for 100 acres; &quot;on the head draft of that branch of Patuxent called Snowdens River&quot; beginning &quot;on the north side of a draft of the afsd Snowdens River and near the nead of the said river&quot;"/>
    <s v="N"/>
    <x v="1"/>
    <s v="Indicated"/>
    <s v="Shown in plats for Prospect Hill and Hobbs Purchase with a barren just to the northwest"/>
    <m/>
    <n v="1"/>
    <n v="429"/>
    <m/>
    <m/>
    <m/>
    <s v="1748"/>
    <s v="Y"/>
    <s v="Patented in Jan 1748 by CLARK, Neale for 100 acres; &quot;on the head draft of that branch of Patuxent called Snowdens River&quot; beginning &quot;on the north side of a draft of the afsd Snowdens River and near the nead of the said river&quot;"/>
    <s v="N"/>
    <s v="1748"/>
    <s v="Y"/>
  </r>
  <r>
    <x v="534"/>
    <s v="NEALS DELIGHT"/>
    <x v="5"/>
    <s v=""/>
    <m/>
    <x v="10"/>
    <s v=""/>
    <s v="CLARK, Neale "/>
    <s v=" Neale  Clark"/>
    <s v="CLARK, Neale "/>
    <s v="Dec 1714"/>
    <s v="1714"/>
    <s v="1714-12"/>
    <m/>
    <x v="1"/>
    <x v="0"/>
    <n v="675"/>
    <m/>
    <s v="Neals Delight - Resurveyed"/>
    <s v="Neals Delight"/>
    <m/>
    <s v="no survey at MSA site; MSA S1593-1144; Settlers of MD"/>
    <m/>
    <m/>
    <x v="78"/>
    <m/>
    <s v="Patented in Dec 1714 by Neale Clark for 675 acres repatented as Neals Delight - Resurveyed"/>
    <s v="NEALS DELIGHT"/>
    <s v="NEALS DELIGHT"/>
    <s v="1714"/>
    <s v="Y"/>
    <s v="Patented in Dec 1714 by CLARK, Neale for 675 acres repatented as Neals Delight - Resurveyed"/>
    <s v="N"/>
    <x v="5"/>
    <m/>
    <m/>
    <m/>
    <m/>
    <n v="111"/>
    <m/>
    <m/>
    <m/>
    <s v="1714"/>
    <s v="Y"/>
    <s v="Patented in Dec 1714 by CLARK, Neale for 675 acres repatented as Neals Delight - Resurveyed"/>
    <s v="N"/>
    <s v="1714"/>
    <s v="Y"/>
  </r>
  <r>
    <x v="535"/>
    <s v=""/>
    <x v="2"/>
    <s v=" Henry Ridgely"/>
    <s v="1/17/1731"/>
    <x v="67"/>
    <s v="1731-01"/>
    <s v="CLARK, Neale "/>
    <s v=" Neale  Clark"/>
    <s v="CLARK, Neale "/>
    <s v="Jul 1734"/>
    <s v="1734"/>
    <s v="1734-07"/>
    <s v="Anne Arundel"/>
    <x v="1"/>
    <x v="1"/>
    <n v="1050"/>
    <s v="Resurvey of Neal's Delight that was 675 acres &quot;in the great fork of Patuxent River and on the North Branch or Snowdens River&quot;, adjoining Clark's Walks"/>
    <s v="Davis' Purchase"/>
    <s v="Neals Delight"/>
    <m/>
    <s v="Neals Delight - Resurveyed"/>
    <s v="Neals Delight - Resurveyed Plat"/>
    <m/>
    <x v="78"/>
    <s v="Neal"/>
    <s v="Surveyed 1/17/1731 by Henry Ridgely; Patented in Jul 1734 by Neale Clark for 1050 acres repatented as Davis' Purchase; Resurvey of Neal's Delight that was 675 acres &quot;in the great fork of Patuxent River and on the North Branch or Snowdens River&quot;, adjoining Clark's Walks"/>
    <s v="NEALS DELIGHT"/>
    <s v="NEALS DELIGHT - Resurveyed"/>
    <s v=""/>
    <s v=""/>
    <s v=""/>
    <s v=""/>
    <x v="5"/>
    <m/>
    <m/>
    <m/>
    <m/>
    <n v="48"/>
    <m/>
    <m/>
    <m/>
    <s v=""/>
    <s v=""/>
    <s v=""/>
    <s v=""/>
    <s v=""/>
    <s v=""/>
  </r>
  <r>
    <x v="536"/>
    <s v=""/>
    <x v="24"/>
    <s v=" James Carroll"/>
    <s v="3/1/1701"/>
    <x v="99"/>
    <s v="1701-03"/>
    <s v="CLARK, Neale "/>
    <s v=" Neale  Clark"/>
    <s v="CLARK, Neale "/>
    <s v="Oct 1701"/>
    <s v="1701"/>
    <s v="1701-10"/>
    <s v="Anne Arundel"/>
    <x v="1"/>
    <x v="2"/>
    <n v="675"/>
    <s v="&quot;on the north side of ? River&quot;"/>
    <m/>
    <s v="Neals Delight"/>
    <s v="never patented"/>
    <s v="Neals Delight (Unpatented)"/>
    <s v="no plat provided"/>
    <m/>
    <x v="78"/>
    <m/>
    <s v="Surveyed 3/1/1701 by James Carroll; Patented in Oct 1701 by Neale Clark for 675 acres; &quot;on the north side of ? River&quot;"/>
    <s v="NEALS DELIGHT (Unpatented)"/>
    <s v="NEALS DELIGHT (Unpatented)"/>
    <s v=""/>
    <s v=""/>
    <s v=""/>
    <s v=""/>
    <x v="5"/>
    <m/>
    <m/>
    <m/>
    <m/>
    <s v=""/>
    <m/>
    <m/>
    <m/>
    <s v=""/>
    <s v=""/>
    <s v=""/>
    <s v=""/>
    <s v=""/>
    <s v=""/>
  </r>
  <r>
    <x v="537"/>
    <s v="NELSONS RAINBOW"/>
    <x v="23"/>
    <s v=" James Weems"/>
    <s v="1/4/1727"/>
    <x v="57"/>
    <s v="1727-01"/>
    <s v="RIDGELY, Nicholas "/>
    <s v=" Nicholas  Ridgely"/>
    <s v="RIDGELY, Nicholas "/>
    <s v="Oct 1729"/>
    <s v="1729"/>
    <s v="1729-10"/>
    <s v="Anne Arundel"/>
    <x v="1"/>
    <x v="0"/>
    <n v="100"/>
    <s v="&quot;in the fork of Patuxent River&quot; starting at the beginning tree of Laswell's Hopewell, surveyed for Richard Nealson (Nelson) but he assigned his rights to Nicholas Ridgely"/>
    <m/>
    <s v="Nelsons Rainbow"/>
    <s v="Surveyed for Richard Nealson (Nelson) but he assigned his rights to Nicholas Ridgely"/>
    <s v="Nealsons Rainbow"/>
    <s v="Nealsons Rainbow Plat"/>
    <m/>
    <x v="12"/>
    <m/>
    <s v="Surveyed 1/4/1727 by James Weems; Patented in Oct 1729 by Nicholas Ridgely for 100 acres; &quot;in the fork of Patuxent River&quot; starting at the beginning tree of Laswell's Hopewell, surveyed for Richard Nealson (Nelson) but he assigned his rights to Nicholas Ridgely"/>
    <s v="NELSONS RAINBOW"/>
    <s v="NELSONS RAINBOW"/>
    <s v="1729"/>
    <s v="Y"/>
    <s v="Patented in Oct 1729 by RIDGELY, Nicholas for 100 acres; &quot;in the fork of Patuxent River&quot; starting at the beginning tree of Laswell's Hopewell, surveyed for Richard Nealson (Nelson) but he assigned his rights to Nicholas Ridgely"/>
    <s v="N"/>
    <x v="5"/>
    <m/>
    <m/>
    <m/>
    <n v="-5"/>
    <n v="420"/>
    <m/>
    <m/>
    <m/>
    <s v="1729"/>
    <s v="Y"/>
    <s v="Patented in Oct 1729 by RIDGELY, Nicholas for 100 acres; &quot;in the fork of Patuxent River&quot; starting at the beginning tree of Laswell's Hopewell, surveyed for Richard Nealson (Nelson) but he assigned his rights to Nicholas Ridgely"/>
    <s v="N"/>
    <s v="1729"/>
    <s v="Y"/>
  </r>
  <r>
    <x v="538"/>
    <s v="NELSONS WALKS"/>
    <x v="5"/>
    <s v=""/>
    <m/>
    <x v="10"/>
    <s v=""/>
    <s v="NELSON, Richard "/>
    <s v=" Richard  Nelson"/>
    <s v="NELSON, Richard "/>
    <s v="Sep 1720"/>
    <s v="1720"/>
    <s v="1720-09"/>
    <s v="Anne Arundel"/>
    <x v="1"/>
    <x v="0"/>
    <n v="100"/>
    <s v="95.75 acres clear of elder surveys to repatent to Lloyd Hammond"/>
    <s v="Resurvey On Nelsons Walk and Part Of Rich Neck"/>
    <s v="Nelsons Walks"/>
    <m/>
    <s v="no survey at MSA patent site; MSA S1581-3378; Settlers of MD"/>
    <m/>
    <m/>
    <x v="57"/>
    <s v="Nelson"/>
    <s v="Patented in Sep 1720 by Richard Nelson for 100 acres repatented as Resurvey On Nelsons Walk and Part Of Rich Neck; 95.75 acres clear of elder surveys to repatent to Lloyd Hammond"/>
    <s v="NELSONS WALKS"/>
    <s v="NELSONS WALKS"/>
    <s v="1720"/>
    <s v="Y"/>
    <s v="Patented in Sep 1720 by NELSON, Richard for 100 acres repatented as Resurvey On Nelsons Walk and Part Of Rich Neck; 95.75 acres clear of elder surveys to repatent to Lloyd Hammond"/>
    <s v="N"/>
    <x v="24"/>
    <m/>
    <m/>
    <m/>
    <m/>
    <n v="421"/>
    <m/>
    <m/>
    <m/>
    <s v="1720"/>
    <s v="Y"/>
    <s v="Patented in Sep 1720 by NELSON, Richard for 100 acres repatented as Resurvey On Nelsons Walk and Part Of Rich Neck; 95.75 acres clear of elder surveys to repatent to Lloyd Hammond"/>
    <s v="N"/>
    <s v="1720"/>
    <s v="Y"/>
  </r>
  <r>
    <x v="539"/>
    <s v="NEW YEARS GIFT"/>
    <x v="5"/>
    <s v=""/>
    <m/>
    <x v="10"/>
    <s v=""/>
    <s v="CARROLL, Charles "/>
    <s v=" Charles  Carroll"/>
    <s v="CARROLL, Charles "/>
    <s v="Feb 1706"/>
    <s v="1706"/>
    <s v="1706-02"/>
    <s v="Baltimore"/>
    <x v="1"/>
    <x v="0"/>
    <n v="1300"/>
    <m/>
    <s v="New Year's Gift Enlarged"/>
    <s v="New Years Gift"/>
    <m/>
    <s v="no survey at MSA patent site; MSA S1593-1161; Settlers of MD (Feb 1707)"/>
    <m/>
    <m/>
    <x v="9"/>
    <s v="Carroll"/>
    <s v="Patented in Feb 1706 by Charles Carroll for 1300 acres repatented as New Year's Gift Enlarged"/>
    <s v="NEW YEARS GIFT"/>
    <s v="NEW YEARS GIFT"/>
    <s v="1706"/>
    <s v="Y"/>
    <s v="Patented in Feb 1706 by CARROLL, Charles for 1300 acres repatented as New Year's Gift Enlarged"/>
    <s v="N"/>
    <x v="13"/>
    <m/>
    <m/>
    <m/>
    <m/>
    <n v="51"/>
    <m/>
    <m/>
    <m/>
    <s v="1706"/>
    <s v="Y"/>
    <s v="Patented in Feb 1706 by CARROLL, Charles for 1300 acres repatented as New Year's Gift Enlarged"/>
    <s v="N"/>
    <s v="1706"/>
    <s v="Y"/>
  </r>
  <r>
    <x v="540"/>
    <s v=""/>
    <x v="9"/>
    <s v=" Baruch Fowler"/>
    <s v="8/1/1800"/>
    <x v="100"/>
    <s v="1800-08"/>
    <s v="DORSEY, Caleb "/>
    <s v=" Caleb  Dorsey"/>
    <s v="DORSEY, Caleb "/>
    <s v="Oct 1801"/>
    <s v="1801"/>
    <s v="1801-10"/>
    <s v="Anne Arundel"/>
    <x v="1"/>
    <x v="1"/>
    <n v="272"/>
    <s v="Repatented New Year's Gift, Addition To New Year's Gift, and part of Major's Choice to remove elder surveys and add vacancies for 297 acres, adjoining Talbott's Resolution Manor and Higgins Chance And Dorseys Friendship (the original request for patent had been denied due to elder survey conflicts)"/>
    <m/>
    <s v="New Years Gift, Addition To New Years Gift"/>
    <m/>
    <s v="New Years Gift Enlarged"/>
    <s v="no plat provided"/>
    <m/>
    <x v="23"/>
    <s v="Dorsey"/>
    <s v="Surveyed 8/1/1800 by Baruch Fowler; Patented in Oct 1801 by Caleb Dorsey for 272 acres; Repatented New Year's Gift, Addition To New Year's Gift, and part of Major's Choice to remove elder surveys and add vacancies for 297 acres, adjoining Talbott's Resolution Manor and Higgins Chance And Dorseys Friendship (the original request for patent had been denied due to elder survey conflicts)"/>
    <s v="NEW YEARS GIFT ENLARGED"/>
    <s v="NEW YEARS GIFT ENLARGED"/>
    <s v=""/>
    <s v=""/>
    <s v=""/>
    <s v=""/>
    <x v="13"/>
    <m/>
    <m/>
    <m/>
    <n v="0"/>
    <n v="31"/>
    <m/>
    <m/>
    <m/>
    <s v=""/>
    <s v=""/>
    <s v=""/>
    <s v=""/>
    <s v=""/>
    <s v=""/>
  </r>
  <r>
    <x v="541"/>
    <s v="NOAHS ARK"/>
    <x v="3"/>
    <s v=" Richard Shipley"/>
    <s v="5/13/1754"/>
    <x v="36"/>
    <s v="1754-05"/>
    <s v="HOBBS, Joseph "/>
    <s v=" Joseph  Hobbs"/>
    <s v="HOBBS, Joseph "/>
    <s v="May 1754"/>
    <s v="1754"/>
    <s v="1754-05"/>
    <s v="Anne Arundel"/>
    <x v="1"/>
    <x v="0"/>
    <n v="50"/>
    <s v="&quot;in the head drafts of the Middle River of Patuxent&quot;"/>
    <s v="Repentance - Hobbs"/>
    <s v="Noahs Ark"/>
    <m/>
    <s v="Noahs Ark"/>
    <s v="Noahs Ark Plat"/>
    <m/>
    <x v="1"/>
    <s v="Hobbs"/>
    <s v="Surveyed 5/13/1754 by Richard Shipley; Patented in May 1754 by Joseph Hobbs for 50 acres repatented as Repentance - Hobbs; &quot;in the head drafts of the Middle River of Patuxent&quot;"/>
    <s v="NOAHS ARK"/>
    <s v="NOAHS ARK"/>
    <s v="1754"/>
    <s v="Y"/>
    <s v="Patented in May 1754 by HOBBS, Joseph for 50 acres repatented as Repentance - Hobbs; &quot;in the head drafts of the Middle River of Patuxent&quot;"/>
    <s v="N"/>
    <x v="12"/>
    <s v="Dependent/Indicated"/>
    <s v="Repentance resurvey shows original tract with Pooles Chance and Shipleys Enlargement"/>
    <m/>
    <n v="-5"/>
    <n v="550"/>
    <m/>
    <m/>
    <m/>
    <s v="1754"/>
    <s v="Y"/>
    <s v="Patented in May 1754 by HOBBS, Joseph for 50 acres repatented as Repentance - Hobbs; &quot;in the head drafts of the Middle River of Patuxent&quot;"/>
    <s v="N"/>
    <s v="1754"/>
    <s v="Y"/>
  </r>
  <r>
    <x v="542"/>
    <s v="NORTH HILLS"/>
    <x v="8"/>
    <s v=" Joshua Griffith"/>
    <s v="2/13/1761"/>
    <x v="46"/>
    <s v="1761-02"/>
    <s v="HOWARD, Henry "/>
    <s v=" Henry  Howard"/>
    <s v="HOWARD, Henry "/>
    <s v="Jan 1761"/>
    <s v="1761"/>
    <s v="1761-01"/>
    <s v="Anne Arundel"/>
    <x v="1"/>
    <x v="0"/>
    <n v="186"/>
    <s v="beginning &quot;near to the Middle River of Patuxent and on the north side thereof&quot; at the beginning tree of Howards Resolution"/>
    <m/>
    <s v="North Hills"/>
    <m/>
    <s v="North Hills"/>
    <s v="North Hills Plat"/>
    <m/>
    <x v="34"/>
    <m/>
    <s v="Surveyed 2/13/1761 by Joshua Griffith; Patented in Jan 1761 by Henry Howard for 186 acres; beginning &quot;near to the Middle River of Patuxent and on the north side thereof&quot; at the beginning tree of Howards Resolution"/>
    <s v="NORTH HILLS"/>
    <s v="NORTH HILLS"/>
    <s v="1761"/>
    <s v="Y"/>
    <s v="Patented in Jan 1761 by HOWARD, Henry for 186 acres; beginning &quot;near to the Middle River of Patuxent and on the north side thereof&quot; at the beginning tree of Howards Resolution"/>
    <s v="N"/>
    <x v="11"/>
    <s v="Dependent/Indicated"/>
    <s v="Howards Resolution"/>
    <m/>
    <m/>
    <s v=""/>
    <m/>
    <m/>
    <m/>
    <s v="1761"/>
    <s v="Y"/>
    <s v="Patented in Jan 1761 by HOWARD, Henry for 186 acres; beginning &quot;near to the Middle River of Patuxent and on the north side thereof&quot; at the beginning tree of Howards Resolution"/>
    <s v="N"/>
    <s v="1761"/>
    <s v="Y"/>
  </r>
  <r>
    <x v="543"/>
    <s v="NORTHERN ADDITION"/>
    <x v="6"/>
    <s v=" William Cromwell"/>
    <s v="5/4/1745"/>
    <x v="74"/>
    <s v="1745-05"/>
    <s v="HAMMOND, Philip "/>
    <s v=" Philip  Hammond"/>
    <s v="HAMMOND, Philip "/>
    <s v="May 1745"/>
    <s v="1745"/>
    <s v="1745-05"/>
    <s v="Anne Arundel"/>
    <x v="1"/>
    <x v="0"/>
    <n v="240"/>
    <s v="&quot;on the south side of the Western Falls of Patapsco River joining a tract of land called Woodford&quot; starting near the mouth of Delaware Bottom Branch"/>
    <s v="Hammond's Enlargement"/>
    <s v="Northern Addition"/>
    <s v="woodford"/>
    <s v="Northern Addition"/>
    <s v="Northern Addition Plat"/>
    <m/>
    <x v="11"/>
    <m/>
    <s v="Surveyed 5/4/1745 by William Cromwell; Patented in May 1745 by Philip Hammond for 240 acres repatented as Hammond's Enlargement; &quot;on the south side of the Western Falls of Patapsco River joining a tract of land called Woodford&quot; starting near the mouth of Delaware Bottom Branch"/>
    <s v="NORTHERN ADDITION"/>
    <s v="NORTHERN ADDITION"/>
    <s v="1745"/>
    <s v="Y"/>
    <s v="Patented in May 1745 by HAMMOND, Philip for 240 acres repatented as Hammond's Enlargement; &quot;on the south side of the Western Falls of Patapsco River joining a tract of land called Woodford&quot; starting near the mouth of Delaware Bottom Branch"/>
    <s v="N"/>
    <x v="23"/>
    <m/>
    <m/>
    <m/>
    <m/>
    <n v="274"/>
    <m/>
    <m/>
    <m/>
    <s v="1745"/>
    <s v="Y"/>
    <s v="Patented in May 1745 by HAMMOND, Philip for 240 acres repatented as Hammond's Enlargement; &quot;on the south side of the Western Falls of Patapsco River joining a tract of land called Woodford&quot; starting near the mouth of Delaware Bottom Branch"/>
    <s v="N"/>
    <s v="1745"/>
    <s v="Y"/>
  </r>
  <r>
    <x v="544"/>
    <s v="OAKLAND"/>
    <x v="16"/>
    <s v=" John Duvall"/>
    <s v="3/4/1837"/>
    <x v="101"/>
    <s v="1837-03"/>
    <s v="HOOD, Thomas Gen."/>
    <s v=" Thomas Gen. Hood"/>
    <s v="HOOD, Thomas Gen."/>
    <s v="Jun 1839"/>
    <s v="1839"/>
    <s v="1839-06"/>
    <s v="Anne Arundel"/>
    <x v="1"/>
    <x v="1"/>
    <n v="1461"/>
    <s v="Resurvey of Barnes Friendship, Barnes Pleasant Meadow, Dear Bought, Store House Hill, Addition To Store House Hill, Discord, Littleworth, First Addition To Littleworth, Second Addition To Littleworth, The Hurry, Sapling Hill; and part of the following tracts: Poverty Discovered, Conclusion, Self Defense, Invasion, Red Oak Spring, Good Neighborrhood Enlarged, Shipleys Discovery, Worthless, Lessworth"/>
    <m/>
    <s v="Oakland"/>
    <m/>
    <s v="Oakland"/>
    <s v="Oakland Plat"/>
    <m/>
    <x v="5"/>
    <m/>
    <s v="Surveyed 3/4/1837 by John Duvall; Patented in Jun 1839 by Thomas Gen. Hood for 1461 acres; Resurvey of Barnes Friendship, Barnes Pleasant Meadow, Dear Bought, Store House Hill, Addition To Store House Hill, Discord, Littleworth, First Addition To Littleworth, Second Addition To Littleworth, The Hurry, Sapling Hill; and part of the following tracts: Poverty Discovered, Conclusion, Self Defense, Invasion, Red Oak Spring, Good Neighborrhood Enlarged, Shipleys Discovery, Worthless, Lessworth"/>
    <s v="OAKLAND"/>
    <s v="OAKLAND"/>
    <s v="1839"/>
    <s v="Y"/>
    <s v="Patented in Jun 1839 by HOOD, Thomas Gen. for 1461 acres; Resurvey of Barnes Friendship, Barnes Pleasant Meadow, Dear Bought, Store House Hill, Addition To Store House Hill, Discord, Littleworth, First Addition To Littleworth, Second Addition To Littleworth, The Hurry, Sapling Hill; and part of the following tracts: Poverty Discovered, Conclusion, Self Defense, Invasion, Red Oak Spring, Good Neighborrhood Enlarged, Shipleys Discovery, Worthless, Lessworth"/>
    <s v="N"/>
    <x v="11"/>
    <s v="Fixed/Dependent"/>
    <s v="Resurvey of many properties; appears to follow Underwood, Old Frederick, and McKendree Roads and other contour lines"/>
    <m/>
    <m/>
    <n v="27"/>
    <m/>
    <m/>
    <m/>
    <s v="1839"/>
    <s v="Y"/>
    <s v="Patented in Jun 1839 by HOOD, Thomas Gen. for 1461 acres; Resurvey of Barnes Friendship, Barnes Pleasant Meadow, Dear Bought, Store House Hill, Addition To Store House Hill, Discord, Littleworth, First Addition To Littleworth, Second Addition To Littleworth, The Hurry, Sapling Hill; and part of the following tracts: Poverty Discovered, Conclusion, Self Defense, Invasion, Red Oak Spring, Good Neighborrhood Enlarged, Shipleys Discovery, Worthless, Lessworth"/>
    <s v="N"/>
    <s v="1839"/>
    <s v="Y"/>
  </r>
  <r>
    <x v="545"/>
    <s v="OELLA"/>
    <x v="11"/>
    <s v=" John Hatherly"/>
    <s v="2/24/1810"/>
    <x v="102"/>
    <s v="1810-02"/>
    <s v="UNION MANUFACTURING COMPANY"/>
    <s v=""/>
    <s v="UNION MANUFACTURING COMPANY"/>
    <s v="Mar 1811"/>
    <s v="1811"/>
    <s v="1811-03"/>
    <s v="Anne Arundel"/>
    <x v="1"/>
    <x v="1"/>
    <n v="864"/>
    <s v="Resurvey lying partly in Anne Arundel and partly in Baltimore County of part of West Ilchester, Hisseys First Venture, Garden, and Cragged Hills"/>
    <m/>
    <s v="Mount Unity, Teals Search, Mount Gilboa, Stout, Prestidges Folly, Good Neighborhood, Addition To Mount Unity, The First Discovery, Mount Vesuvius, The Escheat, Teals Chance, Haywards Pleasure, Hisseys First Venture, Garden, Cragged Hills"/>
    <m/>
    <s v="Oella"/>
    <s v="Oella Plat (Page 1)"/>
    <m/>
    <x v="59"/>
    <m/>
    <s v="Surveyed 2/24/1810 by John Hatherly; Patented in Mar 1811 by  for 864 acres; Resurvey lying partly in Anne Arundel and partly in Baltimore County of part of West Ilchester, Hisseys First Venture, Garden, and Cragged Hills"/>
    <s v="OELLA"/>
    <s v="OELLA"/>
    <s v="1811"/>
    <s v="Y"/>
    <s v="Patented in Mar 1811 by UNION MANUFACTURING COMPANY; Resurvey lying partly in Anne Arundel and partly in Baltimore County of part of West Ilchester, Hisseys First Venture, Garden, and Cragged Hills"/>
    <s v="N"/>
    <x v="3"/>
    <m/>
    <m/>
    <m/>
    <m/>
    <n v="66"/>
    <m/>
    <m/>
    <m/>
    <s v="1811"/>
    <s v="Y"/>
    <s v="Patented in Mar 1811 by UNION MANUFACTURING COMPANY; Resurvey lying partly in Anne Arundel and partly in Baltimore County of part of West Ilchester, Hisseys First Venture, Garden, and Cragged Hills"/>
    <s v="N"/>
    <s v="1811"/>
    <s v="Y"/>
  </r>
  <r>
    <x v="546"/>
    <s v="OLD MANS FOLLY - BROWN"/>
    <x v="3"/>
    <s v=" Richard Shipley"/>
    <s v="1/10/1756"/>
    <x v="37"/>
    <s v="1756-01"/>
    <s v="BROWN, Benjamin"/>
    <s v=" Benjamin Brown"/>
    <s v="BROWN, Benjamin"/>
    <s v="Jan 1756"/>
    <s v="1756"/>
    <s v="1756-01"/>
    <s v="Anne Arundel"/>
    <x v="1"/>
    <x v="0"/>
    <n v="24"/>
    <s v="&quot;on the westernmost side of the main falls of Patapsco River between the land called Brown's Addition and Ranter's Ridge&quot;, patented by Benjamin Brown and Robert Davis"/>
    <m/>
    <s v="Old Mans Folly (Davis/Brown)"/>
    <s v="Robert Davis and Benjamin Brown were partners"/>
    <s v="Old Mans Folly (Davis/Brown)"/>
    <s v="Old Mans Folly Plat"/>
    <m/>
    <x v="64"/>
    <m/>
    <s v="Surveyed 1/10/1756 by Richard Shipley; Patented in Jan 1756 by Benjamin Brown for 24 acres; &quot;on the westernmost side of the main falls of Patapsco River between the land called Brown's Addition and Ranter's Ridge&quot;, patented by Benjamin Brown and Robert Davis"/>
    <s v="OLD MANS FOLLY"/>
    <s v="OLD MANS FOLLY - Brown"/>
    <s v="1756"/>
    <s v="Y"/>
    <s v="Patented in Jan 1756 by BROWN, Benjamin for 24 acres; &quot;on the westernmost side of the main falls of Patapsco River between the land called Brown's Addition and Ranter's Ridge&quot;, patented by Benjamin Brown and Robert Davis"/>
    <s v="N"/>
    <x v="22"/>
    <m/>
    <m/>
    <m/>
    <m/>
    <n v="633"/>
    <m/>
    <m/>
    <m/>
    <s v="1756"/>
    <s v="Y"/>
    <s v="Patented in Jan 1756 by BROWN, Benjamin for 24 acres; &quot;on the westernmost side of the main falls of Patapsco River between the land called Brown's Addition and Ranter's Ridge&quot;, patented by Benjamin Brown and Robert Davis"/>
    <s v="N"/>
    <s v="1756"/>
    <s v="Y"/>
  </r>
  <r>
    <x v="547"/>
    <s v="OLD MANS FOLLY - HAMMOND"/>
    <x v="3"/>
    <s v=" Richard Shipley"/>
    <s v="3/3/1747"/>
    <x v="25"/>
    <s v="1747-03"/>
    <s v="HAMMOND, John "/>
    <s v=" John  Hammond"/>
    <s v="HAMMOND, John "/>
    <s v="Oct 1748"/>
    <s v="1748"/>
    <s v="1748-10"/>
    <s v="Anne Arundel"/>
    <x v="1"/>
    <x v="1"/>
    <n v="420"/>
    <s v="Resurvey of Dorsey's Angles in the drafts of Deep Run"/>
    <m/>
    <s v="Dorseys Angles"/>
    <s v="John Hammond of Charles"/>
    <s v="Old Mans Folly (Hammond)"/>
    <s v="Old Mans Folly (Hammond) Plat"/>
    <m/>
    <x v="11"/>
    <s v="Hammond"/>
    <s v="Surveyed 3/3/1747 by Richard Shipley; Patented in Oct 1748 by John Hammond for 420 acres; Resurvey of Dorsey's Angles in the drafts of Deep Run"/>
    <s v="OLD MANS FOLLY"/>
    <s v="OLD MANS FOLLY - Hammond"/>
    <s v="1748"/>
    <s v="Y"/>
    <s v="Patented in Oct 1748 by HAMMOND, John for 420 acres; Resurvey of Dorsey's Angles in the drafts of Deep Run"/>
    <s v="N"/>
    <x v="9"/>
    <m/>
    <m/>
    <m/>
    <m/>
    <n v="183"/>
    <m/>
    <m/>
    <m/>
    <s v="1748"/>
    <s v="Y"/>
    <s v="Patented in Oct 1748 by HAMMOND, John for 420 acres; Resurvey of Dorsey's Angles in the drafts of Deep Run"/>
    <s v="N"/>
    <s v="1748"/>
    <s v="Y"/>
  </r>
  <r>
    <x v="548"/>
    <s v="OLIVERS CHANCE"/>
    <x v="3"/>
    <s v=" Richard Shipley"/>
    <s v="9/4/1749"/>
    <x v="24"/>
    <s v="1749-09"/>
    <s v="OLIVER, John "/>
    <s v=" John  Oliver"/>
    <s v="OLIVER, John "/>
    <s v="Feb 1750"/>
    <s v="1750"/>
    <s v="1750-02"/>
    <s v="Anne Arundel"/>
    <x v="1"/>
    <x v="1"/>
    <n v="140"/>
    <s v="Resurvey of A Slipe By Chance"/>
    <m/>
    <s v="A Slipe By Chance"/>
    <m/>
    <s v="Olivers Chance"/>
    <s v="Olivers Chance Plat"/>
    <m/>
    <x v="2"/>
    <m/>
    <s v="Surveyed 9/4/1749 by Richard Shipley; Patented in Feb 1750 by John Oliver for 140 acres; Resurvey of A Slipe By Chance"/>
    <s v="OLIVERS CHANCE"/>
    <s v="OLIVERS CHANCE"/>
    <s v=""/>
    <s v=""/>
    <s v=""/>
    <s v=""/>
    <x v="2"/>
    <s v="Fixed"/>
    <s v="Bounds the Patapsco east of Good Fellowship"/>
    <m/>
    <m/>
    <n v="356"/>
    <m/>
    <m/>
    <m/>
    <s v=""/>
    <s v=""/>
    <s v=""/>
    <s v=""/>
    <s v=""/>
    <s v=""/>
  </r>
  <r>
    <x v="549"/>
    <s v="OVEN WOOD THICKET"/>
    <x v="2"/>
    <s v=" Henry Ridgely"/>
    <s v="2/24/1731"/>
    <x v="67"/>
    <s v="1731-02"/>
    <s v="BARNES, Peter "/>
    <s v=" Peter  Barnes"/>
    <s v="BARNES, Peter "/>
    <s v="Jun 1734"/>
    <s v="1734"/>
    <s v="1734-06"/>
    <s v="Anne Arundel"/>
    <x v="1"/>
    <x v="0"/>
    <n v="116"/>
    <s v="&quot;on the ridge between the drafts of Tongue Branch running into the Middle River of Patuxent and Robert Barnes's branch running into Snowdens River of the said Patuxent&quot;, near Dorsey's Grove"/>
    <m/>
    <s v="Oven Wood Thicket"/>
    <m/>
    <s v="Oven Wood Thicket"/>
    <s v="Oven Wood Thicket Plat"/>
    <m/>
    <x v="8"/>
    <s v="Barnes"/>
    <s v="Surveyed 2/24/1731 by Henry Ridgely; Patented in Jun 1734 by Peter Barnes for 116 acres; &quot;on the ridge between the drafts of Tongue Branch running into the Middle River of Patuxent and Robert Barnes's branch running into Snowdens River of the said Patuxent&quot;, near Dorsey's Grove"/>
    <s v="OVEN WOOD THICKET"/>
    <s v="OVEN WOOD THICKET"/>
    <s v="1734"/>
    <s v="Y"/>
    <s v="Patented in Jun 1734 by BARNES, Peter for 116 acres; &quot;on the ridge between the drafts of Tongue Branch running into the Middle River of Patuxent and Robert Barnes's branch running into Snowdens River of the said Patuxent&quot;, near Dorsey's Grove"/>
    <s v="N"/>
    <x v="6"/>
    <s v="Indicated"/>
    <s v="Shown on plat for Benjamins Addition"/>
    <s v="Numbered courses, table of courses"/>
    <n v="-5"/>
    <n v="392"/>
    <m/>
    <m/>
    <m/>
    <s v="1734"/>
    <s v="Y"/>
    <s v="Patented in Jun 1734 by BARNES, Peter for 116 acres; &quot;on the ridge between the drafts of Tongue Branch running into the Middle River of Patuxent and Robert Barnes's branch running into Snowdens River of the said Patuxent&quot;, near Dorsey's Grove"/>
    <s v="N"/>
    <s v="1734"/>
    <s v="Y"/>
  </r>
  <r>
    <x v="550"/>
    <s v=""/>
    <x v="10"/>
    <s v=" John Dorsey"/>
    <m/>
    <x v="10"/>
    <s v=""/>
    <s v="OWINGS, Richard "/>
    <s v=" Richard  Owings"/>
    <s v="OWINGS, Richard "/>
    <s v="Sep 1724"/>
    <s v="1724"/>
    <s v="1724-09"/>
    <s v="Baltimore"/>
    <x v="0"/>
    <x v="0"/>
    <n v="470"/>
    <s v="in Baltimore County starting &quot;near the head of a branch descending into the west side of the ? fork of the main falls of Patapsco River&quot;"/>
    <m/>
    <s v="Owens Outland Plains"/>
    <m/>
    <s v="Owens Outland Plains"/>
    <m/>
    <m/>
    <x v="111"/>
    <m/>
    <s v=" by John DorseyPatented in Sep 1724 by Richard Owings for 470 acres; in Baltimore County starting &quot;near the head of a branch descending into the west side of the ? fork of the main falls of Patapsco River&quot;"/>
    <s v="OWENS OUTLAND PLAINS"/>
    <s v="OWENS OUTLAND PLAINS"/>
    <s v=""/>
    <s v=""/>
    <s v=""/>
    <s v=""/>
    <x v="0"/>
    <m/>
    <m/>
    <m/>
    <m/>
    <s v=""/>
    <m/>
    <m/>
    <m/>
    <s v=""/>
    <s v=""/>
    <s v=""/>
    <s v=""/>
    <s v=""/>
    <s v=""/>
  </r>
  <r>
    <x v="551"/>
    <s v="PARRS ADDITION"/>
    <x v="2"/>
    <s v=" Henry Ridgely"/>
    <s v="5/6/1730"/>
    <x v="39"/>
    <s v="1730-05"/>
    <s v="PARR, John "/>
    <s v=" John  Parr"/>
    <s v="PARR, John "/>
    <s v="Sep 1731"/>
    <s v="1731"/>
    <s v="1731-09"/>
    <s v="Anne Arundel"/>
    <x v="1"/>
    <x v="0"/>
    <n v="103"/>
    <s v="&quot;in a fork of Patuxent River called Winkepin neck&quot; adjoining Boyce's Beginning and Boyce's Branch"/>
    <s v="Bensons Request"/>
    <s v="Parrs Addition"/>
    <m/>
    <s v="Parrs Addition"/>
    <s v="Parrs Addition Plat"/>
    <m/>
    <x v="40"/>
    <s v="Parr"/>
    <s v="Surveyed 5/6/1730 by Henry Ridgely; Patented in Sep 1731 by John Parr for 103 acres repatented as Bensons Request; &quot;in a fork of Patuxent River called Winkepin neck&quot; adjoining Boyce's Beginning and Boyce's Branch"/>
    <s v="PARRS ADDITION"/>
    <s v="PARRS ADDITION"/>
    <s v="1731"/>
    <s v="Y"/>
    <s v="Patented in Sep 1731 by PARR, John for 103 acres repatented as Bensons Request; &quot;in a fork of Patuxent River called Winkepin neck&quot; adjoining Boyce's Beginning and Boyce's Branch"/>
    <s v="N"/>
    <x v="10"/>
    <m/>
    <m/>
    <m/>
    <m/>
    <n v="416"/>
    <m/>
    <m/>
    <m/>
    <s v="1731"/>
    <s v="Y"/>
    <s v="Patented in Sep 1731 by PARR, John for 103 acres repatented as Bensons Request; &quot;in a fork of Patuxent River called Winkepin neck&quot; adjoining Boyce's Beginning and Boyce's Branch"/>
    <s v="N"/>
    <s v="1731"/>
    <s v="Y"/>
  </r>
  <r>
    <x v="552"/>
    <s v="PARRS RANGE"/>
    <x v="36"/>
    <s v=" Thomas Bentley"/>
    <s v="2/7/1744"/>
    <x v="12"/>
    <s v="1744-02"/>
    <s v="PARR, John "/>
    <s v=" John  Parr"/>
    <s v="PARR, John "/>
    <s v="Feb 1744"/>
    <s v="1744"/>
    <s v="1744-02"/>
    <s v="Prince George's"/>
    <x v="1"/>
    <x v="0"/>
    <n v="100"/>
    <s v="beginning &quot;on the south side of a small branch of Patapsco River&quot;"/>
    <m/>
    <s v="Parrs Range"/>
    <m/>
    <s v="Parrs Range"/>
    <s v="Parrs Range Plat"/>
    <m/>
    <x v="40"/>
    <m/>
    <s v="Surveyed 2/7/1744 by Thomas Bentley; Patented in Feb 1744 by John Parr for 100 acres; beginning &quot;on the south side of a small branch of Patapsco River&quot;"/>
    <s v="PARRS RANGE"/>
    <s v="PARRS RANGE"/>
    <s v="1744"/>
    <s v="Y"/>
    <s v="Patented in Feb 1744 by PARR, John for 100 acres; beginning &quot;on the south side of a small branch of Patapsco River&quot;"/>
    <s v="N"/>
    <x v="1"/>
    <m/>
    <m/>
    <m/>
    <m/>
    <n v="401"/>
    <m/>
    <m/>
    <m/>
    <s v="1744"/>
    <s v="Y"/>
    <s v="Patented in Feb 1744 by PARR, John for 100 acres; beginning &quot;on the south side of a small branch of Patapsco River&quot;"/>
    <s v="N"/>
    <s v="1744"/>
    <s v="Y"/>
  </r>
  <r>
    <x v="553"/>
    <s v="PARTNERSHIP"/>
    <x v="14"/>
    <s v=" Thomas Larkin"/>
    <s v="11/28/1719"/>
    <x v="17"/>
    <s v="1719-11"/>
    <s v="WORTHINGTON, Thomas "/>
    <s v=" Thomas  Worthington"/>
    <s v="WORTHINGTON, Thomas "/>
    <s v="Nov 1736"/>
    <s v="1736"/>
    <s v="1736-11"/>
    <s v="Anne Arundel"/>
    <x v="1"/>
    <x v="0"/>
    <n v="1000"/>
    <s v="&quot;lying on the west side of the Middle River of Patuxent and on the East side of the Cabbin Branch&quot;"/>
    <s v="Partnership - Resurveyed"/>
    <s v="Partnership"/>
    <s v="Henry and Nicholas Ridgely were partners, later Nicholas was not a partner and the land was resurveyed for 764 acres with Thomas having 2/3 and Henry 1/3"/>
    <s v="Partnership"/>
    <s v="Partnership - Resurveyed Plat"/>
    <m/>
    <x v="30"/>
    <s v="Worthington"/>
    <s v="Surveyed 11/28/1719 by Thomas Larkin; Patented in Nov 1736 by Thomas Worthington for 1000 acres repatented as Partnership - Resurveyed; &quot;lying on the west side of the Middle River of Patuxent and on the East side of the Cabbin Branch&quot;"/>
    <s v="PARTNERSHIP"/>
    <s v="PARTNERSHIP"/>
    <s v="1736"/>
    <s v="Y"/>
    <s v="Patented in Nov 1736 by WORTHINGTON, Thomas for 1000 acres repatented as Partnership - Resurveyed; &quot;lying on the west side of the Middle River of Patuxent and on the East side of the Cabbin Branch&quot;"/>
    <s v="N"/>
    <x v="10"/>
    <s v="Dependent"/>
    <s v="Snowdens Second Addition"/>
    <m/>
    <m/>
    <s v=""/>
    <m/>
    <m/>
    <m/>
    <s v="1736"/>
    <s v="Y"/>
    <s v="Patented in Nov 1736 by WORTHINGTON, Thomas for 1000 acres repatented as Partnership - Resurveyed; &quot;lying on the west side of the Middle River of Patuxent and on the East side of the Cabbin Branch&quot;"/>
    <s v="N"/>
    <s v="1736"/>
    <s v="Y"/>
  </r>
  <r>
    <x v="554"/>
    <s v=""/>
    <x v="6"/>
    <s v=" William Cromwell"/>
    <s v="9/5/1740"/>
    <x v="87"/>
    <s v="1740-09"/>
    <s v="WORTHINGTON, Thomas "/>
    <s v=" Thomas  Worthington"/>
    <s v="WORTHINGTON, Thomas "/>
    <s v="Oct 1744"/>
    <s v="1744"/>
    <s v="1744-10"/>
    <s v="Anne Arundel"/>
    <x v="1"/>
    <x v="1"/>
    <n v="764"/>
    <s v="Resurvey of Partnership &quot;in the great fork of Patuxent River adjoining to the land called White Wine And Claret&quot;"/>
    <m/>
    <s v="Partnership"/>
    <s v="Thomas Worthington and Henry Ridgely were partners"/>
    <s v="Partnership - Resurveyed"/>
    <s v="Partnership - Resurveyed Plat"/>
    <m/>
    <x v="30"/>
    <m/>
    <s v="Surveyed 9/5/1740 by William Cromwell; Patented in Oct 1744 by Thomas Worthington for 764 acres; Resurvey of Partnership &quot;in the great fork of Patuxent River adjoining to the land called White Wine And Claret&quot;"/>
    <s v="PARTNERSHIP"/>
    <s v="PARTNERSHIP - Resurveyed"/>
    <s v=""/>
    <s v=""/>
    <s v=""/>
    <s v=""/>
    <x v="14"/>
    <m/>
    <m/>
    <m/>
    <m/>
    <n v="72"/>
    <m/>
    <m/>
    <m/>
    <s v=""/>
    <s v=""/>
    <s v=""/>
    <s v=""/>
    <s v=""/>
    <s v=""/>
  </r>
  <r>
    <x v="555"/>
    <s v="PARTNERSHIP RENEWED"/>
    <x v="6"/>
    <s v=" William Cromwell"/>
    <s v="2/15/1743"/>
    <x v="45"/>
    <s v="1743-02"/>
    <s v="SHIPLEY, Peter"/>
    <s v=" Peter Shipley"/>
    <s v="SHIPLEY, Peter"/>
    <s v="Nov 1744"/>
    <s v="1744"/>
    <s v="1744-11"/>
    <s v="Anne Arundel"/>
    <x v="1"/>
    <x v="1"/>
    <n v="190"/>
    <s v="Resurvey of Brothers Partnership - Shipley"/>
    <m/>
    <s v="Partnership Renewed"/>
    <s v="Peter and Adam Shipley were partners"/>
    <s v="Partnership Renewed"/>
    <s v="Partnership Renewed Plat"/>
    <m/>
    <x v="7"/>
    <m/>
    <s v="Surveyed 2/15/1743 by William Cromwell; Patented in Nov 1744 by Peter Shipley for 190 acres; Resurvey of Brothers Partnership - Shipley"/>
    <s v="PARTNERSHIP RENEWED"/>
    <s v="PARTNERSHIP RENEWED"/>
    <s v=""/>
    <s v=""/>
    <s v=""/>
    <s v=""/>
    <x v="3"/>
    <m/>
    <m/>
    <m/>
    <m/>
    <n v="336"/>
    <m/>
    <m/>
    <m/>
    <s v=""/>
    <s v=""/>
    <s v=""/>
    <s v=""/>
    <s v=""/>
    <s v=""/>
  </r>
  <r>
    <x v="556"/>
    <s v="PATAPSCO MILL SEAT"/>
    <x v="4"/>
    <s v=" Vachel Stevens"/>
    <s v="6/21/1773"/>
    <x v="29"/>
    <s v="1773-06"/>
    <s v="GOODMAN, Samuel"/>
    <s v=" Samuel Goodman"/>
    <s v="GOODMAN, Samuel"/>
    <s v="Nov 1796"/>
    <s v="1796"/>
    <s v="1796-11"/>
    <s v="Anne Arundel"/>
    <x v="1"/>
    <x v="1"/>
    <n v="116"/>
    <s v="partly in Anne Arundel and partly in Baltimore Counties, resurvey of The Mill Seat north and east of Contentment, bordering Yates Contrivance, Contentment, the Patapsco River, Cragged Hills, Jacobs Desire, Garden, Eslington, Hoods Haven, and Joshuas Folly"/>
    <m/>
    <s v="The Mill Seat"/>
    <m/>
    <s v="Patapsco Mill Seat"/>
    <s v="Patapsco Mill Seat Plat"/>
    <m/>
    <x v="83"/>
    <m/>
    <s v="Surveyed 6/21/1773 by Vachel Stevens; Patented in Nov 1796 by Samuel Goodman for 116 acres; partly in Anne Arundel and partly in Baltimore Counties, resurvey of The Mill Seat north and east of Contentment, bordering Yates Contrivance, Contentment, the Patapsco River, Cragged Hills, Jacobs Desire, Garden, Eslington, Hoods Haven, and Joshuas Folly"/>
    <s v="PATAPSCO MILL SEAT"/>
    <s v="PATAPSCO MILL SEAT"/>
    <s v="1796"/>
    <s v="Y"/>
    <s v="Patented in Nov 1796 by GOODMAN, Samuel for 116 acres; partly in Anne Arundel and partly in Baltimore Counties, resurvey of The Mill Seat north and east of Contentment, bordering Yates Contrivance, Contentment, the Patapsco River, Cragged Hills, Jacobs Desire, Garden, Eslington, Hoods Haven, and Joshuas Folly"/>
    <s v="N"/>
    <x v="3"/>
    <s v="Dependent/Fixed"/>
    <s v="Joshuas Folly, Contentment"/>
    <m/>
    <n v="0"/>
    <n v="396"/>
    <m/>
    <m/>
    <m/>
    <s v="1796"/>
    <s v="Y"/>
    <s v="Patented in Nov 1796 by GOODMAN, Samuel for 116 acres; partly in Anne Arundel and partly in Baltimore Counties, resurvey of The Mill Seat north and east of Contentment, bordering Yates Contrivance, Contentment, the Patapsco River, Cragged Hills, Jacobs Desire, Garden, Eslington, Hoods Haven, and Joshuas Folly"/>
    <s v="N"/>
    <s v="1796"/>
    <s v="Y"/>
  </r>
  <r>
    <x v="557"/>
    <s v="PATRICKS CHOICE"/>
    <x v="4"/>
    <s v=" Vachel Stevens"/>
    <s v="3/5/1793"/>
    <x v="62"/>
    <s v="1793-03"/>
    <s v="MACGILL, Patrick Jr."/>
    <s v=" Patrick Jr. Macgill"/>
    <s v="MACGILL, Patrick Jr."/>
    <s v="Jul 1795"/>
    <s v="1795"/>
    <s v="1795-07"/>
    <s v="Anne Arundel"/>
    <x v="1"/>
    <x v="0"/>
    <n v="6.25"/>
    <s v="a vacancy between Jones' Addition, Cole's Choice, and Addition To Hobbs' Park"/>
    <m/>
    <s v="Patricks Choice"/>
    <m/>
    <s v="Patricks Choice"/>
    <s v="Patricks Choice Plat"/>
    <m/>
    <x v="33"/>
    <m/>
    <s v="Surveyed 3/5/1793 by Vachel Stevens; Patented in Jul 1795 by Patrick Jr. Macgill for 6.25 acres; a vacancy between Jones' Addition, Cole's Choice, and Addition To Hobbs' Park"/>
    <s v="PATRICKS CHOICE"/>
    <s v="PATRICKS CHOICE"/>
    <s v="1795"/>
    <s v="Y"/>
    <s v="Patented in Jul 1795 by MACGILL, Patrick Jr. for 6.25 acres; a vacancy between Jones' Addition, Cole's Choice, and Addition To Hobbs' Park"/>
    <s v="N"/>
    <x v="13"/>
    <m/>
    <m/>
    <m/>
    <m/>
    <s v=""/>
    <m/>
    <m/>
    <m/>
    <s v="1795"/>
    <s v="Y"/>
    <s v="Patented in Jul 1795 by MACGILL, Patrick Jr. for 6.25 acres; a vacancy between Jones' Addition, Cole's Choice, and Addition To Hobbs' Park"/>
    <s v="N"/>
    <s v="1795"/>
    <s v="Y"/>
  </r>
  <r>
    <x v="558"/>
    <s v="PATRICKS DELIGHT"/>
    <x v="4"/>
    <s v=" Vachel Stevens"/>
    <s v="3/5/1793"/>
    <x v="62"/>
    <s v="1793-03"/>
    <s v="MACGILL, Patrick Jr."/>
    <s v=" Patrick Jr. Macgill"/>
    <s v="MACGILL, Patrick Jr."/>
    <s v="Jul 1795"/>
    <s v="1795"/>
    <s v="1795-07"/>
    <s v="Anne Arundel"/>
    <x v="1"/>
    <x v="0"/>
    <n v="4.5"/>
    <s v="a wedge-shaped vacancy between Brown's Hopyard and Cocksell beginning at &quot;the beginning trees of a tract of land called Brown's Hopyard&quot;"/>
    <m/>
    <s v="Patricks Delight"/>
    <m/>
    <s v="Patricks Delight"/>
    <s v="Patricks Delight Plat"/>
    <m/>
    <x v="33"/>
    <m/>
    <s v="Surveyed 3/5/1793 by Vachel Stevens; Patented in Jul 1795 by Patrick Jr. Macgill for 4.5 acres; a wedge-shaped vacancy between Brown's Hopyard and Cocksell beginning at &quot;the beginning trees of a tract of land called Brown's Hopyard&quot;"/>
    <s v="PATRICKS DELIGHT"/>
    <s v="PATRICKS DELIGHT"/>
    <s v="1795"/>
    <s v="Y"/>
    <s v="Patented in Jul 1795 by MACGILL, Patrick Jr. for 4.5 acres; a wedge-shaped vacancy between Brown's Hopyard and Cocksell beginning at &quot;the beginning trees of a tract of land called Brown's Hopyard&quot;"/>
    <s v="N"/>
    <x v="13"/>
    <s v="Dependent"/>
    <s v="Browns Hopyard"/>
    <m/>
    <m/>
    <n v="748"/>
    <m/>
    <m/>
    <m/>
    <s v="1795"/>
    <s v="Y"/>
    <s v="Patented in Jul 1795 by MACGILL, Patrick Jr. for 4.5 acres; a wedge-shaped vacancy between Brown's Hopyard and Cocksell beginning at &quot;the beginning trees of a tract of land called Brown's Hopyard&quot;"/>
    <s v="N"/>
    <s v="1795"/>
    <s v="Y"/>
  </r>
  <r>
    <x v="559"/>
    <s v="PATRICKS FANCY"/>
    <x v="4"/>
    <s v=" Vachel Stevens"/>
    <s v="3/6/1793"/>
    <x v="62"/>
    <s v="1793-03"/>
    <s v="MACGILL, Patrick Jr."/>
    <s v=" Patrick Jr. Macgill"/>
    <s v="MACGILL, Patrick Jr."/>
    <s v="Jul 1795"/>
    <s v="1795"/>
    <s v="1795-07"/>
    <s v="Anne Arundel"/>
    <x v="1"/>
    <x v="0"/>
    <n v="9.25"/>
    <s v="starting at &quot;the end of the ninth line of a tract or parcel of land called Cocksell, said post being also a boundary of a tract or parcel of land called Crosses Forrest&quot; bounding southeast along Cocksell to Jones' Addition and back again in a narrow wedge"/>
    <m/>
    <s v="Patricks Fancy"/>
    <m/>
    <s v="Patricks Fancy"/>
    <s v="Patricks Fancy Plat"/>
    <m/>
    <x v="33"/>
    <m/>
    <s v="Surveyed 3/6/1793 by Vachel Stevens; Patented in Jul 1795 by Patrick Jr. Macgill for 9.25 acres; starting at &quot;the end of the ninth line of a tract or parcel of land called Cocksell, said post being also a boundary of a tract or parcel of land called Crosses Forrest&quot; bounding southeast along Cocksell to Jones' Addition and back again in a narrow wedge"/>
    <s v="PATRICKS FANCY"/>
    <s v="PATRICKS FANCY"/>
    <s v="1795"/>
    <s v="Y"/>
    <s v="Patented in Jul 1795 by MACGILL, Patrick Jr. for 9.25 acres; starting at &quot;the end of the ninth line of a tract or parcel of land called Cocksell, said post being also a boundary of a tract or parcel of land called Crosses Forrest&quot; bounding southeast along Cocksell to Jones' Addition and back again in a narrow wedge"/>
    <s v="N"/>
    <x v="13"/>
    <m/>
    <m/>
    <m/>
    <m/>
    <s v=""/>
    <m/>
    <m/>
    <m/>
    <s v="1795"/>
    <s v="Y"/>
    <s v="Patented in Jul 1795 by MACGILL, Patrick Jr. for 9.25 acres; starting at &quot;the end of the ninth line of a tract or parcel of land called Cocksell, said post being also a boundary of a tract or parcel of land called Crosses Forrest&quot; bounding southeast along Cocksell to Jones' Addition and back again in a narrow wedge"/>
    <s v="N"/>
    <s v="1795"/>
    <s v="Y"/>
  </r>
  <r>
    <x v="560"/>
    <s v="PATRICKS RAMBLE"/>
    <x v="4"/>
    <s v=" Vachel Stevens"/>
    <s v="3/4/1793"/>
    <x v="62"/>
    <s v="1793-03"/>
    <s v="MACGILL, Patrick Jr."/>
    <s v=" Patrick Jr. Macgill"/>
    <s v="MACGILL, Patrick Jr."/>
    <s v="Jul 1795"/>
    <s v="1795"/>
    <s v="1795-07"/>
    <s v="Anne Arundel"/>
    <x v="1"/>
    <x v="0"/>
    <n v="27"/>
    <s v="adjoining Brown's Hopyard, Cocksell, Crosses Forrest, Wincopin Neck, Cole's Choice, Jones' Addition and Jones' Fancy starting &quot;at the end of the north sixty four degrees east forty six perch course of a tract or parcel of land called Bare Hill&quot;"/>
    <m/>
    <s v="Patricks Ramble"/>
    <m/>
    <s v="Patricks Ramble"/>
    <s v="Patricks Ramble Plat"/>
    <m/>
    <x v="33"/>
    <m/>
    <s v="Surveyed 3/4/1793 by Vachel Stevens; Patented in Jul 1795 by Patrick Jr. Macgill for 27 acres; adjoining Brown's Hopyard, Cocksell, Crosses Forrest, Wincopin Neck, Cole's Choice, Jones' Addition and Jones' Fancy starting &quot;at the end of the north sixty four degrees east forty six perch course of a tract or parcel of land called Bare Hill&quot;"/>
    <s v="PATRICKS RAMBLE"/>
    <s v="PATRICKS RAMBLE"/>
    <s v="1795"/>
    <s v="Y"/>
    <s v="Patented in Jul 1795 by MACGILL, Patrick Jr. for 27 acres; adjoining Brown's Hopyard, Cocksell, Crosses Forrest, Wincopin Neck, Cole's Choice, Jones' Addition and Jones' Fancy starting &quot;at the end of the north sixty four degrees east forty six perch course of a tract or parcel of land called Bare Hill&quot;"/>
    <s v="N"/>
    <x v="10"/>
    <m/>
    <m/>
    <m/>
    <m/>
    <n v="622"/>
    <m/>
    <m/>
    <m/>
    <s v="1795"/>
    <s v="Y"/>
    <s v="Patented in Jul 1795 by MACGILL, Patrick Jr. for 27 acres; adjoining Brown's Hopyard, Cocksell, Crosses Forrest, Wincopin Neck, Cole's Choice, Jones' Addition and Jones' Fancy starting &quot;at the end of the north sixty four degrees east forty six perch course of a tract or parcel of land called Bare Hill&quot;"/>
    <s v="N"/>
    <s v="1795"/>
    <s v="Y"/>
  </r>
  <r>
    <x v="561"/>
    <s v="PEACE"/>
    <x v="8"/>
    <s v=" Joshua Griffith"/>
    <s v="6/20/1761"/>
    <x v="46"/>
    <s v="1761-06"/>
    <s v="DORSEY, Philemon "/>
    <s v=" Philemon  Dorsey"/>
    <s v="DORSEY, Philemon "/>
    <s v="Jun 1761"/>
    <s v="1761"/>
    <s v="1761-06"/>
    <s v="Anne Arundel"/>
    <x v="1"/>
    <x v="0"/>
    <n v="65"/>
    <s v="beginning &quot;at the end of the sixty second course of a tract of land called Silence, runs west of the northern end of Silence"/>
    <m/>
    <s v="Peace"/>
    <m/>
    <s v="Peace"/>
    <s v="Peace Plat"/>
    <m/>
    <x v="23"/>
    <m/>
    <s v="Surveyed 6/20/1761 by Joshua Griffith; Patented in Jun 1761 by Philemon Dorsey for 65 acres; beginning &quot;at the end of the sixty second course of a tract of land called Silence, runs west of the northern end of Silence"/>
    <s v="PEACE"/>
    <s v="PEACE"/>
    <s v="1761"/>
    <s v="Y"/>
    <s v="Patented in Jun 1761 by DORSEY, Philemon for 65 acres; beginning &quot;at the end of the sixty second course of a tract of land called Silence, runs west of the northern end of Silence"/>
    <s v="N"/>
    <x v="12"/>
    <m/>
    <m/>
    <m/>
    <m/>
    <n v="510"/>
    <m/>
    <m/>
    <m/>
    <s v="1761"/>
    <s v="Y"/>
    <s v="Patented in Jun 1761 by DORSEY, Philemon for 65 acres; beginning &quot;at the end of the sixty second course of a tract of land called Silence, runs west of the northern end of Silence"/>
    <s v="N"/>
    <s v="1761"/>
    <s v="Y"/>
  </r>
  <r>
    <x v="562"/>
    <s v="PHEASANT RIDGE"/>
    <x v="6"/>
    <s v=" William Cromwell"/>
    <s v="10/7/1744"/>
    <x v="12"/>
    <s v="1744-10"/>
    <s v="HOWARD, Henry "/>
    <s v=" Henry  Howard"/>
    <s v="HOWARD, Henry "/>
    <s v="Nov 1745"/>
    <s v="1745"/>
    <s v="1745-11"/>
    <s v="Anne Arundel"/>
    <x v="1"/>
    <x v="0"/>
    <n v="195"/>
    <s v="&quot;between the Middle River of Patuxent and Snowdens River&quot;, adjoining Hay Stack Meadows"/>
    <m/>
    <s v="Pheasant Ridge"/>
    <m/>
    <s v="Pheasant Ridge"/>
    <s v="Pheasant Ridge Plat"/>
    <m/>
    <x v="34"/>
    <s v="Howard"/>
    <s v="Surveyed 10/7/1744 by William Cromwell; Patented in Nov 1745 by Henry Howard for 195 acres; &quot;between the Middle River of Patuxent and Snowdens River&quot;, adjoining Hay Stack Meadows"/>
    <s v="PHEASANT RIDGE"/>
    <s v="PHEASANT RIDGE"/>
    <s v="1745"/>
    <s v="Y"/>
    <s v="Patented in Nov 1745 by HOWARD, Henry for 195 acres; &quot;between the Middle River of Patuxent and Snowdens River&quot;, adjoining Hay Stack Meadows"/>
    <s v="N"/>
    <x v="6"/>
    <m/>
    <m/>
    <m/>
    <m/>
    <n v="351"/>
    <m/>
    <m/>
    <m/>
    <s v="1745"/>
    <s v="Y"/>
    <s v="Patented in Nov 1745 by HOWARD, Henry for 195 acres; &quot;between the Middle River of Patuxent and Snowdens River&quot;, adjoining Hay Stack Meadows"/>
    <s v="N"/>
    <s v="1745"/>
    <s v="Y"/>
  </r>
  <r>
    <x v="563"/>
    <s v=""/>
    <x v="3"/>
    <s v=" Richard Shipley"/>
    <s v="2/26/1747"/>
    <x v="25"/>
    <s v="1747-02"/>
    <s v="PHELPS, Charles"/>
    <s v=" Charles Phelps"/>
    <s v="PHELPS, Charles"/>
    <s v="Feb 1747"/>
    <s v="1747"/>
    <s v="1747-02"/>
    <s v="Anne Arundel"/>
    <x v="2"/>
    <x v="0"/>
    <n v="50"/>
    <s v="&quot;on the east side of Severn Run and on the south side of a draft of the said Severn Run&quot;"/>
    <m/>
    <s v="Phelps His Fancy"/>
    <s v="Indexed as Phelps Her Fancy at MSA site"/>
    <s v="Phelps His Fancy"/>
    <s v="Phelps His Fancy Plat"/>
    <m/>
    <x v="173"/>
    <m/>
    <s v="Surveyed 2/26/1747 by Richard Shipley; Patented in Feb 1747 by Charles Phelps for 50 acres; &quot;on the east side of Severn Run and on the south side of a draft of the said Severn Run&quot;"/>
    <s v="PHELPS FANCY"/>
    <s v="PHELPS FANCY"/>
    <s v=""/>
    <s v=""/>
    <s v=""/>
    <s v=""/>
    <x v="0"/>
    <m/>
    <m/>
    <m/>
    <m/>
    <s v=""/>
    <m/>
    <m/>
    <m/>
    <s v=""/>
    <s v=""/>
    <s v=""/>
    <s v=""/>
    <s v=""/>
    <s v=""/>
  </r>
  <r>
    <x v="564"/>
    <s v="PHELPS LUCK"/>
    <x v="5"/>
    <s v=""/>
    <m/>
    <x v="10"/>
    <s v=""/>
    <s v="PHELPS, Walter "/>
    <s v=" Walter  Phelps"/>
    <s v="PHELPS, Walter "/>
    <s v="Dec 1695"/>
    <s v="1695"/>
    <s v="1695-12"/>
    <m/>
    <x v="1"/>
    <x v="0"/>
    <n v="238"/>
    <m/>
    <s v="Hammond's Elk Ridge Connection"/>
    <s v="Phelps Luck"/>
    <m/>
    <s v="no survey at MSA patent site; MSA S1593-1225; Settlers of MD"/>
    <m/>
    <m/>
    <x v="173"/>
    <s v="Phelps"/>
    <s v="Patented in Dec 1695 by Walter Phelps for 238 acres repatented as Hammond's Elk Ridge Connection"/>
    <s v="PHELPS LUCK"/>
    <s v="PHELPS LUCK"/>
    <s v="1695"/>
    <s v="Y"/>
    <s v="Patented in Dec 1695 by PHELPS, Walter for 238 acres repatented as Hammond's Elk Ridge Connection"/>
    <s v="N"/>
    <x v="13"/>
    <m/>
    <m/>
    <m/>
    <m/>
    <n v="248"/>
    <m/>
    <m/>
    <m/>
    <s v="1695"/>
    <s v="Y"/>
    <s v="Patented in Dec 1695 by PHELPS, Walter for 238 acres repatented as Hammond's Elk Ridge Connection"/>
    <s v="N"/>
    <s v="1695"/>
    <s v="Y"/>
  </r>
  <r>
    <x v="565"/>
    <s v="PIERPOINTS DISCOVERY"/>
    <x v="10"/>
    <s v=" John Dorsey"/>
    <s v="6/1/1721"/>
    <x v="23"/>
    <s v="1721-06"/>
    <s v="PIERPOINT, Charles"/>
    <s v=" Charles Pierpoint"/>
    <s v="PIERPOINT, Charles"/>
    <s v="Mar 1729"/>
    <s v="1729"/>
    <s v="1729-03"/>
    <s v="Baltimore"/>
    <x v="1"/>
    <x v="0"/>
    <n v="100"/>
    <s v="in Baltimore County &quot;the south side the main falls of Patapsco River and on Elk Ridge&quot; starting near &quot;the head of a draft of a branch descending into Patuxent&quot;"/>
    <s v="Upton Park"/>
    <s v="Pierpoints Discovery"/>
    <m/>
    <s v="Pierpoints Discovery"/>
    <s v="Pierpoints Discovery Plat"/>
    <m/>
    <x v="3"/>
    <m/>
    <s v="Surveyed 6/1/1721 by John Dorsey; Patented in Mar 1729 by Charles Pierpoint for 100 acres repatented as Upton Park; in Baltimore County &quot;the south side the main falls of Patapsco River and on Elk Ridge&quot; starting near &quot;the head of a draft of a branch descending into Patuxent&quot;"/>
    <s v="PIERPOINTS DISCOVERY"/>
    <s v="PIERPOINTS DISCOVERY"/>
    <s v="1729"/>
    <s v="Y"/>
    <s v="Patented in Mar 1729 by PIERPOINT, Charles for 100 acres repatented as Upton Park; in Baltimore County &quot;the south side the main falls of Patapsco River and on Elk Ridge&quot; starting near &quot;the head of a draft of a branch descending into Patuxent&quot;"/>
    <s v="N"/>
    <x v="3"/>
    <m/>
    <m/>
    <m/>
    <m/>
    <n v="384"/>
    <m/>
    <m/>
    <m/>
    <s v="1729"/>
    <s v="Y"/>
    <s v="Patented in Mar 1729 by PIERPOINT, Charles for 100 acres repatented as Upton Park; in Baltimore County &quot;the south side the main falls of Patapsco River and on Elk Ridge&quot; starting near &quot;the head of a draft of a branch descending into Patuxent&quot;"/>
    <s v="N"/>
    <s v="1729"/>
    <s v="Y"/>
  </r>
  <r>
    <x v="566"/>
    <s v="PIERPOINTS PLEASURE"/>
    <x v="6"/>
    <s v=" William Cromwell"/>
    <s v="2/10/1745"/>
    <x v="74"/>
    <s v="1745-02"/>
    <s v="PIERPOINT, Charles"/>
    <s v=" Charles Pierpoint"/>
    <s v="PIERPOINT, Charles"/>
    <s v="Feb 1744"/>
    <s v="1744"/>
    <s v="1744-02"/>
    <s v="Anne Arundel"/>
    <x v="1"/>
    <x v="0"/>
    <n v="26.5"/>
    <s v="&quot;between two tracts of land one called Chews Vineyard the other called Talbotts Last Shift and joyning a tract of land called Calebs Vineyard&quot;, starting at the beginning tree for Calebs Vineyard"/>
    <m/>
    <s v="Pierpoints Pleasure"/>
    <m/>
    <s v="Pierpoints Pleasure"/>
    <s v="Pierpoints Pleasure Plat"/>
    <m/>
    <x v="3"/>
    <m/>
    <s v="Surveyed 2/10/1745 by William Cromwell; Patented in Feb 1744 by Charles Pierpoint for 26.5 acres; &quot;between two tracts of land one called Chews Vineyard the other called Talbotts Last Shift and joyning a tract of land called Calebs Vineyard&quot;, starting at the beginning tree for Calebs Vineyard"/>
    <s v="PIERPOINTS PLEASURE"/>
    <s v="PIERPOINTS PLEASURE"/>
    <s v="1744"/>
    <s v="Y"/>
    <s v="Patented in Feb 1744 by PIERPOINT, Charles for 26.5 acres; &quot;between two tracts of land one called Chews Vineyard the other called Talbotts Last Shift and joyning a tract of land called Calebs Vineyard&quot;, starting at the beginning tree for Calebs Vineyard"/>
    <s v="N"/>
    <x v="3"/>
    <m/>
    <m/>
    <m/>
    <n v="-4"/>
    <n v="625"/>
    <m/>
    <m/>
    <m/>
    <s v="1744"/>
    <s v="Y"/>
    <s v="Patented in Feb 1744 by PIERPOINT, Charles for 26.5 acres; &quot;between two tracts of land one called Chews Vineyard the other called Talbotts Last Shift and joyning a tract of land called Calebs Vineyard&quot;, starting at the beginning tree for Calebs Vineyard"/>
    <s v="N"/>
    <s v="1744"/>
    <s v="Y"/>
  </r>
  <r>
    <x v="567"/>
    <s v="PIGEON ROOST"/>
    <x v="8"/>
    <s v=" Joshua Griffith"/>
    <s v="6/5/1761"/>
    <x v="46"/>
    <s v="1761-06"/>
    <s v="BISSET, Thomas "/>
    <s v=" Thomas  Bisset"/>
    <s v="BISSET, Thomas "/>
    <s v="Jun 1761"/>
    <s v="1761"/>
    <s v="1761-06"/>
    <s v="Anne Arundel"/>
    <x v="1"/>
    <x v="0"/>
    <n v="40"/>
    <s v="no description but shown on the plat for Windsor Forrest survey of 1769"/>
    <m/>
    <s v="Pigeon Roost"/>
    <m/>
    <s v="Pigeon Roost"/>
    <s v="Pigeon Roost Plat"/>
    <m/>
    <x v="174"/>
    <s v="Bisset"/>
    <s v="Surveyed 6/5/1761 by Joshua Griffith; Patented in Jun 1761 by Thomas Bisset for 40 acres; no description but shown on the plat for Windsor Forrest survey of 1769"/>
    <s v="PIGEON ROOST"/>
    <s v="PIGEON ROOST"/>
    <s v="1761"/>
    <s v="Y"/>
    <s v="Patented in Jun 1761 by BISSET, Thomas for 40 acres; no description but shown on the plat for Windsor Forrest survey of 1769"/>
    <s v="N"/>
    <x v="1"/>
    <m/>
    <m/>
    <m/>
    <m/>
    <n v="593"/>
    <m/>
    <m/>
    <m/>
    <s v="1761"/>
    <s v="Y"/>
    <s v="Patented in Jun 1761 by BISSET, Thomas for 40 acres; no description but shown on the plat for Windsor Forrest survey of 1769"/>
    <s v="N"/>
    <s v="1761"/>
    <s v="Y"/>
  </r>
  <r>
    <x v="568"/>
    <s v="PILLA TERRA"/>
    <x v="1"/>
    <s v=" Basil Burgess"/>
    <s v="3/16/1776"/>
    <x v="60"/>
    <s v="1776-03"/>
    <s v="SELLMAN, William"/>
    <s v=" William Sellman"/>
    <s v="SELLMAN, William"/>
    <s v="Oct 1783"/>
    <s v="1783"/>
    <s v="1783-10"/>
    <s v="Anne Arundel"/>
    <x v="1"/>
    <x v="0"/>
    <n v="23"/>
    <s v="starting at trees &quot;near the south side of the Middle River of Patuxent they being the second bounded trees of a tract or parcel of land called Warfield's Range and the beginning trees of another tract or parcel of land called Long And Narrow&quot;"/>
    <m/>
    <s v="Pilla Terra"/>
    <m/>
    <s v="Pilla Terra"/>
    <s v="Pilla Terra Plat"/>
    <m/>
    <x v="155"/>
    <m/>
    <s v="Surveyed 3/16/1776 by Basil Burgess; Patented in Oct 1783 by William Sellman for 23 acres; starting at trees &quot;near the south side of the Middle River of Patuxent they being the second bounded trees of a tract or parcel of land called Warfield's Range and the beginning trees of another tract or parcel of land called Long And Narrow&quot;"/>
    <s v="PILLA TERRA"/>
    <s v="PILLA TERRA"/>
    <s v="1783"/>
    <s v="Y"/>
    <s v="Patented in Oct 1783 by SELLMAN, William for 23 acres; starting at trees &quot;near the south side of the Middle River of Patuxent they being the second bounded trees of a tract or parcel of land called Warfield's Range and the beginning trees of another tract or parcel of land called Long And Narrow&quot;"/>
    <s v="N"/>
    <x v="5"/>
    <m/>
    <m/>
    <m/>
    <m/>
    <n v="659"/>
    <m/>
    <m/>
    <m/>
    <s v="1783"/>
    <s v="Y"/>
    <s v="Patented in Oct 1783 by SELLMAN, William for 23 acres; starting at trees &quot;near the south side of the Middle River of Patuxent they being the second bounded trees of a tract or parcel of land called Warfield's Range and the beginning trees of another tract or parcel of land called Long And Narrow&quot;"/>
    <s v="N"/>
    <s v="1783"/>
    <s v="Y"/>
  </r>
  <r>
    <x v="569"/>
    <s v="PILLAGED ENLARGED"/>
    <x v="8"/>
    <s v=" Joshua Griffith"/>
    <s v="12/11/1764"/>
    <x v="20"/>
    <s v="1764-12"/>
    <s v="MANSELL, Samuel "/>
    <s v=" Samuel  Mansell"/>
    <s v="MANSELL, Samuel "/>
    <s v="Jan 1765"/>
    <s v="1765"/>
    <s v="1765-01"/>
    <s v="Anne Arundel"/>
    <x v="1"/>
    <x v="2"/>
    <n v="771"/>
    <s v="Resurvey of Pillaged Land with vacancies lying in both Anne Arundel and Baltimore Counties, adjoining Moberley's Tavern to the south and Favour And Ease to the west; this survey was never patented"/>
    <s v="Trouble For Nothing"/>
    <s v="Pillaged Land"/>
    <s v="never patented"/>
    <s v="Pillaged Enlarged"/>
    <s v="Pillaged Enlarged Plat"/>
    <m/>
    <x v="21"/>
    <m/>
    <s v="Surveyed 12/11/1764 by Joshua Griffith; Patented in Jan 1765 by Samuel Mansell for 771 acres repatented as Trouble For Nothing; Resurvey of Pillaged Land with vacancies lying in both Anne Arundel and Baltimore Counties, adjoining Moberley's Tavern to the south and Favour And Ease to the west; this survey was never patented"/>
    <s v="PILLAGED ENLARGED"/>
    <s v="PILLAGED ENLARGED"/>
    <s v="1765"/>
    <s v="Y"/>
    <s v="Patented in Jan 1765 by MANSELL, Samuel for 771 acres repatented as Trouble For Nothing; Resurvey of Pillaged Land with vacancies lying in both Anne Arundel and Baltimore Counties, adjoining Moberley's Tavern to the south and Favour And Ease to the west; this survey was never patented"/>
    <s v="N"/>
    <x v="1"/>
    <s v="Dependent"/>
    <s v="Moberleys Tavern, Favor And Ease"/>
    <m/>
    <n v="0"/>
    <n v="83"/>
    <m/>
    <m/>
    <m/>
    <s v="1765"/>
    <s v="Y"/>
    <s v="Patented in Jan 1765 by MANSELL, Samuel for 771 acres repatented as Trouble For Nothing; Resurvey of Pillaged Land with vacancies lying in both Anne Arundel and Baltimore Counties, adjoining Moberley's Tavern to the south and Favour And Ease to the west; this survey was never patented"/>
    <s v="N"/>
    <s v="1765"/>
    <s v="Y"/>
  </r>
  <r>
    <x v="570"/>
    <s v="PILLAGED LAND"/>
    <x v="3"/>
    <s v=" Richard Shipley"/>
    <s v="5/1/1755"/>
    <x v="34"/>
    <s v="1755-05"/>
    <s v="MANSELL, Samuel "/>
    <s v=" Samuel  Mansell"/>
    <s v="MANSELL, Samuel "/>
    <s v="Jan 1763"/>
    <s v="1763"/>
    <s v="1763-01"/>
    <s v="Anne Arundel"/>
    <x v="1"/>
    <x v="0"/>
    <n v="55"/>
    <s v="&quot;on the south side of the western falls of Patapsco River on a small branch descending into the aforesaid falls&quot;"/>
    <s v="Hampton Court"/>
    <s v="Pillaged Land"/>
    <m/>
    <s v="Pillaged Land"/>
    <s v="Pillaged Land Plat"/>
    <m/>
    <x v="21"/>
    <m/>
    <s v="Surveyed 5/1/1755 by Richard Shipley; Patented in Jan 1763 by Samuel Mansell for 55 acres repatented as Hampton Court; &quot;on the south side of the western falls of Patapsco River on a small branch descending into the aforesaid falls&quot;"/>
    <s v="PILLAGED LAND"/>
    <s v="PILLAGED LAND"/>
    <s v="1763"/>
    <s v="Y"/>
    <s v="Patented in Jan 1763 by MANSELL, Samuel for 55 acres repatented as Hampton Court; &quot;on the south side of the western falls of Patapsco River on a small branch descending into the aforesaid falls&quot;"/>
    <s v="N"/>
    <x v="1"/>
    <s v="Dependent/Indicated"/>
    <s v="Shown in Pillaged Enlarged plat"/>
    <m/>
    <n v="0"/>
    <n v="533"/>
    <m/>
    <m/>
    <m/>
    <s v="1763"/>
    <s v="Y"/>
    <s v="Patented in Jan 1763 by MANSELL, Samuel for 55 acres repatented as Hampton Court; &quot;on the south side of the western falls of Patapsco River on a small branch descending into the aforesaid falls&quot;"/>
    <s v="N"/>
    <s v="1763"/>
    <s v="Y"/>
  </r>
  <r>
    <x v="571"/>
    <s v="PINCH CLOSE FORREST"/>
    <x v="6"/>
    <s v=" William Cromwell"/>
    <s v="3/6/1743"/>
    <x v="45"/>
    <s v="1743-03"/>
    <s v="SHIPLEY, Uri"/>
    <s v=" Uri Shipley"/>
    <s v="SHIPLEY, Uri"/>
    <s v="Mar 1753"/>
    <s v="1753"/>
    <s v="1753-03"/>
    <s v="Anne Arundel"/>
    <x v="1"/>
    <x v="0"/>
    <n v="45"/>
    <s v="&quot;on the western side of Middle River&quot; starting about 100 perches east of Beaver Dam Glade leading into Dorsey's Branch"/>
    <s v="Four Brothers Portion"/>
    <s v="Pinch Close Forest"/>
    <m/>
    <s v="Pinch Close Forest"/>
    <s v="Pinch Close Forest Plat"/>
    <m/>
    <x v="7"/>
    <m/>
    <s v="Surveyed 3/6/1743 by William Cromwell; Patented in Mar 1753 by Uri Shipley for 45 acres repatented as Four Brothers Portion; &quot;on the western side of Middle River&quot; starting about 100 perches east of Beaver Dam Glade leading into Dorsey's Branch"/>
    <s v="PINCH CLOSE FORREST"/>
    <s v="PINCH CLOSE FORREST"/>
    <s v="1753"/>
    <s v="Y"/>
    <s v="Patented in Mar 1753 by SHIPLEY, Uri for 45 acres repatented as Four Brothers Portion; &quot;on the western side of Middle River&quot; starting about 100 perches east of Beaver Dam Glade leading into Dorsey's Branch"/>
    <s v="N"/>
    <x v="17"/>
    <m/>
    <m/>
    <m/>
    <m/>
    <n v="570"/>
    <m/>
    <m/>
    <m/>
    <s v="1753"/>
    <s v="Y"/>
    <s v="Patented in Mar 1753 by SHIPLEY, Uri for 45 acres repatented as Four Brothers Portion; &quot;on the western side of Middle River&quot; starting about 100 perches east of Beaver Dam Glade leading into Dorsey's Branch"/>
    <s v="N"/>
    <s v="1753"/>
    <s v="Y"/>
  </r>
  <r>
    <x v="572"/>
    <s v="PINKSTONES DELIGHT"/>
    <x v="5"/>
    <s v=""/>
    <m/>
    <x v="10"/>
    <s v=""/>
    <s v="PINKSTONE, Peter "/>
    <s v=" Peter  Pinkstone"/>
    <s v="PINKSTONE, Peter "/>
    <s v="Mar 1696"/>
    <s v="1696"/>
    <s v="1696-03"/>
    <s v="Anne Arundel"/>
    <x v="1"/>
    <x v="0"/>
    <n v="200"/>
    <m/>
    <s v="Three Brothers"/>
    <s v="Pinkstones Delight"/>
    <s v="needs work"/>
    <s v="no survey at MSA patent site; MSA S1593-1245; Settlers of MD"/>
    <m/>
    <m/>
    <x v="166"/>
    <s v="Dorsey"/>
    <s v="Patented in Mar 1696 by Peter Pinkstone for 200 acres repatented as Three Brothers"/>
    <s v="PINKSTONES DELIGHT"/>
    <s v="PINKSTONES DELIGHT"/>
    <s v="1696"/>
    <s v="Y"/>
    <s v="Patented in Mar 1696 by PINKSTONE, Peter for 200 acres repatented as Three Brothers"/>
    <s v="N"/>
    <x v="2"/>
    <m/>
    <m/>
    <m/>
    <m/>
    <s v=""/>
    <m/>
    <m/>
    <m/>
    <s v="1696"/>
    <s v="Y"/>
    <s v="Patented in Mar 1696 by PINKSTONE, Peter for 200 acres repatented as Three Brothers"/>
    <s v="N"/>
    <s v="1696"/>
    <s v="Y"/>
  </r>
  <r>
    <x v="573"/>
    <s v=""/>
    <x v="5"/>
    <s v=""/>
    <m/>
    <x v="10"/>
    <s v=""/>
    <m/>
    <s v=""/>
    <n v="0"/>
    <n v="1717"/>
    <s v="1717"/>
    <s v="1717-01"/>
    <s v="Anne Arundel"/>
    <x v="2"/>
    <x v="0"/>
    <n v="50"/>
    <m/>
    <s v="Trusty Friend"/>
    <s v="Pinkstones Fancy"/>
    <m/>
    <m/>
    <m/>
    <m/>
    <x v="59"/>
    <m/>
    <s v="Patented in 1717 for 50 acres repatented as Trusty Friend"/>
    <s v="PINKSTONES FANCY"/>
    <s v="PINKSTONES FANCY"/>
    <s v=""/>
    <s v=""/>
    <s v=""/>
    <s v=""/>
    <x v="0"/>
    <m/>
    <m/>
    <m/>
    <m/>
    <s v=""/>
    <m/>
    <m/>
    <m/>
    <s v=""/>
    <s v=""/>
    <s v=""/>
    <s v=""/>
    <s v=""/>
    <s v=""/>
  </r>
  <r>
    <x v="574"/>
    <s v="PLANTERS PLEASURE"/>
    <x v="5"/>
    <s v=""/>
    <m/>
    <x v="10"/>
    <s v=""/>
    <s v="PENN, Edward "/>
    <s v=" Edward  Penn"/>
    <s v="PENN, Edward "/>
    <s v="Jun 1700"/>
    <s v="1700"/>
    <s v="1700-06"/>
    <s v="Anne Arundel &amp; Baltimore"/>
    <x v="1"/>
    <x v="0"/>
    <n v="100"/>
    <s v="patented in both Anne Arundel and Baltimore Counties according to Settlers of MD"/>
    <m/>
    <s v="Planters Pleasure"/>
    <m/>
    <s v="no survey at MSA patent site; MSA S1593-1252; Settlers of MD"/>
    <m/>
    <m/>
    <x v="175"/>
    <s v="Penn"/>
    <s v="Patented in Jun 1700 by Edward Penn for 100 acres; patented in both Anne Arundel and Baltimore Counties according to Settlers of MD"/>
    <s v="PLANTERS PLEASURE"/>
    <s v="PLANTERS PLEASURE"/>
    <s v="1700"/>
    <s v="Y"/>
    <s v="Patented in Jun 1700 by PENN, Edward for 100 acres; patented in both Anne Arundel and Baltimore Counties according to Settlers of MD"/>
    <s v="N"/>
    <x v="18"/>
    <m/>
    <m/>
    <m/>
    <m/>
    <s v=""/>
    <m/>
    <m/>
    <m/>
    <s v="1700"/>
    <s v="Y"/>
    <s v="Patented in Jun 1700 by PENN, Edward for 100 acres; patented in both Anne Arundel and Baltimore Counties according to Settlers of MD"/>
    <s v="N"/>
    <s v="1700"/>
    <s v="Y"/>
  </r>
  <r>
    <x v="575"/>
    <s v="PLEASANT FIELDS"/>
    <x v="4"/>
    <s v=" Vachel Stevens"/>
    <s v="6/28/1784"/>
    <x v="103"/>
    <s v="1784-06"/>
    <s v="CHASE, Samuel"/>
    <s v=" Samuel Chase"/>
    <s v="CHASE, Samuel"/>
    <s v="Jan 1788"/>
    <s v="1788"/>
    <s v="1788-01"/>
    <s v="Anne Arundel"/>
    <x v="1"/>
    <x v="1"/>
    <n v="557"/>
    <s v="Resurvey of Upton Park adjoining Freeborns Progress, Sewells Coffer"/>
    <m/>
    <s v="Pierpoints Discovery, Joshuas Desire, Joshuas Expectation, Cowick Hall"/>
    <m/>
    <s v="Pleasant Fields"/>
    <s v="Pleasant Fields Plat"/>
    <m/>
    <x v="67"/>
    <m/>
    <s v="Surveyed 6/28/1784 by Vachel Stevens; Patented in Jan 1788 by Samuel Chase for 557 acres; Resurvey of Upton Park adjoining Freeborns Progress, Sewells Coffer"/>
    <s v="PLEASANT FIELDS"/>
    <s v="PLEASANT FIELDS"/>
    <s v="1788"/>
    <s v="Y"/>
    <s v="Patented in Jan 1788 by CHASE, Samuel for 557 acres; Resurvey of Upton Park adjoining Freeborns Progress, Sewells Coffer"/>
    <s v="N"/>
    <x v="3"/>
    <m/>
    <m/>
    <m/>
    <m/>
    <n v="134"/>
    <m/>
    <m/>
    <m/>
    <s v="1788"/>
    <s v="Y"/>
    <s v="Patented in Jan 1788 by CHASE, Samuel for 557 acres; Resurvey of Upton Park adjoining Freeborns Progress, Sewells Coffer"/>
    <s v="N"/>
    <s v="1788"/>
    <s v="Y"/>
  </r>
  <r>
    <x v="576"/>
    <s v="PLEASANT HILLS"/>
    <x v="4"/>
    <s v=" Vachel Stevens"/>
    <s v="2/17/1794"/>
    <x v="6"/>
    <s v="1794-02"/>
    <s v="SNOWDEN, Thomas "/>
    <s v=" Thomas  Snowden"/>
    <s v="SNOWDEN, Thomas "/>
    <s v="Oct 1796"/>
    <s v="1796"/>
    <s v="1796-10"/>
    <s v="Anne Arundel"/>
    <x v="1"/>
    <x v="1"/>
    <n v="250"/>
    <s v="Resurvey of Ridgely's Great Park and Ridgely's Range adjoining Fredericksburgh and Good Will To His Lordship"/>
    <m/>
    <s v="Ridgelys Great Park, Ridgelys Range"/>
    <s v="See &quot;Secondly&quot;"/>
    <s v="Snowdens Range, Pleasant Hills, and His Piece By Chance"/>
    <s v="Snowdens Range, Pleasant Hills, And His Piece By Chance Plat"/>
    <m/>
    <x v="56"/>
    <s v=""/>
    <s v="Surveyed 2/17/1794 by Vachel Stevens; Patented in Oct 1796 by Thomas Snowden for 250 acres; Resurvey of Ridgely's Great Park and Ridgely's Range adjoining Fredericksburgh and Good Will To His Lordship"/>
    <s v="PLEASANT HILLS"/>
    <s v="PLEASANT HILLS"/>
    <s v="1796"/>
    <s v="Y"/>
    <s v="Patented in Oct 1796 by SNOWDEN, Thomas for 250 acres; Resurvey of Ridgely's Great Park and Ridgely's Range adjoining Fredericksburgh and Good Will To His Lordship"/>
    <s v="N"/>
    <x v="12"/>
    <m/>
    <m/>
    <m/>
    <m/>
    <n v="262"/>
    <m/>
    <m/>
    <m/>
    <s v="1796"/>
    <s v="Y"/>
    <s v="Patented in Oct 1796 by SNOWDEN, Thomas for 250 acres; Resurvey of Ridgely's Great Park and Ridgely's Range adjoining Fredericksburgh and Good Will To His Lordship"/>
    <s v="N"/>
    <s v="1796"/>
    <s v="Y"/>
  </r>
  <r>
    <x v="577"/>
    <s v="PLEASANT MEADOW"/>
    <x v="7"/>
    <s v=" Orlando Griffith"/>
    <s v="10/22/1767"/>
    <x v="54"/>
    <s v="1767-10"/>
    <s v="BARNES, Charles "/>
    <s v=" Charles  Barnes"/>
    <s v="BARNES, Charles "/>
    <s v="Dec 1767"/>
    <s v="1767"/>
    <s v="1767-12"/>
    <s v="Anne Arundel"/>
    <x v="1"/>
    <x v="0"/>
    <n v="150"/>
    <s v="beginning &quot;on the north side of the Cattail River&quot;"/>
    <m/>
    <s v="Pleasant Meadow"/>
    <m/>
    <s v="Pleasant Meadow"/>
    <s v="Pleasant Meadow Plat"/>
    <m/>
    <x v="8"/>
    <s v="Barnes"/>
    <s v="Surveyed 10/22/1767 by Orlando Griffith; Patented in Dec 1767 by Charles Barnes for 150 acres; beginning &quot;on the north side of the Cattail River&quot;"/>
    <s v="PLEASANT MEADOW"/>
    <s v="PLEASANT MEADOW"/>
    <s v="1767"/>
    <s v="Y"/>
    <s v="Patented in Dec 1767 by BARNES, Charles for 150 acres; beginning &quot;on the north of the Cattail River&quot;"/>
    <s v="N"/>
    <x v="12"/>
    <m/>
    <m/>
    <m/>
    <m/>
    <n v="353"/>
    <m/>
    <m/>
    <m/>
    <s v="1767"/>
    <s v="Y"/>
    <s v="Patented in Dec 1767 by BARNES, Charles for 150 acres; beginning &quot;on the north of the Cattail River&quot;"/>
    <s v="N"/>
    <s v="1767"/>
    <s v="Y"/>
  </r>
  <r>
    <x v="578"/>
    <s v="PLEASANT MEADOWS"/>
    <x v="1"/>
    <s v=" Basil Burgess"/>
    <s v="12/24/1770"/>
    <x v="0"/>
    <s v="1770-12"/>
    <s v="DORSEY, John"/>
    <s v=" John Dorsey"/>
    <s v="DORSEY, John"/>
    <s v="May 1774"/>
    <s v="1774"/>
    <s v="1774-05"/>
    <s v="Anne Arundel"/>
    <x v="1"/>
    <x v="0"/>
    <n v="16"/>
    <s v="beginning &quot;on the west side of a glade descending into Snowdens River commonly called and known by the name of the Hay Stack Meadow Glade&quot;"/>
    <m/>
    <s v="Pleasant Meadows"/>
    <s v="needs work - plat in Glenelg??"/>
    <s v="Pleasant Meadows"/>
    <s v="Pleasant Meadows Plat"/>
    <m/>
    <x v="23"/>
    <m/>
    <s v="Surveyed 12/24/1770 by Basil Burgess; Patented in May 1774 by John Dorsey for 16 acres; beginning &quot;on the west side of a glade descending into Snowdens River commonly called and known by the name of the Hay Stack Meadow Glade&quot;"/>
    <s v="PLEASANT MEADOWS"/>
    <s v="PLEASANT MEADOWS"/>
    <s v="1774"/>
    <s v="Y"/>
    <s v="Patented in May 1774 by DORSEY, John for 16 acres; beginning &quot;on the west side of a glade descending into Snowdens River commonly called and known by the name of the Hay Stack Meadow Glade&quot;"/>
    <s v="N"/>
    <x v="6"/>
    <m/>
    <m/>
    <m/>
    <m/>
    <n v="690"/>
    <m/>
    <m/>
    <m/>
    <s v="1774"/>
    <s v="Y"/>
    <s v="Patented in May 1774 by DORSEY, John for 16 acres; beginning &quot;on the west side of a glade descending into Snowdens River commonly called and known by the name of the Hay Stack Meadow Glade&quot;"/>
    <s v="N"/>
    <s v="1774"/>
    <s v="Y"/>
  </r>
  <r>
    <x v="579"/>
    <s v="PLEASANT PLAINS"/>
    <x v="9"/>
    <s v=" Baruch Fowler"/>
    <s v="12/18/1795"/>
    <x v="66"/>
    <s v="1795-12"/>
    <s v="STRINGER, John"/>
    <s v=" John Stringer"/>
    <s v="STRINGER, John"/>
    <s v="Nov 1809"/>
    <s v="1809"/>
    <s v="1809-11"/>
    <s v="Anne Arundel"/>
    <x v="1"/>
    <x v="1"/>
    <n v="758.25"/>
    <s v="Resurvey of Hobbs Park, Warfields Contrivance, Food Plenty, Halls Lot, Browns Purchase, Widows Cost, and Stringers Park"/>
    <m/>
    <s v="Stringers Addition, Hobbs Park, Warfields Contrivance, Lees Range, Food Plenty, Halls Lot, Vines Chance, Ridgelys Lot (1694), Batchelors Hope, The Widows Cost"/>
    <m/>
    <s v="Pleasant Plains"/>
    <s v="Pleasant Plains Plat"/>
    <m/>
    <x v="176"/>
    <m/>
    <s v="Surveyed 12/18/1795 by Baruch Fowler; Patented in Nov 1809 by John Stringer for 758.25 acres; Resurvey of Hobbs Park, Warfields Contrivance, Food Plenty, Halls Lot, Browns Purchase, Widows Cost, and Stringers Park"/>
    <s v="PLEASANT PLAINS"/>
    <s v="PLEASANT PLAINS"/>
    <s v="1809"/>
    <s v="Y"/>
    <s v="Patented in Nov 1809 by STRINGER, John for 758.25 acres; Resurvey of Hobbs Park, Warfields Contrivance, Food Plenty, Halls Lot, Browns Purchase, Widows Cost, and Stringers Park"/>
    <s v="N"/>
    <x v="10"/>
    <m/>
    <m/>
    <m/>
    <n v="-4"/>
    <n v="82"/>
    <m/>
    <m/>
    <m/>
    <s v="1809"/>
    <s v="Y"/>
    <s v="Patented in Nov 1809 by STRINGER, John for 758.25 acres; Resurvey of Hobbs Park, Warfields Contrivance, Food Plenty, Halls Lot, Browns Purchase, Widows Cost, and Stringers Park"/>
    <s v="N"/>
    <s v="1809"/>
    <s v="Y"/>
  </r>
  <r>
    <x v="580"/>
    <s v="PLEASANT PROSPECT"/>
    <x v="7"/>
    <s v=" Orlando Griffith"/>
    <s v="7/6/1767"/>
    <x v="54"/>
    <s v="1767-07"/>
    <s v="DORSEY, Elizabeth"/>
    <s v=" Elizabeth Dorsey"/>
    <s v="DORSEY, Elizabeth"/>
    <s v="Mar 1775"/>
    <s v="1775"/>
    <s v="1775-03"/>
    <s v="Anne Arundel"/>
    <x v="1"/>
    <x v="0"/>
    <n v="70"/>
    <s v="&quot;beginning at the end of the third course of a tract of land called Dorsey's Range&quot;"/>
    <m/>
    <s v="Pleasant Prospect"/>
    <m/>
    <s v="Pleasant Prospect"/>
    <s v="Pleasant Prospect Plat"/>
    <m/>
    <x v="23"/>
    <m/>
    <s v="Surveyed 7/6/1767 by Orlando Griffith; Patented in Mar 1775 by Elizabeth Dorsey for 70 acres; &quot;beginning at the end of the third course of a tract of land called Dorsey's Range&quot;"/>
    <s v="PLEASANT PROSPECT"/>
    <s v="PLEASANT PROSPECT"/>
    <s v="1775"/>
    <s v="Y"/>
    <s v="Patented in Mar 1775 by DORSEY, Elizabeth for 70 acres; &quot;beginning at the end of the third course of a tract of land called Dorsey's Range&quot;"/>
    <s v="N"/>
    <x v="12"/>
    <m/>
    <m/>
    <m/>
    <m/>
    <n v="517"/>
    <m/>
    <m/>
    <m/>
    <s v="1775"/>
    <s v="Y"/>
    <s v="Patented in Mar 1775 by DORSEY, Elizabeth for 70 acres; &quot;beginning at the end of the third course of a tract of land called Dorsey's Range&quot;"/>
    <s v="N"/>
    <s v="1775"/>
    <s v="Y"/>
  </r>
  <r>
    <x v="581"/>
    <s v="PLEASANT SPRING"/>
    <x v="4"/>
    <s v=" Vachel Stevens"/>
    <s v="4/18/1793"/>
    <x v="62"/>
    <s v="1793-04"/>
    <s v="HOBBS, Wiilliam"/>
    <s v=" Wiilliam Hobbs"/>
    <s v="HOBBS, Wiilliam"/>
    <s v="Jan 1794"/>
    <s v="1794"/>
    <s v="1794-01"/>
    <s v="Anne Arundel"/>
    <x v="1"/>
    <x v="0"/>
    <n v="7.75"/>
    <s v="&quot;at the end of the sixty sixth line of a tract of land called Range Declined&quot; adjoining The Blooming Plains, Range Declined, Hampton Court,  and Mansells United Friendship"/>
    <m/>
    <s v="Pleasant Spring"/>
    <m/>
    <s v="Pleasant Spring"/>
    <s v="Pleasant Spring Plat"/>
    <m/>
    <x v="1"/>
    <m/>
    <s v="Surveyed 4/18/1793 by Vachel Stevens; Patented in Jan 1794 by Wiilliam Hobbs for 7.75 acres; &quot;at the end of the sixty sixth line of a tract of land called Range Declined&quot; adjoining The Blooming Plains, Range Declined, Hampton Court,  and Mansells United Friendship"/>
    <s v="PLEASANT SPRING"/>
    <s v="PLEASANT SPRING"/>
    <s v="1794"/>
    <s v="Y"/>
    <s v="Patented in Jan 1794 by HOBBS, Wiilliam for 7.75 acres; &quot;at the end of the sixty sixth line of a tract of land called Range Declined&quot; adjoining The Blooming Plains, Range Declined, Hampton Court,  and Mansells United Friendship"/>
    <s v="N"/>
    <x v="1"/>
    <m/>
    <m/>
    <m/>
    <m/>
    <n v="730"/>
    <m/>
    <m/>
    <m/>
    <s v="1794"/>
    <s v="Y"/>
    <s v="Patented in Jan 1794 by HOBBS, Wiilliam for 7.75 acres; &quot;at the end of the sixty sixth line of a tract of land called Range Declined&quot; adjoining The Blooming Plains, Range Declined, Hampton Court,  and Mansells United Friendship"/>
    <s v="N"/>
    <s v="1794"/>
    <s v="Y"/>
  </r>
  <r>
    <x v="582"/>
    <s v="PLEASANT VALLEY"/>
    <x v="11"/>
    <s v=" John Hatherly"/>
    <s v="3/23/1805"/>
    <x v="104"/>
    <s v="1805-03"/>
    <s v="DORSEY, Charles G."/>
    <s v=" Charles G. Dorsey"/>
    <s v="DORSEY, Charles G."/>
    <s v="Oct 1812"/>
    <s v="1812"/>
    <s v="1812-10"/>
    <s v="Anne Arundel"/>
    <x v="1"/>
    <x v="0"/>
    <n v="23.5"/>
    <s v="&quot;Beginning at the end of twenty perches on the eighty first line of the land called Ridgelys Range&quot; surveyed for Henry Welsh but patented for Charles G. Dorsey"/>
    <m/>
    <s v="Pleasant Valley"/>
    <m/>
    <s v="Pleasant Valley"/>
    <s v="Pleasant Valley Plat"/>
    <m/>
    <x v="23"/>
    <m/>
    <s v="Surveyed 3/23/1805 by John Hatherly; Patented in Oct 1812 by Charles G. Dorsey for 23.5 acres; &quot;Beginning at the end of twenty perches on the eighty first line of the land called Ridgelys Range&quot; surveyed for Henry Welsh but patented for Charles G. Dorsey"/>
    <s v="PLEASANT VALLEY"/>
    <s v="PLEASANT VALLEY"/>
    <s v="1812"/>
    <s v="Y"/>
    <s v="Patented in Oct 1812 by DORSEY, Charles G. for 23.5 acres; &quot;Beginning at the end of twenty perches on the eighty first line of the land called Ridgelys Range&quot; surveyed for Henry Welsh but patented for Charles G. Dorsey"/>
    <s v="N"/>
    <x v="12"/>
    <m/>
    <m/>
    <m/>
    <m/>
    <n v="649"/>
    <m/>
    <m/>
    <m/>
    <s v="1812"/>
    <s v="Y"/>
    <s v="Patented in Oct 1812 by DORSEY, Charles G. for 23.5 acres; &quot;Beginning at the end of twenty perches on the eighty first line of the land called Ridgelys Range&quot; surveyed for Henry Welsh but patented for Charles G. Dorsey"/>
    <s v="N"/>
    <s v="1812"/>
    <s v="Y"/>
  </r>
  <r>
    <x v="583"/>
    <s v="PLUMB TREE MEADOWS"/>
    <x v="9"/>
    <s v=" Baruch Fowler"/>
    <s v="2/17/1797"/>
    <x v="61"/>
    <s v="1797-02"/>
    <s v="RIDGELY, Richard"/>
    <s v=" Richard Ridgely"/>
    <s v="RIDGELY, Richard"/>
    <s v="Aug 1797"/>
    <s v="1797"/>
    <s v="1797-08"/>
    <s v="Anne Arundel"/>
    <x v="1"/>
    <x v="1"/>
    <n v="712.75"/>
    <s v="Resurvey for Richard Ridgely Esq. of a tract called Resurvey of Tracts (Thomas Worthington - 1735), beginning where stood the beginning tree of Long Reach then running SW two courses to Dorsey Search, then two more courses NW to the Patuxent River and then bounding on it.  Note that Resurvey of Tract appears to be south of Howard County and I suspect they referenced the wrong patent.  Appears to be a resurvey of Freeborns Progress."/>
    <m/>
    <s v="Freeborns Progress"/>
    <m/>
    <s v="Plumb Tree Meadows"/>
    <s v="Plumb Tree Meadows Plat"/>
    <m/>
    <x v="12"/>
    <m/>
    <s v="Surveyed 2/17/1797 by Baruch Fowler; Patented in Aug 1797 by Richard Ridgely for 712.75 acres; Resurvey for Richard Ridgely Esq. of a tract called Resurvey of Tracts (Thomas Worthington - 1735), beginning where stood the beginning tree of Long Reach then running SW two courses to Dorsey Search, then two more courses NW to the Patuxent River and then bounding on it.  Note that Resurvey of Tract appears to be south of Howard County and I suspect they referenced the wrong patent.  Appears to be a resurvey of Freeborns Progress."/>
    <s v="PLUMB TREE MEADOWS"/>
    <s v="PLUMB TREE MEADOWS"/>
    <s v="1797"/>
    <s v="Y"/>
    <s v="Patented in Aug 1797 by RIDGELY, Richard for 712.75 acres; Resurvey for Richard Ridgely Esq. of a tract called Resurvey of Tracts (Thomas Worthington - 1735), beginning where stood the beginning tree of Long Reach then running SW two courses to Dorsey Search, then two more courses NW to the Patuxent River and then bounding on it.  Note that Resurvey of Tract appears to be south of Howard County and I suspect they referenced the wrong patent.  Appears to be a resurvey of Freeborns Progress."/>
    <s v="N"/>
    <x v="2"/>
    <m/>
    <m/>
    <m/>
    <m/>
    <n v="96"/>
    <m/>
    <m/>
    <m/>
    <s v="1797"/>
    <s v="Y"/>
    <s v="Patented in Aug 1797 by RIDGELY, Richard for 712.75 acres; Resurvey for Richard Ridgely Esq. of a tract called Resurvey of Tracts (Thomas Worthington - 1735), beginning where stood the beginning tree of Long Reach then running SW two courses to Dorsey Search, then two more courses NW to the Patuxent River and then bounding on it.  Note that Resurvey of Tract appears to be south of Howard County and I suspect they referenced the wrong patent.  Appears to be a resurvey of Freeborns Progress."/>
    <s v="N"/>
    <s v="1797"/>
    <s v="Y"/>
  </r>
  <r>
    <x v="584"/>
    <s v=""/>
    <x v="7"/>
    <s v=" Orlando Griffith"/>
    <s v="3/3/1766"/>
    <x v="28"/>
    <s v="1766-03"/>
    <s v="MUSGROVE, Samuel "/>
    <s v=" Samuel  Musgrove"/>
    <s v="MUSGROVE, Samuel "/>
    <s v="Mar 1766"/>
    <s v="1766"/>
    <s v="1766-03"/>
    <s v="Anne Arundel"/>
    <x v="1"/>
    <x v="0"/>
    <n v="25"/>
    <s v="Beginning &quot;on the north side of a draft called the Mine Hill draft and right of the head of said draft&quot;"/>
    <s v="Point Lookout Enlarged"/>
    <s v="Point Lookout"/>
    <m/>
    <s v="Point Lookout"/>
    <s v="Point Outlook Plat"/>
    <m/>
    <x v="47"/>
    <m/>
    <s v="Surveyed 3/3/1766 by Orlando Griffith; Patented in Mar 1766 by Samuel Musgrove for 25 acres repatented as Point Lookout Enlarged; Beginning &quot;on the north side of a draft called the Mine Hill draft and right of the head of said draft&quot;"/>
    <s v="POINT LOOKOUT"/>
    <s v="POINT LOOKOUT"/>
    <s v=""/>
    <s v=""/>
    <s v=""/>
    <s v=""/>
    <x v="12"/>
    <m/>
    <m/>
    <m/>
    <m/>
    <n v="645"/>
    <m/>
    <m/>
    <m/>
    <s v=""/>
    <s v=""/>
    <s v=""/>
    <s v=""/>
    <s v=""/>
    <s v=""/>
  </r>
  <r>
    <x v="585"/>
    <s v="POINT LOOKOUT ENLARGED"/>
    <x v="1"/>
    <s v=" Basil Burgess"/>
    <s v="1/31/1769"/>
    <x v="35"/>
    <s v="1769-01"/>
    <s v="MUSGROVE, Samuel "/>
    <s v=" Samuel  Musgrove"/>
    <s v="MUSGROVE, Samuel "/>
    <s v="Nov 1769"/>
    <s v="1769"/>
    <s v="1769-11"/>
    <s v="Anne Arundel"/>
    <x v="1"/>
    <x v="1"/>
    <n v="196"/>
    <s v="Resurvey of Point Lookout beginning &quot;on the north side of a draft called the ? Hill draft&quot;"/>
    <m/>
    <s v="Point Lookout Enlarged"/>
    <m/>
    <s v="Point Lookout Enlarged"/>
    <s v="Point Lookout Enlarged Plat"/>
    <m/>
    <x v="47"/>
    <m/>
    <s v="Surveyed 1/31/1769 by Basil Burgess; Patented in Nov 1769 by Samuel Musgrove for 196 acres; Resurvey of Point Lookout beginning &quot;on the north side of a draft called the ? Hill draft&quot;"/>
    <s v="POINT LOOKOUT ENLARGED"/>
    <s v="POINT LOOKOUT ENLARGED"/>
    <s v="1769"/>
    <s v="Y"/>
    <s v="Patented in Nov 1729 by MUSGROVE, Samuel for 196 acres; Resurvey of Point Lookout beginning &quot;on the north side of a draft called the ? Hill draft&quot;"/>
    <s v="N"/>
    <x v="12"/>
    <m/>
    <m/>
    <m/>
    <m/>
    <n v="328"/>
    <m/>
    <m/>
    <m/>
    <s v="1769"/>
    <s v="Y"/>
    <s v="Patented in Nov 1729 by MUSGROVE, Samuel for 196 acres; Resurvey of Point Lookout beginning &quot;on the north side of a draft called the ? Hill draft&quot;"/>
    <s v="N"/>
    <s v="1769"/>
    <s v="Y"/>
  </r>
  <r>
    <x v="586"/>
    <s v="POLE BRIDGE TRACT"/>
    <x v="1"/>
    <s v=" Basil Burgess"/>
    <s v="11/10/1774"/>
    <x v="86"/>
    <s v="1774-11"/>
    <s v="WELSH, John"/>
    <s v=" John Welsh"/>
    <s v="WELSH, John"/>
    <s v="Jul 1802"/>
    <s v="1802"/>
    <s v="1802-07"/>
    <s v="Anne Arundel"/>
    <x v="1"/>
    <x v="0"/>
    <n v="31"/>
    <s v="Surveyed in 1774 beginning &quot;near the head of a valley leading into Bush Cabbin Branch&quot;"/>
    <m/>
    <s v="Pole Bridge Tract"/>
    <m/>
    <s v="Pole Bridge Tract"/>
    <s v="Pole Bridge Tract Plat"/>
    <m/>
    <x v="6"/>
    <m/>
    <s v="Surveyed 11/10/1774 by Basil Burgess; Patented in Jul 1802 by John Welsh for 31 acres; Surveyed in 1774 beginning &quot;near the head of a valley leading into Bush Cabbin Branch&quot;"/>
    <s v="POLE BRIDGE TRACT"/>
    <s v="POLE BRIDGE TRACT"/>
    <s v="1802"/>
    <s v="Y"/>
    <s v="Patented in Jul 1802 by WELSH, John for 31 acres; Surveyed in 1774 beginning &quot;near the head of a valley leading into Bush Cabbin Branch&quot;"/>
    <s v="N"/>
    <x v="12"/>
    <m/>
    <m/>
    <m/>
    <m/>
    <n v="612"/>
    <m/>
    <m/>
    <m/>
    <s v="1802"/>
    <s v="Y"/>
    <s v="Patented in Jul 1802 by WELSH, John for 31 acres; Surveyed in 1774 beginning &quot;near the head of a valley leading into Bush Cabbin Branch&quot;"/>
    <s v="N"/>
    <s v="1802"/>
    <s v="Y"/>
  </r>
  <r>
    <x v="587"/>
    <s v="POLE CAT GLADE"/>
    <x v="3"/>
    <s v=" Richard Shipley"/>
    <s v="1/20/1747"/>
    <x v="25"/>
    <s v="1747-01"/>
    <s v="HAMMOND, John "/>
    <s v=" John  Hammond"/>
    <s v="HAMMOND, John "/>
    <s v="Mar 1747"/>
    <s v="1747"/>
    <s v="1747-03"/>
    <s v="Anne Arundel"/>
    <x v="1"/>
    <x v="0"/>
    <n v="84"/>
    <s v="&quot;between the falls of Patapsco River and a run called Deep Run near Polecat Glade and next adjoyning a tract of land called Scotts Folly&quot; beginning at the beginning tree of Scotts Folly"/>
    <m/>
    <s v="Pole Cat Glade"/>
    <m/>
    <s v="Pole Cat Glade"/>
    <s v="Pole Cat Glade Plat"/>
    <m/>
    <x v="11"/>
    <m/>
    <s v="Surveyed 1/20/1747 by Richard Shipley; Patented in Mar 1747 by John Hammond for 84 acres; &quot;between the falls of Patapsco River and a run called Deep Run near Polecat Glade and next adjoyning a tract of land called Scotts Folly&quot; beginning at the beginning tree of Scotts Folly"/>
    <s v="POLE CAT GLADE"/>
    <s v="POLE CAT GLADE"/>
    <s v="1747"/>
    <s v="Y"/>
    <s v="Patented in Mar 1747 by HAMMOND, John for 84 acres; &quot;between the falls of Patapsco River and a run called Deep Run near Polecat Glade and next adjoyning a tract of land called Scotts Folly&quot; beginning at the beginning tree of Scotts Folly"/>
    <s v="N"/>
    <x v="15"/>
    <m/>
    <m/>
    <m/>
    <n v="0"/>
    <n v="469"/>
    <m/>
    <m/>
    <m/>
    <s v="1747"/>
    <s v="Y"/>
    <s v="Patented in Mar 1747 by HAMMOND, John for 84 acres; &quot;between the falls of Patapsco River and a run called Deep Run near Polecat Glade and next adjoyning a tract of land called Scotts Folly&quot; beginning at the beginning tree of Scotts Folly"/>
    <s v="N"/>
    <s v="1747"/>
    <s v="Y"/>
  </r>
  <r>
    <x v="588"/>
    <s v="POOLES CHANCE"/>
    <x v="6"/>
    <s v=" William Cromwell"/>
    <s v="4/13/1743"/>
    <x v="45"/>
    <s v="1743-04"/>
    <s v="POOLE, Basil "/>
    <s v=" Basil  Poole"/>
    <s v="POOLE, Basil "/>
    <s v="Apr 1743"/>
    <s v="1743"/>
    <s v="1743-04"/>
    <s v="Anne Arundel"/>
    <x v="1"/>
    <x v="0"/>
    <n v="79"/>
    <s v="&quot;on the south side of the Westernmost Draft of the Great Falls of Patapsco River&quot; .. &quot;near the head of a small branch descending into the said falls commonly called and known by the name of the Bridge branch&quot;"/>
    <s v="Pooles Chance - Resurveyed"/>
    <s v="Pooles Chance"/>
    <m/>
    <s v="Pooles Chance"/>
    <s v="Pooles Chance Plat"/>
    <m/>
    <x v="177"/>
    <s v="Poole"/>
    <s v="Surveyed 4/13/1743 by William Cromwell; Patented in Apr 1743 by Basil Poole for 79 acres repatented as Pooles Chance - Resurveyed; &quot;on the south side of the Westernmost Draft of the Great Falls of Patapsco River&quot; .. &quot;near the head of a small branch descending into the said falls commonly called and known by the name of the Bridge branch&quot;"/>
    <s v="POOLES CHANCE"/>
    <s v="POOLES CHANCE"/>
    <s v="1743"/>
    <s v="Y"/>
    <s v="Patented in Apr 1743 by POOLE, Basil for 79 acres repatented as Pooles Chance - Resurveyed; &quot;on the south side of the Westernmost Draft of the Great Falls of Patapsco River&quot; … &quot;near the head of a small branch descending into the said falls commonly called and known by the name of the Bridge branch&quot;"/>
    <s v="N"/>
    <x v="8"/>
    <s v="Dependent/Indicated"/>
    <s v="Shipleys Discovery, Hard Lodging, Conclusion shown in plat of resurvey, adjoins Roberts Advantage and Mercers Friendship in resurvey"/>
    <m/>
    <n v="-6"/>
    <n v="489"/>
    <m/>
    <m/>
    <m/>
    <s v="1743"/>
    <s v="Y"/>
    <s v="Patented in Apr 1743 by POOLE, Basil for 79 acres repatented as Pooles Chance - Resurveyed; &quot;on the south side of the Westernmost Draft of the Great Falls of Patapsco River&quot; … &quot;near the head of a small branch descending into the said falls commonly called and known by the name of the Bridge branch&quot;"/>
    <s v="N"/>
    <s v="1743"/>
    <s v="Y"/>
  </r>
  <r>
    <x v="589"/>
    <s v=""/>
    <x v="3"/>
    <s v=" Richard Shipley"/>
    <s v="7/29/1752"/>
    <x v="50"/>
    <s v="1752-07"/>
    <s v="POOLE, Basil "/>
    <s v=" Basil  Poole"/>
    <s v="POOLE, Basil "/>
    <s v="Dec 1753"/>
    <s v="1753"/>
    <s v="1753-12"/>
    <s v="Anne Arundel"/>
    <x v="1"/>
    <x v="1"/>
    <n v="200"/>
    <s v="Resurvey of Poole's Chance adjoining Shipley's Discovery, Mercer's Friendship, Robert's Advantage"/>
    <m/>
    <s v="Pooles Chance"/>
    <m/>
    <s v="Pooles Chance - Resurveyed"/>
    <s v="Pooles Chance Resurveyed Plat"/>
    <m/>
    <x v="177"/>
    <m/>
    <s v="Surveyed 7/29/1752 by Richard Shipley; Patented in Dec 1753 by Basil Poole for 200 acres; Resurvey of Poole's Chance adjoining Shipley's Discovery, Mercer's Friendship, Robert's Advantage"/>
    <s v="POOLES CHANCE"/>
    <s v="POOLES CHANCE - Resurveyed"/>
    <s v=""/>
    <s v=""/>
    <s v=""/>
    <s v=""/>
    <x v="8"/>
    <s v="Dependent/Indicated"/>
    <s v="Shipleys Discovery, Hard Lodging, Conclusion shown in plat, adjoins Roberts Advantage and Mercers Friendship in survey"/>
    <m/>
    <n v="-6"/>
    <n v="303"/>
    <m/>
    <m/>
    <m/>
    <s v=""/>
    <s v=""/>
    <s v=""/>
    <s v=""/>
    <s v=""/>
    <s v=""/>
  </r>
  <r>
    <x v="590"/>
    <s v="POOR MANS BEGINNING"/>
    <x v="2"/>
    <s v=" Henry Ridgely"/>
    <s v="10/23/1729"/>
    <x v="3"/>
    <s v="1729-10"/>
    <s v="ALSTONE, John "/>
    <s v=" John  Alstone"/>
    <s v="ALSTONE, John "/>
    <s v="Oct 1731"/>
    <s v="1731"/>
    <s v="1731-10"/>
    <s v="Anne Arundel"/>
    <x v="1"/>
    <x v="0"/>
    <n v="100"/>
    <m/>
    <s v="Resurvey Of Tracts - Howard"/>
    <s v="Poor Mans Beginning"/>
    <m/>
    <s v="Poor Mans Beginning"/>
    <s v="Poor Mans Beginning Plat"/>
    <m/>
    <x v="178"/>
    <s v="Alstones"/>
    <s v="Surveyed 10/23/1729 by Henry Ridgely; Patented in Oct 1731 by John Alstone for 100 acres repatented as Resurvey Of Tracts - Howard"/>
    <s v="POOR MANS BEGINNING"/>
    <s v="POOR MANS BEGINNING"/>
    <s v="1731"/>
    <s v="Y"/>
    <s v="Patented in Oct 1731 by ALSTONE, John for 100 acres repatented as Resurvey Of Tracts - Howard"/>
    <s v="N"/>
    <x v="14"/>
    <m/>
    <m/>
    <m/>
    <m/>
    <n v="413"/>
    <m/>
    <m/>
    <m/>
    <s v="1731"/>
    <s v="Y"/>
    <s v="Patented in Oct 1731 by ALSTONE, John for 100 acres repatented as Resurvey Of Tracts - Howard"/>
    <s v="N"/>
    <s v="1731"/>
    <s v="Y"/>
  </r>
  <r>
    <x v="591"/>
    <s v=""/>
    <x v="6"/>
    <s v=" William Cromwell"/>
    <s v="9/3/1746"/>
    <x v="19"/>
    <s v="1746-09"/>
    <s v="HANKES, William"/>
    <s v=" William Hankes"/>
    <s v="HANKES, William"/>
    <s v="Mar 1746"/>
    <s v="1746"/>
    <s v="1746-03"/>
    <s v="Anne Arundel"/>
    <x v="1"/>
    <x v="1"/>
    <n v="100"/>
    <s v="Resurvey of tract of same name with no changes &quot;on a Draft of Dorseys Great Branch&quot; adjoining Ridgely's Care"/>
    <s v="Resurvey Of Tracts - Howard"/>
    <s v="Poor Mans Beginning"/>
    <m/>
    <s v="Poor Mans Beginning - Resurveyed"/>
    <s v="Poor Mans Beginning - Resurveyed Plat"/>
    <m/>
    <x v="104"/>
    <s v="Alstones"/>
    <s v="Surveyed 9/3/1746 by William Cromwell; Patented in Mar 1746 by William Hankes for 100 acres repatented as Resurvey Of Tracts - Howard; Resurvey of tract of same name with no changes &quot;on a Draft of Dorseys Great Branch&quot; adjoining Ridgely's Care"/>
    <s v="POOR MANS BEGINNING"/>
    <s v="POOR MANS BEGINNING - Resurveyed"/>
    <s v=""/>
    <s v=""/>
    <s v=""/>
    <s v=""/>
    <x v="14"/>
    <m/>
    <m/>
    <m/>
    <m/>
    <s v=""/>
    <m/>
    <m/>
    <m/>
    <s v=""/>
    <s v=""/>
    <s v=""/>
    <s v=""/>
    <s v=""/>
    <s v=""/>
  </r>
  <r>
    <x v="592"/>
    <s v="POPLAR BOTTOM"/>
    <x v="5"/>
    <s v=""/>
    <m/>
    <x v="10"/>
    <s v=""/>
    <s v="RIDGELY, Henry"/>
    <s v=" Henry Ridgely"/>
    <s v="RIDGELY, Henry"/>
    <s v="Oct 1752"/>
    <s v="1752"/>
    <s v="1752-10"/>
    <s v="Anne Arundel"/>
    <x v="1"/>
    <x v="0"/>
    <n v="387"/>
    <m/>
    <m/>
    <s v="Poplar Bottom"/>
    <m/>
    <s v="no survey at MSA patent site; MSA S1593-1297; Settlers of MD"/>
    <m/>
    <m/>
    <x v="12"/>
    <s v="Ridgely"/>
    <s v="Patented in Oct 1752 by Henry Ridgely for 387 acres"/>
    <s v="POPLAR BOTTOM"/>
    <s v="POPLAR BOTTOM"/>
    <s v="1752"/>
    <s v="Y"/>
    <s v="Patented in Oct 1752 by RIDGELY, Henry for 387 acres"/>
    <s v="N"/>
    <x v="18"/>
    <m/>
    <m/>
    <m/>
    <m/>
    <s v=""/>
    <m/>
    <m/>
    <m/>
    <s v="1752"/>
    <s v="Y"/>
    <s v="Patented in Oct 1752 by RIDGELY, Henry for 387 acres"/>
    <s v="N"/>
    <s v="1752"/>
    <s v="Y"/>
  </r>
  <r>
    <x v="593"/>
    <s v=""/>
    <x v="5"/>
    <s v=""/>
    <m/>
    <x v="10"/>
    <s v=""/>
    <s v="TALBOTT, Richard"/>
    <s v=" Richard Talbott"/>
    <s v="TALBOTT, Richard"/>
    <n v="1659"/>
    <s v="1659"/>
    <s v="1659-01"/>
    <m/>
    <x v="2"/>
    <x v="0"/>
    <n v="260"/>
    <m/>
    <m/>
    <s v="Poplar Knowl"/>
    <m/>
    <s v="no survey at MSA patent site"/>
    <m/>
    <m/>
    <x v="179"/>
    <s v="Talbott"/>
    <s v="Patented in 1659 by Richard Talbott for 260 acres"/>
    <s v="POPLAR KNOWL"/>
    <s v="POPLAR KNOWL"/>
    <s v=""/>
    <s v=""/>
    <s v=""/>
    <s v=""/>
    <x v="0"/>
    <m/>
    <m/>
    <m/>
    <m/>
    <s v=""/>
    <m/>
    <m/>
    <m/>
    <s v=""/>
    <s v=""/>
    <s v=""/>
    <s v=""/>
    <s v=""/>
    <s v=""/>
  </r>
  <r>
    <x v="594"/>
    <s v="POPLAR SPRING GARDEN"/>
    <x v="6"/>
    <s v=" William Cromwell"/>
    <s v="10/14/1744"/>
    <x v="12"/>
    <s v="1744-10"/>
    <s v="LAWRENCE, Levin "/>
    <s v=" Levin  Lawrence"/>
    <s v="LAWRENCE, Levin "/>
    <s v="Nov 1745"/>
    <s v="1745"/>
    <s v="1745-11"/>
    <s v="Anne Arundel"/>
    <x v="1"/>
    <x v="0"/>
    <n v="272"/>
    <s v="&quot;on both sides that branch of Patuxent called Middle River and joining a tract of land called Dorsey's Grove&quot;"/>
    <s v="Poplar Spring Meadows"/>
    <s v="Poplar Spring Garden"/>
    <m/>
    <s v="Poplar Spring Garden"/>
    <s v="Poplar Spring Garden Plat"/>
    <m/>
    <x v="15"/>
    <s v="Lawrence"/>
    <s v="Surveyed 10/14/1744 by William Cromwell; Patented in Nov 1745 by Levin Lawrence for 272 acres repatented as Poplar Spring Meadows; &quot;on both sides that branch of Patuxent called Middle River and joining a tract of land called Dorsey's Grove&quot;"/>
    <s v="POPLAR SPRING GARDEN"/>
    <s v="POPLAR SPRING GARDEN"/>
    <s v="1745"/>
    <s v="Y"/>
    <s v="Patented in Nov 1745 by LAWRENCE, Levin for 272 acres repatented as Poplar Spring Meadows; &quot;on both sides that branch of Patuxent called Middle River and joining a tract of land called Dorsey's Grove&quot;"/>
    <s v="N"/>
    <x v="11"/>
    <m/>
    <m/>
    <m/>
    <n v="-2"/>
    <n v="243"/>
    <m/>
    <m/>
    <m/>
    <s v="1745"/>
    <s v="Y"/>
    <s v="Patented in Nov 1745 by LAWRENCE, Levin for 272 acres repatented as Poplar Spring Meadows; &quot;on both sides that branch of Patuxent called Middle River and joining a tract of land called Dorsey's Grove&quot;"/>
    <s v="N"/>
    <s v="1745"/>
    <s v="Y"/>
  </r>
  <r>
    <x v="595"/>
    <s v="POPLAR SPRING MEADOWS"/>
    <x v="1"/>
    <s v=" Basil Burgess"/>
    <s v="4/1/1770"/>
    <x v="0"/>
    <s v="1770-04"/>
    <s v="LAWRENCE, John"/>
    <s v=" John Lawrence"/>
    <s v="LAWRENCE, John"/>
    <s v="Aug 1770"/>
    <s v="1770"/>
    <s v="1770-08"/>
    <s v="Anne Arundel"/>
    <x v="1"/>
    <x v="1"/>
    <n v="194.5"/>
    <s v="Resurvey of John Lawrence's part Poplar Spring Garden inherited from his father Levin Lawrence containing the one-acre parcel for the Chapel Of Ease"/>
    <m/>
    <s v="Poplar Spring Garden"/>
    <m/>
    <s v="Poplar Spring Meadows"/>
    <s v="Poplar Spring Meadows Plat"/>
    <m/>
    <x v="15"/>
    <m/>
    <s v="Surveyed 4/1/1770 by Basil Burgess; Patented in Aug 1770 by John Lawrence for 194.5 acres; Resurvey of John Lawrence's part Poplar Spring Garden inherited from his father Levin Lawrence containing the one-acre parcel for the Chapel Of Ease"/>
    <s v="POPLAR SPRING MEADOWS"/>
    <s v="POPLAR SPRING MEADOWS"/>
    <s v=""/>
    <s v=""/>
    <s v=""/>
    <s v=""/>
    <x v="11"/>
    <s v="Fixed"/>
    <s v="Borders Poplar Spring Branch to the east, follows a ridge line from Kittleman Rd to Middle River"/>
    <m/>
    <n v="-2"/>
    <n v="324"/>
    <m/>
    <m/>
    <m/>
    <s v=""/>
    <s v=""/>
    <s v=""/>
    <s v=""/>
    <s v=""/>
    <s v=""/>
  </r>
  <r>
    <x v="596"/>
    <s v="PORK PLENTY IF NO THIEVES"/>
    <x v="3"/>
    <s v=" Richard Shipley"/>
    <s v="4/28/1753"/>
    <x v="27"/>
    <s v="1753-04"/>
    <s v="WARD, Nathaniel"/>
    <s v=" Nathaniel Ward"/>
    <s v="WARD, Nathaniel"/>
    <s v="Aug 1753"/>
    <s v="1753"/>
    <s v="1753-08"/>
    <s v="Anne Arundel"/>
    <x v="1"/>
    <x v="0"/>
    <n v="41"/>
    <s v="&quot;on the east side of Snowden's River beginning .. near the river on a flat bottom about 40 perches above the mouth of Indian Johns Cabbin Branch&quot;"/>
    <m/>
    <s v="Pork Plenty If No Thieves"/>
    <m/>
    <s v="Pork Plenty If No Thieves"/>
    <s v="Pork Plenty If No Thieves Plat"/>
    <m/>
    <x v="180"/>
    <m/>
    <s v="Surveyed 4/28/1753 by Richard Shipley; Patented in Aug 1753 by Nathaniel Ward for 41 acres; &quot;on the east side of Snowden's River beginning .. near the river on a flat bottom about 40 perches above the mouth of Indian Johns Cabbin Branch&quot;"/>
    <s v="PORK PLENTY IF NO THIEVES"/>
    <s v="PORK PLENTY IF NO THIEVES"/>
    <s v="1753"/>
    <s v="Y"/>
    <s v="Patented in Aug 1753 by WARD, Nathaniel for 41 acres; &quot;on the east side of Snowden's River&quot; beginning... near the river on a flat bottom about 40 perches above the mouth of Indian Johns Cabbin Branch&quot;"/>
    <s v="N"/>
    <x v="12"/>
    <m/>
    <m/>
    <m/>
    <m/>
    <n v="597"/>
    <m/>
    <m/>
    <m/>
    <s v="1753"/>
    <s v="Y"/>
    <s v="Patented in Aug 1753 by WARD, Nathaniel for 41 acres; &quot;on the east side of Snowden's River&quot; beginning... near the river on a flat bottom about 40 perches above the mouth of Indian Johns Cabbin Branch&quot;"/>
    <s v="N"/>
    <s v="1753"/>
    <s v="Y"/>
  </r>
  <r>
    <x v="597"/>
    <s v="PORTERS CARE"/>
    <x v="10"/>
    <s v=" John Dorsey"/>
    <s v="6/19/1724"/>
    <x v="21"/>
    <s v="1724-06"/>
    <s v="PORTER, Peter "/>
    <s v=" Peter  Porter"/>
    <s v="PORTER, Peter "/>
    <s v="Sep 1728"/>
    <s v="1728"/>
    <s v="1728-09"/>
    <s v="Baltimore"/>
    <x v="1"/>
    <x v="0"/>
    <n v="400"/>
    <s v="&quot;lying in Baltimore County aforesaid on the ? side of the easternmost great branch of Patuxent River commonly called and known by the name of Brown's River&quot;, adjoining Shephard's Forest to the south"/>
    <m/>
    <s v="Porters Care"/>
    <m/>
    <s v="Porters Care"/>
    <s v="Porters Care Plat"/>
    <m/>
    <x v="181"/>
    <s v="Porter"/>
    <s v="Surveyed 6/19/1724 by John Dorsey; Patented in Sep 1728 by Peter Porter for 400 acres; &quot;lying in Baltimore County aforesaid on the ? side of the easternmost great branch of Patuxent River commonly called and known by the name of Brown's River&quot;, adjoining Shephard's Forest to the south"/>
    <s v="PORTERS CARE"/>
    <s v="PORTERS CARE"/>
    <s v="1728"/>
    <s v="Y"/>
    <s v="Patented in Sep 1728 by PORTER, Peter for 400 acres; &quot;lying in Baltimore County aforesaid on the ? side of the easternmost great branch of Patuxent River commonly called and known by the name of Brown's River&quot;, adjoining Shephard's Forest to the south"/>
    <s v="N"/>
    <x v="2"/>
    <m/>
    <m/>
    <m/>
    <m/>
    <n v="181"/>
    <m/>
    <m/>
    <m/>
    <s v="1728"/>
    <s v="Y"/>
    <s v="Patented in Sep 1728 by PORTER, Peter for 400 acres; &quot;lying in Baltimore County aforesaid on the ? side of the easternmost great branch of Patuxent River commonly called and known by the name of Brown's River&quot;, adjoining Shephard's Forest to the south"/>
    <s v="N"/>
    <s v="1728"/>
    <s v="Y"/>
  </r>
  <r>
    <x v="598"/>
    <s v="POVERTY DISCOVERED"/>
    <x v="15"/>
    <s v=" Loch Weems"/>
    <s v="10/1/1759"/>
    <x v="40"/>
    <s v="1759-10"/>
    <s v="HOBBS, Joseph "/>
    <s v=" Joseph  Hobbs"/>
    <s v="HOBBS, Joseph "/>
    <s v="Feb 1760"/>
    <s v="1760"/>
    <s v="1760-02"/>
    <s v="Anne Arundel"/>
    <x v="1"/>
    <x v="1"/>
    <n v="1737"/>
    <s v="Resurvey of Joseph's Advancement [sic. Addition To Josephs Advancement] &quot;on the head draft of the Middle River of Patuxent&quot;"/>
    <s v="Thomas Good Will, The Trusty Friend, and Hobbs Regulation"/>
    <s v="Dorseys Friendship &amp; Higgins Chance"/>
    <m/>
    <s v="Poverty Discovered"/>
    <s v="Poverty Discovered Plat"/>
    <m/>
    <x v="1"/>
    <s v="Hobbs"/>
    <s v="Surveyed 10/1/1759 by Loch Weems; Patented in Feb 1760 by Joseph Hobbs for 1737 acres repatented as Thomas Good Will, The Trusty Friend, and Hobbs Regulation; Resurvey of Joseph's Advancement [sic. Addition To Josephs Advancement] &quot;on the head draft of the Middle River of Patuxent&quot;"/>
    <s v="POVERTY DISCOVERED"/>
    <s v="POVERTY DISCOVERED"/>
    <s v="1760"/>
    <s v="Y"/>
    <s v="Patented in Feb 1760 by HOBBS, Joseph for 1737 acres repatented as Thomas Good Will, The Trusty Friend, and Hobbs Regulation; Resurvey of Joseph's Advancement [sic. Addition To Josephs Advancement] &quot;on the head draft of the Middle River of Patuxent&quot;"/>
    <s v="N"/>
    <x v="11"/>
    <m/>
    <m/>
    <m/>
    <m/>
    <s v=""/>
    <m/>
    <m/>
    <m/>
    <s v="1760"/>
    <s v="Y"/>
    <s v="Patented in Feb 1760 by HOBBS, Joseph for 1737 acres repatented as Thomas Good Will, The Trusty Friend, and Hobbs Regulation; Resurvey of Joseph's Advancement [sic. Addition To Josephs Advancement] &quot;on the head draft of the Middle River of Patuxent&quot;"/>
    <s v="N"/>
    <s v="1760"/>
    <s v="Y"/>
  </r>
  <r>
    <x v="599"/>
    <s v="POVERTY IN REALITY"/>
    <x v="1"/>
    <s v=" Basil Burgess"/>
    <s v="6/21/1776"/>
    <x v="60"/>
    <s v="1776-06"/>
    <s v="HOOD, William"/>
    <s v=" William Hood"/>
    <s v="HOOD, William"/>
    <s v="Jun 1777"/>
    <s v="1777"/>
    <s v="1777-06"/>
    <s v="Anne Arundel"/>
    <x v="1"/>
    <x v="0"/>
    <n v="75"/>
    <s v="&quot;Beginning at the end of the ninety fifth course of a tract of land called the Invasion&quot;"/>
    <m/>
    <s v="Poverty In Reality"/>
    <s v="indexed under Frederick County instead of Anne Arundel; no plat of Invasion so can't map it"/>
    <s v="Poverty In Reality"/>
    <s v="Poverty In Reality Plat"/>
    <m/>
    <x v="5"/>
    <m/>
    <s v="Surveyed 6/21/1776 by Basil Burgess; Patented in Jun 1777 by William Hood for 75 acres; &quot;Beginning at the end of the ninety fifth course of a tract of land called the Invasion&quot;"/>
    <s v="POVERTY IN REALITY"/>
    <s v="POVERTY IN REALITY"/>
    <s v="1777"/>
    <s v="Y"/>
    <s v="Patented in Jun 1777 by HOOD, William for 75 acres; &quot;Beginning at the end of the ninety fifth course of a tract of land called the Invasion&quot;"/>
    <s v="N"/>
    <x v="4"/>
    <m/>
    <m/>
    <m/>
    <m/>
    <n v="729"/>
    <m/>
    <m/>
    <m/>
    <s v="1777"/>
    <s v="Y"/>
    <s v="Patented in Jun 1777 by HOOD, William for 75 acres; &quot;Beginning at the end of the ninety fifth course of a tract of land called the Invasion&quot;"/>
    <s v="N"/>
    <s v="1777"/>
    <s v="Y"/>
  </r>
  <r>
    <x v="600"/>
    <s v="PRESSBY"/>
    <x v="3"/>
    <s v=" Richard Shipley"/>
    <s v="12/8/1746"/>
    <x v="19"/>
    <s v="1746-12"/>
    <s v="CUMMING, William "/>
    <s v=" William  Cumming"/>
    <s v="CUMMING, William "/>
    <s v="Jun 1750"/>
    <s v="1750"/>
    <s v="1750-06"/>
    <s v="Anne Arundel"/>
    <x v="1"/>
    <x v="1"/>
    <n v="216"/>
    <s v="Resurvey of Gillpin beginning &quot;on the side of a hill on the west side of a draught of Snowdens River called and known by the name of the Cattail River&quot; adjoining Red Oak Hills and bounding on Snowdens River"/>
    <m/>
    <s v="Gilpin"/>
    <s v="Looks like Pressbey in the survey doc"/>
    <s v="Pressby"/>
    <s v="Pressby Plat"/>
    <m/>
    <x v="48"/>
    <s v="Cumming"/>
    <s v="Surveyed 12/8/1746 by Richard Shipley; Patented in Jun 1750 by William Cumming for 216 acres; Resurvey of Gillpin beginning &quot;on the side of a hill on the west side of a draught of Snowdens River called and known by the name of the Cattail River&quot; adjoining Red Oak Hills and bounding on Snowdens River"/>
    <s v="PRESSBY"/>
    <s v="PRESSBY"/>
    <s v="1750"/>
    <s v="Y"/>
    <s v="Patented in Jun 1750 by CUMMING, William for 216 acres; Resurvey of Gillpin beginning &quot;on the side of a hill on the west side of a draught of Snowdens River called and known by the name of the Cattail River&quot; adjoining Red Oak Hills and bounding on Snowdens River"/>
    <s v="N"/>
    <x v="19"/>
    <m/>
    <m/>
    <m/>
    <m/>
    <n v="172"/>
    <m/>
    <m/>
    <m/>
    <s v="1750"/>
    <s v="Y"/>
    <s v="Patented in Jun 1750 by CUMMING, William for 216 acres; Resurvey of Gillpin beginning &quot;on the side of a hill on the west side of a draught of Snowdens River called and known by the name of the Cattail River&quot; adjoining Red Oak Hills and bounding on Snowdens River"/>
    <s v="N"/>
    <s v="1750"/>
    <s v="Y"/>
  </r>
  <r>
    <x v="601"/>
    <s v="PRESTIDGES FOLLY"/>
    <x v="8"/>
    <s v=" Joshua Griffith"/>
    <s v="2/5/1762"/>
    <x v="15"/>
    <s v="1762-02"/>
    <s v="SEWELL, James"/>
    <s v=" James Sewell"/>
    <s v="SEWELL, James"/>
    <s v="Jun 1762"/>
    <s v="1762"/>
    <s v="1762-06"/>
    <s v="Anne Arundel"/>
    <x v="1"/>
    <x v="1"/>
    <n v="180"/>
    <s v="Resurvey of Sewell's Coffer &quot;near a small draft which descends into the western falls of Patapsco River&quot;, that was evidently made for John Prestidge but he turned over his title to James Sewell"/>
    <m/>
    <s v="Sewells Coffer"/>
    <m/>
    <s v="Prestidges Folly"/>
    <s v="Prestidges Folly Plat"/>
    <m/>
    <x v="38"/>
    <s v="Sewell"/>
    <s v="Surveyed 2/5/1762 by Joshua Griffith; Patented in Jun 1762 by James Sewell for 180 acres; Resurvey of Sewell's Coffer &quot;near a small draft which descends into the western falls of Patapsco River&quot;, that was evidently made for John Prestidge but he turned over his title to James Sewell"/>
    <s v="PRESTIDGES FOLLY"/>
    <s v="PRESTIDGES FOLLY"/>
    <s v="1762"/>
    <s v="Y"/>
    <s v="Patented in Jun 1762 by SEWELL, James for 180 acres; Resurvey of Sewell's Coffer &quot;near a small draft which descends into the western falls of Patapsco River&quot;, that was evidently made for John Prestidge but he turned over his title to James Sewell"/>
    <s v="N"/>
    <x v="3"/>
    <m/>
    <m/>
    <m/>
    <n v="0"/>
    <n v="330"/>
    <m/>
    <m/>
    <m/>
    <s v="1762"/>
    <s v="Y"/>
    <s v="Patented in Jun 1762 by SEWELL, James for 180 acres; Resurvey of Sewell's Coffer &quot;near a small draft which descends into the western falls of Patapsco River&quot;, that was evidently made for John Prestidge but he turned over his title to James Sewell"/>
    <s v="N"/>
    <s v="1762"/>
    <s v="Y"/>
  </r>
  <r>
    <x v="602"/>
    <s v="PRETTY LAND"/>
    <x v="23"/>
    <s v=" James Weems"/>
    <s v="9/17/1725"/>
    <x v="22"/>
    <s v="1725-09"/>
    <s v="DUVALL, Lewis "/>
    <s v=" Lewis  Duvall"/>
    <s v="DUVALL, Lewis "/>
    <s v="Jun 1734"/>
    <s v="1734"/>
    <s v="1734-06"/>
    <s v="Anne Arundel"/>
    <x v="1"/>
    <x v="0"/>
    <n v="50"/>
    <s v="&quot;on the east side of the Second Addition To Snowdens Manor and on the head of the drafts of Hammonds Branch&quot;; surveyed for William Griffith but then transferred to Lewis Duvall"/>
    <s v="Lewises Lot"/>
    <s v="Pretty Land"/>
    <m/>
    <s v="Pretty Land"/>
    <s v="Pretty Land Plat"/>
    <m/>
    <x v="10"/>
    <s v="Duvall"/>
    <s v="Surveyed 9/17/1725 by James Weems; Patented in Jun 1734 by Lewis Duvall for 50 acres repatented as Lewises Lot; &quot;on the east side of the Second Addition To Snowdens Manor and on the head of the drafts of Hammonds Branch&quot;; surveyed for William Griffith but then transferred to Lewis Duvall"/>
    <s v="PRETTY LAND"/>
    <s v="PRETTY LAND"/>
    <s v="1734"/>
    <s v="Y"/>
    <s v="Patented in Jun 1734 by DUVALL, Lewis for 50 acres repatented as Lewises Lot; &quot;on the east side of the Second Addition To Snowdens Manor and on the head of the drafts of Hammonds Branch&quot;; surveyed for William Griffith but then transferred to Lewis Duvall"/>
    <s v="N"/>
    <x v="18"/>
    <m/>
    <m/>
    <m/>
    <m/>
    <n v="561"/>
    <m/>
    <m/>
    <m/>
    <s v="1734"/>
    <s v="Y"/>
    <s v="Patented in Jun 1734 by DUVALL, Lewis for 50 acres repatented as Lewises Lot; &quot;on the east side of the Second Addition To Snowdens Manor and on the head of the drafts of Hammonds Branch&quot;; surveyed for William Griffith but then transferred to Lewis Duvall"/>
    <s v="N"/>
    <s v="1734"/>
    <s v="Y"/>
  </r>
  <r>
    <x v="603"/>
    <s v="PROGRESS"/>
    <x v="3"/>
    <s v=" Richard Shipley"/>
    <s v="12/10/1751"/>
    <x v="48"/>
    <s v="1751-12"/>
    <s v="WHIPPS, John"/>
    <s v=" John Whipps"/>
    <s v="WHIPPS, John"/>
    <s v="Oct 1752"/>
    <s v="1752"/>
    <s v="1752-10"/>
    <s v="Anne Arundel"/>
    <x v="1"/>
    <x v="1"/>
    <n v="390"/>
    <s v="Resurvey of The Forrest Grove lying both in Anne Arundel and Baltimore counties, adjoining Shipley's Search, John's Chance, Whips Purchase, and Whips Lott"/>
    <s v="Additional Progress"/>
    <s v="The Forrest Grove"/>
    <s v="John and Benjamin Whipps and Edward Dorsey were partners"/>
    <s v="Progress"/>
    <s v="Progress Plat"/>
    <m/>
    <x v="27"/>
    <m/>
    <s v="Surveyed 12/10/1751 by Richard Shipley; Patented in Oct 1752 by John Whipps for 390 acres repatented as Additional Progress; Resurvey of The Forrest Grove lying both in Anne Arundel and Baltimore counties, adjoining Shipley's Search, John's Chance, Whips Purchase, and Whips Lott"/>
    <s v="PROGRESS"/>
    <s v="PROGRESS"/>
    <s v="1752"/>
    <s v="Y"/>
    <s v="Patented in Oct 1752 by WHIPPS, John for 390 acres repatented as Additional Progress; Resurvey of The Forrest Grove lying both in Anne Arundel and Baltimore counties, adjoining Shipley's Search, John's Chance, Whips Purchase, and Whips Lott"/>
    <s v="N"/>
    <x v="4"/>
    <s v="Fixed"/>
    <s v="Plat shows the Patapsco in relation to the tract"/>
    <m/>
    <m/>
    <s v=""/>
    <m/>
    <m/>
    <m/>
    <s v="1752"/>
    <s v="Y"/>
    <s v="Patented in Oct 1752 by WHIPPS, John for 390 acres repatented as Additional Progress; Resurvey of The Forrest Grove lying both in Anne Arundel and Baltimore counties, adjoining Shipley's Search, John's Chance, Whips Purchase, and Whips Lott"/>
    <s v="N"/>
    <s v="1752"/>
    <s v="Y"/>
  </r>
  <r>
    <x v="604"/>
    <s v="PROSPECT"/>
    <x v="7"/>
    <s v=" Orlando Griffith"/>
    <s v="3/12/1768"/>
    <x v="105"/>
    <s v="1768-03"/>
    <s v="HAMMOND, John "/>
    <s v=" John  Hammond"/>
    <s v="HAMMOND, John "/>
    <s v="Jul 1768"/>
    <s v="1768"/>
    <s v="1768-07"/>
    <s v="Anne Arundel"/>
    <x v="1"/>
    <x v="1"/>
    <n v="61"/>
    <s v="adjoining Dorsey's Angles on the northeast border, this is actually a resurvey including some vacancies that should have been included previously"/>
    <m/>
    <s v="Prospect"/>
    <m/>
    <s v="Prospect"/>
    <s v="Prospect Plat"/>
    <m/>
    <x v="11"/>
    <s v="Hammond"/>
    <s v="Surveyed 3/12/1768 by Orlando Griffith; Patented in Jul 1768 by John Hammond for 61 acres; adjoining Dorsey's Angles on the northeast border, this is actually a resurvey including some vacancies that should have been included previously"/>
    <s v="PROSPECT"/>
    <s v="PROSPECT"/>
    <s v="1768"/>
    <s v="Y"/>
    <s v="Patented in Jul 1768 by HAMMOND, John for 61 acres; adjoining Dorsey's Angles on the northeast border, this is actually a resurvey including some vacancies that should have been included previously"/>
    <s v="N"/>
    <x v="9"/>
    <m/>
    <m/>
    <m/>
    <m/>
    <s v=""/>
    <m/>
    <m/>
    <m/>
    <s v="1768"/>
    <s v="Y"/>
    <s v="Patented in Jul 1768 by HAMMOND, John for 61 acres; adjoining Dorsey's Angles on the northeast border, this is actually a resurvey including some vacancies that should have been included previously"/>
    <s v="N"/>
    <s v="1768"/>
    <s v="Y"/>
  </r>
  <r>
    <x v="605"/>
    <s v="PROSPECT HILL"/>
    <x v="1"/>
    <s v=" Basil Burgess"/>
    <s v="11/5/1775"/>
    <x v="4"/>
    <s v="1775-11"/>
    <s v="RIDGELY, Henry"/>
    <s v=" Henry Ridgely"/>
    <s v="RIDGELY, Henry"/>
    <s v="Nov 1775"/>
    <s v="1775"/>
    <s v="1775-11"/>
    <s v="Anne Arundel"/>
    <x v="1"/>
    <x v="1"/>
    <n v="3008"/>
    <s v="Resurvey of Friendship Enlarged partly in Anne Arundel and partly in Frederick County, adjoining Neal's Chance; upon the death of Henry Ridgely ownership was transferred to Thomas Snowden and Charles A. Warfield; wraps around Neals Chance and borders Windsor Forrest to Mullinix Road."/>
    <s v="Warfield And Snowden"/>
    <s v="Friendship - Ridgely"/>
    <m/>
    <s v="Prospect Hill"/>
    <s v="Prospect Hill Plat"/>
    <m/>
    <x v="12"/>
    <s v="Ridgely"/>
    <s v="Surveyed 11/5/1775 by Basil Burgess; Patented in Nov 1775 by Henry Ridgely for 3008 acres repatented as Warfield And Snowden; Resurvey of Friendship Enlarged partly in Anne Arundel and partly in Frederick County, adjoining Neal's Chance; upon the death of Henry Ridgely ownership was transferred to Thomas Snowden and Charles A. Warfield; wraps around Neals Chance and borders Windsor Forrest to Mullinix Road."/>
    <s v="PROSPECT HILL"/>
    <s v="PROSPECT HILL"/>
    <s v="1775"/>
    <s v="Y"/>
    <s v="Patented in Nov 1775 by RIDGELY, Henry for 3008 acres repatented as Warfield And Snowden; Resurvey of Friendship Enlarged partly in Anne Arundel and partly in Frederick County, adjoining Neal's Chance; upon the death of Henry Ridgely ownership was transferred to Thomas Snowden and Charles A. Warfield; wraps around Neals Chance and borders Windsor Forrest to Mullinix Road."/>
    <s v="N"/>
    <x v="1"/>
    <m/>
    <m/>
    <m/>
    <m/>
    <s v=""/>
    <m/>
    <m/>
    <m/>
    <s v="1775"/>
    <s v="Y"/>
    <s v="Patented in Nov 1775 by RIDGELY, Henry for 3008 acres repatented as Warfield And Snowden; Resurvey of Friendship Enlarged partly in Anne Arundel and partly in Frederick County, adjoining Neal's Chance; upon the death of Henry Ridgely ownership was transferred to Thomas Snowden and Charles A. Warfield; wraps around Neals Chance and borders Windsor Forrest to Mullinix Road."/>
    <s v="N"/>
    <s v="1775"/>
    <s v="Y"/>
  </r>
  <r>
    <x v="606"/>
    <s v=""/>
    <x v="3"/>
    <s v=" Richard Shipley"/>
    <s v="9/15/1752"/>
    <x v="50"/>
    <s v="1752-09"/>
    <s v="DORSEY, Nicholas"/>
    <s v=" Nicholas Dorsey"/>
    <s v="DORSEY, Nicholas"/>
    <s v="Mar 1754"/>
    <s v="1754"/>
    <s v="1754-03"/>
    <s v="Anne Arundel"/>
    <x v="2"/>
    <x v="1"/>
    <n v="122"/>
    <s v="Resurvey of Harris' Beginning &quot;on the drafts of Patuxent called and known by the name Ridgelys Great Branch&quot;"/>
    <m/>
    <s v="Harris' Beginning"/>
    <m/>
    <s v="Purchase"/>
    <s v="Purchase Plat"/>
    <m/>
    <x v="23"/>
    <m/>
    <s v="Surveyed 9/15/1752 by Richard Shipley; Patented in Mar 1754 by Nicholas Dorsey for 122 acres; Resurvey of Harris' Beginning &quot;on the drafts of Patuxent called and known by the name Ridgelys Great Branch&quot;"/>
    <s v="PURCHASE"/>
    <s v="PURCHASE"/>
    <s v=""/>
    <s v=""/>
    <s v=""/>
    <s v=""/>
    <x v="0"/>
    <m/>
    <m/>
    <m/>
    <m/>
    <s v=""/>
    <m/>
    <m/>
    <m/>
    <s v=""/>
    <s v=""/>
    <s v=""/>
    <s v=""/>
    <s v=""/>
    <s v=""/>
  </r>
  <r>
    <x v="607"/>
    <s v="PURDUMS CHANCE"/>
    <x v="4"/>
    <s v=" Vachel Stevens"/>
    <s v="2/1/1794"/>
    <x v="6"/>
    <s v="1794-02"/>
    <s v="CRAPSTER, Harriet"/>
    <s v=" Harriet Crapster"/>
    <s v="CRAPSTER, Harriet"/>
    <s v="Sep 1809"/>
    <s v="1809"/>
    <s v="1809-09"/>
    <s v="Anne Arundel"/>
    <x v="1"/>
    <x v="1"/>
    <n v="271"/>
    <s v="Resurvey of Purdum's Range and part of Bite The Skinner (6+ acres of Bite The Skinner lies in Silence), adjoining Hopson's Choice at the end of its seventh line"/>
    <m/>
    <s v="Purdums Range, Bite The Skinner"/>
    <m/>
    <s v="Purdums Chance"/>
    <s v="Purdums Chance Plat"/>
    <m/>
    <x v="182"/>
    <m/>
    <s v="Surveyed 2/1/1794 by Vachel Stevens; Patented in Sep 1809 by Harriet Crapster for 271 acres; Resurvey of Purdum's Range and part of Bite The Skinner (6+ acres of Bite The Skinner lies in Silence), adjoining Hopson's Choice at the end of its seventh line"/>
    <s v="PURDUMS CHANCE"/>
    <s v="PURDUMS CHANCE"/>
    <s v="1809"/>
    <s v="Y"/>
    <s v="Patented in Sep 1809 by CRAPSTER, Harriet for 271 acres; Resurvey of Purdum's Range and part of Bite The Skinner (6+ acres of Bite The Skinner lies in Silence), adjoining Hopson's Choice at the end of its seventh line"/>
    <s v="N"/>
    <x v="12"/>
    <s v="Dependent"/>
    <s v="Purdums Range, Bite The Skinner"/>
    <m/>
    <m/>
    <n v="241"/>
    <m/>
    <m/>
    <m/>
    <s v="1809"/>
    <s v="Y"/>
    <s v="Patented in Sep 1809 by CRAPSTER, Harriet for 271 acres; Resurvey of Purdum's Range and part of Bite The Skinner (6+ acres of Bite The Skinner lies in Silence), adjoining Hopson's Choice at the end of its seventh line"/>
    <s v="N"/>
    <s v="1809"/>
    <s v="Y"/>
  </r>
  <r>
    <x v="608"/>
    <s v="PURDUMS CHOICE"/>
    <x v="2"/>
    <s v=" Henry Ridgely"/>
    <s v="5/30/1732"/>
    <x v="2"/>
    <s v="1732-05"/>
    <s v="PURDUM, John "/>
    <s v=" John  Purdum"/>
    <s v="PURDUM, John "/>
    <s v="Nov 1737"/>
    <s v="1737"/>
    <s v="1737-11"/>
    <s v="Anne Arundel"/>
    <x v="1"/>
    <x v="0"/>
    <n v="100"/>
    <s v="&quot;on a branch of Snowdens River of Patuxent called Spurriers Branch&quot;"/>
    <s v="Purdum's Enlargement"/>
    <s v="Purdums Choice"/>
    <m/>
    <s v="Purdums Choice"/>
    <s v="Purdums Choice Plat"/>
    <m/>
    <x v="46"/>
    <s v="Purdum"/>
    <s v="Surveyed 5/30/1732 by Henry Ridgely; Patented in Nov 1737 by John Purdum for 100 acres repatented as Purdum's Enlargement; &quot;on a branch of Snowdens River of Patuxent called Spurriers Branch&quot;"/>
    <s v="PURDUMS CHOICE"/>
    <s v="PURDUMS CHOICE"/>
    <s v="1737"/>
    <s v="Y"/>
    <s v="Patented in Nov 1737 by PURDUM, John for 100 acres repatented as Purdum's Enlargement; &quot;on a branch of Snowdens River of Patuxent called Spurriers Branch&quot;"/>
    <s v="N"/>
    <x v="14"/>
    <m/>
    <m/>
    <m/>
    <m/>
    <n v="417"/>
    <m/>
    <m/>
    <m/>
    <s v="1737"/>
    <s v="Y"/>
    <s v="Patented in Nov 1737 by PURDUM, John for 100 acres repatented as Purdum's Enlargement; &quot;on a branch of Snowdens River of Patuxent called Spurriers Branch&quot;"/>
    <s v="N"/>
    <s v="1737"/>
    <s v="Y"/>
  </r>
  <r>
    <x v="609"/>
    <s v="PURDUMS ENLARGEMENT"/>
    <x v="3"/>
    <s v=" Richard Shipley"/>
    <s v="9/32/1752"/>
    <x v="50"/>
    <s v="1752-09"/>
    <s v="PURDUM, Benjamin "/>
    <s v=" Benjamin  Purdum"/>
    <s v="PURDUM, Benjamin "/>
    <s v="Mar 1754"/>
    <s v="1754"/>
    <s v="1754-03"/>
    <s v="Anne Arundel"/>
    <x v="1"/>
    <x v="0"/>
    <n v="281"/>
    <s v="&quot;on the drafts of Snowdens River of Patuxent&quot;, adjoining Hickory Ridge, Spurriers Lott, and Victory"/>
    <m/>
    <s v="Purdums Enlargement"/>
    <m/>
    <s v="Purdums Enlargement"/>
    <s v="Purdums Enlargement Plat"/>
    <m/>
    <x v="46"/>
    <s v="Purdum"/>
    <s v="Surveyed 9/32/1752 by Richard Shipley; Patented in Mar 1754 by Benjamin Purdum for 281 acres; &quot;on the drafts of Snowdens River of Patuxent&quot;, adjoining Hickory Ridge, Spurriers Lott, and Victory"/>
    <s v="PURDUMS ENLARGEMENT"/>
    <s v="PURDUMS ENLARGEMENT"/>
    <s v="1754"/>
    <s v="Y"/>
    <s v="Patented in Mar 1754 by PURDUM, Benjamin for 281 acres; &quot;on the drafts of Snowdens River of Patuxent&quot;, adjoining Hickory Ridge, Spurriers Lott, and Victory"/>
    <s v="N"/>
    <x v="14"/>
    <m/>
    <m/>
    <m/>
    <m/>
    <n v="232"/>
    <m/>
    <m/>
    <m/>
    <s v="1754"/>
    <s v="Y"/>
    <s v="Patented in Mar 1754 by PURDUM, Benjamin for 281 acres; &quot;on the drafts of Snowdens River of Patuxent&quot;, adjoining Hickory Ridge, Spurriers Lott, and Victory"/>
    <s v="N"/>
    <s v="1754"/>
    <s v="Y"/>
  </r>
  <r>
    <x v="610"/>
    <s v="PURDUMS RANGE"/>
    <x v="3"/>
    <s v=" Richard Shipley"/>
    <s v="2/23/1748"/>
    <x v="44"/>
    <s v="1748-02"/>
    <s v="PURDUM, Jeremiah "/>
    <s v=" Jeremiah  Purdum"/>
    <s v="PURDUM, Jeremiah "/>
    <s v="Feb 1748"/>
    <s v="1748"/>
    <s v="1748-02"/>
    <s v="Anne Arundel"/>
    <x v="1"/>
    <x v="0"/>
    <n v="50"/>
    <s v="&quot;between the head drafts of Snowdens River, on a branch of the said river called Johns Cabbin Branch&quot;"/>
    <s v="Purdum's Chance"/>
    <s v="Purdums Range"/>
    <m/>
    <s v="Purdums Range"/>
    <s v="Purdums Range Plat"/>
    <m/>
    <x v="46"/>
    <s v="Purdum"/>
    <s v="Surveyed 2/23/1748 by Richard Shipley; Patented in Feb 1748 by Jeremiah Purdum for 50 acres repatented as Purdum's Chance; &quot;between the head drafts of Snowdens River, on a branch of the said river called Johns Cabbin Branch&quot;"/>
    <s v="PURDUMS RANGE"/>
    <s v="PURDUMS RANGE"/>
    <s v="1748"/>
    <s v="Y"/>
    <s v="Patented in Feb 1748 by PURDUM, Jeremiah for 50 acres repatented as Purdum's Chance; &quot;between the head drafts of Snowdens River, on a branch of the said river called Johns Cabbin Branch&quot;"/>
    <s v="N"/>
    <x v="12"/>
    <m/>
    <m/>
    <m/>
    <m/>
    <s v=""/>
    <m/>
    <m/>
    <m/>
    <s v="1748"/>
    <s v="Y"/>
    <s v="Patented in Feb 1748 by PURDUM, Jeremiah for 50 acres repatented as Purdum's Chance; &quot;between the head drafts of Snowdens River, on a branch of the said river called Johns Cabbin Branch&quot;"/>
    <s v="N"/>
    <s v="1748"/>
    <s v="Y"/>
  </r>
  <r>
    <x v="611"/>
    <s v="PUSHPIN"/>
    <x v="5"/>
    <s v=""/>
    <m/>
    <x v="10"/>
    <s v=""/>
    <s v="JONES, John "/>
    <s v=" John  Jones"/>
    <s v="JONES, John "/>
    <s v="Oct 1700"/>
    <s v="1700"/>
    <s v="1700-10"/>
    <s v="Baltimore"/>
    <x v="1"/>
    <x v="0"/>
    <n v="200"/>
    <m/>
    <m/>
    <s v="Pushpin"/>
    <m/>
    <s v="no survey at MSA patent site; MSA S1593-1335; Settlers of MD"/>
    <m/>
    <m/>
    <x v="81"/>
    <s v="Jones"/>
    <s v="Patented in Oct 1700 by John Jones for 200 acres"/>
    <s v="PUSHPIN"/>
    <s v="PUSHPIN"/>
    <s v="1700"/>
    <s v="Y"/>
    <s v="Patented in Oct 1700 by JONES, John for 200 acres"/>
    <s v="N"/>
    <x v="2"/>
    <m/>
    <m/>
    <m/>
    <m/>
    <s v=""/>
    <m/>
    <m/>
    <m/>
    <s v="1700"/>
    <s v="Y"/>
    <s v="Patented in Oct 1700 by JONES, John for 200 acres"/>
    <s v="N"/>
    <s v="1700"/>
    <s v="Y"/>
  </r>
  <r>
    <x v="612"/>
    <s v="RACE GROUND"/>
    <x v="1"/>
    <s v=" Basil Burgess"/>
    <s v="6/24/1769"/>
    <x v="35"/>
    <s v="1769-06"/>
    <s v="BROWN, James"/>
    <s v=" James Brown"/>
    <s v="BROWN, James"/>
    <s v="Jun 1770"/>
    <s v="1770"/>
    <s v="1770-06"/>
    <s v="Anne Arundel"/>
    <x v="1"/>
    <x v="0"/>
    <n v="15"/>
    <s v="all the vacant land between the tracts of land called Rocky Ridge, Whats Left, and Sapling Range &quot;Beginning at the end of the fifth line of the first mentioned tract called Rocky Ridge&quot;"/>
    <m/>
    <s v="Race Ground"/>
    <m/>
    <s v="Race Ground"/>
    <s v="Race Ground Plat"/>
    <m/>
    <x v="64"/>
    <m/>
    <s v="Surveyed 6/24/1769 by Basil Burgess; Patented in Jun 1770 by James Brown for 15 acres; all the vacant land between the tracts of land called Rocky Ridge, Whats Left, and Sapling Range &quot;Beginning at the end of the fifth line of the first mentioned tract called Rocky Ridge&quot;"/>
    <s v="RACE GROUND"/>
    <s v="RACE GROUND"/>
    <s v="1770"/>
    <s v="Y"/>
    <s v="Patented in Jun 1770 by BROWN, James for 15 acres; all the vacant land between the tracts of land called Rocky Ridge, Whats Left, and Sapling Range &quot;Beginning at the end of the fifth line of the first mentioned tract called Rocky Ridge&quot;"/>
    <s v="N"/>
    <x v="6"/>
    <m/>
    <m/>
    <m/>
    <m/>
    <n v="689"/>
    <m/>
    <m/>
    <m/>
    <s v="1770"/>
    <s v="Y"/>
    <s v="Patented in Jun 1770 by BROWN, James for 15 acres; all the vacant land between the tracts of land called Rocky Ridge, Whats Left, and Sapling Range &quot;Beginning at the end of the fifth line of the first mentioned tract called Rocky Ridge&quot;"/>
    <s v="N"/>
    <s v="1770"/>
    <s v="Y"/>
  </r>
  <r>
    <x v="613"/>
    <s v="RANGE DECLINED"/>
    <x v="8"/>
    <s v=" Joshua Griffith"/>
    <s v="12/11/1764"/>
    <x v="20"/>
    <s v="1764-12"/>
    <s v="MANSELL, Samuel "/>
    <s v=" Samuel  Mansell"/>
    <s v="MANSELL, Samuel "/>
    <s v="Sep 1765"/>
    <s v="1765"/>
    <s v="1765-09"/>
    <s v="Anne Arundel"/>
    <x v="1"/>
    <x v="1"/>
    <n v="2770"/>
    <s v="Resurvey of his part of Additional Defense starting at the beginnining trees of Additional Defense and Moberley's Desire."/>
    <m/>
    <s v="Additional Defense"/>
    <m/>
    <s v="Range Declined"/>
    <s v="Range Declined Plat"/>
    <m/>
    <x v="21"/>
    <m/>
    <s v="Surveyed 12/11/1764 by Joshua Griffith; Patented in Sep 1765 by Samuel Mansell for 2770 acres; Resurvey of his part of Additional Defense starting at the beginnining trees of Additional Defense and Moberley's Desire."/>
    <s v="RANGE DECLINED"/>
    <s v="RANGE DECLINED"/>
    <s v="1765"/>
    <s v="Y"/>
    <s v="Patented in Sep 1765 by MANSELL, Samuel for 2770 acres; Resurvey of his part of Additional Defense starting at the beginnining trees of Additional Defense and Moberley's Desire."/>
    <s v="N"/>
    <x v="12"/>
    <m/>
    <m/>
    <m/>
    <n v="0"/>
    <n v="7"/>
    <m/>
    <m/>
    <m/>
    <s v="1765"/>
    <s v="Y"/>
    <s v="Patented in Sep 1765 by MANSELL, Samuel for 2770 acres; Resurvey of his part of Additional Defense starting at the beginnining trees of Additional Defense and Moberley's Desire."/>
    <s v="N"/>
    <s v="1765"/>
    <s v="Y"/>
  </r>
  <r>
    <x v="614"/>
    <s v="RANTERS RIDGE"/>
    <x v="5"/>
    <s v=""/>
    <m/>
    <x v="10"/>
    <s v=""/>
    <s v="BROWN, Thomas "/>
    <s v=" Thomas  Brown"/>
    <s v="BROWN, Thomas "/>
    <s v="May 1705"/>
    <s v="1705"/>
    <s v="1705-05"/>
    <s v="Baltimore"/>
    <x v="1"/>
    <x v="0"/>
    <n v="415"/>
    <s v="Adjoining Hammond's Enlargement"/>
    <m/>
    <s v="Ranters Ridge"/>
    <s v="woodford"/>
    <s v="no survey at MSA patent site; MSA S1582-8547; Settlers of MD"/>
    <m/>
    <m/>
    <x v="64"/>
    <s v="Brown"/>
    <s v="Patented in May 1705 by Thomas Brown for 415 acres; Adjoining Hammond's Enlargement"/>
    <s v="RANTERS RIDGE"/>
    <s v="RANTERS RIDGE"/>
    <s v="1705"/>
    <s v="Y"/>
    <s v="Patented in May 1705 by BROWN, Thomas for 415 acres; Adjoining Hammond's Enlargement"/>
    <s v="N"/>
    <x v="22"/>
    <m/>
    <m/>
    <m/>
    <m/>
    <s v=""/>
    <m/>
    <m/>
    <m/>
    <s v="1705"/>
    <s v="Y"/>
    <s v="Patented in May 1705 by BROWN, Thomas for 415 acres; Adjoining Hammond's Enlargement"/>
    <s v="N"/>
    <s v="1705"/>
    <s v="Y"/>
  </r>
  <r>
    <x v="615"/>
    <s v="RAYNOLDS HABITATION"/>
    <x v="2"/>
    <s v=" Henry Ridgely"/>
    <s v="11/8/1728"/>
    <x v="52"/>
    <s v="1728-11"/>
    <s v="RAYNOLD, McCubbin "/>
    <s v=" McCubbin  Raynold"/>
    <s v="RAYNOLD, McCubbin "/>
    <s v="Oct 1730"/>
    <s v="1730"/>
    <s v="1730-10"/>
    <s v="Anne Arundel"/>
    <x v="1"/>
    <x v="0"/>
    <n v="150"/>
    <s v="&quot;on a Draft of a branch Called Dorseys Great Branch Beginning .. on the east side of the aforesaid draft and very near to the aforesaid draft and near also a road called the Eastern branch Road&quot;"/>
    <m/>
    <s v="Raynolds Habitation"/>
    <m/>
    <s v="Raynolds Habitation"/>
    <s v="Raynolds Habitation Plat"/>
    <m/>
    <x v="183"/>
    <s v="Reynolds"/>
    <s v="Surveyed 11/8/1728 by Henry Ridgely; Patented in Oct 1730 by McCubbin Raynold for 150 acres; &quot;on a Draft of a branch Called Dorseys Great Branch Beginning .. on the east side of the aforesaid draft and very near to the aforesaid draft and near also a road called the Eastern branch Road&quot;"/>
    <s v="RAYNOLDS HABITATION"/>
    <s v="RAYNOLDS HABITATION"/>
    <s v="1730"/>
    <s v="Y"/>
    <s v="Patented in Oct 1730 by RAYNOLD, McCubbin for 150 acres; &quot;on a Draft of a branch Called Dorseys Great Branch Beginning … on the east side of the aforesaid draft and very near to the aforesaid draft and near also a road called the Eastern branch Road&quot;"/>
    <s v="N"/>
    <x v="14"/>
    <s v="Descriptive"/>
    <s v="east of draft of Dorseys Great Branch, Eastern Branch Road (Brighton Dam Road)"/>
    <m/>
    <n v="-6"/>
    <n v="365"/>
    <m/>
    <m/>
    <m/>
    <s v="1730"/>
    <s v="Y"/>
    <s v="Patented in Oct 1730 by RAYNOLD, McCubbin for 150 acres; &quot;on a Draft of a branch Called Dorseys Great Branch Beginning … on the east side of the aforesaid draft and very near to the aforesaid draft and near also a road called the Eastern branch Road&quot;"/>
    <s v="N"/>
    <s v="1730"/>
    <s v="Y"/>
  </r>
  <r>
    <x v="616"/>
    <s v="RAYS CHANCE"/>
    <x v="8"/>
    <s v=" Joshua Griffith"/>
    <s v="9/23/1762"/>
    <x v="15"/>
    <s v="1762-09"/>
    <s v="RAY, William"/>
    <s v=" William Ray"/>
    <s v="RAY, William"/>
    <s v="Oct 1762"/>
    <s v="1762"/>
    <s v="1762-10"/>
    <s v="Anne Arundel"/>
    <x v="1"/>
    <x v="0"/>
    <n v="61"/>
    <s v="&quot;Beginning at the end of the last course of a tract of land called Gaithers Chance"/>
    <m/>
    <s v="Rays Chance"/>
    <s v="needs work - Rays Chance seems to be in the same place as Liberty Green"/>
    <s v="Rays Chance"/>
    <s v="Rays Chance Plat"/>
    <m/>
    <x v="184"/>
    <m/>
    <s v="Surveyed 9/23/1762 by Joshua Griffith; Patented in Oct 1762 by William Ray for 61 acres; &quot;Beginning at the end of the last course of a tract of land called Gaithers Chance"/>
    <s v="RAYS CHANCE"/>
    <s v="RAYS CHANCE"/>
    <s v="1762"/>
    <s v="Y"/>
    <s v="Patented in Oct 1762 by RAY, William for 61 acres; &quot;Beginning at the end of the last course of a tract of land called Gaithers Chance"/>
    <s v="N"/>
    <x v="16"/>
    <m/>
    <m/>
    <m/>
    <n v="0"/>
    <n v="523"/>
    <m/>
    <m/>
    <m/>
    <s v="1762"/>
    <s v="Y"/>
    <s v="Patented in Oct 1762 by RAY, William for 61 acres; &quot;Beginning at the end of the last course of a tract of land called Gaithers Chance"/>
    <s v="N"/>
    <s v="1762"/>
    <s v="Y"/>
  </r>
  <r>
    <x v="617"/>
    <s v="REBECCAS LOT"/>
    <x v="5"/>
    <s v=""/>
    <m/>
    <x v="10"/>
    <s v=""/>
    <s v="HERBERT, Rebecca "/>
    <s v=" Rebecca  Herbert"/>
    <s v="HERBERT, Rebecca "/>
    <s v="Oct 1704"/>
    <s v="1704"/>
    <s v="1704-10"/>
    <s v="Anne Arundel"/>
    <x v="1"/>
    <x v="0"/>
    <n v="740"/>
    <s v="Later resurvey says the patent was granted to John Dorsey"/>
    <s v="Three Brothers"/>
    <s v="Rebeccas Lot"/>
    <m/>
    <s v="no survey at MSA patent site; MSA S1593-1343 (Rebecca Her Lot 1703); Settlers of MD"/>
    <m/>
    <m/>
    <x v="185"/>
    <s v="Dorsey"/>
    <s v="Patented in Oct 1704 by Rebecca Herbert for 740 acres repatented as Three Brothers; Later resurvey says the patent was granted to John Dorsey"/>
    <s v="REBECCAS LOT"/>
    <s v="REBECCAS LOT"/>
    <s v="1704"/>
    <s v="Y"/>
    <s v="Patented in Oct 1704 by HERBERT, Rebecca for 740 acres repatented as Three Brothers; Later resurvey says the patent was granted to John Dorsey"/>
    <s v="N"/>
    <x v="3"/>
    <m/>
    <m/>
    <m/>
    <m/>
    <s v=""/>
    <m/>
    <m/>
    <m/>
    <s v="1704"/>
    <s v="Y"/>
    <s v="Patented in Oct 1704 by HERBERT, Rebecca for 740 acres repatented as Three Brothers; Later resurvey says the patent was granted to John Dorsey"/>
    <s v="N"/>
    <s v="1704"/>
    <s v="Y"/>
  </r>
  <r>
    <x v="618"/>
    <s v="RECOVERY"/>
    <x v="6"/>
    <s v=" William Cromwell"/>
    <s v="2/4/1745"/>
    <x v="74"/>
    <s v="1745-02"/>
    <s v="HAMMOND, John "/>
    <s v=" John  Hammond"/>
    <s v="HAMMOND, John "/>
    <s v="Sep 1752"/>
    <s v="1752"/>
    <s v="1752-09"/>
    <s v="Anne Arundel"/>
    <x v="1"/>
    <x v="0"/>
    <n v="54"/>
    <s v="&quot;adjoining Phelps Luck the Addition to Phelps Luck and Talbot's Resolution Mannor&quot; (wraps around the northwest end of Addition To Phelps Luck)"/>
    <s v="Hammond's Elk Ridge Connection"/>
    <s v="Recovery"/>
    <m/>
    <s v="Recovery"/>
    <s v="Recovery Plat"/>
    <m/>
    <x v="11"/>
    <m/>
    <s v="Surveyed 2/4/1745 by William Cromwell; Patented in Sep 1752 by John Hammond for 54 acres repatented as Hammond's Elk Ridge Connection; &quot;adjoining Phelps Luck the Addition to Phelps Luck and Talbot's Resolution Mannor&quot; (wraps around the northwest end of Addition To Phelps Luck)"/>
    <s v="RECOVERY"/>
    <s v="RECOVERY"/>
    <s v="1752"/>
    <s v="Y"/>
    <s v="Patented in Sep 1752 by HAMMOND, John for 54 acres repatented as Hammond's Elk Ridge Connection; &quot;adjoining Phelps Luck the Addition to Phelps Luck and Talbot's Resolution Mannor&quot; (wraps around the northwest end of Addition To Phelps Luck)"/>
    <s v="N"/>
    <x v="13"/>
    <m/>
    <m/>
    <m/>
    <m/>
    <n v="529"/>
    <m/>
    <m/>
    <m/>
    <s v="1752"/>
    <s v="Y"/>
    <s v="Patented in Sep 1752 by HAMMOND, John for 54 acres repatented as Hammond's Elk Ridge Connection; &quot;adjoining Phelps Luck the Addition to Phelps Luck and Talbot's Resolution Mannor&quot; (wraps around the northwest end of Addition To Phelps Luck)"/>
    <s v="N"/>
    <s v="1752"/>
    <s v="Y"/>
  </r>
  <r>
    <x v="619"/>
    <s v="RED OAK HILL"/>
    <x v="6"/>
    <s v=" William Cromwell"/>
    <s v="9/5/1741"/>
    <x v="9"/>
    <s v="1741-09"/>
    <s v="MOBBERLY, John "/>
    <s v=" John  Mobberly"/>
    <s v="MOBBERLY, John "/>
    <s v="Nov 1742"/>
    <s v="1742"/>
    <s v="1742-11"/>
    <s v="Anne Arundel"/>
    <x v="1"/>
    <x v="0"/>
    <n v="30"/>
    <s v="&quot;in the fork between Snowdens River and Cattail River&quot; near Thomas Altharp"/>
    <m/>
    <s v="Red Oak Hill"/>
    <m/>
    <s v="Red Oak Hill"/>
    <s v="Red Oak Hill Plat"/>
    <m/>
    <x v="186"/>
    <s v="Mobberly"/>
    <s v="Surveyed 9/5/1741 by William Cromwell; Patented in Nov 1742 by John Mobberly for 30 acres; &quot;in the fork between Snowdens River and Cattail River&quot; near Thomas Altharp"/>
    <s v="RED OAK HILL"/>
    <s v="RED OAK HILL"/>
    <s v="1742"/>
    <s v="Y"/>
    <s v="Patented in Nov 1742 by MOBBERLY, John for 30 acres; &quot;in the fork between Snowdens River and Cattail River&quot; near Thomas Altharp"/>
    <s v="N"/>
    <x v="19"/>
    <s v="Dependent/Indicated"/>
    <s v="Vanity Mount, Gilpin; in fork between Snowdens and Cattail Rivers"/>
    <m/>
    <n v="0"/>
    <n v="616"/>
    <m/>
    <m/>
    <m/>
    <s v="1742"/>
    <s v="Y"/>
    <s v="Patented in Nov 1742 by MOBBERLY, John for 30 acres; &quot;in the fork between Snowdens River and Cattail River&quot; near Thomas Altharp"/>
    <s v="N"/>
    <s v="1742"/>
    <s v="Y"/>
  </r>
  <r>
    <x v="620"/>
    <s v="RED OAK SPRING"/>
    <x v="8"/>
    <s v=" Joshua Griffith"/>
    <s v="5/18/1761"/>
    <x v="46"/>
    <s v="1761-05"/>
    <s v="HOOD, John "/>
    <s v=" John  Hood"/>
    <s v="HOOD, John "/>
    <s v="Jun 1761"/>
    <s v="1761"/>
    <s v="1761-06"/>
    <s v="Anne Arundel"/>
    <x v="1"/>
    <x v="1"/>
    <n v="173"/>
    <s v="Resurvey of 112 acres of Shipleys Search"/>
    <s v="Oakland"/>
    <s v="Shipleys Search"/>
    <m/>
    <s v="Red Oak Spring"/>
    <s v="Red Oak Spring Plat"/>
    <m/>
    <x v="5"/>
    <m/>
    <s v="Surveyed 5/18/1761 by Joshua Griffith; Patented in Jun 1761 by John Hood for 173 acres repatented as Oakland; Resurvey of 112 acres of Shipleys Search"/>
    <s v="RED OAK SPRING"/>
    <s v="RED OAK SPRING"/>
    <s v="1761"/>
    <s v="Y"/>
    <s v="Patented in Jun 1761 by HOOD, John for 173 acres repatented as Oakland; Resurvey of 112 acres of Shipleys Search"/>
    <s v="N"/>
    <x v="4"/>
    <m/>
    <m/>
    <m/>
    <m/>
    <n v="340"/>
    <m/>
    <m/>
    <m/>
    <s v="1761"/>
    <s v="Y"/>
    <s v="Patented in Jun 1761 by HOOD, John for 173 acres repatented as Oakland; Resurvey of 112 acres of Shipleys Search"/>
    <s v="N"/>
    <s v="1761"/>
    <s v="Y"/>
  </r>
  <r>
    <x v="621"/>
    <s v="REMNANT"/>
    <x v="8"/>
    <s v=" Joshua Griffith"/>
    <s v="3/25/1764"/>
    <x v="20"/>
    <s v="1764-03"/>
    <s v="GRIFFITH, Henry "/>
    <s v=" Henry  Griffith"/>
    <s v="GRIFFITH, Henry "/>
    <s v="Apr 1764"/>
    <s v="1764"/>
    <s v="1764-04"/>
    <s v="Anne Arundel"/>
    <x v="1"/>
    <x v="0"/>
    <n v="150"/>
    <s v="&quot;on the drafts of Deep Run and adjoyning three other tracts or parcels of land (viz.) Dorseys Hills, Bachelors Hall and Calebs Pasture Beginning at the end of the sixth line of the aforesaid tract called Calebs Pasture&quot;"/>
    <s v="Remnant Corrected"/>
    <s v="Remnant"/>
    <m/>
    <s v="Remnant"/>
    <s v="Remnant Plat"/>
    <m/>
    <x v="53"/>
    <m/>
    <s v="Surveyed 3/25/1764 by Joshua Griffith; Patented in Apr 1764 by Henry Griffith for 150 acres repatented as Remnant Corrected; &quot;on the drafts of Deep Run and adjoyning three other tracts or parcels of land (viz.) Dorseys Hills, Bachelors Hall and Calebs Pasture Beginning at the end of the sixth line of the aforesaid tract called Calebs Pasture&quot;"/>
    <s v="REMNANT"/>
    <s v="REMNANT"/>
    <s v="1764"/>
    <s v="Y"/>
    <s v="Patented in Apr 1764 by GRIFFITH, Henry for 150 acres repatented as Remnant Corrected; &quot;on the drafts of Deep Run and adjoyning three other tracts or parcels of land (viz.) Dorseys Hills, Bachelors Hall and Calebs Pasture Beginning at the end of the sixth line of the aforesaid tract called Calebs Pasture&quot;"/>
    <s v="N"/>
    <x v="9"/>
    <m/>
    <m/>
    <m/>
    <m/>
    <n v="360"/>
    <m/>
    <m/>
    <m/>
    <s v="1764"/>
    <s v="Y"/>
    <s v="Patented in Apr 1764 by GRIFFITH, Henry for 150 acres repatented as Remnant Corrected; &quot;on the drafts of Deep Run and adjoyning three other tracts or parcels of land (viz.) Dorseys Hills, Bachelors Hall and Calebs Pasture Beginning at the end of the sixth line of the aforesaid tract called Calebs Pasture&quot;"/>
    <s v="N"/>
    <s v="1764"/>
    <s v="Y"/>
  </r>
  <r>
    <x v="622"/>
    <s v=""/>
    <x v="1"/>
    <s v=" Basil Burgess"/>
    <s v="12/11/1772"/>
    <x v="18"/>
    <s v="1772-12"/>
    <s v="GRIFFITH, Joshua"/>
    <s v=" Joshua Griffith"/>
    <s v="GRIFFITH, Joshua"/>
    <s v="Apr 1773"/>
    <s v="1773"/>
    <s v="1773-04"/>
    <s v="Anne Arundel"/>
    <x v="1"/>
    <x v="1"/>
    <n v="307"/>
    <s v="Resurvey of Remnant excluding land lying in Batchelors Hall and Dorseys Hills  beginning &quot;at the end of the ninth line of one of the elder surveys aforesaid Dorseys Hills the same being north forty seven degrees thirty minutes west two hundred and thirteen perches&quot;"/>
    <s v="Friendship - West"/>
    <s v="Remnant"/>
    <m/>
    <s v="Remnant Corrected"/>
    <s v="Remnant Corrected Plat"/>
    <m/>
    <x v="53"/>
    <m/>
    <s v="Surveyed 12/11/1772 by Basil Burgess; Patented in Apr 1773 by Joshua Griffith for 307 acres repatented as Friendship - West; Resurvey of Remnant excluding land lying in Batchelors Hall and Dorseys Hills  beginning &quot;at the end of the ninth line of one of the elder surveys aforesaid Dorseys Hills the same being north forty seven degrees thirty minutes west two hundred and thirteen perches&quot;"/>
    <s v="REMNANT CORRECTED"/>
    <s v="REMNANT CORRECTED"/>
    <s v=""/>
    <s v=""/>
    <s v=""/>
    <s v=""/>
    <x v="9"/>
    <m/>
    <m/>
    <m/>
    <m/>
    <n v="308"/>
    <m/>
    <m/>
    <m/>
    <s v=""/>
    <s v=""/>
    <s v=""/>
    <s v=""/>
    <s v=""/>
    <s v=""/>
  </r>
  <r>
    <x v="623"/>
    <s v="REPENTANCE - HAMMOND"/>
    <x v="3"/>
    <s v=" Richard Shipley"/>
    <s v="3/27/1749"/>
    <x v="24"/>
    <s v="1749-03"/>
    <s v="HAMMOND, Joseph"/>
    <s v=" Joseph Hammond"/>
    <s v="HAMMOND, Joseph"/>
    <s v="May 1775"/>
    <s v="1775"/>
    <s v="1775-05"/>
    <s v="Anne Arundel"/>
    <x v="1"/>
    <x v="0"/>
    <n v="10"/>
    <s v="&quot;in the great fork of Patuxent river Beginning at the end of the fourth line of a tract of land called Athol&quot;"/>
    <s v="Joseph's Gift"/>
    <s v="Repentance"/>
    <m/>
    <s v="Repentance"/>
    <s v="Repentance Plat"/>
    <m/>
    <x v="11"/>
    <m/>
    <s v="Surveyed 3/27/1749 by Richard Shipley; Patented in May 1775 by Joseph Hammond for 10 acres repatented as Joseph's Gift; &quot;in the great fork of Patuxent river Beginning at the end of the fourth line of a tract of land called Athol&quot;"/>
    <s v="REPENTANCE"/>
    <s v="REPENTANCE - Hammond"/>
    <s v="1775"/>
    <s v="Y"/>
    <s v="Patented in May 1775 by HAMMOND, Joseph for 10 acres repatented as Joseph's Gift; &quot;in the great fork of Patuxent river Beginning at the end of the fourth line of a tract of land called Athol&quot;"/>
    <s v="N"/>
    <x v="10"/>
    <m/>
    <m/>
    <m/>
    <m/>
    <n v="714"/>
    <m/>
    <m/>
    <m/>
    <s v="1775"/>
    <s v="Y"/>
    <s v="Patented in May 1775 by HAMMOND, Joseph for 10 acres repatented as Joseph's Gift; &quot;in the great fork of Patuxent river Beginning at the end of the fourth line of a tract of land called Athol&quot;"/>
    <s v="N"/>
    <s v="1775"/>
    <s v="Y"/>
  </r>
  <r>
    <x v="624"/>
    <s v="REPENTANCE - HOBBS"/>
    <x v="8"/>
    <s v=" Joshua Griffith"/>
    <s v="5/22/1764"/>
    <x v="20"/>
    <s v="1764-05"/>
    <s v="HOBBS, Joseph "/>
    <s v=" Joseph  Hobbs"/>
    <s v="HOBBS, Joseph "/>
    <s v="May 1765"/>
    <s v="1765"/>
    <s v="1765-05"/>
    <s v="Anne Arundel"/>
    <x v="1"/>
    <x v="1"/>
    <n v="235"/>
    <s v="Resurvey of Noah's Ark resulting in a parcel that lay between Shipley's Enlargement and Poole's Chance"/>
    <m/>
    <s v="Noahs Ark"/>
    <s v="Needs work - doesn't fit with Pooles Chance Resurveyed"/>
    <s v="Repentance"/>
    <s v="Repentance Plat"/>
    <m/>
    <x v="1"/>
    <s v=""/>
    <s v="Surveyed 5/22/1764 by Joshua Griffith; Patented in May 1765 by Joseph Hobbs for 235 acres; Resurvey of Noah's Ark resulting in a parcel that lay between Shipley's Enlargement and Poole's Chance"/>
    <s v="REPENTANCE"/>
    <s v="REPENTANCE - Hobbs"/>
    <s v="1765"/>
    <s v="Y"/>
    <s v="Patented in May 1765 by HOBBS, Joseph for 235 acres; Resurvey of Noah's Ark resulting in a parcel that lay between Shipley's Enlargement and Poole's Chance"/>
    <s v="N"/>
    <x v="12"/>
    <m/>
    <m/>
    <m/>
    <n v="-4"/>
    <n v="283"/>
    <m/>
    <m/>
    <m/>
    <s v="1765"/>
    <s v="Y"/>
    <s v="Patented in May 1765 by HOBBS, Joseph for 235 acres; Resurvey of Noah's Ark resulting in a parcel that lay between Shipley's Enlargement and Poole's Chance"/>
    <s v="N"/>
    <s v="1765"/>
    <s v="Y"/>
  </r>
  <r>
    <x v="625"/>
    <s v=""/>
    <x v="5"/>
    <s v=""/>
    <s v="10/20/1735"/>
    <x v="106"/>
    <s v="1735-10"/>
    <s v="WORTHINGTON, Thomas "/>
    <s v=" Thomas  Worthington"/>
    <s v="WORTHINGTON, Thomas "/>
    <s v="Oct 1735"/>
    <s v="1735"/>
    <s v="1735-10"/>
    <s v="Anne Arundel"/>
    <x v="2"/>
    <x v="1"/>
    <n v="692"/>
    <s v="Resurvey of Waldridge (Wardridge? Warner &amp; Ridgely June 1663) and Broome (Ridgely 1670)"/>
    <m/>
    <s v="Broom, Waldridge/Wardridge"/>
    <m/>
    <s v="Resurvey Of Tracts - Worthington"/>
    <s v="Resurvey Of Tracts - Worthington Plat"/>
    <m/>
    <x v="30"/>
    <m/>
    <s v="Surveyed 10/20/1735; Patented in Oct 1735 by Thomas Worthington for 692 acres; Resurvey of Waldridge (Wardridge? Warner &amp; Ridgely June 1663) and Broome (Ridgely 1670)"/>
    <s v="RESURVEY OF TRACTS "/>
    <s v="RESURVEY OF TRACTS  - Worthington"/>
    <s v=""/>
    <s v=""/>
    <s v=""/>
    <s v=""/>
    <x v="0"/>
    <m/>
    <m/>
    <m/>
    <m/>
    <s v=""/>
    <m/>
    <m/>
    <m/>
    <s v=""/>
    <s v=""/>
    <s v=""/>
    <s v=""/>
    <s v=""/>
    <s v=""/>
  </r>
  <r>
    <x v="626"/>
    <s v=""/>
    <x v="16"/>
    <s v=" John Duvall"/>
    <s v="10/21/1816"/>
    <x v="107"/>
    <s v="1816-10"/>
    <s v="HOWARD, Joseph"/>
    <s v=" Joseph Howard"/>
    <s v="HOWARD, Joseph"/>
    <s v="Apr 1818"/>
    <s v="1818"/>
    <s v="1818-04"/>
    <s v="Anne Arundel"/>
    <x v="1"/>
    <x v="1"/>
    <n v="250"/>
    <s v="Resurvey of White Oak Orchard, Howards Chance - Cornelius, Poor Mans Beginning, Joshuas Lot"/>
    <m/>
    <s v="White Oak Orchard, Howards Chance, Poor Mans Beginning, Joshuas Lot"/>
    <m/>
    <s v="Resurvey Of Tracts - Howard"/>
    <s v="Resurvey Of Tracts - Howard Plat"/>
    <m/>
    <x v="34"/>
    <m/>
    <s v="Surveyed 10/21/1816 by John Duvall; Patented in Apr 1818 by Joseph Howard for 250 acres; Resurvey of White Oak Orchard, Howards Chance - Cornelius, Poor Mans Beginning, Joshuas Lot"/>
    <s v="RESURVEY OF TRACTS"/>
    <s v="RESURVEY OF TRACTS - Howard"/>
    <s v=""/>
    <s v=""/>
    <s v=""/>
    <s v=""/>
    <x v="14"/>
    <m/>
    <m/>
    <m/>
    <m/>
    <s v=""/>
    <m/>
    <m/>
    <m/>
    <s v=""/>
    <s v=""/>
    <s v=""/>
    <s v=""/>
    <s v=""/>
    <s v=""/>
  </r>
  <r>
    <x v="627"/>
    <s v="RESURVEY OF TRACTS - RIDGELY"/>
    <x v="6"/>
    <s v=" William Cromwell"/>
    <s v="9/6/1740"/>
    <x v="87"/>
    <s v="1740-09"/>
    <s v="RIDGELY, Henry"/>
    <s v=" Henry Ridgely"/>
    <s v="RIDGELY, Henry"/>
    <s v="Sep 1744"/>
    <s v="1744"/>
    <s v="1744-09"/>
    <s v="Anne Arundel"/>
    <x v="1"/>
    <x v="1"/>
    <n v="552"/>
    <s v="Resurvey of Ridgely's Care and Good Neighborhood near White Wine And Claret, adjoining Partnership, Hickory Ridge, Good Neighborhood, Maccubbin Reynolds property, and Poor Mans Beginning"/>
    <m/>
    <s v="Ridgelys Care, Good Neighborhood"/>
    <m/>
    <s v="Resurvey Of Tracts - Ridgely"/>
    <s v="Resurvey Of Tracts - Ridgely Plat"/>
    <m/>
    <x v="12"/>
    <m/>
    <s v="Surveyed 9/6/1740 by William Cromwell; Patented in Sep 1744 by Henry Ridgely for 552 acres; Resurvey of Ridgely's Care and Good Neighborhood near White Wine And Claret, adjoining Partnership, Hickory Ridge, Good Neighborhood, Maccubbin Reynolds property, and Poor Mans Beginning"/>
    <s v="RESURVEY OF TRACTS"/>
    <s v="RESURVEY OF TRACTS - Ridgely"/>
    <s v=""/>
    <s v=""/>
    <s v=""/>
    <s v=""/>
    <x v="20"/>
    <m/>
    <m/>
    <m/>
    <n v="-3"/>
    <n v="132"/>
    <m/>
    <m/>
    <m/>
    <s v=""/>
    <s v=""/>
    <s v=""/>
    <s v=""/>
    <s v=""/>
    <s v=""/>
  </r>
  <r>
    <x v="628"/>
    <s v="RESURVEY ON HARRYS LOT"/>
    <x v="7"/>
    <s v=" Orlando Griffith"/>
    <s v="3/7/1768"/>
    <x v="105"/>
    <s v="1768-03"/>
    <s v="WARFIELD, John"/>
    <s v=" John Warfield"/>
    <s v="WARFIELD, John"/>
    <s v="Jun 1773"/>
    <s v="1773"/>
    <s v="1773-06"/>
    <s v="Anne Arundel"/>
    <x v="1"/>
    <x v="1"/>
    <n v="469"/>
    <s v="Resurvey of Harry's Lot starting &quot;at the end of the twenty third course of a tract of land called Fredericksborough it being abounder of said land&quot;"/>
    <s v="Warfields Connection"/>
    <s v="Harrys Lot - Warfield"/>
    <m/>
    <s v="Resurvey On Harrys Lot"/>
    <s v="Resurvey On Harrys Lot Plat"/>
    <m/>
    <x v="24"/>
    <m/>
    <s v="Surveyed 3/7/1768 by Orlando Griffith; Patented in Jun 1773 by John Warfield for 469 acres repatented as Warfields Connection; Resurvey of Harry's Lot starting &quot;at the end of the twenty third course of a tract of land called Fredericksborough it being abounder of said land&quot;"/>
    <s v="RESURVEY ON HARRYS LOT"/>
    <s v="RESURVEY ON HARRYS LOT"/>
    <s v="1773"/>
    <s v="Y"/>
    <s v="Patented in Jun 1773 by WARFIELD, John for 469 acres repatented as Warfields Connection; Resurvey of Harry's Lot starting &quot;at the end of the twenty third course of a tract of land called Fredericksborough it being abounder of said land&quot;"/>
    <s v="N"/>
    <x v="12"/>
    <m/>
    <m/>
    <m/>
    <m/>
    <n v="153"/>
    <m/>
    <m/>
    <m/>
    <s v="1773"/>
    <s v="Y"/>
    <s v="Patented in Jun 1773 by WARFIELD, John for 469 acres repatented as Warfields Connection; Resurvey of Harry's Lot starting &quot;at the end of the twenty third course of a tract of land called Fredericksborough it being abounder of said land&quot;"/>
    <s v="N"/>
    <s v="1773"/>
    <s v="Y"/>
  </r>
  <r>
    <x v="629"/>
    <s v=""/>
    <x v="11"/>
    <s v=" John Hatherly"/>
    <s v="12/5/1806"/>
    <x v="108"/>
    <s v="1806-12"/>
    <s v="HAMMOND, Lloyd Thomas"/>
    <s v=" Lloyd Thomas Hammond"/>
    <s v="HAMMOND, Lloyd Thomas"/>
    <s v="Mar 1810"/>
    <s v="1810"/>
    <s v="1810-03"/>
    <s v="Anne Arundel"/>
    <x v="1"/>
    <x v="1"/>
    <n v="250"/>
    <s v="Resurvey of Nelson's Walks and Rich Neck"/>
    <m/>
    <s v="Nelsons Walks, Rich Neck"/>
    <m/>
    <s v="Resurvey On Nelsons Walks And Part Of Rich Neck"/>
    <s v="Resurvey On Nelsons Walks And Part Of Rich Neck Plat"/>
    <m/>
    <x v="11"/>
    <m/>
    <s v="Surveyed 12/5/1806 by John Hatherly; Patented in Mar 1810 by Lloyd Thomas Hammond for 250 acres; Resurvey of Nelson's Walks and Rich Neck"/>
    <s v="RESURVEY ON NELSONS WALKS AND PART OF RICH NECK"/>
    <s v="RESURVEY ON NELSONS WALKS AND PART OF RICH NECK"/>
    <s v=""/>
    <s v=""/>
    <s v=""/>
    <s v=""/>
    <x v="24"/>
    <m/>
    <m/>
    <m/>
    <m/>
    <n v="269"/>
    <m/>
    <m/>
    <m/>
    <s v=""/>
    <s v=""/>
    <s v=""/>
    <s v=""/>
    <s v=""/>
    <s v=""/>
  </r>
  <r>
    <x v="630"/>
    <s v="RESURVEY ON THE DISAPPOINTMENT"/>
    <x v="7"/>
    <s v=" Orlando Griffith"/>
    <s v="3/7/1768"/>
    <x v="105"/>
    <s v="1768-03"/>
    <s v="WARFIELD, Beale"/>
    <s v=" Beale Warfield"/>
    <s v="WARFIELD, Beale"/>
    <s v="Sep 1810"/>
    <s v="1810"/>
    <s v="1810-09"/>
    <s v="Anne Arundel"/>
    <x v="1"/>
    <x v="1"/>
    <n v="497"/>
    <s v="beginning &quot;at the end of the sixth course of a tract of land called the Defiance&quot;, surveyed in March 1768 for Philemon Dorsey but the patent was initially revoked due to errors"/>
    <m/>
    <s v="Disappointment"/>
    <s v="links point to corrected survey although the original survey precedes it in the folder"/>
    <s v="Resurvey On The Disappointment"/>
    <s v="Resurvey On The Disappointment Pat"/>
    <m/>
    <x v="24"/>
    <m/>
    <s v="Surveyed 3/7/1768 by Orlando Griffith; Patented in Sep 1810 by Beale Warfield for 497 acres; beginning &quot;at the end of the sixth course of a tract of land called the Defiance&quot;, surveyed in March 1768 for Philemon Dorsey but the patent was initially revoked due to errors"/>
    <s v="RESURVEY ON THE DISAPPOINTMENT"/>
    <s v="RESURVEY ON THE DISAPPOINTMENT"/>
    <s v="1810"/>
    <s v="Y"/>
    <s v="Patented in Sep 1810 by WARFIELD, Beale for 497 acres; beginning &quot;at the end of the sixth course of a tract of land called the Defiance&quot;, surveyed in March 1768 for Philemon Dorsey but the patent was initially revoked due to errors"/>
    <s v="N"/>
    <x v="12"/>
    <m/>
    <m/>
    <m/>
    <m/>
    <n v="151"/>
    <m/>
    <m/>
    <m/>
    <s v="1810"/>
    <s v="Y"/>
    <s v="Patented in Sep 1810 by WARFIELD, Beale for 497 acres; beginning &quot;at the end of the sixth course of a tract of land called the Defiance&quot;, surveyed in March 1768 for Philemon Dorsey but the patent was initially revoked due to errors"/>
    <s v="N"/>
    <s v="1810"/>
    <s v="Y"/>
  </r>
  <r>
    <x v="631"/>
    <s v="RICH BOTTOM"/>
    <x v="9"/>
    <s v=" Baruch Fowler"/>
    <s v="1/24/1796"/>
    <x v="59"/>
    <s v="1796-01"/>
    <s v="SHIPLEY, William"/>
    <s v=" William Shipley"/>
    <s v="SHIPLEY, William"/>
    <s v="Feb 1798"/>
    <s v="1798"/>
    <s v="1798-02"/>
    <s v="Anne Arundel"/>
    <x v="1"/>
    <x v="0"/>
    <n v="6.25"/>
    <s v="adjoining Addition To What's Left"/>
    <s v="The Willow Spring"/>
    <s v="Rich Bottom"/>
    <m/>
    <s v="Rich Bottom"/>
    <s v="Rich Bottom Plat"/>
    <m/>
    <x v="7"/>
    <m/>
    <s v="Surveyed 1/24/1796 by Baruch Fowler; Patented in Feb 1798 by William Shipley for 6.25 acres repatented as The Willow Spring; adjoining Addition To What's Left"/>
    <s v="RICH BOTTOM"/>
    <s v="RICH BOTTOM"/>
    <s v="1798"/>
    <s v="Y"/>
    <s v="Patented in Feb 1798 by SHIPLEY, William for 6.25 acres repatented as The Willow Spring; adjoining Addition To What's Left"/>
    <s v="N"/>
    <x v="4"/>
    <m/>
    <m/>
    <m/>
    <m/>
    <n v="739"/>
    <m/>
    <m/>
    <m/>
    <s v="1798"/>
    <s v="Y"/>
    <s v="Patented in Feb 1798 by SHIPLEY, William for 6.25 acres repatented as The Willow Spring; adjoining Addition To What's Left"/>
    <s v="N"/>
    <s v="1798"/>
    <s v="Y"/>
  </r>
  <r>
    <x v="632"/>
    <s v="RICH LEVEL"/>
    <x v="1"/>
    <s v=" Basil Burgess"/>
    <s v="2/9/1772"/>
    <x v="18"/>
    <s v="1772-02"/>
    <s v="ISRAEL, George"/>
    <s v=" George Israel"/>
    <s v="ISRAEL, George"/>
    <s v="Apr 1841"/>
    <s v="1841"/>
    <s v="1841-04"/>
    <s v="Anne Arundel"/>
    <x v="1"/>
    <x v="0"/>
    <n v="21"/>
    <s v="&quot;Beginning at the end of the seventh course of a tract of land called Snap Short&quot;"/>
    <m/>
    <s v="Rich Level"/>
    <m/>
    <s v="Rich Level"/>
    <s v="Rich Level Plat"/>
    <m/>
    <x v="25"/>
    <m/>
    <s v="Surveyed 2/9/1772 by Basil Burgess; Patented in Apr 1841 by George Israel for 21 acres; &quot;Beginning at the end of the seventh course of a tract of land called Snap Short&quot;"/>
    <s v="RICH LEVEL"/>
    <s v="RICH LEVEL"/>
    <s v="1841"/>
    <s v="Y"/>
    <s v="Patented in Apr 1841 by ISRAEL, George for 21 acres; &quot;Beginning at the end of the seventh course of a tract of land called Snap Short&quot;"/>
    <s v="N"/>
    <x v="14"/>
    <m/>
    <m/>
    <m/>
    <m/>
    <n v="663"/>
    <m/>
    <m/>
    <m/>
    <s v="1841"/>
    <s v="Y"/>
    <s v="Patented in Apr 1841 by ISRAEL, George for 21 acres; &quot;Beginning at the end of the seventh course of a tract of land called Snap Short&quot;"/>
    <s v="N"/>
    <s v="1841"/>
    <s v="Y"/>
  </r>
  <r>
    <x v="633"/>
    <s v="RICH MEADOW"/>
    <x v="15"/>
    <s v=" Loch Weems"/>
    <s v="10/17/1757"/>
    <x v="5"/>
    <s v="1757-10"/>
    <s v="HOOD, John "/>
    <s v=" John  Hood"/>
    <s v="HOOD, John "/>
    <s v="Sep 1763"/>
    <s v="1763"/>
    <s v="1763-09"/>
    <s v="Anne Arundel"/>
    <x v="1"/>
    <x v="1"/>
    <n v="205"/>
    <s v="Resurvey of Addition To Long Bottom"/>
    <s v="The Willow Spring"/>
    <s v="Addition To Long Bottom"/>
    <m/>
    <s v="Rich Meadow"/>
    <s v="Rich Meadow Plat"/>
    <m/>
    <x v="5"/>
    <m/>
    <s v="Surveyed 10/17/1757 by Loch Weems; Patented in Sep 1763 by John Hood for 205 acres repatented as The Willow Spring; Resurvey of Addition To Long Bottom"/>
    <s v="RICH MEADOW"/>
    <s v="RICH MEADOW"/>
    <s v=""/>
    <s v=""/>
    <s v=""/>
    <s v=""/>
    <x v="4"/>
    <m/>
    <m/>
    <m/>
    <m/>
    <n v="313"/>
    <m/>
    <m/>
    <m/>
    <s v=""/>
    <s v=""/>
    <s v=""/>
    <s v=""/>
    <s v=""/>
    <s v=""/>
  </r>
  <r>
    <x v="634"/>
    <s v="RICH NECK"/>
    <x v="5"/>
    <s v=""/>
    <m/>
    <x v="10"/>
    <s v=""/>
    <s v="HAMMOND, John "/>
    <s v=" John  Hammond"/>
    <s v="HAMMOND, John "/>
    <s v="May 1696"/>
    <s v="1696"/>
    <s v="1696-05"/>
    <s v="Anne Arundel"/>
    <x v="2"/>
    <x v="0"/>
    <n v="284"/>
    <s v="152 acres repatented for Lloyd Hammond"/>
    <s v="Resurvey On Nelsons Walk and Part Of Rich Neck"/>
    <s v="Rich Neck"/>
    <s v="Resurveyed Mar 1784/5"/>
    <s v="no survey at MSA patent site; MSA S1581-4058; Settlers of MD"/>
    <m/>
    <m/>
    <x v="11"/>
    <s v="Hammond"/>
    <s v="Patented in May 1696 by John Hammond for 284 acres repatented as Resurvey On Nelsons Walk and Part Of Rich Neck; 152 acres repatented for Lloyd Hammond"/>
    <s v="RICH NECK"/>
    <s v="RICH NECK"/>
    <s v="1696"/>
    <s v="Y"/>
    <s v="Patented in May 1696 by HAMMOND, John for 284 acres repatented as Resurvey On Nelsons Walk and Part Of Rich Neck; 152 acres repatented for Lloyd Hammond"/>
    <s v="N"/>
    <x v="0"/>
    <m/>
    <m/>
    <m/>
    <m/>
    <s v=""/>
    <m/>
    <m/>
    <m/>
    <s v="1696"/>
    <s v="Y"/>
    <s v="Patented in May 1696 by HAMMOND, John for 284 acres repatented as Resurvey On Nelsons Walk and Part Of Rich Neck; 152 acres repatented for Lloyd Hammond"/>
    <s v="N"/>
    <s v="1696"/>
    <s v="Y"/>
  </r>
  <r>
    <x v="635"/>
    <s v="RICHARDS THIRD CHANCE"/>
    <x v="20"/>
    <s v=" Nicholas Ruxton Gay"/>
    <s v="1/14/1756"/>
    <x v="37"/>
    <s v="1756-01"/>
    <s v="POOLE, Richard"/>
    <s v=" Richard Poole"/>
    <s v="POOLE, Richard"/>
    <s v="Jan 1756"/>
    <s v="1756"/>
    <s v="1756-01"/>
    <s v="Baltimore"/>
    <x v="0"/>
    <x v="0"/>
    <n v="20"/>
    <s v="northwest of Warfields Forest"/>
    <m/>
    <s v="Richards Third Chance"/>
    <m/>
    <s v="Richards Third Chance"/>
    <s v="Richards Third Chance Plat"/>
    <m/>
    <x v="177"/>
    <m/>
    <s v="Surveyed 1/14/1756 by Nicholas Ruxton Gay; Patented in Jan 1756 by Richard Poole for 20 acres; northwest of Warfields Forest"/>
    <s v="RICHARDS THIRD CHANCE"/>
    <s v="RICHARDS THIRD CHANCE"/>
    <s v="1756"/>
    <s v="Y"/>
    <s v="Patented in Jan 1756 by POOLE, Richard for 20 acres; northwest of Warfields Forest"/>
    <s v="N"/>
    <x v="0"/>
    <m/>
    <m/>
    <m/>
    <m/>
    <n v="670"/>
    <m/>
    <m/>
    <m/>
    <s v="1756"/>
    <s v="Y"/>
    <s v="Patented in Jan 1756 by POOLE, Richard for 20 acres; northwest of Warfields Forest"/>
    <s v="N"/>
    <s v="1756"/>
    <s v="Y"/>
  </r>
  <r>
    <x v="636"/>
    <s v="RICHMONDS LOT"/>
    <x v="2"/>
    <s v=" Henry Ridgely"/>
    <s v="9/4/1731"/>
    <x v="67"/>
    <s v="1731-09"/>
    <s v="RICHMOND, John "/>
    <s v=" John  Richmond"/>
    <s v="RICHMOND, John "/>
    <s v="Jun 1734"/>
    <s v="1734"/>
    <s v="1734-06"/>
    <s v="Anne Arundel"/>
    <x v="1"/>
    <x v="0"/>
    <n v="150"/>
    <s v="&quot;in a fork between Brownes River of Patuxent and the Middell River&quot; adjoining Athol"/>
    <s v="Joseph's Gift"/>
    <s v="Richmonds Lot"/>
    <m/>
    <s v="Richmonds Lot"/>
    <s v="Richmonds Lot Plat"/>
    <m/>
    <x v="187"/>
    <s v="Richmond"/>
    <s v="Surveyed 9/4/1731 by Henry Ridgely; Patented in Jun 1734 by John Richmond for 150 acres repatented as Joseph's Gift; &quot;in a fork between Brownes River of Patuxent and the Middell River&quot; adjoining Athol"/>
    <s v="RICHMONDS LOT"/>
    <s v="RICHMONDS LOT"/>
    <s v="1734"/>
    <s v="Y"/>
    <s v="Patented in Jun 1734 by RICHMOND, John for 150 acres repatented as Joseph's Gift; &quot;in a fork between Brownes River of Patuxent and the Middell River&quot; adjoining Athol"/>
    <s v="N"/>
    <x v="17"/>
    <m/>
    <m/>
    <m/>
    <n v="-1"/>
    <n v="359"/>
    <m/>
    <m/>
    <m/>
    <s v="1734"/>
    <s v="Y"/>
    <s v="Patented in Jun 1734 by RICHMOND, John for 150 acres repatented as Joseph's Gift; &quot;in a fork between Brownes River of Patuxent and the Middell River&quot; adjoining Athol"/>
    <s v="N"/>
    <s v="1734"/>
    <s v="Y"/>
  </r>
  <r>
    <x v="637"/>
    <s v="RIDGELYS ADDITION"/>
    <x v="5"/>
    <s v=""/>
    <s v="12/15/1717"/>
    <x v="55"/>
    <s v="1717-12"/>
    <s v="RIDGELY, Henry"/>
    <s v=" Henry Ridgely"/>
    <s v="RIDGELY, Henry"/>
    <n v="1717"/>
    <s v="1717"/>
    <s v="1717-01"/>
    <m/>
    <x v="1"/>
    <x v="3"/>
    <n v="110"/>
    <m/>
    <s v="Harrys Lot - Ridgely"/>
    <n v="0"/>
    <m/>
    <m/>
    <m/>
    <m/>
    <x v="12"/>
    <m/>
    <s v="Surveyed 12/15/1717; Patented in 1717 by Henry Ridgely for 110 acres repatented as Harrys Lot - Ridgely"/>
    <s v="RIDGELYS ADDITION"/>
    <s v="RIDGELYS ADDITION"/>
    <s v="1717"/>
    <s v="Y"/>
    <s v="Patented in 1717 by RIDGELY, Henry for 110 acres repatented as Harrys Lot - Ridgely"/>
    <s v="N"/>
    <x v="10"/>
    <m/>
    <m/>
    <m/>
    <m/>
    <s v=""/>
    <m/>
    <m/>
    <m/>
    <s v="1717"/>
    <s v="Y"/>
    <s v="Patented in 1717 by RIDGELY, Henry for 110 acres repatented as Harrys Lot - Ridgely"/>
    <s v="N"/>
    <s v="1717"/>
    <s v="Y"/>
  </r>
  <r>
    <x v="638"/>
    <s v="RIDGELYS CARE"/>
    <x v="10"/>
    <s v=" John Dorsey"/>
    <s v="9/16/1720"/>
    <x v="49"/>
    <s v="1720-09"/>
    <s v="RIDGELY, Henry "/>
    <s v=" Henry  Ridgely"/>
    <s v="RIDGELY, Henry "/>
    <s v="Aug 1725"/>
    <s v="1725"/>
    <s v="1725-08"/>
    <s v="Baltimore"/>
    <x v="1"/>
    <x v="0"/>
    <n v="300"/>
    <s v="in Baltimore County &quot;on the westward of Carrolls Mannor&quot; adjoining White Wine And Claret"/>
    <s v="Resurvey Of Tracts"/>
    <s v="Ridgelys Care"/>
    <s v="Henry and Nicholas Ridgely were partners"/>
    <s v="Ridgelys Care"/>
    <s v="Ridgelys Care Plat"/>
    <m/>
    <x v="12"/>
    <s v="Ridgely"/>
    <s v="Surveyed 9/16/1720 by John Dorsey; Patented in Aug 1725 by Henry Ridgely for 300 acres repatented as Resurvey Of Tracts; in Baltimore County &quot;on the westward of Carrolls Mannor&quot; adjoining White Wine And Claret"/>
    <s v="RIDGELYS CARE"/>
    <s v="RIDGELYS CARE"/>
    <s v="1725"/>
    <s v="Y"/>
    <s v="Patented in Aug 1725 by RIDGELY, Henry for 300 acres repatented as Resurvey Of Tracts; in Baltimore County &quot;on the westward of Carrolls Mannor&quot; adjoining White Wine And Claret"/>
    <s v="N"/>
    <x v="20"/>
    <m/>
    <m/>
    <m/>
    <m/>
    <n v="218"/>
    <m/>
    <m/>
    <m/>
    <s v="1725"/>
    <s v="Y"/>
    <s v="Patented in Aug 1725 by RIDGELY, Henry for 300 acres repatented as Resurvey Of Tracts; in Baltimore County &quot;on the westward of Carrolls Mannor&quot; adjoining White Wine And Claret"/>
    <s v="N"/>
    <s v="1725"/>
    <s v="Y"/>
  </r>
  <r>
    <x v="639"/>
    <s v="RIDGELYS FOREST"/>
    <x v="5"/>
    <s v=""/>
    <m/>
    <x v="10"/>
    <s v=""/>
    <s v="RIDGELY, Henry"/>
    <s v=" Henry Ridgely"/>
    <s v="RIDGELY, Henry"/>
    <s v="Apr 1696"/>
    <s v="1696"/>
    <s v="1696-04"/>
    <s v="Anne Arundel"/>
    <x v="1"/>
    <x v="0"/>
    <n v="264"/>
    <m/>
    <s v="Harrys Lot - Ridgely"/>
    <s v="Ridgelys Forest"/>
    <m/>
    <s v="no survey at MSA patent site; MSA S1581-4071; Settlers of MD has 1686"/>
    <m/>
    <m/>
    <x v="12"/>
    <s v="Ridgely"/>
    <s v="Patented in Apr 1696 by Henry Ridgely for 264 acres repatented as Harrys Lot - Ridgely"/>
    <s v="RIDGELYS FOREST"/>
    <s v="RIDGELYS FOREST"/>
    <s v="1696"/>
    <s v="Y"/>
    <s v="Patented in Apr 1696 by RIDGELY, Henry for 264 acres repatented as Harrys Lot - Ridgely"/>
    <s v="N"/>
    <x v="24"/>
    <m/>
    <m/>
    <m/>
    <m/>
    <s v=""/>
    <m/>
    <m/>
    <m/>
    <s v="1696"/>
    <s v="Y"/>
    <s v="Patented in Apr 1696 by RIDGELY, Henry for 264 acres repatented as Harrys Lot - Ridgely"/>
    <s v="N"/>
    <s v="1696"/>
    <s v="Y"/>
  </r>
  <r>
    <x v="640"/>
    <s v="RIDGELYS GREAT PARK"/>
    <x v="1"/>
    <s v=" Basil Burgess"/>
    <s v="5/15/1771"/>
    <x v="1"/>
    <s v="1771-05"/>
    <s v="SNOWDEN, Thomas "/>
    <s v=" Thomas  Snowden"/>
    <s v="SNOWDEN, Thomas "/>
    <s v="Oct 1796"/>
    <s v="1796"/>
    <s v="1796-10"/>
    <s v="Anne Arundel"/>
    <x v="1"/>
    <x v="1"/>
    <n v="4013"/>
    <s v="Resurvey of Ridgely's Range, Henry And Peter, Boyling Springs, and part of Curry Galls plus vacancies"/>
    <s v="Snowden's Range, Pleasant Hills, and The Piece By Chance"/>
    <s v="Ridgelys Range, Fine Soil Forrest, The Boyling Springs, Curry Galls"/>
    <m/>
    <s v="Ridgelys Great Park, Ridgelys First Little Park, Ridgelys Second Little Park, Ridgelys Third Little Park"/>
    <s v="Ridgelys Great Park Plat"/>
    <m/>
    <x v="56"/>
    <m/>
    <s v="Surveyed 5/15/1771 by Basil Burgess; Patented in Oct 1796 by Thomas Snowden for 4013 acres repatented as Snowden's Range, Pleasant Hills, and The Piece By Chance; Resurvey of Ridgely's Range, Henry And Peter, Boyling Springs, and part of Curry Galls plus vacancies"/>
    <s v="RIDGELYS GREAT PARK"/>
    <s v="RIDGELYS GREAT PARK"/>
    <s v="1796"/>
    <s v="Y"/>
    <s v="Patented in Oct 1796 by SNOWDEN, Thomas for 4013 acres repatented as Snowden's Range, Pleasant Hills, and The Piece By Chance; Resurvey of Ridgely's Range, Henry And Peter, Boyling Springs, and part of Curry Galls plus vacancies"/>
    <s v="N"/>
    <x v="12"/>
    <m/>
    <m/>
    <m/>
    <m/>
    <n v="4"/>
    <m/>
    <m/>
    <m/>
    <s v="1796"/>
    <s v="Y"/>
    <s v="Patented in Oct 1796 by SNOWDEN, Thomas for 4013 acres repatented as Snowden's Range, Pleasant Hills, and The Piece By Chance; Resurvey of Ridgely's Range, Henry And Peter, Boyling Springs, and part of Curry Galls plus vacancies"/>
    <s v="N"/>
    <s v="1796"/>
    <s v="Y"/>
  </r>
  <r>
    <x v="641"/>
    <s v="RIDGELYS LOT - CHASE"/>
    <x v="1"/>
    <s v=" Basil Burgess"/>
    <s v="4/25/1769"/>
    <x v="35"/>
    <s v="1769-04"/>
    <s v="CHASE, Jeremy T"/>
    <s v=" Jeremy T Chase"/>
    <s v="CHASE, Jeremy T"/>
    <s v="Feb 1800"/>
    <s v="1800"/>
    <s v="1800-02"/>
    <s v="Anne Arundel"/>
    <x v="1"/>
    <x v="1"/>
    <n v="68"/>
    <s v="Resurvey of Ridgely's Range (probably what was left over from the resurvey called Ridgely's Great Park) beginning &quot;at the end of the twelveth course of Dunghill Ground Thicket&quot; being also a course of Mansell's Defense"/>
    <m/>
    <s v="Ridgelys Lot - Chase"/>
    <m/>
    <s v="Ridgelys Lot - Chase"/>
    <s v="Ridgelys Lot - Chase Plat"/>
    <m/>
    <x v="67"/>
    <m/>
    <s v="Surveyed 4/25/1769 by Basil Burgess; Patented in Feb 1800 by Jeremy T Chase for 68 acres; Resurvey of Ridgely's Range (probably what was left over from the resurvey called Ridgely's Great Park) beginning &quot;at the end of the twelveth course of Dunghill Ground Thicket&quot; being also a course of Mansell's Defense"/>
    <s v="RIDGELYS LOT"/>
    <s v="RIDGELYS LOT - Chase"/>
    <s v="1800"/>
    <s v="Y"/>
    <s v="Patented in Feb 1800 by CHASE, Jeremy T for 68 acres; Resurvey of Ridgely's Range (probably what was left over from the resurvey called Ridgely's Great Park) beginning &quot;at the end of the twelveth course of Dunghill Ground Thicket&quot; being also a course of Mansell's Defense"/>
    <s v="N"/>
    <x v="1"/>
    <m/>
    <m/>
    <m/>
    <m/>
    <n v="501"/>
    <m/>
    <m/>
    <m/>
    <s v="1800"/>
    <s v="Y"/>
    <s v="Patented in Feb 1800 by CHASE, Jeremy T for 68 acres; Resurvey of Ridgely's Range (probably what was left over from the resurvey called Ridgely's Great Park) beginning &quot;at the end of the twelveth course of Dunghill Ground Thicket&quot; being also a course of Mansell's Defense"/>
    <s v="N"/>
    <s v="1800"/>
    <s v="Y"/>
  </r>
  <r>
    <x v="642"/>
    <s v="RIDGELYS LOT - HENRY"/>
    <x v="5"/>
    <s v=""/>
    <m/>
    <x v="10"/>
    <s v=""/>
    <s v="RIDGELY, Henry "/>
    <s v=" Henry  Ridgely"/>
    <s v="RIDGELY, Henry "/>
    <s v="Dec 1694"/>
    <s v="1694"/>
    <s v="1694-12"/>
    <s v="Baltimore"/>
    <x v="1"/>
    <x v="0"/>
    <n v="272"/>
    <s v="North of Vine's Chance as shown in Brown's Purchase patent, formerly in Baltimore County"/>
    <s v="Brown's Purchase"/>
    <s v="Ridgelys Lot - Henry"/>
    <m/>
    <s v="no survey at MSA patent site; S1593-1391; Settlers of MD"/>
    <s v="Browns Purchase Plat"/>
    <m/>
    <x v="12"/>
    <s v="Ridgely"/>
    <s v="Patented in Dec 1694 by Henry Ridgely for 272 acres repatented as Brown's Purchase; North of Vine's Chance as shown in Brown's Purchase patent, formerly in Baltimore County"/>
    <s v="RIDGELYS LOT"/>
    <s v="RIDGELYS LOT - Henry"/>
    <s v="1694"/>
    <s v="Y"/>
    <s v="Patented in Dec 1694 by RIDGELY, Henry for 272 acres repatented as Brown's Purchase; North of Vine's Chance as shown in Brown's Purchase patent, formerly in Baltimore County"/>
    <s v="N"/>
    <x v="7"/>
    <m/>
    <m/>
    <m/>
    <m/>
    <s v=""/>
    <m/>
    <m/>
    <m/>
    <s v="1694"/>
    <s v="Y"/>
    <s v="Patented in Dec 1694 by RIDGELY, Henry for 272 acres repatented as Brown's Purchase; North of Vine's Chance as shown in Brown's Purchase patent, formerly in Baltimore County"/>
    <s v="N"/>
    <s v="1694"/>
    <s v="Y"/>
  </r>
  <r>
    <x v="643"/>
    <s v="RIDGELYS MEADOW"/>
    <x v="4"/>
    <s v=" Vachel Stevens"/>
    <s v="5/1/1795"/>
    <x v="66"/>
    <s v="1795-05"/>
    <s v="RIDGELY, Richard"/>
    <s v=" Richard Ridgely"/>
    <s v="RIDGELY, Richard"/>
    <s v="Apr 1796"/>
    <s v="1796"/>
    <s v="1796-04"/>
    <s v="Anne Arundel"/>
    <x v="1"/>
    <x v="0"/>
    <n v="101"/>
    <s v="Apparently a resurvey of What Is Left although not explicitly stated, perhaps it had been forfeited back to the state; &quot;Beginning at the end of ninety perches on the second line of a tract or parcel of land called Barnes Hunt it being at the end of the one hundred and sixth line of the aforesaid tract of land called Invasion&quot;"/>
    <m/>
    <s v="Ridgelys Meadow"/>
    <m/>
    <s v="Ridgelys Meadow"/>
    <s v="Ridgelys Meadow Plat"/>
    <m/>
    <x v="12"/>
    <m/>
    <s v="Surveyed 5/1/1795 by Vachel Stevens; Patented in Apr 1796 by Richard Ridgely for 101 acres; Apparently a resurvey of What Is Left although not explicitly stated, perhaps it had been forfeited back to the state; &quot;Beginning at the end of ninety perches on the second line of a tract or parcel of land called Barnes Hunt it being at the end of the one hundred and sixth line of the aforesaid tract of land called Invasion&quot;"/>
    <s v="RIDGELYS MEADOW"/>
    <s v="RIDGELYS MEADOW"/>
    <s v="1796"/>
    <s v="Y"/>
    <s v="Patented in Apr 1796 by RIDGELY, Richard for 101 acres; Apparently a resurvey of What Is Left although not explicitly stated, perhaps it had been forfeited back to the state; &quot;Beginning at the end of ninety perches on the second line of a tract or parcel of land called Barnes Hunt it being at the end of the one hundred and sixth line of the aforesaid tract of land called Invasion&quot;"/>
    <s v="N"/>
    <x v="4"/>
    <m/>
    <m/>
    <m/>
    <m/>
    <n v="465"/>
    <m/>
    <m/>
    <m/>
    <s v="1796"/>
    <s v="Y"/>
    <s v="Patented in Apr 1796 by RIDGELY, Richard for 101 acres; Apparently a resurvey of What Is Left although not explicitly stated, perhaps it had been forfeited back to the state; &quot;Beginning at the end of ninety perches on the second line of a tract or parcel of land called Barnes Hunt it being at the end of the one hundred and sixth line of the aforesaid tract of land called Invasion&quot;"/>
    <s v="N"/>
    <s v="1796"/>
    <s v="Y"/>
  </r>
  <r>
    <x v="644"/>
    <s v="RIDGELYS NECK"/>
    <x v="5"/>
    <s v=""/>
    <m/>
    <x v="10"/>
    <s v=""/>
    <s v="RIDGELY, Henry"/>
    <s v=" Henry Ridgely"/>
    <s v="RIDGELY, Henry"/>
    <s v="Sep 1717"/>
    <s v="1717"/>
    <s v="1717-09"/>
    <s v="Baltimore"/>
    <x v="1"/>
    <x v="0"/>
    <n v="200"/>
    <m/>
    <s v="Worthingtons Addition"/>
    <s v="Ridgelys Neck"/>
    <m/>
    <s v="no survey at MSA patent site; MSA S1582-8753; Settlers of MD"/>
    <m/>
    <m/>
    <x v="12"/>
    <s v="Ridgely"/>
    <s v="Patented in Sep 1717 by Henry Ridgely for 200 acres repatented as Worthingtons Addition"/>
    <s v="RIDGELYS NECK"/>
    <s v="RIDGELYS NECK"/>
    <s v="1717"/>
    <s v="Y"/>
    <s v="Patented in Sep 1717 by RIDGELY, Henry for 200 acres repatented as Worthingtons Addition"/>
    <s v="N"/>
    <x v="10"/>
    <m/>
    <m/>
    <m/>
    <m/>
    <n v="320"/>
    <m/>
    <m/>
    <m/>
    <s v="1717"/>
    <s v="Y"/>
    <s v="Patented in Sep 1717 by RIDGELY, Henry for 200 acres repatented as Worthingtons Addition"/>
    <s v="N"/>
    <s v="1717"/>
    <s v="Y"/>
  </r>
  <r>
    <x v="645"/>
    <s v="RIDGELYS RANGE - HENRY"/>
    <x v="8"/>
    <s v=" Joshua Griffith"/>
    <s v="2/15/1762"/>
    <x v="15"/>
    <s v="1762-02"/>
    <s v="RIDGELY, Henry"/>
    <s v=" Henry Ridgely"/>
    <s v="RIDGELY, Henry"/>
    <s v="Sep 1763"/>
    <s v="1763"/>
    <s v="1763-09"/>
    <s v="Anne Arundel"/>
    <x v="1"/>
    <x v="1"/>
    <n v="2750"/>
    <s v="Resurvey of Curry Galls adjoining Henry And Peter"/>
    <s v="Ridgelys Great Park, Snowdens Range, Pleasant Hills, and The Piece By Chance"/>
    <s v="Curry Galls"/>
    <s v="Plat needs work"/>
    <s v="Ridgelys Range"/>
    <s v="Ridgelys Range Plat"/>
    <m/>
    <x v="12"/>
    <s v=""/>
    <s v="Surveyed 2/15/1762 by Joshua Griffith; Patented in Sep 1763 by Henry Ridgely for 2750 acres repatented as Ridgelys Great Park, Snowdens Range, Pleasant Hills, and The Piece By Chance; Resurvey of Curry Galls adjoining Henry And Peter"/>
    <s v="RIDGELYS RANGE"/>
    <s v="RIDGELYS RANGE - Henry"/>
    <s v="1763"/>
    <s v="Y"/>
    <s v="Patented in Sep 1763 by RIDGELY, Henry for 2750 acres repatented as Ridgelys Great Park, Snowden's Range, Pleasant Hills, and The Piece By Chance; Resurvey of Curry Galls adjoining Henry And Peter"/>
    <s v="N"/>
    <x v="12"/>
    <m/>
    <m/>
    <m/>
    <n v="-7"/>
    <n v="6"/>
    <m/>
    <m/>
    <m/>
    <s v="1763"/>
    <s v="Y"/>
    <s v="Patented in Sep 1763 by RIDGELY, Henry for 2750 acres repatented as Ridgelys Great Park, Snowden's Range, Pleasant Hills, and The Piece By Chance; Resurvey of Curry Galls adjoining Henry And Peter"/>
    <s v="N"/>
    <s v="1763"/>
    <s v="Y"/>
  </r>
  <r>
    <x v="646"/>
    <s v="RIDGELYS RANGE - NICHOLAS"/>
    <x v="5"/>
    <s v=""/>
    <s v="9/10/1716"/>
    <x v="70"/>
    <s v="1716-09"/>
    <s v="RIDGELY, Nicholas "/>
    <s v=" Nicholas  Ridgely"/>
    <s v="RIDGELY, Nicholas "/>
    <s v="Sep 1716"/>
    <s v="1716"/>
    <s v="1716-09"/>
    <s v="Baltimore"/>
    <x v="1"/>
    <x v="0"/>
    <n v="300"/>
    <s v="The beginning trees of this property adjoin Hunting Ground"/>
    <s v="Worthingtons Improvements"/>
    <m/>
    <m/>
    <s v="no survey found at MSA site; Settlers of MD"/>
    <m/>
    <m/>
    <x v="12"/>
    <m/>
    <s v="Surveyed 9/10/1716; Patented in Sep 1716 by Nicholas Ridgely for 300 acres repatented as Worthingtons Improvements; The beginning trees of this property adjoin Hunting Ground"/>
    <s v="RIDGELYS RANGE"/>
    <s v="RIDGELYS RANGE - Nicholas"/>
    <s v="1716"/>
    <s v="Y"/>
    <s v="Patented in 1716 by RIDGELY, Nicholas for 300 acres repatented as Worthingtons Improvements; The beginning trees of this property adjoin Hunting Ground"/>
    <s v="N"/>
    <x v="17"/>
    <m/>
    <m/>
    <m/>
    <m/>
    <n v="216"/>
    <m/>
    <m/>
    <m/>
    <s v="1716"/>
    <s v="Y"/>
    <s v="Patented in 1716 by RIDGELY, Nicholas for 300 acres repatented as Worthingtons Improvements; The beginning trees of this property adjoin Hunting Ground"/>
    <s v="N"/>
    <s v="1716"/>
    <s v="Y"/>
  </r>
  <r>
    <x v="647"/>
    <s v="RIGGS HILLS"/>
    <x v="23"/>
    <s v=" James Weems"/>
    <s v="12/8/1723"/>
    <x v="32"/>
    <s v="1723-12"/>
    <s v="RIGGS, John "/>
    <s v=" John  Riggs"/>
    <s v="RIGGS, John "/>
    <s v="Aug 1725"/>
    <s v="1725"/>
    <s v="1725-08"/>
    <s v="Anne Arundel"/>
    <x v="2"/>
    <x v="0"/>
    <n v="200"/>
    <s v="adjoining Rich Neck lying on the northernmost branch of Patuyon(?) called hither(?) River"/>
    <m/>
    <s v="Riggs Hills"/>
    <m/>
    <s v="Riggs Hills"/>
    <s v="Riggs Hills Plat"/>
    <m/>
    <x v="188"/>
    <s v="Riggs"/>
    <s v="Surveyed 12/8/1723 by James Weems; Patented in Aug 1725 by John Riggs for 200 acres; adjoining Rich Neck lying on the northernmost branch of Patuyon(?) called hither(?) River"/>
    <s v="RIGGS HILLS"/>
    <s v="RIGGS HILLS"/>
    <s v="1725"/>
    <s v="Y"/>
    <s v="Patented in Aug 1725 by RIGGS, John for 200 acres; adjoining Rich Neck lying on the northernmost branch of Patuyon(?) called hither(?) River"/>
    <s v="N"/>
    <x v="0"/>
    <m/>
    <m/>
    <m/>
    <m/>
    <n v="315"/>
    <m/>
    <m/>
    <m/>
    <s v="1725"/>
    <s v="Y"/>
    <s v="Patented in Aug 1725 by RIGGS, John for 200 acres; adjoining Rich Neck lying on the northernmost branch of Patuyon(?) called hither(?) River"/>
    <s v="N"/>
    <s v="1725"/>
    <s v="Y"/>
  </r>
  <r>
    <x v="648"/>
    <s v="ROBERTS ADVANTAGE"/>
    <x v="6"/>
    <s v=" William Cromwell"/>
    <s v="4/11/1743"/>
    <x v="45"/>
    <s v="1743-04"/>
    <s v="PORTER, Peter "/>
    <s v=" Peter  Porter"/>
    <s v="SHIPLEY, Robert "/>
    <s v="Feb 1743"/>
    <s v="1743"/>
    <s v="1743-02"/>
    <s v="Anne Arundel"/>
    <x v="1"/>
    <x v="0"/>
    <n v="55.5"/>
    <s v="&quot;on west side of the westernmost draft of the falls of Patapsco River"/>
    <m/>
    <s v="Roberts Advantage"/>
    <m/>
    <s v="Roberts Advantage"/>
    <s v="Roberts Advantage Plat"/>
    <m/>
    <x v="7"/>
    <s v="Porter"/>
    <s v="Surveyed 4/11/1743 by William Cromwell; Patented in Feb 1743 by Peter Porter for 55.5 acres; &quot;on west side of the westernmost draft of the falls of Patapsco River"/>
    <s v="ROBERTS ADVANTAGE"/>
    <s v="ROBERTS ADVANTAGE"/>
    <s v="1743"/>
    <s v="Y"/>
    <s v="Patented in Feb 1743 by PORTER, Peter for 55.5 acres; &quot;on west side of the westernmost draft of the falls of Patapsco River"/>
    <s v="N"/>
    <x v="8"/>
    <s v="Dependent"/>
    <s v="Merciers Friendship, Hopsons Choice - Mercier"/>
    <m/>
    <n v="-8"/>
    <n v="528"/>
    <m/>
    <m/>
    <m/>
    <s v="1743"/>
    <s v="Y"/>
    <s v="Patented in Feb 1743 by PORTER, Peter for 55.5 acres; &quot;on west side of the westernmost draft of the falls of Patapsco River"/>
    <s v="N"/>
    <s v="1743"/>
    <s v="Y"/>
  </r>
  <r>
    <x v="649"/>
    <s v="ROBERTS LOT"/>
    <x v="6"/>
    <s v=" William Cromwell"/>
    <s v="11/10/1743"/>
    <x v="45"/>
    <s v="1743-11"/>
    <s v="LANKFORD, Robert"/>
    <s v=" Robert Lankford"/>
    <s v="LANKFORD, Robert"/>
    <s v="Mar 1743"/>
    <s v="1743"/>
    <s v="1743-03"/>
    <s v="Anne Arundel"/>
    <x v="1"/>
    <x v="1"/>
    <n v="50"/>
    <s v="Resurvey of Boyces Beginning which had become escheat &quot;in the fork of Patuxent River Beginning .. on the west side of Browns River of Patuxent and south side of Boyces Branch or Boyces Run"/>
    <m/>
    <s v="Roberts Lot"/>
    <m/>
    <s v="Roberts Lot"/>
    <s v="Roberts Lot Plat"/>
    <m/>
    <x v="189"/>
    <m/>
    <s v="Surveyed 11/10/1743 by William Cromwell; Patented in Mar 1743 by Robert Lankford for 50 acres; Resurvey of Boyces Beginning which had become escheat &quot;in the fork of Patuxent River Beginning .. on the west side of Browns River of Patuxent and south side of Boyces Branch or Boyces Run"/>
    <s v="ROBERTS LOT"/>
    <s v="ROBERTS LOT"/>
    <s v=""/>
    <s v=""/>
    <s v=""/>
    <s v=""/>
    <x v="10"/>
    <m/>
    <m/>
    <m/>
    <m/>
    <s v=""/>
    <m/>
    <m/>
    <m/>
    <s v=""/>
    <s v=""/>
    <s v=""/>
    <s v=""/>
    <s v=""/>
    <s v=""/>
  </r>
  <r>
    <x v="650"/>
    <s v=""/>
    <x v="5"/>
    <s v=""/>
    <m/>
    <x v="10"/>
    <s v=""/>
    <s v="SNOWDEN, Richard "/>
    <s v=" Richard  Snowden"/>
    <s v="SNOWDEN, Richard "/>
    <s v="Jun 1685"/>
    <s v="1685"/>
    <s v="1685-06"/>
    <s v="Anne Arundel"/>
    <x v="2"/>
    <x v="0"/>
    <n v="1976"/>
    <m/>
    <m/>
    <s v="Robin Hoods Forest"/>
    <m/>
    <m/>
    <m/>
    <m/>
    <x v="56"/>
    <m/>
    <s v="Patented in Jun 1685 by Richard Snowden for 1976 acres"/>
    <s v="ROBIN HOODS FOREST"/>
    <s v="ROBIN HOODS FOREST"/>
    <s v=""/>
    <s v=""/>
    <s v=""/>
    <s v=""/>
    <x v="0"/>
    <m/>
    <m/>
    <m/>
    <m/>
    <s v=""/>
    <m/>
    <m/>
    <m/>
    <s v=""/>
    <s v=""/>
    <s v=""/>
    <s v=""/>
    <s v=""/>
    <s v=""/>
  </r>
  <r>
    <x v="651"/>
    <s v="ROBINSONS MISTAKE"/>
    <x v="7"/>
    <s v=" Orlando Griffith"/>
    <s v="8/20/1766"/>
    <x v="28"/>
    <s v="1766-08"/>
    <s v="SIMPSON, William"/>
    <s v=" William Simpson"/>
    <s v="SIMPSON, William"/>
    <s v="Aug 1766"/>
    <s v="1766"/>
    <s v="1766-08"/>
    <s v="Anne Arundel"/>
    <x v="1"/>
    <x v="0"/>
    <n v="10"/>
    <s v="starting at &quot;the original beginning tree of a tract of land called Clarys Forrest&quot;"/>
    <m/>
    <s v="Robinsons Mistake"/>
    <m/>
    <s v="Robinsons Mistake"/>
    <s v="Robinsons Mistake Plat"/>
    <m/>
    <x v="190"/>
    <m/>
    <s v="Surveyed 8/20/1766 by Orlando Griffith; Patented in Aug 1766 by William Simpson for 10 acres; starting at &quot;the original beginning tree of a tract of land called Clarys Forrest&quot;"/>
    <s v="ROBINSONS MISTAKE"/>
    <s v="ROBINSONS MISTAKE"/>
    <s v="1766"/>
    <s v="Y"/>
    <s v="Patented in Aug 1766 by SIMPSON, William for 10 acres; starting at &quot;the original beginning tree of a tract of land called Clarys Forrest&quot;"/>
    <s v="N"/>
    <x v="14"/>
    <m/>
    <m/>
    <m/>
    <m/>
    <n v="710"/>
    <m/>
    <m/>
    <m/>
    <s v="1766"/>
    <s v="Y"/>
    <s v="Patented in Aug 1766 by SIMPSON, William for 10 acres; starting at &quot;the original beginning tree of a tract of land called Clarys Forrest&quot;"/>
    <s v="N"/>
    <s v="1766"/>
    <s v="Y"/>
  </r>
  <r>
    <x v="652"/>
    <s v="ROCK HALL"/>
    <x v="1"/>
    <s v=" Basil Burgess"/>
    <s v="4/29/1775"/>
    <x v="4"/>
    <s v="1775-04"/>
    <s v="HOWARD, Joseph"/>
    <s v=" Joseph Howard"/>
    <s v="HOWARD, Joseph"/>
    <s v="Mar 1785"/>
    <s v="1785"/>
    <s v="1785-03"/>
    <s v="Anne Arundel"/>
    <x v="1"/>
    <x v="1"/>
    <n v="254"/>
    <s v="Resurvey of his part of Deaver's Lot and all of Deaver's Choice"/>
    <s v="Joseph's Gift"/>
    <s v="Deavers Lot, Deavers Choice"/>
    <m/>
    <s v="Rock Hall"/>
    <s v="Rock Hall Plat"/>
    <m/>
    <x v="34"/>
    <m/>
    <s v="Surveyed 4/29/1775 by Basil Burgess; Patented in Mar 1785 by Joseph Howard for 254 acres repatented as Joseph's Gift; Resurvey of his part of Deaver's Lot and all of Deaver's Choice"/>
    <s v="ROCK HALL"/>
    <s v="ROCK HALL"/>
    <s v="1785"/>
    <s v="Y"/>
    <s v="Patented in Mar 1785 by HOWARD, Joseph for 254 acres repatented as Joseph's Gift; Resurvey of his part of Deaver's Lot and all of Deaver's Choice"/>
    <s v="N"/>
    <x v="10"/>
    <m/>
    <m/>
    <m/>
    <m/>
    <n v="266"/>
    <m/>
    <m/>
    <m/>
    <s v="1785"/>
    <s v="Y"/>
    <s v="Patented in Mar 1785 by HOWARD, Joseph for 254 acres repatented as Joseph's Gift; Resurvey of his part of Deaver's Lot and all of Deaver's Choice"/>
    <s v="N"/>
    <s v="1785"/>
    <s v="Y"/>
  </r>
  <r>
    <x v="653"/>
    <s v="ROCKBURN"/>
    <x v="16"/>
    <s v=" John Duvall"/>
    <s v="11/17/1824"/>
    <x v="72"/>
    <s v="1824-11"/>
    <s v="MURRAY, Mary"/>
    <s v=" Mary Murray"/>
    <s v="MURRAY, Mary"/>
    <s v="Oct 1826"/>
    <s v="1826"/>
    <s v="1826-10"/>
    <s v="Anne Arundel"/>
    <x v="1"/>
    <x v="1"/>
    <n v="1215"/>
    <s v="Resurvey of part of Moores Morning Choice Enlarged and part of Calebs Pasture"/>
    <m/>
    <s v="Moores Morning Choice, Dorseys Chance - Caleb, Calebs Pasture"/>
    <m/>
    <s v="Rockburn"/>
    <s v="Rockburn Plat"/>
    <m/>
    <x v="191"/>
    <m/>
    <s v="Surveyed 11/17/1824 by John Duvall; Patented in Oct 1826 by Mary Murray for 1215 acres; Resurvey of part of Moores Morning Choice Enlarged and part of Calebs Pasture"/>
    <s v="ROCKBURN"/>
    <s v="ROCKBURN"/>
    <s v="1826"/>
    <s v="Y"/>
    <s v="Patented in Oct 1826 by MURRAY, Mary for 1215 acres; Resurvey of part of Moores Morning Choice Enlarged and part of Calebs Pasture"/>
    <s v="N"/>
    <x v="9"/>
    <m/>
    <m/>
    <m/>
    <m/>
    <n v="41"/>
    <m/>
    <m/>
    <m/>
    <s v="1826"/>
    <s v="Y"/>
    <s v="Patented in Oct 1826 by MURRAY, Mary for 1215 acres; Resurvey of part of Moores Morning Choice Enlarged and part of Calebs Pasture"/>
    <s v="N"/>
    <s v="1826"/>
    <s v="Y"/>
  </r>
  <r>
    <x v="654"/>
    <s v="ROCKY RIDGE"/>
    <x v="6"/>
    <s v=" William Cromwell"/>
    <s v="11/26/1744"/>
    <x v="12"/>
    <s v="1744-11"/>
    <s v="BROWN, Abel"/>
    <s v=" Abel Brown"/>
    <s v="BROWN, Abel"/>
    <s v="Mar 1746"/>
    <s v="1746"/>
    <s v="1746-03"/>
    <s v="Anne Arundel"/>
    <x v="1"/>
    <x v="0"/>
    <n v="70"/>
    <s v="&quot;in the fork of Patuxent River&quot; starting &quot;on the north side of a branch called Browns Branch which said branch runns to Snowdens River about fifty yards from said branch&quot;"/>
    <s v="Whats Left Corrected"/>
    <s v="Rocky Ridge"/>
    <m/>
    <s v="Rocky Ridge"/>
    <s v="Rocky Ridge Plat"/>
    <m/>
    <x v="64"/>
    <m/>
    <s v="Surveyed 11/26/1744 by William Cromwell; Patented in Mar 1746 by Abel Brown for 70 acres repatented as Whats Left Corrected; &quot;in the fork of Patuxent River&quot; starting &quot;on the north side of a branch called Browns Branch which said branch runns to Snowdens River about fifty yards from said branch&quot;"/>
    <s v="ROCKY RIDGE"/>
    <s v="ROCKY RIDGE"/>
    <s v="1746"/>
    <s v="Y"/>
    <s v="Patented in Mar 1746 by BROWN, Abel for 70 acres repatented as Whats Left Corrected; &quot;in the fork of Patuxent River&quot; starting &quot;on the north side of a branch called Browns Branch which said branch runns to Snowdens River about fifty yards from said branch&quot;"/>
    <s v="N"/>
    <x v="6"/>
    <m/>
    <m/>
    <m/>
    <m/>
    <n v="507"/>
    <m/>
    <m/>
    <m/>
    <s v="1746"/>
    <s v="Y"/>
    <s v="Patented in Mar 1746 by BROWN, Abel for 70 acres repatented as Whats Left Corrected; &quot;in the fork of Patuxent River&quot; starting &quot;on the north side of a branch called Browns Branch which said branch runns to Snowdens River about fifty yards from said branch&quot;"/>
    <s v="N"/>
    <s v="1746"/>
    <s v="Y"/>
  </r>
  <r>
    <x v="655"/>
    <s v="ROGUES HARBOR"/>
    <x v="11"/>
    <s v=" John Hatherly"/>
    <s v="11/27/1805"/>
    <x v="104"/>
    <s v="1805-11"/>
    <s v="COCKEY, Thoms "/>
    <s v=" Thoms  Cockey"/>
    <s v="COCKEY, Thoms "/>
    <s v="Dec 1806"/>
    <s v="1806"/>
    <s v="1806-12"/>
    <s v="Anne Arundel"/>
    <x v="1"/>
    <x v="0"/>
    <n v="9"/>
    <s v="adjoining Yates Contrivance &quot;on the west side of a branch called Rich Neck Branch&quot;"/>
    <s v="Mount Hebron"/>
    <s v="Rogues Harbor"/>
    <s v="indexed as Rogers Harbor at patent site"/>
    <s v="Rogues Harbor"/>
    <s v="Rogues Harbor Plat"/>
    <m/>
    <x v="61"/>
    <s v="Cockey"/>
    <s v="Surveyed 11/27/1805 by John Hatherly; Patented in Dec 1806 by Thoms Cockey for 9 acres repatented as Mount Hebron; adjoining Yates Contrivance &quot;on the west side of a branch called Rich Neck Branch&quot;"/>
    <s v="ROGUES HARBOR"/>
    <s v="ROGUES HARBOR"/>
    <s v="1806"/>
    <s v="Y"/>
    <s v="Patented in Dec 1806 by COCKEY, Thoms for 9 acres repatented as Mount Hebron; adjoining Yates Contrivance &quot;on the west side of a branch called Rich Neck Branch&quot;"/>
    <s v="N"/>
    <x v="2"/>
    <s v="Dependent/Indicated"/>
    <s v="Joshuas Folly, Yates Contrivance, Mount Hebron"/>
    <m/>
    <n v="2"/>
    <n v="721"/>
    <m/>
    <m/>
    <m/>
    <s v="1806"/>
    <s v="Y"/>
    <s v="Patented in Dec 1806 by COCKEY, Thoms for 9 acres repatented as Mount Hebron; adjoining Yates Contrivance &quot;on the west side of a branch called Rich Neck Branch&quot;"/>
    <s v="N"/>
    <s v="1806"/>
    <s v="Y"/>
  </r>
  <r>
    <x v="656"/>
    <s v="ROUND ABOUT HILLS"/>
    <x v="6"/>
    <s v=" William Cromwell"/>
    <s v="11/15/1743"/>
    <x v="45"/>
    <s v="1743-11"/>
    <s v="RIDGELY, Henry"/>
    <s v=" Henry Ridgely"/>
    <s v="RIDGELY, Henry"/>
    <s v="Nov 1745"/>
    <s v="1745"/>
    <s v="1745-11"/>
    <s v="Anne Arundel"/>
    <x v="1"/>
    <x v="0"/>
    <n v="266"/>
    <s v="&quot;in the great fork of Patuxent River&quot; adjoining Beyond Far Enough owned by Robert Nelson"/>
    <m/>
    <s v="Round About Hills"/>
    <m/>
    <s v="Round About Hills"/>
    <s v="Round About Hills Plat"/>
    <m/>
    <x v="12"/>
    <s v=""/>
    <s v="Surveyed 11/15/1743 by William Cromwell; Patented in Nov 1745 by Henry Ridgely for 266 acres; &quot;in the great fork of Patuxent River&quot; adjoining Beyond Far Enough owned by Robert Nelson"/>
    <s v="ROUND ABOUT HILLS"/>
    <s v="ROUND ABOUT HILLS"/>
    <s v="1745"/>
    <s v="Y"/>
    <s v="Patented in Nov 1745 by RIDGELY, Henry for 266 acres; &quot;in the great fork of Patuxent River&quot; adjoining Beyond Far Enough owned by Robert Nelson"/>
    <s v="N"/>
    <x v="21"/>
    <m/>
    <m/>
    <m/>
    <m/>
    <n v="244"/>
    <m/>
    <m/>
    <m/>
    <s v="1745"/>
    <s v="Y"/>
    <s v="Patented in Nov 1745 by RIDGELY, Henry for 266 acres; &quot;in the great fork of Patuxent River&quot; adjoining Beyond Far Enough owned by Robert Nelson"/>
    <s v="N"/>
    <s v="1745"/>
    <s v="Y"/>
  </r>
  <r>
    <x v="657"/>
    <s v="SAFEGUARD"/>
    <x v="3"/>
    <s v=" Richard Shipley"/>
    <s v="1/1/1753"/>
    <x v="27"/>
    <s v="1753-01"/>
    <s v="HOWARD, Henry "/>
    <s v=" Henry  Howard"/>
    <s v="HOWARD, Henry "/>
    <s v="Aug 1753"/>
    <s v="1753"/>
    <s v="1753-08"/>
    <s v="Anne Arundel"/>
    <x v="1"/>
    <x v="0"/>
    <n v="50"/>
    <s v="&quot;between a tract of land called Pheasant Ridge and a tract of land called Henry And Peter&quot;"/>
    <m/>
    <s v="Safeguard"/>
    <m/>
    <s v="Safeguard"/>
    <s v="Safeguard Plat"/>
    <m/>
    <x v="34"/>
    <m/>
    <s v="Surveyed 1/1/1753 by Richard Shipley; Patented in Aug 1753 by Henry Howard for 50 acres; &quot;between a tract of land called Pheasant Ridge and a tract of land called Henry And Peter&quot;"/>
    <s v="SAFEGUARD"/>
    <s v="SAFEGUARD"/>
    <s v="1753"/>
    <s v="Y"/>
    <s v="Patented in Aug 1753 by HOWARD, Henry for 50 acres; &quot;between a tract of land called Pheasant Ridge and a tract of land called Henry And Peter&quot;"/>
    <s v="N"/>
    <x v="21"/>
    <s v="Dependent"/>
    <s v="Pheasant Ridge, Henry And Peter"/>
    <m/>
    <m/>
    <n v="535"/>
    <m/>
    <m/>
    <m/>
    <s v="1753"/>
    <s v="Y"/>
    <s v="Patented in Aug 1753 by HOWARD, Henry for 50 acres; &quot;between a tract of land called Pheasant Ridge and a tract of land called Henry And Peter&quot;"/>
    <s v="N"/>
    <s v="1753"/>
    <s v="Y"/>
  </r>
  <r>
    <x v="658"/>
    <s v="SAINT JAMES PARK"/>
    <x v="8"/>
    <s v=" Joshua Griffith"/>
    <s v="5/20/1765"/>
    <x v="13"/>
    <s v="1765-05"/>
    <s v="CHASE, Samuel"/>
    <s v=" Samuel Chase"/>
    <s v="CHASE, Samuel"/>
    <s v="May 1765"/>
    <s v="1765"/>
    <s v="1765-05"/>
    <s v="Anne Arundel"/>
    <x v="1"/>
    <x v="0"/>
    <n v="100"/>
    <s v="beginning at the bounded trees &quot;of a tract of land called Additional Defense and standing near a spring called Poplar Spring&quot;"/>
    <s v="Honest Triumph"/>
    <s v="Saint James Park"/>
    <m/>
    <s v="Saint James Park"/>
    <s v="Saint James Park Plat"/>
    <m/>
    <x v="67"/>
    <m/>
    <s v="Surveyed 5/20/1765 by Joshua Griffith; Patented in May 1765 by Samuel Chase for 100 acres repatented as Honest Triumph; beginning at the bounded trees &quot;of a tract of land called Additional Defense and standing near a spring called Poplar Spring&quot;"/>
    <s v="SAINT JAMES PARK"/>
    <s v="SAINT JAMES PARK"/>
    <s v="1765"/>
    <s v="Y"/>
    <s v="Patented in May 1765 by CHASE, Samuel for 100 acres repatented as Honest Triumph; beginning at the bounded trees &quot;of a tract of land called Additional Defense and standing near a spring called Poplar Spring&quot;"/>
    <s v="N"/>
    <x v="1"/>
    <m/>
    <m/>
    <m/>
    <m/>
    <n v="395"/>
    <m/>
    <m/>
    <m/>
    <s v="1765"/>
    <s v="Y"/>
    <s v="Patented in May 1765 by CHASE, Samuel for 100 acres repatented as Honest Triumph; beginning at the bounded trees &quot;of a tract of land called Additional Defense and standing near a spring called Poplar Spring&quot;"/>
    <s v="N"/>
    <s v="1765"/>
    <s v="Y"/>
  </r>
  <r>
    <x v="659"/>
    <s v="SALLYS CHANCE"/>
    <x v="37"/>
    <s v=" Skipwith Rigbie"/>
    <s v="1/28/1749"/>
    <x v="24"/>
    <s v="1749-01"/>
    <s v="HOOD, John "/>
    <s v=" John  Hood"/>
    <s v="HOOD, John "/>
    <s v="Jan 1749"/>
    <s v="1749"/>
    <s v="1749-01"/>
    <s v="Baltimore"/>
    <x v="6"/>
    <x v="0"/>
    <n v="110"/>
    <s v="starting &quot;in a hollow descending into the Cattail Marsh which descends into the western falls of the Patapsco River&quot;"/>
    <s v="Sallys Chance (Resurveyed)"/>
    <s v="Sallys Chance"/>
    <m/>
    <s v="Sallys Chance"/>
    <s v="Sallys Chance Plat"/>
    <m/>
    <x v="5"/>
    <m/>
    <s v="Surveyed 1/28/1749 by Skipwith Rigbie; Patented in Jan 1749 by John Hood for 110 acres repatented as Sallys Chance (Resurveyed); starting &quot;in a hollow descending into the Cattail Marsh which descends into the western falls of the Patapsco River&quot;"/>
    <s v="SALLYS CHANCE"/>
    <s v="SALLYS CHANCE"/>
    <s v="1749"/>
    <s v="Y"/>
    <s v="Patented in Jan 1749 by HOOD, John for 110 acres repatented as Sallys Chance (Resurveyed); starting &quot;in a hollow descending into the Cattail Marsh which descends into the western falls of the Patapsco River&quot;"/>
    <s v="N"/>
    <x v="0"/>
    <m/>
    <m/>
    <m/>
    <m/>
    <n v="185"/>
    <m/>
    <m/>
    <m/>
    <s v="1749"/>
    <s v="Y"/>
    <s v="Patented in Jan 1749 by HOOD, John for 110 acres repatented as Sallys Chance (Resurveyed); starting &quot;in a hollow descending into the Cattail Marsh which descends into the western falls of the Patapsco River&quot;"/>
    <s v="N"/>
    <s v="1749"/>
    <s v="Y"/>
  </r>
  <r>
    <x v="660"/>
    <s v=""/>
    <x v="20"/>
    <s v=" Nicholas Ruxton Gay"/>
    <s v="4/29/1754"/>
    <x v="36"/>
    <s v="1754-04"/>
    <s v="HOOD, John "/>
    <s v=" John  Hood"/>
    <s v="HOOD, John "/>
    <s v="Nov 1754"/>
    <s v="1754"/>
    <s v="1754-11"/>
    <s v="Baltimore"/>
    <x v="1"/>
    <x v="1"/>
    <n v="390"/>
    <s v="Resurvey of Sallys Chance &quot;lying in Baltimore and Anne Arundel Countys&quot; adjoining Greenberry's Grove"/>
    <s v="Sallys Chance Resurveyed"/>
    <s v="Sallys Chance"/>
    <m/>
    <s v="Sallys Chance - Resurveyed"/>
    <s v="Sallys Chance - Resurveyed Plat"/>
    <m/>
    <x v="5"/>
    <m/>
    <s v="Surveyed 4/29/1754 by Nicholas Ruxton Gay; Patented in Nov 1754 by John Hood for 390 acres repatented as Sallys Chance Resurveyed; Resurvey of Sallys Chance &quot;lying in Baltimore and Anne Arundel Countys&quot; adjoining Greenberry's Grove"/>
    <s v="SALLYS CHANCE"/>
    <s v="SALLYS CHANCE - Resurveyed"/>
    <s v=""/>
    <s v=""/>
    <s v=""/>
    <s v=""/>
    <x v="12"/>
    <m/>
    <m/>
    <m/>
    <m/>
    <s v=""/>
    <m/>
    <m/>
    <m/>
    <s v=""/>
    <s v=""/>
    <s v=""/>
    <s v=""/>
    <s v=""/>
    <s v=""/>
  </r>
  <r>
    <x v="661"/>
    <s v=""/>
    <x v="12"/>
    <s v=" William Smith"/>
    <s v="3/27/1762"/>
    <x v="15"/>
    <s v="1762-03"/>
    <s v="HOOD, John "/>
    <s v=" John  Hood"/>
    <s v="HOOD, John "/>
    <s v="May 1762"/>
    <s v="1762"/>
    <s v="1762-05"/>
    <s v="Baltimore"/>
    <x v="1"/>
    <x v="1"/>
    <n v="1346"/>
    <s v="starting &quot;in a hollow descending into the Cattail Marsh which descends into the western falls of the Patapsco River&quot;, adjoining Greenberrys Grove"/>
    <s v="Airy Hills And Pleasant Spriings"/>
    <s v="Sallys Chance"/>
    <m/>
    <s v="Sallys Chance Resurveyed"/>
    <s v="Sallys Chance Resurveyed Plat"/>
    <m/>
    <x v="5"/>
    <m/>
    <s v="Surveyed 3/27/1762 by William Smith; Patented in May 1762 by John Hood for 1346 acres repatented as Airy Hills And Pleasant Spriings; starting &quot;in a hollow descending into the Cattail Marsh which descends into the western falls of the Patapsco River&quot;, adjoining Greenberrys Grove"/>
    <s v="SALLYS CHANCE RESURVEYED"/>
    <s v="SALLYS CHANCE RESURVEYED"/>
    <s v=""/>
    <s v=""/>
    <s v=""/>
    <s v=""/>
    <x v="12"/>
    <m/>
    <m/>
    <m/>
    <m/>
    <s v=""/>
    <m/>
    <m/>
    <m/>
    <s v=""/>
    <s v=""/>
    <s v=""/>
    <s v=""/>
    <s v=""/>
    <s v=""/>
  </r>
  <r>
    <x v="662"/>
    <s v="SALOPIA"/>
    <x v="6"/>
    <s v=" William Cromwell"/>
    <s v="11/10/1741"/>
    <x v="9"/>
    <s v="1741-11"/>
    <s v="JOHNSON, John "/>
    <s v=" John  Johnson"/>
    <s v="JOHNSON, John "/>
    <s v="Sep 1742"/>
    <s v="1742"/>
    <s v="1742-09"/>
    <s v="Anne Arundel"/>
    <x v="1"/>
    <x v="0"/>
    <n v="100"/>
    <s v="&quot;close on Patapsco Falls and adjoyning to a tract of land called Belts Hills&quot;"/>
    <m/>
    <s v="Salopia"/>
    <m/>
    <s v="Salopia"/>
    <s v="Salopia Plat"/>
    <m/>
    <x v="20"/>
    <s v="Johnson"/>
    <s v="Surveyed 11/10/1741 by William Cromwell; Patented in Sep 1742 by John Johnson for 100 acres; &quot;close on Patapsco Falls and adjoyning to a tract of land called Belts Hills&quot;"/>
    <s v="SALOPIA"/>
    <s v="SALOPIA"/>
    <s v="1742"/>
    <s v="Y"/>
    <s v="Patented in Sep 1742 by JOHNSON, John for 100 acres; &quot;close on Patapsco Falls and adjoyning to a tract of land called Belts Hills&quot;"/>
    <s v="N"/>
    <x v="4"/>
    <m/>
    <m/>
    <m/>
    <m/>
    <n v="406"/>
    <m/>
    <m/>
    <m/>
    <s v="1742"/>
    <s v="Y"/>
    <s v="Patented in Sep 1742 by JOHNSON, John for 100 acres; &quot;close on Patapsco Falls and adjoyning to a tract of land called Belts Hills&quot;"/>
    <s v="N"/>
    <s v="1742"/>
    <s v="Y"/>
  </r>
  <r>
    <x v="663"/>
    <s v="SAMUELS CONTRIVANCE"/>
    <x v="4"/>
    <s v=" Vachel Stevens"/>
    <s v="2/11/1794"/>
    <x v="6"/>
    <s v="1794-02"/>
    <s v="WELSH, John"/>
    <s v=" John Welsh"/>
    <s v="WELSH, John"/>
    <s v="May 1802"/>
    <s v="1802"/>
    <s v="1802-05"/>
    <s v="Anne Arundel"/>
    <x v="1"/>
    <x v="0"/>
    <n v="13.5"/>
    <s v="beginning &quot;at the end of the fourth course of a tract or parcel of land called Peace&quot;, shaped like an &quot;N&quot; south of Peace"/>
    <m/>
    <s v="Samuels Contrivance"/>
    <m/>
    <s v="Samuels Contrivance"/>
    <s v="Samuels Contrivance Plat"/>
    <m/>
    <x v="6"/>
    <m/>
    <s v="Surveyed 2/11/1794 by Vachel Stevens; Patented in May 1802 by John Welsh for 13.5 acres; beginning &quot;at the end of the fourth course of a tract or parcel of land called Peace&quot;, shaped like an &quot;N&quot; south of Peace"/>
    <s v="SAMUELS CONTRIVANCE"/>
    <s v="SAMUELS CONTRIVANCE"/>
    <s v="1802"/>
    <s v="Y"/>
    <s v="Patented in May 1802 by WELSH, John for 13.5 acres; beginning &quot;at the end of the fourth course of a tract or parcel of land called Peace&quot;, shaped like an &quot;N&quot; south of Peace"/>
    <s v="N"/>
    <x v="12"/>
    <m/>
    <m/>
    <m/>
    <m/>
    <n v="707"/>
    <m/>
    <m/>
    <m/>
    <s v="1802"/>
    <s v="Y"/>
    <s v="Patented in May 1802 by WELSH, John for 13.5 acres; beginning &quot;at the end of the fourth course of a tract or parcel of land called Peace&quot;, shaped like an &quot;N&quot; south of Peace"/>
    <s v="N"/>
    <s v="1802"/>
    <s v="Y"/>
  </r>
  <r>
    <x v="664"/>
    <s v="SAPLIN RANGE"/>
    <x v="2"/>
    <s v=" Henry Ridgely"/>
    <s v="5/10/1733"/>
    <x v="11"/>
    <s v="1733-05"/>
    <s v="RIDGELY, Henry"/>
    <s v=" Henry Ridgely"/>
    <s v="RIDGELY, Henry"/>
    <s v="Sep 1744"/>
    <s v="1744"/>
    <s v="1744-09"/>
    <s v="Anne Arundel"/>
    <x v="1"/>
    <x v="0"/>
    <n v="225"/>
    <s v="Adjoining Broken Land along its northern border (western border of Broken Land), but apparently encroaching on the southeastern part of Broken Land.  The names Sapling Bottom and Poplar Range have not been found."/>
    <m/>
    <s v="Saplin Range"/>
    <m/>
    <s v="Saplin Range"/>
    <s v="Saplin Range Plat"/>
    <m/>
    <x v="12"/>
    <s v=""/>
    <s v="Surveyed 5/10/1733 by Henry Ridgely; Patented in Sep 1744 by Henry Ridgely for 225 acres; Adjoining Broken Land along its northern border (western border of Broken Land), but apparently encroaching on the southeastern part of Broken Land.  The names Sapling Bottom and Poplar Range have not been found."/>
    <s v="SAPLIN RANGE"/>
    <s v="SAPLIN RANGE"/>
    <s v="1744"/>
    <s v="Y"/>
    <s v="Patented in Sep 1744 by RIDGELY, Henry for 225 acres; Adjoining Broken Land along its northern border (western border of Broken Land), but apparently encroaching on the southeastern part of Broken Land.  The names Sapling Bottom and Poplar Range have not been found."/>
    <s v="N"/>
    <x v="5"/>
    <m/>
    <m/>
    <m/>
    <m/>
    <n v="284"/>
    <m/>
    <m/>
    <m/>
    <s v="1744"/>
    <s v="Y"/>
    <s v="Patented in Sep 1744 by RIDGELY, Henry for 225 acres; Adjoining Broken Land along its northern border (western border of Broken Land), but apparently encroaching on the southeastern part of Broken Land.  The names Sapling Bottom and Poplar Range have not been found."/>
    <s v="N"/>
    <s v="1744"/>
    <s v="Y"/>
  </r>
  <r>
    <x v="665"/>
    <s v="SAPLING GROUND"/>
    <x v="6"/>
    <s v=" William Cromwell"/>
    <s v="8/10/1741"/>
    <x v="9"/>
    <s v="1741-08"/>
    <s v="DORSEY, Philemon "/>
    <s v=" Philemon  Dorsey"/>
    <s v="DORSEY, Philemon "/>
    <s v="Aug 1743"/>
    <s v="1743"/>
    <s v="1743-08"/>
    <s v="Anne Arundel"/>
    <x v="1"/>
    <x v="0"/>
    <n v="339"/>
    <s v="&quot;in the main fork of Patuxent River and between a tract of land called Beyond Far Enough and a parcel of land formerly belonging to Samuel ? &quot; starting &quot;on the west side of Bloars Branch and near the head thereof which said branch descends partly south into a branch called Howards Branch&quot;"/>
    <s v="Sapling Range"/>
    <s v="Sapling Ground"/>
    <m/>
    <s v="Sapling Ground"/>
    <s v="Sapling Ground Plat"/>
    <m/>
    <x v="23"/>
    <m/>
    <s v="Surveyed 8/10/1741 by William Cromwell; Patented in Aug 1743 by Philemon Dorsey for 339 acres repatented as Sapling Range; &quot;in the main fork of Patuxent River and between a tract of land called Beyond Far Enough and a parcel of land formerly belonging to Samuel ? &quot; starting &quot;on the west side of Bloars Branch and near the head thereof which said branch descends partly south into a branch called Howards Branch&quot;"/>
    <s v="SAPLING GROUND"/>
    <s v="SAPLING GROUND"/>
    <s v="1743"/>
    <s v="Y"/>
    <s v="Patented in Aug 1743 by DORSEY, Philemon for 339 acres repatented as Sapling Range; &quot;in the main fork of Patuxent River and between a tract of land called Beyond Far Enough and a parcel of land formerly belonging to Samuel ? &quot; starting &quot;on the west side of Bloars Branch and near the head thereof which said branch descends partly south into a branch called Howards Branch&quot;"/>
    <s v="N"/>
    <x v="6"/>
    <s v="Indicated"/>
    <s v="west side of Bloars Branch"/>
    <m/>
    <n v="-4"/>
    <n v="224"/>
    <m/>
    <m/>
    <m/>
    <s v="1743"/>
    <s v="Y"/>
    <s v="Patented in Aug 1743 by DORSEY, Philemon for 339 acres repatented as Sapling Range; &quot;in the main fork of Patuxent River and between a tract of land called Beyond Far Enough and a parcel of land formerly belonging to Samuel ? &quot; starting &quot;on the west side of Bloars Branch and near the head thereof which said branch descends partly south into a branch called Howards Branch&quot;"/>
    <s v="N"/>
    <s v="1743"/>
    <s v="Y"/>
  </r>
  <r>
    <x v="666"/>
    <s v="SAPLING RANGE"/>
    <x v="3"/>
    <s v=" Richard Shipley"/>
    <s v="7/22/1749"/>
    <x v="24"/>
    <s v="1749-07"/>
    <s v="DORSEY, Philemon "/>
    <s v=" Philemon  Dorsey"/>
    <s v="DORSEY, Philemon "/>
    <s v="Nov 1750"/>
    <s v="1750"/>
    <s v="1750-11"/>
    <s v="Anne Arundel"/>
    <x v="1"/>
    <x v="1"/>
    <n v="574"/>
    <s v="Resurvey of Sapling Ground in the main fork of the Patuxent, references Bloars Branch and Mathews Spring Branch, adjoining Brothers Love, Addition to Brothers Level, Friendship, and Nelsons Rouling Road"/>
    <m/>
    <s v="Sapling Ground"/>
    <m/>
    <s v="Sapling Range"/>
    <s v="Sapling Range Plat"/>
    <m/>
    <x v="23"/>
    <m/>
    <s v="Surveyed 7/22/1749 by Richard Shipley; Patented in Nov 1750 by Philemon Dorsey for 574 acres; Resurvey of Sapling Ground in the main fork of the Patuxent, references Bloars Branch and Mathews Spring Branch, adjoining Brothers Love, Addition to Brothers Level, Friendship, and Nelsons Rouling Road"/>
    <s v="SAPLING RANGE"/>
    <s v="SAPLING RANGE"/>
    <s v=""/>
    <s v=""/>
    <s v=""/>
    <s v=""/>
    <x v="6"/>
    <s v="Fixed"/>
    <s v="bounds of Bloars, Mathews Spring, and Browns Branches, Patuxent River, Nelsons Rolling Road (Triadelphia Rd)"/>
    <m/>
    <n v="-3"/>
    <n v="128"/>
    <m/>
    <m/>
    <m/>
    <s v=""/>
    <s v=""/>
    <s v=""/>
    <s v=""/>
    <s v=""/>
    <s v=""/>
  </r>
  <r>
    <x v="667"/>
    <s v="SAPLING RANGE - RESURVEYED"/>
    <x v="3"/>
    <s v=" Richard Shipley"/>
    <s v="4/28/1760"/>
    <x v="53"/>
    <s v="1760-04"/>
    <s v="DORSEY, Philemon "/>
    <s v=" Philemon  Dorsey"/>
    <s v="DORSEY, Philemon "/>
    <s v="May 1760"/>
    <s v="1760"/>
    <s v="1760-05"/>
    <s v="Anne Arundel"/>
    <x v="1"/>
    <x v="1"/>
    <n v="1222"/>
    <s v="Resurvey of Sapling Range &quot;in the main fork of Patuxent River&quot; starting &quot;on the west side of a branch called Bloars Branch&quot;, adjoining Brothers Love, Mothers Care, Browns Enlargement, Disappointment, Presley, Friendship, Duvalls Range, Dorseys Range, Struggle For Life, Dependence, Round About Hills, Beyond Far Enough, and Barnes Purchase"/>
    <m/>
    <s v="Sapling Ground"/>
    <m/>
    <s v="Sapling Range - Resurveyed"/>
    <s v="Sapling Range - Resurveyed Plat"/>
    <m/>
    <x v="23"/>
    <m/>
    <s v="Surveyed 4/28/1760 by Richard Shipley; Patented in May 1760 by Philemon Dorsey for 1222 acres; Resurvey of Sapling Range &quot;in the main fork of Patuxent River&quot; starting &quot;on the west side of a branch called Bloars Branch&quot;, adjoining Brothers Love, Mothers Care, Browns Enlargement, Disappointment, Presley, Friendship, Duvalls Range, Dorseys Range, Struggle For Life, Dependence, Round About Hills, Beyond Far Enough, and Barnes Purchase"/>
    <s v="SAPLING RANGE"/>
    <s v="SAPLING RANGE - Resurveyed"/>
    <s v="1760"/>
    <s v="Y"/>
    <s v="Patented in May 1760 by DORSEY, Philemon for 1222 acres; Resurvey of Sapling Range &quot;in the main fork of Patuxent River&quot; starting &quot;on the west side of a branch called Bloars Branch&quot;, adjoining Brothers Love, Mothers Care, Browns Enlargement, Disappointment, Presley, Friendship, Duvalls Range, Dorseys Range, Struggle For Life, Dependence, Round About Hills, Beyond Far Enough, and Barnes Purchase"/>
    <s v="N"/>
    <x v="6"/>
    <s v="Dependent"/>
    <s v="Sapling Range"/>
    <m/>
    <n v="-4"/>
    <n v="36"/>
    <m/>
    <m/>
    <m/>
    <s v="1760"/>
    <s v="Y"/>
    <s v="Patented in May 1760 by DORSEY, Philemon for 1222 acres; Resurvey of Sapling Range &quot;in the main fork of Patuxent River&quot; starting &quot;on the west side of a branch called Bloars Branch&quot;, adjoining Brothers Love, Mothers Care, Browns Enlargement, Disappointment, Presley, Friendship, Duvalls Range, Dorseys Range, Struggle For Life, Dependence, Round About Hills, Beyond Far Enough, and Barnes Purchase"/>
    <s v="N"/>
    <s v="1760"/>
    <s v="Y"/>
  </r>
  <r>
    <x v="668"/>
    <s v="SAPLING RIDGE"/>
    <x v="8"/>
    <s v=" Joshua Griffith"/>
    <s v="9/1/1761"/>
    <x v="46"/>
    <s v="1761-09"/>
    <s v="WRIGHT, Benjamin"/>
    <s v=" Benjamin Wright"/>
    <s v="WRIGHT, Benjamin"/>
    <s v="Sep 1761"/>
    <s v="1761"/>
    <s v="1761-09"/>
    <s v="Anne Arundel"/>
    <x v="1"/>
    <x v="0"/>
    <n v="9"/>
    <s v="starting &quot;on the east side of a branch called Bush Cabbin branch&quot;"/>
    <m/>
    <s v="Sapling Ridge"/>
    <m/>
    <s v="Sapling Ridge"/>
    <s v="Sapling Ridge Plat"/>
    <m/>
    <x v="160"/>
    <m/>
    <s v="Surveyed 9/1/1761 by Joshua Griffith; Patented in Sep 1761 by Benjamin Wright for 9 acres; starting &quot;on the east side of a branch called Bush Cabbin branch&quot;"/>
    <s v="SAPLING RIDGE"/>
    <s v="SAPLING RIDGE"/>
    <s v="1761"/>
    <s v="Y"/>
    <s v="Patented in Sep 1761 by WRIGHT, Benjamin for 9 acres; starting &quot;on the east side of a branch called Bush Cabbin branch&quot;"/>
    <s v="N"/>
    <x v="21"/>
    <m/>
    <m/>
    <m/>
    <m/>
    <n v="722"/>
    <m/>
    <m/>
    <m/>
    <s v="1761"/>
    <s v="Y"/>
    <s v="Patented in Sep 1761 by WRIGHT, Benjamin for 9 acres; starting &quot;on the east side of a branch called Bush Cabbin branch&quot;"/>
    <s v="N"/>
    <s v="1761"/>
    <s v="Y"/>
  </r>
  <r>
    <x v="669"/>
    <s v="SAPPINGTONS SWEEP"/>
    <x v="8"/>
    <s v=" Joshua Griffith"/>
    <s v="6/3/1765"/>
    <x v="13"/>
    <s v="1765-06"/>
    <s v="SAPPINGTON, Thomas "/>
    <s v=" Thomas  Sappington"/>
    <s v="SAPPINGTON, Thomas "/>
    <s v="Dec 1765"/>
    <s v="1765"/>
    <s v="1765-12"/>
    <s v="Anne Arundel"/>
    <x v="1"/>
    <x v="1"/>
    <n v="971"/>
    <s v="Resurvey of Warfields Neglect adjoining Laswells(?) Hopewell and close to Davises Hill"/>
    <m/>
    <s v="Warfields Neglect"/>
    <m/>
    <s v="Sappingtons Sweep"/>
    <s v="Sappingtons Sweep Plat"/>
    <m/>
    <x v="157"/>
    <s v=""/>
    <s v="Surveyed 6/3/1765 by Joshua Griffith; Patented in Dec 1765 by Thomas Sappington for 971 acres; Resurvey of Warfields Neglect adjoining Laswells(?) Hopewell and close to Davises Hill"/>
    <s v="SAPPINGTONS SWEEP"/>
    <s v="SAPPINGTONS SWEEP"/>
    <s v="1765"/>
    <s v="Y"/>
    <s v="Patented in Dec 1765 by SAPPINGTON, Thomas for 971 acres; Resurvey of Warfields Neglect adjoining Lawells(?) Hopewell and close to Davises Hill"/>
    <s v="N"/>
    <x v="5"/>
    <m/>
    <m/>
    <m/>
    <m/>
    <n v="56"/>
    <m/>
    <m/>
    <m/>
    <s v="1765"/>
    <s v="Y"/>
    <s v="Patented in Dec 1765 by SAPPINGTON, Thomas for 971 acres; Resurvey of Warfields Neglect adjoining Lawells(?) Hopewell and close to Davises Hill"/>
    <s v="N"/>
    <s v="1765"/>
    <s v="Y"/>
  </r>
  <r>
    <x v="670"/>
    <s v="SCANTLINGS LOT"/>
    <x v="6"/>
    <s v=" William Cromwell"/>
    <s v="2/20/1740"/>
    <x v="87"/>
    <s v="1740-02"/>
    <s v="SCANTLING, Cornelius "/>
    <s v=" Cornelius  Scantling"/>
    <s v="SCANTLING, Cornelius "/>
    <s v="Nov 1741"/>
    <s v="1741"/>
    <s v="1741-11"/>
    <s v="Anne Arundel"/>
    <x v="1"/>
    <x v="0"/>
    <n v="20"/>
    <s v="&quot;on the east side of a branch of Patuxent River called Middle River&quot; adjoining Ridgelys Range"/>
    <m/>
    <s v="Scantlings Lot"/>
    <m/>
    <s v="Scantlings Lot"/>
    <s v="Scantlings Lot Plat"/>
    <m/>
    <x v="192"/>
    <s v="Scantling"/>
    <s v="Surveyed 2/20/1740 by William Cromwell; Patented in Nov 1741 by Cornelius Scantling for 20 acres; &quot;on the east side of a branch of Patuxent River called Middle River&quot; adjoining Ridgelys Range"/>
    <s v="SCANTLINGS LOT"/>
    <s v="SCANTLINGS LOT"/>
    <s v="1741"/>
    <s v="Y"/>
    <s v="Patented in Nov 1741 by SCANTLING, Cornelius for 20 acres; &quot;on the east side of a branch of Patuxent River called Middle River&quot; adjoining Ridgelys Range"/>
    <s v="N"/>
    <x v="17"/>
    <m/>
    <m/>
    <m/>
    <m/>
    <n v="682"/>
    <m/>
    <m/>
    <m/>
    <s v="1741"/>
    <s v="Y"/>
    <s v="Patented in Nov 1741 by SCANTLING, Cornelius for 20 acres; &quot;on the east side of a branch of Patuxent River called Middle River&quot; adjoining Ridgelys Range"/>
    <s v="N"/>
    <s v="1741"/>
    <s v="Y"/>
  </r>
  <r>
    <x v="671"/>
    <s v="SCOTTS ADVANTAGE"/>
    <x v="3"/>
    <s v=" Richard Shipley"/>
    <s v="12/20/1746"/>
    <x v="19"/>
    <s v="1746-12"/>
    <s v="SCOTT, Burridge "/>
    <s v=" Burridge  Scott"/>
    <s v="SCOTT, Burridge "/>
    <s v="Mar 1748"/>
    <s v="1748"/>
    <s v="1748-03"/>
    <s v="Anne Arundel"/>
    <x v="1"/>
    <x v="0"/>
    <n v="80"/>
    <s v="adjoining Harben(Harbert?) Care starting near &quot;a branch leading into Middle Run&quot;"/>
    <m/>
    <s v="Scotts Advantage"/>
    <s v="needs work - plat doesn't match map"/>
    <s v="Scotts Advantage"/>
    <s v="Scotts Advantage Plat"/>
    <m/>
    <x v="17"/>
    <s v="Scott"/>
    <s v="Surveyed 12/20/1746 by Richard Shipley; Patented in Mar 1748 by Burridge Scott for 80 acres; adjoining Harben(Harbert?) Care starting near &quot;a branch leading into Middle Run&quot;"/>
    <s v="SCOTTS ADVANTAGE"/>
    <s v="SCOTTS ADVANTAGE"/>
    <s v="1748"/>
    <s v="Y"/>
    <s v="Patented in Mar 1748 by SCOTT, Burridge for 80 acres; adjoining Harben(Harbert?) Care starting near &quot;a branch leading into Middle Run&quot;"/>
    <s v="N"/>
    <x v="9"/>
    <m/>
    <m/>
    <m/>
    <m/>
    <n v="493"/>
    <m/>
    <m/>
    <m/>
    <s v="1748"/>
    <s v="Y"/>
    <s v="Patented in Mar 1748 by SCOTT, Burridge for 80 acres; adjoining Harben(Harbert?) Care starting near &quot;a branch leading into Middle Run&quot;"/>
    <s v="N"/>
    <s v="1748"/>
    <s v="Y"/>
  </r>
  <r>
    <x v="672"/>
    <s v="SCOTTS FOLLY"/>
    <x v="5"/>
    <s v=""/>
    <m/>
    <x v="10"/>
    <s v=""/>
    <s v="SCOTT, Edward"/>
    <s v=" Edward Scott"/>
    <s v="SCOTT, Edward"/>
    <s v="Mar 1695"/>
    <s v="1695"/>
    <s v="1695-03"/>
    <s v="Anne Arundel"/>
    <x v="1"/>
    <x v="0"/>
    <n v="200"/>
    <s v="Patent found in Anne Arundel collection at MSA site but Settlers of MD says Baltimore County"/>
    <m/>
    <m/>
    <m/>
    <s v="no survey at MSA patent site; MSA S1581-4260; Settlers of MD"/>
    <m/>
    <m/>
    <x v="17"/>
    <m/>
    <s v="Patented in Mar 1695 by Edward Scott for 200 acres; Patent found in Anne Arundel collection at MSA site but Settlers of MD says Baltimore County"/>
    <s v="SCOTTS FOLLY"/>
    <s v="SCOTTS FOLLY"/>
    <s v="1695"/>
    <s v="Y"/>
    <s v="Patented in Mar 1695 by SCOTT, Edward for 200 acres; Patent found in Anne Arundel collection at MSA site but Settlers of MD says Baltimore County"/>
    <s v="N"/>
    <x v="9"/>
    <m/>
    <m/>
    <m/>
    <m/>
    <s v=""/>
    <m/>
    <m/>
    <m/>
    <s v="1695"/>
    <s v="Y"/>
    <s v="Patented in Mar 1695 by SCOTT, Edward for 200 acres; Patent found in Anne Arundel collection at MSA site but Settlers of MD says Baltimore County"/>
    <s v="N"/>
    <s v="1695"/>
    <s v="Y"/>
  </r>
  <r>
    <x v="673"/>
    <s v="SECOND ADDITION TO CALEBS PURCHASE"/>
    <x v="4"/>
    <s v=" Vachel Stevens"/>
    <s v="4/5/1785"/>
    <x v="14"/>
    <s v="1785-04"/>
    <s v="PORTER, Pamela"/>
    <s v=" Pamela Porter"/>
    <s v="PORTER, Pamela"/>
    <s v="Oct 1797"/>
    <s v="1797"/>
    <s v="1797-10"/>
    <s v="Anne Arundel"/>
    <x v="1"/>
    <x v="0"/>
    <n v="41.75"/>
    <s v="&quot;on Elk Ridge&quot; .. &quot;beginning at the end of one hundred perches in the thirty third line of a tract or parcel of land called Caleb's Purchase&quot;; just guessing as to its location"/>
    <m/>
    <s v="Second Addition To Calebs Purchase"/>
    <s v="Pamela Porter, Mary Stewart, and William Scott were partners"/>
    <s v="Second Addition To Calebs Purchase"/>
    <s v="Second Addition To Calebs Purchase Plat"/>
    <m/>
    <x v="181"/>
    <m/>
    <s v="Surveyed 4/5/1785 by Vachel Stevens; Patented in Oct 1797 by Pamela Porter for 41.75 acres; &quot;on Elk Ridge&quot; .. &quot;beginning at the end of one hundred perches in the thirty third line of a tract or parcel of land called Caleb's Purchase&quot;; just guessing as to its location"/>
    <s v="SECOND ADDITION TO CALEBS PURCHASE"/>
    <s v="SECOND ADDITION TO CALEBS PURCHASE"/>
    <s v="1797"/>
    <s v="Y"/>
    <s v="Patented in Oct 1797 by PORTER, Pamela for 41.75 acres; &quot;on Elk Ridge&quot; … &quot;beginning at the end of one hundred perches in the thirty third line of a tract or parcel of land called Caleb's Purchase&quot;; just guessing as to its location"/>
    <s v="N"/>
    <x v="9"/>
    <m/>
    <m/>
    <m/>
    <m/>
    <n v="589"/>
    <m/>
    <m/>
    <m/>
    <s v="1797"/>
    <s v="Y"/>
    <s v="Patented in Oct 1797 by PORTER, Pamela for 41.75 acres; &quot;on Elk Ridge&quot; … &quot;beginning at the end of one hundred perches in the thirty third line of a tract or parcel of land called Caleb's Purchase&quot;; just guessing as to its location"/>
    <s v="N"/>
    <s v="1797"/>
    <s v="Y"/>
  </r>
  <r>
    <x v="674"/>
    <s v="SECOND ADDITION TO FREDERICKSBURGH"/>
    <x v="11"/>
    <s v=" John Hatherly"/>
    <s v="6/5/1804"/>
    <x v="90"/>
    <s v="1804-06"/>
    <s v="WARFIELD, Joshua"/>
    <s v=" Joshua Warfield"/>
    <s v="WARFIELD, Joshua"/>
    <s v="Sep 1806"/>
    <s v="1806"/>
    <s v="1806-09"/>
    <s v="Anne Arundel"/>
    <x v="1"/>
    <x v="1"/>
    <n v="437"/>
    <s v="Resurvey of Addition To Part Of Fredericks Burgh"/>
    <m/>
    <s v="Hickory Forest"/>
    <m/>
    <s v="Second Addition To Fredericksburgh"/>
    <s v="Second Addition To Fredericksburgh Plat"/>
    <m/>
    <x v="24"/>
    <m/>
    <s v="Surveyed 6/5/1804 by John Hatherly; Patented in Sep 1806 by Joshua Warfield for 437 acres; Resurvey of Addition To Part Of Fredericks Burgh"/>
    <s v="SECOND ADDITION TO FREDERICKSBURGH"/>
    <s v="SECOND ADDITION TO FREDERICKSBURGH"/>
    <s v="1806"/>
    <s v="Y"/>
    <s v="Patented in Sep 1806 by WARFIELD, Joshua for 437 acres; Resurvey of Addition To Part Of Fredericks Burgh"/>
    <s v="N"/>
    <x v="12"/>
    <s v="Fixed/Dependent"/>
    <s v="Follows same lines as Fredericks Burgh, following road"/>
    <m/>
    <m/>
    <n v="163"/>
    <m/>
    <m/>
    <m/>
    <s v="1806"/>
    <s v="Y"/>
    <s v="Patented in Sep 1806 by WARFIELD, Joshua for 437 acres; Resurvey of Addition To Part Of Fredericks Burgh"/>
    <s v="N"/>
    <s v="1806"/>
    <s v="Y"/>
  </r>
  <r>
    <x v="675"/>
    <s v=""/>
    <x v="4"/>
    <s v=" Vachel Stevens"/>
    <s v="1/10/1785"/>
    <x v="14"/>
    <s v="1785-01"/>
    <s v="SEAVENER, Charles"/>
    <s v=" Charles Seavener"/>
    <s v="SEAVENER, Charles"/>
    <s v="May 1786"/>
    <s v="1786"/>
    <s v="1786-05"/>
    <s v="Anne Arundel"/>
    <x v="1"/>
    <x v="0"/>
    <n v="7.75"/>
    <s v="Lying between Arnold's Fancy, Eagle's Tower, Half Pone, Joshua's Loss And Dorsey's Advantage"/>
    <m/>
    <s v="Second Addition To Half Pone"/>
    <m/>
    <s v="Second Addition To Half Pone"/>
    <s v="Second Addition To Half Pone Plat"/>
    <m/>
    <x v="193"/>
    <m/>
    <s v="Surveyed 1/10/1785 by Vachel Stevens; Patented in May 1786 by Charles Seavener for 7.75 acres; Lying between Arnold's Fancy, Eagle's Tower, Half Pone, Joshua's Loss And Dorsey's Advantage"/>
    <s v="SECOND ADDITION TO HALF PONE"/>
    <s v="SECOND ADDITION TO HALF PONE"/>
    <s v=""/>
    <s v=""/>
    <s v=""/>
    <s v=""/>
    <x v="2"/>
    <m/>
    <m/>
    <m/>
    <m/>
    <s v=""/>
    <m/>
    <m/>
    <m/>
    <s v=""/>
    <s v=""/>
    <s v=""/>
    <s v=""/>
    <s v=""/>
    <s v=""/>
  </r>
  <r>
    <x v="676"/>
    <s v="SECOND ADDITION TO HAZARD"/>
    <x v="1"/>
    <s v=" Basil Burgess"/>
    <s v="1/6/1772"/>
    <x v="18"/>
    <s v="1772-01"/>
    <s v="HAMMOND, Mathias"/>
    <s v=" Mathias Hammond"/>
    <s v="HAMMOND, Mathias"/>
    <s v="May 1772"/>
    <s v="1772"/>
    <s v="1772-05"/>
    <s v="Anne Arundel"/>
    <x v="1"/>
    <x v="0"/>
    <n v="3"/>
    <s v="&quot;Beginning at the end of the fourth and last line of a tract or parcel of land called Hazard&quot;"/>
    <s v="Larances Purchase"/>
    <s v="Second Addition To Hazard"/>
    <m/>
    <s v="Second Addition To Hazard"/>
    <s v="Second Addition To Hazard Plat"/>
    <m/>
    <x v="11"/>
    <m/>
    <s v="Surveyed 1/6/1772 by Basil Burgess; Patented in May 1772 by Mathias Hammond for 3 acres repatented as Larances Purchase; &quot;Beginning at the end of the fourth and last line of a tract or parcel of land called Hazard&quot;"/>
    <s v="SECOND ADDITION TO HAZARD"/>
    <s v="SECOND ADDITION TO HAZARD"/>
    <s v="1772"/>
    <s v="Y"/>
    <s v="Patented in May 1772 by HAMMOND, Mathias for 3 acres repatented as Larances Purchase; &quot;Beginning at the end of the fourth and last line of a tract or parcel of land called Hazard&quot;"/>
    <s v="N"/>
    <x v="2"/>
    <m/>
    <m/>
    <m/>
    <m/>
    <n v="754"/>
    <m/>
    <m/>
    <m/>
    <s v="1772"/>
    <s v="Y"/>
    <s v="Patented in May 1772 by HAMMOND, Mathias for 3 acres repatented as Larances Purchase; &quot;Beginning at the end of the fourth and last line of a tract or parcel of land called Hazard&quot;"/>
    <s v="N"/>
    <s v="1772"/>
    <s v="Y"/>
  </r>
  <r>
    <x v="677"/>
    <s v=""/>
    <x v="4"/>
    <s v=" Vachel Stevens"/>
    <s v="4/21/1783"/>
    <x v="33"/>
    <s v="1783-04"/>
    <s v="HAMMOND, Mathias"/>
    <s v=" Mathias Hammond"/>
    <s v="HAMMOND, Mathias"/>
    <s v="Aug 1784"/>
    <s v="1784"/>
    <s v="1784-08"/>
    <s v="Anne Arundel"/>
    <x v="1"/>
    <x v="0"/>
    <n v="8.75"/>
    <s v="Beginning at the beginning tree of Kendel's Delight and the beginning tree of Hazard and the fourth and last boundary of Dryer's Inheritance"/>
    <s v="Larances Purchase"/>
    <s v="Second Addition To Kendalls Delight"/>
    <m/>
    <s v="Second Addition To Kendalls Delight"/>
    <s v="Second Addition To Kendalls Delight Plat"/>
    <m/>
    <x v="11"/>
    <m/>
    <s v="Surveyed 4/21/1783 by Vachel Stevens; Patented in Aug 1784 by Mathias Hammond for 8.75 acres repatented as Larances Purchase; Beginning at the beginning tree of Kendel's Delight and the beginning tree of Hazard and the fourth and last boundary of Dryer's Inheritance"/>
    <s v="SECOND ADDITION TO KENDALLS DELIGHT"/>
    <s v="SECOND ADDITION TO KENDALLS DELIGHT"/>
    <s v=""/>
    <s v=""/>
    <s v=""/>
    <s v=""/>
    <x v="2"/>
    <s v="Dependent/Indicated"/>
    <s v="Hazard, Dryers Inheritance; shown on plat for Larances Purchase"/>
    <m/>
    <m/>
    <s v=""/>
    <m/>
    <m/>
    <m/>
    <s v=""/>
    <s v=""/>
    <s v=""/>
    <s v=""/>
    <s v=""/>
    <s v=""/>
  </r>
  <r>
    <x v="678"/>
    <s v="SECOND ADDITION TO LITTLE WORTH"/>
    <x v="1"/>
    <s v=" Basil Burgess"/>
    <s v="1/24/1771"/>
    <x v="1"/>
    <s v="1771-01"/>
    <s v="HOOD, John "/>
    <s v=" John  Hood"/>
    <s v="HOOD, John "/>
    <s v="May 1772"/>
    <s v="1772"/>
    <s v="1772-05"/>
    <s v="Anne Arundel"/>
    <x v="1"/>
    <x v="0"/>
    <n v="20"/>
    <s v="&quot;Beginning at the end of the eleventh course of Little Worth&quot;"/>
    <m/>
    <s v="Second Addition To Little Worth"/>
    <m/>
    <s v="Second Addition To Little Worth"/>
    <s v="Second Addition To Little Worth Plat"/>
    <m/>
    <x v="5"/>
    <m/>
    <s v="Surveyed 1/24/1771 by Basil Burgess; Patented in May 1772 by John Hood for 20 acres; &quot;Beginning at the end of the eleventh course of Little Worth&quot;"/>
    <s v="SECOND ADDITION TO LITTLE WORTH"/>
    <s v="SECOND ADDITION TO LITTLE WORTH"/>
    <s v="1772"/>
    <s v="Y"/>
    <s v="Patented in May 1772 by HOOD, John for 20 acres; &quot;Beginning at the end of the eleventh course of Little Worth&quot;"/>
    <s v="N"/>
    <x v="8"/>
    <m/>
    <m/>
    <m/>
    <m/>
    <n v="688"/>
    <m/>
    <m/>
    <m/>
    <s v="1772"/>
    <s v="Y"/>
    <s v="Patented in May 1772 by HOOD, John for 20 acres; &quot;Beginning at the end of the eleventh course of Little Worth&quot;"/>
    <s v="N"/>
    <s v="1772"/>
    <s v="Y"/>
  </r>
  <r>
    <x v="679"/>
    <s v="SECOND CHOICE"/>
    <x v="1"/>
    <s v=" Basil Burgess"/>
    <s v="6/28/1770"/>
    <x v="0"/>
    <s v="1770-06"/>
    <s v="SHIPLEY, William"/>
    <s v=" William Shipley"/>
    <s v="SHIPLEY, William"/>
    <s v="Nov 1770"/>
    <s v="1770"/>
    <s v="1770-11"/>
    <s v="Anne Arundel"/>
    <x v="1"/>
    <x v="0"/>
    <n v="42"/>
    <s v="&quot;on the south side of the main western falls of Patapsco River&quot; starting &quot;near the end of the fifth line of a tract or parcel of land called Forrest Grove..on the head of one of the drafts of the Second Branch that is above Bens Branch&quot;, near First Choice"/>
    <s v="Whips Hills"/>
    <s v="Second Choice"/>
    <m/>
    <s v="Second Choice"/>
    <s v="Second Choice Plat"/>
    <m/>
    <x v="7"/>
    <m/>
    <s v="Surveyed 6/28/1770 by Basil Burgess; Patented in Nov 1770 by William Shipley for 42 acres repatented as Whips Hills; &quot;on the south side of the main western falls of Patapsco River&quot; starting &quot;near the end of the fifth line of a tract or parcel of land called Forrest Grove..on the head of one of the drafts of the Second Branch that is above Bens Branch&quot;, near First Choice"/>
    <s v="SECOND CHOICE"/>
    <s v="SECOND CHOICE"/>
    <s v="1770"/>
    <s v="Y"/>
    <s v="Patented in Nov 1770 by SHIPLEY, William for 42 acres repatented as Whips Hills; &quot;on the south side of the main western falls of Patapsco River&quot; starting &quot;near the end of the fifth line of a tract or parcel of land called Forrest Grove…on the head of one of the drafts of the Second Branch that is above Bens Branch&quot;, near First Choice"/>
    <s v="N"/>
    <x v="4"/>
    <m/>
    <m/>
    <m/>
    <m/>
    <n v="591"/>
    <m/>
    <m/>
    <m/>
    <s v="1770"/>
    <s v="Y"/>
    <s v="Patented in Nov 1770 by SHIPLEY, William for 42 acres repatented as Whips Hills; &quot;on the south side of the main western falls of Patapsco River&quot; starting &quot;near the end of the fifth line of a tract or parcel of land called Forrest Grove…on the head of one of the drafts of the Second Branch that is above Bens Branch&quot;, near First Choice"/>
    <s v="N"/>
    <s v="1770"/>
    <s v="Y"/>
  </r>
  <r>
    <x v="680"/>
    <s v="SECOND DISCOVERY"/>
    <x v="3"/>
    <s v=" Richard Shipley"/>
    <s v="3/16/1757"/>
    <x v="5"/>
    <s v="1757-03"/>
    <s v="DORSEY, Caleb "/>
    <s v=" Caleb  Dorsey"/>
    <s v="DORSEY, Caleb "/>
    <s v="Mar 1757"/>
    <s v="1757"/>
    <s v="1757-03"/>
    <s v="Anne Arundel"/>
    <x v="1"/>
    <x v="0"/>
    <n v="116"/>
    <s v="&quot;Between the Branches of Deep Run and the Branches of Patuxent River&quot; starting &quot;in the head of a draft of Ridgelys Great Branch&quot;"/>
    <m/>
    <s v="Second Discovery"/>
    <m/>
    <s v="Second Discovery"/>
    <s v="Second Discovery Plat"/>
    <m/>
    <x v="23"/>
    <s v=""/>
    <s v="Surveyed 3/16/1757 by Richard Shipley; Patented in Mar 1757 by Caleb Dorsey for 116 acres; &quot;Between the Branches of Deep Run and the Branches of Patuxent River&quot; starting &quot;in the head of a draft of Ridgelys Great Branch&quot;"/>
    <s v="SECOND DISCOVERY"/>
    <s v="SECOND DISCOVERY"/>
    <s v="1757"/>
    <s v="Y"/>
    <s v="Patented in Mar 1757 by DORSEY, Caleb for 116 acres; &quot;Between the Branches of Deep Run and the Branches of Patuxent River&quot; starting &quot;in the head of a draft of Ridgelys Great Branch&quot;"/>
    <s v="N"/>
    <x v="7"/>
    <m/>
    <m/>
    <m/>
    <m/>
    <n v="389"/>
    <m/>
    <m/>
    <m/>
    <s v="1757"/>
    <s v="Y"/>
    <s v="Patented in Mar 1757 by DORSEY, Caleb for 116 acres; &quot;Between the Branches of Deep Run and the Branches of Patuxent River&quot; starting &quot;in the head of a draft of Ridgelys Great Branch&quot;"/>
    <s v="N"/>
    <s v="1757"/>
    <s v="Y"/>
  </r>
  <r>
    <x v="681"/>
    <s v="SECOND DIVISION"/>
    <x v="6"/>
    <s v=" William Cromwell"/>
    <s v="4/10/1745"/>
    <x v="74"/>
    <s v="1745-04"/>
    <s v="HOWARD, Henry "/>
    <s v=" Henry  Howard"/>
    <s v="HOWARD, Henry "/>
    <s v="Apr 1745"/>
    <s v="1745"/>
    <s v="1745-04"/>
    <s v="Anne Arundel"/>
    <x v="1"/>
    <x v="1"/>
    <n v="108"/>
    <s v="Resurvey of 500 acres of The Second Part Of Discovery &quot;on the east side of the Middle River of Patuxent&quot; adjoining Kendall's Enlargement, Doddridge, The Disart, and Brown's Forrest."/>
    <s v="Hammond's Inheritance"/>
    <s v="The Discovery - Bordley"/>
    <m/>
    <s v="First and Second Division"/>
    <s v="First And Second Division Plat"/>
    <m/>
    <x v="34"/>
    <m/>
    <s v="Surveyed 4/10/1745 by William Cromwell; Patented in Apr 1745 by Henry Howard for 108 acres repatented as Hammond's Inheritance; Resurvey of 500 acres of The Second Part Of Discovery &quot;on the east side of the Middle River of Patuxent&quot; adjoining Kendall's Enlargement, Doddridge, The Disart, and Brown's Forrest."/>
    <s v="SECOND DIVISION"/>
    <s v="SECOND DIVISION"/>
    <s v="1745"/>
    <s v="Y"/>
    <s v="Patented in Apr 1745 by HOWARD, Henry for 108 acres repatented as Hammond's Inheritance; Resurvey of 500 acres of The Second Part Of Discovery &quot;on the east side of the Middle River of Patuxent&quot; adjoining Kendall's Enlargement, Doddridge, The Disart, and Brown's Forrest."/>
    <s v="N"/>
    <x v="2"/>
    <m/>
    <m/>
    <m/>
    <m/>
    <n v="388"/>
    <m/>
    <m/>
    <m/>
    <s v="1745"/>
    <s v="Y"/>
    <s v="Patented in Apr 1745 by HOWARD, Henry for 108 acres repatented as Hammond's Inheritance; Resurvey of 500 acres of The Second Part Of Discovery &quot;on the east side of the Middle River of Patuxent&quot; adjoining Kendall's Enlargement, Doddridge, The Disart, and Brown's Forrest."/>
    <s v="N"/>
    <s v="1745"/>
    <s v="Y"/>
  </r>
  <r>
    <x v="682"/>
    <s v="SECOND SUPPLY"/>
    <x v="15"/>
    <s v=" Loch Weems"/>
    <s v="11/9/1757"/>
    <x v="5"/>
    <s v="1757-11"/>
    <s v="WHITE, Joseph "/>
    <s v=" Joseph  White"/>
    <s v="WHITE, Joseph "/>
    <s v="Aug 1758"/>
    <s v="1758"/>
    <s v="1758-08"/>
    <s v="Anne Arundel"/>
    <x v="1"/>
    <x v="0"/>
    <n v="27"/>
    <s v="starting &quot;north of Stony Run&quot; (Stoney); adjoins Whites Contrivance"/>
    <m/>
    <s v="Second Supply"/>
    <m/>
    <s v="Second Supply"/>
    <s v="Second Supply Plat"/>
    <m/>
    <x v="194"/>
    <s v="White"/>
    <s v="Surveyed 11/9/1757 by Loch Weems; Patented in Aug 1758 by Joseph White for 27 acres; starting &quot;north of Stony Run&quot; (Stoney); adjoins Whites Contrivance"/>
    <s v="SECOND SUPPLY"/>
    <s v="SECOND SUPPLY"/>
    <s v="1758"/>
    <s v="Y"/>
    <s v="Patented in Aug 1758 by WHITE, Joseph for 27 acres; starting &quot;north of Stony Run&quot; (Stoney); adjoins Whites Contrivance"/>
    <s v="N"/>
    <x v="7"/>
    <m/>
    <m/>
    <m/>
    <m/>
    <n v="620"/>
    <m/>
    <m/>
    <m/>
    <s v="1758"/>
    <s v="Y"/>
    <s v="Patented in Aug 1758 by WHITE, Joseph for 27 acres; starting &quot;north of Stony Run&quot; (Stoney); adjoins Whites Contrivance"/>
    <s v="N"/>
    <s v="1758"/>
    <s v="Y"/>
  </r>
  <r>
    <x v="683"/>
    <s v="SECOND THOUGHT"/>
    <x v="1"/>
    <s v=" Basil Burgess"/>
    <s v="3/28/1770"/>
    <x v="0"/>
    <s v="1770-03"/>
    <s v="DORSEY, Philemon "/>
    <s v=" Philemon  Dorsey"/>
    <s v="DORSEY, Philemon "/>
    <s v="Jul 1770"/>
    <s v="1770"/>
    <s v="1770-07"/>
    <s v="Anne Arundel"/>
    <x v="1"/>
    <x v="0"/>
    <n v="60"/>
    <s v="&quot;on Nimble John Cabbins Branch .. beginning at the end of the third line of a tract or parcel of land now in the possession of a certain James Grimes called Purdums Range&quot;"/>
    <m/>
    <s v="Second Thought"/>
    <m/>
    <s v="Second Thought"/>
    <s v="Second Thought Plat"/>
    <m/>
    <x v="23"/>
    <m/>
    <s v="Surveyed 3/28/1770 by Basil Burgess; Patented in Jul 1770 by Philemon Dorsey for 60 acres; &quot;on Nimble John Cabbins Branch .. beginning at the end of the third line of a tract or parcel of land now in the possession of a certain James Grimes called Purdums Range&quot;"/>
    <s v="SECOND THOUGHT"/>
    <s v="SECOND THOUGHT"/>
    <s v="1770"/>
    <s v="Y"/>
    <s v="Patented in Jul 1770 by DORSEY, Philemon for 60 acres; &quot;on Nimble John Cabbins Branch … beginning at the end of the third line of a tract or parcel of land now in the possession of a certain James Grimes called Purdums Range&quot;"/>
    <s v="N"/>
    <x v="12"/>
    <s v="Dependent"/>
    <s v="Purdums Range"/>
    <m/>
    <m/>
    <n v="610"/>
    <m/>
    <m/>
    <m/>
    <s v="1770"/>
    <s v="Y"/>
    <s v="Patented in Jul 1770 by DORSEY, Philemon for 60 acres; &quot;on Nimble John Cabbins Branch … beginning at the end of the third line of a tract or parcel of land now in the possession of a certain James Grimes called Purdums Range&quot;"/>
    <s v="N"/>
    <s v="1770"/>
    <s v="Y"/>
  </r>
  <r>
    <x v="684"/>
    <s v="SELBYS INHERITANCE"/>
    <x v="3"/>
    <s v=" Richard Shipley"/>
    <s v="5/27/1757"/>
    <x v="5"/>
    <s v="1757-05"/>
    <s v="SELBY, Mordecai"/>
    <s v=" Mordecai Selby"/>
    <s v="SELBY, Mordecai"/>
    <s v="Aug 1757"/>
    <s v="1757"/>
    <s v="1757-08"/>
    <s v="Anne Arundel"/>
    <x v="1"/>
    <x v="1"/>
    <n v="220"/>
    <s v="Resurvey of  part of Good Neighborhood Enlarged &quot;on the south side of the western falls of Patapsco River&quot;, adjoins Shipley's Search, Shipley's Discovery, Conclusion, and Discord"/>
    <s v="Lost By Neglect"/>
    <s v="Good Neighborhood - Shipley"/>
    <s v="filed under unpatented records, survey dated 27 May 1757"/>
    <s v="Selbys Inheritance"/>
    <s v="Selbys Inheritance Plat"/>
    <m/>
    <x v="91"/>
    <s v="Forsyth"/>
    <s v="Surveyed 5/27/1757 by Richard Shipley; Patented in Aug 1757 by Mordecai Selby for 220 acres repatented as Lost By Neglect; Resurvey of  part of Good Neighborhood Enlarged &quot;on the south side of the western falls of Patapsco River&quot;, adjoins Shipley's Search, Shipley's Discovery, Conclusion, and Discord"/>
    <s v="SELBYS INHERITANCE"/>
    <s v="SELBYS INHERITANCE"/>
    <s v=""/>
    <s v=""/>
    <s v=""/>
    <s v=""/>
    <x v="4"/>
    <m/>
    <m/>
    <m/>
    <m/>
    <n v="292"/>
    <m/>
    <m/>
    <m/>
    <s v=""/>
    <s v=""/>
    <s v=""/>
    <s v=""/>
    <s v=""/>
    <s v=""/>
  </r>
  <r>
    <x v="685"/>
    <s v=""/>
    <x v="16"/>
    <s v=" John Duvall"/>
    <s v="10/6/1819"/>
    <x v="109"/>
    <s v="1819-10"/>
    <s v="HOOD, Thomas Gen."/>
    <s v=" Thomas Gen. Hood"/>
    <s v="HOOD, Thomas Gen."/>
    <s v="May 1839"/>
    <s v="1839"/>
    <s v="1839-05"/>
    <s v="Anne Arundel"/>
    <x v="1"/>
    <x v="0"/>
    <n v="88.5"/>
    <s v="Resurvey of part of Poverty Discovered"/>
    <m/>
    <s v="Poverty Discovered"/>
    <s v="indexed as Self Defiance"/>
    <s v="Self Defence"/>
    <s v="no plat provided"/>
    <m/>
    <x v="5"/>
    <m/>
    <s v="Surveyed 10/6/1819 by John Duvall; Patented in May 1839 by Thomas Gen. Hood for 88.5 acres; Resurvey of part of Poverty Discovered"/>
    <s v="SELF DEFENCE"/>
    <s v="SELF DEFENCE"/>
    <s v=""/>
    <s v=""/>
    <s v=""/>
    <s v=""/>
    <x v="0"/>
    <m/>
    <m/>
    <m/>
    <m/>
    <s v=""/>
    <m/>
    <m/>
    <m/>
    <s v=""/>
    <s v=""/>
    <s v=""/>
    <s v=""/>
    <s v=""/>
    <s v=""/>
  </r>
  <r>
    <x v="686"/>
    <s v="SEPTEMBER 14, 1739 I WAS BORN JOHN HAMMOND SON OF JOHN"/>
    <x v="6"/>
    <s v=" William Cromwell"/>
    <s v="8/10/1741"/>
    <x v="9"/>
    <s v="1741-08"/>
    <s v="HAMMOND, John "/>
    <s v=" John  Hammond"/>
    <s v="HAMMOND, John "/>
    <s v="Mar 1746"/>
    <s v="1746"/>
    <s v="1746-03"/>
    <s v="Anne Arundel"/>
    <x v="1"/>
    <x v="0"/>
    <n v="280"/>
    <s v="&quot;partly on the drafts of Deep Run&quot;"/>
    <m/>
    <s v="September 14, 1739 I Was Born John Hammond Son Of John"/>
    <m/>
    <s v="September 14, 1739 I Was Born John Hammond Son Of John"/>
    <s v="September 14, 1739 I Was Born John Hammond Son Of John Plat"/>
    <m/>
    <x v="11"/>
    <s v="Hammond"/>
    <s v="Surveyed 8/10/1741 by William Cromwell; Patented in Mar 1746 by John Hammond for 280 acres; &quot;partly on the drafts of Deep Run&quot;"/>
    <s v="SEPTEMBER 14, 1739 I WAS BORN JOHN HAMMOND SON OF JOHN"/>
    <s v="SEPTEMBER 14, 1739 I WAS BORN JOHN HAMMOND SON OF JOHN"/>
    <s v="1746"/>
    <s v="Y"/>
    <s v="Patented in Mar 1746 by HAMMOND, John for 280 acres; &quot;partly on the drafts of Deep Run&quot;"/>
    <s v="N"/>
    <x v="15"/>
    <m/>
    <m/>
    <m/>
    <m/>
    <s v=""/>
    <m/>
    <m/>
    <m/>
    <s v="1746"/>
    <s v="Y"/>
    <s v="Patented in Mar 1746 by HAMMOND, John for 280 acres; &quot;partly on the drafts of Deep Run&quot;"/>
    <s v="N"/>
    <s v="1746"/>
    <s v="Y"/>
  </r>
  <r>
    <x v="687"/>
    <s v="SEWELLS COFFER"/>
    <x v="26"/>
    <s v=" John Clark"/>
    <s v="10/19/1717"/>
    <x v="55"/>
    <s v="1717-10"/>
    <s v="SEWELL, Phillip"/>
    <s v=" Phillip Sewell"/>
    <s v="SEWELL, Phillip"/>
    <s v="Oct 1717"/>
    <s v="1717"/>
    <s v="1717-10"/>
    <s v="Baltimore"/>
    <x v="1"/>
    <x v="2"/>
    <n v="180"/>
    <s v="&quot;lying in Baltimore County on the drafts of Patapsco River&quot;; never patented apparently due to a question about the warrant; was resurveyed and patented as Prestidge's Folly in 1762"/>
    <s v="Prestidge's Folly"/>
    <s v="Sewells Coffer"/>
    <m/>
    <s v="Sewells Coffer"/>
    <s v="Sewells Coffer Plat"/>
    <s v="Philip Sewell conveyed to Lance Todd in 1724"/>
    <x v="38"/>
    <s v="Sewell"/>
    <s v="Surveyed 10/19/1717 by John Clark; Patented in Oct 1717 by Phillip Sewell for 180 acres repatented as Prestidge's Folly; &quot;lying in Baltimore County on the drafts of Patapsco River&quot;; never patented apparently due to a question about the warrant; was resurveyed and patented as Prestidge's Folly in 1762.  Philip Sewell conveyed to Lance Todd in 1724."/>
    <s v="SEWELLS COFFER"/>
    <s v="SEWELLS COFFER"/>
    <s v="1717"/>
    <s v="Y"/>
    <s v="Patented in Oct 1717 by SEWELL, Phillip for 180 acres repatented as Prestidge's Folly; &quot;lying in Baltimore County on the drafts of Patapsco River&quot;; never patented apparently due to a question about the warrant; was resurveyed and patented as Prestidge's Folly in 1762.  Philip Sewell conveyed to Lance Todd in 1724."/>
    <s v="N"/>
    <x v="3"/>
    <m/>
    <m/>
    <m/>
    <m/>
    <s v=""/>
    <m/>
    <m/>
    <m/>
    <s v="1717"/>
    <s v="Y"/>
    <s v="Patented in Oct 1717 by SEWELL, Phillip for 180 acres repatented as Prestidge's Folly; &quot;lying in Baltimore County on the drafts of Patapsco River&quot;; never patented apparently due to a question about the warrant; was resurveyed and patented as Prestidge's Folly in 1762.  Philip Sewell conveyed to Lance Todd in 1724."/>
    <s v="N"/>
    <s v="1717"/>
    <s v="Y"/>
  </r>
  <r>
    <x v="688"/>
    <s v="SEWELLS CONTRIVANCE"/>
    <x v="10"/>
    <s v=" John Dorsey"/>
    <s v="10/24/1724"/>
    <x v="21"/>
    <s v="1724-10"/>
    <s v="SEWELL, Joshua "/>
    <s v=" Joshua  Sewell"/>
    <s v="SEWELL, Joshua "/>
    <s v="Mar 1728"/>
    <s v="1728"/>
    <s v="1728-03"/>
    <s v="Baltimore"/>
    <x v="0"/>
    <x v="0"/>
    <n v="100"/>
    <s v="lying in Baltimore County &quot;on the south side the main falls of Patapsco River&quot; starting at the falls and running southwest"/>
    <m/>
    <s v="Sewells Contrivance"/>
    <m/>
    <s v="Sewells Contrivance"/>
    <s v="Sewells Contrivance Plat"/>
    <s v="Joshua Sewell conveyed to Thomas Cockey in 1726"/>
    <x v="38"/>
    <m/>
    <s v="Surveyed 10/24/1724 by John Dorsey; Patented in Mar 1728 by Joshua Sewell for 100 acres; lying in Baltimore County &quot;on the south side the main falls of Patapsco River&quot; starting at the falls and running southwest.  Joshua Sewell conveyed to Thomas Cockey in 1726."/>
    <s v="SEWELLS CONTRIVANCE"/>
    <s v="SEWELLS CONTRIVANCE"/>
    <s v="1728"/>
    <s v="Y"/>
    <s v="Patented in Mar 1728 by SEWELL, Joshua for 100 acres; lying in Baltimore County &quot;on the south side the main falls of Patapsco River&quot; starting at the falls and running southwest.  Joshua Sewell conveyed to Thomas Cockey in 1726."/>
    <s v="N"/>
    <x v="12"/>
    <s v="Indicated"/>
    <s v="Mount Hebron"/>
    <m/>
    <n v="-5"/>
    <n v="474"/>
    <m/>
    <m/>
    <m/>
    <s v="1728"/>
    <s v="Y"/>
    <s v="Patented in Mar 1728 by SEWELL, Joshua for 100 acres; lying in Baltimore County &quot;on the south side the main falls of Patapsco River&quot; starting at the falls and running southwest.  Joshua Sewell conveyed to Thomas Cockey in 1726."/>
    <s v="N"/>
    <s v="1728"/>
    <s v="Y"/>
  </r>
  <r>
    <x v="689"/>
    <s v="SEWELLS LOT"/>
    <x v="10"/>
    <s v=" John Dorsey"/>
    <s v="11/7/1725"/>
    <x v="22"/>
    <s v="1725-11"/>
    <s v="CARTER, Daniel "/>
    <s v=" Daniel  Carter"/>
    <s v="CARTER, Daniel "/>
    <s v="May 1729"/>
    <s v="1729"/>
    <s v="1729-05"/>
    <s v="Baltimore"/>
    <x v="1"/>
    <x v="0"/>
    <n v="260"/>
    <s v="in Baltimore County &quot;on the south side the main falls of Patapsco River&quot; starting &quot;at the bounded oak of John MacKensay's standing at the head of a branch called the Cranberry Branch&quot;; surveyed for Philip Sewell who assigned his rights to Daniel Carter on 15 Sep 1726"/>
    <s v="John And Elizabeth"/>
    <s v="Sewells Lot"/>
    <m/>
    <s v="Sewells Lot"/>
    <s v="Sewells Lot Plat"/>
    <m/>
    <x v="72"/>
    <s v="Carter"/>
    <s v="Surveyed 11/7/1725 by John Dorsey; Patented in May 1729 by Daniel Carter for 260 acres repatented as John And Elizabeth; in Baltimore County &quot;on the south side the main falls of Patapsco River&quot; starting &quot;at the bounded oak of John MacKensay's standing at the head of a branch called the Cranberry Branch&quot;; surveyed for Philip Sewell who assigned his rights to Daniel Carter on 15 Sep 1726"/>
    <s v="SEWELLS LOT"/>
    <s v="SEWELLS LOT"/>
    <s v="1729"/>
    <s v="Y"/>
    <s v="Patented in May 1729 by CARTER, Daniel for 260 acres repatented as John And Elizabeth; in Baltimore County &quot;on the south side the main falls of Patapsco River&quot; starting &quot;at the bounded oak of John MacKensay's standing at the head of a branch called the Cranberry Branch&quot;; surveyed for Philip Sewell who assigned his rights to Daniel Carter on 15 Sep 1726"/>
    <s v="N"/>
    <x v="2"/>
    <s v="Indicated"/>
    <s v="Mount Hebron"/>
    <m/>
    <n v="-6"/>
    <n v="254"/>
    <m/>
    <m/>
    <m/>
    <s v="1729"/>
    <s v="Y"/>
    <s v="Patented in May 1729 by CARTER, Daniel for 260 acres repatented as John And Elizabeth; in Baltimore County &quot;on the south side the main falls of Patapsco River&quot; starting &quot;at the bounded oak of John MacKensay's standing at the head of a branch called the Cranberry Branch&quot;; surveyed for Philip Sewell who assigned his rights to Daniel Carter on 15 Sep 1726"/>
    <s v="N"/>
    <s v="1729"/>
    <s v="Y"/>
  </r>
  <r>
    <x v="690"/>
    <s v="SHEERWOOD FORREST"/>
    <x v="1"/>
    <s v=" Basil Burgess"/>
    <s v="3/29/1770"/>
    <x v="0"/>
    <s v="1770-03"/>
    <s v="GRIFFITH, Henry "/>
    <s v=" Henry  Griffith"/>
    <s v="GRIFFITH, Henry "/>
    <s v="Jan 1771"/>
    <s v="1771"/>
    <s v="1771-01"/>
    <s v="Anne Arundel"/>
    <x v="1"/>
    <x v="0"/>
    <n v="50"/>
    <s v="&quot;on the south side of the western falls of Patapsco River and Beginning at the end of the fifth line of a tract or parcel of land called Additional Defense&quot;"/>
    <m/>
    <s v="Sheerwood Forrest"/>
    <m/>
    <s v="Sheerwood Forrest"/>
    <s v="Sheerwood Forrest Plat"/>
    <m/>
    <x v="53"/>
    <m/>
    <s v="Surveyed 3/29/1770 by Basil Burgess; Patented in Jan 1771 by Henry Griffith for 50 acres; &quot;on the south side of the western falls of Patapsco River and Beginning at the end of the fifth line of a tract or parcel of land called Additional Defense&quot;"/>
    <s v="SHEERWOOD FORREST"/>
    <s v="SHEERWOOD FORREST"/>
    <s v="1771"/>
    <s v="Y"/>
    <s v="Patented in Jan 1771 by GRIFFITH, Henry for 50 acres; &quot;on the south side of the western falls of Patapsco River and Beginning at the end of the fifth line of a tract or parcel of land called Additional Defense&quot;"/>
    <s v="N"/>
    <x v="1"/>
    <m/>
    <m/>
    <m/>
    <m/>
    <n v="572"/>
    <m/>
    <m/>
    <m/>
    <s v="1771"/>
    <s v="Y"/>
    <s v="Patented in Jan 1771 by GRIFFITH, Henry for 50 acres; &quot;on the south side of the western falls of Patapsco River and Beginning at the end of the fifth line of a tract or parcel of land called Additional Defense&quot;"/>
    <s v="N"/>
    <s v="1771"/>
    <s v="Y"/>
  </r>
  <r>
    <x v="691"/>
    <s v="SHEPHARDS FOREST"/>
    <x v="5"/>
    <s v=""/>
    <m/>
    <x v="10"/>
    <s v=""/>
    <s v="SHEPHARD, Nicholas "/>
    <s v=" Nicholas  Shephard"/>
    <s v="SHEPHARD, Nicholas "/>
    <s v="Jun 1702"/>
    <s v="1702"/>
    <s v="1702-06"/>
    <s v="Anne Arundel"/>
    <x v="1"/>
    <x v="0"/>
    <n v="292"/>
    <m/>
    <m/>
    <s v="Shephards Forest"/>
    <m/>
    <s v="no survey at MSA patent site; MSA S1581-4358; Settlers of MD"/>
    <m/>
    <m/>
    <x v="195"/>
    <s v="Shephard"/>
    <s v="Patented in Jun 1702 by Nicholas Shephard for 292 acres"/>
    <s v="SHEPHARDS FOREST"/>
    <s v="SHEPHARDS FOREST"/>
    <s v="1702"/>
    <s v="Y"/>
    <s v="Patented in Jun 1702 by SHEPHARD, Nicholas for 292 acres"/>
    <s v="N"/>
    <x v="2"/>
    <m/>
    <m/>
    <m/>
    <m/>
    <s v=""/>
    <m/>
    <m/>
    <m/>
    <s v="1702"/>
    <s v="Y"/>
    <s v="Patented in Jun 1702 by SHEPHARD, Nicholas for 292 acres"/>
    <s v="N"/>
    <s v="1702"/>
    <s v="Y"/>
  </r>
  <r>
    <x v="692"/>
    <s v="SHEVERS ADVENTURE"/>
    <x v="5"/>
    <s v=""/>
    <m/>
    <x v="10"/>
    <s v=""/>
    <s v="SHEVER, John "/>
    <s v=" John  Shever"/>
    <s v="SHEVER, John "/>
    <s v="Jun 1729"/>
    <s v="1729"/>
    <s v="1729-06"/>
    <m/>
    <x v="1"/>
    <x v="0"/>
    <n v="100"/>
    <s v="Shown on the plat for The Search Enlarged as being south of that tract, may have been patented by John Shivers who patented Shiver's Integrity in 1753"/>
    <m/>
    <s v="Shevers Adventure"/>
    <m/>
    <s v="no survey at MSA patent site; MSA S1593-1498; Settlers of MD"/>
    <m/>
    <m/>
    <x v="196"/>
    <s v="Shever"/>
    <s v="Patented in Jun 1729 by John Shever for 100 acres; Shown on the plat for The Search Enlarged as being south of that tract, may have been patented by John Shivers who patented Shiver's Integrity in 1753"/>
    <s v="SHEVERS ADVENTURE"/>
    <s v="SHEVERS ADVENTURE"/>
    <s v="1729"/>
    <s v="Y"/>
    <s v="Patented in Jun 1729 by SHEVER, John for 100 acres; Shown on the plat for The Search Enlarged as being south of that tract, may have been patented by John Shivers who patented Shiver's Integrity in 1753"/>
    <s v="N"/>
    <x v="3"/>
    <m/>
    <m/>
    <m/>
    <m/>
    <s v=""/>
    <m/>
    <m/>
    <m/>
    <s v="1729"/>
    <s v="Y"/>
    <s v="Patented in Jun 1729 by SHEVER, John for 100 acres; Shown on the plat for The Search Enlarged as being south of that tract, may have been patented by John Shivers who patented Shiver's Integrity in 1753"/>
    <s v="N"/>
    <s v="1729"/>
    <s v="Y"/>
  </r>
  <r>
    <x v="693"/>
    <s v="SHIPLEYS ADVENTURE"/>
    <x v="8"/>
    <s v=" Joshua Griffith"/>
    <s v="3/16/1761"/>
    <x v="46"/>
    <s v="1761-03"/>
    <s v="SHIPLEY, George "/>
    <s v=" George  Shipley"/>
    <s v="SHIPLEY, George "/>
    <s v="Apr 1761"/>
    <s v="1761"/>
    <s v="1761-04"/>
    <s v="Anne Arundel"/>
    <x v="1"/>
    <x v="1"/>
    <n v="1280"/>
    <s v="Resurvey of Shipley's Enlargement - Resurveyed, adjoins Noah's Ark and Little Worth"/>
    <m/>
    <s v="Williams Lot - Shipley"/>
    <m/>
    <s v="Shipleys Adventure"/>
    <s v="Shipleys Adventure Plat"/>
    <m/>
    <x v="7"/>
    <s v=""/>
    <s v="Surveyed 3/16/1761 by Joshua Griffith; Patented in Apr 1761 by George Shipley for 1280 acres; Resurvey of Shipley's Enlargement - Resurveyed, adjoins Noah's Ark and Little Worth"/>
    <s v="SHIPLEYS ADVENTURE"/>
    <s v="SHIPLEYS ADVENTURE"/>
    <s v="1761"/>
    <s v="Y"/>
    <s v="Patented in Apr 1761 by SHIPLEY, George for 1280 acres; Resurvey of Shipley's Enlargement - Resurveyed, adjoins Noah's Ark and Little Worth"/>
    <s v="N"/>
    <x v="12"/>
    <s v="Dependent"/>
    <s v="Noahs Ark, Little Worth"/>
    <m/>
    <n v="-6"/>
    <n v="30"/>
    <m/>
    <m/>
    <m/>
    <s v="1761"/>
    <s v="Y"/>
    <s v="Patented in Apr 1761 by SHIPLEY, George for 1280 acres; Resurvey of Shipley's Enlargement - Resurveyed, adjoins Noah's Ark and Little Worth"/>
    <s v="N"/>
    <s v="1761"/>
    <s v="Y"/>
  </r>
  <r>
    <x v="694"/>
    <s v=""/>
    <x v="7"/>
    <s v=" Orlando Griffith"/>
    <s v="5/4/1768"/>
    <x v="105"/>
    <s v="1768-05"/>
    <s v="AYTON, Henry "/>
    <s v=" Henry  Ayton"/>
    <s v="AYTON, Henry "/>
    <s v="Sep 1770"/>
    <s v="1770"/>
    <s v="1770-09"/>
    <s v="Anne Arundel"/>
    <x v="1"/>
    <x v="1"/>
    <n v="474"/>
    <s v="Resurvey of Brothers Agreement"/>
    <s v="Bunkers Hill"/>
    <s v="The Neglect - Martin"/>
    <m/>
    <s v="Shipleys Content"/>
    <s v="Shipleys Content Plat"/>
    <m/>
    <x v="109"/>
    <m/>
    <s v="Surveyed 5/4/1768 by Orlando Griffith; Patented in Sep 1770 by Henry Ayton for 474 acres repatented as Bunkers Hill; Resurvey of Brothers Agreement"/>
    <s v="SHIPLEYS CONTENT"/>
    <s v="SHIPLEYS CONTENT"/>
    <s v=""/>
    <s v=""/>
    <s v=""/>
    <s v=""/>
    <x v="1"/>
    <m/>
    <m/>
    <m/>
    <m/>
    <s v=""/>
    <m/>
    <m/>
    <m/>
    <s v=""/>
    <s v=""/>
    <s v=""/>
    <s v=""/>
    <s v=""/>
    <s v=""/>
  </r>
  <r>
    <x v="695"/>
    <s v="SHIPLEYS CONTENTION"/>
    <x v="9"/>
    <s v=" Baruch Fowler"/>
    <s v="1/22/1796"/>
    <x v="59"/>
    <s v="1796-01"/>
    <s v="SHIPLEY, William"/>
    <s v=" William Shipley"/>
    <s v="SHIPLEY, William"/>
    <s v="Feb 1798"/>
    <s v="1798"/>
    <s v="1798-02"/>
    <s v="Anne Arundel"/>
    <x v="1"/>
    <x v="0"/>
    <n v="16.25"/>
    <s v="&quot;starting near a branch called Bens Branch and on the west side thereof they being the beginning trees of a tract of land called What's Left&quot;, adjoining Addition To What's Left and Shipley's Neglect"/>
    <s v="The Willow Spring"/>
    <s v="Shipleys Contention"/>
    <m/>
    <s v="Shipleys Contention"/>
    <s v="Shipleys Contention Plat"/>
    <m/>
    <x v="7"/>
    <m/>
    <s v="Surveyed 1/22/1796 by Baruch Fowler; Patented in Feb 1798 by William Shipley for 16.25 acres repatented as The Willow Spring; &quot;starting near a branch called Bens Branch and on the west side thereof they being the beginning trees of a tract of land called What's Left&quot;, adjoining Addition To What's Left and Shipley's Neglect"/>
    <s v="SHIPLEYS CONTENTION"/>
    <s v="SHIPLEYS CONTENTION"/>
    <s v="1798"/>
    <s v="Y"/>
    <s v="Patented in Feb 1798 by SHIPLEY, William for 16.25 acres repatented as The Willow Spring; &quot;starting near a branch called Bens Branch and on the west side thereof they being the beginning trees of a tract of land called What's Left&quot;, adjoining Addition To What's Left and Shipley's Neglect"/>
    <s v="N"/>
    <x v="4"/>
    <m/>
    <m/>
    <m/>
    <m/>
    <n v="686"/>
    <m/>
    <m/>
    <m/>
    <s v="1798"/>
    <s v="Y"/>
    <s v="Patented in Feb 1798 by SHIPLEY, William for 16.25 acres repatented as The Willow Spring; &quot;starting near a branch called Bens Branch and on the west side thereof they being the beginning trees of a tract of land called What's Left&quot;, adjoining Addition To What's Left and Shipley's Neglect"/>
    <s v="N"/>
    <s v="1798"/>
    <s v="Y"/>
  </r>
  <r>
    <x v="696"/>
    <s v="SHIPLEYS DISCOVERY"/>
    <x v="10"/>
    <s v=" John Dorsey"/>
    <s v="9/12/1724"/>
    <x v="21"/>
    <s v="1724-09"/>
    <s v="SHIPLEY, Robert "/>
    <s v=" Robert  Shipley"/>
    <s v="SHIPLEY, Robert "/>
    <s v="Jan 1726"/>
    <s v="1726"/>
    <s v="1726-01"/>
    <s v="Baltimore"/>
    <x v="1"/>
    <x v="0"/>
    <n v="250"/>
    <s v="in Baltimore County &quot;on the south side the great falls of Patapsco River&quot;"/>
    <m/>
    <s v="Shipleys Discovery"/>
    <m/>
    <s v="Shipleys Discovery"/>
    <s v="Shipleys Discovery Plat"/>
    <m/>
    <x v="7"/>
    <s v="Shipley"/>
    <s v="Surveyed 9/12/1724 by John Dorsey; Patented in Jan 1726 by Robert Shipley for 250 acres; in Baltimore County &quot;on the south side the great falls of Patapsco River&quot;"/>
    <s v="SHIPLEYS DISCOVERY"/>
    <s v="SHIPLEYS DISCOVERY"/>
    <s v="1726"/>
    <s v="Y"/>
    <s v="Patented in Jan 1726 by SHIPLEY, Robert for 250 acres; in Baltimore County &quot;on the south side the great falls of Patapsco River&quot;"/>
    <s v="N"/>
    <x v="8"/>
    <m/>
    <m/>
    <m/>
    <n v="-8"/>
    <n v="263"/>
    <m/>
    <m/>
    <m/>
    <s v="1726"/>
    <s v="Y"/>
    <s v="Patented in Jan 1726 by SHIPLEY, Robert for 250 acres; in Baltimore County &quot;on the south side the great falls of Patapsco River&quot;"/>
    <s v="N"/>
    <s v="1726"/>
    <s v="Y"/>
  </r>
  <r>
    <x v="697"/>
    <s v=""/>
    <x v="3"/>
    <s v=" Richard Shipley"/>
    <s v="12/8/1748"/>
    <x v="44"/>
    <s v="1748-12"/>
    <s v="SHIPLEY, Robert "/>
    <s v=" Robert  Shipley"/>
    <s v="SHIPLEY, Robert "/>
    <s v="Jun 1750"/>
    <s v="1750"/>
    <s v="1750-06"/>
    <s v="Anne Arundel"/>
    <x v="1"/>
    <x v="1"/>
    <n v="417"/>
    <s v="Resurvey of Williams Lott with vacancies &quot;on both sides the Main Waggon Road the leads to Monocacy partly between the western falls of Patapsco River and the head drafts of the Middle River of Patuxent&quot;, plat explains the odd-shaped tentacles spreading north, south, and southwest as being due to the Bald Barrans to the west; adjoins Cattail Marsh"/>
    <s v="Shipley's Enlargement (Resurveyed)"/>
    <s v="Williams Lot - Shipley"/>
    <m/>
    <s v="Shipleys Enlargement"/>
    <s v="Shipleys Enlargement Plat"/>
    <m/>
    <x v="7"/>
    <m/>
    <s v="Surveyed 12/8/1748 by Richard Shipley; Patented in Jun 1750 by Robert Shipley for 417 acres repatented as Shipley's Enlargement (Resurveyed); Resurvey of Williams Lott with vacancies &quot;on both sides the Main Waggon Road the leads to Monocacy partly between the western falls of Patapsco River and the head drafts of the Middle River of Patuxent&quot;, plat explains the odd-shaped tentacles spreading north, south, and southwest as being due to the Bald Barrans to the west; adjoins Cattail Marsh"/>
    <s v="SHIPLEYS ENLARGEMENT"/>
    <s v="SHIPLEYS ENLARGEMENT"/>
    <s v=""/>
    <s v=""/>
    <s v=""/>
    <s v=""/>
    <x v="12"/>
    <m/>
    <m/>
    <m/>
    <m/>
    <s v=""/>
    <m/>
    <m/>
    <m/>
    <s v=""/>
    <s v=""/>
    <s v=""/>
    <s v=""/>
    <s v=""/>
    <s v=""/>
  </r>
  <r>
    <x v="698"/>
    <s v=""/>
    <x v="3"/>
    <s v=" Richard Shipley"/>
    <s v="11/8/1755"/>
    <x v="34"/>
    <s v="1755-11"/>
    <s v="SHIPLEY, George "/>
    <s v=" George  Shipley"/>
    <s v="SHIPLEY, George "/>
    <n v="1756"/>
    <s v="1756"/>
    <s v="1756-01"/>
    <s v="Anne Arundel"/>
    <x v="1"/>
    <x v="1"/>
    <n v="625"/>
    <s v="Resurvey of Shipley's Enlargement with vacancies, near Welshes Cabbin, adjoins Noah's Ark and Little Worth"/>
    <s v="Shipley's Adventure"/>
    <s v="Williams Lot - Shipley"/>
    <m/>
    <s v="Shipleys Enlargement - Resurveyed"/>
    <s v="Shipleys Enlargement Resurveyed Plat"/>
    <m/>
    <x v="7"/>
    <m/>
    <s v="Surveyed 11/8/1755 by Richard Shipley; Patented in 1756 by George Shipley for 625 acres repatented as Shipley's Adventure; Resurvey of Shipley's Enlargement with vacancies, near Welshes Cabbin, adjoins Noah's Ark and Little Worth"/>
    <s v="SHIPLEYS ENLARGEMENT"/>
    <s v="SHIPLEYS ENLARGEMENT - Resurveyed"/>
    <s v=""/>
    <s v=""/>
    <s v=""/>
    <s v=""/>
    <x v="12"/>
    <m/>
    <m/>
    <m/>
    <m/>
    <n v="104"/>
    <m/>
    <m/>
    <m/>
    <s v=""/>
    <s v=""/>
    <s v=""/>
    <s v=""/>
    <s v=""/>
    <s v=""/>
  </r>
  <r>
    <x v="699"/>
    <s v="SHIPLEYS FORESIGHT"/>
    <x v="3"/>
    <s v=" Richard Shipley"/>
    <s v="8/20/1751"/>
    <x v="48"/>
    <s v="1751-08"/>
    <s v="SHIPLEY, Robert "/>
    <s v=" Robert  Shipley"/>
    <s v="SHIPLEY, Robert "/>
    <s v="May 1752"/>
    <s v="1752"/>
    <s v="1752-05"/>
    <s v="Anne Arundel"/>
    <x v="1"/>
    <x v="0"/>
    <n v="50"/>
    <s v="&quot;on the south side of the western falls of Patapsco River&quot; adjoining Shipley's Search (Last Shift resurvey gives date of Aug 1751)"/>
    <s v="Last Shift"/>
    <s v="Shipleys Foresight"/>
    <m/>
    <s v="Shipleys Foresight"/>
    <s v="Shipleys Foresight Plat"/>
    <m/>
    <x v="7"/>
    <m/>
    <s v="Surveyed 8/20/1751 by Richard Shipley; Patented in May 1752 by Robert Shipley for 50 acres repatented as Last Shift; &quot;on the south side of the western falls of Patapsco River&quot; adjoining Shipley's Search (Last Shift resurvey gives date of Aug 1751)"/>
    <s v="SHIPLEYS FORESIGHT"/>
    <s v="SHIPLEYS FORESIGHT"/>
    <s v="1752"/>
    <s v="Y"/>
    <s v="Patented in May 1752 by SHIPLEY, Robert for 50 acres repatented as Last Shift; &quot;on the south side of the western falls of Patapsco River&quot; adjoining Shipley's Search (Last Shift resurvey gives date of Aug 1751)"/>
    <s v="N"/>
    <x v="4"/>
    <m/>
    <m/>
    <m/>
    <m/>
    <n v="545"/>
    <m/>
    <m/>
    <m/>
    <s v="1752"/>
    <s v="Y"/>
    <s v="Patented in May 1752 by SHIPLEY, Robert for 50 acres repatented as Last Shift; &quot;on the south side of the western falls of Patapsco River&quot; adjoining Shipley's Search (Last Shift resurvey gives date of Aug 1751)"/>
    <s v="N"/>
    <s v="1752"/>
    <s v="Y"/>
  </r>
  <r>
    <x v="700"/>
    <s v="SHIPLEYS NEGLECT"/>
    <x v="4"/>
    <s v=" Vachel Stevens"/>
    <s v="2/25/1783"/>
    <x v="33"/>
    <s v="1783-02"/>
    <s v="SHIPLEY, Robert "/>
    <s v=" Robert  Shipley"/>
    <s v="SHIPLEY, Robert "/>
    <s v="Mar 1820"/>
    <s v="1820"/>
    <s v="1820-03"/>
    <s v="Anne Arundel"/>
    <x v="1"/>
    <x v="0"/>
    <n v="7"/>
    <s v="starting &quot;near a branch called Bens Branch&quot; and on the west side thereof they being the beginning trees of a tract or parcel of land called What's Left&quot;, south of Shipley's Search and north of What's Left"/>
    <s v="The Willow Spring"/>
    <s v="Shipleys Neglect"/>
    <m/>
    <s v="Shipleys Neglect"/>
    <s v="Shipleys Neglect Plat"/>
    <m/>
    <x v="7"/>
    <m/>
    <s v="Surveyed 2/25/1783 by Vachel Stevens; Patented in Mar 1820 by Robert Shipley for 7 acres repatented as The Willow Spring; starting &quot;near a branch called Bens Branch&quot; and on the west side thereof they being the beginning trees of a tract or parcel of land called What's Left&quot;, south of Shipley's Search and north of What's Left"/>
    <s v="SHIPLEYS NEGLECT"/>
    <s v="SHIPLEYS NEGLECT"/>
    <s v="1820"/>
    <s v="Y"/>
    <s v="Patented in Mar 1820 by SHIPLEY, Robert for 7 acres repatented as The Willow Spring; starting &quot;near a branch called Bens Branch&quot; and on the west side thereof they being the beginning trees of a tract or parcel of land called What's Left&quot;, south of Shipley's Search and north of What's Left"/>
    <s v="N"/>
    <x v="4"/>
    <m/>
    <m/>
    <m/>
    <m/>
    <n v="732"/>
    <m/>
    <m/>
    <m/>
    <s v="1820"/>
    <s v="Y"/>
    <s v="Patented in Mar 1820 by SHIPLEY, Robert for 7 acres repatented as The Willow Spring; starting &quot;near a branch called Bens Branch&quot; and on the west side thereof they being the beginning trees of a tract or parcel of land called What's Left&quot;, south of Shipley's Search and north of What's Left"/>
    <s v="N"/>
    <s v="1820"/>
    <s v="Y"/>
  </r>
  <r>
    <x v="701"/>
    <s v="SHIPLEYS SEARCH"/>
    <x v="2"/>
    <s v=" Henry Ridgely"/>
    <s v="4/9/1730"/>
    <x v="39"/>
    <s v="1730-04"/>
    <s v="SHIPLEY, Robert "/>
    <s v=" Robert  Shipley"/>
    <s v="SHIPLEY, Robert "/>
    <s v="Jun 1734"/>
    <s v="1734"/>
    <s v="1734-06"/>
    <s v="Anne Arundel"/>
    <x v="1"/>
    <x v="0"/>
    <n v="543"/>
    <s v="&quot;on the drafts of a branch called Bens Branch and between the westernmost Great Branch of the Falls of Patapsco and the head branches of the Middle River of Patuxent&quot;"/>
    <s v="Barnes Friendship, Red Oak Spring, and The Willow Spring"/>
    <s v="Shipleys Search"/>
    <m/>
    <s v="Shipleys Search"/>
    <s v="Shipleys Search Plat"/>
    <m/>
    <x v="7"/>
    <s v="Shipley"/>
    <s v="Surveyed 4/9/1730 by Henry Ridgely; Patented in Jun 1734 by Robert Shipley for 543 acres repatented as Barnes Friendship, Red Oak Spring, and The Willow Spring; &quot;on the drafts of a branch called Bens Branch and between the westernmost Great Branch of the Falls of Patapsco and the head branches of the Middle River of Patuxent&quot;"/>
    <s v="SHIPLEYS SEARCH"/>
    <s v="SHIPLEYS SEARCH"/>
    <s v="1734"/>
    <s v="Y"/>
    <s v="Patented in Jun 1734 by SHIPLEY, Robert for 543 acres repatented as Barnes Friendship, Red Oak Spring, and The Willow Spring; &quot;on the drafts of a branch called Bens Branch and between the westernmost Great Branch of the Falls of Patapsco and the head branches of the Middle River of Patuxent&quot;"/>
    <s v="N"/>
    <x v="4"/>
    <s v="Fixed"/>
    <s v="Starting point well described, appears to bound on Bens Branch"/>
    <m/>
    <m/>
    <n v="133"/>
    <m/>
    <m/>
    <m/>
    <s v="1734"/>
    <s v="Y"/>
    <s v="Patented in Jun 1734 by SHIPLEY, Robert for 543 acres repatented as Barnes Friendship, Red Oak Spring, and The Willow Spring; &quot;on the drafts of a branch called Bens Branch and between the westernmost Great Branch of the Falls of Patapsco and the head branches of the Middle River of Patuxent&quot;"/>
    <s v="N"/>
    <s v="1734"/>
    <s v="Y"/>
  </r>
  <r>
    <x v="702"/>
    <s v=""/>
    <x v="13"/>
    <s v=" Philip Jones"/>
    <s v="9/18/1731"/>
    <x v="67"/>
    <s v="1731-09"/>
    <s v="SHIPLEY, Charles"/>
    <s v=" Charles Shipley"/>
    <s v="SHIPLEY, Charles"/>
    <s v="Oct 1732"/>
    <s v="1732"/>
    <s v="1732-10"/>
    <s v="Baltimore"/>
    <x v="0"/>
    <x v="0"/>
    <n v="40"/>
    <s v="in Baltimore County starting &quot;on the north side of the western falls of Patapsco in a swamp&quot;"/>
    <s v="Mercier's Friendship"/>
    <s v="Shipleys Will"/>
    <m/>
    <s v="Shipleys Will"/>
    <s v="Shipleys Will Plat"/>
    <m/>
    <x v="7"/>
    <m/>
    <s v="Surveyed 9/18/1731 by Philip Jones; Patented in Oct 1732 by Charles Shipley for 40 acres repatented as Mercier's Friendship; in Baltimore County starting &quot;on the north side of the western falls of Patapsco in a swamp&quot;"/>
    <s v="SHIPLEYS WILL"/>
    <s v="SHIPLEYS WILL"/>
    <s v=""/>
    <s v=""/>
    <s v=""/>
    <s v=""/>
    <x v="12"/>
    <m/>
    <m/>
    <m/>
    <m/>
    <s v=""/>
    <m/>
    <m/>
    <m/>
    <s v=""/>
    <s v=""/>
    <s v=""/>
    <s v=""/>
    <s v=""/>
    <s v=""/>
  </r>
  <r>
    <x v="703"/>
    <s v="SHIVERS INTEGRITY"/>
    <x v="3"/>
    <s v=" Richard Shipley"/>
    <s v="9/13/1751"/>
    <x v="48"/>
    <s v="1751-09"/>
    <s v="SHIVER, John"/>
    <s v=" John Shiver"/>
    <s v="SHIVER, John"/>
    <s v="Aug 1753"/>
    <s v="1753"/>
    <s v="1753-08"/>
    <s v="Anne Arundel"/>
    <x v="1"/>
    <x v="1"/>
    <n v="684"/>
    <s v="Resurvey of his part of Parrs Range adjoining Hobbs Chance and Tear Coat Thicket"/>
    <m/>
    <s v="Shivers Integrity"/>
    <m/>
    <s v="Shivers Integrity"/>
    <s v="Shivers Integrity Plat"/>
    <m/>
    <x v="197"/>
    <m/>
    <s v="Surveyed 9/13/1751 by Richard Shipley; Patented in Aug 1753 by John Shiver for 684 acres; Resurvey of his part of Parrs Range adjoining Hobbs Chance and Tear Coat Thicket"/>
    <s v="SHIVERS INTEGRITY"/>
    <s v="SHIVERS INTEGRITY"/>
    <s v="1753"/>
    <s v="Y"/>
    <s v="Patented in Aug 1753 by SHIVER, John for 684 acres; Resurvey of his part of Parrs Range adjoining Hobbs Chance and Tear Coat Thicket"/>
    <s v="N"/>
    <x v="1"/>
    <m/>
    <m/>
    <m/>
    <m/>
    <n v="98"/>
    <m/>
    <m/>
    <m/>
    <s v="1753"/>
    <s v="Y"/>
    <s v="Patented in Aug 1753 by SHIVER, John for 684 acres; Resurvey of his part of Parrs Range adjoining Hobbs Chance and Tear Coat Thicket"/>
    <s v="N"/>
    <s v="1753"/>
    <s v="Y"/>
  </r>
  <r>
    <x v="704"/>
    <s v="SILENCE - FARMER"/>
    <x v="3"/>
    <s v=" Richard Shipley"/>
    <s v="5/9/1748"/>
    <x v="44"/>
    <s v="1748-05"/>
    <s v="FARMER, Samuel "/>
    <s v=" Samuel  Farmer"/>
    <s v="FARMER, Samuel "/>
    <s v="May 1748"/>
    <s v="1748"/>
    <s v="1748-05"/>
    <s v="Anne Arundel"/>
    <x v="1"/>
    <x v="0"/>
    <n v="50"/>
    <s v="&quot;on the east side of Snowdens River&quot;"/>
    <s v="Silence (Resurveyed)"/>
    <s v="Silence - Farmer"/>
    <m/>
    <s v="Silence - Farmer"/>
    <s v="Silence - Farmer Plat"/>
    <m/>
    <x v="198"/>
    <s v="Farmers"/>
    <s v="Surveyed 5/9/1748 by Richard Shipley; Patented in May 1748 by Samuel Farmer for 50 acres repatented as Silence (Resurveyed); &quot;on the east side of Snowdens River&quot;"/>
    <s v="SILENCE"/>
    <s v="SILENCE - Farmer"/>
    <s v="1748"/>
    <s v="Y"/>
    <s v="Patented in May 1748 by FARMER, Samuel for 50 acres repatented as Silence (Resurveyed); &quot;on the east side of Snowdens River&quot;"/>
    <s v="N"/>
    <x v="12"/>
    <m/>
    <m/>
    <m/>
    <m/>
    <n v="568"/>
    <m/>
    <m/>
    <m/>
    <s v="1748"/>
    <s v="Y"/>
    <s v="Patented in May 1748 by FARMER, Samuel for 50 acres repatented as Silence (Resurveyed); &quot;on the east side of Snowdens River&quot;"/>
    <s v="N"/>
    <s v="1748"/>
    <s v="Y"/>
  </r>
  <r>
    <x v="705"/>
    <s v="SILENCE - HOBBS"/>
    <x v="8"/>
    <s v=" Joshua Griffith"/>
    <s v="2/18/1762"/>
    <x v="15"/>
    <s v="1762-02"/>
    <s v="HOBBS, Joseph "/>
    <s v=" Joseph  Hobbs"/>
    <s v="HOBBS, Joseph "/>
    <s v="Feb 1762"/>
    <s v="1762"/>
    <s v="1762-02"/>
    <s v="Anne Arundel"/>
    <x v="1"/>
    <x v="0"/>
    <n v="78"/>
    <s v="&quot;on some of the head drafts of the Middle River of Patuxent&quot; beginning &quot;on one of the southermost bounds of the land called Shipleys Enlargement&quot;"/>
    <m/>
    <s v="Silence - Hobbs"/>
    <m/>
    <s v="Silence - Hobbs"/>
    <s v="Silence - Hobbs Plat"/>
    <m/>
    <x v="1"/>
    <m/>
    <s v="Surveyed 2/18/1762 by Joshua Griffith; Patented in Feb 1762 by Joseph Hobbs for 78 acres; &quot;on some of the head drafts of the Middle River of Patuxent&quot; beginning &quot;on one of the southermost bounds of the land called Shipleys Enlargement&quot;"/>
    <s v="SILENCE"/>
    <s v="SILENCE - Hobbs"/>
    <s v="1762"/>
    <s v="Y"/>
    <s v="Patented in Feb 1762 by HOBBS, Joseph for 78 acres; &quot;on some of the head drafts of the Middle River of Patuxent&quot; beginning &quot;on one of the southermost bounds of the land called Shipleys Enlargement&quot;"/>
    <s v="N"/>
    <x v="8"/>
    <m/>
    <m/>
    <m/>
    <m/>
    <n v="513"/>
    <m/>
    <m/>
    <m/>
    <s v="1762"/>
    <s v="Y"/>
    <s v="Patented in Feb 1762 by HOBBS, Joseph for 78 acres; &quot;on some of the head drafts of the Middle River of Patuxent&quot; beginning &quot;on one of the southermost bounds of the land called Shipleys Enlargement&quot;"/>
    <s v="N"/>
    <s v="1762"/>
    <s v="Y"/>
  </r>
  <r>
    <x v="706"/>
    <s v="SILENCE - RESURVEYED"/>
    <x v="3"/>
    <s v=" Richard Shipley"/>
    <s v="3/9/1751"/>
    <x v="48"/>
    <s v="1751-03"/>
    <s v="DORSEY, Philemon "/>
    <s v=" Philemon  Dorsey"/>
    <s v="DORSEY, Philemon "/>
    <s v="Aug 1753"/>
    <s v="1753"/>
    <s v="1753-08"/>
    <s v="Anne Arundel"/>
    <x v="1"/>
    <x v="1"/>
    <n v="726"/>
    <s v="Resurvey of Silence (originally granted to Samuel Farmer) partly in Anne Arundel and partly in Frederick Counties, references a &quot;bank of Snowdens River&quot;, &quot;south side of Swan Harbour Branch&quot;, Indian Johns Cabbin stone noted on plat, adjoining Meeks Delight, Purdum's Chance"/>
    <s v="Brooke Fields"/>
    <s v="Silence - Farmer"/>
    <s v="Philemon Dorsey and Elizabeth Ridgely were partners"/>
    <s v="Silence - Resurveyed"/>
    <s v="Silence - Resurveyed Plat"/>
    <m/>
    <x v="23"/>
    <m/>
    <s v="Surveyed 3/9/1751 by Richard Shipley; Patented in Aug 1753 by Philemon Dorsey for 726 acres repatented as Brooke Fields; Resurvey of Silence (originally granted to Samuel Farmer) partly in Anne Arundel and partly in Frederick Counties, references a &quot;bank of Snowdens River&quot;, &quot;south side of Swan Harbour Branch&quot;, Indian Johns Cabbin stone noted on plat, adjoining Meeks Delight, Purdum's Chance"/>
    <s v="SILENCE"/>
    <s v="SILENCE - Resurveyed"/>
    <s v="1753"/>
    <s v="Y"/>
    <s v="Patented in Aug 1753 by DORSEY, Philemon for 726 acres repatented as Brooke Fields; Resurvey of Silence (originally granted to Samuel Farmer) partly in Anne Arundel and partly in Frederick Counties, references a &quot;bank of Snowdens River&quot;, &quot;south side of Swan Harbour Branch&quot;, Indian Johns Cabbin stone noted on plat, adjoining Meeks Delight, Purdum's Chance"/>
    <s v="N"/>
    <x v="12"/>
    <s v="Fixed"/>
    <s v="Annapolis Rock, Swan Harbor (Scott) Branch, Snowdens River, and Indian Johns Cabin stone all indicated on plat"/>
    <m/>
    <m/>
    <s v=""/>
    <m/>
    <m/>
    <m/>
    <s v="1753"/>
    <s v="Y"/>
    <s v="Patented in Aug 1753 by DORSEY, Philemon for 726 acres repatented as Brooke Fields; Resurvey of Silence (originally granted to Samuel Farmer) partly in Anne Arundel and partly in Frederick Counties, references a &quot;bank of Snowdens River&quot;, &quot;south side of Swan Harbour Branch&quot;, Indian Johns Cabbin stone noted on plat, adjoining Meeks Delight, Purdum's Chance"/>
    <s v="N"/>
    <s v="1753"/>
    <s v="Y"/>
  </r>
  <r>
    <x v="707"/>
    <s v="SLIPE"/>
    <x v="8"/>
    <s v=" Joshua Griffith"/>
    <s v="9/20/1764"/>
    <x v="20"/>
    <s v="1764-09"/>
    <s v="HOOD, John "/>
    <s v=" John  Hood"/>
    <s v="HOOD, John "/>
    <s v="Sep 1764"/>
    <s v="1764"/>
    <s v="1764-09"/>
    <s v="Anne Arundel"/>
    <x v="1"/>
    <x v="0"/>
    <n v="11"/>
    <s v="&quot;Beginning at the end of the fourteenth course of the land called Shipleys Search&quot;"/>
    <m/>
    <s v="Slipe"/>
    <m/>
    <s v="Slipe"/>
    <s v="Slipe Plat"/>
    <m/>
    <x v="5"/>
    <m/>
    <s v="Surveyed 9/20/1764 by Joshua Griffith; Patented in Sep 1764 by John Hood for 11 acres; &quot;Beginning at the end of the fourteenth course of the land called Shipleys Search&quot;"/>
    <s v="SLIPE"/>
    <s v="SLIPE"/>
    <s v="1764"/>
    <s v="Y"/>
    <s v="Patented in Sep 1764 by HOOD, John for 11 acres; &quot;Beginning at the end of the fourteenth course of the land called Shipleys Search&quot;"/>
    <s v="N"/>
    <x v="4"/>
    <m/>
    <m/>
    <m/>
    <m/>
    <n v="705"/>
    <m/>
    <m/>
    <m/>
    <s v="1764"/>
    <s v="Y"/>
    <s v="Patented in Sep 1764 by HOOD, John for 11 acres; &quot;Beginning at the end of the fourteenth course of the land called Shipleys Search&quot;"/>
    <s v="N"/>
    <s v="1764"/>
    <s v="Y"/>
  </r>
  <r>
    <x v="708"/>
    <s v="SMALL LAND"/>
    <x v="6"/>
    <s v=" William Cromwell"/>
    <s v="5/5/1745"/>
    <x v="74"/>
    <s v="1745-05"/>
    <s v="RIDGELY, Henry"/>
    <s v=" Henry Ridgely"/>
    <s v="RIDGELY, Henry"/>
    <s v="Feb 1748"/>
    <s v="1748"/>
    <s v="1748-02"/>
    <s v="Anne Arundel"/>
    <x v="1"/>
    <x v="0"/>
    <n v="353"/>
    <s v="&quot;in the great fork of Patuxent River between a branch called Howards Branch and a tract of land called Upland&quot;"/>
    <m/>
    <s v="Small Land"/>
    <m/>
    <s v="Small Land"/>
    <s v="Small Land Plat"/>
    <m/>
    <x v="12"/>
    <s v=""/>
    <s v="Surveyed 5/5/1745 by William Cromwell; Patented in Feb 1748 by Henry Ridgely for 353 acres; &quot;in the great fork of Patuxent River between a branch called Howards Branch and a tract of land called Upland&quot;"/>
    <s v="SMALL LAND"/>
    <s v="SMALL LAND"/>
    <s v="1748"/>
    <s v="Y"/>
    <s v="Patented in Feb 1748 by RIDGELY, Henry for 353 acres; &quot;in the great fork of Patuxent River between a branch called Howards Branch and a tract of land called Upland&quot;"/>
    <s v="N"/>
    <x v="16"/>
    <m/>
    <m/>
    <m/>
    <m/>
    <n v="195"/>
    <m/>
    <m/>
    <m/>
    <s v="1748"/>
    <s v="Y"/>
    <s v="Patented in Feb 1748 by RIDGELY, Henry for 353 acres; &quot;in the great fork of Patuxent River between a branch called Howards Branch and a tract of land called Upland&quot;"/>
    <s v="N"/>
    <s v="1748"/>
    <s v="Y"/>
  </r>
  <r>
    <x v="709"/>
    <s v="SMITHS FORTUNE"/>
    <x v="1"/>
    <s v=" Basil Burgess"/>
    <s v="5/6/1776"/>
    <x v="60"/>
    <s v="1776-05"/>
    <s v="RIDGELY, Richard"/>
    <s v=" Richard Ridgely"/>
    <s v="RIDGELY, Richard"/>
    <s v="Apr 1801"/>
    <s v="1801"/>
    <s v="1801-04"/>
    <s v="Anne Arundel"/>
    <x v="1"/>
    <x v="1"/>
    <n v="597"/>
    <s v="Resurvey of escheated tract Freeborn's Progress"/>
    <s v="Plumb Tree Meadows"/>
    <s v="Freeborns Progress"/>
    <m/>
    <s v="Smiths Fortune"/>
    <s v="Smiths Fortune Plat"/>
    <m/>
    <x v="12"/>
    <m/>
    <s v="Surveyed 5/6/1776 by Basil Burgess; Patented in Apr 1801 by Richard Ridgely for 597 acres repatented as Plumb Tree Meadows; Resurvey of escheated tract Freeborn's Progress"/>
    <s v="SMITHS FORTUNE"/>
    <s v="SMITHS FORTUNE"/>
    <s v=""/>
    <s v=""/>
    <s v=""/>
    <s v=""/>
    <x v="2"/>
    <m/>
    <m/>
    <m/>
    <m/>
    <n v="125"/>
    <m/>
    <m/>
    <m/>
    <s v=""/>
    <s v=""/>
    <s v=""/>
    <s v=""/>
    <s v=""/>
    <s v=""/>
  </r>
  <r>
    <x v="710"/>
    <s v=""/>
    <x v="3"/>
    <s v=" Richard Shipley"/>
    <s v="8/14/1754"/>
    <x v="36"/>
    <s v="1754-08"/>
    <s v="HOBBS, John"/>
    <s v=" John Hobbs"/>
    <s v="HOBBS, John"/>
    <s v="Aug 1754"/>
    <s v="1754"/>
    <s v="1754-08"/>
    <s v="Anne Arundel"/>
    <x v="1"/>
    <x v="0"/>
    <n v="4.5"/>
    <s v="&quot;on the east side of the north branch of Snowdens River of Patuxent&quot;"/>
    <m/>
    <s v="Snake In The Grass"/>
    <m/>
    <s v="Snake In The Grass"/>
    <s v="Snake In The Grass Plat"/>
    <m/>
    <x v="1"/>
    <m/>
    <s v="Surveyed 8/14/1754 by Richard Shipley; Patented in Aug 1754 by John Hobbs for 4.5 acres; &quot;on the east side of the north branch of Snowdens River of Patuxent&quot;"/>
    <s v="SNAKE IN THE GRASS"/>
    <s v="SNAKE IN THE GRASS"/>
    <s v=""/>
    <s v=""/>
    <s v=""/>
    <s v=""/>
    <x v="0"/>
    <m/>
    <m/>
    <m/>
    <m/>
    <s v=""/>
    <m/>
    <m/>
    <m/>
    <s v=""/>
    <s v=""/>
    <s v=""/>
    <s v=""/>
    <s v=""/>
    <s v=""/>
  </r>
  <r>
    <x v="711"/>
    <s v="SNAP SHORT"/>
    <x v="6"/>
    <s v=" William Cromwell"/>
    <s v="6/15/1745"/>
    <x v="74"/>
    <s v="1745-06"/>
    <s v="ISRAEL, Richard "/>
    <s v=" Richard  Israel"/>
    <s v="ISRAEL, Richard "/>
    <s v="Jun 1745"/>
    <s v="1745"/>
    <s v="1745-06"/>
    <s v="Anne Arundel"/>
    <x v="1"/>
    <x v="0"/>
    <n v="81"/>
    <s v="&quot;in the great fork of Patuxent River adjoining to a tract of land called Reynold's Habitation&quot;"/>
    <m/>
    <s v="Snap Short"/>
    <m/>
    <s v="Snap Short"/>
    <s v="Snap Short Plat"/>
    <m/>
    <x v="25"/>
    <s v="Israel"/>
    <s v="Surveyed 6/15/1745 by William Cromwell; Patented in Jun 1745 by Richard Israel for 81 acres; &quot;in the great fork of Patuxent River adjoining to a tract of land called Reynold's Habitation&quot;"/>
    <s v="SNAP SHORT"/>
    <s v="SNAP SHORT"/>
    <s v="1745"/>
    <s v="Y"/>
    <s v="Patented in Jun 1745 by ISRAEL, Richard for 81 acres; &quot;in the great fork of Patuxent River adjoining to a tract of land called Reynold's Habitation&quot;"/>
    <s v="N"/>
    <x v="14"/>
    <s v="Dependent"/>
    <s v="Raynolds Habitation"/>
    <m/>
    <m/>
    <n v="485"/>
    <m/>
    <m/>
    <m/>
    <s v="1745"/>
    <s v="Y"/>
    <s v="Patented in Jun 1745 by ISRAEL, Richard for 81 acres; &quot;in the great fork of Patuxent River adjoining to a tract of land called Reynold's Habitation&quot;"/>
    <s v="N"/>
    <s v="1745"/>
    <s v="Y"/>
  </r>
  <r>
    <x v="712"/>
    <s v="SNOWDENS COWPEN"/>
    <x v="2"/>
    <s v=" Henry Ridgely"/>
    <s v="4/5/1733"/>
    <x v="11"/>
    <s v="1733-04"/>
    <s v="SNOWDEN, Richard "/>
    <s v=" Richard  Snowden"/>
    <s v="SNOWDEN, Richard "/>
    <s v="Nov 1736"/>
    <s v="1736"/>
    <s v="1736-11"/>
    <s v="Anne Arundel"/>
    <x v="1"/>
    <x v="0"/>
    <n v="357"/>
    <s v="&quot;on the south side of the falls of Patapsco River&quot; starting &quot;on a small run descending into Dilleware [Delaware] Bottom Branch&quot;, mostly lying foul of Taylors Park"/>
    <s v="Snowden's Cowpen Regulated"/>
    <s v="Snowdens Cowpen"/>
    <s v="woodford"/>
    <s v="Snowdens Cowpen"/>
    <s v="Snowdens Cowpen Plat"/>
    <m/>
    <x v="56"/>
    <s v="Snowden"/>
    <s v="Surveyed 4/5/1733 by Henry Ridgely; Patented in Nov 1736 by Richard Snowden for 357 acres repatented as Snowden's Cowpen Regulated; &quot;on the south side of the falls of Patapsco River&quot; starting &quot;on a small run descending into Dilleware [Delaware] Bottom Branch&quot;, mostly lying foul of Taylors Park"/>
    <s v="SNOWDENS COWPEN"/>
    <s v="SNOWDENS COWPEN"/>
    <s v="1736"/>
    <s v="Y"/>
    <s v="Patented in Nov 1736 by SNOWDEN, Richard for 357 acres repatented as Snowden's Cowpen Regulated; &quot;on the south side of the falls of Patapsco River&quot; starting &quot;on a small run descending into Dilleware [Delaware] Bottom Branch&quot;, mostly lying foul of Taylors Park"/>
    <s v="N"/>
    <x v="23"/>
    <m/>
    <m/>
    <m/>
    <m/>
    <n v="197"/>
    <m/>
    <m/>
    <m/>
    <s v="1736"/>
    <s v="Y"/>
    <s v="Patented in Nov 1736 by SNOWDEN, Richard for 357 acres repatented as Snowden's Cowpen Regulated; &quot;on the south side of the falls of Patapsco River&quot; starting &quot;on a small run descending into Dilleware [Delaware] Bottom Branch&quot;, mostly lying foul of Taylors Park"/>
    <s v="N"/>
    <s v="1736"/>
    <s v="Y"/>
  </r>
  <r>
    <x v="713"/>
    <s v="SNOWDENS COWPEN REGULATED"/>
    <x v="3"/>
    <s v=" Richard Shipley"/>
    <s v="6/6/1748"/>
    <x v="44"/>
    <s v="1748-06"/>
    <s v="SNOWDEN, Richard "/>
    <s v=" Richard  Snowden"/>
    <s v="SNOWDEN, Richard "/>
    <s v="Mar 1753"/>
    <s v="1753"/>
    <s v="1753-03"/>
    <s v="Anne Arundel"/>
    <x v="1"/>
    <x v="1"/>
    <n v="438"/>
    <s v="Resurvey of Snowdens Cowpen starting &quot;on the west side of Delaware Bottom Branch&quot;, vacancy starting at Belt's Hills and The Parke &quot;standing near the head of a small branch that leads into the Falls of Patapsco River&quot;"/>
    <m/>
    <s v="Snowdens Cowpen"/>
    <m/>
    <s v="Snowdens Cowpen Regulated"/>
    <s v="Snowdens Cowpen Regulated Plat"/>
    <m/>
    <x v="56"/>
    <m/>
    <s v="Surveyed 6/6/1748 by Richard Shipley; Patented in Mar 1753 by Richard Snowden for 438 acres; Resurvey of Snowdens Cowpen starting &quot;on the west side of Delaware Bottom Branch&quot;, vacancy starting at Belt's Hills and The Parke &quot;standing near the head of a small branch that leads into the Falls of Patapsco River&quot;"/>
    <s v="SNOWDENS COWPEN REGULATED"/>
    <s v="SNOWDENS COWPEN REGULATED"/>
    <s v="1753"/>
    <s v="Y"/>
    <s v="Patented in Mar 1753 by SNOWDEN, Richard for 438 acres; Resurvey of Snowdens Cowpen starting &quot;on the west side of Delaware Bottom Branch&quot;, vacancy starting at Belt's Hills and The Parke &quot;standing near the head of a small branch that leads into the Falls of Patapsco River&quot;"/>
    <s v="N"/>
    <x v="23"/>
    <m/>
    <m/>
    <m/>
    <m/>
    <n v="161"/>
    <m/>
    <m/>
    <m/>
    <s v="1753"/>
    <s v="Y"/>
    <s v="Patented in Mar 1753 by SNOWDEN, Richard for 438 acres; Resurvey of Snowdens Cowpen starting &quot;on the west side of Delaware Bottom Branch&quot;, vacancy starting at Belt's Hills and The Parke &quot;standing near the head of a small branch that leads into the Falls of Patapsco River&quot;"/>
    <s v="N"/>
    <s v="1753"/>
    <s v="Y"/>
  </r>
  <r>
    <x v="714"/>
    <s v="SNOWDENS INTENT"/>
    <x v="2"/>
    <s v=" Henry Ridgely"/>
    <s v="7/10/1733"/>
    <x v="11"/>
    <s v="1733-07"/>
    <s v="SNOWDEN, Richard "/>
    <s v=" Richard  Snowden"/>
    <s v="SNOWDEN, Richard "/>
    <s v="Nov 1736"/>
    <s v="1736"/>
    <s v="1736-11"/>
    <s v="Anne Arundel"/>
    <x v="1"/>
    <x v="0"/>
    <n v="932"/>
    <s v="&quot;in the great fork of Patuxent River&quot;, adjoining Clarkes Walks"/>
    <m/>
    <s v="Snowdens Intent"/>
    <m/>
    <s v="Snowdens Intent"/>
    <s v="Snowdens Intent Plat"/>
    <m/>
    <x v="56"/>
    <s v="Snowden"/>
    <s v="Surveyed 7/10/1733 by Henry Ridgely; Patented in Nov 1736 by Richard Snowden for 932 acres; &quot;in the great fork of Patuxent River&quot;, adjoining Clarkes Walks"/>
    <s v="SNOWDENS INTENT"/>
    <s v="SNOWDENS INTENT"/>
    <s v="1736"/>
    <s v="Y"/>
    <s v="Patented in Nov 1736 by SNOWDEN, Richard for 932 acres; &quot;in the great fork of Patuxent River&quot;, adjoining Clarkes Walks"/>
    <s v="N"/>
    <x v="5"/>
    <m/>
    <m/>
    <m/>
    <m/>
    <n v="58"/>
    <m/>
    <m/>
    <m/>
    <s v="1736"/>
    <s v="Y"/>
    <s v="Patented in Nov 1736 by SNOWDEN, Richard for 932 acres; &quot;in the great fork of Patuxent River&quot;, adjoining Clarkes Walks"/>
    <s v="N"/>
    <s v="1736"/>
    <s v="Y"/>
  </r>
  <r>
    <x v="715"/>
    <s v=""/>
    <x v="5"/>
    <s v=""/>
    <m/>
    <x v="10"/>
    <s v=""/>
    <s v="SNOWDEN, Richard "/>
    <s v=" Richard  Snowden"/>
    <s v="SNOWDEN, Richard "/>
    <s v="Mar 1735"/>
    <s v="1735"/>
    <s v="1735-03"/>
    <s v="Anne Arundel"/>
    <x v="1"/>
    <x v="0"/>
    <n v="12422"/>
    <s v="Courses shown in 1777 resurvey but not all courses are readable"/>
    <s v="Snowdens New Birmingham Corrected"/>
    <s v="Snowdens New Birmingham"/>
    <s v="Needs work"/>
    <s v="no survey at MSA patent site; MSA S1581-4462; Settlers of MD"/>
    <m/>
    <m/>
    <x v="56"/>
    <s v="Snowden"/>
    <s v="Patented in Mar 1735 by Richard Snowden for 12422 acres repatented as Snowdens New Birmingham Corrected; Courses shown in 1777 resurvey but not all courses are readable"/>
    <s v="SNOWDENS NEW BIRMINGHAM"/>
    <s v="SNOWDENS NEW BIRMINGHAM"/>
    <s v=""/>
    <s v=""/>
    <s v=""/>
    <s v=""/>
    <x v="5"/>
    <m/>
    <m/>
    <m/>
    <m/>
    <s v=""/>
    <m/>
    <m/>
    <m/>
    <s v=""/>
    <s v=""/>
    <s v=""/>
    <s v=""/>
    <s v=""/>
    <s v=""/>
  </r>
  <r>
    <x v="716"/>
    <s v=""/>
    <x v="5"/>
    <s v=""/>
    <s v="12/18/1767"/>
    <x v="54"/>
    <s v="1767-12"/>
    <s v="SNOWDEN, Thomas "/>
    <s v=" Thomas  Snowden"/>
    <s v="SNOWDEN, Thomas "/>
    <s v="Dec 1767"/>
    <s v="1767"/>
    <s v="1767-12"/>
    <s v="Anne Arundel"/>
    <x v="1"/>
    <x v="1"/>
    <n v="12355"/>
    <s v="Resurvey of Snowdens New Birmingham, courses shown in 1777 resurvey but not all courses are readable"/>
    <s v="Snowdens New Birmingham Manor"/>
    <s v="Snowdens New Birmingham"/>
    <s v="folder found empty; Thomas, Samuel, and John Snowden were partners"/>
    <s v="Snowdens New Birmingham Corrected"/>
    <s v="no plat provided"/>
    <m/>
    <x v="56"/>
    <m/>
    <s v="Surveyed 12/18/1767; Patented in Dec 1767 by Thomas Snowden for 12355 acres repatented as Snowdens New Birmingham Manor; Resurvey of Snowdens New Birmingham, courses shown in 1777 resurvey but not all courses are readable"/>
    <s v="SNOWDENS NEW BIRMINGHAM CORRECTED"/>
    <s v="SNOWDENS NEW BIRMINGHAM CORRECTED"/>
    <s v=""/>
    <s v=""/>
    <s v=""/>
    <s v=""/>
    <x v="5"/>
    <m/>
    <m/>
    <m/>
    <m/>
    <s v=""/>
    <m/>
    <m/>
    <m/>
    <s v=""/>
    <s v=""/>
    <s v=""/>
    <s v=""/>
    <s v=""/>
    <s v=""/>
  </r>
  <r>
    <x v="717"/>
    <s v="SNOWDENS NEW BIRMINGHAM MANOR"/>
    <x v="1"/>
    <s v=" Basil Burgess"/>
    <s v="1/1/1777"/>
    <x v="110"/>
    <s v="1777-01"/>
    <s v="SNOWDEN, Thomas "/>
    <s v=" Thomas  Snowden"/>
    <s v="SNOWDEN, Thomas "/>
    <s v="Jun 1785"/>
    <s v="1785"/>
    <s v="1785-06"/>
    <s v="Anne Arundel"/>
    <x v="1"/>
    <x v="1"/>
    <n v="16038"/>
    <s v="Resurvey of Snowdens New Birmingham Corrected (which was a resurvey of Snowdens New Birmingham patented in 1735), Happy Choice, Clarks Grove, Abrahams Fancy, Williams Delight, Linthicums Lot, John And Thomas, Clarks Fancy, Rilies Plains, Wolfs Harbor, Josephs Neglect, Ropers Range, Williams Range, Wilsons Chance and other tracts adjoining Huntington Quarter, Howards Luck, Wards Care, Rich Neck, Riggs Hills, Venison Park, Brothers Partnership, Sappington Sweep, Rutlands Purchase Enlarged, Samuels Forrest Enlarged, and many others"/>
    <m/>
    <s v="Snowdens New Birmingham"/>
    <s v="Thomas, Samuel, and John Snowden were partners; no plat is included"/>
    <s v="Snowdens New Birmingham Manor"/>
    <s v="no plat provided"/>
    <m/>
    <x v="56"/>
    <m/>
    <s v="Surveyed 1/1/1777 by Basil Burgess; Patented in Jun 1785 by Thomas Snowden for 16038 acres; Resurvey of Snowdens New Birmingham Corrected (which was a resurvey of Snowdens New Birmingham patented in 1735), Happy Choice, Clarks Grove, Abrahams Fancy, Williams Delight, Linthicums Lot, John And Thomas, Clarks Fancy, Rilies Plains, Wolfs Harbor, Josephs Neglect, Ropers Range, Williams Range, Wilsons Chance and other tracts adjoining Huntington Quarter, Howards Luck, Wards Care, Rich Neck, Riggs Hills, Venison Park, Brothers Partnership, Sappington Sweep, Rutlands Purchase Enlarged, Samuels Forrest Enlarged, and many others"/>
    <s v="SNOWDENS NEW BIRMINGHAM MANOR"/>
    <s v="SNOWDENS NEW BIRMINGHAM MANOR"/>
    <s v="1785"/>
    <s v="Y"/>
    <s v="Patented in Jun 1785 by SNOWDEN, Thomas for 16038 acres; Resurvey of Snowdens New Birmingham Corrected (which was a resurvey of Snowdens New Birmingham patented in 1735), Happy Choice, Clarks Grove, Abrahams Fancy, Williams Delight, Linthicums Lot, John And Thomas, Clarks Fancy, Rilies Plains, Wolfs Harbor, Josephs Neglect, Ropers Range, Williams Range, Wilsons Chance and other tracts adjoining Huntington Quarter, Howards Luck, Wards Care, Rich Neck, Riggs Hills, Venison Park, Brothers Partnership, Sappington Sweep, Rutlands Purchase Enlarged, Samuels Forrest Enlarged, and many others"/>
    <s v="N"/>
    <x v="5"/>
    <m/>
    <m/>
    <m/>
    <n v="-4"/>
    <n v="1"/>
    <m/>
    <m/>
    <m/>
    <s v="1785"/>
    <s v="Y"/>
    <s v="Patented in Jun 1785 by SNOWDEN, Thomas for 16038 acres; Resurvey of Snowdens New Birmingham Corrected (which was a resurvey of Snowdens New Birmingham patented in 1735), Happy Choice, Clarks Grove, Abrahams Fancy, Williams Delight, Linthicums Lot, John And Thomas, Clarks Fancy, Rilies Plains, Wolfs Harbor, Josephs Neglect, Ropers Range, Williams Range, Wilsons Chance and other tracts adjoining Huntington Quarter, Howards Luck, Wards Care, Rich Neck, Riggs Hills, Venison Park, Brothers Partnership, Sappington Sweep, Rutlands Purchase Enlarged, Samuels Forrest Enlarged, and many others"/>
    <s v="N"/>
    <s v="1785"/>
    <s v="Y"/>
  </r>
  <r>
    <x v="718"/>
    <s v="SNOWDENS RANGE"/>
    <x v="4"/>
    <s v=" Vachel Stevens"/>
    <s v="2/17/1794"/>
    <x v="6"/>
    <s v="1794-02"/>
    <s v="SNOWDEN, Thomas "/>
    <s v=" Thomas  Snowden"/>
    <s v="SNOWDEN, Thomas "/>
    <s v="Oct 1796"/>
    <s v="1796"/>
    <s v="1796-10"/>
    <s v="Anne Arundel"/>
    <x v="1"/>
    <x v="1"/>
    <n v="788"/>
    <s v="Resurvey of Ridgely's Great Park and Ridgely's Range adjoining Fredericksburgh, Bite The Skimmer, Hamilton's Choice, and Small Piece"/>
    <m/>
    <s v="Ridgelys Range, Fine Soil Forrest, The Boyling Springs, Curry Galls"/>
    <m/>
    <s v="Snowdens Range, Pleasant Hills And His Piece By Chance"/>
    <s v="Snowdens Range Plat"/>
    <m/>
    <x v="56"/>
    <s v="Snowden"/>
    <s v="Surveyed 2/17/1794 by Vachel Stevens; Patented in Oct 1796 by Thomas Snowden for 788 acres; Resurvey of Ridgely's Great Park and Ridgely's Range adjoining Fredericksburgh, Bite The Skimmer, Hamilton's Choice, and Small Piece"/>
    <s v="SNOWDENS RANGE"/>
    <s v="SNOWDENS RANGE"/>
    <s v="1796"/>
    <s v="Y"/>
    <s v="Patented in Oct 1796 by SNOWDEN, Thomas for 788 acres; Resurvey of Ridgely's Great Park and Ridgely's Range adjoining Fredericksburgh, Bite The Skimmer, Hamilton's Choice, and Small Piece"/>
    <s v="N"/>
    <x v="12"/>
    <m/>
    <m/>
    <m/>
    <m/>
    <n v="77"/>
    <m/>
    <m/>
    <m/>
    <s v="1796"/>
    <s v="Y"/>
    <s v="Patented in Oct 1796 by SNOWDEN, Thomas for 788 acres; Resurvey of Ridgely's Great Park and Ridgely's Range adjoining Fredericksburgh, Bite The Skimmer, Hamilton's Choice, and Small Piece"/>
    <s v="N"/>
    <s v="1796"/>
    <s v="Y"/>
  </r>
  <r>
    <x v="719"/>
    <s v="SNOWDENS SECOND ADDITION TO HIS MANOR"/>
    <x v="22"/>
    <s v=" James Stoddert"/>
    <s v="12/25/1719"/>
    <x v="17"/>
    <s v="1719-12"/>
    <s v="SNOWDEN, Richard "/>
    <s v=" Richard  Snowden"/>
    <s v="SNOWDEN, Richard "/>
    <s v="Dec 1719"/>
    <s v="1719"/>
    <s v="1719-12"/>
    <s v="Prince George's"/>
    <x v="1"/>
    <x v="0"/>
    <n v="5456"/>
    <s v="Beginning &quot;at the end of the first course of a tract of land called the Addition To Snowdens Manor&quot;"/>
    <m/>
    <s v="Snowdens Second Addition To His Manor"/>
    <s v="needs work; this survey differs from the version in the Third Addition folder, need to fix description"/>
    <s v="Snowdens Second Addition To His Manor"/>
    <s v="Snowdens Second Addition To His Manor Plat"/>
    <m/>
    <x v="56"/>
    <m/>
    <s v="Surveyed 12/25/1719 by James Stoddert; Patented in Dec 1719 by Richard Snowden for 5456 acres; Beginning &quot;at the end of the first course of a tract of land called the Addition To Snowdens Manor&quot;"/>
    <s v="SNOWDENS SECOND ADDITION TO HIS MANOR"/>
    <s v="SNOWDENS SECOND ADDITION TO HIS MANOR"/>
    <s v="1719"/>
    <s v="Y"/>
    <n v="0"/>
    <s v=""/>
    <x v="18"/>
    <s v="Indicated"/>
    <s v="AA and PG county lines are shown, mapped on AA part but started in PG so it doesn't spread too much north"/>
    <m/>
    <n v="-4"/>
    <n v="3"/>
    <m/>
    <m/>
    <m/>
    <s v="1719"/>
    <s v="Y"/>
    <n v="0"/>
    <s v=""/>
    <s v="1719"/>
    <s v="Y"/>
  </r>
  <r>
    <x v="720"/>
    <s v="SNOWDENS THIRD ADDITION TO HIS MANOR"/>
    <x v="2"/>
    <s v=" Henry Ridgely"/>
    <s v="11/14/1737"/>
    <x v="73"/>
    <s v="1737-11"/>
    <s v="SNOWDEN, Richard "/>
    <s v=" Richard  Snowden"/>
    <s v="SNOWDEN, Richard "/>
    <s v="Mar 1746"/>
    <s v="1746"/>
    <s v="1746-03"/>
    <s v="Anne Arundel"/>
    <x v="1"/>
    <x v="1"/>
    <n v="6296"/>
    <s v="Resurvey of Snowdens Second Addition to His Manner adjoining Partnership, Hickory Ridge, Baer Garden, Brothers Content, and Charley Forrest, much of it in Prince George's county"/>
    <m/>
    <s v="Snowdens Second Addition To His Manner"/>
    <s v="Patent held up for some reason - the survey was done Nov 1737."/>
    <s v="Snowdens Third Addition to His Manor"/>
    <s v="Snowdens Third Addition To His Manor Plat"/>
    <m/>
    <x v="56"/>
    <m/>
    <s v="Surveyed 11/14/1737 by Henry Ridgely; Patented in Mar 1746 by Richard Snowden for 6296 acres; Resurvey of Snowdens Second Addition to His Manner adjoining Partnership, Hickory Ridge, Baer Garden, Brothers Content, and Charley Forrest, much of it in Prince George's county"/>
    <s v="SNOWDENS THIRD ADDITION TO HIS MANOR"/>
    <s v="SNOWDENS THIRD ADDITION TO HIS MANOR"/>
    <s v="1746"/>
    <s v="Y"/>
    <s v="Patented in Mar 1746 by SNOWDEN, Richard for 6296 acres; resurvey of Snowdens Second Addition to His Manner adjoining Partnership, Hickory Ridge, Baer Garden, Brothers Content, and Charley Forrest, much of it in Prince George's county"/>
    <s v="N"/>
    <x v="20"/>
    <m/>
    <m/>
    <m/>
    <m/>
    <s v=""/>
    <m/>
    <m/>
    <m/>
    <s v="1746"/>
    <s v="Y"/>
    <s v="Patented in Mar 1746 by SNOWDEN, Richard for 6296 acres; resurvey of Snowdens Second Addition to His Manner adjoining Partnership, Hickory Ridge, Baer Garden, Brothers Content, and Charley Forrest, much of it in Prince George's county"/>
    <s v="N"/>
    <s v="1746"/>
    <s v="Y"/>
  </r>
  <r>
    <x v="721"/>
    <s v="SNUG BIT"/>
    <x v="7"/>
    <s v=" Orlando Griffith"/>
    <s v="10/20/1768"/>
    <x v="105"/>
    <s v="1768-10"/>
    <s v="WELSH, John"/>
    <s v=" John Welsh"/>
    <s v="WELSH, John"/>
    <s v="Jun 1770"/>
    <s v="1770"/>
    <s v="1770-06"/>
    <s v="Anne Arundel"/>
    <x v="1"/>
    <x v="0"/>
    <n v="18"/>
    <s v="beginning &quot;on a south hill side&quot;"/>
    <s v="John's Hurry"/>
    <s v="Snug Bit"/>
    <m/>
    <s v="Snug Bit"/>
    <s v="Snug Bit Plat"/>
    <m/>
    <x v="6"/>
    <m/>
    <s v="Surveyed 10/20/1768 by Orlando Griffith; Patented in Jun 1770 by John Welsh for 18 acres repatented as John's Hurry; beginning &quot;on a south hill side&quot;"/>
    <s v="SNUG BIT"/>
    <s v="SNUG BIT"/>
    <s v="1770"/>
    <s v="Y"/>
    <s v="Patented in Jun 1770 by WELSH, John for 18 acres repatented as John's Hurry; beginning &quot;on a south hill side&quot;"/>
    <s v="N"/>
    <x v="12"/>
    <m/>
    <m/>
    <m/>
    <m/>
    <n v="680"/>
    <m/>
    <m/>
    <m/>
    <s v="1770"/>
    <s v="Y"/>
    <s v="Patented in Jun 1770 by WELSH, John for 18 acres repatented as John's Hurry; beginning &quot;on a south hill side&quot;"/>
    <s v="N"/>
    <s v="1770"/>
    <s v="Y"/>
  </r>
  <r>
    <x v="722"/>
    <s v="SOAP STONE RIDGE"/>
    <x v="1"/>
    <s v=" Basil Burgess"/>
    <s v="4/30/1773"/>
    <x v="29"/>
    <s v="1773-04"/>
    <s v="DORSEY, John"/>
    <s v=" John Dorsey"/>
    <s v="DORSEY, John"/>
    <s v="May 1774"/>
    <s v="1774"/>
    <s v="1774-05"/>
    <s v="Anne Arundel"/>
    <x v="1"/>
    <x v="0"/>
    <n v="12"/>
    <s v="&quot;Beginning at the end of the eleventh line of a tract or parcel of land called Partnership&quot;, looks like it conflicts with Hickory Ridge"/>
    <m/>
    <s v="Soap Stone Ridge"/>
    <m/>
    <s v="Soap Stone Ridge"/>
    <s v="Soap Stone Ridge Plat"/>
    <m/>
    <x v="23"/>
    <m/>
    <s v="Surveyed 4/30/1773 by Basil Burgess; Patented in May 1774 by John Dorsey for 12 acres; &quot;Beginning at the end of the eleventh line of a tract or parcel of land called Partnership&quot;, looks like it conflicts with Hickory Ridge"/>
    <s v="SOAP STONE RIDGE"/>
    <s v="SOAP STONE RIDGE"/>
    <s v="1774"/>
    <s v="Y"/>
    <s v="Patented in May 1774 by DORSEY, John for 12 acres; &quot;Beginning at the end of the eleventh line of a tract or parcel of land called Partnership&quot;, looks like it conflicts with Hickory Ridge"/>
    <s v="N"/>
    <x v="20"/>
    <m/>
    <m/>
    <m/>
    <m/>
    <s v=""/>
    <m/>
    <m/>
    <m/>
    <s v="1774"/>
    <s v="Y"/>
    <s v="Patented in May 1774 by DORSEY, John for 12 acres; &quot;Beginning at the end of the eleventh line of a tract or parcel of land called Partnership&quot;, looks like it conflicts with Hickory Ridge"/>
    <s v="N"/>
    <s v="1774"/>
    <s v="Y"/>
  </r>
  <r>
    <x v="723"/>
    <s v="SOUTH BRAN"/>
    <x v="3"/>
    <s v=" Richard Shipley"/>
    <s v="5/3/1753"/>
    <x v="27"/>
    <s v="1753-05"/>
    <s v="CAMPBELL, John"/>
    <s v=" John Campbell"/>
    <s v="CAMPBELL, John"/>
    <s v="Nov 1754"/>
    <s v="1754"/>
    <s v="1754-11"/>
    <s v="Anne Arundel"/>
    <x v="1"/>
    <x v="1"/>
    <n v="411"/>
    <s v="Resurvey of Dunkel &quot;in the great fork of Patuxent River&quot;"/>
    <s v="Four Brothers Portion"/>
    <s v="Dunkel"/>
    <m/>
    <s v="South Bran"/>
    <s v="South Bran Plat"/>
    <m/>
    <x v="101"/>
    <m/>
    <s v="Surveyed 5/3/1753 by Richard Shipley; Patented in Nov 1754 by John Campbell for 411 acres repatented as Four Brothers Portion; Resurvey of Dunkel &quot;in the great fork of Patuxent River&quot;"/>
    <s v="SOUTH BRAN"/>
    <s v="SOUTH BRAN"/>
    <s v="1754"/>
    <s v="Y"/>
    <s v="Patented in Nov 1754 by CAMPBELL, John for 411 acres repatented as Four Brothers Portion; Resurvey of Dunkel &quot;in the great fork of Patuxent River&quot;"/>
    <s v="N"/>
    <x v="14"/>
    <m/>
    <m/>
    <m/>
    <m/>
    <n v="175"/>
    <m/>
    <m/>
    <m/>
    <s v="1754"/>
    <s v="Y"/>
    <s v="Patented in Nov 1754 by CAMPBELL, John for 411 acres repatented as Four Brothers Portion; Resurvey of Dunkel &quot;in the great fork of Patuxent River&quot;"/>
    <s v="N"/>
    <s v="1754"/>
    <s v="Y"/>
  </r>
  <r>
    <x v="724"/>
    <s v="SOUTHERN ADDITION"/>
    <x v="3"/>
    <s v=" Richard Shipley"/>
    <s v="4/25/1752"/>
    <x v="50"/>
    <s v="1752-04"/>
    <s v="HAMMOND, Charles "/>
    <s v=" Charles  Hammond"/>
    <s v="HAMMOND, Charles "/>
    <s v="Sep 1761"/>
    <s v="1761"/>
    <s v="1761-09"/>
    <s v="Anne Arundel"/>
    <x v="1"/>
    <x v="0"/>
    <n v="264"/>
    <s v="&quot;on the head drafts of that branch of Patuxent called Browns River&quot; adjoining Delaware Bottom, and Woodford"/>
    <m/>
    <s v="Southern Addition"/>
    <m/>
    <s v="Southern Addition"/>
    <s v="Southern Addition Plat"/>
    <m/>
    <x v="11"/>
    <s v=""/>
    <s v="Surveyed 4/25/1752 by Richard Shipley; Patented in Sep 1761 by Charles Hammond for 264 acres; &quot;on the head drafts of that branch of Patuxent called Browns River&quot; adjoining Delaware Bottom, and Woodford"/>
    <s v="SOUTHERN ADDITION"/>
    <s v="SOUTHERN ADDITION"/>
    <s v="1761"/>
    <s v="Y"/>
    <s v="Patented in Sep 1761 by HAMMOND, Charles for 264 acres; &quot;on the head drafts of that branch of Patuxent called Browns River&quot; adjoining Delaware Bottom, and Woodford"/>
    <s v="N"/>
    <x v="23"/>
    <m/>
    <m/>
    <m/>
    <m/>
    <n v="231"/>
    <m/>
    <m/>
    <m/>
    <s v="1761"/>
    <s v="Y"/>
    <s v="Patented in Sep 1761 by HAMMOND, Charles for 264 acres; &quot;on the head drafts of that branch of Patuxent called Browns River&quot; adjoining Delaware Bottom, and Woodford"/>
    <s v="N"/>
    <s v="1761"/>
    <s v="Y"/>
  </r>
  <r>
    <x v="725"/>
    <s v=""/>
    <x v="3"/>
    <s v=" Richard Shipley"/>
    <s v="5/10/1745"/>
    <x v="74"/>
    <s v="1745-05"/>
    <s v="HAMMOND, Philip "/>
    <s v=" Philip  Hammond"/>
    <s v="HAMMOND, Philip "/>
    <s v="May 1745"/>
    <s v="1745"/>
    <s v="1745-05"/>
    <s v="Anne Arundel"/>
    <x v="1"/>
    <x v="2"/>
    <n v="360"/>
    <m/>
    <m/>
    <s v="Southern Addition"/>
    <s v="never patented - first half of survey missing"/>
    <s v="Southern Addition"/>
    <s v="Southern Addition Plat"/>
    <m/>
    <x v="11"/>
    <m/>
    <s v="Surveyed 5/10/1745 by Richard Shipley; Patented in May 1745 by Philip Hammond for 360 acres"/>
    <s v="SOUTHERN ADDITION (Unpatented)"/>
    <s v="SOUTHERN ADDITION (Unpatented)"/>
    <s v=""/>
    <s v=""/>
    <s v=""/>
    <s v=""/>
    <x v="23"/>
    <m/>
    <m/>
    <m/>
    <m/>
    <s v=""/>
    <m/>
    <m/>
    <m/>
    <s v=""/>
    <s v=""/>
    <s v=""/>
    <s v=""/>
    <s v=""/>
    <s v=""/>
  </r>
  <r>
    <x v="726"/>
    <s v=""/>
    <x v="9"/>
    <s v=" Baruch Fowler"/>
    <s v="8/24/1796"/>
    <x v="59"/>
    <s v="1796-08"/>
    <s v="STONE, John H."/>
    <s v=" John H. Stone"/>
    <s v="STONE, John H."/>
    <s v="Mar 1804"/>
    <s v="1804"/>
    <s v="1804-03"/>
    <s v="Anne Arundel"/>
    <x v="1"/>
    <x v="1"/>
    <n v="492.25"/>
    <s v="Resurvey of Head Quarters into 6 separate tracts clear of elder surveys and adding vacancies"/>
    <m/>
    <s v="Split Tract"/>
    <m/>
    <s v="Split Tract"/>
    <s v="Split Tract Plat"/>
    <m/>
    <x v="199"/>
    <m/>
    <s v="Surveyed 8/24/1796 by Baruch Fowler; Patented in Mar 1804 by John H. Stone for 492.25 acres; Resurvey of Head Quarters into 6 separate tracts clear of elder surveys and adding vacancies"/>
    <s v="SPLIT TRACT"/>
    <s v="SPLIT TRACT"/>
    <s v=""/>
    <s v=""/>
    <s v=""/>
    <s v=""/>
    <x v="1"/>
    <m/>
    <m/>
    <m/>
    <m/>
    <s v=""/>
    <m/>
    <m/>
    <m/>
    <s v=""/>
    <s v=""/>
    <s v=""/>
    <s v=""/>
    <s v=""/>
    <s v=""/>
  </r>
  <r>
    <x v="727"/>
    <s v="SPURRIERS INTEREST"/>
    <x v="9"/>
    <s v=" Baruch Fowler"/>
    <s v="12/17/1795"/>
    <x v="66"/>
    <s v="1795-12"/>
    <s v="SPURRIER, John"/>
    <s v=" John Spurrier"/>
    <s v="SPURRIER, John"/>
    <s v="Mar 1808"/>
    <s v="1808"/>
    <s v="1808-03"/>
    <s v="Anne Arundel"/>
    <x v="1"/>
    <x v="0"/>
    <n v="12"/>
    <s v="adjoining Brown's Purchase, Warfield's Contrivance, and Barry's Duck"/>
    <m/>
    <s v="Spurriers Interest"/>
    <m/>
    <s v="Spurriers Interest"/>
    <s v="Spurriers Interest Plat"/>
    <m/>
    <x v="42"/>
    <m/>
    <s v="Surveyed 12/17/1795 by Baruch Fowler; Patented in Mar 1808 by John Spurrier for 12 acres; adjoining Brown's Purchase, Warfield's Contrivance, and Barry's Duck"/>
    <s v="SPURRIERS INTEREST"/>
    <s v="SPURRIERS INTEREST"/>
    <s v="1808"/>
    <s v="Y"/>
    <s v="Patented in Mar 1808 by SPURRIER, John for 12 acres; adjoining Brown's Purchase, Warfield's Contrivance, and Barry's Duck"/>
    <s v="N"/>
    <x v="7"/>
    <m/>
    <m/>
    <m/>
    <m/>
    <n v="704"/>
    <m/>
    <m/>
    <m/>
    <s v="1808"/>
    <s v="Y"/>
    <s v="Patented in Mar 1808 by SPURRIER, John for 12 acres; adjoining Brown's Purchase, Warfield's Contrivance, and Barry's Duck"/>
    <s v="N"/>
    <s v="1808"/>
    <s v="Y"/>
  </r>
  <r>
    <x v="728"/>
    <s v="SPURRIERS LOT"/>
    <x v="2"/>
    <s v=" Henry Ridgely"/>
    <s v="3/28/1728"/>
    <x v="52"/>
    <s v="1728-03"/>
    <s v="SPURRIER, Thomas "/>
    <s v=" Thomas  Spurrier"/>
    <s v="SPURRIER, Thomas "/>
    <s v="Dec 1732"/>
    <s v="1732"/>
    <s v="1732-12"/>
    <s v="Anne Arundel"/>
    <x v="1"/>
    <x v="0"/>
    <n v="190"/>
    <s v="&quot;near the head of the drafts of a great branch leading into Snowdens River of Patuxent&quot;, near Eastern Branch Road (the great branch was later called Spurriers Branch)"/>
    <m/>
    <s v="Spurriers Lot"/>
    <m/>
    <s v="Spurriers Lot"/>
    <s v="Spurriers Lot Plat"/>
    <m/>
    <x v="42"/>
    <s v="Spurrier"/>
    <s v="Surveyed 3/28/1728 by Henry Ridgely; Patented in Dec 1732 by Thomas Spurrier for 190 acres; &quot;near the head of the drafts of a great branch leading into Snowdens River of Patuxent&quot;, near Eastern Branch Road (the great branch was later called Spurriers Branch)"/>
    <s v="SPURRIERS LOT"/>
    <s v="SPURRIERS LOT"/>
    <s v="1732"/>
    <s v="Y"/>
    <s v="Patented in Dec 1732 by SPURRIER, Thomas for 190 acres; &quot;near the head of the drafts of a great branch leading into Snowdens River of Patuxent&quot;, near Eastern Branch Road (the great branch was later called Spurriers Branch)"/>
    <s v="N"/>
    <x v="14"/>
    <s v="Descriptive"/>
    <s v="head of drafts of Eastern Branch and Road (Spurriers Branch)"/>
    <m/>
    <n v="-2"/>
    <n v="325"/>
    <m/>
    <m/>
    <m/>
    <s v="1732"/>
    <s v="Y"/>
    <s v="Patented in Dec 1732 by SPURRIER, Thomas for 190 acres; &quot;near the head of the drafts of a great branch leading into Snowdens River of Patuxent&quot;, near Eastern Branch Road (the great branch was later called Spurriers Branch)"/>
    <s v="N"/>
    <s v="1732"/>
    <s v="Y"/>
  </r>
  <r>
    <x v="729"/>
    <s v=""/>
    <x v="4"/>
    <s v=" Vachel Stevens"/>
    <m/>
    <x v="10"/>
    <s v=""/>
    <s v="SPURRIER, Thomas "/>
    <s v=" Thomas  Spurrier"/>
    <s v="SPURRIER, Thomas "/>
    <n v="1795"/>
    <s v="1795"/>
    <s v="1795-01"/>
    <s v="Anne Arundel"/>
    <x v="2"/>
    <x v="0"/>
    <n v="10"/>
    <s v="vacant land adjoining The Meadow"/>
    <m/>
    <s v="Spurriers Lot (1795)"/>
    <s v="Had the original Spurrier's Lot been renamed by now?  Where was the Meadow (there were several patented in the 1760s in AACo)"/>
    <s v="Spurriers Lot (1795)"/>
    <m/>
    <m/>
    <x v="42"/>
    <m/>
    <s v=" by Vachel StevensPatented in 1795 by Thomas Spurrier for 10 acres; vacant land adjoining The Meadow"/>
    <s v="SPURRIERS LOT (1795)"/>
    <s v="SPURRIERS LOT (1795)"/>
    <s v=""/>
    <s v=""/>
    <s v=""/>
    <s v=""/>
    <x v="0"/>
    <m/>
    <m/>
    <m/>
    <m/>
    <s v=""/>
    <m/>
    <m/>
    <m/>
    <s v=""/>
    <s v=""/>
    <s v=""/>
    <s v=""/>
    <s v=""/>
    <s v=""/>
  </r>
  <r>
    <x v="730"/>
    <s v=""/>
    <x v="4"/>
    <s v=" Vachel Stevens"/>
    <m/>
    <x v="10"/>
    <s v=""/>
    <s v="SPURRIER, Thomas "/>
    <s v=" Thomas  Spurrier"/>
    <s v="SPURRIER, Thomas "/>
    <s v="Aug 1795"/>
    <s v="1795"/>
    <s v="1795-08"/>
    <s v="Anne Arundel"/>
    <x v="2"/>
    <x v="0"/>
    <n v="30"/>
    <s v="Beginning&quot; at the end of the fifty fifth line of a tract or parcel of land called The Trusty Friend&quot;,  this tract is in Anne Arundel near Champion Forest and has more than 55 courses whereas the one in Howard County only has 45 courses"/>
    <m/>
    <s v="Spurriers Second Lot"/>
    <m/>
    <s v="Spurriers Second Lot"/>
    <m/>
    <m/>
    <x v="42"/>
    <m/>
    <s v=" by Vachel StevensPatented in Aug 1795 by Thomas Spurrier for 30 acres; Beginning&quot; at the end of the fifty fifth line of a tract or parcel of land called The Trusty Friend&quot;,  this tract is in Anne Arundel near Champion Forest and has more than 55 courses whereas the one in Howard County only has 45 courses"/>
    <s v="SPURRIERS SECOND LOT"/>
    <s v="SPURRIERS SECOND LOT"/>
    <s v=""/>
    <s v=""/>
    <s v=""/>
    <s v=""/>
    <x v="0"/>
    <m/>
    <m/>
    <m/>
    <m/>
    <s v=""/>
    <m/>
    <m/>
    <m/>
    <s v=""/>
    <s v=""/>
    <s v=""/>
    <s v=""/>
    <s v=""/>
    <s v=""/>
  </r>
  <r>
    <x v="731"/>
    <s v="STEVENS FOREST"/>
    <x v="5"/>
    <s v=""/>
    <m/>
    <x v="10"/>
    <s v=""/>
    <s v="STEVENS, Charles "/>
    <s v=" Charles  Stevens"/>
    <s v="STEVENS, Charles "/>
    <s v="May 1709"/>
    <s v="1709"/>
    <s v="1709-05"/>
    <s v="Anne Arundel"/>
    <x v="1"/>
    <x v="0"/>
    <n v="702"/>
    <s v="a portion was repatented as Felicity, a portion was resurveyed as Howard's Fair And Amicable Settlement from the resurvey conducted in Aug 1746 for 1283 acres to Philip Hammond"/>
    <s v="Felicity, Howard's Fair And Amicable Settlement, and Joseph's Gift"/>
    <s v="Stevens Forrest"/>
    <m/>
    <s v="no survey at MSA patent site; MSA S1581-4542; Settlers of MD"/>
    <m/>
    <m/>
    <x v="54"/>
    <s v="Stevens"/>
    <s v="Patented in May 1709 by Charles Stevens for 702 acres repatented as Felicity, Howard's Fair And Amicable Settlement, and Joseph's Gift; a portion was repatented as Felicity, a portion was resurveyed as Howard's Fair And Amicable Settlement from the resurvey conducted in Aug 1746 for 1283 acres to Philip Hammond"/>
    <s v="STEVENS FOREST"/>
    <s v="STEVENS FOREST"/>
    <s v="1709"/>
    <s v="Y"/>
    <s v="Patented in May 1709 by STEVENS, Charles for 702 acres repatented as Felicity, Howard's Fair And Amicable Settlement, and Joseph's Gift; a portion was repatented as Felicity, a portion was resurveyed as Howard's Fair And Amicable Settlement from the resurvey conducted in Aug 1746 for 1283 acres to Philip Hammond"/>
    <s v="N"/>
    <x v="13"/>
    <m/>
    <m/>
    <m/>
    <m/>
    <n v="92"/>
    <m/>
    <m/>
    <m/>
    <s v="1709"/>
    <s v="Y"/>
    <s v="Patented in May 1709 by STEVENS, Charles for 702 acres repatented as Felicity, Howard's Fair And Amicable Settlement, and Joseph's Gift; a portion was repatented as Felicity, a portion was resurveyed as Howard's Fair And Amicable Settlement from the resurvey conducted in Aug 1746 for 1283 acres to Philip Hammond"/>
    <s v="N"/>
    <s v="1709"/>
    <s v="Y"/>
  </r>
  <r>
    <x v="732"/>
    <s v=""/>
    <x v="6"/>
    <s v=" William Cromwell"/>
    <s v="6/10/1744"/>
    <x v="12"/>
    <s v="1744-06"/>
    <s v="HAMMOND, Philip "/>
    <s v=" Philip  Hammond"/>
    <s v="HAMMOND, Philip "/>
    <s v="Aug 1746"/>
    <s v="1746"/>
    <s v="1746-08"/>
    <s v="Anne Arundel"/>
    <x v="1"/>
    <x v="1"/>
    <n v="1283"/>
    <s v="&quot;on that branch of Patuxent called Browns River&quot;, adjoining Talbotts Resolution, Whitakers Chance, Hazard, Richmonds Lot, Geists Plains, Howards Passage,  Addition (Thomas Brown), and Rich Neck"/>
    <s v="Howards Fair And Amicable Agreement"/>
    <s v="Stevens Forest"/>
    <m/>
    <s v="Stevens Forest - Resurveyed"/>
    <s v="Stevens Forest - Resurveyed Plat"/>
    <m/>
    <x v="11"/>
    <m/>
    <s v="Surveyed 6/10/1744 by William Cromwell; Patented in Aug 1746 by Philip Hammond for 1283 acres repatented as Howards Fair And Amicable Agreement; &quot;on that branch of Patuxent called Browns River&quot;, adjoining Talbotts Resolution, Whitakers Chance, Hazard, Richmonds Lot, Geists Plains, Howards Passage,  Addition (Thomas Brown), and Rich Neck"/>
    <s v="STEVENS FOREST"/>
    <s v="STEVENS FOREST - Resurveyed"/>
    <s v=""/>
    <s v=""/>
    <s v=""/>
    <s v=""/>
    <x v="13"/>
    <m/>
    <m/>
    <m/>
    <m/>
    <n v="33"/>
    <m/>
    <m/>
    <m/>
    <s v=""/>
    <s v=""/>
    <s v=""/>
    <s v=""/>
    <s v=""/>
    <s v=""/>
  </r>
  <r>
    <x v="733"/>
    <s v="STEVENS LEVEL"/>
    <x v="1"/>
    <s v=" Basil Burgess"/>
    <s v="11/10/1770"/>
    <x v="0"/>
    <s v="1770-11"/>
    <s v="TODD, Benjamin"/>
    <s v=" Benjamin Todd"/>
    <s v="TODD, Benjamin"/>
    <s v="Sep 1796"/>
    <s v="1796"/>
    <s v="1796-09"/>
    <s v="Anne Arundel"/>
    <x v="1"/>
    <x v="0"/>
    <n v="24.5"/>
    <s v="&quot;Beginning at the end of the east it being the last course of a tract or parcel of land called Tuckers Delight and the beginning of another tract or parcel of land called The Addition to Tuckers Delight&quot; (should say east 120)"/>
    <m/>
    <s v="Stevens Level"/>
    <m/>
    <s v="Stevens Level"/>
    <s v="Stevens Level Plat"/>
    <m/>
    <x v="200"/>
    <m/>
    <s v="Surveyed 11/10/1770 by Basil Burgess; Patented in Sep 1796 by Benjamin Todd for 24.5 acres; &quot;Beginning at the end of the east it being the last course of a tract or parcel of land called Tuckers Delight and the beginning of another tract or parcel of land called The Addition to Tuckers Delight&quot; (should say east 120)"/>
    <s v="STEVENS LEVEL"/>
    <s v="STEVENS LEVEL"/>
    <s v="1796"/>
    <s v="Y"/>
    <s v="Patented in Sep 1796 by TODD, Benjamin for 24.5 acres; &quot;Beginning at the end of the east it being the last course of a tract or parcel of land called Tuckers Delight and the beginning of another tract or parcel of land called The Addition to Tuckers Delight&quot; (should say east 120)"/>
    <s v="N"/>
    <x v="3"/>
    <m/>
    <m/>
    <m/>
    <m/>
    <n v="637"/>
    <m/>
    <m/>
    <m/>
    <s v="1796"/>
    <s v="Y"/>
    <s v="Patented in Sep 1796 by TODD, Benjamin for 24.5 acres; &quot;Beginning at the end of the east it being the last course of a tract or parcel of land called Tuckers Delight and the beginning of another tract or parcel of land called The Addition to Tuckers Delight&quot; (should say east 120)"/>
    <s v="N"/>
    <s v="1796"/>
    <s v="Y"/>
  </r>
  <r>
    <x v="734"/>
    <s v="STINCHCOMB HILLS"/>
    <x v="20"/>
    <s v=" Nicholas Ruxton Gay"/>
    <s v="8/2/1752"/>
    <x v="50"/>
    <s v="1752-08"/>
    <s v="STINCHCOMB, John"/>
    <s v=" John Stinchcomb"/>
    <s v="STINCHCOMB, John"/>
    <s v="Aug 1753"/>
    <s v="1753"/>
    <s v="1753-08"/>
    <s v="Baltimore"/>
    <x v="0"/>
    <x v="1"/>
    <n v="345"/>
    <s v="Resurvey of Overlook just north of the Patapsco Falls centered around Daniels; plat shows large rocks which still exist and help set the boundaries for Mount Calvary and Hebron"/>
    <m/>
    <s v="Overlook"/>
    <m/>
    <s v="Stinchcomb Hills"/>
    <s v="Stinchcomb Hills Plat"/>
    <m/>
    <x v="201"/>
    <m/>
    <s v="Surveyed 8/2/1752 by Nicholas Ruxton Gay; Patented in Aug 1753 by John Stinchcomb for 345 acres; Resurvey of Overlook just north of the Patapsco Falls centered around Daniels; plat shows large rocks which still exist and help set the boundaries for Mount Calvary and Hebron"/>
    <s v="STINCHCOMB HILLS"/>
    <s v="STINCHCOMB HILLS"/>
    <s v="1753"/>
    <s v="Y"/>
    <s v="Patented in Aug 1753 by STINCHCOMB, John for 345 acres; Resurvey of Overlook just north of the Patapsco Falls centered around Daniels; plat shows large rocks which still exist and help set the boundaries for Mount Calvary and Hebron"/>
    <s v="N"/>
    <x v="0"/>
    <m/>
    <m/>
    <m/>
    <n v="-2"/>
    <n v="191"/>
    <m/>
    <m/>
    <m/>
    <s v="1753"/>
    <s v="Y"/>
    <s v="Patented in Aug 1753 by STINCHCOMB, John for 345 acres; Resurvey of Overlook just north of the Patapsco Falls centered around Daniels; plat shows large rocks which still exist and help set the boundaries for Mount Calvary and Hebron"/>
    <s v="N"/>
    <s v="1753"/>
    <s v="Y"/>
  </r>
  <r>
    <x v="735"/>
    <s v="STONERS HAMMER"/>
    <x v="8"/>
    <s v=" Joshua Griffith"/>
    <s v="4/1/1762"/>
    <x v="15"/>
    <s v="1762-04"/>
    <s v="STONER, John"/>
    <s v=" John Stoner"/>
    <s v="STONER, John"/>
    <s v="Apr 1762"/>
    <s v="1762"/>
    <s v="1762-04"/>
    <s v="Anne Arundel"/>
    <x v="1"/>
    <x v="0"/>
    <n v="54"/>
    <s v="starting at a tree &quot;on the north side of a small draft of Patuxent River it being a bounder of the land called Trusty Friend&quot;"/>
    <m/>
    <s v="Stoners Hammer"/>
    <m/>
    <s v="Stoners Hammer"/>
    <s v="Stoners Hammer Plat"/>
    <m/>
    <x v="202"/>
    <m/>
    <s v="Surveyed 4/1/1762 by Joshua Griffith; Patented in Apr 1762 by John Stoner for 54 acres; starting at a tree &quot;on the north side of a small draft of Patuxent River it being a bounder of the land called Trusty Friend&quot;"/>
    <s v="STONERS HAMMER"/>
    <s v="STONERS HAMMER"/>
    <s v="1762"/>
    <s v="Y"/>
    <s v="Patented in Apr 1762 by STONER, John for 54 acres; starting at a tree &quot;on the north side of a small draft of Patuxent River it being a bounder of the land called Trusty Friend&quot;"/>
    <s v="N"/>
    <x v="7"/>
    <m/>
    <m/>
    <m/>
    <m/>
    <n v="520"/>
    <m/>
    <m/>
    <m/>
    <s v="1762"/>
    <s v="Y"/>
    <s v="Patented in Apr 1762 by STONER, John for 54 acres; starting at a tree &quot;on the north side of a small draft of Patuxent River it being a bounder of the land called Trusty Friend&quot;"/>
    <s v="N"/>
    <s v="1762"/>
    <s v="Y"/>
  </r>
  <r>
    <x v="736"/>
    <s v=""/>
    <x v="19"/>
    <s v=" Thomas White"/>
    <s v="11/10/1741"/>
    <x v="9"/>
    <s v="1741-11"/>
    <s v="HAMMOND, John "/>
    <s v=" John  Hammond"/>
    <s v="HAMMOND, John "/>
    <s v="Aug 1742"/>
    <s v="1742"/>
    <s v="1742-08"/>
    <s v="Baltimore"/>
    <x v="0"/>
    <x v="0"/>
    <n v="32"/>
    <s v="in Baltimore County starting &quot;by a branch that leads into the western falls of Patapsco River&quot;, Stoney Hill was on the north side of the Patapsco but John Chance added a vacancy on the south side of the river"/>
    <s v="John Chance"/>
    <s v="Stoney Hill"/>
    <m/>
    <s v="Stoney Hill"/>
    <s v="Stoney Hill Plat"/>
    <m/>
    <x v="11"/>
    <m/>
    <s v="Surveyed 11/10/1741 by Thomas White; Patented in Aug 1742 by John Hammond for 32 acres repatented as John Chance; in Baltimore County starting &quot;by a branch that leads into the western falls of Patapsco River&quot;, Stoney Hill was on the north side of the Patapsco but John Chance added a vacancy on the south side of the river"/>
    <s v="STONEY HILL"/>
    <s v="STONEY HILL"/>
    <s v=""/>
    <s v=""/>
    <s v=""/>
    <s v=""/>
    <x v="0"/>
    <m/>
    <m/>
    <m/>
    <m/>
    <s v=""/>
    <m/>
    <m/>
    <m/>
    <s v=""/>
    <s v=""/>
    <s v=""/>
    <s v=""/>
    <s v=""/>
    <s v=""/>
  </r>
  <r>
    <x v="737"/>
    <s v="STONEY HILL - BARNES"/>
    <x v="1"/>
    <s v=" Basil Burgess"/>
    <s v="12/10/1770"/>
    <x v="0"/>
    <s v="1770-12"/>
    <s v="BARNES, Robert "/>
    <s v=" Robert  Barnes"/>
    <s v="BARNES, Robert "/>
    <s v="May 1774"/>
    <s v="1774"/>
    <s v="1774-05"/>
    <s v="Anne Arundel"/>
    <x v="1"/>
    <x v="0"/>
    <n v="18"/>
    <s v="Beginning &quot;on the south side of a branch, about one hundred yards to the eastward of the said Robert Barnes's now dwelling house&quot;"/>
    <m/>
    <s v="Stoney Hill"/>
    <m/>
    <s v="Stoney Hill"/>
    <s v="Stoney Hill Plat"/>
    <m/>
    <x v="8"/>
    <m/>
    <s v="Surveyed 12/10/1770 by Basil Burgess; Patented in May 1774 by Robert Barnes for 18 acres; Beginning &quot;on the south side of a branch, about one hundred yards to the eastward of the said Robert Barnes's now dwelling house&quot;"/>
    <s v="STONEY HILL"/>
    <s v="STONEY HILL - Barnes"/>
    <s v="1774"/>
    <s v="Y"/>
    <s v="Patented in May 1774 by BARNES, Robert for 18 acres; Beginning &quot;on the south side of a branch, about one hundred yards to the eastward of the said Robert Barnes's now dwelling house&quot;"/>
    <s v="N"/>
    <x v="16"/>
    <m/>
    <m/>
    <m/>
    <m/>
    <n v="677"/>
    <m/>
    <m/>
    <m/>
    <s v="1774"/>
    <s v="Y"/>
    <s v="Patented in May 1774 by BARNES, Robert for 18 acres; Beginning &quot;on the south side of a branch, about one hundred yards to the eastward of the said Robert Barnes's now dwelling house&quot;"/>
    <s v="N"/>
    <s v="1774"/>
    <s v="Y"/>
  </r>
  <r>
    <x v="738"/>
    <s v=""/>
    <x v="0"/>
    <s v=" James Calder"/>
    <s v="1/22/1775"/>
    <x v="4"/>
    <s v="1775-01"/>
    <s v="MERCIER, Francis"/>
    <s v=" Francis Mercier"/>
    <s v="MERCIER, Francis"/>
    <s v="Feb 1776"/>
    <s v="1776"/>
    <s v="1776-02"/>
    <s v="Baltimore"/>
    <x v="0"/>
    <x v="0"/>
    <n v="53"/>
    <s v="&quot;Beginning at the end of the west thirty four perch line of a tract of land called Mercier's Friendship&quot;, adjoins Sallys Chance"/>
    <s v="Airy Hills And Pleasant Spriings, Merciers Industry"/>
    <s v="Stoney Hills"/>
    <m/>
    <s v="Stoney Hills"/>
    <s v="Stoney Hills Plat"/>
    <m/>
    <x v="28"/>
    <m/>
    <s v="Surveyed 1/22/1775 by James Calder; Patented in Feb 1776 by Francis Mercier for 53 acres repatented as Airy Hills And Pleasant Spriings, Merciers Industry; &quot;Beginning at the end of the west thirty four perch line of a tract of land called Mercier's Friendship&quot;, adjoins Sallys Chance"/>
    <s v="STONEY HILLS"/>
    <s v="STONEY HILLS - Mercier"/>
    <s v=""/>
    <s v=""/>
    <s v=""/>
    <s v=""/>
    <x v="0"/>
    <m/>
    <m/>
    <m/>
    <m/>
    <n v="542"/>
    <m/>
    <m/>
    <m/>
    <s v=""/>
    <s v=""/>
    <s v=""/>
    <s v=""/>
    <s v=""/>
    <s v=""/>
  </r>
  <r>
    <x v="739"/>
    <s v=""/>
    <x v="10"/>
    <s v=" John Dorsey"/>
    <m/>
    <x v="10"/>
    <s v=""/>
    <s v="HUGHS, Thomas"/>
    <s v=" Thomas Hughs"/>
    <s v="HUGHS, Thomas"/>
    <s v="Jul 1724"/>
    <s v="1724"/>
    <s v="1724-07"/>
    <s v="Baltimore"/>
    <x v="2"/>
    <x v="0"/>
    <n v="50"/>
    <s v="in Baltimore County &quot;on the south side the main falls of Patapsco River Beginning at four bounded Spanish Oaks standing in a line of a tract of land called Howard's Range&quot;"/>
    <m/>
    <s v="Stoney Run Hills"/>
    <m/>
    <s v="Stoney Run Hills"/>
    <m/>
    <m/>
    <x v="203"/>
    <m/>
    <s v=" by John DorseyPatented in Jul 1724 by Thomas Hughs for 50 acres; in Baltimore County &quot;on the south side the main falls of Patapsco River Beginning at four bounded Spanish Oaks standing in a line of a tract of land called Howard's Range&quot;"/>
    <s v="STONEY RUN HILLS"/>
    <s v="STONEY RUN HILLS"/>
    <s v=""/>
    <s v=""/>
    <s v=""/>
    <s v=""/>
    <x v="0"/>
    <m/>
    <m/>
    <m/>
    <m/>
    <s v=""/>
    <m/>
    <m/>
    <m/>
    <s v=""/>
    <s v=""/>
    <s v=""/>
    <s v=""/>
    <s v=""/>
    <s v=""/>
  </r>
  <r>
    <x v="740"/>
    <s v="STONEY STRATFORD"/>
    <x v="1"/>
    <s v=" Basil Burgess"/>
    <s v="4/7/1771"/>
    <x v="1"/>
    <s v="1771-04"/>
    <s v="HOBBS, Thomas "/>
    <s v=" Thomas  Hobbs"/>
    <s v="HOBBS, Thomas "/>
    <s v="Apr 1773"/>
    <s v="1773"/>
    <s v="1773-04"/>
    <s v="Anne Arundel"/>
    <x v="1"/>
    <x v="0"/>
    <n v="164"/>
    <s v="adjoining Noah's Ark"/>
    <s v="The Trusty Friend"/>
    <s v="Stoney Stratford"/>
    <m/>
    <s v="Stoney Stratford"/>
    <s v="Stoney Stratford Plat"/>
    <m/>
    <x v="1"/>
    <s v="Hobbs"/>
    <s v="Surveyed 4/7/1771 by Basil Burgess; Patented in Apr 1773 by Thomas Hobbs for 164 acres repatented as The Trusty Friend; adjoining Noah's Ark"/>
    <s v="STONEY STRATFORD"/>
    <s v="STONEY STRATFORD"/>
    <s v="1773"/>
    <s v="Y"/>
    <s v="Patented in Apr 1773 by HOBBS, Thomas for 164 acres repatented as The Trusty Friend; adjoining Noah's Ark"/>
    <s v="N"/>
    <x v="8"/>
    <m/>
    <m/>
    <m/>
    <m/>
    <n v="352"/>
    <m/>
    <m/>
    <m/>
    <s v="1773"/>
    <s v="Y"/>
    <s v="Patented in Apr 1773 by HOBBS, Thomas for 164 acres repatented as The Trusty Friend; adjoining Noah's Ark"/>
    <s v="N"/>
    <s v="1773"/>
    <s v="Y"/>
  </r>
  <r>
    <x v="741"/>
    <s v="STOP THE GAP"/>
    <x v="8"/>
    <s v=" Joshua Griffith"/>
    <s v="5/5/1768"/>
    <x v="105"/>
    <s v="1768-05"/>
    <s v="HOBBS, Joseph "/>
    <s v=" Joseph  Hobbs"/>
    <s v="HOBBS, Joseph "/>
    <s v="Feb 1762"/>
    <s v="1762"/>
    <s v="1762-02"/>
    <s v="Anne Arundel"/>
    <x v="1"/>
    <x v="0"/>
    <n v="22"/>
    <s v="&quot;on the north side and near of a draft of Patuxent River called the Cattail River&quot;"/>
    <s v="Warfield's Forest"/>
    <s v="Stop The Gap"/>
    <m/>
    <s v="Stop The Gap"/>
    <s v="Stop The Gap Plat"/>
    <m/>
    <x v="1"/>
    <s v="Hobbs"/>
    <s v="Surveyed 5/5/1768 by Joshua Griffith; Patented in Feb 1762 by Joseph Hobbs for 22 acres repatented as Warfield's Forest; &quot;on the north side and near of a draft of Patuxent River called the Cattail River&quot;"/>
    <s v="STOP THE GAP"/>
    <s v="STOP THE GAP"/>
    <s v="1762"/>
    <s v="Y"/>
    <s v="Patented in Feb 1762 by HOBBS, Joseph for 22 acres repatented as Warfield's Forest; &quot;on the north side and near of a draft of Patuxent River called the Cattail River&quot;"/>
    <s v="N"/>
    <x v="12"/>
    <m/>
    <m/>
    <m/>
    <m/>
    <n v="656"/>
    <m/>
    <m/>
    <m/>
    <s v="1762"/>
    <s v="Y"/>
    <s v="Patented in Feb 1762 by HOBBS, Joseph for 22 acres repatented as Warfield's Forest; &quot;on the north side and near of a draft of Patuxent River called the Cattail River&quot;"/>
    <s v="N"/>
    <s v="1762"/>
    <s v="Y"/>
  </r>
  <r>
    <x v="742"/>
    <s v="STORE HOUSE HILL"/>
    <x v="8"/>
    <s v=" Joshua Griffith"/>
    <s v="5/26/1772"/>
    <x v="18"/>
    <s v="1772-05"/>
    <s v="WELSH, John"/>
    <s v=" John Welsh"/>
    <s v="WELSH, John"/>
    <s v="Mar 1762"/>
    <s v="1762"/>
    <s v="1762-03"/>
    <s v="Anne Arundel"/>
    <x v="1"/>
    <x v="0"/>
    <n v="4"/>
    <s v="&quot;Beginning at the end of the seventeenth line of a tract of land called the Conclusion&quot;"/>
    <m/>
    <s v="Store House Hill"/>
    <m/>
    <s v="Store House Hill"/>
    <s v="Store House Hill Plat"/>
    <m/>
    <x v="6"/>
    <m/>
    <s v="Surveyed 5/26/1772 by Joshua Griffith; Patented in Mar 1762 by John Welsh for 4 acres; &quot;Beginning at the end of the seventeenth line of a tract of land called the Conclusion&quot;"/>
    <s v="STORE HOUSE HILL"/>
    <s v="STORE HOUSE HILL"/>
    <s v="1762"/>
    <s v="Y"/>
    <s v="Patented in Mar 1762 by WELSH, John for 4 acres; &quot;Beginning at the end of the seventeenth line of a tract of land called the Conclusion&quot;"/>
    <s v="N"/>
    <x v="4"/>
    <m/>
    <m/>
    <m/>
    <m/>
    <n v="749"/>
    <m/>
    <m/>
    <m/>
    <s v="1762"/>
    <s v="Y"/>
    <s v="Patented in Mar 1762 by WELSH, John for 4 acres; &quot;Beginning at the end of the seventeenth line of a tract of land called the Conclusion&quot;"/>
    <s v="N"/>
    <s v="1762"/>
    <s v="Y"/>
  </r>
  <r>
    <x v="743"/>
    <s v="STOUT"/>
    <x v="5"/>
    <s v=""/>
    <m/>
    <x v="10"/>
    <s v=""/>
    <s v="BEALE, Thomas"/>
    <s v=" Thomas Beale"/>
    <s v="BEALE, Thomas"/>
    <s v="Oct 1704"/>
    <s v="1704"/>
    <s v="1704-10"/>
    <s v="Baltimore"/>
    <x v="0"/>
    <x v="0"/>
    <n v="529"/>
    <s v="Mount Gilboa was patented in Apr 1761 by WILLIAMS, William for 499 acres repatented as Mount Unity; Resurvey of his 329 acre share of Stought (Stout) in Baltimore County, adjoining Fredericks Stadt and Hickory Ridge; Mount Unity was patented in Feb 1784 by ELLICOTT, Joseph for 55 acres; Resurvey of 34 acres of Mount Gilboa adding vacancies, spanning both sides of the great falls of Patapsco, adjoining Prestidges Folly and Good Neighborhood"/>
    <s v="Mount Gilboa - Williams"/>
    <s v="Stout"/>
    <m/>
    <s v="no survey found at MSA site; MSA S1582-9947; "/>
    <m/>
    <m/>
    <x v="204"/>
    <m/>
    <s v="Patented in Oct 1704 by Thomas Beale for 529 acres repatented as Mount Gilboa - Williams; Mount Gilboa was patented in Apr 1761 by WILLIAMS, William for 499 acres repatented as Mount Unity; Resurvey of his 329 acre share of Stought (Stout) in Baltimore County, adjoining Fredericks Stadt and Hickory Ridge; Mount Unity was patented in Feb 1784 by ELLICOTT, Joseph for 55 acres; Resurvey of 34 acres of Mount Gilboa adding vacancies, spanning both sides of the great falls of Patapsco, adjoining Prestidges Folly and Good Neighborhood"/>
    <s v="STOUT"/>
    <s v="STOUT"/>
    <s v="1704"/>
    <s v="Y"/>
    <s v="Patented in Oct 1704 by BEALE, Thomas for 529 acres repatented as Mount Gilboa - Williams; Mount Gilboa was patented in Apr 1761 by WILLIAMS, William for 499 acres repatented as Mount Unity; Resurvey of his 329 acre share of Stought (Stout) in Baltimore County, adjoining Fredericks Stadt and Hickory Ridge; Mount Unity was patented in Feb 1784 by ELLICOTT, Joseph for 55 acres; Resurvey of 34 acres of Mount Gilboa adding vacancies, spanning both sides of the great falls of Patapsco, adjoining Prestidges Folly and Good Neighborhood"/>
    <s v="N"/>
    <x v="0"/>
    <m/>
    <m/>
    <m/>
    <m/>
    <n v="237"/>
    <m/>
    <m/>
    <m/>
    <s v="1704"/>
    <s v="Y"/>
    <s v="Patented in Oct 1704 by BEALE, Thomas for 529 acres repatented as Mount Gilboa - Williams; Mount Gilboa was patented in Apr 1761 by WILLIAMS, William for 499 acres repatented as Mount Unity; Resurvey of his 329 acre share of Stought (Stout) in Baltimore County, adjoining Fredericks Stadt and Hickory Ridge; Mount Unity was patented in Feb 1784 by ELLICOTT, Joseph for 55 acres; Resurvey of 34 acres of Mount Gilboa adding vacancies, spanning both sides of the great falls of Patapsco, adjoining Prestidges Folly and Good Neighborhood"/>
    <s v="N"/>
    <s v="1704"/>
    <s v="Y"/>
  </r>
  <r>
    <x v="744"/>
    <s v="STRING"/>
    <x v="7"/>
    <s v=" Orlando Griffith"/>
    <s v="12/12/1768"/>
    <x v="105"/>
    <s v="1768-12"/>
    <s v="GRIFFITH, Henry "/>
    <s v=" Henry  Griffith"/>
    <s v="GRIFFITH, Henry "/>
    <s v="Jan 1769"/>
    <s v="1769"/>
    <s v="1769-01"/>
    <s v="Anne Arundel"/>
    <x v="1"/>
    <x v="0"/>
    <n v="10"/>
    <s v="&quot;Beginning at the end of the seventh course of a tract of land called Who Knows The Worth Of It&quot; and running northwest from there"/>
    <s v="String Enlarged"/>
    <s v="String"/>
    <m/>
    <s v="String"/>
    <s v="String Plat"/>
    <m/>
    <x v="53"/>
    <m/>
    <s v="Surveyed 12/12/1768 by Orlando Griffith; Patented in Jan 1769 by Henry Griffith for 10 acres repatented as String Enlarged; &quot;Beginning at the end of the seventh course of a tract of land called Who Knows The Worth Of It&quot; and running northwest from there"/>
    <s v="STRING"/>
    <s v="STRING"/>
    <s v="1769"/>
    <s v="Y"/>
    <s v="Patented in Jan 1769 by GRIFFITH, Henry for 10 acres repatented as String Enlarged; &quot;Beginning at the end of the seventh course of a tract of land called Who Knows The Worth Of It&quot; and running northwest from there"/>
    <s v="N"/>
    <x v="1"/>
    <m/>
    <m/>
    <m/>
    <m/>
    <n v="715"/>
    <m/>
    <m/>
    <m/>
    <s v="1769"/>
    <s v="Y"/>
    <s v="Patented in Jan 1769 by GRIFFITH, Henry for 10 acres repatented as String Enlarged; &quot;Beginning at the end of the seventh course of a tract of land called Who Knows The Worth Of It&quot; and running northwest from there"/>
    <s v="N"/>
    <s v="1769"/>
    <s v="Y"/>
  </r>
  <r>
    <x v="745"/>
    <s v="STRING ENLARGED"/>
    <x v="1"/>
    <s v=" Basil Burgess"/>
    <s v="1/12/1771"/>
    <x v="1"/>
    <s v="1771-01"/>
    <s v="CHASE, Samuel"/>
    <s v=" Samuel Chase"/>
    <s v="CHASE, Samuel"/>
    <s v="Jun 1774"/>
    <s v="1774"/>
    <s v="1774-06"/>
    <s v="Anne Arundel"/>
    <x v="1"/>
    <x v="1"/>
    <n v="644"/>
    <s v="Resurvey of String"/>
    <s v="Head Quarters"/>
    <s v="String"/>
    <m/>
    <s v="String Enlarged"/>
    <s v="String Enlarged Plat"/>
    <m/>
    <x v="67"/>
    <m/>
    <s v="Surveyed 1/12/1771 by Basil Burgess; Patented in Jun 1774 by Samuel Chase for 644 acres repatented as Head Quarters; Resurvey of String"/>
    <s v="STRING ENLARGED"/>
    <s v="STRING ENLARGED"/>
    <s v="1774"/>
    <s v="Y"/>
    <s v="Patented in Jun 1774 by CHASE, Samuel for 644 acres repatented as Head Quarters; Resurvey of String"/>
    <s v="N"/>
    <x v="1"/>
    <m/>
    <m/>
    <m/>
    <m/>
    <n v="105"/>
    <m/>
    <m/>
    <m/>
    <s v="1774"/>
    <s v="Y"/>
    <s v="Patented in Jun 1774 by CHASE, Samuel for 644 acres repatented as Head Quarters; Resurvey of String"/>
    <s v="N"/>
    <s v="1774"/>
    <s v="Y"/>
  </r>
  <r>
    <x v="746"/>
    <s v="STRINGERS ADDITION"/>
    <x v="6"/>
    <s v=" William Cromwell"/>
    <s v="11/29/1739"/>
    <x v="69"/>
    <s v="1739-11"/>
    <s v="STRINGER, Samuel"/>
    <s v=" Samuel Stringer"/>
    <s v="STRINGER, Samuel"/>
    <s v="Oct 1740"/>
    <s v="1740"/>
    <s v="1740-10"/>
    <s v="Anne Arundel"/>
    <x v="1"/>
    <x v="0"/>
    <n v="90"/>
    <s v="&quot;on Elkridg and next adjoyning to a tract of land called Warfields Contrivance&quot;"/>
    <s v="Stringer's Park"/>
    <s v="Stringers Addition"/>
    <m/>
    <s v="Stringers Addition"/>
    <s v="Stringers Addition Plat"/>
    <m/>
    <x v="176"/>
    <m/>
    <s v="Surveyed 11/29/1739 by William Cromwell; Patented in Oct 1740 by Samuel Stringer for 90 acres repatented as Stringer's Park; &quot;on Elkridg and next adjoyning to a tract of land called Warfields Contrivance&quot;"/>
    <s v="STRINGERS ADDITION"/>
    <s v="STRINGERS ADDITION"/>
    <s v="1740"/>
    <s v="Y"/>
    <s v="Patented in Oct 1740 by STRINGER, Samuel for 90 acres repatented as Stringer's Park; &quot;on Elkridg and next adjoyning to a tract of land called Warfields Contrivance&quot;"/>
    <s v="N"/>
    <x v="10"/>
    <m/>
    <m/>
    <m/>
    <m/>
    <n v="482"/>
    <m/>
    <m/>
    <m/>
    <s v="1740"/>
    <s v="Y"/>
    <s v="Patented in Oct 1740 by STRINGER, Samuel for 90 acres repatented as Stringer's Park; &quot;on Elkridg and next adjoyning to a tract of land called Warfields Contrivance&quot;"/>
    <s v="N"/>
    <s v="1740"/>
    <s v="Y"/>
  </r>
  <r>
    <x v="747"/>
    <s v="STRINGERS ADVANTAGE"/>
    <x v="1"/>
    <s v=" Basil Burgess"/>
    <s v="3/5/1773"/>
    <x v="29"/>
    <s v="1773-03"/>
    <s v="STRINGER, Richard"/>
    <s v=" Richard Stringer"/>
    <s v="STRINGER, Richard"/>
    <s v="Mar 1784"/>
    <s v="1784"/>
    <s v="1784-03"/>
    <s v="Anne Arundel"/>
    <x v="1"/>
    <x v="0"/>
    <n v="18"/>
    <s v="&quot;on the Middle River of Patuxent between the four following tracts of land (viz.) Wincopin Neck, Bare Hill, and the Addition on the north side of the said River and Warfields Range lying on the south side of the said river&quot;"/>
    <m/>
    <s v="Stringers Advantage"/>
    <m/>
    <s v="Stringers Advantage"/>
    <s v="Stringers Advantage Plat"/>
    <m/>
    <x v="176"/>
    <m/>
    <s v="Surveyed 3/5/1773 by Basil Burgess; Patented in Mar 1784 by Richard Stringer for 18 acres; &quot;on the Middle River of Patuxent between the four following tracts of land (viz.) Wincopin Neck, Bare Hill, and the Addition on the north side of the said River and Warfields Range lying on the south side of the said river&quot;"/>
    <s v="STRINGERS ADVANTAGE"/>
    <s v="STRINGERS ADVANTAGE"/>
    <s v="1784"/>
    <s v="Y"/>
    <s v="Patented in Mar 1784 by STRINGER, Richard for 18 acres; &quot;on the Middle River of Patuxent between the four following tracts of land (viz.) Wincopin Neck, Bare Hill, and the Addition on the north side of the said River and Warfields Range lying on the south side of the said river&quot;"/>
    <s v="N"/>
    <x v="10"/>
    <s v="Fixed/Dependent"/>
    <s v="Follows the zigzagging Patuxent River between Wincopin Neck, Bare Hills, The Addition - Worthington, and Warfields Range"/>
    <m/>
    <n v="-6"/>
    <n v="675"/>
    <m/>
    <m/>
    <m/>
    <s v="1784"/>
    <s v="Y"/>
    <s v="Patented in Mar 1784 by STRINGER, Richard for 18 acres; &quot;on the Middle River of Patuxent between the four following tracts of land (viz.) Wincopin Neck, Bare Hill, and the Addition on the north side of the said River and Warfields Range lying on the south side of the said river&quot;"/>
    <s v="N"/>
    <s v="1784"/>
    <s v="Y"/>
  </r>
  <r>
    <x v="748"/>
    <s v="STRINGERS NEGLECT"/>
    <x v="9"/>
    <s v=" Baruch Fowler"/>
    <s v="8/27/1803"/>
    <x v="64"/>
    <s v="1803-08"/>
    <s v="BROWN, Elisha"/>
    <s v=" Elisha Brown"/>
    <s v="BROWN, Elisha"/>
    <s v="Apr 1804"/>
    <s v="1804"/>
    <s v="1804-04"/>
    <s v="Anne Arundel"/>
    <x v="1"/>
    <x v="0"/>
    <n v="11"/>
    <s v="between The Addition to Hobb's Park, Crosses Forrest, and Halls Lot"/>
    <m/>
    <s v="Stringers Neglect"/>
    <m/>
    <s v="Stringers Neglect"/>
    <s v="Stringers Neglect Plat"/>
    <m/>
    <x v="64"/>
    <s v="Brown"/>
    <s v="Surveyed 8/27/1803 by Baruch Fowler; Patented in Apr 1804 by Elisha Brown for 11 acres; between The Addition to Hobb's Park, Crosses Forrest, and Halls Lot"/>
    <s v="STRINGERS NEGLECT"/>
    <s v="STRINGERS NEGLECT"/>
    <s v="1804"/>
    <s v="Y"/>
    <s v="Patented in Apr 1804 by BROWN, Elisha for 11 acres; between The Addition to Hobb's Park, Crosses Forrest, and Halls Lot"/>
    <s v="N"/>
    <x v="10"/>
    <m/>
    <m/>
    <m/>
    <m/>
    <n v="706"/>
    <m/>
    <m/>
    <m/>
    <s v="1804"/>
    <s v="Y"/>
    <s v="Patented in Apr 1804 by BROWN, Elisha for 11 acres; between The Addition to Hobb's Park, Crosses Forrest, and Halls Lot"/>
    <s v="N"/>
    <s v="1804"/>
    <s v="Y"/>
  </r>
  <r>
    <x v="749"/>
    <s v="STRINGERS PARK"/>
    <x v="1"/>
    <s v=" Basil Burgess"/>
    <s v="1/31/1771"/>
    <x v="1"/>
    <s v="1771-01"/>
    <s v="STRINGER, Richard"/>
    <s v=" Richard Stringer"/>
    <s v="STRINGER, Richard"/>
    <s v="Jun 1771"/>
    <s v="1771"/>
    <s v="1771-06"/>
    <s v="Anne Arundel"/>
    <x v="1"/>
    <x v="1"/>
    <n v="590"/>
    <s v="Resurvey of Stringer's Addition and Hobbs Park"/>
    <m/>
    <s v="Stringers Addition, Hobbs Park"/>
    <m/>
    <s v="Stringers Park"/>
    <s v="Stringers Park Plat"/>
    <m/>
    <x v="176"/>
    <m/>
    <s v="Surveyed 1/31/1771 by Basil Burgess; Patented in Jun 1771 by Richard Stringer for 590 acres; Resurvey of Stringer's Addition and Hobbs Park"/>
    <s v="STRINGERS PARK"/>
    <s v="STRINGERS PARK"/>
    <s v=""/>
    <s v=""/>
    <s v=""/>
    <s v=""/>
    <x v="10"/>
    <m/>
    <m/>
    <m/>
    <m/>
    <n v="124"/>
    <m/>
    <m/>
    <m/>
    <s v=""/>
    <s v=""/>
    <s v=""/>
    <s v=""/>
    <s v=""/>
    <s v=""/>
  </r>
  <r>
    <x v="750"/>
    <s v="STRUGGLE FOR LIFE"/>
    <x v="6"/>
    <s v=" William Cromwell"/>
    <s v="9/10/1744"/>
    <x v="12"/>
    <s v="1744-09"/>
    <s v="MEWSHAW, John"/>
    <s v=" John Mewshaw"/>
    <s v="MEWSHAW, John"/>
    <s v="Sep 1744"/>
    <s v="1744"/>
    <s v="1744-09"/>
    <s v="Anne Arundel"/>
    <x v="1"/>
    <x v="0"/>
    <n v="20"/>
    <s v="&quot;on the head branches of Patuxent River&quot; starting &quot;on the west side of a draft of Mewshaws Branch&quot;"/>
    <s v="Dependence"/>
    <s v="Struggle For Life"/>
    <m/>
    <s v="Struggle For Life"/>
    <s v="Struggle For Life Plat"/>
    <m/>
    <x v="205"/>
    <m/>
    <s v="Surveyed 9/10/1744 by William Cromwell; Patented in Sep 1744 by John Mewshaw for 20 acres repatented as Dependence; &quot;on the head branches of Patuxent River&quot; starting &quot;on the west side of a draft of Mewshaws Branch&quot;"/>
    <s v="STRUGGLE FOR LIFE"/>
    <s v="STRUGGLE FOR LIFE"/>
    <s v="1744"/>
    <s v="Y"/>
    <s v="Patented in Sep 1744 by MEWSHAW, John for 20 acres repatented as Dependence; &quot;on the head branches of Patuxent River&quot; starting &quot;on the west side of a draft of Mewshaws Branch&quot;"/>
    <s v="N"/>
    <x v="21"/>
    <m/>
    <m/>
    <m/>
    <m/>
    <n v="666"/>
    <m/>
    <m/>
    <m/>
    <s v="1744"/>
    <s v="Y"/>
    <s v="Patented in Sep 1744 by MEWSHAW, John for 20 acres repatented as Dependence; &quot;on the head branches of Patuxent River&quot; starting &quot;on the west side of a draft of Mewshaws Branch&quot;"/>
    <s v="N"/>
    <s v="1744"/>
    <s v="Y"/>
  </r>
  <r>
    <x v="751"/>
    <s v="TALBOTTS ADDITION"/>
    <x v="8"/>
    <s v=" Joshua Griffith"/>
    <s v="1/29/1762"/>
    <x v="15"/>
    <s v="1762-01"/>
    <s v="TALBOTT, Edward"/>
    <s v=" Edward Talbott"/>
    <s v="TALBOTT, Edward"/>
    <s v="Mar 1763"/>
    <s v="1763"/>
    <s v="1763-03"/>
    <s v="Anne Arundel"/>
    <x v="1"/>
    <x v="1"/>
    <n v="92"/>
    <s v="Resurvey of his share of 22 acres of Talbott's Last Shift to join his share with vacancies adjoining Chew's Vineyard"/>
    <m/>
    <s v="Talbotts Last Shift"/>
    <m/>
    <s v="Talbotts Addition"/>
    <s v="Talbotts Addition Plat"/>
    <m/>
    <x v="179"/>
    <m/>
    <s v="Surveyed 1/29/1762 by Joshua Griffith; Patented in Mar 1763 by Edward Talbott for 92 acres; Resurvey of his share of 22 acres of Talbott's Last Shift to join his share with vacancies adjoining Chew's Vineyard"/>
    <s v="TALBOTTS ADDITION"/>
    <s v="TALBOTTS ADDITION"/>
    <s v="1763"/>
    <s v="Y"/>
    <s v="Patented in Mar 1763 by TALBOTT, Edward for 92 acres; Resurvey of his share of 22 acres of Talbott's Last Shift to join his share with vacancies adjoining Chew's Vineyard"/>
    <s v="N"/>
    <x v="3"/>
    <m/>
    <m/>
    <m/>
    <m/>
    <n v="480"/>
    <m/>
    <m/>
    <m/>
    <s v="1763"/>
    <s v="Y"/>
    <s v="Patented in Mar 1763 by TALBOTT, Edward for 92 acres; Resurvey of his share of 22 acres of Talbott's Last Shift to join his share with vacancies adjoining Chew's Vineyard"/>
    <s v="N"/>
    <s v="1763"/>
    <s v="Y"/>
  </r>
  <r>
    <x v="752"/>
    <s v="TALBOTTS LAST SHIFT"/>
    <x v="2"/>
    <s v=" Henry Ridgely"/>
    <s v="9/5/1732"/>
    <x v="2"/>
    <s v="1732-09"/>
    <s v="TALBOTT, John "/>
    <s v=" John  Talbott"/>
    <s v="TALBOTT, John "/>
    <s v="Mar 1732"/>
    <s v="1732"/>
    <s v="1732-03"/>
    <s v="Anne Arundel"/>
    <x v="1"/>
    <x v="0"/>
    <n v="1120"/>
    <s v="All land on the great falls of the Patapsco lying between Moore's Morning Choice, Chew's Vineyard, and &quot;the other tract whereon Edward Dorsey now liveth&quot; (Dorsey's Adventure?)."/>
    <m/>
    <s v="Talbotts Last Shift"/>
    <m/>
    <s v="Talbotts Last Shift"/>
    <s v="Talbotts Last Shift Plat"/>
    <m/>
    <x v="179"/>
    <s v="Talbott"/>
    <s v="Surveyed 9/5/1732 by Henry Ridgely; Patented in Mar 1732 by John Talbott for 1120 acres; All land on the great falls of the Patapsco lying between Moore's Morning Choice, Chew's Vineyard, and &quot;the other tract whereon Edward Dorsey now liveth&quot; (Dorsey's Adventure?)."/>
    <s v="TALBOTTS LAST SHIFT"/>
    <s v="TALBOTTS LAST SHIFT"/>
    <s v="1732"/>
    <s v="Y"/>
    <s v="Patented in Mar 1732 by TALBOTT, John for 1120 acres; All land on the great falls of the Patapsco lying between Moore's Morning Choice, Chew's Vineyard, and &quot;the other tract whereon Edward Dorsey now liveth&quot; (Dorsey's Adventure?)."/>
    <s v="N"/>
    <x v="9"/>
    <m/>
    <m/>
    <m/>
    <n v="-4"/>
    <n v="46"/>
    <m/>
    <m/>
    <m/>
    <s v="1732"/>
    <s v="Y"/>
    <s v="Patented in Mar 1732 by TALBOTT, John for 1120 acres; All land on the great falls of the Patapsco lying between Moore's Morning Choice, Chew's Vineyard, and &quot;the other tract whereon Edward Dorsey now liveth&quot; (Dorsey's Adventure?)."/>
    <s v="N"/>
    <s v="1732"/>
    <s v="Y"/>
  </r>
  <r>
    <x v="753"/>
    <s v="TALBOTTS RESOLUTION MANOR"/>
    <x v="5"/>
    <s v=""/>
    <m/>
    <x v="10"/>
    <s v=""/>
    <s v="TALBOTT, John "/>
    <s v=" John  Talbott"/>
    <s v="TALBOTT, John "/>
    <s v="Aug 1714"/>
    <s v="1714"/>
    <s v="1714-08"/>
    <m/>
    <x v="1"/>
    <x v="0"/>
    <n v="1087"/>
    <m/>
    <m/>
    <s v="Talbotts Resolution Manor"/>
    <m/>
    <s v="no survey at MSA patent site; MSA S1593-1613; Settlers of MD (1715)"/>
    <m/>
    <m/>
    <x v="179"/>
    <s v="Talbott"/>
    <s v="Patented in Aug 1714 by John Talbott for 1087 acres"/>
    <s v="TALBOTTS RESOLUTION MANOR"/>
    <s v="TALBOTTS RESOLUTION MANOR"/>
    <s v="1714"/>
    <s v="Y"/>
    <s v="Patented in Aug 1714 by TALBOTT, John for 1087 acres"/>
    <s v="N"/>
    <x v="13"/>
    <m/>
    <m/>
    <m/>
    <m/>
    <n v="47"/>
    <m/>
    <m/>
    <m/>
    <s v="1714"/>
    <s v="Y"/>
    <s v="Patented in Aug 1714 by TALBOTT, John for 1087 acres"/>
    <s v="N"/>
    <s v="1714"/>
    <s v="Y"/>
  </r>
  <r>
    <x v="754"/>
    <s v="TARRIPAN HILL"/>
    <x v="7"/>
    <s v=" Orlando Griffith"/>
    <s v="7/16/1767"/>
    <x v="54"/>
    <s v="1767-07"/>
    <s v="DORSEY, Elizabeth"/>
    <s v=" Elizabeth Dorsey"/>
    <s v="DORSEY, Elizabeth"/>
    <s v="Nov 1767"/>
    <s v="1767"/>
    <s v="1767-11"/>
    <s v="Anne Arundel"/>
    <x v="1"/>
    <x v="0"/>
    <n v="24"/>
    <s v="&quot;Beginning at the end of the twenty ninth course of a tract of land called Dorseys Range&quot;"/>
    <m/>
    <s v="Tarripan Hill"/>
    <m/>
    <s v="Tarripan Hill"/>
    <s v="Tarripan Hill Plat"/>
    <m/>
    <x v="23"/>
    <m/>
    <s v="Surveyed 7/16/1767 by Orlando Griffith; Patented in Nov 1767 by Elizabeth Dorsey for 24 acres; &quot;Beginning at the end of the twenty ninth course of a tract of land called Dorseys Range&quot;"/>
    <s v="TARRIPAN HILL"/>
    <s v="TARRIPAN HILL"/>
    <s v="1767"/>
    <s v="Y"/>
    <s v="Patented in Nov 1767 by DORSEY, Elizabeth for 24 acres; &quot;Beginning at the end of the twenty ninth course of a tract of land called Dorseys Range&quot;"/>
    <s v="N"/>
    <x v="12"/>
    <m/>
    <m/>
    <m/>
    <m/>
    <n v="653"/>
    <m/>
    <m/>
    <m/>
    <s v="1767"/>
    <s v="Y"/>
    <s v="Patented in Nov 1767 by DORSEY, Elizabeth for 24 acres; &quot;Beginning at the end of the twenty ninth course of a tract of land called Dorseys Range&quot;"/>
    <s v="N"/>
    <s v="1767"/>
    <s v="Y"/>
  </r>
  <r>
    <x v="755"/>
    <s v="TARRIPINS RAMBLE"/>
    <x v="9"/>
    <s v=" Baruch Fowler"/>
    <s v="1/28/1799"/>
    <x v="111"/>
    <s v="1799-01"/>
    <s v="CORD, John"/>
    <s v=" John Cord"/>
    <s v="CORD, John"/>
    <s v="Oct 1799"/>
    <s v="1799"/>
    <s v="1799-10"/>
    <s v="Anne Arundel"/>
    <x v="1"/>
    <x v="1"/>
    <n v="112"/>
    <s v="Resurvey of part of MacKinzies Discovery Enlarged"/>
    <m/>
    <s v="Tarripins Ramble"/>
    <m/>
    <s v="Tarripins Ramble"/>
    <s v="Tarripins Ramble Plat"/>
    <s v="Sold to John Riggs Brown (1775-1814) some time before his death"/>
    <x v="206"/>
    <m/>
    <s v="Surveyed 1/28/1799 by Baruch Fowler; Patented in Oct 1799 by John Cord for 112 acres; Resurvey of part of MacKinzies Discovery Enlarged.  Sold to John Riggs Brown (1775-1814) some time before his death."/>
    <s v="TARRIPINS RAMBLE"/>
    <s v="TARRIPINS RAMBLE"/>
    <s v="1799"/>
    <s v="Y"/>
    <s v="Patented in Oct 1799 by CORD, John for 112 acres; Resurvey of part of MacKinzies Discovery Enlarged.  Sold to John Riggs Brown (1775-1814) some time before his death."/>
    <s v="N"/>
    <x v="2"/>
    <s v="Dependent"/>
    <s v="Margretts Fancy"/>
    <m/>
    <n v="1"/>
    <n v="402"/>
    <m/>
    <m/>
    <m/>
    <s v="1799"/>
    <s v="Y"/>
    <s v="Patented in Oct 1799 by CORD, John for 112 acres; Resurvey of part of MacKinzies Discovery Enlarged.  Sold to John Riggs Brown (1775-1814) some time before his death."/>
    <s v="N"/>
    <s v="1799"/>
    <s v="Y"/>
  </r>
  <r>
    <x v="756"/>
    <s v="TAYLORS HALL"/>
    <x v="10"/>
    <s v=" John Dorsey"/>
    <s v="11/25/1721"/>
    <x v="23"/>
    <s v="1721-11"/>
    <s v="WORTHINGTON, John "/>
    <s v=" John  Worthington"/>
    <s v="WORTHINGTON, John "/>
    <s v="Jun 1734"/>
    <s v="1734"/>
    <s v="1734-06"/>
    <s v="Baltimore"/>
    <x v="1"/>
    <x v="0"/>
    <n v="100"/>
    <s v="in Baltimore County &quot;on the west side of the main falls of Patapsco River&quot;, originally surveyed for John Hatherly who assigned the patent to John Worthington"/>
    <s v="Windsor Plains"/>
    <s v="Taylors Hall"/>
    <m/>
    <s v="Taylors Hall"/>
    <s v="Taylors Hall Plat"/>
    <m/>
    <x v="30"/>
    <s v="Worthington"/>
    <s v="Surveyed 11/25/1721 by John Dorsey; Patented in Jun 1734 by John Worthington for 100 acres repatented as Windsor Plains; in Baltimore County &quot;on the west side of the main falls of Patapsco River&quot;, originally surveyed for John Hatherly who assigned the patent to John Worthington"/>
    <s v="TAYLORS HALL"/>
    <s v="TAYLORS HALL"/>
    <s v="1734"/>
    <s v="Y"/>
    <s v="Patented in Jun 1734 by WORTHINGTON, John for 100 acres repatented as Windsor Plains; in Baltimore County &quot;on the west side of the main falls of Patapsco River&quot;, originally surveyed for John Hatherly who assigned the patent to John Worthington"/>
    <s v="N"/>
    <x v="4"/>
    <m/>
    <m/>
    <m/>
    <n v="-6"/>
    <n v="400"/>
    <m/>
    <m/>
    <m/>
    <s v="1734"/>
    <s v="Y"/>
    <s v="Patented in Jun 1734 by WORTHINGTON, John for 100 acres repatented as Windsor Plains; in Baltimore County &quot;on the west side of the main falls of Patapsco River&quot;, originally surveyed for John Hatherly who assigned the patent to John Worthington"/>
    <s v="N"/>
    <s v="1734"/>
    <s v="Y"/>
  </r>
  <r>
    <x v="757"/>
    <s v="TAYLORS PARK"/>
    <x v="5"/>
    <s v=""/>
    <m/>
    <x v="10"/>
    <s v=""/>
    <s v="TAYLOR, John "/>
    <s v=" John  Taylor"/>
    <s v="TAYLOR, John "/>
    <s v="May 1727"/>
    <s v="1727"/>
    <s v="1727-05"/>
    <m/>
    <x v="1"/>
    <x v="0"/>
    <n v="1500"/>
    <m/>
    <m/>
    <s v="Taylors Park"/>
    <m/>
    <s v="no survey at MSA patent site; MSA S1593-1621; Settlers of MD"/>
    <m/>
    <m/>
    <x v="207"/>
    <s v="Taylor"/>
    <s v="Patented in May 1727 by John Taylor for 1500 acres"/>
    <s v="TAYLORS PARK"/>
    <s v="TAYLORS PARK"/>
    <s v="1727"/>
    <s v="Y"/>
    <s v="Patented in May 1727 by TAYLOR, John for 1500 acres"/>
    <s v="N"/>
    <x v="4"/>
    <m/>
    <m/>
    <m/>
    <m/>
    <s v=""/>
    <m/>
    <m/>
    <m/>
    <s v="1727"/>
    <s v="Y"/>
    <s v="Patented in May 1727 by TAYLOR, John for 1500 acres"/>
    <s v="N"/>
    <s v="1727"/>
    <s v="Y"/>
  </r>
  <r>
    <x v="758"/>
    <s v="TEARCOAT THICKETT"/>
    <x v="3"/>
    <s v=" Richard Shipley"/>
    <s v="1/26/1748"/>
    <x v="44"/>
    <s v="1748-01"/>
    <s v="GASSAWAY, John"/>
    <s v=" John Gassaway"/>
    <s v="GASSAWAY, John"/>
    <s v="Jan 1749"/>
    <s v="1749"/>
    <s v="1749-01"/>
    <s v="Anne Arundel"/>
    <x v="1"/>
    <x v="0"/>
    <n v="50"/>
    <s v="&quot;on the head drafts of Snowdens River&quot; starting &quot;near the head of a draft of Snowdens River&quot;"/>
    <m/>
    <s v="Tearcoat Thickett"/>
    <m/>
    <s v="Tearcoat Thickett"/>
    <s v="Tearcoat Thickett Plat"/>
    <m/>
    <x v="208"/>
    <m/>
    <s v="Surveyed 1/26/1748 by Richard Shipley; Patented in Jan 1749 by John Gassaway for 50 acres; &quot;on the head drafts of Snowdens River&quot; starting &quot;near the head of a draft of Snowdens River&quot;"/>
    <s v="TEARCOAT THICKETT"/>
    <s v="TEARCOAT THICKETT"/>
    <s v="1749"/>
    <s v="Y"/>
    <s v="Patented in Jan 1749 by GASSAWAY, John for 50 acres; &quot;on the head drafts of Snowdens River&quot; starting &quot;near the head of a draft of Snowdens River&quot;"/>
    <s v="N"/>
    <x v="1"/>
    <m/>
    <m/>
    <m/>
    <m/>
    <n v="498"/>
    <m/>
    <m/>
    <m/>
    <s v="1749"/>
    <s v="Y"/>
    <s v="Patented in Jan 1749 by GASSAWAY, John for 50 acres; &quot;on the head drafts of Snowdens River&quot; starting &quot;near the head of a draft of Snowdens River&quot;"/>
    <s v="N"/>
    <s v="1749"/>
    <s v="Y"/>
  </r>
  <r>
    <x v="759"/>
    <s v="TERRA EXCULTABILIS"/>
    <x v="1"/>
    <s v=" Basil Burgess"/>
    <s v="6/23/1769"/>
    <x v="35"/>
    <s v="1769-06"/>
    <s v="BURGESS, Joseph"/>
    <s v=" Joseph Burgess"/>
    <s v="BURGESS, Joseph"/>
    <s v="Jul 1770"/>
    <s v="1770"/>
    <s v="1770-07"/>
    <s v="Anne Arundel"/>
    <x v="1"/>
    <x v="0"/>
    <n v="268"/>
    <s v="&quot;on one of the drafts of Patuxent (alias) Snowdens River called Nimble Johns Cabbin Branch and Beginning at the end of twelve perches on the second line of a tract or parcel of land called Pork Plenty If No Thieves taken up by a certain Nathaniel Ward&quot;, plat shows adjoining to James Brooks' Brook Grove, Disappointment, and Harry's Lot"/>
    <m/>
    <s v="Terra Excultabilis"/>
    <m/>
    <s v="Terra Excultabilis"/>
    <s v="Terra Excultabilis Plat"/>
    <m/>
    <x v="68"/>
    <m/>
    <s v="Surveyed 6/23/1769 by Basil Burgess; Patented in Jul 1770 by Joseph Burgess for 268 acres; &quot;on one of the drafts of Patuxent (alias) Snowdens River called Nimble Johns Cabbin Branch and Beginning at the end of twelve perches on the second line of a tract or parcel of land called Pork Plenty If No Thieves taken up by a certain Nathaniel Ward&quot;, plat shows adjoining to James Brooks' Brook Grove, Disappointment, and Harry's Lot"/>
    <s v="TERRA EXCULTABILIS"/>
    <s v="TERRA EXCULTABILIS"/>
    <s v="1770"/>
    <s v="Y"/>
    <s v="Patented in Jul 1770 by BURGESS, Joseph for 268 acres; &quot;on one of the drafts of Patuxent (alias) Snowdens River called Nimble Johns Cabbin Branch and Beginning at the end of twelve perches on the second line of a tract or parcel of land called Pork Plenty If No Thieves taken up by a certain Nathaniel Ward&quot;, plat shows adjoining to James Brooks' Brook Grove, Disappointment, and Harry's Lot"/>
    <s v="N"/>
    <x v="12"/>
    <m/>
    <m/>
    <m/>
    <m/>
    <n v="267"/>
    <m/>
    <m/>
    <m/>
    <s v="1770"/>
    <s v="Y"/>
    <s v="Patented in Jul 1770 by BURGESS, Joseph for 268 acres; &quot;on one of the drafts of Patuxent (alias) Snowdens River called Nimble Johns Cabbin Branch and Beginning at the end of twelve perches on the second line of a tract or parcel of land called Pork Plenty If No Thieves taken up by a certain Nathaniel Ward&quot;, plat shows adjoining to James Brooks' Brook Grove, Disappointment, and Harry's Lot"/>
    <s v="N"/>
    <s v="1770"/>
    <s v="Y"/>
  </r>
  <r>
    <x v="760"/>
    <s v="THACKERS CHANCE"/>
    <x v="10"/>
    <s v=" John Dorsey"/>
    <s v="3/26/1726"/>
    <x v="43"/>
    <s v="1726-03"/>
    <s v="COCKEY, Thomas "/>
    <s v=" Thomas  Cockey"/>
    <s v="COCKEY, Thomas "/>
    <s v="May 1727"/>
    <s v="1727"/>
    <s v="1727-05"/>
    <s v="Baltimore"/>
    <x v="1"/>
    <x v="0"/>
    <n v="320"/>
    <s v="in Baltimore County &quot;on the south side of the main falls of Patapsco River&quot; starting &quot;near a meadow called the Round Meadow and at the head of a small run running into the Island run&quot;"/>
    <s v="Mount Hebron"/>
    <s v="Thackers Chance"/>
    <m/>
    <s v="Thackers Chance"/>
    <s v="Thackers Chance Plat"/>
    <m/>
    <x v="61"/>
    <s v="Cockey"/>
    <s v="Surveyed 3/26/1726 by John Dorsey; Patented in May 1727 by Thomas Cockey for 320 acres repatented as Mount Hebron; in Baltimore County &quot;on the south side of the main falls of Patapsco River&quot; starting &quot;near a meadow called the Round Meadow and at the head of a small run running into the Island run&quot;"/>
    <s v="THACKERS CHANCE"/>
    <s v="THACKERS CHANCE"/>
    <s v="1727"/>
    <s v="Y"/>
    <s v="Patented in May 1727 by COCKEY, Thomas for 320 acres repatented as Mount Hebron; in Baltimore County &quot;on the south side of the main falls of Patapsco River&quot; starting &quot;near a meadow called the Round Meadow and at the head of a small run running into the Island run&quot;"/>
    <s v="N"/>
    <x v="2"/>
    <s v="Dependent/Indicated"/>
    <s v="Mount Hebron, surrounded Gardiners Mill on 3 sides"/>
    <m/>
    <n v="-4"/>
    <n v="230"/>
    <m/>
    <m/>
    <m/>
    <s v="1727"/>
    <s v="Y"/>
    <s v="Patented in May 1727 by COCKEY, Thomas for 320 acres repatented as Mount Hebron; in Baltimore County &quot;on the south side of the main falls of Patapsco River&quot; starting &quot;near a meadow called the Round Meadow and at the head of a small run running into the Island run&quot;"/>
    <s v="N"/>
    <s v="1727"/>
    <s v="Y"/>
  </r>
  <r>
    <x v="761"/>
    <s v="THE ADDITION - BROWN"/>
    <x v="5"/>
    <s v=""/>
    <m/>
    <x v="10"/>
    <s v=""/>
    <s v="BROWN, Thomas "/>
    <s v=" Thomas  Brown"/>
    <s v="BROWN, Thomas "/>
    <s v="May 1709"/>
    <s v="1709"/>
    <s v="1709-05"/>
    <s v="Anne Arundel"/>
    <x v="1"/>
    <x v="0"/>
    <n v="400"/>
    <s v="a portion was repatented as Felicity"/>
    <s v="Felicity; Hammond's Inheritance"/>
    <s v="The Addition - Brown"/>
    <m/>
    <s v="no survey at MSA patent site; MSA S1593-11; Settlers of MD"/>
    <m/>
    <m/>
    <x v="64"/>
    <s v="Brown"/>
    <s v="Patented in May 1709 by Thomas Brown for 400 acres repatented as Felicity; Hammond's Inheritance; a portion was repatented as Felicity"/>
    <s v="THE ADDITION"/>
    <s v="THE ADDITION - Brown"/>
    <s v="1709"/>
    <s v="Y"/>
    <s v="Patented in May 1709 by BROWN, Thomas for 400 acres repatented as Felicity; Hammond's Inheritance; a portion was repatented as Felicity"/>
    <s v="N"/>
    <x v="17"/>
    <m/>
    <m/>
    <m/>
    <m/>
    <n v="252"/>
    <m/>
    <m/>
    <m/>
    <s v="1709"/>
    <s v="Y"/>
    <s v="Patented in May 1709 by BROWN, Thomas for 400 acres repatented as Felicity; Hammond's Inheritance; a portion was repatented as Felicity"/>
    <s v="N"/>
    <s v="1709"/>
    <s v="Y"/>
  </r>
  <r>
    <x v="762"/>
    <s v="THE ADDITION - STRINGER"/>
    <x v="7"/>
    <s v=" Orlando Griffith"/>
    <s v="4/13/1767"/>
    <x v="54"/>
    <s v="1767-04"/>
    <s v="STRINGER, Richard"/>
    <s v=" Richard Stringer"/>
    <s v="STRINGER, Richard"/>
    <s v="Apr 1767"/>
    <s v="1767"/>
    <s v="1767-04"/>
    <s v="Anne Arundel"/>
    <x v="1"/>
    <x v="0"/>
    <n v="18"/>
    <s v="&quot;Beginning at the end of the eighth course of a tract of land called Hobbs Park&quot;"/>
    <m/>
    <s v="The Addition - Stringer"/>
    <m/>
    <s v="The Addition - Stringer"/>
    <s v="The Addition - Stringer Plat"/>
    <m/>
    <x v="176"/>
    <m/>
    <s v="Surveyed 4/13/1767 by Orlando Griffith; Patented in Apr 1767 by Richard Stringer for 18 acres; &quot;Beginning at the end of the eighth course of a tract of land called Hobbs Park&quot;"/>
    <s v="THE ADDITION"/>
    <s v="THE ADDITION - Stringer"/>
    <s v="1767"/>
    <s v="Y"/>
    <s v="Patented in Apr 1767 by STRINGER, Richard for 18 acres; &quot;Beginning at the end of the eighth course of a tract of land called Hobbs Park&quot;"/>
    <s v="N"/>
    <x v="10"/>
    <m/>
    <m/>
    <m/>
    <m/>
    <n v="681"/>
    <m/>
    <m/>
    <m/>
    <s v="1767"/>
    <s v="Y"/>
    <s v="Patented in Apr 1767 by STRINGER, Richard for 18 acres; &quot;Beginning at the end of the eighth course of a tract of land called Hobbs Park&quot;"/>
    <s v="N"/>
    <s v="1767"/>
    <s v="Y"/>
  </r>
  <r>
    <x v="763"/>
    <s v="THE ADDITION - WORTHINGTON"/>
    <x v="2"/>
    <s v=" Henry Ridgely"/>
    <s v="27 Mar 1730"/>
    <x v="39"/>
    <s v="1730-27"/>
    <s v="WORTHINGTON, Thomas "/>
    <s v=" Thomas  Worthington"/>
    <s v="WORTHINGTON, Thomas "/>
    <s v="Dec 1730"/>
    <s v="1730"/>
    <s v="1730-12"/>
    <s v="Anne Arundel"/>
    <x v="1"/>
    <x v="0"/>
    <n v="143"/>
    <s v="&quot;in a Neck between Middell River and Browns River of Patuxent called Winkepin Neck .. starting near the mouth of a branch called Worthingtons Quarter Spring Branch and by the river at the end of the East North East course of a tract of land called Ridgely's Neck&quot;"/>
    <s v="Worthingtons Addition"/>
    <s v="The Addition - Worthington"/>
    <m/>
    <s v="The Addition - Worthington"/>
    <s v="The Addition - Worthington Plat"/>
    <m/>
    <x v="30"/>
    <m/>
    <s v="Surveyed 27 Mar 1730 by Henry Ridgely; Patented in Dec 1730 by Thomas Worthington for 143 acres repatented as Worthingtons Addition; &quot;in a Neck between Middell River and Browns River of Patuxent called Winkepin Neck .. starting near the mouth of a branch called Worthingtons Quarter Spring Branch and by the river at the end of the East North East course of a tract of land called Ridgely's Neck&quot;"/>
    <s v="THE ADDITION"/>
    <s v="THE ADDITION - Worthington"/>
    <s v="1730"/>
    <s v="Y"/>
    <s v="Patented in Dec 1730 by WORTHINGTON, Thomas for 143 acres repatented as Worthingtons Addition; &quot;in a Neck between Middell River and Browns River of Patuxent called Winkepin Neck ... starting near the mouth of a branch called Worthingtons Quarter Spring Branch and by the river at the end of the East North East course of a tract of land called Ridgely's Neck&quot;"/>
    <s v="N"/>
    <x v="10"/>
    <m/>
    <m/>
    <m/>
    <m/>
    <n v="370"/>
    <m/>
    <m/>
    <m/>
    <s v="1730"/>
    <s v="Y"/>
    <s v="Patented in Dec 1730 by WORTHINGTON, Thomas for 143 acres repatented as Worthingtons Addition; &quot;in a Neck between Middell River and Browns River of Patuxent called Winkepin Neck ... starting near the mouth of a branch called Worthingtons Quarter Spring Branch and by the river at the end of the East North East course of a tract of land called Ridgely's Neck&quot;"/>
    <s v="N"/>
    <s v="1730"/>
    <s v="Y"/>
  </r>
  <r>
    <x v="764"/>
    <s v="THE ANGLE"/>
    <x v="3"/>
    <s v=" Richard Shipley"/>
    <s v="9/25/1755"/>
    <x v="34"/>
    <s v="1755-09"/>
    <s v="HAMMOND, Philip "/>
    <s v=" Philip  Hammond"/>
    <s v="HAMMOND, Philip "/>
    <s v="Sep 1755"/>
    <s v="1755"/>
    <s v="1755-09"/>
    <s v="Anne Arundel"/>
    <x v="1"/>
    <x v="0"/>
    <n v="20"/>
    <s v="&quot;on the drafts of Patuxent River and next adjoining the lands called Davisses Pasture and Batchelors Delight&quot;"/>
    <m/>
    <s v="Angle"/>
    <m/>
    <s v="Angle"/>
    <s v="Angle Plat"/>
    <m/>
    <x v="11"/>
    <m/>
    <s v="Surveyed 9/25/1755 by Richard Shipley; Patented in Sep 1755 by Philip Hammond for 20 acres; &quot;on the drafts of Patuxent River and next adjoining the lands called Davisses Pasture and Batchelors Delight&quot;"/>
    <s v="THE ANGLE"/>
    <s v="THE ANGLE"/>
    <s v="1755"/>
    <s v="Y"/>
    <s v="Patented in Sep 1755 by HAMMOND, Philip for 20 acres; &quot;on the drafts of Patuxent River and next adjoining the lands called Davisses Pasture and Batchelors Delight&quot;"/>
    <s v="N"/>
    <x v="18"/>
    <m/>
    <m/>
    <m/>
    <n v="-4"/>
    <n v="673"/>
    <m/>
    <m/>
    <m/>
    <s v="1755"/>
    <s v="Y"/>
    <s v="Patented in Sep 1755 by HAMMOND, Philip for 20 acres; &quot;on the drafts of Patuxent River and next adjoining the lands called Davisses Pasture and Batchelors Delight&quot;"/>
    <s v="N"/>
    <s v="1755"/>
    <s v="Y"/>
  </r>
  <r>
    <x v="765"/>
    <s v="THE ANVIL"/>
    <x v="3"/>
    <s v=" Richard Shipley"/>
    <s v="7/20/1749"/>
    <x v="24"/>
    <s v="1749-07"/>
    <s v="DORSEY, Joshua "/>
    <s v=" Joshua  Dorsey"/>
    <s v="DORSEY, Joshua "/>
    <s v="Jul 1749"/>
    <s v="1749"/>
    <s v="1749-07"/>
    <s v="Anne Arundel"/>
    <x v="1"/>
    <x v="0"/>
    <n v="50"/>
    <s v="&quot;on the drafts of the branches of Deep Run&quot; adjoining Dorsey's Chance"/>
    <s v="The Anvil - Resurveyed"/>
    <s v="The Anvil"/>
    <m/>
    <s v="The Anvil"/>
    <s v="The Anvil Plat"/>
    <m/>
    <x v="23"/>
    <s v="Dorsey"/>
    <s v="Surveyed 7/20/1749 by Richard Shipley; Patented in Jul 1749 by Joshua Dorsey for 50 acres repatented as The Anvil - Resurveyed; &quot;on the drafts of the branches of Deep Run&quot; adjoining Dorsey's Chance"/>
    <s v="THE ANVIL"/>
    <s v="THE ANVIL"/>
    <s v="1749"/>
    <s v="Y"/>
    <s v="Patented in Jul 1749 by DORSEY, Joshua for 50 acres repatented as The Anvil - Resurveyed; &quot;on the drafts of the branches of Deep Run&quot; adjoining Dorsey's Chance"/>
    <s v="N"/>
    <x v="9"/>
    <m/>
    <m/>
    <m/>
    <n v="-1"/>
    <n v="573"/>
    <m/>
    <m/>
    <m/>
    <s v="1749"/>
    <s v="Y"/>
    <s v="Patented in Jul 1749 by DORSEY, Joshua for 50 acres repatented as The Anvil - Resurveyed; &quot;on the drafts of the branches of Deep Run&quot; adjoining Dorsey's Chance"/>
    <s v="N"/>
    <s v="1749"/>
    <s v="Y"/>
  </r>
  <r>
    <x v="766"/>
    <s v="THE ANVIL - RESURVEYED"/>
    <x v="3"/>
    <s v=" Richard Shipley"/>
    <s v="3/12/1753"/>
    <x v="27"/>
    <s v="1753-03"/>
    <s v="DORSEY, Joshua "/>
    <s v=" Joshua  Dorsey"/>
    <s v="DORSEY, Joshua "/>
    <s v="Aug 1753"/>
    <s v="1753"/>
    <s v="1753-08"/>
    <s v="Anne Arundel"/>
    <x v="1"/>
    <x v="1"/>
    <n v="542"/>
    <s v="Resurvey of The Anvil now adjoining Dorsey's Chance, Good For Little, The Locust Thicket, Hammond's Chance, The Addition, The Widows Cost, Browns Purchase, Sept 14 1739 etc., Calebs Purchase, The Neglect"/>
    <m/>
    <s v="The Anvil"/>
    <m/>
    <s v="The Anvil - Resurveyed"/>
    <s v="The Anvil Resurveyed Plat"/>
    <m/>
    <x v="23"/>
    <m/>
    <s v="Surveyed 3/12/1753 by Richard Shipley; Patented in Aug 1753 by Joshua Dorsey for 542 acres; Resurvey of The Anvil now adjoining Dorsey's Chance, Good For Little, The Locust Thicket, Hammond's Chance, The Addition, The Widows Cost, Browns Purchase, Sept 14 1739 etc., Calebs Purchase, The Neglect"/>
    <s v="THE ANVIL"/>
    <s v="THE ANVIL - Resurveyed"/>
    <s v="1753"/>
    <s v="Y"/>
    <s v="Patented in Aug 1753 by DORSEY, Joshua for 542 acres; Resurvey of The Anvil now adjoining Dorsey's Chance, Good For Little, The Locust Thicket, Hammond's Chance, The Addition, The Widows Cost, Browns Purchase, Sept 14 1739 etc., Calebs Purchase, The Neglect"/>
    <s v="N"/>
    <x v="9"/>
    <m/>
    <m/>
    <m/>
    <n v="-4"/>
    <s v=""/>
    <m/>
    <m/>
    <m/>
    <s v="1753"/>
    <s v="Y"/>
    <s v="Patented in Aug 1753 by DORSEY, Joshua for 542 acres; Resurvey of The Anvil now adjoining Dorsey's Chance, Good For Little, The Locust Thicket, Hammond's Chance, The Addition, The Widows Cost, Browns Purchase, Sept 14 1739 etc., Calebs Purchase, The Neglect"/>
    <s v="N"/>
    <s v="1753"/>
    <s v="Y"/>
  </r>
  <r>
    <x v="767"/>
    <s v="THE BLOOMING PLAINS"/>
    <x v="1"/>
    <s v=" Basil Burgess"/>
    <s v="1/11/1775"/>
    <x v="4"/>
    <s v="1775-01"/>
    <s v="FRENCH, Thomas"/>
    <s v=" Thomas French"/>
    <s v="FRENCH, Thomas"/>
    <s v="Sep 1775"/>
    <s v="1775"/>
    <s v="1775-09"/>
    <s v="Anne Arundel"/>
    <x v="1"/>
    <x v="1"/>
    <n v="977"/>
    <s v="Resurvey of Honest Triumph from vacancy left from Fox Hunters United Friendship beginning &quot;at the beginning trees of a tract of land called Mansells United Friendship&quot;"/>
    <m/>
    <s v="Saint James Park"/>
    <m/>
    <s v="The Blooming Plains"/>
    <s v="The Blooming Plains Plat"/>
    <m/>
    <x v="209"/>
    <m/>
    <s v="Surveyed 1/11/1775 by Basil Burgess; Patented in Sep 1775 by Thomas French for 977 acres; Resurvey of Honest Triumph from vacancy left from Fox Hunters United Friendship beginning &quot;at the beginning trees of a tract of land called Mansells United Friendship&quot;"/>
    <s v="THE BLOOMING PLAINS"/>
    <s v="THE BLOOMING PLAINS"/>
    <s v="1775"/>
    <s v="Y"/>
    <s v="Patented in Sep 1775 by FRENCH, Thomas for 977 acres; Resurvey of Honest Triumph from vacancy left from Fox Hunters United Friendship beginning &quot;at the beginning trees of a tract of land called Mansells United Friendship&quot;"/>
    <s v="N"/>
    <x v="1"/>
    <m/>
    <m/>
    <m/>
    <m/>
    <n v="63"/>
    <m/>
    <m/>
    <m/>
    <s v="1775"/>
    <s v="Y"/>
    <s v="Patented in Sep 1775 by FRENCH, Thomas for 977 acres; Resurvey of Honest Triumph from vacancy left from Fox Hunters United Friendship beginning &quot;at the beginning trees of a tract of land called Mansells United Friendship&quot;"/>
    <s v="N"/>
    <s v="1775"/>
    <s v="Y"/>
  </r>
  <r>
    <x v="768"/>
    <s v="THE BOYLING SPRINGS"/>
    <x v="6"/>
    <s v=" William Cromwell"/>
    <s v="5/14/1745"/>
    <x v="74"/>
    <s v="1745-05"/>
    <s v="BARNES, Peter "/>
    <s v=" Peter  Barnes"/>
    <s v="BARNES, Peter "/>
    <s v="May 1745"/>
    <s v="1745"/>
    <s v="1745-05"/>
    <s v="Anne Arundel"/>
    <x v="1"/>
    <x v="0"/>
    <n v="105"/>
    <s v="&quot;on the east side of Snowdens River&quot; beginning &quot;near the head of a small branch leading into Snowdens River afsd and near to a great stone which stone is marked PBx1745&quot;"/>
    <s v="Ridgely's Great Park"/>
    <s v="The Boyling Springs"/>
    <m/>
    <s v="Boiling Springs"/>
    <s v="The Boyling Springs Plat"/>
    <m/>
    <x v="8"/>
    <m/>
    <s v="Surveyed 5/14/1745 by William Cromwell; Patented in May 1745 by Peter Barnes for 105 acres repatented as Ridgely's Great Park; &quot;on the east side of Snowdens River&quot; beginning &quot;near the head of a small branch leading into Snowdens River afsd and near to a great stone which stone is marked PBx1745&quot;"/>
    <s v="THE BOYLING SPRINGS"/>
    <s v="THE BOYLING SPRINGS"/>
    <s v="1745"/>
    <s v="Y"/>
    <s v="Patented in May 1745 by BARNES, Peter for 105 acres repatented as Ridgely's Great Park; &quot;on the east side of Snowdens River afsd and near to a great stone which stone is marked PBx1745&quot;&quot;"/>
    <s v="N"/>
    <x v="21"/>
    <m/>
    <m/>
    <m/>
    <m/>
    <n v="415"/>
    <m/>
    <m/>
    <m/>
    <s v="1745"/>
    <s v="Y"/>
    <s v="Patented in May 1745 by BARNES, Peter for 105 acres repatented as Ridgely's Great Park; &quot;on the east side of Snowdens River afsd and near to a great stone which stone is marked PBx1745&quot;&quot;"/>
    <s v="N"/>
    <s v="1745"/>
    <s v="Y"/>
  </r>
  <r>
    <x v="769"/>
    <s v="THE DESART"/>
    <x v="5"/>
    <s v=""/>
    <m/>
    <x v="10"/>
    <s v=""/>
    <s v="BLACKWELL, Thomas "/>
    <s v=" Thomas  Blackwell"/>
    <s v="BLACKWELL, Thomas "/>
    <s v="Jun 1696"/>
    <s v="1696"/>
    <s v="1696-06"/>
    <s v="Anne Arundel"/>
    <x v="1"/>
    <x v="0"/>
    <n v="148"/>
    <m/>
    <s v="Hammond's Inheritance"/>
    <s v="The Desart"/>
    <m/>
    <s v="no survey at MSA patent site; MSA S1581-1314 (158 acres); Settlers of MD"/>
    <m/>
    <m/>
    <x v="60"/>
    <m/>
    <s v="Patented in Jun 1696 by Thomas Blackwell for 148 acres repatented as Hammond's Inheritance"/>
    <s v="THE DESART"/>
    <s v="THE DESART"/>
    <s v="1696"/>
    <s v="Y"/>
    <s v="Patented in Jun 1696 by BLACKWELL, Thomas for 148 acres repatented as Hammond's Inheritance"/>
    <s v="N"/>
    <x v="2"/>
    <m/>
    <m/>
    <m/>
    <m/>
    <n v="369"/>
    <m/>
    <m/>
    <m/>
    <s v="1696"/>
    <s v="Y"/>
    <s v="Patented in Jun 1696 by BLACKWELL, Thomas for 148 acres repatented as Hammond's Inheritance"/>
    <s v="N"/>
    <s v="1696"/>
    <s v="Y"/>
  </r>
  <r>
    <x v="770"/>
    <s v=""/>
    <x v="15"/>
    <s v=" Loch Weems"/>
    <m/>
    <x v="10"/>
    <s v=""/>
    <s v="BEALL, Benjamin"/>
    <s v=" Benjamin Beall"/>
    <s v="BEALL, Benjamin"/>
    <s v="Nov 1757"/>
    <s v="1757"/>
    <s v="1757-11"/>
    <s v="Anne Arundel"/>
    <x v="2"/>
    <x v="1"/>
    <n v="20"/>
    <s v="Beall's part of The Discovery lying &quot;near the head of a creek of Patapsco River called Rock Creek&quot; starting at a tree in a line of Burles Park"/>
    <s v="Beall's Enlargement"/>
    <s v="The Discovery - Beall"/>
    <m/>
    <s v="Discovery - Beall"/>
    <m/>
    <m/>
    <x v="45"/>
    <m/>
    <s v=" by Loch WeemsPatented in Nov 1757 by Benjamin Beall for 20 acres repatented as Beall's Enlargement; Beall's part of The Discovery lying &quot;near the head of a creek of Patapsco River called Rock Creek&quot; starting at a tree in a line of Burles Park"/>
    <s v="THE DISCOVERY"/>
    <s v="THE DISCOVERY - Beall"/>
    <s v=""/>
    <s v=""/>
    <s v=""/>
    <s v=""/>
    <x v="0"/>
    <m/>
    <m/>
    <m/>
    <m/>
    <s v=""/>
    <m/>
    <m/>
    <m/>
    <s v=""/>
    <s v=""/>
    <s v=""/>
    <s v=""/>
    <s v=""/>
    <s v=""/>
  </r>
  <r>
    <x v="771"/>
    <s v=""/>
    <x v="5"/>
    <s v=""/>
    <m/>
    <x v="10"/>
    <s v=""/>
    <s v="BORDLEY, Thomas "/>
    <s v=" Thomas  Bordley"/>
    <s v="BORDLEY, Thomas "/>
    <s v="Nov 1725"/>
    <s v="1725"/>
    <s v="1725-11"/>
    <s v="Anne Arundel"/>
    <x v="1"/>
    <x v="0"/>
    <n v="2590"/>
    <s v="According to J. D. Warfield, 500 acres went to John Beall, 1090 to Joseph Howard, 200 to Abel Brown, and 800 to Thomas Bordley"/>
    <s v="Howard's Fair And Amicable Settlement, and The Second Part Of Discovery"/>
    <s v="The Discovery - Bordley"/>
    <s v="Thomas Bordley, John Beall, Joseph Howard, and Abel Brown were partners"/>
    <s v="no survey at MSA patent site; MSA S1593-424; Settlers of MD"/>
    <m/>
    <m/>
    <x v="52"/>
    <s v="Bordley"/>
    <s v="Patented in Nov 1725 by Thomas Bordley for 2590 acres repatented as Howard's Fair And Amicable Settlement, and The Second Part Of Discovery; According to J. D. Warfield, 500 acres went to John Beall, 1090 to Joseph Howard, 200 to Abel Brown, and 800 to Thomas Bordley"/>
    <s v="THE DISCOVERY"/>
    <s v="THE DISCOVERY - Bordley"/>
    <s v=""/>
    <s v=""/>
    <s v=""/>
    <s v=""/>
    <x v="17"/>
    <m/>
    <m/>
    <m/>
    <m/>
    <s v=""/>
    <m/>
    <m/>
    <m/>
    <s v=""/>
    <s v=""/>
    <s v=""/>
    <s v=""/>
    <s v=""/>
    <s v=""/>
  </r>
  <r>
    <x v="772"/>
    <s v="THE FIRST DISCOVERY"/>
    <x v="4"/>
    <s v=" Vachel Stevens"/>
    <s v="10/26/1787"/>
    <x v="88"/>
    <s v="1787-10"/>
    <s v="ELLICOTT, John"/>
    <s v=" John Ellicott"/>
    <s v="ELLICOTT, John"/>
    <s v="Jun 1789"/>
    <s v="1789"/>
    <s v="1789-06"/>
    <s v="Anne Arundel"/>
    <x v="1"/>
    <x v="0"/>
    <n v="22.5"/>
    <s v="&quot;lying in Anne Arundel and Baltimore counties and adjoining the following lands viz. Hipsley's First Adventure, Mount Misery, Mount Gilboa and Contentment&quot; starting at the beginning tree of Mount Gilboa"/>
    <m/>
    <s v="The First Discovery"/>
    <m/>
    <s v="The First Discovery"/>
    <s v="The First Discovery Plat"/>
    <m/>
    <x v="22"/>
    <m/>
    <s v="Surveyed 10/26/1787 by Vachel Stevens; Patented in Jun 1789 by John Ellicott for 22.5 acres; &quot;lying in Anne Arundel and Baltimore counties and adjoining the following lands viz. Hipsley's First Adventure, Mount Misery, Mount Gilboa and Contentment&quot; starting at the beginning tree of Mount Gilboa"/>
    <s v="THE FIRST DISCOVERY"/>
    <s v="THE FIRST DISCOVERY"/>
    <s v="1789"/>
    <s v="Y"/>
    <s v="Patented in Jun 1789 by ELLICOTT, John for 22.5 acres; &quot;lying in Anne Arundel and Baltimore counties and adjoining the following lands viz. Hipsley's First Adventure, Mount Misery, Mount Gilboa and Contentment&quot; starting at the beginning tree of Mount Gilboa"/>
    <s v="N"/>
    <x v="17"/>
    <s v="Dependent/Fixed"/>
    <s v="Short border on Patapsco adjoining Contentment"/>
    <m/>
    <n v="-2"/>
    <n v="654"/>
    <m/>
    <m/>
    <m/>
    <s v="1789"/>
    <s v="Y"/>
    <s v="Patented in Jun 1789 by ELLICOTT, John for 22.5 acres; &quot;lying in Anne Arundel and Baltimore counties and adjoining the following lands viz. Hipsley's First Adventure, Mount Misery, Mount Gilboa and Contentment&quot; starting at the beginning tree of Mount Gilboa"/>
    <s v="N"/>
    <s v="1789"/>
    <s v="Y"/>
  </r>
  <r>
    <x v="773"/>
    <s v="THE FORREST GROVE"/>
    <x v="2"/>
    <s v=" Henry Ridgely"/>
    <s v="5/10/1732"/>
    <x v="2"/>
    <s v="1732-05"/>
    <s v="WHIPPS, John"/>
    <s v=" John Whipps"/>
    <s v="WHIPPS, John"/>
    <s v="Nov 1733"/>
    <s v="1733"/>
    <s v="1733-11"/>
    <s v="Anne Arundel"/>
    <x v="1"/>
    <x v="0"/>
    <n v="90"/>
    <s v="&quot;on the south side of the westernmost Great Branch of the main falls of Patapsco River&quot; starting &quot;about 70 yards above the Second Branch that is above Bens Branch and about 300  yards to the said falls or westernmost Great Branch&quot; and running northwest from there, later adjoins Second Choice"/>
    <s v="Progress"/>
    <s v="The Forrest Grove"/>
    <m/>
    <s v="The Forrest Grove"/>
    <s v="The Forrest Grove Plat"/>
    <m/>
    <x v="27"/>
    <m/>
    <s v="Surveyed 5/10/1732 by Henry Ridgely; Patented in Nov 1733 by John Whipps for 90 acres repatented as Progress; &quot;on the south side of the westernmost Great Branch of the main falls of Patapsco River&quot; starting &quot;about 70 yards above the Second Branch that is above Bens Branch and about 300  yards to the said falls or westernmost Great Branch&quot; and running northwest from there, later adjoins Second Choice"/>
    <s v="THE FORREST GROVE"/>
    <s v="THE FORREST GROVE"/>
    <s v="1733"/>
    <s v="Y"/>
    <s v="Patented in Nov 1733 by WHIPPS, John for 90 acres repatented as Progress; &quot;on the south side of the westernmost Great Branch of the main falls of Patapsco River&quot; starting &quot;about 70 yards above the Second Branch that is above Bens Branch and about 300  yards to the said falls or westernmost Great Branch&quot; and running northwest from there, later adjoins Second Choice"/>
    <s v="N"/>
    <x v="4"/>
    <m/>
    <m/>
    <m/>
    <m/>
    <n v="477"/>
    <m/>
    <m/>
    <m/>
    <s v="1733"/>
    <s v="Y"/>
    <s v="Patented in Nov 1733 by WHIPPS, John for 90 acres repatented as Progress; &quot;on the south side of the westernmost Great Branch of the main falls of Patapsco River&quot; starting &quot;about 70 yards above the Second Branch that is above Bens Branch and about 300  yards to the said falls or westernmost Great Branch&quot; and running northwest from there, later adjoins Second Choice"/>
    <s v="N"/>
    <s v="1733"/>
    <s v="Y"/>
  </r>
  <r>
    <x v="774"/>
    <s v="THE GORE"/>
    <x v="10"/>
    <s v=" John Dorsey"/>
    <s v="3/31/1719"/>
    <x v="17"/>
    <s v="1719-03"/>
    <s v="DORSEY, Joshua "/>
    <s v=" Joshua  Dorsey"/>
    <s v="DORSEY, Joshua "/>
    <s v="Feb 1722"/>
    <s v="1722"/>
    <s v="1722-02"/>
    <s v="Baltimore"/>
    <x v="1"/>
    <x v="0"/>
    <n v="135"/>
    <s v="lying in Baltimore County on Elk Ridge, adjoining both Talbott's and Chew's Resolution Manor"/>
    <s v="The Gore Resurveyed"/>
    <s v="The Gore"/>
    <s v="Joshua and John Dorsey were partners"/>
    <s v="The Gore"/>
    <s v="The Gore Plat"/>
    <m/>
    <x v="23"/>
    <s v=""/>
    <s v="Surveyed 3/31/1719 by John Dorsey; Patented in Feb 1722 by Joshua Dorsey for 135 acres repatented as The Gore Resurveyed; lying in Baltimore County on Elk Ridge, adjoining both Talbott's and Chew's Resolution Manor"/>
    <s v="THE GORE"/>
    <s v="THE GORE"/>
    <s v="1722"/>
    <s v="Y"/>
    <s v="Patented in Feb 1722 by DORSEY, Joshua for 135 acres repatented as The Gore Resurveyed; lying in Baltimore County on Elk Ridge, adjoining both Talbott's and Chew's Resolution Manor"/>
    <s v="N"/>
    <x v="13"/>
    <s v="Dependent"/>
    <s v="Talbotts Resolution, Chews Resolution Manor"/>
    <m/>
    <m/>
    <n v="382"/>
    <m/>
    <m/>
    <m/>
    <s v="1722"/>
    <s v="Y"/>
    <s v="Patented in Feb 1722 by DORSEY, Joshua for 135 acres repatented as The Gore Resurveyed; lying in Baltimore County on Elk Ridge, adjoining both Talbott's and Chew's Resolution Manor"/>
    <s v="N"/>
    <s v="1722"/>
    <s v="Y"/>
  </r>
  <r>
    <x v="775"/>
    <s v=""/>
    <x v="4"/>
    <s v=" Vachel Stevens"/>
    <s v="8/30/1793"/>
    <x v="62"/>
    <s v="1793-08"/>
    <s v="DORSEY, Edward "/>
    <s v=" Edward  Dorsey"/>
    <s v="DORSEY, Edward "/>
    <s v="Feb 1797"/>
    <s v="1797"/>
    <s v="1797-02"/>
    <s v="Anne Arundel"/>
    <x v="1"/>
    <x v="1"/>
    <n v="140.5"/>
    <s v="Resurvey of The Gore adjoining Talbott's Resolution Manor, Chew's Resolution Manor, "/>
    <m/>
    <s v="The Gore"/>
    <s v="Edward Dorsey of Samuel"/>
    <s v="The Gore Resurveyed"/>
    <s v="The Gore Resurveyed Plat"/>
    <m/>
    <x v="23"/>
    <m/>
    <s v="Surveyed 8/30/1793 by Vachel Stevens; Patented in Feb 1797 by Edward Dorsey for 140.5 acres; Resurvey of The Gore adjoining Talbott's Resolution Manor, Chew's Resolution Manor, "/>
    <s v="THE GORE RESURVEYED"/>
    <s v="THE GORE RESURVEYED"/>
    <s v=""/>
    <s v=""/>
    <s v=""/>
    <s v=""/>
    <x v="13"/>
    <m/>
    <m/>
    <m/>
    <m/>
    <n v="371"/>
    <m/>
    <m/>
    <m/>
    <s v=""/>
    <s v=""/>
    <s v=""/>
    <s v=""/>
    <s v=""/>
    <s v=""/>
  </r>
  <r>
    <x v="776"/>
    <s v="THE GROVE"/>
    <x v="10"/>
    <s v=" John Dorsey"/>
    <s v="9/15/1720"/>
    <x v="49"/>
    <s v="1720-09"/>
    <s v="RIDGELY, Henry"/>
    <s v=" Henry Ridgely"/>
    <s v="RIDGELY, Henry"/>
    <s v="Sep 1720"/>
    <s v="1720"/>
    <s v="1720-09"/>
    <s v="Baltimore"/>
    <x v="1"/>
    <x v="0"/>
    <n v="900"/>
    <s v="in Baltimore County &quot;on the east side of the Middle River of Patuxent and on the southward of Carroll Mannor&quot;, near the dividing line between AA and Baltimore counties"/>
    <s v="The Grove"/>
    <s v="The Grove"/>
    <s v="Henry and Nicholas Ridgely were partners"/>
    <s v="The Grove"/>
    <s v="The Grove Plat"/>
    <m/>
    <x v="12"/>
    <s v=""/>
    <s v="Surveyed 9/15/1720 by John Dorsey; Patented in Sep 1720 by Henry Ridgely for 900 acres repatented as The Grove; in Baltimore County &quot;on the east side of the Middle River of Patuxent and on the southward of Carroll Mannor&quot;, near the dividing line between AA and Baltimore counties"/>
    <s v="THE GROVE"/>
    <s v="THE GROVE"/>
    <s v="1720"/>
    <s v="Y"/>
    <s v="Patented in Sep 1720 by RIDGELY, Henry for 900 acres repatented as The Grove; in Baltimore County &quot;on the east side of the Middle River of Patuxent and on the southward of Carroll Mannor&quot;, near the dividing line between AA and Baltimore counties"/>
    <s v="N"/>
    <x v="14"/>
    <m/>
    <m/>
    <m/>
    <m/>
    <n v="62"/>
    <m/>
    <m/>
    <m/>
    <s v="1720"/>
    <s v="Y"/>
    <s v="Patented in Sep 1720 by RIDGELY, Henry for 900 acres repatented as The Grove; in Baltimore County &quot;on the east side of the Middle River of Patuxent and on the southward of Carroll Mannor&quot;, near the dividing line between AA and Baltimore counties"/>
    <s v="N"/>
    <s v="1720"/>
    <s v="Y"/>
  </r>
  <r>
    <x v="777"/>
    <s v="THE GROVE - RESURVEYED"/>
    <x v="6"/>
    <s v=" William Cromwell"/>
    <s v="11/28/1735"/>
    <x v="106"/>
    <s v="1735-11"/>
    <s v="RIDGELY, Henry"/>
    <s v=" Henry Ridgely"/>
    <s v="RIDGELY, Henry"/>
    <s v="Jul 1741"/>
    <s v="1741"/>
    <s v="1741-07"/>
    <s v="Anne Arundel"/>
    <x v="1"/>
    <x v="1"/>
    <n v="344"/>
    <s v="&quot;in the great fork of Patuxent River&quot;, adjoining White Wine and Claret following near the &quot;Roleing Road between William Ridgelys and Peter Shipleys&quot;"/>
    <s v="Addition To The Grove"/>
    <s v="The Grove"/>
    <s v="Henry and Nicholas Ridgely were partners"/>
    <s v="The Grove - Resurveyed"/>
    <s v="The Grove - Resurveyed Plat"/>
    <m/>
    <x v="12"/>
    <m/>
    <s v="Surveyed 11/28/1735 by William Cromwell; Patented in Jul 1741 by Henry Ridgely for 344 acres repatented as Addition To The Grove; &quot;in the great fork of Patuxent River&quot;, adjoining White Wine and Claret following near the &quot;Roleing Road between William Ridgelys and Peter Shipleys&quot;"/>
    <s v="THE GROVE"/>
    <s v="THE GROVE - Resurveyed"/>
    <s v="1741"/>
    <s v="Y"/>
    <s v="Patented in Jul 1741 by RIDGELY, Henry for 344 acres repatented as Addition To The Grove; &quot;in the great fork of Patuxent River&quot;, adjoining White Wine and Claret following near the &quot;Roleing Road between William Ridgelys and Peter Shipleys&quot;"/>
    <s v="N"/>
    <x v="14"/>
    <m/>
    <m/>
    <m/>
    <m/>
    <n v="199"/>
    <m/>
    <m/>
    <m/>
    <s v="1741"/>
    <s v="Y"/>
    <s v="Patented in Jul 1741 by RIDGELY, Henry for 344 acres repatented as Addition To The Grove; &quot;in the great fork of Patuxent River&quot;, adjoining White Wine and Claret following near the &quot;Roleing Road between William Ridgelys and Peter Shipleys&quot;"/>
    <s v="N"/>
    <s v="1741"/>
    <s v="Y"/>
  </r>
  <r>
    <x v="778"/>
    <s v="THE HOPPYARD"/>
    <x v="5"/>
    <s v=""/>
    <m/>
    <x v="10"/>
    <s v=""/>
    <s v="DAVIS, Richard "/>
    <s v=" Richard  Davis"/>
    <s v="DAVIS, Richard "/>
    <s v="Oct 1731"/>
    <s v="1731"/>
    <s v="1731-10"/>
    <s v="Anne Arundel"/>
    <x v="1"/>
    <x v="0"/>
    <n v="260"/>
    <m/>
    <s v="Davis' Purchase"/>
    <s v="The Hoppyard"/>
    <m/>
    <s v="no survey at MSA patent site; MSA S1581-2449; Settlers of MD"/>
    <m/>
    <m/>
    <x v="95"/>
    <m/>
    <s v="Patented in Oct 1731 by Richard Davis for 260 acres repatented as Davis' Purchase"/>
    <s v="THE HOPPYARD"/>
    <s v="THE HOPPYARD"/>
    <s v="1731"/>
    <s v="Y"/>
    <s v="Patented in Oct 1731 by DAVIS, Richard for 260 acres repatented as Davis' Purchase"/>
    <s v="N"/>
    <x v="5"/>
    <m/>
    <m/>
    <m/>
    <m/>
    <s v=""/>
    <m/>
    <m/>
    <m/>
    <s v="1731"/>
    <s v="Y"/>
    <s v="Patented in Oct 1731 by DAVIS, Richard for 260 acres repatented as Davis' Purchase"/>
    <s v="N"/>
    <s v="1731"/>
    <s v="Y"/>
  </r>
  <r>
    <x v="779"/>
    <s v=""/>
    <x v="19"/>
    <s v=" Thomas White"/>
    <s v="7/10/1744"/>
    <x v="12"/>
    <s v="1744-07"/>
    <s v="HALL, William"/>
    <s v=" William Hall"/>
    <s v="HALL, William"/>
    <s v="Mar 1746"/>
    <s v="1746"/>
    <s v="1746-03"/>
    <s v="Baltimore"/>
    <x v="0"/>
    <x v="0"/>
    <n v="50"/>
    <s v="&quot;upon the main falls of Patapsco River&quot;, beginning &quot;by the Indian Road on the west side of Patapsco falls&quot;"/>
    <m/>
    <s v="The Level Bottom"/>
    <s v="west side of the North Branch of the Patapsco according to Md Historical Magazine"/>
    <s v="The Level Bottom"/>
    <m/>
    <m/>
    <x v="131"/>
    <m/>
    <s v="Surveyed 7/10/1744 by Thomas White; Patented in Mar 1746 by William Hall for 50 acres; &quot;upon the main falls of Patapsco River&quot;, beginning &quot;by the Indian Road on the west side of Patapsco falls&quot;"/>
    <s v="THE LEVEL BOTTOM"/>
    <s v="THE LEVEL BOTTOM"/>
    <s v=""/>
    <s v=""/>
    <s v=""/>
    <s v=""/>
    <x v="0"/>
    <m/>
    <m/>
    <m/>
    <m/>
    <s v=""/>
    <m/>
    <m/>
    <m/>
    <s v=""/>
    <s v=""/>
    <s v=""/>
    <s v=""/>
    <s v=""/>
    <s v=""/>
  </r>
  <r>
    <x v="780"/>
    <s v="THE LONG DISCOVERY"/>
    <x v="5"/>
    <s v=""/>
    <m/>
    <x v="10"/>
    <s v=""/>
    <s v="GARDINER, Christopher"/>
    <s v=" Christopher Gardiner"/>
    <s v="GARDINER, Christopher"/>
    <s v="Nov 1719"/>
    <s v="1719"/>
    <s v="1719-11"/>
    <s v="Anne Arundel"/>
    <x v="1"/>
    <x v="2"/>
    <n v="370"/>
    <s v="adjoining Yates Contrivance, the patent was never granted - not sure where this date comes from"/>
    <s v="Cockey's Regulation"/>
    <s v="The Long Discovery"/>
    <s v="never patented"/>
    <s v="The Long Discovery"/>
    <s v="The Long Discovery Plat"/>
    <m/>
    <x v="71"/>
    <m/>
    <s v="Patented in Nov 1719 by Christopher Gardiner for 370 acres repatented as Cockey's Regulation; adjoining Yates Contrivance, the patent was never granted - not sure where this date comes from"/>
    <s v="THE LONG DISCOVERY"/>
    <s v="THE LONG DISCOVERY"/>
    <s v="1719"/>
    <s v="Y"/>
    <s v="Patented in Nov 1719 by GARDINER, Christopher for 370 acres repatented as Cockey's Regulation; adjoining Yates Contrivance (never patented yet it was explicity named in the resurvey of Cockey's Regulation)"/>
    <s v="N"/>
    <x v="3"/>
    <m/>
    <m/>
    <m/>
    <m/>
    <s v=""/>
    <m/>
    <m/>
    <m/>
    <s v="1719"/>
    <s v="Y"/>
    <s v="Patented in Nov 1719 by GARDINER, Christopher for 370 acres repatented as Cockey's Regulation; adjoining Yates Contrivance (never patented yet it was explicity named in the resurvey of Cockey's Regulation)"/>
    <s v="N"/>
    <s v="1719"/>
    <s v="Y"/>
  </r>
  <r>
    <x v="781"/>
    <s v="THE MILL SEAT - FROST"/>
    <x v="9"/>
    <s v=" Baruch Fowler"/>
    <s v="10/20/1801"/>
    <x v="77"/>
    <s v="1801-10"/>
    <s v="FROST, John Jr."/>
    <s v=" John Jr. Frost"/>
    <s v="FROST, John Jr."/>
    <s v="Sep 1802"/>
    <s v="1802"/>
    <s v="1802-09"/>
    <s v="Anne Arundel"/>
    <x v="1"/>
    <x v="0"/>
    <n v="6.5"/>
    <s v="between Salophia and Last Shift"/>
    <m/>
    <s v="The Mill Seat"/>
    <m/>
    <s v="The Mill Seat"/>
    <s v="The Mill Seat Plat"/>
    <m/>
    <x v="115"/>
    <m/>
    <s v="Surveyed 10/20/1801 by Baruch Fowler; Patented in Sep 1802 by John Jr. Frost for 6.5 acres; between Salophia and Last Shift"/>
    <s v="THE MILL SEAT"/>
    <s v="THE MILL SEAT - Frost"/>
    <s v="1802"/>
    <s v="Y"/>
    <s v="Patented in Sep 1802 by FROST, John Jr. for 6.5 acres; between Salophia and Last Shift"/>
    <s v="N"/>
    <x v="4"/>
    <m/>
    <m/>
    <m/>
    <m/>
    <n v="737"/>
    <m/>
    <m/>
    <m/>
    <s v="1802"/>
    <s v="Y"/>
    <s v="Patented in Sep 1802 by FROST, John Jr. for 6.5 acres; between Salophia and Last Shift"/>
    <s v="N"/>
    <s v="1802"/>
    <s v="Y"/>
  </r>
  <r>
    <x v="782"/>
    <s v="THE MILL SEAT - SELLMAN"/>
    <x v="4"/>
    <s v=" Vachel Stevens"/>
    <s v="10/11/1786"/>
    <x v="89"/>
    <s v="1786-10"/>
    <s v="SELLMAN, William"/>
    <s v=" William Sellman"/>
    <s v="SELLMAN, William"/>
    <s v="Jun 1791"/>
    <s v="1791"/>
    <s v="1791-06"/>
    <s v="Anne Arundel"/>
    <x v="1"/>
    <x v="0"/>
    <n v="21.5"/>
    <s v="&quot;Beginning at two bounded white oaks and a bounded hicory standing on the w. side of Middle River of Patuxent and near the mouth of a run called bear run; they being the beginning trees of a tract of land called Luck Supported&quot;"/>
    <m/>
    <s v="The Mill Seat"/>
    <m/>
    <s v="The Mill Seat"/>
    <s v="The Mill Seat Plat"/>
    <m/>
    <x v="155"/>
    <m/>
    <s v="Surveyed 10/11/1786 by Vachel Stevens; Patented in Jun 1791 by William Sellman for 21.5 acres; &quot;Beginning at two bounded white oaks and a bounded hicory standing on the w. side of Middle River of Patuxent and near the mouth of a run called bear run; they being the beginning trees of a tract of land called Luck Supported&quot;"/>
    <s v="THE MILL SEAT"/>
    <s v="THE MILL SEAT - Sellman"/>
    <s v="1791"/>
    <s v="Y"/>
    <s v="Patented in Jun 1791 by SELLMAN, William for 21.5 acres; &quot;Beginning at two bounded white oaks and a bounded hicory standing on the w. side of Middle River of Patuxent and near the mouth of a run called bear run; they being the beginning trees of a tract of land called Luck Supported&quot;"/>
    <s v="N"/>
    <x v="17"/>
    <s v="Fixed"/>
    <s v="Runs along both sides of the Middle Patuxent in Simpsonvillle"/>
    <m/>
    <n v="0"/>
    <n v="660"/>
    <m/>
    <m/>
    <m/>
    <s v="1791"/>
    <s v="Y"/>
    <s v="Patented in Jun 1791 by SELLMAN, William for 21.5 acres; &quot;Beginning at two bounded white oaks and a bounded hicory standing on the w. side of Middle River of Patuxent and near the mouth of a run called bear run; they being the beginning trees of a tract of land called Luck Supported&quot;"/>
    <s v="N"/>
    <s v="1791"/>
    <s v="Y"/>
  </r>
  <r>
    <x v="783"/>
    <s v="THE MISTAKE"/>
    <x v="10"/>
    <s v=" John Dorsey"/>
    <s v="1/5/1725"/>
    <x v="22"/>
    <s v="1725-01"/>
    <s v="CARROLL, Daniel "/>
    <s v=" Daniel  Carroll"/>
    <s v="CARROLL, Daniel "/>
    <s v="Nov 1726"/>
    <s v="1726"/>
    <s v="1726-11"/>
    <s v="Baltimore"/>
    <x v="1"/>
    <x v="0"/>
    <n v="500"/>
    <s v="in Baltimore County &quot;on the west side the main falls of Patapsco River&quot; adjoining Ranter's Ridge"/>
    <s v="Howards Improvement"/>
    <s v="The Mistake"/>
    <m/>
    <s v="The Mistake"/>
    <s v="The Mistake Plat"/>
    <m/>
    <x v="9"/>
    <s v="Dorsey"/>
    <s v="Surveyed 1/5/1725 by John Dorsey; Patented in Nov 1726 by Daniel Carroll for 500 acres repatented as Howards Improvement; in Baltimore County &quot;on the west side the main falls of Patapsco River&quot; adjoining Ranter's Ridge"/>
    <s v="THE MISTAKE"/>
    <s v="THE MISTAKE"/>
    <s v="1726"/>
    <s v="Y"/>
    <s v="Patented in Nov 1726 by CARROLL, Daniel for 500 acres repatented as Howards Improvement; in Baltimore County &quot;on the west side the main falls of Patapsco River&quot; adjoining Ranter's Ridge"/>
    <s v="N"/>
    <x v="22"/>
    <m/>
    <m/>
    <m/>
    <m/>
    <n v="146"/>
    <m/>
    <m/>
    <m/>
    <s v="1726"/>
    <s v="Y"/>
    <s v="Patented in Nov 1726 by CARROLL, Daniel for 500 acres repatented as Howards Improvement; in Baltimore County &quot;on the west side the main falls of Patapsco River&quot; adjoining Ranter's Ridge"/>
    <s v="N"/>
    <s v="1726"/>
    <s v="Y"/>
  </r>
  <r>
    <x v="784"/>
    <s v=""/>
    <x v="9"/>
    <s v=" Baruch Fowler"/>
    <s v="12/1/1803"/>
    <x v="64"/>
    <s v="1803-12"/>
    <s v="CARROLL, Daniel "/>
    <s v=" Daniel  Carroll"/>
    <s v="CARROLL, Daniel "/>
    <s v="Nov 1726"/>
    <s v="1726"/>
    <s v="1726-11"/>
    <s v="Baltimore"/>
    <x v="1"/>
    <x v="0"/>
    <n v="601.5"/>
    <s v="Resurveyed as part of Howards Improvement"/>
    <s v="Howards Improvement"/>
    <s v="The Mistake"/>
    <m/>
    <s v="Howards Improvement"/>
    <s v="Howards Improvement Plat"/>
    <m/>
    <x v="9"/>
    <s v="Dorsey"/>
    <s v="Surveyed 12/1/1803 by Baruch Fowler; Patented in Nov 1726 by Daniel Carroll for 601.5 acres repatented as Howards Improvement; Resurveyed as part of Howards Improvement"/>
    <s v="THE MISTAKE"/>
    <s v="THE MISTAKE - Resurveyed"/>
    <s v=""/>
    <s v=""/>
    <s v=""/>
    <s v=""/>
    <x v="22"/>
    <m/>
    <m/>
    <m/>
    <m/>
    <n v="119"/>
    <m/>
    <m/>
    <m/>
    <s v=""/>
    <s v=""/>
    <s v=""/>
    <s v=""/>
    <s v=""/>
    <s v=""/>
  </r>
  <r>
    <x v="785"/>
    <s v="THE NEGLECT - BASIL DORSEY"/>
    <x v="3"/>
    <s v=" Richard Shipley"/>
    <s v="4/4/1749"/>
    <x v="24"/>
    <s v="1749-04"/>
    <s v="DORSEY, Basil "/>
    <s v=" Basil  Dorsey"/>
    <s v="DORSEY, Basil "/>
    <s v="Apr 1749"/>
    <s v="1749"/>
    <s v="1749-04"/>
    <s v="Anne Arundel"/>
    <x v="1"/>
    <x v="0"/>
    <n v="100"/>
    <s v="&quot;on the drafts of Deep Run and next adjoining the land called Caleb's Purchase now in possession of the said Bassile Dorsey&quot;"/>
    <m/>
    <s v="The Neglect - Basil Dorsey"/>
    <m/>
    <s v="The Neglect - Basil Dorsey"/>
    <s v="The Neglect - Basil Dorsey Plat"/>
    <m/>
    <x v="23"/>
    <s v="Dorsey"/>
    <s v="Surveyed 4/4/1749 by Richard Shipley; Patented in Apr 1749 by Basil Dorsey for 100 acres; &quot;on the drafts of Deep Run and next adjoining the land called Caleb's Purchase now in possession of the said Bassile Dorsey&quot;"/>
    <s v="THE NEGLECT"/>
    <s v="THE NEGLECT - Basil Dorsey"/>
    <s v="1749"/>
    <s v="Y"/>
    <s v="Patented in Apr 1749 by DORSEY, Basil for 100 acres; &quot;on the drafts of Deep Run and next adjoining the land called Caleb's Purchase now in possession of the said Bassile Dorsey&quot;"/>
    <s v="N"/>
    <x v="9"/>
    <m/>
    <m/>
    <m/>
    <m/>
    <n v="447"/>
    <m/>
    <m/>
    <m/>
    <s v="1749"/>
    <s v="Y"/>
    <s v="Patented in Apr 1749 by DORSEY, Basil for 100 acres; &quot;on the drafts of Deep Run and next adjoining the land called Caleb's Purchase now in possession of the said Bassile Dorsey&quot;"/>
    <s v="N"/>
    <s v="1749"/>
    <s v="Y"/>
  </r>
  <r>
    <x v="786"/>
    <s v="THE NEGLECT - JOHN DORSEY"/>
    <x v="4"/>
    <s v=" Vachel Stevens"/>
    <s v="3/10/1779"/>
    <x v="84"/>
    <s v="1779-03"/>
    <s v="DORSEY, John"/>
    <s v=" John Dorsey"/>
    <s v="DORSEY, John"/>
    <s v="Feb 1794"/>
    <s v="1794"/>
    <s v="1794-02"/>
    <s v="Anne Arundel"/>
    <x v="1"/>
    <x v="0"/>
    <n v="91"/>
    <s v="adjoining Good Will To His Lordship, Dorsey's Range, and Ridgely's Great Park &quot;Beginning at the end of the forty first course of a tract or parcel of land called Good Will To His Lordship&quot;"/>
    <m/>
    <s v="The Neglect - John Dorsey"/>
    <m/>
    <s v="The Neglect - John Dorsey"/>
    <s v="The Neglect - John Dorsey Plat"/>
    <m/>
    <x v="23"/>
    <m/>
    <s v="Surveyed 3/10/1779 by Vachel Stevens; Patented in Feb 1794 by John Dorsey for 91 acres; adjoining Good Will To His Lordship, Dorsey's Range, and Ridgely's Great Park &quot;Beginning at the end of the forty first course of a tract or parcel of land called Good Will To His Lordship&quot;"/>
    <s v="THE NEGLECT"/>
    <s v="THE NEGLECT - John Dorsey"/>
    <s v="1794"/>
    <s v="Y"/>
    <s v="Patented in Feb 1794 by DORSEY, John for 91 acres; adjoining Good Will To His Lordship, Dorsey's Range, and Ridgely's Great Park &quot;Beginning at the end of the forty first course of a tract or parcel of land called Good Will To His Lordship&quot;"/>
    <s v="N"/>
    <x v="12"/>
    <m/>
    <m/>
    <m/>
    <m/>
    <n v="475"/>
    <m/>
    <m/>
    <m/>
    <s v="1794"/>
    <s v="Y"/>
    <s v="Patented in Feb 1794 by DORSEY, John for 91 acres; adjoining Good Will To His Lordship, Dorsey's Range, and Ridgely's Great Park &quot;Beginning at the end of the forty first course of a tract or parcel of land called Good Will To His Lordship&quot;"/>
    <s v="N"/>
    <s v="1794"/>
    <s v="Y"/>
  </r>
  <r>
    <x v="787"/>
    <s v="THE NEGLECT - MARTIN"/>
    <x v="3"/>
    <s v=" Richard Shipley"/>
    <s v="12/31/1754"/>
    <x v="36"/>
    <s v="1754-12"/>
    <s v="MARTIN, John Jr."/>
    <s v=" John Jr. Martin"/>
    <s v="MARTIN, John Jr."/>
    <s v="Dec 1754"/>
    <s v="1754"/>
    <s v="1754-12"/>
    <s v="Anne Arundel"/>
    <x v="1"/>
    <x v="0"/>
    <n v="100"/>
    <s v="&quot;on the south side of the falls of Patapsco River in the Barrans&quot;"/>
    <s v="Brother's Agreement"/>
    <s v="The Neglect - Martin"/>
    <m/>
    <s v="The Neglect - Martin"/>
    <s v="The Neglect - Martin Plat"/>
    <m/>
    <x v="167"/>
    <m/>
    <s v="Surveyed 12/31/1754 by Richard Shipley; Patented in Dec 1754 by John Jr. Martin for 100 acres repatented as Brother's Agreement; &quot;on the south side of the falls of Patapsco River in the Barrans&quot;"/>
    <s v="THE NEGLECT"/>
    <s v="THE NEGLECT - Martin"/>
    <s v="1754"/>
    <s v="Y"/>
    <s v="Patented in Dec 1754 by MARTIN, John Jr. for 100 acres repatented as Brother's Agreement; &quot;on the south side of the falls of Patapsco River in the Barrans&quot;"/>
    <s v="N"/>
    <x v="1"/>
    <m/>
    <m/>
    <m/>
    <m/>
    <n v="407"/>
    <m/>
    <m/>
    <m/>
    <s v="1754"/>
    <s v="Y"/>
    <s v="Patented in Dec 1754 by MARTIN, John Jr. for 100 acres repatented as Brother's Agreement; &quot;on the south side of the falls of Patapsco River in the Barrans&quot;"/>
    <s v="N"/>
    <s v="1754"/>
    <s v="Y"/>
  </r>
  <r>
    <x v="788"/>
    <s v="THE PIECE BY CHANCE"/>
    <x v="4"/>
    <s v=" Vachel Stevens"/>
    <s v="2/17/1794"/>
    <x v="6"/>
    <s v="1794-02"/>
    <s v="SNOWDEN, Thomas "/>
    <s v=" Thomas  Snowden"/>
    <s v="SNOWDEN, Thomas "/>
    <s v="Oct 1796"/>
    <s v="1796"/>
    <s v="1796-10"/>
    <s v="Anne Arundel"/>
    <x v="1"/>
    <x v="1"/>
    <n v="37"/>
    <s v="Resurvey of Ridgely's Great Park and Ridgely's Range adjoining Bite The Skinner, Wise Man's Folly, and Range Declined beginning &quot;at the end of three perches on the sixty fifth line of the aforesaid land called Bite the Skinner&quot;"/>
    <m/>
    <s v="Ridgelys Great Park, Ridgelys Range"/>
    <s v="see &quot;Thirdly&quot; section of survey"/>
    <s v="Snowdens Range, Pleasant Hills And His Piece By Chance"/>
    <s v="The Piece By Chance Plat"/>
    <m/>
    <x v="56"/>
    <m/>
    <s v="Surveyed 2/17/1794 by Vachel Stevens; Patented in Oct 1796 by Thomas Snowden for 37 acres; Resurvey of Ridgely's Great Park and Ridgely's Range adjoining Bite The Skinner, Wise Man's Folly, and Range Declined beginning &quot;at the end of three perches on the sixty fifth line of the aforesaid land called Bite the Skinner&quot;"/>
    <s v="THE PIECE BY CHANCE"/>
    <s v="THE PIECE BY CHANCE"/>
    <s v="1796"/>
    <s v="Y"/>
    <s v="Patented in Oct 1796 by SNOWDEN, Thomas for 37 acres; Resurvey of Ridgely's Great Park and Ridgely's Range adjoining Bite The Skinner, Wise Man's Folly, and Range Declined beginning &quot;at the end of three perches on the sixty fifth line of the aforesaid land called Bite the Skinner&quot;"/>
    <s v="N"/>
    <x v="12"/>
    <m/>
    <m/>
    <m/>
    <m/>
    <n v="603"/>
    <m/>
    <m/>
    <m/>
    <s v="1796"/>
    <s v="Y"/>
    <s v="Patented in Oct 1796 by SNOWDEN, Thomas for 37 acres; Resurvey of Ridgely's Great Park and Ridgely's Range adjoining Bite The Skinner, Wise Man's Folly, and Range Declined beginning &quot;at the end of three perches on the sixty fifth line of the aforesaid land called Bite the Skinner&quot;"/>
    <s v="N"/>
    <s v="1796"/>
    <s v="Y"/>
  </r>
  <r>
    <x v="789"/>
    <s v="THE PILLAGED THICKET"/>
    <x v="1"/>
    <s v=" Basil Burgess"/>
    <s v="1/5/1771"/>
    <x v="1"/>
    <s v="1771-01"/>
    <s v="SHIPLEY, William"/>
    <s v=" William Shipley"/>
    <s v="SHIPLEY, William"/>
    <s v="Oct 1785"/>
    <s v="1785"/>
    <s v="1785-10"/>
    <s v="Anne Arundel"/>
    <x v="1"/>
    <x v="0"/>
    <n v="20.25"/>
    <s v="&quot;Beginning at the end of the nineteenth line of tract or parcel of land called The Last Shift being also at the end of the fourth line of a tract or parcel of land called Forrest Grove&quot;"/>
    <m/>
    <s v="The Pillaged Thicket"/>
    <m/>
    <s v="The Pillaged Thicket"/>
    <s v="The Pillaged Thicket Plat"/>
    <m/>
    <x v="7"/>
    <m/>
    <s v="Surveyed 1/5/1771 by Basil Burgess; Patented in Oct 1785 by William Shipley for 20.25 acres; &quot;Beginning at the end of the nineteenth line of tract or parcel of land called The Last Shift being also at the end of the fourth line of a tract or parcel of land called Forrest Grove&quot;"/>
    <s v="THE PILLAGED THICKET"/>
    <s v="THE PILLAGED THICKET"/>
    <s v="1785"/>
    <s v="Y"/>
    <s v="Patented in Oct 1785 by SHIPLEY, William for 20.25 acres; &quot;Beginning at the end of the nineteenth line of tract or parcel of land called The Last Shift being also at the end of the fourth line of a tract or parcel of land called Forrest Grove&quot;"/>
    <s v="N"/>
    <x v="4"/>
    <m/>
    <m/>
    <m/>
    <m/>
    <n v="664"/>
    <m/>
    <m/>
    <m/>
    <s v="1785"/>
    <s v="Y"/>
    <s v="Patented in Oct 1785 by SHIPLEY, William for 20.25 acres; &quot;Beginning at the end of the nineteenth line of tract or parcel of land called The Last Shift being also at the end of the fourth line of a tract or parcel of land called Forrest Grove&quot;"/>
    <s v="N"/>
    <s v="1785"/>
    <s v="Y"/>
  </r>
  <r>
    <x v="790"/>
    <s v="THE PLATT"/>
    <x v="6"/>
    <s v=" William Cromwell"/>
    <s v="3/2/1740"/>
    <x v="87"/>
    <s v="1740-03"/>
    <s v="MUSGROVE, Samuel "/>
    <s v=" Samuel  Musgrove"/>
    <s v="MUSGROVE, Samuel "/>
    <s v="Nov 1741"/>
    <s v="1741"/>
    <s v="1741-11"/>
    <s v="Anne Arundel"/>
    <x v="1"/>
    <x v="0"/>
    <n v="100"/>
    <s v="&quot;in the great fork of the patuxent River and on the East Side of the Branch of Said River Called the Cattail River which falls into Snowdens River&quot;; called Friendship The Platt on the map but is The Platt on AA patent site."/>
    <s v="Friendship"/>
    <s v="The Platt"/>
    <m/>
    <s v="The Platt"/>
    <s v="The Platt Plat"/>
    <m/>
    <x v="47"/>
    <s v="Musgrove"/>
    <s v="Surveyed 3/2/1740 by William Cromwell; Patented in Nov 1741 by Samuel Musgrove for 100 acres repatented as Friendship; &quot;in the great fork of the patuxent River and on the East Side of the Branch of Said River Called the Cattail River which falls into Snowdens River&quot;; called Friendship The Platt on the map but is The Platt on AA patent site."/>
    <s v="THE PLATT"/>
    <s v="THE PLATT"/>
    <s v="1741"/>
    <s v="Y"/>
    <s v="Patented in Nov 1741 by MUSGROVE, Samuel for 100 acres repatented as Friendship; &quot;in the great fork of the patuxent River and on the East Side of the Branch of Said River Called the Cattail River which falls into Snowdens River&quot;; called Friendship The Platt on the map but is The Platt on AA patent site."/>
    <s v="N"/>
    <x v="6"/>
    <m/>
    <m/>
    <m/>
    <m/>
    <n v="440"/>
    <m/>
    <m/>
    <m/>
    <s v="1741"/>
    <s v="Y"/>
    <s v="Patented in Nov 1741 by MUSGROVE, Samuel for 100 acres repatented as Friendship; &quot;in the great fork of the patuxent River and on the East Side of the Branch of Said River Called the Cattail River which falls into Snowdens River&quot;; called Friendship The Platt on the map but is The Platt on AA patent site."/>
    <s v="N"/>
    <s v="1741"/>
    <s v="Y"/>
  </r>
  <r>
    <x v="791"/>
    <s v="THE SEARCH"/>
    <x v="3"/>
    <s v=" Richard Shipley"/>
    <s v="3/15/1757"/>
    <x v="5"/>
    <s v="1757-03"/>
    <s v="PIERPOINT, Henry"/>
    <s v=" Henry Pierpoint"/>
    <s v="PIERPOINT, Henry"/>
    <s v="Mar 1757"/>
    <s v="1757"/>
    <s v="1757-03"/>
    <s v="Anne Arundel"/>
    <x v="1"/>
    <x v="0"/>
    <n v="90"/>
    <s v="&quot;joyning a tract of land called Longreach (Long Reach) and(?) tract of land called Freeborns Progress&quot;"/>
    <s v="The Search Enlarged"/>
    <s v="The Search"/>
    <m/>
    <s v="The Search"/>
    <s v="The Search Plat"/>
    <m/>
    <x v="3"/>
    <m/>
    <s v="Surveyed 3/15/1757 by Richard Shipley; Patented in Mar 1757 by Henry Pierpoint for 90 acres repatented as The Search Enlarged; &quot;joyning a tract of land called Longreach (Long Reach) and(?) tract of land called Freeborns Progress&quot;"/>
    <s v="THE SEARCH"/>
    <s v="THE SEARCH"/>
    <s v="1757"/>
    <s v="Y"/>
    <s v="Patented in Mar 1757 by PIERPOINT, Henry for 90 acres repatented as The Search Enlarged; &quot;joyning a tract of land called Longreach (Long Reach) and(?) tract of land called Freeborns Progress&quot;"/>
    <s v="N"/>
    <x v="3"/>
    <m/>
    <m/>
    <m/>
    <m/>
    <n v="476"/>
    <m/>
    <m/>
    <m/>
    <s v="1757"/>
    <s v="Y"/>
    <s v="Patented in Mar 1757 by PIERPOINT, Henry for 90 acres repatented as The Search Enlarged; &quot;joyning a tract of land called Longreach (Long Reach) and(?) tract of land called Freeborns Progress&quot;"/>
    <s v="N"/>
    <s v="1757"/>
    <s v="Y"/>
  </r>
  <r>
    <x v="792"/>
    <s v="THE SEARCH ENLARGED"/>
    <x v="1"/>
    <s v=" Basil Burgess"/>
    <s v="11/10/1774"/>
    <x v="86"/>
    <s v="1774-11"/>
    <s v="PIERPOINT, Henry"/>
    <s v=" Henry Pierpoint"/>
    <s v="PIERPOINT, Henry"/>
    <s v="Dec 1782"/>
    <s v="1782"/>
    <s v="1782-12"/>
    <s v="Anne Arundel"/>
    <x v="1"/>
    <x v="1"/>
    <n v="112"/>
    <s v="Resurvey of The Search removing land from elder surveys of Dorsey's Search, Freeborns Progress, and Joshua's Desire starting at the beginning tree of Long Reach, Freeborns Progress, Shever's Adventure, and a bounded tree of Chews Resolution for two parts"/>
    <m/>
    <s v="The Search"/>
    <m/>
    <s v="The Search Enlarged"/>
    <s v="The Search Enlarged Plat"/>
    <m/>
    <x v="3"/>
    <m/>
    <s v="Surveyed 11/10/1774 by Basil Burgess; Patented in Dec 1782 by Henry Pierpoint for 112 acres; Resurvey of The Search removing land from elder surveys of Dorsey's Search, Freeborns Progress, and Joshua's Desire starting at the beginning tree of Long Reach, Freeborns Progress, Shever's Adventure, and a bounded tree of Chews Resolution for two parts"/>
    <s v="THE SEARCH ENLARGED"/>
    <s v="THE SEARCH ENLARGED"/>
    <s v="1782"/>
    <s v="Y"/>
    <s v="Patented in Dec 1782 by PIERPOINT, Henry for 112 acres; Resurvey of The Search removing land from elder surveys of Dorsey's Search, Freeborns Progress, and Joshua's Desire starting at the beginning tree of Long Reach, Freeborns Progress, Shever's Adventure, and a bounded tree of Chews Resolution for two parts"/>
    <s v="N"/>
    <x v="3"/>
    <m/>
    <m/>
    <m/>
    <m/>
    <s v=""/>
    <m/>
    <m/>
    <m/>
    <s v="1782"/>
    <s v="Y"/>
    <s v="Patented in Dec 1782 by PIERPOINT, Henry for 112 acres; Resurvey of The Search removing land from elder surveys of Dorsey's Search, Freeborns Progress, and Joshua's Desire starting at the beginning tree of Long Reach, Freeborns Progress, Shever's Adventure, and a bounded tree of Chews Resolution for two parts"/>
    <s v="N"/>
    <s v="1782"/>
    <s v="Y"/>
  </r>
  <r>
    <x v="793"/>
    <s v="THE SECOND DISCOVERY"/>
    <x v="10"/>
    <s v=" John Dorsey"/>
    <s v="2/8/1724"/>
    <x v="21"/>
    <s v="1724-02"/>
    <s v="HOWARD, Joseph"/>
    <s v=" Joseph Howard"/>
    <s v="HOWARD, Joseph"/>
    <s v="Sep 1729"/>
    <s v="1729"/>
    <s v="1729-09"/>
    <s v="Baltimore"/>
    <x v="1"/>
    <x v="0"/>
    <n v="910"/>
    <s v="in Baltimore County near Carrolls Mannor adjoining Altogether- John Beale, Vachel Denton, Christian Geist, and Joseph Howard were partners but it was later divided between Denton and Howard; Denton sold his interest to William Worthington; Joseph Howard willed 300 acres of The Second Discovery to son Henry Howard and 100 acres to grandson Joseph Higgins in 1736."/>
    <m/>
    <s v="The Second Discovery"/>
    <m/>
    <s v="The Second Discovery"/>
    <s v="The Second Discovery Plat"/>
    <m/>
    <x v="34"/>
    <s v="Denton"/>
    <s v="Surveyed 2/8/1724 by John Dorsey; Patented in Sep 1729 by Joseph Howard for 910 acres; in Baltimore County near Carrolls Mannor adjoining Altogether- John Beale, Vachel Denton, Christian Geist, and Joseph Howard were partners but it was later divided between Denton and Howard; Denton sold his interest to William Worthington; Joseph Howard willed 300 acres of The Second Discovery to son Henry Howard and 100 acres to grandson Joseph Higgins in 1736."/>
    <s v="THE SECOND DISCOVERY"/>
    <s v="THE SECOND DISCOVERY"/>
    <s v="1729"/>
    <s v="Y"/>
    <s v="Patented in Sep 1729 by HOWARD, Joseph for 910 acres; in Baltimore County near Carrolls Mannor adjoining Altogether- John Beale, Vachel Denton, Christian Geist, and Joseph Howard were partners but it was later divided between Denton and Howard; Denton sold his interest to William Worthington; Joseph Howard willed 300 acres of The Second Discovery to son Henry Howard and 100 acres to grandson Joseph Higgins in 1736."/>
    <s v="N"/>
    <x v="2"/>
    <s v="Dependent"/>
    <s v="Altogether"/>
    <m/>
    <n v="-4"/>
    <n v="59"/>
    <m/>
    <m/>
    <m/>
    <s v="1729"/>
    <s v="Y"/>
    <s v="Patented in Sep 1729 by HOWARD, Joseph for 910 acres; in Baltimore County near Carrolls Mannor adjoining Altogether- John Beale, Vachel Denton, Christian Geist, and Joseph Howard were partners but it was later divided between Denton and Howard; Denton sold his interest to William Worthington; Joseph Howard willed 300 acres of The Second Discovery to son Henry Howard and 100 acres to grandson Joseph Higgins in 1736."/>
    <s v="N"/>
    <s v="1729"/>
    <s v="Y"/>
  </r>
  <r>
    <x v="794"/>
    <s v=""/>
    <x v="5"/>
    <s v=""/>
    <s v="11/24/1725"/>
    <x v="22"/>
    <s v="1725-11"/>
    <s v="HOWARD, Joseph"/>
    <s v=" Joseph Howard"/>
    <s v="HOWARD, Joseph"/>
    <s v="Sep 1725"/>
    <s v="1725"/>
    <s v="1725-09"/>
    <m/>
    <x v="1"/>
    <x v="1"/>
    <n v="1090"/>
    <s v="This is Joseph's Howard original portion of The Discovery as mentioned in the survey for the First and Second Division"/>
    <s v="The Second Part Of Discovery - Resurveyed"/>
    <s v="The Discovery - Bordley"/>
    <m/>
    <s v="no survey at MSA patent site - part of The Discovery, see resurvey for plat"/>
    <m/>
    <m/>
    <x v="34"/>
    <m/>
    <s v="Surveyed 11/24/1725; Patented in Sep 1725 by Joseph Howard for 1090 acres repatented as The Second Part Of Discovery - Resurveyed; This is Joseph's Howard original portion of The Discovery as mentioned in the survey for the First and Second Division"/>
    <s v="THE SECOND PART OF DISCOVERY"/>
    <s v="THE SECOND PART OF DISCOVERY"/>
    <s v=""/>
    <s v=""/>
    <s v=""/>
    <s v=""/>
    <x v="2"/>
    <m/>
    <m/>
    <m/>
    <m/>
    <s v=""/>
    <m/>
    <m/>
    <m/>
    <s v=""/>
    <s v=""/>
    <s v=""/>
    <s v=""/>
    <s v=""/>
    <s v=""/>
  </r>
  <r>
    <x v="795"/>
    <s v="THE SECOND PART OF DISCOVERY - RESURVEYED"/>
    <x v="6"/>
    <s v=" William Cromwell"/>
    <s v="4/10/1745"/>
    <x v="74"/>
    <s v="1745-04"/>
    <s v="HOWARD, Joseph"/>
    <s v=" Joseph Howard"/>
    <s v="HOWARD, Joseph"/>
    <s v="Aug 1747"/>
    <s v="1747"/>
    <s v="1747-08"/>
    <s v="Anne Arundel"/>
    <x v="1"/>
    <x v="1"/>
    <n v="500"/>
    <s v="This is Joseph's Howard resurveyed portion of The Discovery"/>
    <s v="First Division and Second Division"/>
    <s v="The Discovery - Bordley"/>
    <m/>
    <s v="First and Second Division"/>
    <s v="First And Second Division Plat"/>
    <m/>
    <x v="34"/>
    <m/>
    <s v="Surveyed 4/10/1745 by William Cromwell; Patented in Aug 1747 by Joseph Howard for 500 acres repatented as First Division and Second Division; This is Joseph's Howard resurveyed portion of The Discovery"/>
    <s v="THE SECOND PART OF DISCOVERY"/>
    <s v=""/>
    <s v=""/>
    <m/>
    <m/>
    <m/>
    <x v="2"/>
    <m/>
    <m/>
    <m/>
    <m/>
    <n v="143"/>
    <m/>
    <m/>
    <m/>
    <s v="1747"/>
    <s v="Y"/>
    <s v="Patented in Aug 1747 by HOWARD, Joseph for 500 acres repatented as First Division and Second Division; This is Joseph's Howard resurveyed portion of The Discovery"/>
    <s v="N"/>
    <s v="1747"/>
    <s v="Y"/>
  </r>
  <r>
    <x v="796"/>
    <s v="THE STONES"/>
    <x v="4"/>
    <s v=" Vachel Stevens"/>
    <s v="10/1/1792"/>
    <x v="76"/>
    <s v="1792-10"/>
    <s v="SHIPLEY, Talbott"/>
    <s v=" Talbott Shipley"/>
    <s v="SHIPLEY, Talbott"/>
    <s v="Nov 1793"/>
    <s v="1793"/>
    <s v="1793-11"/>
    <s v="Anne Arundel"/>
    <x v="1"/>
    <x v="0"/>
    <n v="39"/>
    <s v="starting at &quot;the beginning of a tract of land called Shipley's Adventure&quot;"/>
    <m/>
    <s v="The Stones"/>
    <m/>
    <s v="The Stones"/>
    <s v="The Stones Plat"/>
    <m/>
    <x v="7"/>
    <m/>
    <s v="Surveyed 10/1/1792 by Vachel Stevens; Patented in Nov 1793 by Talbott Shipley for 39 acres; starting at &quot;the beginning of a tract of land called Shipley's Adventure&quot;"/>
    <s v="THE STONES"/>
    <s v="THE STONES"/>
    <s v="1793"/>
    <s v="Y"/>
    <s v="Patented in Nov 1793 by SHIPLEY, Talbott for 39 acres; starting at &quot;the beginning of a tract of land called Shipley's Adventure&quot;"/>
    <s v="N"/>
    <x v="12"/>
    <m/>
    <m/>
    <m/>
    <m/>
    <n v="541"/>
    <m/>
    <m/>
    <m/>
    <s v="1793"/>
    <s v="Y"/>
    <s v="Patented in Nov 1793 by SHIPLEY, Talbott for 39 acres; starting at &quot;the beginning of a tract of land called Shipley's Adventure&quot;"/>
    <s v="N"/>
    <s v="1793"/>
    <s v="Y"/>
  </r>
  <r>
    <x v="797"/>
    <s v="THE TRUSTY FRIEND"/>
    <x v="9"/>
    <s v=" Baruch Fowler"/>
    <s v="6/8/1796"/>
    <x v="59"/>
    <s v="1796-06"/>
    <s v="HOBBS, Thomas "/>
    <s v=" Thomas  Hobbs"/>
    <s v="HOBBS, Thomas "/>
    <s v="Jun 1797"/>
    <s v="1797"/>
    <s v="1797-06"/>
    <s v="Anne Arundel"/>
    <x v="1"/>
    <x v="1"/>
    <n v="366"/>
    <s v="Resurvey of Stoney Stratford, Defiance, Whitsuntide Gift, and Poverty Discovered; adjoining Noahs Ark, Shipleys Adventure, Silence, Pools Chance, Repentance"/>
    <m/>
    <s v="Stoney Stratford, Defiance, Whitsuntide Gift, Dorseys Friendship &amp; Higgins Chance"/>
    <m/>
    <s v="The Trusty Friend"/>
    <s v="The Trusty Friend Plat"/>
    <m/>
    <x v="1"/>
    <s v="Hobbs"/>
    <s v="Surveyed 6/8/1796 by Baruch Fowler; Patented in Jun 1797 by Thomas Hobbs for 366 acres; Resurvey of Stoney Stratford, Defiance, Whitsuntide Gift, and Poverty Discovered; adjoining Noahs Ark, Shipleys Adventure, Silence, Pools Chance, Repentance"/>
    <s v="THE TRUSTY FRIEND"/>
    <s v="THE TRUSTY FRIEND"/>
    <s v="1797"/>
    <s v="Y"/>
    <s v="Patented in Jun 1797 by HOBBS, Thomas for 366 acres; Resurvey of Stoney Stratford, Defiance, Whitsuntide Gift, and Poverty Discovered; adjoining Noahs Ark, Shipleys Adventure, Silence, Pools Chance, Repentance"/>
    <s v="N"/>
    <x v="8"/>
    <m/>
    <m/>
    <m/>
    <m/>
    <n v="193"/>
    <m/>
    <m/>
    <m/>
    <s v="1797"/>
    <s v="Y"/>
    <s v="Patented in Jun 1797 by HOBBS, Thomas for 366 acres; Resurvey of Stoney Stratford, Defiance, Whitsuntide Gift, and Poverty Discovered; adjoining Noahs Ark, Shipleys Adventure, Silence, Pools Chance, Repentance"/>
    <s v="N"/>
    <s v="1797"/>
    <s v="Y"/>
  </r>
  <r>
    <x v="798"/>
    <s v="THE VALLEY OF OWEN"/>
    <x v="5"/>
    <s v=""/>
    <m/>
    <x v="10"/>
    <s v=""/>
    <s v="OWEN, Richard "/>
    <s v=" Richard  Owen"/>
    <s v="OWEN, Richard "/>
    <s v="May 1705"/>
    <s v="1705"/>
    <s v="1705-05"/>
    <s v="Baltimore"/>
    <x v="1"/>
    <x v="0"/>
    <n v="361"/>
    <m/>
    <s v="Glen Owen"/>
    <s v="The Valley Of Owen"/>
    <m/>
    <s v="no survey at MSA patent site; MSA S1582-10634; Settlers of MD"/>
    <m/>
    <m/>
    <x v="210"/>
    <s v="Owen"/>
    <s v="Patented in May 1705 by Richard Owen for 361 acres repatented as Glen Owen"/>
    <s v="THE VALLEY OF OWEN"/>
    <s v="THE VALLEY OF OWEN"/>
    <s v="1705"/>
    <s v="Y"/>
    <s v="Patented in May 1705 by OWEN, Richard for 361 acres repatented as Glen Owen"/>
    <s v="N"/>
    <x v="3"/>
    <m/>
    <m/>
    <m/>
    <m/>
    <n v="145"/>
    <m/>
    <m/>
    <m/>
    <s v="1705"/>
    <s v="Y"/>
    <s v="Patented in May 1705 by OWEN, Richard for 361 acres repatented as Glen Owen"/>
    <s v="N"/>
    <s v="1705"/>
    <s v="Y"/>
  </r>
  <r>
    <x v="799"/>
    <s v="THE VICTORY - HUTCHCRAFT"/>
    <x v="3"/>
    <s v=" Richard Shipley"/>
    <s v="9/20/1748"/>
    <x v="44"/>
    <s v="1748-09"/>
    <s v="HUTCHCRAFT, Thomas "/>
    <s v=" Thomas  Hutchcraft"/>
    <s v="HUTCHCRAFT, Thomas "/>
    <s v="Sep 1748"/>
    <s v="1748"/>
    <s v="1748-09"/>
    <s v="Anne Arundel"/>
    <x v="1"/>
    <x v="1"/>
    <n v="475"/>
    <s v="Resurvey of Hutchinson's Fortune starting &quot;..on the south side of Spurrier Branch it being a draft of Snowdens River&quot;, adjoining Purdums Choice, Hammond And Geist, Wright's Chance And Neighbors Good Will"/>
    <m/>
    <s v="Hutchinsons Fortune"/>
    <m/>
    <s v="The Victory"/>
    <s v="The Victory Plat"/>
    <m/>
    <x v="148"/>
    <s v="Hutchcraft"/>
    <s v="Surveyed 9/20/1748 by Richard Shipley; Patented in Sep 1748 by Thomas Hutchcraft for 475 acres; Resurvey of Hutchinson's Fortune starting &quot;..on the south side of Spurrier Branch it being a draft of Snowdens River&quot;, adjoining Purdums Choice, Hammond And Geist, Wright's Chance And Neighbors Good Will"/>
    <s v="THE VICTORY"/>
    <s v="THE VICTORY - Hutchcraft"/>
    <s v="1748"/>
    <s v="Y"/>
    <s v="Patented in Sep 1748 by HUTCHCRAFT, Thomas for 475 acres; Resurvey of Hutchinson's Fortune starting &quot;...on the south side of Spurrier Branch it being a draft of Snowdens River&quot;, adjoining Purdums Choice, Hammond And Geist, Wright's Chance And Neighbors Good Will"/>
    <s v="N"/>
    <x v="14"/>
    <m/>
    <m/>
    <m/>
    <n v="-2"/>
    <n v="155"/>
    <m/>
    <m/>
    <m/>
    <s v="1748"/>
    <s v="Y"/>
    <s v="Patented in Sep 1748 by HUTCHCRAFT, Thomas for 475 acres; Resurvey of Hutchinson's Fortune starting &quot;...on the south side of Spurrier Branch it being a draft of Snowdens River&quot;, adjoining Purdums Choice, Hammond And Geist, Wright's Chance And Neighbors Good Will"/>
    <s v="N"/>
    <s v="1748"/>
    <s v="Y"/>
  </r>
  <r>
    <x v="800"/>
    <s v=""/>
    <x v="1"/>
    <s v=" Basil Burgess"/>
    <s v="3/1/1769"/>
    <x v="35"/>
    <s v="1769-03"/>
    <s v="WELSH, Charles"/>
    <s v=" Charles Welsh"/>
    <s v="WELSH, Charles"/>
    <s v="Mar 1769"/>
    <s v="1769"/>
    <s v="1769-03"/>
    <s v="Anne Arundel"/>
    <x v="1"/>
    <x v="2"/>
    <n v="2560"/>
    <s v="Resurvey of Find It If You Can bounded by Shipley's Adventure, Warfields, Stop The Gap, Ridgelys Range, Pleasant Meadows, Henry &amp; Peter, Poverty Discovered, and Silence, Goodwill, Littleworth, and Worthless"/>
    <s v="Columbia"/>
    <s v="Find It If You Can - Welsh"/>
    <s v="never patented"/>
    <s v="Victory"/>
    <s v="Victory Plat"/>
    <m/>
    <x v="6"/>
    <m/>
    <s v="Surveyed 3/1/1769 by Basil Burgess; Patented in Mar 1769 by Charles Welsh for 2560 acres repatented as Columbia; Resurvey of Find It If You Can bounded by Shipley's Adventure, Warfields, Stop The Gap, Ridgelys Range, Pleasant Meadows, Henry &amp; Peter, Poverty Discovered, and Silence, Goodwill, Littleworth, and Worthless"/>
    <s v="THE VICTORY"/>
    <s v="THE VICTORY - Welsh"/>
    <s v=""/>
    <s v=""/>
    <s v=""/>
    <s v=""/>
    <x v="12"/>
    <m/>
    <m/>
    <m/>
    <m/>
    <s v=""/>
    <m/>
    <m/>
    <m/>
    <s v=""/>
    <s v=""/>
    <s v=""/>
    <s v=""/>
    <s v=""/>
    <s v=""/>
  </r>
  <r>
    <x v="801"/>
    <s v="THE WIDOWS COST"/>
    <x v="5"/>
    <s v=""/>
    <m/>
    <x v="10"/>
    <s v=""/>
    <s v="CARROLL, Charles "/>
    <s v=" Charles  Carroll"/>
    <s v="CARROLL, Charles "/>
    <s v="Aug 1730"/>
    <s v="1730"/>
    <s v="1730-08"/>
    <m/>
    <x v="1"/>
    <x v="0"/>
    <n v="370"/>
    <m/>
    <m/>
    <s v="The Widows Cost"/>
    <m/>
    <s v="no survey at MSA patent site; MSA S1593-1793; Settlers of MD"/>
    <m/>
    <m/>
    <x v="9"/>
    <s v="Carroll"/>
    <s v="Patented in Aug 1730 by Charles Carroll for 370 acres"/>
    <s v="THE WIDOWS COST"/>
    <s v="THE WIDOWS COST"/>
    <s v="1730"/>
    <s v="Y"/>
    <s v="Patented in Aug 1730 by CARROLL, Charles for 370 acres"/>
    <s v="N"/>
    <x v="10"/>
    <m/>
    <m/>
    <m/>
    <m/>
    <n v="192"/>
    <m/>
    <m/>
    <m/>
    <s v="1730"/>
    <s v="Y"/>
    <s v="Patented in Aug 1730 by CARROLL, Charles for 370 acres"/>
    <s v="N"/>
    <s v="1730"/>
    <s v="Y"/>
  </r>
  <r>
    <x v="802"/>
    <s v="THE WILLOW SPRING"/>
    <x v="16"/>
    <s v=" John Duvall"/>
    <s v="1/8/1823"/>
    <x v="112"/>
    <s v="1823-01"/>
    <s v="SHIPLEY, William"/>
    <s v=" William Shipley"/>
    <s v="SHIPLEY, William"/>
    <s v="Jan 1824"/>
    <s v="1824"/>
    <s v="1824-01"/>
    <s v="Anne Arundel"/>
    <x v="1"/>
    <x v="1"/>
    <n v="516"/>
    <s v="Resurvey of part of Shipley's Search, part of What's Left, Shipley's Neglect, part of Shipley's Contention, Rich Bottom, part of Red Oak Spring to be called the Willow Spring"/>
    <m/>
    <s v="The Willow Spring"/>
    <m/>
    <s v="The Willow Spring"/>
    <s v="The Willow Spring Plat"/>
    <m/>
    <x v="7"/>
    <m/>
    <s v="Surveyed 1/8/1823 by John Duvall; Patented in Jan 1824 by William Shipley for 516 acres; Resurvey of part of Shipley's Search, part of What's Left, Shipley's Neglect, part of Shipley's Contention, Rich Bottom, part of Red Oak Spring to be called the Willow Spring"/>
    <s v="THE WILLOW SPRING"/>
    <s v="THE WILLOW SPRING"/>
    <s v="1824"/>
    <s v="Y"/>
    <s v="Patented in Jan 1824 by SHIPLEY, William for 516 acres; Resurvey of part of Shipley's Search, part of What's Left, Shipley's Neglect, part of Shipley's Contention, Rich Bottom, part of Red Oak Spring to be called the Willow Spring"/>
    <s v="N"/>
    <x v="4"/>
    <s v="Fixed"/>
    <s v="Appears to bound on Bens Branch"/>
    <m/>
    <m/>
    <n v="184"/>
    <m/>
    <m/>
    <m/>
    <s v="1824"/>
    <s v="Y"/>
    <s v="Patented in Jan 1824 by SHIPLEY, William for 516 acres; Resurvey of part of Shipley's Search, part of What's Left, Shipley's Neglect, part of Shipley's Contention, Rich Bottom, part of Red Oak Spring to be called the Willow Spring"/>
    <s v="N"/>
    <s v="1824"/>
    <s v="Y"/>
  </r>
  <r>
    <x v="803"/>
    <s v="THIS OR NONE"/>
    <x v="3"/>
    <s v=" Richard Shipley"/>
    <s v="5/15/1753"/>
    <x v="27"/>
    <s v="1753-05"/>
    <s v="HARRISON, William "/>
    <s v=" William  Harrison"/>
    <s v="HARRISON, William "/>
    <s v="May 1753"/>
    <s v="1753"/>
    <s v="1753-05"/>
    <s v="Anne Arundel"/>
    <x v="1"/>
    <x v="0"/>
    <n v="50"/>
    <s v="&quot;on the drafts of Snowdens River&quot; near &quot;the south side of the head of a draft of a branch called Nelson's Branch&quot;"/>
    <s v="Barnes Purchase"/>
    <s v="This Or None"/>
    <m/>
    <s v="This Or None"/>
    <s v="This Or None Plat"/>
    <m/>
    <x v="136"/>
    <s v="Harrison"/>
    <s v="Surveyed 5/15/1753 by Richard Shipley; Patented in May 1753 by William Harrison for 50 acres repatented as Barnes Purchase; &quot;on the drafts of Snowdens River&quot; near &quot;the south side of the head of a draft of a branch called Nelson's Branch&quot;"/>
    <s v="THIS OR NONE"/>
    <s v="THIS OR NONE"/>
    <s v="1753"/>
    <s v="Y"/>
    <s v="Patented in May 1753 by HARRISON, William for 50 acres repatented as Barnes Purchase; &quot;on the drafts of Snowdens River&quot; near &quot;the south side of the head of a draft of a branch called Nelson's Branch&quot;"/>
    <s v="N"/>
    <x v="21"/>
    <m/>
    <m/>
    <m/>
    <m/>
    <n v="557"/>
    <m/>
    <m/>
    <m/>
    <s v="1753"/>
    <s v="Y"/>
    <s v="Patented in May 1753 by HARRISON, William for 50 acres repatented as Barnes Purchase; &quot;on the drafts of Snowdens River&quot; near &quot;the south side of the head of a draft of a branch called Nelson's Branch&quot;"/>
    <s v="N"/>
    <s v="1753"/>
    <s v="Y"/>
  </r>
  <r>
    <x v="804"/>
    <s v="THOMAS BEGINNING"/>
    <x v="15"/>
    <s v=" Loch Weems"/>
    <s v="2/10/1759"/>
    <x v="40"/>
    <s v="1759-02"/>
    <s v="HOBBS, Thomas "/>
    <s v=" Thomas  Hobbs"/>
    <s v="HOBBS, Thomas "/>
    <s v="Feb 1759"/>
    <s v="1759"/>
    <s v="1759-02"/>
    <s v="Anne Arundel"/>
    <x v="1"/>
    <x v="0"/>
    <n v="18"/>
    <s v="&quot;near the head of a draft of the Falls&quot;, shown on the plat for Warfield's Forest"/>
    <m/>
    <s v="Thomas Beginning"/>
    <m/>
    <s v="Thomas Beginning"/>
    <s v="Thomas Beginning Plat"/>
    <m/>
    <x v="1"/>
    <m/>
    <s v="Surveyed 2/10/1759 by Loch Weems; Patented in Feb 1759 by Thomas Hobbs for 18 acres; &quot;near the head of a draft of the Falls&quot;, shown on the plat for Warfield's Forest"/>
    <s v="THOMAS BEGINNING"/>
    <s v="THOMAS BEGINNING"/>
    <s v="1759"/>
    <s v="Y"/>
    <s v="Patented in Feb 1759 by HOBBS, Thomas for 18 acres; &quot;near the head of a draft of the Falls&quot;, shown on the plat for Warfield's Forest"/>
    <s v="N"/>
    <x v="12"/>
    <m/>
    <m/>
    <m/>
    <m/>
    <n v="683"/>
    <m/>
    <m/>
    <m/>
    <s v="1759"/>
    <s v="Y"/>
    <s v="Patented in Feb 1759 by HOBBS, Thomas for 18 acres; &quot;near the head of a draft of the Falls&quot;, shown on the plat for Warfield's Forest"/>
    <s v="N"/>
    <s v="1759"/>
    <s v="Y"/>
  </r>
  <r>
    <x v="805"/>
    <s v="THOMAS GOOD WILL"/>
    <x v="1"/>
    <s v=" Basil Burgess"/>
    <s v="4/11/1777"/>
    <x v="110"/>
    <s v="1777-04"/>
    <s v="HOBBS, Noah"/>
    <s v=" Noah Hobbs"/>
    <s v="HOBBS, Noah"/>
    <s v="Dec 1795"/>
    <s v="1795"/>
    <s v="1795-12"/>
    <s v="Anne Arundel"/>
    <x v="1"/>
    <x v="1"/>
    <n v="115"/>
    <s v="Resurvey of 101 acres of Poverty Discovered"/>
    <m/>
    <s v="Dorseys Friendship &amp; Higgins Chance"/>
    <m/>
    <s v="Thomas Good Will"/>
    <s v="Thomas Good Will Plat"/>
    <m/>
    <x v="1"/>
    <m/>
    <s v="Surveyed 4/11/1777 by Basil Burgess; Patented in Dec 1795 by Noah Hobbs for 115 acres; Resurvey of 101 acres of Poverty Discovered"/>
    <s v="THOMAS GOOD WILL"/>
    <s v="THOMAS GOOD WILL"/>
    <s v="1795"/>
    <s v="Y"/>
    <s v="Patented in Dec 1795 by HOBBS, Noah for 115 acres; Resurvey of 101 acres of Poverty Discovered"/>
    <s v="N"/>
    <x v="21"/>
    <m/>
    <m/>
    <m/>
    <m/>
    <n v="391"/>
    <m/>
    <m/>
    <m/>
    <s v="1795"/>
    <s v="Y"/>
    <s v="Patented in Dec 1795 by HOBBS, Noah for 115 acres; Resurvey of 101 acres of Poverty Discovered"/>
    <s v="N"/>
    <s v="1795"/>
    <s v="Y"/>
  </r>
  <r>
    <x v="806"/>
    <s v="THOMAS HIS CHOICE"/>
    <x v="6"/>
    <s v=" William Cromwell"/>
    <s v="11/10/1745"/>
    <x v="74"/>
    <s v="1745-11"/>
    <s v="EDNEY, Thomas"/>
    <s v=" Thomas Edney"/>
    <s v="EDNEY, Thomas"/>
    <s v="Nov 1745"/>
    <s v="1745"/>
    <s v="1745-11"/>
    <s v="Anne Arundel"/>
    <x v="1"/>
    <x v="0"/>
    <n v="50"/>
    <s v="&quot;on the head drafts of that branch of Patuxent called Browns River between Squire Carrolls Manner called the Doohorogan and a tract of land called the Mistake Beginning at the end of the east seven hundred and twenty seven perch course of the Doohorogan&quot;"/>
    <m/>
    <s v="Thomas His Choice"/>
    <m/>
    <s v="Thomas His Choice"/>
    <s v="Thomas His Choice Plat"/>
    <m/>
    <x v="211"/>
    <m/>
    <s v="Surveyed 11/10/1745 by William Cromwell; Patented in Nov 1745 by Thomas Edney for 50 acres; &quot;on the head drafts of that branch of Patuxent called Browns River between Squire Carrolls Manner called the Doohorogan and a tract of land called the Mistake Beginning at the end of the east seven hundred and twenty seven perch course of the Doohorogan&quot;"/>
    <s v="THOMAS HIS CHOICE"/>
    <s v="THOMAS HIS CHOICE"/>
    <s v="1745"/>
    <s v="Y"/>
    <s v="Patented in Nov 1745 by EDNEY, Thomas for 50 acres; &quot;on the head drafts of that branch of Patuxent called Browns River between Squire Carrolls Manner called the Doohorogan and a tract of land called the Mistake Beginning at the end of the east seven hundred and twenty seven perch course of the Doohorogan&quot;"/>
    <s v="N"/>
    <x v="2"/>
    <m/>
    <m/>
    <m/>
    <n v="-2"/>
    <n v="562"/>
    <m/>
    <m/>
    <m/>
    <s v="1745"/>
    <s v="Y"/>
    <s v="Patented in Nov 1745 by EDNEY, Thomas for 50 acres; &quot;on the head drafts of that branch of Patuxent called Browns River between Squire Carrolls Manner called the Doohorogan and a tract of land called the Mistake Beginning at the end of the east seven hundred and twenty seven perch course of the Doohorogan&quot;"/>
    <s v="N"/>
    <s v="1745"/>
    <s v="Y"/>
  </r>
  <r>
    <x v="807"/>
    <s v="THOMAS LOT"/>
    <x v="10"/>
    <s v=" John Dorsey"/>
    <s v="12/20/1720"/>
    <x v="49"/>
    <s v="1720-12"/>
    <s v="REYNOLDS, Thomas "/>
    <s v=" Thomas  Reynolds"/>
    <s v="REYNOLDS, Thomas "/>
    <s v="Jun 1734"/>
    <s v="1734"/>
    <s v="1734-06"/>
    <s v="Baltimore"/>
    <x v="1"/>
    <x v="0"/>
    <n v="270"/>
    <s v="in Baltimore County west of Altogether and south of Brother's Partnership; 202.5 acres owned by Edward Dorsey Jr. and repatented as Dorsey's Addition To Thomas' Lot"/>
    <s v="Dorsey's Addition To Thomas' Lot"/>
    <s v="Thomas Lot"/>
    <m/>
    <s v="Thomas Lot"/>
    <s v="Thomas Lot Plat"/>
    <m/>
    <x v="107"/>
    <s v="Reynolds"/>
    <s v="Surveyed 12/20/1720 by John Dorsey; Patented in Jun 1734 by Thomas Reynolds for 270 acres repatented as Dorsey's Addition To Thomas' Lot; in Baltimore County west of Altogether and south of Brother's Partnership; 202.5 acres owned by Edward Dorsey Jr. and repatented as Dorsey's Addition To Thomas' Lot"/>
    <s v="THOMAS LOT"/>
    <s v="THOMAS LOT"/>
    <s v="1734"/>
    <s v="Y"/>
    <s v="Patented in Jun 1734 by REYNOLDS, Thomas for 270 acres repatented as Dorsey's Addition To Thomas' Lot; in Baltimore County west of Altogether and south of Brother's Partnership; 202.5 acres owned by Edward Dorsey Jr. and repatented as Dorsey's Addition To Thomas' Lot"/>
    <s v="N"/>
    <x v="16"/>
    <m/>
    <m/>
    <m/>
    <n v="-4"/>
    <n v="239"/>
    <m/>
    <m/>
    <m/>
    <s v="1734"/>
    <s v="Y"/>
    <s v="Patented in Jun 1734 by REYNOLDS, Thomas for 270 acres repatented as Dorsey's Addition To Thomas' Lot; in Baltimore County west of Altogether and south of Brother's Partnership; 202.5 acres owned by Edward Dorsey Jr. and repatented as Dorsey's Addition To Thomas' Lot"/>
    <s v="N"/>
    <s v="1734"/>
    <s v="Y"/>
  </r>
  <r>
    <x v="808"/>
    <s v=""/>
    <x v="5"/>
    <s v=""/>
    <s v="11/11/1810"/>
    <x v="102"/>
    <s v="1810-11"/>
    <s v="DORSEY, Caleb "/>
    <s v=" Caleb  Dorsey"/>
    <s v="DORSEY, Caleb "/>
    <s v="Nov 1810"/>
    <s v="1810"/>
    <s v="1810-11"/>
    <s v="Anne Arundel"/>
    <x v="1"/>
    <x v="1"/>
    <n v="909"/>
    <s v="Resurvey of parts of Day's Discovery, Mt. Gilboa, Benn's Delight, Benn's Luck, Pinkstone's Delight, Gaither's Adventure, Rebecca's Lot, and Mt. Etna"/>
    <m/>
    <s v="Days Discovery, Mount Gilboa, Bens Delight, Bens Luck, Pinkstones Delight, Gaithers Adventure, Rebeccas Lot, Mount Aetna"/>
    <s v="see MIHP HO-25 Brick House on the Pike"/>
    <s v="no survey found at MSA patent site (indexed but no folder); MSA S1189-1639; Settlers of MD"/>
    <m/>
    <m/>
    <x v="23"/>
    <s v="Dorsey"/>
    <s v="Surveyed 11/11/1810; Patented in Nov 1810 by Caleb Dorsey for 909 acres; Resurvey of parts of Day's Discovery, Mt. Gilboa, Benn's Delight, Benn's Luck, Pinkstone's Delight, Gaither's Adventure, Rebecca's Lot, and Mt. Etna"/>
    <s v="THREE BROTHERS"/>
    <s v="THREE BROTHERS"/>
    <s v=""/>
    <s v=""/>
    <s v=""/>
    <s v=""/>
    <x v="2"/>
    <m/>
    <m/>
    <m/>
    <m/>
    <s v=""/>
    <m/>
    <m/>
    <m/>
    <s v=""/>
    <s v=""/>
    <s v=""/>
    <s v=""/>
    <s v=""/>
    <s v=""/>
  </r>
  <r>
    <x v="809"/>
    <s v="TIMBER BOTTOM"/>
    <x v="3"/>
    <s v=" Richard Shipley"/>
    <s v="5/4/1748"/>
    <x v="44"/>
    <s v="1748-05"/>
    <s v="WARFIELD, Alexander"/>
    <s v=" Alexander Warfield"/>
    <s v="WARFIELD, Alexander"/>
    <s v="May 1748"/>
    <s v="1748"/>
    <s v="1748-05"/>
    <s v="Anne Arundel"/>
    <x v="1"/>
    <x v="0"/>
    <n v="50"/>
    <s v="&quot;in the great fork of Patuxent River on a branch called Hammonds Great Branch between two tracts of land one called Venison Park the other called Snowdens Intent Beginning at the end of the sixth course of the afsd land called Venison Park it being one hundred and forty perches&quot;"/>
    <m/>
    <s v="Timber Bottom"/>
    <m/>
    <s v="Timber Bottom"/>
    <s v="Timber Bottom Plat"/>
    <m/>
    <x v="24"/>
    <m/>
    <s v="Surveyed 5/4/1748 by Richard Shipley; Patented in May 1748 by Alexander Warfield for 50 acres; &quot;in the great fork of Patuxent River on a branch called Hammonds Great Branch between two tracts of land one called Venison Park the other called Snowdens Intent Beginning at the end of the sixth course of the afsd land called Venison Park it being one hundred and forty perches&quot;"/>
    <s v="TIMBER BOTTOM"/>
    <s v="TIMBER BOTTOM"/>
    <s v="1748"/>
    <s v="Y"/>
    <s v="Patented in May 1748 by WARFIELD, Alexander for 50 acres; &quot;in the great fork of Patuxent River on a branch called Hammonds Great Branch between two tracts of land one called Venison Park the other called Snowdens Intent Beginning at the end of the sixth course of the afsd land called Venison Park it being one hundred and forty perches&quot;"/>
    <s v="N"/>
    <x v="5"/>
    <m/>
    <m/>
    <m/>
    <m/>
    <n v="547"/>
    <m/>
    <m/>
    <m/>
    <s v="1748"/>
    <s v="Y"/>
    <s v="Patented in May 1748 by WARFIELD, Alexander for 50 acres; &quot;in the great fork of Patuxent River on a branch called Hammonds Great Branch between two tracts of land one called Venison Park the other called Snowdens Intent Beginning at the end of the sixth course of the afsd land called Venison Park it being one hundred and forty perches&quot;"/>
    <s v="N"/>
    <s v="1748"/>
    <s v="Y"/>
  </r>
  <r>
    <x v="810"/>
    <s v="TIMBER LANE"/>
    <x v="8"/>
    <s v=" Joshua Griffith"/>
    <s v="11/20/1764"/>
    <x v="20"/>
    <s v="1764-11"/>
    <s v="GRIFFITH, Henry "/>
    <s v=" Henry  Griffith"/>
    <s v="GRIFFITH, Henry "/>
    <s v="Aug 1765"/>
    <s v="1765"/>
    <s v="1765-08"/>
    <s v="Anne Arundel"/>
    <x v="1"/>
    <x v="0"/>
    <n v="8"/>
    <s v="starting at &quot;the beginning trees of a tract of land called Dorseys Hills&quot;"/>
    <m/>
    <s v="Timber Lane"/>
    <m/>
    <s v="Timber Lane"/>
    <s v="Timber Lane Plat"/>
    <m/>
    <x v="53"/>
    <m/>
    <s v="Surveyed 11/20/1764 by Joshua Griffith; Patented in Aug 1765 by Henry Griffith for 8 acres; starting at &quot;the beginning trees of a tract of land called Dorseys Hills&quot;"/>
    <s v="TIMBER LANE"/>
    <s v="TIMBER LANE"/>
    <s v="1765"/>
    <s v="Y"/>
    <s v="Patented in Aug 1765 by GRIFFITH, Henry for 8 acres; starting at &quot;the beginning trees of a tract of land called Dorseys Hills&quot;"/>
    <s v="N"/>
    <x v="15"/>
    <m/>
    <m/>
    <m/>
    <m/>
    <n v="723"/>
    <m/>
    <m/>
    <m/>
    <s v="1765"/>
    <s v="Y"/>
    <s v="Patented in Aug 1765 by GRIFFITH, Henry for 8 acres; starting at &quot;the beginning trees of a tract of land called Dorseys Hills&quot;"/>
    <s v="N"/>
    <s v="1765"/>
    <s v="Y"/>
  </r>
  <r>
    <x v="811"/>
    <s v="TIMBER NECK - BUDD"/>
    <x v="5"/>
    <s v=""/>
    <s v="10/13/1694"/>
    <x v="113"/>
    <s v="1694-10"/>
    <s v="BUDD, William "/>
    <s v=" William  Budd"/>
    <s v="BUDD, William "/>
    <s v="Nov 1695"/>
    <s v="1695"/>
    <s v="1695-11"/>
    <s v="Anne Arundel"/>
    <x v="1"/>
    <x v="0"/>
    <n v="132"/>
    <m/>
    <s v="Timber Neck Corrected"/>
    <s v="Timber Neck - Budd"/>
    <m/>
    <s v="no survey at MSA patent site; MSA S1593-1664; Settlers of MD"/>
    <s v="Timber Neck Plat"/>
    <m/>
    <x v="212"/>
    <s v="Budd"/>
    <s v="Surveyed 10/13/1694; Patented in Nov 1695 by William Budd for 132 acres repatented as Timber Neck Corrected"/>
    <s v="TIMBER NECK"/>
    <s v="TIMBER NECK - Budd"/>
    <s v="1695"/>
    <s v="Y"/>
    <s v="Patented in Nov 1695 by BUDD, William for 132 acres repatented as Timber Neck Corrected"/>
    <s v="N"/>
    <x v="15"/>
    <m/>
    <m/>
    <m/>
    <m/>
    <s v=""/>
    <m/>
    <m/>
    <m/>
    <s v="1695"/>
    <s v="Y"/>
    <s v="Patented in Nov 1695 by BUDD, William for 132 acres repatented as Timber Neck Corrected"/>
    <s v="N"/>
    <s v="1695"/>
    <s v="Y"/>
  </r>
  <r>
    <x v="812"/>
    <s v=""/>
    <x v="2"/>
    <s v=" Henry Ridgely"/>
    <s v="3/6/1729"/>
    <x v="3"/>
    <s v="1729-03"/>
    <s v="WORTHINGTON, John "/>
    <s v=" John  Worthington"/>
    <s v="WORTHINGTON, John "/>
    <s v="Aug 1737"/>
    <s v="1737"/>
    <s v="1737-08"/>
    <s v="Anne Arundel"/>
    <x v="1"/>
    <x v="0"/>
    <n v="50"/>
    <s v="&quot;adjoyning to a tract of land now in possession of Phillip Sewell [ed. Sewells Coffer] Beginning at a bounded white oak standing on a hill side near the head of a bottom and in or near the east line of the aforesaid Sewells land&quot; "/>
    <m/>
    <s v="Timber Neck - Worthington"/>
    <m/>
    <s v="Timber Neck"/>
    <s v="Timber Neck - Worthington Plat"/>
    <m/>
    <x v="30"/>
    <m/>
    <s v="Surveyed 3/6/1729 by Henry Ridgely; Patented in Aug 1737 by John Worthington for 50 acres; &quot;adjoyning to a tract of land now in possession of Phillip Sewell [ed. Sewells Coffer] Beginning at a bounded white oak standing on a hill side near the head of a bottom and in or near the east line of the aforesaid Sewells land&quot; "/>
    <s v="TIMBER NECK"/>
    <s v="TIMBER NECK - Worthington"/>
    <s v=""/>
    <s v=""/>
    <s v=""/>
    <s v=""/>
    <x v="0"/>
    <m/>
    <m/>
    <m/>
    <n v="-6"/>
    <n v="556"/>
    <m/>
    <m/>
    <m/>
    <s v=""/>
    <s v=""/>
    <s v=""/>
    <s v=""/>
    <s v=""/>
    <s v=""/>
  </r>
  <r>
    <x v="813"/>
    <s v="TIMBER NECK CORRECTED"/>
    <x v="4"/>
    <s v=" Vachel Stevens"/>
    <s v="4/1/1785"/>
    <x v="14"/>
    <s v="1785-04"/>
    <s v="HAMMOND, William"/>
    <s v=" William Hammond"/>
    <s v="HAMMOND, William"/>
    <s v="May 1795"/>
    <s v="1795"/>
    <s v="1795-05"/>
    <s v="Anne Arundel"/>
    <x v="1"/>
    <x v="1"/>
    <n v="500"/>
    <s v="Resurvey of Timber Neck and Addition To Timber Neck near Budds Run adjoining Scott's Folly and Prospect"/>
    <m/>
    <s v="Timber Neck - Budd, Addition To Timber Neck"/>
    <m/>
    <s v="Timber Neck Corrected"/>
    <s v="Timber Neck Corrected Plat"/>
    <m/>
    <x v="11"/>
    <m/>
    <s v="Surveyed 4/1/1785 by Vachel Stevens; Patented in May 1795 by William Hammond for 500 acres; Resurvey of Timber Neck and Addition To Timber Neck near Budds Run adjoining Scott's Folly and Prospect"/>
    <s v="TIMBER NECK CORRECTED"/>
    <s v="TIMBER NECK CORRECTED"/>
    <s v=""/>
    <s v=""/>
    <s v=""/>
    <s v=""/>
    <x v="15"/>
    <s v="Dependent/Indicated"/>
    <s v="Borders and crosses Budds Run, Scotts Folly, Prospect"/>
    <m/>
    <m/>
    <n v="148"/>
    <m/>
    <m/>
    <m/>
    <s v=""/>
    <s v=""/>
    <s v=""/>
    <s v=""/>
    <s v=""/>
    <s v=""/>
  </r>
  <r>
    <x v="814"/>
    <s v="TITT FOR TATT"/>
    <x v="8"/>
    <s v=" Joshua Griffith"/>
    <s v="4/6/1761"/>
    <x v="46"/>
    <s v="1761-04"/>
    <s v="RIDGELY, Henry"/>
    <s v=" Henry Ridgely"/>
    <s v="RIDGELY, Henry"/>
    <s v="Jul 1761"/>
    <s v="1761"/>
    <s v="1761-07"/>
    <s v="Anne Arundel"/>
    <x v="1"/>
    <x v="0"/>
    <n v="290"/>
    <s v="Adjoining Mineral Hill, Dependence, and Dorsey's Range"/>
    <m/>
    <s v="Titt For Tatt"/>
    <m/>
    <s v="Titt For Tatt"/>
    <s v="Titt For Tatt Plat"/>
    <m/>
    <x v="12"/>
    <m/>
    <s v="Surveyed 4/6/1761 by Joshua Griffith; Patented in Jul 1761 by Henry Ridgely for 290 acres; Adjoining Mineral Hill, Dependence, and Dorsey's Range"/>
    <s v="TITT FOR TATT"/>
    <s v="TITT FOR TATT"/>
    <s v="1761"/>
    <s v="Y"/>
    <s v="Patented in Jul 1761 by RIDGELY, Henry for 290 acres; Adjoining Mineral Hill, Dependence, and Dorsey's Range"/>
    <s v="N"/>
    <x v="21"/>
    <s v="Dependent"/>
    <s v="Mineral Hill, Dependence, Dorseys Rannge"/>
    <m/>
    <m/>
    <n v="215"/>
    <m/>
    <m/>
    <m/>
    <s v="1761"/>
    <s v="Y"/>
    <s v="Patented in Jul 1761 by RIDGELY, Henry for 290 acres; Adjoining Mineral Hill, Dependence, and Dorsey's Range"/>
    <s v="N"/>
    <s v="1761"/>
    <s v="Y"/>
  </r>
  <r>
    <x v="815"/>
    <s v="TO BE OR NOT TO BE"/>
    <x v="1"/>
    <s v=" Basil Burgess"/>
    <s v="7/22/1774"/>
    <x v="86"/>
    <s v="1774-07"/>
    <s v="FINLAY, Hugh"/>
    <s v=" Hugh Finlay"/>
    <s v="FINLAY, Hugh"/>
    <s v="Mar 1775"/>
    <s v="1775"/>
    <s v="1775-03"/>
    <s v="Anne Arundel"/>
    <x v="1"/>
    <x v="0"/>
    <n v="168"/>
    <s v="Beginning at the &quot;Beginning trees of a tract or parcel of land called Tear Coat Thickett they also are a boundary of Shivers Integrity&quot;, bounded by Hampton Court to the north, Range Declined to the northeast, and Chestnut Hill to the southeast"/>
    <m/>
    <s v="To Be Or Not To Be"/>
    <m/>
    <s v="To Be Or Not To Be"/>
    <s v="To Be Or Not To Be Plat"/>
    <m/>
    <x v="149"/>
    <m/>
    <s v="Surveyed 7/22/1774 by Basil Burgess; Patented in Mar 1775 by Hugh Finlay for 168 acres; Beginning at the &quot;Beginning trees of a tract or parcel of land called Tear Coat Thickett they also are a boundary of Shivers Integrity&quot;, bounded by Hampton Court to the north, Range Declined to the northeast, and Chestnut Hill to the southeast"/>
    <s v="TO BE OR NOT TO BE"/>
    <s v="TO BE OR NOT TO BE"/>
    <s v="1775"/>
    <s v="Y"/>
    <s v="Patented in Mar 1775 by FINLAY, Hugh for 168 acres; Beginning at the &quot;Beginning trees of a tract or parcel of land called Tear Coat Thickett they also are a boundary of Shivers Integrity&quot;, bounded by Hampton Court to the north, Range Declined to the northeast, and Chestnut Hill to the southeast"/>
    <s v="N"/>
    <x v="1"/>
    <m/>
    <m/>
    <m/>
    <m/>
    <n v="345"/>
    <m/>
    <m/>
    <m/>
    <s v="1775"/>
    <s v="Y"/>
    <s v="Patented in Mar 1775 by FINLAY, Hugh for 168 acres; Beginning at the &quot;Beginning trees of a tract or parcel of land called Tear Coat Thickett they also are a boundary of Shivers Integrity&quot;, bounded by Hampton Court to the north, Range Declined to the northeast, and Chestnut Hill to the southeast"/>
    <s v="N"/>
    <s v="1775"/>
    <s v="Y"/>
  </r>
  <r>
    <x v="816"/>
    <s v="TODDS IMPROVEMENT"/>
    <x v="4"/>
    <s v=" Vachel Stevens"/>
    <s v="8/1/1794"/>
    <x v="6"/>
    <s v="1794-08"/>
    <s v="TODD, Benjamin"/>
    <s v=" Benjamin Todd"/>
    <s v="TODD, Benjamin"/>
    <s v="Mar 1806"/>
    <s v="1806"/>
    <s v="1806-03"/>
    <s v="Anne Arundel"/>
    <x v="1"/>
    <x v="1"/>
    <n v="520"/>
    <s v="Resurvey of Carter's Rock and part of Yates' Contrivance"/>
    <m/>
    <s v="Todds Improvement"/>
    <m/>
    <s v="Todds Improvement"/>
    <s v="Todds Improvement Plat"/>
    <m/>
    <x v="200"/>
    <m/>
    <s v="Surveyed 8/1/1794 by Vachel Stevens; Patented in Mar 1806 by Benjamin Todd for 520 acres; Resurvey of Carter's Rock and part of Yates' Contrivance"/>
    <s v="TODDS IMPROVEMENT"/>
    <s v="TODDS IMPROVEMENT"/>
    <s v=""/>
    <s v=""/>
    <s v=""/>
    <s v=""/>
    <x v="3"/>
    <s v="Dependent/Fixed"/>
    <s v="Carters Rock depends on Contentment"/>
    <m/>
    <n v="0"/>
    <n v="208"/>
    <m/>
    <m/>
    <m/>
    <s v=""/>
    <s v=""/>
    <s v=""/>
    <s v=""/>
    <s v=""/>
    <s v=""/>
  </r>
  <r>
    <x v="817"/>
    <s v="TODDY"/>
    <x v="15"/>
    <s v=" Loch Weems"/>
    <s v="3/30/1758"/>
    <x v="79"/>
    <s v="1758-03"/>
    <s v="DORSEY, Michael "/>
    <s v=" Michael  Dorsey"/>
    <s v="DORSEY, Michael "/>
    <s v="Mar 1758"/>
    <s v="1758"/>
    <s v="1758-03"/>
    <s v="Anne Arundel"/>
    <x v="1"/>
    <x v="0"/>
    <n v="27"/>
    <s v="&quot;Beginning at the end of thirty five perches of the course south forty degrees west ninety four perches it being the seventh course of a tract of land called Altogether&quot;"/>
    <m/>
    <s v="Toddy"/>
    <m/>
    <s v="Toddy"/>
    <s v="Toddy Plat"/>
    <m/>
    <x v="23"/>
    <s v="Dorsey"/>
    <s v="Surveyed 3/30/1758 by Loch Weems; Patented in Mar 1758 by Michael Dorsey for 27 acres; &quot;Beginning at the end of thirty five perches of the course south forty degrees west ninety four perches it being the seventh course of a tract of land called Altogether&quot;"/>
    <s v="TODDY"/>
    <s v="TODDY"/>
    <s v="1758"/>
    <s v="Y"/>
    <s v="Patented in Mar 1758 by DORSEY, Michael for 27 acres; &quot;Beginning at the end of thirty five perches of the course south forty degrees west ninety four perches it being the seventh course of a tract of land called Altogether&quot;"/>
    <s v="N"/>
    <x v="14"/>
    <m/>
    <m/>
    <m/>
    <n v="0"/>
    <n v="636"/>
    <m/>
    <m/>
    <m/>
    <s v="1758"/>
    <s v="Y"/>
    <s v="Patented in Mar 1758 by DORSEY, Michael for 27 acres; &quot;Beginning at the end of thirty five perches of the course south forty degrees west ninety four perches it being the seventh course of a tract of land called Altogether&quot;"/>
    <s v="N"/>
    <s v="1758"/>
    <s v="Y"/>
  </r>
  <r>
    <x v="818"/>
    <s v="TREOVER"/>
    <x v="5"/>
    <s v=""/>
    <m/>
    <x v="10"/>
    <s v=""/>
    <s v="JONES, John "/>
    <s v=" John  Jones"/>
    <s v="JONES, John "/>
    <s v="May 1701"/>
    <s v="1701"/>
    <s v="1701-05"/>
    <m/>
    <x v="1"/>
    <x v="0"/>
    <n v="100"/>
    <m/>
    <m/>
    <s v="Treover"/>
    <m/>
    <s v="no survey at MSA patent site; MSA S1593-1676; Settlers of MD (Treaven May 1700)"/>
    <m/>
    <m/>
    <x v="81"/>
    <s v="Jones"/>
    <s v="Patented in May 1701 by John Jones for 100 acres"/>
    <s v="TREOVER"/>
    <s v="TREOVER"/>
    <s v="1701"/>
    <s v="Y"/>
    <s v="Patented in May 1701 by JONES, John for 100 acres"/>
    <s v="N"/>
    <x v="13"/>
    <m/>
    <m/>
    <m/>
    <m/>
    <s v=""/>
    <m/>
    <m/>
    <m/>
    <s v="1701"/>
    <s v="Y"/>
    <s v="Patented in May 1701 by JONES, John for 100 acres"/>
    <s v="N"/>
    <s v="1701"/>
    <s v="Y"/>
  </r>
  <r>
    <x v="819"/>
    <s v="TRIANGLE"/>
    <x v="8"/>
    <s v=" Joshua Griffith"/>
    <s v="6/20/1761"/>
    <x v="46"/>
    <s v="1761-06"/>
    <s v="HAMMOND, Charles "/>
    <s v=" Charles  Hammond"/>
    <s v="HAMMOND, Charles "/>
    <s v="Jun 1761"/>
    <s v="1761"/>
    <s v="1761-06"/>
    <s v="Anne Arundel"/>
    <x v="1"/>
    <x v="0"/>
    <n v="18"/>
    <s v="&quot;on the North Branch of Patuxent River commonly called and known by the name of Browns River and joyning a tract of land called Browns Addition&quot;"/>
    <s v="Felicity"/>
    <s v="Triangle"/>
    <m/>
    <s v="Triangle"/>
    <s v="Triangle Plat"/>
    <m/>
    <x v="11"/>
    <m/>
    <s v="Surveyed 6/20/1761 by Joshua Griffith; Patented in Jun 1761 by Charles Hammond for 18 acres repatented as Felicity; &quot;on the North Branch of Patuxent River commonly called and known by the name of Browns River and joyning a tract of land called Browns Addition&quot;"/>
    <s v="TRIANGLE"/>
    <s v="TRIANGLE"/>
    <s v="1761"/>
    <s v="Y"/>
    <s v="Patented in Jun 1761 by HAMMOND, Charles for 18 acres repatented as Felicity; &quot;on the North Branch of Patuxent River commonly called and known by the name of Browns River and joyning a tract of land called Browns Addition&quot;"/>
    <s v="N"/>
    <x v="17"/>
    <m/>
    <m/>
    <m/>
    <m/>
    <n v="684"/>
    <m/>
    <m/>
    <m/>
    <s v="1761"/>
    <s v="Y"/>
    <s v="Patented in Jun 1761 by HAMMOND, Charles for 18 acres repatented as Felicity; &quot;on the North Branch of Patuxent River commonly called and known by the name of Browns River and joyning a tract of land called Browns Addition&quot;"/>
    <s v="N"/>
    <s v="1761"/>
    <s v="Y"/>
  </r>
  <r>
    <x v="820"/>
    <s v=""/>
    <x v="9"/>
    <s v=" Baruch Fowler"/>
    <m/>
    <x v="10"/>
    <s v=""/>
    <s v="HARMAN, George"/>
    <s v=" George Harman"/>
    <s v="HARMAN, George"/>
    <s v="Nov 1797"/>
    <s v="1797"/>
    <s v="1797-11"/>
    <s v="Anne Arundel"/>
    <x v="2"/>
    <x v="0"/>
    <n v="15.75"/>
    <s v="lying between the Wilderness resurvey, the Anvil, and September 14 1739 I Was Born John Hammond.. (appears to be southeast of September.. so in Anne Arundel)"/>
    <m/>
    <s v="Trouble"/>
    <m/>
    <s v="Trouble"/>
    <m/>
    <m/>
    <x v="213"/>
    <m/>
    <s v=" by Baruch FowlerPatented in Nov 1797 by George Harman for 15.75 acres; lying between the Wilderness resurvey, the Anvil, and September 14 1739 I Was Born John Hammond.. (appears to be southeast of September.. so in Anne Arundel)"/>
    <s v="TROUBLE"/>
    <s v="TROUBLE"/>
    <s v=""/>
    <s v=""/>
    <s v=""/>
    <s v=""/>
    <x v="0"/>
    <m/>
    <m/>
    <m/>
    <m/>
    <s v=""/>
    <m/>
    <m/>
    <m/>
    <s v=""/>
    <s v=""/>
    <s v=""/>
    <s v=""/>
    <s v=""/>
    <s v=""/>
  </r>
  <r>
    <x v="821"/>
    <s v="TROUBLE ENOUGH"/>
    <x v="1"/>
    <s v=" Basil Burgess"/>
    <s v="4/16/1777"/>
    <x v="110"/>
    <s v="1777-04"/>
    <s v="DORSEY, Richard"/>
    <s v=" Richard Dorsey"/>
    <s v="DORSEY, Richard"/>
    <s v="May 1784"/>
    <s v="1784"/>
    <s v="1784-05"/>
    <s v="Anne Arundel"/>
    <x v="1"/>
    <x v="0"/>
    <n v="36.5"/>
    <s v="&quot;Beginning at the end of the first course of a tract or parcel of land called Pleasant Prospect&quot;"/>
    <m/>
    <s v="Trouble Enough"/>
    <s v="surveyed for Elizabeth Dorsey widow of John, Richard was his son"/>
    <s v="Trouble Enough"/>
    <s v="Trouble Enough Plat"/>
    <m/>
    <x v="23"/>
    <m/>
    <s v="Surveyed 4/16/1777 by Basil Burgess; Patented in May 1784 by Richard Dorsey for 36.5 acres; &quot;Beginning at the end of the first course of a tract or parcel of land called Pleasant Prospect&quot;"/>
    <s v="TROUBLE ENOUGH"/>
    <s v="TROUBLE ENOUGH"/>
    <s v="1784"/>
    <s v="Y"/>
    <s v="Patented in May 1784 by DORSEY, Richard for 36.5 acres; &quot;Beginning at the end of the first course of a tract or parcel of land called Pleasant Prospect&quot;"/>
    <s v="N"/>
    <x v="12"/>
    <m/>
    <m/>
    <m/>
    <m/>
    <n v="604"/>
    <m/>
    <m/>
    <m/>
    <s v="1784"/>
    <s v="Y"/>
    <s v="Patented in May 1784 by DORSEY, Richard for 36.5 acres; &quot;Beginning at the end of the first course of a tract or parcel of land called Pleasant Prospect&quot;"/>
    <s v="N"/>
    <s v="1784"/>
    <s v="Y"/>
  </r>
  <r>
    <x v="822"/>
    <s v="TROUBLE FOR NOTHING"/>
    <x v="9"/>
    <s v=" Baruch Fowler"/>
    <s v="8/2/1796"/>
    <x v="59"/>
    <s v="1796-08"/>
    <s v="HOBBS, Wiilliam"/>
    <s v=" Wiilliam Hobbs"/>
    <s v="HOBBS, Wiilliam"/>
    <s v="Sep 1797"/>
    <s v="1797"/>
    <s v="1797-09"/>
    <s v="Anne Arundel"/>
    <x v="1"/>
    <x v="1"/>
    <n v="294.75"/>
    <s v="Resurvey of part of Hampton Court, A Piece By Itself, and Pillaged Land"/>
    <m/>
    <s v="A Piece By Itself, Pillaged Land"/>
    <s v="William Hobbs of Samuel of Frederick County"/>
    <s v="Trouble For Nothing"/>
    <s v="Trouble For Nothing Plat"/>
    <m/>
    <x v="1"/>
    <m/>
    <s v="Surveyed 8/2/1796 by Baruch Fowler; Patented in Sep 1797 by Wiilliam Hobbs for 294.75 acres; Resurvey of part of Hampton Court, A Piece By Itself, and Pillaged Land"/>
    <s v="TROUBLE FOR NOTHING"/>
    <s v="TROUBLE FOR NOTHING"/>
    <s v="1797"/>
    <s v="Y"/>
    <s v="Patented in Sep 1797 by HOBBS, Wiilliam for 294.75 acres; Resurvey of part of Hampton Court, A Piece By Itself, and Pillaged Land"/>
    <s v="N"/>
    <x v="1"/>
    <s v="Dependent"/>
    <s v="Pillaged Land, Hampton Court, Headquarters, Anything Will Suit, I Am Satisfied Here, Favor And Ease, Range Declined, Moberleys Tavern shown on plat"/>
    <m/>
    <n v="0"/>
    <n v="240"/>
    <m/>
    <m/>
    <m/>
    <s v="1797"/>
    <s v="Y"/>
    <s v="Patented in Sep 1797 by HOBBS, Wiilliam for 294.75 acres; Resurvey of part of Hampton Court, A Piece By Itself, and Pillaged Land"/>
    <s v="N"/>
    <s v="1797"/>
    <s v="Y"/>
  </r>
  <r>
    <x v="823"/>
    <s v="TROY"/>
    <x v="5"/>
    <s v=""/>
    <m/>
    <x v="10"/>
    <s v=""/>
    <s v="DORSEY, John "/>
    <s v=" John  Dorsey"/>
    <s v="DORSEY, John "/>
    <s v="Nov 1695"/>
    <s v="1695"/>
    <s v="1695-11"/>
    <m/>
    <x v="1"/>
    <x v="0"/>
    <n v="763"/>
    <m/>
    <m/>
    <s v="Troy"/>
    <m/>
    <s v="no survey at MSA patent site; MSA S1593-1687; Settlers of MD (Oct 1694)"/>
    <m/>
    <m/>
    <x v="23"/>
    <s v="Dorsey"/>
    <s v="Patented in Nov 1695 by John Dorsey for 763 acres"/>
    <s v="TROY"/>
    <s v="TROY"/>
    <s v="1695"/>
    <s v="Y"/>
    <s v="Patented in Nov 1695 by DORSEY, John for 763 acres"/>
    <s v="N"/>
    <x v="9"/>
    <m/>
    <m/>
    <m/>
    <m/>
    <n v="49"/>
    <m/>
    <m/>
    <m/>
    <s v="1695"/>
    <s v="Y"/>
    <s v="Patented in Nov 1695 by DORSEY, John for 763 acres"/>
    <s v="N"/>
    <s v="1695"/>
    <s v="Y"/>
  </r>
  <r>
    <x v="824"/>
    <s v="TRUSTY FRIEND"/>
    <x v="3"/>
    <s v=" Richard Shipley"/>
    <s v="11/8/1752"/>
    <x v="50"/>
    <s v="1752-11"/>
    <s v="CARROLL, Charles "/>
    <s v=" Charles  Carroll"/>
    <s v="CARROLL, Charles "/>
    <s v="Jan 1753"/>
    <s v="1753"/>
    <s v="1753-01"/>
    <s v="Anne Arundel"/>
    <x v="2"/>
    <x v="1"/>
    <n v="3050"/>
    <s v="Resurvey of Pinkstone's Fancy lying &quot;between the drafts of Patapsco River and the drafts of Patuxent River&quot;, adjoining Barbers Addition, The Support, Youngs Chance, Youngs Luckess(?), Watts Forrest, Youngs Good Luck, Youngs Range, Spanish Oak Grove, Bold Venture, Addition To Bold Venture, Hickory Thickett, Griffiths Lot, Richard And Thomas, Chaney's Third Beginning, Chaney's Choice, Browns Purchase, and Champion Forrest; mentions the dividing of Elkridge and Huntington Roads"/>
    <m/>
    <s v="Pinkstones Fancy"/>
    <m/>
    <s v="Trusty Friend"/>
    <s v="Trusty Friend Plat"/>
    <m/>
    <x v="9"/>
    <m/>
    <s v="Surveyed 11/8/1752 by Richard Shipley; Patented in Jan 1753 by Charles Carroll for 3050 acres; Resurvey of Pinkstone's Fancy lying &quot;between the drafts of Patapsco River and the drafts of Patuxent River&quot;, adjoining Barbers Addition, The Support, Youngs Chance, Youngs Luckess(?), Watts Forrest, Youngs Good Luck, Youngs Range, Spanish Oak Grove, Bold Venture, Addition To Bold Venture, Hickory Thickett, Griffiths Lot, Richard And Thomas, Chaney's Third Beginning, Chaney's Choice, Browns Purchase, and Champion Forrest; mentions the dividing of Elkridge and Huntington Roads"/>
    <s v="TRUSTY FRIEND"/>
    <s v="TRUSTY FRIEND"/>
    <s v="1753"/>
    <s v="Y"/>
    <s v="Patented in Jan 1753 by CARROLL, Charles for 3050 acres; Resurvey of Pinkstone's Fancy lying &quot;between the drafts of Patapsco River and the drafts of Patuxent River&quot;, adjoining Barbers Addition, The Support, Youngs Chance, Youngs Luckess(?), Watts Forrest, Youngs Good Luck, Youngs Range, Spanish Oak Grove, Bold Venture, Addition To Bold Venture, Hickory Thickett, Griffiths Lot, Richard And Thomas, Chaney's Third Beginning, Chaney's Choice, Browns Purchase, and Champion Forrest; mentions the dividing of Elkridge and Huntington Roads"/>
    <s v="N"/>
    <x v="0"/>
    <m/>
    <m/>
    <m/>
    <m/>
    <s v=""/>
    <m/>
    <m/>
    <m/>
    <s v="1753"/>
    <s v="Y"/>
    <s v="Patented in Jan 1753 by CARROLL, Charles for 3050 acres; Resurvey of Pinkstone's Fancy lying &quot;between the drafts of Patapsco River and the drafts of Patuxent River&quot;, adjoining Barbers Addition, The Support, Youngs Chance, Youngs Luckess(?), Watts Forrest, Youngs Good Luck, Youngs Range, Spanish Oak Grove, Bold Venture, Addition To Bold Venture, Hickory Thickett, Griffiths Lot, Richard And Thomas, Chaney's Third Beginning, Chaney's Choice, Browns Purchase, and Champion Forrest; mentions the dividing of Elkridge and Huntington Roads"/>
    <s v="N"/>
    <s v="1753"/>
    <s v="Y"/>
  </r>
  <r>
    <x v="825"/>
    <s v="TUCKERS DELIGHT"/>
    <x v="10"/>
    <s v=" John Dorsey"/>
    <s v="2/3/1720"/>
    <x v="49"/>
    <s v="1720-02"/>
    <s v="TUCKER, William "/>
    <s v=" William  Tucker"/>
    <s v="TUCKER, William "/>
    <s v="Aug 1725"/>
    <s v="1725"/>
    <s v="1725-08"/>
    <s v="Baltimore"/>
    <x v="1"/>
    <x v="0"/>
    <n v="100"/>
    <s v="in Baltimore County &quot;on the south side the main falls of Patapsco River&quot; starting &quot;the east side of a run called ? Island Run&quot;"/>
    <m/>
    <s v="Tuckers Delight"/>
    <m/>
    <s v="Tuckers Delight"/>
    <s v="Tuckers Delight Plat"/>
    <m/>
    <x v="26"/>
    <s v="Tucker"/>
    <s v="Surveyed 2/3/1720 by John Dorsey; Patented in Aug 1725 by William Tucker for 100 acres; in Baltimore County &quot;on the south side the main falls of Patapsco River&quot; starting &quot;the east side of a run called ? Island Run&quot;"/>
    <s v="TUCKERS DELIGHT"/>
    <s v="TUCKERS DELIGHT"/>
    <s v="1725"/>
    <s v="Y"/>
    <s v="Patented in Aug 1725 by TUCKER, William for 100 acres; in Baltimore County &quot;on the south side the main falls of Patapsco River&quot; starting &quot;the east side of a run called ? Island Run&quot;"/>
    <s v="N"/>
    <x v="3"/>
    <m/>
    <m/>
    <m/>
    <m/>
    <n v="444"/>
    <m/>
    <m/>
    <m/>
    <s v="1725"/>
    <s v="Y"/>
    <s v="Patented in Aug 1725 by TUCKER, William for 100 acres; in Baltimore County &quot;on the south side the main falls of Patapsco River&quot; starting &quot;the east side of a run called ? Island Run&quot;"/>
    <s v="N"/>
    <s v="1725"/>
    <s v="Y"/>
  </r>
  <r>
    <x v="826"/>
    <s v="TURKEY POINT"/>
    <x v="6"/>
    <s v=" William Cromwell"/>
    <s v="10/17/1744"/>
    <x v="12"/>
    <s v="1744-10"/>
    <s v="HOWARD, Henry "/>
    <s v=" Henry  Howard"/>
    <s v="HOWARD, Henry "/>
    <s v="Oct 1744"/>
    <s v="1744"/>
    <s v="1744-10"/>
    <s v="Anne Arundel"/>
    <x v="1"/>
    <x v="0"/>
    <n v="75"/>
    <s v="&quot;on both sides of that branch of Patuxent called Middle River&quot; .. &quot;on the north side of one of the head draughts of Toungue branch&quot; near Dorsey's Grove"/>
    <s v="Howard's Resolution"/>
    <s v="Turkey Point"/>
    <m/>
    <s v="Turkey Point"/>
    <s v="Turkey Point Plat"/>
    <m/>
    <x v="34"/>
    <m/>
    <s v="Surveyed 10/17/1744 by William Cromwell; Patented in Oct 1744 by Henry Howard for 75 acres repatented as Howard's Resolution; &quot;on both sides of that branch of Patuxent called Middle River&quot; .. &quot;on the north side of one of the head draughts of Toungue branch&quot; near Dorsey's Grove"/>
    <s v="TURKEY POINT"/>
    <s v="TURKEY POINT"/>
    <s v="1744"/>
    <s v="Y"/>
    <s v="Patented in Oct 1744 by HOWARD, Henry for 75 acres repatented as Howard's Resolution; &quot;on both sides of that branch of Patuxent called Middle River&quot; … &quot;on the north side of one of the head draughts of Toungue branch&quot; near Dorsey's Grove"/>
    <s v="N"/>
    <x v="11"/>
    <m/>
    <m/>
    <m/>
    <m/>
    <s v=""/>
    <m/>
    <m/>
    <m/>
    <s v="1744"/>
    <s v="Y"/>
    <s v="Patented in Oct 1744 by HOWARD, Henry for 75 acres repatented as Howard's Resolution; &quot;on both sides of that branch of Patuxent called Middle River&quot; … &quot;on the north side of one of the head draughts of Toungue branch&quot; near Dorsey's Grove"/>
    <s v="N"/>
    <s v="1744"/>
    <s v="Y"/>
  </r>
  <r>
    <x v="827"/>
    <s v="UNITY MOUNT"/>
    <x v="1"/>
    <s v=" Basil Burgess"/>
    <s v="6/28/1770"/>
    <x v="0"/>
    <s v="1770-06"/>
    <s v="SHIPLEY, William"/>
    <s v=" William Shipley"/>
    <s v="SHIPLEY, William"/>
    <s v="Nov 1770"/>
    <s v="1770"/>
    <s v="1770-11"/>
    <s v="Anne Arundel"/>
    <x v="1"/>
    <x v="0"/>
    <n v="12.75"/>
    <s v="&quot;on the south side of the main western falls of Patapsco River and adjoining thereto&quot;"/>
    <m/>
    <s v="Unity Mount"/>
    <m/>
    <s v="Unity Mount"/>
    <s v="Unity Mount Plat"/>
    <m/>
    <x v="7"/>
    <m/>
    <s v="Surveyed 6/28/1770 by Basil Burgess; Patented in Nov 1770 by William Shipley for 12.75 acres; &quot;on the south side of the main western falls of Patapsco River and adjoining thereto&quot;"/>
    <s v="UNITY MOUNT"/>
    <s v="UNITY MOUNT"/>
    <s v="1770"/>
    <s v="Y"/>
    <s v="Patented in Nov 1770 by SHIPLEY, William for 12.75 acres; &quot;on the south side of the main western falls of Patapsco River and adjoining thereto&quot;"/>
    <s v="N"/>
    <x v="4"/>
    <m/>
    <m/>
    <m/>
    <m/>
    <n v="701"/>
    <m/>
    <m/>
    <m/>
    <s v="1770"/>
    <s v="Y"/>
    <s v="Patented in Nov 1770 by SHIPLEY, William for 12.75 acres; &quot;on the south side of the main western falls of Patapsco River and adjoining thereto&quot;"/>
    <s v="N"/>
    <s v="1770"/>
    <s v="Y"/>
  </r>
  <r>
    <x v="828"/>
    <s v="UPLAND"/>
    <x v="10"/>
    <s v=" John Dorsey"/>
    <s v="4/30/1725"/>
    <x v="22"/>
    <s v="1725-04"/>
    <s v="GEIST, Christian "/>
    <s v=" Christian  Geist"/>
    <s v="GEIST, Christian "/>
    <s v="May 1725"/>
    <s v="1725"/>
    <s v="1725-05"/>
    <s v="Baltimore"/>
    <x v="1"/>
    <x v="0"/>
    <n v="840"/>
    <s v="in Baltiimore County on the north side of Snowden's River and starting near Geist's Run; resurveyed in 1753 by James Dick or Dickey, adjoining Small Land"/>
    <s v="Burgess Look Out"/>
    <s v="Upland"/>
    <m/>
    <s v="Upland"/>
    <s v="Upland Plat"/>
    <m/>
    <x v="132"/>
    <s v="Burgess"/>
    <s v="Surveyed 4/30/1725 by John Dorsey; Patented in May 1725 by Christian Geist for 840 acres repatented as Burgess Look Out; in Baltiimore County on the north side of Snowden's River and starting near Geist's Run; resurveyed in 1753 by James Dick or Dickey, adjoining Small Land"/>
    <s v="UPLAND"/>
    <s v="UPLAND"/>
    <s v="1725"/>
    <s v="Y"/>
    <s v="Patented in May 1725 by GEIST, Christian for 840 acres repatented as Burgess Look Out; in Baltiimore County on the north side of Snowden's River and starting near Geist's Run; resurveyed in 1753 by James Dick or Dickey, adjoining Small Land"/>
    <s v="N"/>
    <x v="16"/>
    <m/>
    <m/>
    <m/>
    <m/>
    <n v="64"/>
    <m/>
    <m/>
    <m/>
    <s v="1725"/>
    <s v="Y"/>
    <s v="Patented in May 1725 by GEIST, Christian for 840 acres repatented as Burgess Look Out; in Baltiimore County on the north side of Snowden's River and starting near Geist's Run; resurveyed in 1753 by James Dick or Dickey, adjoining Small Land"/>
    <s v="N"/>
    <s v="1725"/>
    <s v="Y"/>
  </r>
  <r>
    <x v="829"/>
    <s v=""/>
    <x v="3"/>
    <s v=" Richard Shipley"/>
    <s v="3/1/1755"/>
    <x v="34"/>
    <s v="1755-03"/>
    <s v="DICK, James"/>
    <s v=" James Dick"/>
    <s v="DICK, James"/>
    <s v="Apr 1755"/>
    <s v="1755"/>
    <s v="1755-04"/>
    <s v="Anne Arundel"/>
    <x v="1"/>
    <x v="1"/>
    <n v="530"/>
    <s v="Resurvey of his share of Upland of 420 acres &quot;on the North Branch of Patuxent commonly called Snowdens River&quot;, adjoining Wrights Chance And Neighbors Good Will and Morehouse's Generousity"/>
    <m/>
    <s v="Upland"/>
    <m/>
    <s v="Upland Resurveyed"/>
    <s v="Upland Resurveyed Plat"/>
    <m/>
    <x v="214"/>
    <m/>
    <s v="Surveyed 3/1/1755 by Richard Shipley; Patented in Apr 1755 by James Dick for 530 acres; Resurvey of his share of Upland of 420 acres &quot;on the North Branch of Patuxent commonly called Snowdens River&quot;, adjoining Wrights Chance And Neighbors Good Will and Morehouse's Generousity"/>
    <s v="UPLAND RESURVEYED"/>
    <s v="UPLAND RESURVEYED"/>
    <s v=""/>
    <s v=""/>
    <s v=""/>
    <s v=""/>
    <x v="16"/>
    <m/>
    <m/>
    <m/>
    <m/>
    <n v="138"/>
    <m/>
    <m/>
    <m/>
    <s v=""/>
    <s v=""/>
    <s v=""/>
    <s v=""/>
    <s v=""/>
    <s v=""/>
  </r>
  <r>
    <x v="830"/>
    <s v="UPTON PARK"/>
    <x v="8"/>
    <s v=" Joshua Griffith"/>
    <s v="4/1/1761"/>
    <x v="46"/>
    <s v="1761-04"/>
    <s v="NOBLE, John"/>
    <s v=" John Noble"/>
    <s v="NOBLE, John"/>
    <s v="Aug 1761"/>
    <s v="1761"/>
    <s v="1761-08"/>
    <s v="Anne Arundel"/>
    <x v="1"/>
    <x v="1"/>
    <n v="593"/>
    <s v="Resurvey of Pierpoint's Discovery, Joshua's Delight (Joshua's Desire), Joshua's Expectation, and Cowick Hall; adjoining Sewell's Coffer"/>
    <s v="Pleasant Fields"/>
    <s v="Pierpoints Discovery, Joshuas Desire, Joshuas Expectation, Cowick Hall"/>
    <m/>
    <s v="Upton Park"/>
    <s v="Upton Park Plat"/>
    <m/>
    <x v="215"/>
    <m/>
    <s v="Surveyed 4/1/1761 by Joshua Griffith; Patented in Aug 1761 by John Noble for 593 acres repatented as Pleasant Fields; Resurvey of Pierpoint's Discovery, Joshua's Delight (Joshua's Desire), Joshua's Expectation, and Cowick Hall; adjoining Sewell's Coffer"/>
    <s v="UPTON PARK"/>
    <s v="UPTON PARK"/>
    <s v="1761"/>
    <s v="Y"/>
    <s v="Patented in Aug 1761 by NOBLE, John for 593 acres repatented as Pleasant Fields; Resurvey of Pierpoint's Discovery, Joshua's Delight (Joshua's Desire), Joshua's Expectation, and Cowick Hall; adjoining Sewell's Coffer"/>
    <s v="N"/>
    <x v="3"/>
    <m/>
    <m/>
    <m/>
    <m/>
    <n v="117"/>
    <m/>
    <m/>
    <m/>
    <s v="1761"/>
    <s v="Y"/>
    <s v="Patented in Aug 1761 by NOBLE, John for 593 acres repatented as Pleasant Fields; Resurvey of Pierpoint's Discovery, Joshua's Delight (Joshua's Desire), Joshua's Expectation, and Cowick Hall; adjoining Sewell's Coffer"/>
    <s v="N"/>
    <s v="1761"/>
    <s v="Y"/>
  </r>
  <r>
    <x v="831"/>
    <s v="VALLEY"/>
    <x v="7"/>
    <s v=" Orlando Griffith"/>
    <s v="3/8/1768"/>
    <x v="105"/>
    <s v="1768-03"/>
    <s v="DORSEY, Philemon "/>
    <s v=" Philemon  Dorsey"/>
    <s v="DORSEY, Philemon "/>
    <s v="Oct 1792"/>
    <s v="1792"/>
    <s v="1792-10"/>
    <s v="Anne Arundel"/>
    <x v="1"/>
    <x v="0"/>
    <n v="15"/>
    <s v="Beginning &quot;at the end of the twenty fifth course of a tract of land called Vanity Mount it being a bounder of said land&quot;, it was surveyed for Henry Ridgely who signed over his rights to Philemon Dorsey"/>
    <m/>
    <s v="Valley"/>
    <m/>
    <s v="Valley"/>
    <s v="Valley Plat"/>
    <m/>
    <x v="23"/>
    <m/>
    <s v="Surveyed 3/8/1768 by Orlando Griffith; Patented in Oct 1792 by Philemon Dorsey for 15 acres; Beginning &quot;at the end of the twenty fifth course of a tract of land called Vanity Mount it being a bounder of said land&quot;, it was surveyed for Henry Ridgely who signed over his rights to Philemon Dorsey"/>
    <s v="VALLEY"/>
    <s v="VALLEY"/>
    <s v="1792"/>
    <s v="Y"/>
    <s v="Patented in Oct 1792 by DORSEY, Philemon for 15 acres; Beginning &quot;at the end of the twenty fifth course of a tract of land called Vanity Mount it being a bounder of said land&quot;, it was surveyed for Henry Ridgely who signed over his rights to Philemon Dorsey"/>
    <s v="N"/>
    <x v="12"/>
    <m/>
    <m/>
    <m/>
    <n v="0"/>
    <n v="697"/>
    <m/>
    <m/>
    <m/>
    <s v="1792"/>
    <s v="Y"/>
    <s v="Patented in Oct 1792 by DORSEY, Philemon for 15 acres; Beginning &quot;at the end of the twenty fifth course of a tract of land called Vanity Mount it being a bounder of said land&quot;, it was surveyed for Henry Ridgely who signed over his rights to Philemon Dorsey"/>
    <s v="N"/>
    <s v="1792"/>
    <s v="Y"/>
  </r>
  <r>
    <x v="832"/>
    <s v="VANITY MOUNT"/>
    <x v="6"/>
    <s v=" William Cromwell"/>
    <s v="9/10/1744"/>
    <x v="12"/>
    <s v="1744-09"/>
    <s v="MEWSHAW, John"/>
    <s v=" John Mewshaw"/>
    <s v="MEWSHAW, John"/>
    <s v="Mar 1746"/>
    <s v="1746"/>
    <s v="1746-03"/>
    <s v="Anne Arundel"/>
    <x v="1"/>
    <x v="0"/>
    <n v="30"/>
    <s v="&quot;starting near the head of a bottom descending into Hankses Branch&quot;"/>
    <m/>
    <s v="Vanity Mount"/>
    <m/>
    <s v="Vanity Mount"/>
    <s v="Vanity Mount Plat"/>
    <m/>
    <x v="205"/>
    <m/>
    <s v="Surveyed 9/10/1744 by William Cromwell; Patented in Mar 1746 by John Mewshaw for 30 acres; &quot;starting near the head of a bottom descending into Hankses Branch&quot;"/>
    <s v="VANITY MOUNT"/>
    <s v="VANITY MOUNT"/>
    <s v="1746"/>
    <s v="Y"/>
    <s v="Patented in Mar 1746 by MEWSHAW, John for 30 acres; &quot;starting near the head of a bottom descending into Hankses Branch&quot;"/>
    <s v="N"/>
    <x v="21"/>
    <m/>
    <m/>
    <m/>
    <m/>
    <n v="615"/>
    <m/>
    <m/>
    <m/>
    <s v="1746"/>
    <s v="Y"/>
    <s v="Patented in Mar 1746 by MEWSHAW, John for 30 acres; &quot;starting near the head of a bottom descending into Hankses Branch&quot;"/>
    <s v="N"/>
    <s v="1746"/>
    <s v="Y"/>
  </r>
  <r>
    <x v="833"/>
    <s v=""/>
    <x v="3"/>
    <s v=" Richard Shipley"/>
    <s v="3/10/1751"/>
    <x v="48"/>
    <s v="1751-03"/>
    <s v="DORSEY, Philemon "/>
    <s v=" Philemon  Dorsey"/>
    <s v="DORSEY, Philemon "/>
    <s v="Aug 1753"/>
    <s v="1753"/>
    <s v="1753-08"/>
    <s v="Anne Arundel"/>
    <x v="1"/>
    <x v="1"/>
    <n v="450"/>
    <s v="Resurvey of tract of same name adjoining Duvall's Range, Friendship, Gilpin aka Pressley, Red Oak Hill; directions shown on the plat are reversed from the survey measurements"/>
    <m/>
    <s v="Vanity Mount"/>
    <m/>
    <s v="Vanity Mount - Resurveyed"/>
    <s v="Vanity Mount - Resurveyed Plat"/>
    <m/>
    <x v="23"/>
    <s v="Dorsey"/>
    <s v="Surveyed 3/10/1751 by Richard Shipley; Patented in Aug 1753 by Philemon Dorsey for 450 acres; Resurvey of tract of same name adjoining Duvall's Range, Friendship, Gilpin aka Pressley, Red Oak Hill; directions shown on the plat are reversed from the survey measurements"/>
    <s v="VANITY MOUNT"/>
    <s v="VANITY MOUNT - Resurveyed"/>
    <s v=""/>
    <s v=""/>
    <s v=""/>
    <s v=""/>
    <x v="21"/>
    <m/>
    <m/>
    <m/>
    <m/>
    <n v="160"/>
    <m/>
    <m/>
    <m/>
    <s v=""/>
    <s v=""/>
    <s v=""/>
    <s v=""/>
    <s v=""/>
    <s v=""/>
  </r>
  <r>
    <x v="834"/>
    <s v="VENISON PARK"/>
    <x v="5"/>
    <s v=""/>
    <m/>
    <x v="10"/>
    <s v=""/>
    <s v="WARFIELD, John "/>
    <s v=" John  Warfield"/>
    <s v="WARFIELD, John "/>
    <s v="Jul 1702"/>
    <s v="1702"/>
    <s v="1702-07"/>
    <s v="Anne Arundel"/>
    <x v="1"/>
    <x v="0"/>
    <n v="800"/>
    <m/>
    <s v="Venison Park Resurveyed"/>
    <s v="Venison Park"/>
    <m/>
    <s v="no survey at MSA patent site; Settlers of MD"/>
    <m/>
    <m/>
    <x v="24"/>
    <s v="Warfield"/>
    <s v="Patented in Jul 1702 by John Warfield for 800 acres repatented as Venison Park Resurveyed"/>
    <s v="VENISON PARK"/>
    <s v="VENISON PARK"/>
    <s v="1702"/>
    <s v="Y"/>
    <s v="Patented in Jul 1702 by WARFIELD, John for 800 acres repatented as Venison Park Resurveyed"/>
    <s v="N"/>
    <x v="5"/>
    <m/>
    <m/>
    <m/>
    <m/>
    <s v=""/>
    <m/>
    <m/>
    <m/>
    <s v="1702"/>
    <s v="Y"/>
    <s v="Patented in Jul 1702 by WARFIELD, John for 800 acres repatented as Venison Park Resurveyed"/>
    <s v="N"/>
    <s v="1702"/>
    <s v="Y"/>
  </r>
  <r>
    <x v="835"/>
    <s v=""/>
    <x v="14"/>
    <s v=" Thomas Larkin"/>
    <s v="4/30/1720"/>
    <x v="49"/>
    <s v="1720-04"/>
    <s v="WARFIELD, Alexander"/>
    <s v=" Alexander Warfield"/>
    <s v="WARFIELD, Alexander"/>
    <s v="Jul 1727"/>
    <s v="1727"/>
    <s v="1727-07"/>
    <s v="Anne Arundel"/>
    <x v="1"/>
    <x v="1"/>
    <n v="1336"/>
    <s v="&quot;on the forks of Patuxent River&quot; starting &quot;on the south side of a branch called Hammonds Great Branch&quot;"/>
    <s v="Brothers Partnership"/>
    <s v="Venison Park"/>
    <s v="last page of survey missing"/>
    <s v="Venison Park - Resurveyed"/>
    <s v="Venison Park - Resurveyed Plat"/>
    <m/>
    <x v="24"/>
    <m/>
    <s v="Surveyed 4/30/1720 by Thomas Larkin; Patented in Jul 1727 by Alexander Warfield for 1336 acres repatented as Brothers Partnership; &quot;on the forks of Patuxent River&quot; starting &quot;on the south side of a branch called Hammonds Great Branch&quot;"/>
    <s v="VENISON PARK"/>
    <s v="VENISON PARK - Resurveyed"/>
    <s v=""/>
    <s v=""/>
    <s v=""/>
    <s v=""/>
    <x v="5"/>
    <m/>
    <m/>
    <m/>
    <m/>
    <s v=""/>
    <m/>
    <m/>
    <m/>
    <s v=""/>
    <s v=""/>
    <s v=""/>
    <s v=""/>
    <s v=""/>
    <s v=""/>
  </r>
  <r>
    <x v="836"/>
    <s v="VICE"/>
    <x v="7"/>
    <s v=" Orlando Griffith"/>
    <s v="4/2/1767"/>
    <x v="54"/>
    <s v="1767-04"/>
    <s v="HAMMOND, John "/>
    <s v=" John  Hammond"/>
    <s v="HAMMOND, John "/>
    <s v="Nov 1768"/>
    <s v="1768"/>
    <s v="1768-11"/>
    <s v="Anne Arundel"/>
    <x v="1"/>
    <x v="0"/>
    <n v="68"/>
    <s v="&quot;Beginning at the end of the fifth course of a tract of land called Champion forrest it also being the end of the first course of a tract of land called Stoner's Hammer&quot;"/>
    <m/>
    <s v="Vice"/>
    <m/>
    <s v="Vice"/>
    <s v="Vice Plat"/>
    <m/>
    <x v="11"/>
    <m/>
    <s v="Surveyed 4/2/1767 by Orlando Griffith; Patented in Nov 1768 by John Hammond for 68 acres; &quot;Beginning at the end of the fifth course of a tract of land called Champion forrest it also being the end of the first course of a tract of land called Stoner's Hammer&quot;"/>
    <s v="VICE"/>
    <s v="VICE"/>
    <s v="1768"/>
    <s v="Y"/>
    <s v="Patented in Nov 1768 by HAMMOND, John for 68 acres; &quot;Beginning at the end of the fifth course of a tract of land called Champion forrest it also being the end of the first course of a tract of land called Stoner's Hammer&quot;"/>
    <s v="N"/>
    <x v="7"/>
    <m/>
    <m/>
    <m/>
    <m/>
    <n v="504"/>
    <m/>
    <m/>
    <m/>
    <s v="1768"/>
    <s v="Y"/>
    <s v="Patented in Nov 1768 by HAMMOND, John for 68 acres; &quot;Beginning at the end of the fifth course of a tract of land called Champion forrest it also being the end of the first course of a tract of land called Stoner's Hammer&quot;"/>
    <s v="N"/>
    <s v="1768"/>
    <s v="Y"/>
  </r>
  <r>
    <x v="837"/>
    <s v="VICTORY"/>
    <x v="7"/>
    <s v=" Orlando Griffith"/>
    <s v="9/4/1766"/>
    <x v="28"/>
    <s v="1766-09"/>
    <s v="DAVIS, Robert "/>
    <s v=" Robert  Davis"/>
    <s v="DAVIS, Robert "/>
    <s v="Sep 1766"/>
    <s v="1766"/>
    <s v="1766-09"/>
    <s v="Anne Arundel"/>
    <x v="1"/>
    <x v="0"/>
    <n v="30"/>
    <s v="starting at &quot;the beginning tree of a tract of land called Ranters Ridge and a tract of land called the Mistake&quot;"/>
    <m/>
    <s v="Victory"/>
    <m/>
    <s v="Victory"/>
    <s v="Victory Plat"/>
    <m/>
    <x v="95"/>
    <m/>
    <s v="Surveyed 9/4/1766 by Orlando Griffith; Patented in Sep 1766 by Robert Davis for 30 acres; starting at &quot;the beginning tree of a tract of land called Ranters Ridge and a tract of land called the Mistake&quot;"/>
    <s v="VICTORY"/>
    <s v="VICTORY"/>
    <s v="1766"/>
    <s v="Y"/>
    <s v="Patented in Sep 1766 by DAVIS, Robert for 30 acres; starting at &quot;the beginning tree of a tract of land called Ranters Ridge and a tract of lannd called the Mistake&quot;"/>
    <s v="N"/>
    <x v="2"/>
    <m/>
    <m/>
    <m/>
    <m/>
    <s v=""/>
    <m/>
    <m/>
    <m/>
    <s v="1766"/>
    <s v="Y"/>
    <s v="Patented in Sep 1766 by DAVIS, Robert for 30 acres; starting at &quot;the beginning tree of a tract of land called Ranters Ridge and a tract of lannd called the Mistake&quot;"/>
    <s v="N"/>
    <s v="1766"/>
    <s v="Y"/>
  </r>
  <r>
    <x v="838"/>
    <s v="VINES CHANCE"/>
    <x v="5"/>
    <s v=""/>
    <m/>
    <x v="10"/>
    <s v=""/>
    <s v="VINES, William "/>
    <s v=" William  Vines"/>
    <s v="VINES, William "/>
    <s v="Oct 1727"/>
    <s v="1727"/>
    <s v="1727-10"/>
    <s v="Anne Arundel &amp; Baltimore"/>
    <x v="1"/>
    <x v="0"/>
    <n v="200"/>
    <s v="Repatented as Brown's Purchase in which it says the date of the warrant was 1 Jun 1727, between Ridgely's Lott and Batchelor's Hope as shown in Brown's Purchase patent, formerly in Baltimore County"/>
    <s v="Brown's Purchase"/>
    <s v="Vines Chance"/>
    <m/>
    <s v="no survey at MSA patent site; MSA S1593-1716 (1711); Settlers of MD (Oct 1707)"/>
    <s v="Browns Purchase Plat"/>
    <m/>
    <x v="216"/>
    <s v="Vine"/>
    <s v="Patented in Oct 1727 by William Vines for 200 acres repatented as Brown's Purchase; Repatented as Brown's Purchase in which it says the date of the warrant was 1 Jun 1727, between Ridgely's Lott and Batchelor's Hope as shown in Brown's Purchase patent, formerly in Baltimore County"/>
    <s v="VINES CHANCE"/>
    <s v="VINES CHANCE"/>
    <s v="1727"/>
    <s v="Y"/>
    <s v="Patented in Oct 1727 by VINES, William for 200 acres repatented as Brown's Purchase; Repatented as Brown's Purchase in which it says the date of the warrant was 1 Jun 1727, between Ridgely's Lott and Batchelor's Hope as shown in Brown's Purchase patent, formerly in Baltimore County"/>
    <s v="N"/>
    <x v="7"/>
    <m/>
    <m/>
    <m/>
    <m/>
    <n v="537"/>
    <m/>
    <m/>
    <m/>
    <s v="1727"/>
    <s v="Y"/>
    <s v="Patented in Oct 1727 by VINES, William for 200 acres repatented as Brown's Purchase; Repatented as Brown's Purchase in which it says the date of the warrant was 1 Jun 1727, between Ridgely's Lott and Batchelor's Hope as shown in Brown's Purchase patent, formerly in Baltimore County"/>
    <s v="N"/>
    <s v="1727"/>
    <s v="Y"/>
  </r>
  <r>
    <x v="839"/>
    <s v="VINES FANCY"/>
    <x v="5"/>
    <s v=""/>
    <m/>
    <x v="10"/>
    <s v=""/>
    <s v="VINES, William "/>
    <s v=" William  Vines"/>
    <s v="VINES, William "/>
    <s v="Mar 1697"/>
    <s v="1697"/>
    <s v="1697-03"/>
    <m/>
    <x v="1"/>
    <x v="0"/>
    <n v="60"/>
    <s v="Called Vines His Fancy at MSA site but called Vines Fancy in the resurvey of 1903"/>
    <s v="Vines Fancy Enlarged"/>
    <s v="Vines Fancy"/>
    <m/>
    <s v="no survey at MSA patent site; MSA S1593-1718"/>
    <m/>
    <m/>
    <x v="216"/>
    <s v="Vine"/>
    <s v="Patented in Mar 1697 by William Vines for 60 acres repatented as Vines Fancy Enlarged; Called Vines His Fancy at MSA site but called Vines Fancy in the resurvey of 1903"/>
    <s v="VINES FANCY"/>
    <s v="VINES FANCY"/>
    <s v="1697"/>
    <s v="Y"/>
    <s v="Patented in Mar 1697 by VINES, William for 60 acres repatented as Vines Fancy Enlarged; Called Vines His Fancy at MSA site but called Vines Fancy in the resurvey of 1903"/>
    <s v="N"/>
    <x v="3"/>
    <m/>
    <m/>
    <m/>
    <m/>
    <s v=""/>
    <m/>
    <m/>
    <m/>
    <s v="1697"/>
    <s v="Y"/>
    <s v="Patented in Mar 1697 by VINES, William for 60 acres repatented as Vines Fancy Enlarged; Called Vines His Fancy at MSA site but called Vines Fancy in the resurvey of 1903"/>
    <s v="N"/>
    <s v="1697"/>
    <s v="Y"/>
  </r>
  <r>
    <x v="840"/>
    <s v=""/>
    <x v="38"/>
    <s v=" R. R. Carroll"/>
    <s v="1902"/>
    <x v="114"/>
    <s v="1902-04"/>
    <s v="SUNDERLAND, Benjamin"/>
    <s v=" Benjamin Sunderland"/>
    <s v="SUNDERLAND, Benjamin"/>
    <s v="May 1903"/>
    <s v="1903"/>
    <s v="1903-05"/>
    <s v="Howard"/>
    <x v="1"/>
    <x v="1"/>
    <n v="91"/>
    <s v="Resurvey of Vines Fancy"/>
    <m/>
    <s v="Vines Fancy"/>
    <m/>
    <s v="Vines Fancy Enlarged"/>
    <s v="no plat provided"/>
    <m/>
    <x v="217"/>
    <m/>
    <s v="Surveyed 1902 by R. R. Carroll; Patented in May 1903 by Benjamin Sunderland for 91 acres; Resurvey of Vines Fancy"/>
    <s v="VINES FANCY ENLARGED"/>
    <s v="VINES FANCY ENLARGED"/>
    <s v=""/>
    <s v=""/>
    <s v=""/>
    <s v=""/>
    <x v="3"/>
    <m/>
    <m/>
    <m/>
    <m/>
    <n v="479"/>
    <m/>
    <m/>
    <m/>
    <s v=""/>
    <s v=""/>
    <s v=""/>
    <s v=""/>
    <s v=""/>
    <s v=""/>
  </r>
  <r>
    <x v="841"/>
    <s v="WALKERS INHERITANCE"/>
    <x v="3"/>
    <s v=" Richard Shipley"/>
    <s v="7/25/1757"/>
    <x v="5"/>
    <s v="1757-07"/>
    <s v="WALKER, Dr. James"/>
    <s v=" Dr. James Walker"/>
    <s v="WALKER, Dr. James"/>
    <s v="Mar 1758"/>
    <s v="1758"/>
    <s v="1758-03"/>
    <s v="Anne Arundel"/>
    <x v="2"/>
    <x v="1"/>
    <n v="1730"/>
    <s v="Resurvey of James McCubbin's patent of 1744 which was a Resurvey of Robert Hughes' patent.  Caleb Dorsey built the furnace, while James and Andrew Ellicott most likely built the hotel. (cit.?)  McCubbins' Discovery 41 acres, Cupola Hill 220 acres, Minerall Ridge 670 acres.  Lying &quot;on the south side of the head of Patapsco River and on both sides of those drafts of Patapsco River called Deep Run and Stony Run&quot;. (Stoney)"/>
    <m/>
    <s v="Walkers Inheritance"/>
    <m/>
    <s v="Walkers Inheritance"/>
    <s v="Walkers Inheritance Plat"/>
    <m/>
    <x v="218"/>
    <s v="Dorsey"/>
    <s v="Surveyed 7/25/1757 by Richard Shipley; Patented in Mar 1758 by Dr. James Walker for 1730 acres; Resurvey of James McCubbin's patent of 1744 which was a Resurvey of Robert Hughes' patent.  Caleb Dorsey built the furnace, while James and Andrew Ellicott most likely built the hotel. (cit.?)  McCubbins' Discovery 41 acres, Cupola Hill 220 acres, Minerall Ridge 670 acres.  Lying &quot;on the south side of the head of Patapsco River and on both sides of those drafts of Patapsco River called Deep Run and Stony Run&quot;. (Stoney)"/>
    <s v="WALKERS INHERITANCE"/>
    <s v="WALKERS INHERITANCE"/>
    <s v="1758"/>
    <s v="Y"/>
    <s v="Patented in Mar 1758 by WALKER, Dr. James for 1730 acres; Resurvey of James McCubbin's patent of 1744 which was a Resurvey of Robert Hughes' patent.  Caleb Dorsey built the furnace, while James and Andrew Ellicott most likely built the hotel. (cit.?)  McCubbins' Discovery 41 acres, Cupola Hill 220 acres, Minerall Ridge 670 acres.  Lying &quot;on the south side of the head of Patapsco River and on both sides of those drafts of Patapsco River called Deep Run and Stony Run&quot;. (Stoney)"/>
    <s v="N"/>
    <x v="0"/>
    <m/>
    <m/>
    <m/>
    <m/>
    <s v=""/>
    <m/>
    <m/>
    <m/>
    <s v="1758"/>
    <s v="Y"/>
    <s v="Patented in Mar 1758 by WALKER, Dr. James for 1730 acres; Resurvey of James McCubbin's patent of 1744 which was a Resurvey of Robert Hughes' patent.  Caleb Dorsey built the furnace, while James and Andrew Ellicott most likely built the hotel. (cit.?)  McCubbins' Discovery 41 acres, Cupola Hill 220 acres, Minerall Ridge 670 acres.  Lying &quot;on the south side of the head of Patapsco River and on both sides of those drafts of Patapsco River called Deep Run and Stony Run&quot;. (Stoney)"/>
    <s v="N"/>
    <s v="1758"/>
    <s v="Y"/>
  </r>
  <r>
    <x v="842"/>
    <s v="WALKERS LAYING"/>
    <x v="6"/>
    <s v=" William Cromwell"/>
    <s v="5/30/1743"/>
    <x v="45"/>
    <s v="1743-05"/>
    <s v="WALKER, Joseph "/>
    <s v=" Joseph  Walker"/>
    <s v="WALKER, Joseph "/>
    <s v="Aug 1746"/>
    <s v="1746"/>
    <s v="1746-08"/>
    <s v="Anne Arundel"/>
    <x v="1"/>
    <x v="0"/>
    <n v="150"/>
    <s v="&quot;on the westernmost side of the great branch of Patuxent River&quot; starting &quot;near the head of a small draught of a branch called Horse Run descending into Middle River&quot;"/>
    <m/>
    <s v="Walkers Laying"/>
    <m/>
    <s v="Walkers Laying"/>
    <s v="Walkers Laying Plat"/>
    <m/>
    <x v="218"/>
    <s v="Walker"/>
    <s v="Surveyed 5/30/1743 by William Cromwell; Patented in Aug 1746 by Joseph Walker for 150 acres; &quot;on the westernmost side of the great branch of Patuxent River&quot; starting &quot;near the head of a small draught of a branch called Horse Run descending into Middle River&quot;"/>
    <s v="WALKERS LAYING"/>
    <s v="WALKERS LAYING"/>
    <s v="1746"/>
    <s v="Y"/>
    <s v="Patented in Aug 1746 by WALKER, Joseph for 150 acres; &quot;on the westernmost side of the great branch of Patuxent River&quot; starting &quot;near the head of a small draught of a branch called Horse Run descending into Middle River&quot;"/>
    <s v="N"/>
    <x v="23"/>
    <m/>
    <m/>
    <m/>
    <m/>
    <n v="337"/>
    <m/>
    <m/>
    <m/>
    <s v="1746"/>
    <s v="Y"/>
    <s v="Patented in Aug 1746 by WALKER, Joseph for 150 acres; &quot;on the westernmost side of the great branch of Patuxent River&quot; starting &quot;near the head of a small draught of a branch called Horse Run descending into Middle River&quot;"/>
    <s v="N"/>
    <s v="1746"/>
    <s v="Y"/>
  </r>
  <r>
    <x v="843"/>
    <s v=""/>
    <x v="14"/>
    <s v=" Thomas Larkin"/>
    <s v="8/7/1739"/>
    <x v="69"/>
    <s v="1739-08"/>
    <s v="GRIFFITH, Orlando "/>
    <s v=" Orlando  Griffith"/>
    <s v="GRIFFITH, Orlando "/>
    <s v="Aug 1739"/>
    <s v="1739"/>
    <s v="1739-08"/>
    <s v="Anne Arundel"/>
    <x v="2"/>
    <x v="0"/>
    <n v="60"/>
    <s v="&quot;in the fork of Patuxent River and joyning to a tract of land called Howards Luck now belonging to Orlando Griffith&quot;"/>
    <s v="Wards Care Enlarged"/>
    <s v="Wards Care"/>
    <s v="indexed as Wards Cove on MSA site"/>
    <s v="Wards Care"/>
    <s v="Wards Care Plat"/>
    <m/>
    <x v="53"/>
    <m/>
    <s v="Surveyed 8/7/1739 by Thomas Larkin; Patented in Aug 1739 by Orlando Griffith for 60 acres repatented as Wards Care Enlarged; &quot;in the fork of Patuxent River and joyning to a tract of land called Howards Luck now belonging to Orlando Griffith&quot;"/>
    <s v="WARDS CARE"/>
    <s v="WARDS CARE"/>
    <s v=""/>
    <s v=""/>
    <s v=""/>
    <s v=""/>
    <x v="0"/>
    <m/>
    <m/>
    <m/>
    <m/>
    <n v="509"/>
    <m/>
    <m/>
    <m/>
    <s v=""/>
    <s v=""/>
    <s v=""/>
    <s v=""/>
    <s v=""/>
    <s v=""/>
  </r>
  <r>
    <x v="844"/>
    <s v=""/>
    <x v="6"/>
    <s v=" William Cromwell"/>
    <s v="2/11/1744"/>
    <x v="12"/>
    <s v="1744-02"/>
    <s v="GRIFFITH, Orlando "/>
    <s v=" Orlando  Griffith"/>
    <s v="GRIFFITH, Orlando "/>
    <s v="Feb 1745"/>
    <s v="1745"/>
    <s v="1745-02"/>
    <s v="Anne Arundel"/>
    <x v="2"/>
    <x v="1"/>
    <n v="172"/>
    <s v="&quot;in the fork of Patuxent River and adjoyning a tract of land called Howards Luck&quot;"/>
    <m/>
    <s v="Wards Care"/>
    <s v="indexed as Wards Cove Enlarged on MSA site"/>
    <s v="Wards Care Enlarged"/>
    <s v="Wards Care Enlarged Plat"/>
    <m/>
    <x v="53"/>
    <m/>
    <s v="Surveyed 2/11/1744 by William Cromwell; Patented in Feb 1745 by Orlando Griffith for 172 acres; &quot;in the fork of Patuxent River and adjoyning a tract of land called Howards Luck&quot;"/>
    <s v="WARDS CARE ENLARGED"/>
    <s v="WARDS CARE ENLARGED"/>
    <s v=""/>
    <s v=""/>
    <s v=""/>
    <s v=""/>
    <x v="0"/>
    <m/>
    <m/>
    <m/>
    <n v="-4"/>
    <n v="348"/>
    <m/>
    <m/>
    <m/>
    <s v=""/>
    <s v=""/>
    <s v=""/>
    <s v=""/>
    <s v=""/>
    <s v=""/>
  </r>
  <r>
    <x v="845"/>
    <s v=""/>
    <x v="39"/>
    <s v=" Joseph Elgar"/>
    <s v="6/14/1811"/>
    <x v="115"/>
    <s v="1811-06"/>
    <s v="WARFIELD, Charles Alexander"/>
    <s v=" Charles Alexander Warfield"/>
    <s v="WARFIELD, Charles Alexander"/>
    <s v="May 1812"/>
    <s v="1812"/>
    <s v="1812-05"/>
    <s v="Montgomery"/>
    <x v="1"/>
    <x v="1"/>
    <n v="2084"/>
    <s v="Resurvey of Prospect Hill beginning &quot;at the end of the sixteenth line of a tract of land called Ridgelys Goodwill&quot;, adjoining Hobbs Purchase, Chestnut Hill, Beautiful Craft, Neals Chance, Winsor Forest, Welcome Here Again, Pleasant Plains Of Damascus, Pembroke, Mount Radnor, intersects stone on side of Buseys Road"/>
    <m/>
    <s v="Friendship - Ridgely"/>
    <m/>
    <s v="Warfield And Snowden"/>
    <s v="Warfield And Snowden Plat"/>
    <m/>
    <x v="24"/>
    <m/>
    <s v="Surveyed 6/14/1811 by Joseph Elgar; Patented in May 1812 by Charles Alexander Warfield for 2084 acres; Resurvey of Prospect Hill beginning &quot;at the end of the sixteenth line of a tract of land called Ridgelys Goodwill&quot;, adjoining Hobbs Purchase, Chestnut Hill, Beautiful Craft, Neals Chance, Winsor Forest, Welcome Here Again, Pleasant Plains Of Damascus, Pembroke, Mount Radnor, intersects stone on side of Buseys Road"/>
    <s v="WARFIELD AND SNOWDEN"/>
    <s v="WARFIELD AND SNOWDEN"/>
    <s v=""/>
    <s v=""/>
    <s v=""/>
    <s v=""/>
    <x v="1"/>
    <m/>
    <m/>
    <m/>
    <m/>
    <n v="15"/>
    <n v="1"/>
    <n v="1"/>
    <s v="Shawn - House is in MoCo, property is resurvey of Prospect Hill (Friendship - Ridgely) which was partly in AACo and partly in Frederick"/>
    <s v=""/>
    <s v=""/>
    <s v=""/>
    <s v=""/>
    <s v=""/>
    <s v=""/>
  </r>
  <r>
    <x v="846"/>
    <s v="WARFIELDS"/>
    <x v="7"/>
    <s v=" Orlando Griffith"/>
    <s v="2/4/1767"/>
    <x v="54"/>
    <s v="1767-02"/>
    <s v="WARFIELD, Seth "/>
    <s v=" Seth  Warfield"/>
    <s v="WARFIELD, Seth "/>
    <s v="Mar 1767"/>
    <s v="1767"/>
    <s v="1767-03"/>
    <s v="Anne Arundel"/>
    <x v="1"/>
    <x v="1"/>
    <n v="1544"/>
    <s v="Resurvey of Warfield's Folly adjoining Howards Resolution"/>
    <s v="Warfield's Forest"/>
    <s v="Warfields Folly"/>
    <m/>
    <s v="Warfields"/>
    <s v="Warfields Plat"/>
    <m/>
    <x v="24"/>
    <s v="Warfield"/>
    <s v="Surveyed 2/4/1767 by Orlando Griffith; Patented in Mar 1767 by Seth Warfield for 1544 acres repatented as Warfield's Forest; Resurvey of Warfield's Folly adjoining Howards Resolution"/>
    <s v="WARFIELDS"/>
    <s v="WARFIELDS"/>
    <s v="1767"/>
    <s v="Y"/>
    <s v="Patented in Mar 1767 by WARFIELD, Seth for 1544 acres repatented as Warfield's Forest; Resurvey of Warfield's Folly adjoining Howards Resolution"/>
    <s v="N"/>
    <x v="12"/>
    <m/>
    <m/>
    <m/>
    <m/>
    <n v="25"/>
    <m/>
    <m/>
    <m/>
    <s v="1767"/>
    <s v="Y"/>
    <s v="Patented in Mar 1767 by WARFIELD, Seth for 1544 acres repatented as Warfield's Forest; Resurvey of Warfield's Folly adjoining Howards Resolution"/>
    <s v="N"/>
    <s v="1767"/>
    <s v="Y"/>
  </r>
  <r>
    <x v="847"/>
    <s v="WARFIELDS ADDITION"/>
    <x v="1"/>
    <s v=" Basil Burgess"/>
    <s v="1/14/1772"/>
    <x v="18"/>
    <s v="1772-01"/>
    <s v="WARFIELD, John"/>
    <s v=" John Warfield"/>
    <s v="WARFIELD, John"/>
    <s v="Jun 1773"/>
    <s v="1773"/>
    <s v="1773-06"/>
    <s v="Anne Arundel"/>
    <x v="1"/>
    <x v="0"/>
    <n v="36"/>
    <s v="&quot;Beginning at the end of the twenty seventy line of a tract or parcel of land called Resurvey On Harrys Lott&quot;"/>
    <m/>
    <s v="Warfields Addition"/>
    <m/>
    <s v="Warfields Addition"/>
    <s v="Warfields Addition Plat"/>
    <m/>
    <x v="24"/>
    <m/>
    <s v="Surveyed 1/14/1772 by Basil Burgess; Patented in Jun 1773 by John Warfield for 36 acres; &quot;Beginning at the end of the twenty seventy line of a tract or parcel of land called Resurvey On Harrys Lott&quot;"/>
    <s v="WARFIELDS ADDITION"/>
    <s v="WARFIELDS ADDITION"/>
    <s v="1773"/>
    <s v="Y"/>
    <s v="Patented in Jun 1773 by WARFIELD, John for 36 acres; &quot;Beginning at the end of the twenty seventy line of a tract or parcel of land called Resurvey On Harrys Lott&quot;"/>
    <s v="N"/>
    <x v="12"/>
    <m/>
    <m/>
    <m/>
    <m/>
    <n v="607"/>
    <m/>
    <m/>
    <m/>
    <s v="1773"/>
    <s v="Y"/>
    <s v="Patented in Jun 1773 by WARFIELD, John for 36 acres; &quot;Beginning at the end of the twenty seventy line of a tract or parcel of land called Resurvey On Harrys Lott&quot;"/>
    <s v="N"/>
    <s v="1773"/>
    <s v="Y"/>
  </r>
  <r>
    <x v="848"/>
    <s v=""/>
    <x v="1"/>
    <s v=" Basil Burgess"/>
    <s v="5/6/1775"/>
    <x v="4"/>
    <s v="1775-05"/>
    <s v="WARFIELD, John"/>
    <s v=" John Warfield"/>
    <s v="WARFIELD, John"/>
    <s v="May 1776"/>
    <s v="1776"/>
    <s v="1776-05"/>
    <s v="Anne Arundel"/>
    <x v="1"/>
    <x v="1"/>
    <n v="196"/>
    <s v="Resurvey of Warfields Addition starting at an oak &quot;on the west side of the road leading by John Welches to Samuel Mansells, the said oak is a boundary of a tract or parcel of land called Fredericksburgh&quot;"/>
    <s v="Warfields Addition Enlarged"/>
    <s v="Warfields Addition"/>
    <m/>
    <s v="Warfields Addition Enlarged"/>
    <s v="Warfields Addition Enlarged Plat"/>
    <m/>
    <x v="24"/>
    <m/>
    <s v="Surveyed 5/6/1775 by Basil Burgess; Patented in May 1776 by John Warfield for 196 acres repatented as Warfields Addition Enlarged; Resurvey of Warfields Addition starting at an oak &quot;on the west side of the road leading by John Welches to Samuel Mansells, the said oak is a boundary of a tract or parcel of land called Fredericksburgh&quot;"/>
    <s v="WARFIELDS ADDITION ENLARGED"/>
    <s v="WARFIELDS ADDITION ENLARGED"/>
    <s v=""/>
    <s v=""/>
    <s v=""/>
    <s v=""/>
    <x v="12"/>
    <s v="Fixed/Dependent"/>
    <s v="Border Cabin Branch and Jennings Chapel Road, Fredericksburgh, Middle Spring, Harrys Lot"/>
    <s v="Numbered courses, table of courses, bordering properties"/>
    <m/>
    <n v="332"/>
    <m/>
    <m/>
    <m/>
    <s v=""/>
    <s v=""/>
    <s v=""/>
    <s v=""/>
    <s v=""/>
    <s v=""/>
  </r>
  <r>
    <x v="849"/>
    <s v="WARFIELDS CHOICE"/>
    <x v="1"/>
    <s v=" Basil Burgess"/>
    <s v="4/25/1771"/>
    <x v="1"/>
    <s v="1771-04"/>
    <s v="WARFIELD, Ephraim"/>
    <s v=" Ephraim Warfield"/>
    <s v="WARFIELD, Ephraim"/>
    <s v="Aug 1772"/>
    <s v="1772"/>
    <s v="1772-08"/>
    <s v="Anne Arundel"/>
    <x v="1"/>
    <x v="1"/>
    <n v="325"/>
    <s v="Resurvey of part of Windsor Forrest and part of Look Sharp"/>
    <m/>
    <s v="Look Sharp"/>
    <m/>
    <s v="Warfields Choice"/>
    <s v="Warfields Choice Plat"/>
    <m/>
    <x v="24"/>
    <m/>
    <s v="Surveyed 4/25/1771 by Basil Burgess; Patented in Aug 1772 by Ephraim Warfield for 325 acres; Resurvey of part of Windsor Forrest and part of Look Sharp"/>
    <s v="WARFIELDS CHOICE"/>
    <s v="WARFIELDS CHOICE"/>
    <s v="1772"/>
    <s v="Y"/>
    <s v="Patented in Aug 1772 by WARFIELD, Ephraim for 325 acres; Resurvey of part of Windsor Forrest and part of Look Sharp"/>
    <s v="N"/>
    <x v="1"/>
    <m/>
    <m/>
    <m/>
    <m/>
    <n v="205"/>
    <m/>
    <m/>
    <m/>
    <s v="1772"/>
    <s v="Y"/>
    <s v="Patented in Aug 1772 by WARFIELD, Ephraim for 325 acres; Resurvey of part of Windsor Forrest and part of Look Sharp"/>
    <s v="N"/>
    <s v="1772"/>
    <s v="Y"/>
  </r>
  <r>
    <x v="850"/>
    <s v="WARFIELDS CONNECTION"/>
    <x v="9"/>
    <s v=" Baruch Fowler"/>
    <s v="4/1/1799"/>
    <x v="111"/>
    <s v="1799-04"/>
    <s v="WARFIELD, Rachel"/>
    <s v=" Rachel Warfield"/>
    <s v="WARFIELD, Rachel"/>
    <s v="Jun 1838"/>
    <s v="1838"/>
    <s v="1838-06"/>
    <s v="Anne Arundel"/>
    <x v="1"/>
    <x v="1"/>
    <n v="618"/>
    <s v="Resurvey of part of the resurvey of Harrys Lot, part of Fredericksburgh, and Bear Head beginning &quot;at a small bounded Chesnut now bounded on the South edge of the main road that leads through aforesaid land called Fredericksburgh&quot;"/>
    <m/>
    <s v="Harrys Lot, Fredericksburgh, Bearhead"/>
    <m/>
    <s v="Warfields Connection"/>
    <s v="Warfields Connection Plat"/>
    <m/>
    <x v="24"/>
    <m/>
    <s v="Surveyed 4/1/1799 by Baruch Fowler; Patented in Jun 1838 by Rachel Warfield for 618 acres; Resurvey of part of the resurvey of Harrys Lot, part of Fredericksburgh, and Bear Head beginning &quot;at a small bounded Chesnut now bounded on the South edge of the main road that leads through aforesaid land called Fredericksburgh&quot;"/>
    <s v="WARFIELDS CONNECTION"/>
    <s v="WARFIELDS CONNECTION"/>
    <s v="1838"/>
    <s v="Y"/>
    <s v="Patented in Jun 1838 by WARFIELD, Rachel for 618 acres; Resurvey of part of the resurvey of Harrys Lot, part of Fredericksburgh, and Bear Head beginning &quot;at a small bounded Chesnut now bounded on the South edge of the main road that leads through aforesaid land called Fredericksburgh&quot;"/>
    <s v="N"/>
    <x v="12"/>
    <m/>
    <m/>
    <m/>
    <m/>
    <n v="114"/>
    <m/>
    <m/>
    <m/>
    <s v="1838"/>
    <s v="Y"/>
    <s v="Patented in Jun 1838 by WARFIELD, Rachel for 618 acres; Resurvey of part of the resurvey of Harrys Lot, part of Fredericksburgh, and Bear Head beginning &quot;at a small bounded Chesnut now bounded on the South edge of the main road that leads through aforesaid land called Fredericksburgh&quot;"/>
    <s v="N"/>
    <s v="1838"/>
    <s v="Y"/>
  </r>
  <r>
    <x v="851"/>
    <s v="WARFIELDS CONTRIVANCE"/>
    <x v="17"/>
    <s v=" Richard Gist"/>
    <s v="2/26/1719"/>
    <x v="17"/>
    <s v="1719-02"/>
    <s v="WARFIELD, Richard "/>
    <s v=" Richard  Warfield"/>
    <s v="WARFIELD, Richard "/>
    <s v="Jul 1729"/>
    <s v="1729"/>
    <s v="1729-07"/>
    <s v="Baltimore"/>
    <x v="1"/>
    <x v="0"/>
    <n v="375"/>
    <s v="in Baltimore County &quot;on the west side of a run called Stoney Run&quot;"/>
    <s v="Warfield's Contrivance (Resurveyed)"/>
    <s v="Warfields Contrivance"/>
    <m/>
    <s v="Warfields Contrivance"/>
    <s v="Warfields Contrivance Plat"/>
    <m/>
    <x v="24"/>
    <s v="Warfield"/>
    <s v="Surveyed 2/26/1719 by Richard Gist; Patented in Jul 1729 by Richard Warfield for 375 acres repatented as Warfield's Contrivance (Resurveyed); in Baltimore County &quot;on the west side of a run called Stoney Run&quot;"/>
    <s v="WARFIELDS CONTRIVANCE"/>
    <s v="WARFIELDS CONTRIVANCE"/>
    <s v="1729"/>
    <s v="Y"/>
    <s v="Patented in Jul 1729 by WARFIELD, Richard for 375 acres repatented as Warfield's Contrivance (Resurveyed); in Baltimore County &quot;on the west side of a run called Stoney Run"/>
    <s v="N"/>
    <x v="7"/>
    <m/>
    <m/>
    <m/>
    <m/>
    <s v=""/>
    <m/>
    <m/>
    <m/>
    <s v="1729"/>
    <s v="Y"/>
    <s v="Patented in Jul 1729 by WARFIELD, Richard for 375 acres repatented as Warfield's Contrivance (Resurveyed); in Baltimore County &quot;on the west side of a run called Stoney Run"/>
    <s v="N"/>
    <s v="1729"/>
    <s v="Y"/>
  </r>
  <r>
    <x v="852"/>
    <s v=""/>
    <x v="17"/>
    <s v=" Richard Gist"/>
    <s v="5/4/1727"/>
    <x v="57"/>
    <s v="1727-05"/>
    <s v="WARFIELD, Richard "/>
    <s v=" Richard  Warfield"/>
    <s v="WARFIELD, Richard "/>
    <s v="Jul 1729"/>
    <s v="1729"/>
    <s v="1729-07"/>
    <s v="Baltimore"/>
    <x v="1"/>
    <x v="1"/>
    <n v="836"/>
    <s v="Resurvey of Warfield's Contrivance and Lees Range lying in Baltimore County"/>
    <m/>
    <s v="Warfields Contrivance, Lees Range"/>
    <m/>
    <s v="Warfields Contrivance - Resurveyed"/>
    <s v="Warfields Contrivance - Resurveyed Plat"/>
    <m/>
    <x v="24"/>
    <m/>
    <s v="Surveyed 5/4/1727 by Richard Gist; Patented in Jul 1729 by Richard Warfield for 836 acres; Resurvey of Warfield's Contrivance and Lees Range lying in Baltimore County"/>
    <s v="WARFIELDS CONTRIVANCE"/>
    <s v="WARFIELDS CONTRIVANCE - Resurveyed"/>
    <s v=""/>
    <s v=""/>
    <s v=""/>
    <s v=""/>
    <x v="7"/>
    <m/>
    <m/>
    <m/>
    <m/>
    <n v="67"/>
    <m/>
    <m/>
    <m/>
    <s v=""/>
    <s v=""/>
    <s v=""/>
    <s v=""/>
    <s v=""/>
    <s v=""/>
  </r>
  <r>
    <x v="853"/>
    <s v="WARFIELDS FOLLY"/>
    <x v="15"/>
    <s v=" Loch Weems"/>
    <s v="4/29/1760"/>
    <x v="53"/>
    <s v="1760-04"/>
    <s v="WARFIELD, Seth "/>
    <s v=" Seth  Warfield"/>
    <s v="WARFIELD, Seth "/>
    <s v="May 1760"/>
    <s v="1760"/>
    <s v="1760-05"/>
    <s v="Anne Arundel"/>
    <x v="1"/>
    <x v="0"/>
    <n v="700"/>
    <s v="&quot;on the south side of Patapsco Falls&quot; .. &quot;near the head of a glade that leads to the Cattail River&quot;"/>
    <s v="Warfields"/>
    <s v="Warfields Folly"/>
    <m/>
    <s v="Warfields Folly"/>
    <s v="Warfields Folly Plat"/>
    <m/>
    <x v="24"/>
    <s v="Warfield"/>
    <s v="Surveyed 4/29/1760 by Loch Weems; Patented in May 1760 by Seth Warfield for 700 acres repatented as Warfields; &quot;on the south side of Patapsco Falls&quot; .. &quot;near the head of a glade that leads to the Cattail River&quot;"/>
    <s v="WARFIELDS FOLLY"/>
    <s v="WARFIELDS FOLLY"/>
    <s v="1760"/>
    <s v="Y"/>
    <s v="Patented in May 1760 by WARFIELD, Seth for 700 acres repatented as Warfields; &quot;on the south side of Patapsco Falls&quot; … &quot;near the head of a glade that leads to the Cattail River&quot;"/>
    <s v="N"/>
    <x v="12"/>
    <m/>
    <m/>
    <m/>
    <m/>
    <n v="91"/>
    <m/>
    <m/>
    <m/>
    <s v="1760"/>
    <s v="Y"/>
    <s v="Patented in May 1760 by WARFIELD, Seth for 700 acres repatented as Warfields; &quot;on the south side of Patapsco Falls&quot; … &quot;near the head of a glade that leads to the Cattail River&quot;"/>
    <s v="N"/>
    <s v="1760"/>
    <s v="Y"/>
  </r>
  <r>
    <x v="854"/>
    <s v="WARFIELDS FOREST"/>
    <x v="1"/>
    <s v=" Basil Burgess"/>
    <s v="11/4/1772"/>
    <x v="18"/>
    <s v="1772-11"/>
    <s v="WARFIELD, Seth "/>
    <s v=" Seth  Warfield"/>
    <s v="WARFIELD, Seth "/>
    <s v="Jul 1794"/>
    <s v="1794"/>
    <s v="1794-07"/>
    <s v="Anne Arundel"/>
    <x v="1"/>
    <x v="1"/>
    <n v="1800"/>
    <s v="repatent of Warfield's, Warfield's Folly adjoining Dunghill Ground, Howards Resolution, Stop the Gap, Brothers Agreement, Sallys Chance"/>
    <m/>
    <s v="Warfields, Warfields Folly, Dunghill Ground, Howards Resolution, Stop the Gap, Brothers Agreement, Sallys Chance"/>
    <m/>
    <s v="Warfields Forest"/>
    <s v="Warfields Forest Plat"/>
    <m/>
    <x v="24"/>
    <s v="Warfield"/>
    <s v="Surveyed 11/4/1772 by Basil Burgess; Patented in Jul 1794 by Seth Warfield for 1800 acres; repatent of Warfield's, Warfield's Folly adjoining Dunghill Ground, Howards Resolution, Stop the Gap, Brothers Agreement, Sallys Chance"/>
    <s v="WARFIELDS FOREST"/>
    <s v="WARFIELDS FOREST"/>
    <s v="1794"/>
    <s v="Y"/>
    <s v="Patented in Jul 1794 by WARFIELD, Seth for 1800 acres; repatent of Warfield's, Warfield's Folly adjoining Dunghill Ground, Howards Resolution, Stop the Gap, Brothers Agreement, Sallys Chance"/>
    <s v="N"/>
    <x v="12"/>
    <m/>
    <m/>
    <m/>
    <m/>
    <n v="20"/>
    <m/>
    <m/>
    <m/>
    <s v="1794"/>
    <s v="Y"/>
    <s v="Patented in Jul 1794 by WARFIELD, Seth for 1800 acres; repatent of Warfield's, Warfield's Folly adjoining Dunghill Ground, Howards Resolution, Stop the Gap, Brothers Agreement, Sallys Chance"/>
    <s v="N"/>
    <s v="1794"/>
    <s v="Y"/>
  </r>
  <r>
    <x v="855"/>
    <s v="WARFIELDS NEGLECT"/>
    <x v="15"/>
    <s v=" Loch Weems"/>
    <s v="10/20/1757"/>
    <x v="5"/>
    <s v="1757-10"/>
    <s v="SAPPINGTON, Thomas "/>
    <s v=" Thomas  Sappington"/>
    <s v="SAPPINGTON, Thomas "/>
    <s v="Oct 1757"/>
    <s v="1757"/>
    <s v="1757-10"/>
    <s v="Anne Arundel"/>
    <x v="1"/>
    <x v="0"/>
    <n v="75"/>
    <s v="No location given in survey"/>
    <s v="Sappington's Sweep"/>
    <s v="Warfields Neglect"/>
    <m/>
    <s v="Warfields Neglect"/>
    <s v="Warfields Neglect Plat"/>
    <m/>
    <x v="157"/>
    <s v="Sappington"/>
    <s v="Surveyed 10/20/1757 by Loch Weems; Patented in Oct 1757 by Thomas Sappington for 75 acres repatented as Sappington's Sweep; No location given in survey"/>
    <s v="WARFIELDS NEGLECT"/>
    <s v="WARFIELDS NEGLECT"/>
    <s v="1757"/>
    <s v="Y"/>
    <s v="Patented in Oct 1757 by SAPPINGTON, Thomas for 75 acres repatented as Sappington's Sweep; No location given in survey"/>
    <s v="N"/>
    <x v="5"/>
    <m/>
    <m/>
    <m/>
    <m/>
    <n v="491"/>
    <m/>
    <m/>
    <m/>
    <s v="1757"/>
    <s v="Y"/>
    <s v="Patented in Oct 1757 by SAPPINGTON, Thomas for 75 acres repatented as Sappington's Sweep; No location given in survey"/>
    <s v="N"/>
    <s v="1757"/>
    <s v="Y"/>
  </r>
  <r>
    <x v="856"/>
    <s v="WARFIELDS RANGE"/>
    <x v="5"/>
    <s v=""/>
    <s v="3/26/1696"/>
    <x v="116"/>
    <s v="1696-03"/>
    <s v="WARFIELD, Richard "/>
    <s v=" Richard  Warfield"/>
    <s v="WARFIELD, Richard "/>
    <s v="Mar 1696"/>
    <s v="1696"/>
    <s v="1696-03"/>
    <s v="Anne Arundel"/>
    <x v="1"/>
    <x v="0"/>
    <n v="1080"/>
    <m/>
    <s v="Warfield's Range (Resurveyed)"/>
    <s v="Warfields Range"/>
    <s v="Richard and John Warfield were partners and grandfather and father to the Richard of the later resurvey"/>
    <s v="no survey at MSA patent site; MSA S1581-5003; Settlers of MD"/>
    <m/>
    <m/>
    <x v="24"/>
    <m/>
    <s v="Surveyed 3/26/1696; Patented in Mar 1696 by Richard Warfield for 1080 acres repatented as Warfield's Range (Resurveyed)"/>
    <s v="WARFIELDS RANGE"/>
    <s v="WARFIELDS RANGE"/>
    <s v="1696"/>
    <s v="Y"/>
    <s v="Patented in Mar 1696 by WARFIELD, Richard for 1080 acres repatented as Warfield's Range (Resurveyed)"/>
    <s v="N"/>
    <x v="5"/>
    <m/>
    <m/>
    <m/>
    <m/>
    <n v="32"/>
    <m/>
    <m/>
    <m/>
    <s v="1696"/>
    <s v="Y"/>
    <s v="Patented in Mar 1696 by WARFIELD, Richard for 1080 acres repatented as Warfield's Range (Resurveyed)"/>
    <s v="N"/>
    <s v="1696"/>
    <s v="Y"/>
  </r>
  <r>
    <x v="857"/>
    <s v=""/>
    <x v="2"/>
    <s v=" Henry Ridgely"/>
    <s v="4/5/1732"/>
    <x v="2"/>
    <s v="1732-04"/>
    <s v="WARFIELD, Richard "/>
    <s v=" Richard  Warfield"/>
    <s v="WARFIELD, Richard "/>
    <s v="Sep 1733"/>
    <s v="1733"/>
    <s v="1733-09"/>
    <s v="Anne Arundel"/>
    <x v="1"/>
    <x v="1"/>
    <n v="1502"/>
    <s v="&quot;on the west side of a branch of Patuxent River called the Middle River&quot;, near Hammonds Great Branch"/>
    <m/>
    <s v="Warfields Range"/>
    <m/>
    <s v="Warfields Range - Resurveyed"/>
    <s v="Warfields Range - Resurveyed Plat"/>
    <m/>
    <x v="24"/>
    <s v="Warfield"/>
    <s v="Surveyed 4/5/1732 by Henry Ridgely; Patented in Sep 1733 by Richard Warfield for 1502 acres; &quot;on the west side of a branch of Patuxent River called the Middle River&quot;, near Hammonds Great Branch"/>
    <s v="WARFIELDS RANGE"/>
    <s v="WARFIELDS RANGE - Resurveyed"/>
    <s v=""/>
    <s v=""/>
    <s v=""/>
    <s v=""/>
    <x v="5"/>
    <m/>
    <m/>
    <m/>
    <m/>
    <s v=""/>
    <m/>
    <m/>
    <m/>
    <s v=""/>
    <s v=""/>
    <s v=""/>
    <s v=""/>
    <s v=""/>
    <s v=""/>
  </r>
  <r>
    <x v="858"/>
    <s v="WEAVERS LOT"/>
    <x v="6"/>
    <s v=" William Cromwell"/>
    <s v="8/10/1741"/>
    <x v="9"/>
    <s v="1741-08"/>
    <s v="HAMMOND, John "/>
    <s v=" John  Hammond"/>
    <s v="HAMMOND, John "/>
    <s v="Sep 1747"/>
    <s v="1747"/>
    <s v="1747-09"/>
    <s v="Anne Arundel"/>
    <x v="1"/>
    <x v="0"/>
    <n v="80"/>
    <s v="&quot;on Elk Ridge&quot;"/>
    <m/>
    <s v="Weavers Lot"/>
    <m/>
    <s v="Weavers Lot"/>
    <s v="Weavers Lot Plat"/>
    <m/>
    <x v="11"/>
    <m/>
    <s v="Surveyed 8/10/1741 by William Cromwell; Patented in Sep 1747 by John Hammond for 80 acres; &quot;on Elk Ridge&quot;"/>
    <s v="WEAVERS LOT"/>
    <s v="WEAVERS LOT"/>
    <s v="1747"/>
    <s v="Y"/>
    <s v="Patented in Sep 1747 by HAMMOND, John for 80 acres; &quot;on Elk Ridge&quot;"/>
    <s v="N"/>
    <x v="5"/>
    <m/>
    <m/>
    <m/>
    <m/>
    <n v="492"/>
    <m/>
    <m/>
    <m/>
    <s v="1747"/>
    <s v="Y"/>
    <s v="Patented in Sep 1747 by HAMMOND, John for 80 acres; &quot;on Elk Ridge&quot;"/>
    <s v="N"/>
    <s v="1747"/>
    <s v="Y"/>
  </r>
  <r>
    <x v="859"/>
    <s v="WELCOME HERE AGAIN"/>
    <x v="1"/>
    <s v=" Basil Burgess"/>
    <s v="2/4/1772"/>
    <x v="18"/>
    <s v="1772-02"/>
    <s v="BISSET, Thomas "/>
    <s v=" Thomas  Bisset"/>
    <s v="BISSET, Thomas "/>
    <s v="Nov 1772"/>
    <s v="1772"/>
    <s v="1772-11"/>
    <s v="Anne Arundel"/>
    <x v="1"/>
    <x v="2"/>
    <n v="36"/>
    <s v="Shown on the plat for Prospect Hill as lying south of Windsor Forrest along the Patuxent"/>
    <m/>
    <s v="Welcome Here Again"/>
    <m/>
    <s v="Welcome Here Again"/>
    <s v="Welcome Here Again Plat"/>
    <m/>
    <x v="174"/>
    <m/>
    <s v="Surveyed 2/4/1772 by Basil Burgess; Patented in Nov 1772 by Thomas Bisset for 36 acres; Shown on the plat for Prospect Hill as lying south of Windsor Forrest along the Patuxent"/>
    <s v="WELCOME HERE AGAIN"/>
    <s v="WELCOME HERE AGAIN"/>
    <s v="1772"/>
    <s v="Y"/>
    <s v="Patented in Nov 1772 by BISSET, Thomas for 36 acres; Shown on the plat for Prospect Hill as lying south of Windsor Forrest along the Patuxent"/>
    <s v="N"/>
    <x v="1"/>
    <m/>
    <m/>
    <m/>
    <m/>
    <n v="605"/>
    <m/>
    <m/>
    <m/>
    <s v="1772"/>
    <s v="Y"/>
    <s v="Patented in Nov 1772 by BISSET, Thomas for 36 acres; Shown on the plat for Prospect Hill as lying south of Windsor Forrest along the Patuxent"/>
    <s v="N"/>
    <s v="1772"/>
    <s v="Y"/>
  </r>
  <r>
    <x v="860"/>
    <s v=""/>
    <x v="5"/>
    <s v=""/>
    <m/>
    <x v="10"/>
    <s v=""/>
    <s v="CUSACK, Michael"/>
    <s v=" Michael Cusack"/>
    <s v="CUSACK, Michael"/>
    <s v="Sep 1687"/>
    <s v="1687"/>
    <s v="1687-09"/>
    <s v="Baltimore"/>
    <x v="2"/>
    <x v="0"/>
    <n v="104"/>
    <m/>
    <m/>
    <s v="no survey found at MSA site; MSA S1581-5061; Settlers of MD"/>
    <m/>
    <s v="no survey found at MSA site; MSA S1581-5061; Settlers of MD"/>
    <m/>
    <m/>
    <x v="93"/>
    <m/>
    <s v="Patented in Sep 1687 by Michael Cusack for 104 acres"/>
    <s v="WELFARE"/>
    <s v="WELFARE"/>
    <s v=""/>
    <s v=""/>
    <s v=""/>
    <s v=""/>
    <x v="0"/>
    <m/>
    <m/>
    <m/>
    <m/>
    <s v=""/>
    <m/>
    <m/>
    <m/>
    <s v=""/>
    <s v=""/>
    <s v=""/>
    <s v=""/>
    <s v=""/>
    <s v=""/>
  </r>
  <r>
    <x v="861"/>
    <s v="WEST ILCHESTER"/>
    <x v="9"/>
    <s v=" Baruch Fowler"/>
    <s v="2/15/1803"/>
    <x v="64"/>
    <s v="1803-02"/>
    <s v="ELLICOTT, Jonathan "/>
    <s v=" Jonathan  Ellicott"/>
    <s v="ELLICOTT, Jonathan "/>
    <s v="Sep 1804"/>
    <s v="1804"/>
    <s v="1804-09"/>
    <s v="Anne Arundel"/>
    <x v="1"/>
    <x v="1"/>
    <n v="743.25"/>
    <s v="Lying partly in Anne Arundel and partly in Baltimore Counties, a resurvey of part of Mount Unity, Teals Search, Mount Gilboa, Stout, Prestidges Folly, Good Neighborhood, Addition To Mount Unity, The First Discovery, Mount Vesuvius, The Escheat, Teals Chance, Haywards Pleasure"/>
    <s v="Oella"/>
    <s v="Mount Unity, Teals Search, Mount Gilboa, Stout, Prestidges Folly, Good Neighborhood, Addition To Mount Unity, The First Discovery, Mount Vesuvius, The Escheat, Teals Chance, Haywards Pleasure"/>
    <m/>
    <s v="West Ilchester"/>
    <s v="West Ilchester Plat"/>
    <m/>
    <x v="22"/>
    <m/>
    <s v="Surveyed 2/15/1803 by Baruch Fowler; Patented in Sep 1804 by Jonathan Ellicott for 743.25 acres repatented as Oella; Lying partly in Anne Arundel and partly in Baltimore Counties, a resurvey of part of Mount Unity, Teals Search, Mount Gilboa, Stout, Prestidges Folly, Good Neighborhood, Addition To Mount Unity, The First Discovery, Mount Vesuvius, The Escheat, Teals Chance, Haywards Pleasure"/>
    <s v="WEST ILCHESTER"/>
    <s v="WEST ILCHESTER"/>
    <s v="1804"/>
    <s v="Y"/>
    <s v="Patented in Sep 1804 by ELLICOTT, Jonathan for 743.25 acres repatented as Oella; Lying partly in Anne Arundel and partly in Baltimore Counties, a resurvey of part of Mount Unity, Teals Search, Mount Gilboa, Stout, Prestidges Folly, Good Neighborhood, Addition To Mount Unity, The First Discovery, Mount Vesuvius, The Escheat, Teals Chance, Haywards Pleasure"/>
    <s v="N"/>
    <x v="3"/>
    <m/>
    <m/>
    <m/>
    <m/>
    <n v="87"/>
    <m/>
    <m/>
    <m/>
    <s v="1804"/>
    <s v="Y"/>
    <s v="Patented in Sep 1804 by ELLICOTT, Jonathan for 743.25 acres repatented as Oella; Lying partly in Anne Arundel and partly in Baltimore Counties, a resurvey of part of Mount Unity, Teals Search, Mount Gilboa, Stout, Prestidges Folly, Good Neighborhood, Addition To Mount Unity, The First Discovery, Mount Vesuvius, The Escheat, Teals Chance, Haywards Pleasure"/>
    <s v="N"/>
    <s v="1804"/>
    <s v="Y"/>
  </r>
  <r>
    <x v="862"/>
    <s v="WHAT IS LEFT"/>
    <x v="15"/>
    <s v=" Loch Weems"/>
    <s v="2/10/1759"/>
    <x v="40"/>
    <s v="1759-02"/>
    <s v="RIDGELY, Charles"/>
    <s v=" Charles Ridgely"/>
    <s v="RIDGELY, Charles"/>
    <s v="Nov 1760"/>
    <s v="1760"/>
    <s v="1760-11"/>
    <s v="Anne Arundel"/>
    <x v="1"/>
    <x v="0"/>
    <n v="94"/>
    <s v="&quot;Beginning at the end of the second course of a tract of land called Barnes Hunt&quot;"/>
    <s v="Ridgelys Meadow"/>
    <s v="What Is Left"/>
    <m/>
    <s v="What Is Left"/>
    <s v="What Is Left Plat"/>
    <m/>
    <x v="12"/>
    <m/>
    <s v="Surveyed 2/10/1759 by Loch Weems; Patented in Nov 1760 by Charles Ridgely for 94 acres repatented as Ridgelys Meadow; &quot;Beginning at the end of the second course of a tract of land called Barnes Hunt&quot;"/>
    <s v="WHAT IS LEFT"/>
    <s v="WHAT IS LEFT"/>
    <s v="1760"/>
    <s v="Y"/>
    <s v="Patented in Nov 1760 by RIDGELY, Charles for 94 acres repatented as Ridgelys Meadow; &quot;Beginning at the end of the second course of a tract of land called Barnes Hunt&quot;"/>
    <s v="N"/>
    <x v="4"/>
    <m/>
    <m/>
    <m/>
    <m/>
    <n v="470"/>
    <m/>
    <m/>
    <m/>
    <s v="1760"/>
    <s v="Y"/>
    <s v="Patented in Nov 1760 by RIDGELY, Charles for 94 acres repatented as Ridgelys Meadow; &quot;Beginning at the end of the second course of a tract of land called Barnes Hunt&quot;"/>
    <s v="N"/>
    <s v="1760"/>
    <s v="Y"/>
  </r>
  <r>
    <x v="863"/>
    <s v=""/>
    <x v="18"/>
    <s v=" Isaac Brooke"/>
    <m/>
    <x v="10"/>
    <s v=""/>
    <s v="DORSEY, John"/>
    <s v=" John Dorsey"/>
    <s v="DORSEY, John"/>
    <s v="Apr 1756"/>
    <s v="1756"/>
    <s v="1756-04"/>
    <s v="Frederick"/>
    <x v="3"/>
    <x v="1"/>
    <n v="705"/>
    <s v="Resurvey of Mill Race"/>
    <s v="What's Left Corrected"/>
    <s v="Mill Race"/>
    <m/>
    <s v="Whats Left - Dorsey"/>
    <s v="Whats Left - Dorsey Plat"/>
    <m/>
    <x v="23"/>
    <m/>
    <s v=" by Isaac BrookePatented in Apr 1756 by John Dorsey for 705 acres repatented as What's Left Corrected; Resurvey of Mill Race"/>
    <s v="WHATS LEFT"/>
    <s v="WHATS LEFT - Dorsey"/>
    <s v=""/>
    <s v=""/>
    <s v=""/>
    <s v=""/>
    <x v="0"/>
    <m/>
    <m/>
    <m/>
    <m/>
    <s v=""/>
    <m/>
    <m/>
    <m/>
    <s v=""/>
    <s v=""/>
    <s v=""/>
    <s v=""/>
    <s v=""/>
    <s v=""/>
  </r>
  <r>
    <x v="864"/>
    <s v="WHATS LEFT - FRENCH"/>
    <x v="1"/>
    <s v=" Basil Burgess"/>
    <s v="7/1/1775"/>
    <x v="4"/>
    <s v="1775-07"/>
    <s v="FRENCH, Thomas"/>
    <s v=" Thomas French"/>
    <s v="FRENCH, Thomas"/>
    <s v="Oct 1782"/>
    <s v="1782"/>
    <s v="1782-10"/>
    <s v="Anne Arundel"/>
    <x v="1"/>
    <x v="0"/>
    <n v="24"/>
    <s v="Beginning &quot;on the south side of Patapsco falls and about eighty yards from the said falls and on the southwest side of a draught or small branch that descends into the said falls&quot;"/>
    <m/>
    <s v="Whats Left"/>
    <m/>
    <s v="Whats Left"/>
    <s v="Whats Left - French Plat"/>
    <m/>
    <x v="209"/>
    <m/>
    <s v="Surveyed 7/1/1775 by Basil Burgess; Patented in Oct 1782 by Thomas French for 24 acres; Beginning &quot;on the south side of Patapsco falls and about eighty yards from the said falls and on the southwest side of a draught or small branch that descends into the said falls&quot;"/>
    <s v="WHATS LEFT"/>
    <s v="WHATS LEFT - French"/>
    <s v="1782"/>
    <s v="Y"/>
    <s v="Patented in Oct 1782 by FRENCH, Thomas for 24 acres; Beginning &quot;on the south side of Patapsco falls and about eighty yards from the said falls and on the southwest side of a draught or small branch that descends into the said falls&quot;"/>
    <s v="N"/>
    <x v="1"/>
    <s v="Dependent"/>
    <s v="Shown on plat of Trouble for Nothing"/>
    <m/>
    <n v="0"/>
    <n v="644"/>
    <m/>
    <m/>
    <m/>
    <s v="1782"/>
    <s v="Y"/>
    <s v="Patented in Oct 1782 by FRENCH, Thomas for 24 acres; Beginning &quot;on the south side of Patapsco falls and about eighty yards from the said falls and on the southwest side of a draught or small branch that descends into the said falls&quot;"/>
    <s v="N"/>
    <s v="1782"/>
    <s v="Y"/>
  </r>
  <r>
    <x v="865"/>
    <s v="WHATS LEFT - HOBBS"/>
    <x v="7"/>
    <s v=" Orlando Griffith"/>
    <s v="5/5/1768"/>
    <x v="105"/>
    <s v="1768-05"/>
    <s v="HOBBS, Thomas "/>
    <s v=" Thomas  Hobbs"/>
    <s v="HOBBS, Thomas "/>
    <s v="Nov 1769"/>
    <s v="1769"/>
    <s v="1769-11"/>
    <s v="Anne Arundel"/>
    <x v="1"/>
    <x v="1"/>
    <n v="190"/>
    <s v="Resurvey of Catch As Catch Can beginning &quot;at a stone marked HB on the east side of a draft that descends into Middle River the said stone being a boundary of a tract of land called Cumberland&quot;"/>
    <m/>
    <s v="Catch As Catch Can"/>
    <s v="needs work to determine where it lies exactly"/>
    <s v="Whats Left"/>
    <s v="Whats Left - Hobbs Plat"/>
    <m/>
    <x v="1"/>
    <m/>
    <s v="Surveyed 5/5/1768 by Orlando Griffith; Patented in Nov 1769 by Thomas Hobbs for 190 acres; Resurvey of Catch As Catch Can beginning &quot;at a stone marked HB on the east side of a draft that descends into Middle River the said stone being a boundary of a tract of land called Cumberland&quot;"/>
    <s v="WHATS LEFT"/>
    <s v="WHATS LEFT - Hobbs"/>
    <s v="1769"/>
    <s v="Y"/>
    <s v="Patented in Nov 1769 by HOBBS, Thomas for 190 acres; Resurvey of Catch As Catch Can beginning &quot;at a stone marked HB on the east side of a draft that descends into Middle River the said stone being a boundary of a tract of land called Cumberland&quot;"/>
    <s v="N"/>
    <x v="11"/>
    <m/>
    <m/>
    <m/>
    <m/>
    <n v="335"/>
    <m/>
    <m/>
    <m/>
    <s v="1769"/>
    <s v="Y"/>
    <s v="Patented in Nov 1769 by HOBBS, Thomas for 190 acres; Resurvey of Catch As Catch Can beginning &quot;at a stone marked HB on the east side of a draft that descends into Middle River the said stone being a boundary of a tract of land called Cumberland&quot;"/>
    <s v="N"/>
    <s v="1769"/>
    <s v="Y"/>
  </r>
  <r>
    <x v="866"/>
    <s v="WHATS LEFT - SHIPLEY"/>
    <x v="6"/>
    <s v=" William Cromwell"/>
    <s v="3/28/1743"/>
    <x v="45"/>
    <s v="1743-03"/>
    <s v="SHIPLEY, Robert "/>
    <s v=" Robert  Shipley"/>
    <s v="SHIPLEY, Robert "/>
    <s v="Mar 1743"/>
    <s v="1743"/>
    <s v="1743-03"/>
    <s v="Anne Arundel"/>
    <x v="1"/>
    <x v="0"/>
    <n v="100"/>
    <s v="&quot;on the south side of the westernmost drafts of the Great Falls of Patapsco River&quot; starting &quot;near the head of a small branch descending into the said falls commonly called and known by the name of Bens branch&quot;"/>
    <m/>
    <s v="Whats Left"/>
    <m/>
    <s v="Whats Left"/>
    <s v="Whats Left - Shipey Plat"/>
    <m/>
    <x v="7"/>
    <m/>
    <s v="Surveyed 3/28/1743 by William Cromwell; Patented in Mar 1743 by Robert Shipley for 100 acres; &quot;on the south side of the westernmost drafts of the Great Falls of Patapsco River&quot; starting &quot;near the head of a small branch descending into the said falls commonly called and known by the name of Bens branch&quot;"/>
    <s v="WHATS LEFT"/>
    <s v="WHATS LEFT - Shipley"/>
    <s v="1743"/>
    <s v="Y"/>
    <s v="Patented in Mar 1743 by SHIPLEY, Robert for 100 acres; &quot;on the south side of the westernmost drafts of the Great Falls of Patapsco River&quot; starting &quot;near the head of a small branch descending into the said falls commonly called and known by the name of Bens branch&quot;"/>
    <s v="N"/>
    <x v="4"/>
    <m/>
    <m/>
    <m/>
    <n v="0"/>
    <n v="404"/>
    <m/>
    <m/>
    <m/>
    <s v="1743"/>
    <s v="Y"/>
    <s v="Patented in Mar 1743 by SHIPLEY, Robert for 100 acres; &quot;on the south side of the westernmost drafts of the Great Falls of Patapsco River&quot; starting &quot;near the head of a small branch descending into the said falls commonly called and known by the name of Bens branch&quot;"/>
    <s v="N"/>
    <s v="1743"/>
    <s v="Y"/>
  </r>
  <r>
    <x v="867"/>
    <s v="WHATS LEFT CORRECTED"/>
    <x v="4"/>
    <s v=" Vachel Stevens"/>
    <s v="5/10/1785"/>
    <x v="14"/>
    <s v="1785-05"/>
    <s v="DORSEY, John "/>
    <s v=" John  Dorsey"/>
    <s v="DORSEY, John "/>
    <s v="Apr 1794"/>
    <s v="1794"/>
    <s v="1794-04"/>
    <s v="Anne Arundel"/>
    <x v="1"/>
    <x v="1"/>
    <n v="440"/>
    <s v="Resurvey of what was orginally called Mill Race, now containing all or part of Brown's Enlargement, Rocky Ridge, Sapling Range, Gaither's Purchase, Benjamin's Lott, Addition to Brooke Grove, Brooke Chance, and Brooke Black Meadow, Burgess' Lookout; bordering Gilpen and/or Pressley, Holland's Sweep and located mostly in Montgomery County"/>
    <m/>
    <s v="Mill Race, Browns Enlargement, Sapling Range, Gaithers Purchase, Rocky Ridge, Benjamins Lot, Addition to Brooke Grove, Brooke Chance, Brooke Black Meadow"/>
    <m/>
    <s v="Whats Left Corrected"/>
    <s v="Whats Left Corrected Plat"/>
    <m/>
    <x v="23"/>
    <m/>
    <s v="Surveyed 5/10/1785 by Vachel Stevens; Patented in Apr 1794 by John Dorsey for 440 acres; Resurvey of what was orginally called Mill Race, now containing all or part of Brown's Enlargement, Rocky Ridge, Sapling Range, Gaither's Purchase, Benjamin's Lott, Addition to Brooke Grove, Brooke Chance, and Brooke Black Meadow, Burgess' Lookout; bordering Gilpen and/or Pressley, Holland's Sweep and located mostly in Montgomery County"/>
    <s v="WHATS LEFT CORRECTED"/>
    <s v="WHATS LEFT CORRECTED"/>
    <s v="1794"/>
    <s v="Y"/>
    <s v="Patented in Apr 1794 by DORSEY, John for 440 acres; Resurvey of what was orginally called Mill Race, now containing all or part of Brown's Enlargement, Rocky Ridge, Sapling Range, Gaither's Purchase, Benjamin's Lott, Addition to Brooke Grove, Brooke Chance, and Brooke Black Meadow, Burgess' Lookout; bordering Gilpen and/or Pressley, Holland's Sweep and located mostly in Montgomery County"/>
    <s v="N"/>
    <x v="16"/>
    <m/>
    <m/>
    <m/>
    <n v="-3"/>
    <n v="246"/>
    <m/>
    <m/>
    <m/>
    <s v="1794"/>
    <s v="Y"/>
    <s v="Patented in Apr 1794 by DORSEY, John for 440 acres; Resurvey of what was orginally called Mill Race, now containing all or part of Brown's Enlargement, Rocky Ridge, Sapling Range, Gaither's Purchase, Benjamin's Lott, Addition to Brooke Grove, Brooke Chance, and Brooke Black Meadow, Burgess' Lookout; bordering Gilpen and/or Pressley, Holland's Sweep and located mostly in Montgomery County"/>
    <s v="N"/>
    <s v="1794"/>
    <s v="Y"/>
  </r>
  <r>
    <x v="868"/>
    <s v="WHIPPS HILLS"/>
    <x v="9"/>
    <s v=" Baruch Fowler"/>
    <s v="12/1/1795"/>
    <x v="66"/>
    <s v="1795-12"/>
    <s v="WHIPPS, George"/>
    <s v=" George Whipps"/>
    <s v="WHIPPS, George"/>
    <s v="Mar 1803"/>
    <s v="1803"/>
    <s v="1803-03"/>
    <s v="Anne Arundel"/>
    <x v="1"/>
    <x v="1"/>
    <n v="234"/>
    <s v="Resurvey of Second Choice and his part of Additional Progress starting at the beginning tree of both First Choice and Second Choice, adjoining The Last Shift, Progress, Shipley's Search, Unity Mount, Whips Mill Seat, Forrest Grove, Whips Lot, The Improved Centre, Hood's Friendship, and Pillaged Thicket"/>
    <m/>
    <s v="Second Choice, Progress"/>
    <m/>
    <s v="Whips Hills"/>
    <s v="Whips Hills Plat"/>
    <m/>
    <x v="27"/>
    <m/>
    <s v="Surveyed 12/1/1795 by Baruch Fowler; Patented in Mar 1803 by George Whipps for 234 acres; Resurvey of Second Choice and his part of Additional Progress starting at the beginning tree of both First Choice and Second Choice, adjoining The Last Shift, Progress, Shipley's Search, Unity Mount, Whips Mill Seat, Forrest Grove, Whips Lot, The Improved Centre, Hood's Friendship, and Pillaged Thicket"/>
    <s v="WHIPPS HILLS"/>
    <s v="WHIPPS HILLS"/>
    <s v="1803"/>
    <s v="Y"/>
    <s v="Patented in Mar 1803 by WHIPPS, George for 234 acres; Resurvey of Second Choice and his part of Additional Progress starting at the beginning tree of both First Choice and Second Choice, adjoining The Last Shift, Progress, Shipley's Search, Unity Mount, Whips Mill Seat, Forrest Grove, Whips Lot, The Improved Centre, Hood's Friendship, and Pillaged Thicket"/>
    <s v="N"/>
    <x v="4"/>
    <m/>
    <m/>
    <m/>
    <m/>
    <n v="277"/>
    <m/>
    <m/>
    <m/>
    <s v="1803"/>
    <s v="Y"/>
    <s v="Patented in Mar 1803 by WHIPPS, George for 234 acres; Resurvey of Second Choice and his part of Additional Progress starting at the beginning tree of both First Choice and Second Choice, adjoining The Last Shift, Progress, Shipley's Search, Unity Mount, Whips Mill Seat, Forrest Grove, Whips Lot, The Improved Centre, Hood's Friendship, and Pillaged Thicket"/>
    <s v="N"/>
    <s v="1803"/>
    <s v="Y"/>
  </r>
  <r>
    <x v="869"/>
    <s v=""/>
    <x v="6"/>
    <s v=" William Cromwell"/>
    <s v="1/20/1741"/>
    <x v="9"/>
    <s v="1741-01"/>
    <s v="WHIPPS, John"/>
    <s v=" John Whipps"/>
    <s v="WHIPPS, John"/>
    <s v="Sep 1742"/>
    <s v="1742"/>
    <s v="1742-09"/>
    <s v="Anne Arundel"/>
    <x v="1"/>
    <x v="0"/>
    <n v="5"/>
    <s v="&quot;on the great west fork of patapsco falls&quot;"/>
    <s v="Whipps Mill Seat"/>
    <s v="Whipps Lot"/>
    <m/>
    <s v="Whips Lot"/>
    <s v="Whips Lot Plat"/>
    <m/>
    <x v="27"/>
    <m/>
    <s v="Surveyed 1/20/1741 by William Cromwell; Patented in Sep 1742 by John Whipps for 5 acres repatented as Whipps Mill Seat; &quot;on the great west fork of patapsco falls&quot;"/>
    <s v="WHIPPS LOT"/>
    <s v="WHIPPS LOT"/>
    <s v=""/>
    <s v=""/>
    <s v=""/>
    <s v=""/>
    <x v="4"/>
    <m/>
    <m/>
    <m/>
    <m/>
    <n v="745"/>
    <m/>
    <m/>
    <m/>
    <s v=""/>
    <s v=""/>
    <s v=""/>
    <s v=""/>
    <s v=""/>
    <s v=""/>
  </r>
  <r>
    <x v="870"/>
    <s v="WHIPPS MILL SEAT"/>
    <x v="4"/>
    <s v=" Vachel Stevens"/>
    <s v="2/22/1783"/>
    <x v="33"/>
    <s v="1783-02"/>
    <s v="WHIPPS, Benjamin"/>
    <s v=" Benjamin Whipps"/>
    <s v="WHIPPS, Benjamin"/>
    <s v="Apr 1791"/>
    <s v="1791"/>
    <s v="1791-04"/>
    <s v="Anne Arundel"/>
    <x v="1"/>
    <x v="0"/>
    <n v="9.6"/>
    <s v="Resurvey of Whips Lot"/>
    <m/>
    <s v="Whipps Lot"/>
    <m/>
    <s v="Whips Mill Seat"/>
    <s v="Whips Mill Seat Plat"/>
    <m/>
    <x v="27"/>
    <m/>
    <s v="Surveyed 2/22/1783 by Vachel Stevens; Patented in Apr 1791 by Benjamin Whipps for 9.6 acres; Resurvey of Whips Lot"/>
    <s v="WHIPPS MILL SEAT"/>
    <s v="WHIPPS MILL SEAT"/>
    <s v="1791"/>
    <s v="Y"/>
    <s v="Patented in Apr 1791 by WHIPPS, Benjamin for 9.6 acres; Resurvey of Whips Lot"/>
    <s v="N"/>
    <x v="4"/>
    <m/>
    <m/>
    <m/>
    <m/>
    <n v="719"/>
    <m/>
    <m/>
    <m/>
    <s v="1791"/>
    <s v="Y"/>
    <s v="Patented in Apr 1791 by WHIPPS, Benjamin for 9.6 acres; Resurvey of Whips Lot"/>
    <s v="N"/>
    <s v="1791"/>
    <s v="Y"/>
  </r>
  <r>
    <x v="871"/>
    <s v=""/>
    <x v="3"/>
    <s v=" Richard Shipley"/>
    <s v="4/18/1753"/>
    <x v="27"/>
    <s v="1753-04"/>
    <s v="WARD, Nathaniel"/>
    <s v=" Nathaniel Ward"/>
    <s v="WARD, Nathaniel"/>
    <s v="Aug 1753"/>
    <s v="1753"/>
    <s v="1753-08"/>
    <s v="Anne Arundel"/>
    <x v="1"/>
    <x v="0"/>
    <n v="11"/>
    <s v="&quot;on the east side of Snowdens River&quot;  "/>
    <m/>
    <s v="White Oak Bottom"/>
    <m/>
    <s v="White Oak Bottom"/>
    <s v="White Oak Bottom Plat"/>
    <m/>
    <x v="180"/>
    <m/>
    <s v="Surveyed 4/18/1753 by Richard Shipley; Patented in Aug 1753 by Nathaniel Ward for 11 acres; &quot;on the east side of Snowdens River&quot;  "/>
    <s v="WHITE OAK BOTTOM"/>
    <s v="WHITE OAK BOTTOM"/>
    <s v=""/>
    <s v=""/>
    <s v=""/>
    <s v=""/>
    <x v="0"/>
    <m/>
    <m/>
    <m/>
    <m/>
    <s v=""/>
    <m/>
    <m/>
    <m/>
    <s v=""/>
    <s v=""/>
    <s v=""/>
    <s v=""/>
    <s v=""/>
    <s v=""/>
  </r>
  <r>
    <x v="872"/>
    <s v="WHITE OAK ORCHARD"/>
    <x v="2"/>
    <s v=" Henry Ridgely"/>
    <s v="12/30/1729"/>
    <x v="3"/>
    <s v="1729-12"/>
    <s v="MARTIN, John"/>
    <s v=" John Martin"/>
    <s v="MARTIN, John"/>
    <s v="Jun 1734"/>
    <s v="1734"/>
    <s v="1734-06"/>
    <s v="Anne Arundel"/>
    <x v="1"/>
    <x v="0"/>
    <n v="116"/>
    <s v="&quot;in the great fork of Patuxent River&quot; starting near &quot;the mouth of a small draft leading into Dorseys Great Branch&quot;, adjoining Joshua's Lot"/>
    <s v="Resurvey Of Tracts - Howard"/>
    <s v="White Oak Orchard"/>
    <m/>
    <s v="White Oak Orchard"/>
    <s v="White Oak Orchard Plat"/>
    <m/>
    <x v="167"/>
    <m/>
    <s v="Surveyed 12/30/1729 by Henry Ridgely; Patented in Jun 1734 by John Martin for 116 acres repatented as Resurvey Of Tracts - Howard; &quot;in the great fork of Patuxent River&quot; starting near &quot;the mouth of a small draft leading into Dorseys Great Branch&quot;, adjoining Joshua's Lot"/>
    <s v="WHITE OAK ORCHARD"/>
    <s v="WHITE OAK ORCHARD"/>
    <s v="1734"/>
    <s v="Y"/>
    <s v="Patented in Jun 1734 by MARTIN, John for 116 acres repatented as Resurvey Of Tracts - Howard; &quot;in the great fork of Patuxent River&quot; starting near &quot;the mouth of a small draft leading into Dorseys Great Branch&quot;, adjoining Joshua's Lot"/>
    <s v="N"/>
    <x v="14"/>
    <s v="Fixed"/>
    <s v="Begins at the mouth of a draft leading into Dorseys Great Branch"/>
    <m/>
    <n v="-5"/>
    <n v="398"/>
    <m/>
    <m/>
    <m/>
    <s v="1734"/>
    <s v="Y"/>
    <s v="Patented in Jun 1734 by MARTIN, John for 116 acres repatented as Resurvey Of Tracts - Howard; &quot;in the great fork of Patuxent River&quot; starting near &quot;the mouth of a small draft leading into Dorseys Great Branch&quot;, adjoining Joshua's Lot"/>
    <s v="N"/>
    <s v="1734"/>
    <s v="Y"/>
  </r>
  <r>
    <x v="873"/>
    <s v="WHITE WINE AND CLARET"/>
    <x v="5"/>
    <s v=""/>
    <s v="6/6/1702"/>
    <x v="117"/>
    <s v="1702-06"/>
    <s v="DORSEY, John "/>
    <s v=" John  Dorsey"/>
    <s v="DORSEY, John "/>
    <s v="Jun 1702"/>
    <s v="1702"/>
    <s v="1702-06"/>
    <s v="Anne Arundel"/>
    <x v="1"/>
    <x v="0"/>
    <n v="1400"/>
    <m/>
    <s v="White Wine and Claret (Resurveyed)"/>
    <s v="White Wine And Claret"/>
    <s v="survey was in serious error according to resurvey"/>
    <s v="no survey at MSA patent site; MSA S1593-1784; Settlers of MD"/>
    <m/>
    <m/>
    <x v="23"/>
    <s v="Dorsey"/>
    <s v="Surveyed 6/6/1702; Patented in Jun 1702 by John Dorsey for 1400 acres repatented as White Wine and Claret (Resurveyed)"/>
    <s v="WHITE WINE AND CLARET"/>
    <s v="WHITE WINE AND CLARET"/>
    <s v="1702"/>
    <s v="Y"/>
    <s v="Patented in Jun 1702 by DORSEY, John for 1400 acres repatented as White Wine and Claret (Resurveyed)"/>
    <s v="N"/>
    <x v="14"/>
    <m/>
    <m/>
    <m/>
    <m/>
    <s v=""/>
    <m/>
    <m/>
    <m/>
    <s v="1702"/>
    <s v="Y"/>
    <s v="Patented in Jun 1702 by DORSEY, John for 1400 acres repatented as White Wine and Claret (Resurveyed)"/>
    <s v="N"/>
    <s v="1702"/>
    <s v="Y"/>
  </r>
  <r>
    <x v="874"/>
    <s v=""/>
    <x v="2"/>
    <s v=" Henry Ridgely"/>
    <s v="3/27/1733"/>
    <x v="11"/>
    <s v="1733-03"/>
    <s v="RIDGELY, Charles"/>
    <s v=" Charles Ridgely"/>
    <s v="RIDGELY, Charles"/>
    <s v="Nov 1735"/>
    <s v="1735"/>
    <s v="1735-11"/>
    <s v="Anne Arundel"/>
    <x v="1"/>
    <x v="1"/>
    <n v="2145"/>
    <s v="&quot;in the great fork of Patuxent River&quot; lying west of &quot;Carroll's Manner&quot;, adjoining Worthingtons Range and Clarys Forrest, &quot;to Dorseys Great Branch now commonly called Clagett's Branch&quot;"/>
    <s v="Charles Ridgely of Baltimore and his son William of AA"/>
    <s v="White Wine And Claret"/>
    <m/>
    <s v="White Wine and Claret - Resurveyed"/>
    <s v="White Wine And Claret - Resurveyed Plat"/>
    <m/>
    <x v="12"/>
    <m/>
    <s v="Surveyed 3/27/1733 by Henry Ridgely; Patented in Nov 1735 by Charles Ridgely for 2145 acres repatented as Charles Ridgely of Baltimore and his son William of AA; &quot;in the great fork of Patuxent River&quot; lying west of &quot;Carroll's Manner&quot;, adjoining Worthingtons Range and Clarys Forrest, &quot;to Dorseys Great Branch now commonly called Clagett's Branch&quot;"/>
    <s v="WHITE WINE AND CLARET"/>
    <s v="WHITE WINE AND CLARET - Resurveyed"/>
    <s v=""/>
    <s v=""/>
    <s v=""/>
    <s v=""/>
    <x v="14"/>
    <m/>
    <m/>
    <m/>
    <m/>
    <n v="12"/>
    <m/>
    <m/>
    <m/>
    <s v=""/>
    <s v=""/>
    <s v=""/>
    <s v=""/>
    <s v=""/>
    <s v=""/>
  </r>
  <r>
    <x v="875"/>
    <s v="WHITEACRES CHANCE"/>
    <x v="5"/>
    <s v=""/>
    <s v="10/25/1695"/>
    <x v="58"/>
    <s v="1695-10"/>
    <s v="WHITEACRE, John "/>
    <s v=" John  Whiteacre"/>
    <s v="WHITEACRE, John "/>
    <s v="Mar 1696"/>
    <s v="1696"/>
    <s v="1696-03"/>
    <s v="Anne Arundel"/>
    <x v="1"/>
    <x v="0"/>
    <n v="150"/>
    <s v="a portion was repatented as Felicity which says it was surveyed 25 Oct 1695"/>
    <s v="Felicity"/>
    <s v="Whiteacres Chance"/>
    <m/>
    <s v="no survey at MSA patent site; MSA S1593-1776; Settlers of MD"/>
    <m/>
    <m/>
    <x v="219"/>
    <s v="Whiteacre"/>
    <s v="Surveyed 10/25/1695; Patented in Mar 1696 by John Whiteacre for 150 acres repatented as Felicity; a portion was repatented as Felicity which says it was surveyed 25 Oct 1695"/>
    <s v="WHITEACRES CHANCE"/>
    <s v="WHITEACRES CHANCE"/>
    <s v="1696"/>
    <s v="Y"/>
    <s v="Patented in Mar 1696 by WHITEACRE, John for 150 acres repatented as Felicity; a portion was repatented as Felicity which says it was surveyed 25 Oct 1695"/>
    <s v="N"/>
    <x v="13"/>
    <m/>
    <m/>
    <m/>
    <m/>
    <n v="347"/>
    <m/>
    <m/>
    <m/>
    <s v="1696"/>
    <s v="Y"/>
    <s v="Patented in Mar 1696 by WHITEACRE, John for 150 acres repatented as Felicity; a portion was repatented as Felicity which says it was surveyed 25 Oct 1695"/>
    <s v="N"/>
    <s v="1696"/>
    <s v="Y"/>
  </r>
  <r>
    <x v="876"/>
    <s v="WHITES CONTRIVANCE"/>
    <x v="15"/>
    <s v=" Loch Weems"/>
    <s v="10/24/1759"/>
    <x v="40"/>
    <s v="1759-10"/>
    <s v="WHITE, Griffith "/>
    <s v=" Griffith  White"/>
    <s v="WHITE, Griffith "/>
    <s v="Jan 1797"/>
    <s v="1797"/>
    <s v="1797-01"/>
    <s v="Anne Arundel"/>
    <x v="1"/>
    <x v="1"/>
    <n v="801"/>
    <s v="Resurvey of Marlborough Plains and White's Fortune plus vacancies, adjoining Second Supply, Food Plenty, Warfields Contrivance, and Harrys Lott"/>
    <m/>
    <s v="Marlborough Plains, Whites Fortune"/>
    <s v="Survey done nearly 40 years earlier"/>
    <s v="Whites Contrivance"/>
    <s v="Whites Contrivance Plat"/>
    <m/>
    <x v="194"/>
    <s v="White"/>
    <s v="Surveyed 10/24/1759 by Loch Weems; Patented in Jan 1797 by Griffith White for 801 acres; Resurvey of Marlborough Plains and White's Fortune plus vacancies, adjoining Second Supply, Food Plenty, Warfields Contrivance, and Harrys Lott"/>
    <s v="WHITES CONTRIVANCE"/>
    <s v="WHITES CONTRIVANCE"/>
    <s v="1797"/>
    <s v="Y"/>
    <s v="Patented in Jan 1797 by WHITE, Griffith for 801 acres; Resurvey of Marlborough Plains and White's Fortune plus vacancies, adjoining Second Supply, Food Plenty, Warfields Contrivance, and Harrys Lott"/>
    <s v="N"/>
    <x v="24"/>
    <s v="Fixed"/>
    <s v="Borders the Little Patuxent River"/>
    <m/>
    <n v="-5"/>
    <n v="73"/>
    <m/>
    <m/>
    <m/>
    <s v="1797"/>
    <s v="Y"/>
    <s v="Patented in Jan 1797 by WHITE, Griffith for 801 acres; Resurvey of Marlborough Plains and White's Fortune plus vacancies, adjoining Second Supply, Food Plenty, Warfields Contrivance, and Harrys Lott"/>
    <s v="N"/>
    <s v="1797"/>
    <s v="Y"/>
  </r>
  <r>
    <x v="877"/>
    <s v="WHITES FORTUNE"/>
    <x v="23"/>
    <s v=" James Weems"/>
    <s v="3/19/1726"/>
    <x v="43"/>
    <s v="1726-03"/>
    <s v="WHITE, Joseph "/>
    <s v=" Joseph  White"/>
    <s v="WHITE, Joseph "/>
    <s v="Jun 1734"/>
    <s v="1734"/>
    <s v="1734-06"/>
    <s v="Anne Arundel"/>
    <x v="1"/>
    <x v="0"/>
    <n v="268"/>
    <s v="Survey courses and plat shown in the resurvey, overlaid Marlborough Plains quite a bit"/>
    <s v="White's Contrivance"/>
    <s v="Whites Fortune"/>
    <s v="difficult to read"/>
    <s v="Whites Fortune"/>
    <s v="Whites Contrivance Plat"/>
    <m/>
    <x v="194"/>
    <s v="White"/>
    <s v="Surveyed 3/19/1726 by James Weems; Patented in Jun 1734 by Joseph White for 268 acres repatented as White's Contrivance; Survey courses and plat shown in the resurvey, overlaid Marlborough Plains quite a bit"/>
    <s v="WHITES FORTUNE"/>
    <s v="WHITES FORTUNE"/>
    <s v="1734"/>
    <s v="Y"/>
    <s v="Patented in Jun 1734 by WHITE, Joseph for 268 acres repatented as White's Contrivance; Survey courses and plat shown in the resurvey, overlaid Marlborough Plains quite a bit"/>
    <s v="N"/>
    <x v="24"/>
    <s v="Fixed"/>
    <s v="Borders the Little Patuxent River"/>
    <m/>
    <n v="-5"/>
    <n v="229"/>
    <m/>
    <m/>
    <m/>
    <s v="1734"/>
    <s v="Y"/>
    <s v="Patented in Jun 1734 by WHITE, Joseph for 268 acres repatented as White's Contrivance; Survey courses and plat shown in the resurvey, overlaid Marlborough Plains quite a bit"/>
    <s v="N"/>
    <s v="1734"/>
    <s v="Y"/>
  </r>
  <r>
    <x v="878"/>
    <s v=""/>
    <x v="5"/>
    <s v=""/>
    <m/>
    <x v="10"/>
    <s v=""/>
    <s v="WHITE, Jerome"/>
    <s v=" Jerome White"/>
    <s v="WHITE, Jerome"/>
    <n v="1665"/>
    <s v="1665"/>
    <s v="1665-01"/>
    <m/>
    <x v="2"/>
    <x v="0"/>
    <n v="1800"/>
    <m/>
    <m/>
    <s v="Whites Hall"/>
    <m/>
    <s v="no survey at MSA patent site"/>
    <m/>
    <m/>
    <x v="194"/>
    <s v="White"/>
    <s v="Patented in 1665 by Jerome White for 1800 acres"/>
    <s v="WHITES HALL"/>
    <s v="WHITES HALL"/>
    <s v=""/>
    <s v=""/>
    <s v=""/>
    <s v=""/>
    <x v="0"/>
    <m/>
    <m/>
    <m/>
    <m/>
    <s v=""/>
    <m/>
    <m/>
    <m/>
    <s v=""/>
    <s v=""/>
    <s v=""/>
    <s v=""/>
    <s v=""/>
    <s v=""/>
  </r>
  <r>
    <x v="879"/>
    <s v="WHITSUNTIDES GIFT"/>
    <x v="1"/>
    <s v=" Basil Burgess"/>
    <s v="2/18/1762"/>
    <x v="15"/>
    <s v="1762-02"/>
    <s v="HOBBS, Thomas "/>
    <s v=" Thomas  Hobbs"/>
    <s v="HOBBS, Thomas "/>
    <s v="Aug 1770"/>
    <s v="1770"/>
    <s v="1770-08"/>
    <s v="Anne Arundel"/>
    <x v="1"/>
    <x v="0"/>
    <n v="112"/>
    <s v="adjoining Poverty Discovered"/>
    <s v="The Trusty Friend"/>
    <s v="Whitsuntides Gift"/>
    <m/>
    <s v="Whitsuntides Gift"/>
    <s v="Whitsuntides Gift Plat"/>
    <m/>
    <x v="1"/>
    <s v="Hobbs"/>
    <s v="Surveyed 2/18/1762 by Basil Burgess; Patented in Aug 1770 by Thomas Hobbs for 112 acres repatented as The Trusty Friend; adjoining Poverty Discovered"/>
    <s v="WHITSUNTIDES GIFT"/>
    <s v="WHITSUNTIDES GIFT"/>
    <s v="1770"/>
    <s v="Y"/>
    <s v="Patented in Aug 1770 by HOBBS, Thomas for 112 acres repatented as The Trusty Friend; adjoining Poverty Discovered"/>
    <s v="N"/>
    <x v="8"/>
    <m/>
    <m/>
    <m/>
    <m/>
    <n v="399"/>
    <m/>
    <m/>
    <m/>
    <s v="1770"/>
    <s v="Y"/>
    <s v="Patented in Aug 1770 by HOBBS, Thomas for 112 acres repatented as The Trusty Friend; adjoining Poverty Discovered"/>
    <s v="N"/>
    <s v="1770"/>
    <s v="Y"/>
  </r>
  <r>
    <x v="880"/>
    <s v="WHITTECARS PURCHASE"/>
    <x v="5"/>
    <s v=""/>
    <m/>
    <x v="10"/>
    <s v=""/>
    <s v="WHITTECAR, John "/>
    <s v=" John  Whittecar"/>
    <s v="WHITTECAR, John "/>
    <s v="Apr 1696"/>
    <s v="1696"/>
    <s v="1696-04"/>
    <m/>
    <x v="1"/>
    <x v="0"/>
    <n v="79"/>
    <s v="Original plat shown in resurvey but missing some of the original course measurements"/>
    <s v="Dorsey's Inheritance"/>
    <s v="Whittecars Purchase"/>
    <m/>
    <s v="no survey at MSA patent site; MSA S1593-1789 (1695); Settlers of MD"/>
    <s v="Dorseys Inheritance Plat"/>
    <m/>
    <x v="220"/>
    <s v="Whittecar"/>
    <s v="Patented in Apr 1696 by John Whittecar for 79 acres repatented as Dorsey's Inheritance; Original plat shown in resurvey but missing some of the original course measurements"/>
    <s v="WHITTECARS PURCHASE"/>
    <s v="WHITTECARS PURCHASE"/>
    <s v="1696"/>
    <s v="Y"/>
    <s v="Patented in Apr 1696 by WHITTECAR, John for 79 acres repatented as Dorsey's Inheritance; Original plat shown in resurvey but missing some of the original course measurements"/>
    <s v="N"/>
    <x v="9"/>
    <m/>
    <m/>
    <m/>
    <m/>
    <s v=""/>
    <m/>
    <m/>
    <m/>
    <s v="1696"/>
    <s v="Y"/>
    <s v="Patented in Apr 1696 by WHITTECAR, John for 79 acres repatented as Dorsey's Inheritance; Original plat shown in resurvey but missing some of the original course measurements"/>
    <s v="N"/>
    <s v="1696"/>
    <s v="Y"/>
  </r>
  <r>
    <x v="881"/>
    <s v="WHO KNOWS THE WORTH OF IT"/>
    <x v="8"/>
    <s v=" Joshua Griffith"/>
    <s v="5/8/1765"/>
    <x v="13"/>
    <s v="1765-05"/>
    <s v="MANSELL, Samuel "/>
    <s v=" Samuel  Mansell"/>
    <s v="MANSELL, Samuel "/>
    <s v="May 1765"/>
    <s v="1765"/>
    <s v="1765-05"/>
    <s v="Anne Arundel"/>
    <x v="1"/>
    <x v="0"/>
    <n v="50"/>
    <s v="beginning &quot;on the west side of a draft that leads into a branch commonly called the Hay Meadow branch and nigh the head of said draft&quot;"/>
    <s v="Mansells United Friendship"/>
    <s v="Who Knows The Worth Of It"/>
    <m/>
    <s v="Who Knows The Worth Of It"/>
    <s v="Who Knows The Worth Of It Plat"/>
    <m/>
    <x v="21"/>
    <m/>
    <s v="Surveyed 5/8/1765 by Joshua Griffith; Patented in May 1765 by Samuel Mansell for 50 acres repatented as Mansells United Friendship; beginning &quot;on the west side of a draft that leads into a branch commonly called the Hay Meadow branch and nigh the head of said draft&quot;"/>
    <s v="WHO KNOWS THE WORTH OF IT"/>
    <s v="WHO KNOWS THE WORTH OF IT"/>
    <s v="1765"/>
    <s v="Y"/>
    <s v="Patented in May 1765 by MANSELL, Samuel for 50 acres repatented as Mansells United Friendship; beginning &quot;on the west side of a draft that leads into a branch commonly called the Hay Meadow branch and nigh the head of said draft&quot;"/>
    <s v="N"/>
    <x v="1"/>
    <s v="Dependent"/>
    <s v="Shown on plat of resurvey"/>
    <m/>
    <n v="0"/>
    <n v="543"/>
    <m/>
    <m/>
    <m/>
    <s v="1765"/>
    <s v="Y"/>
    <s v="Patented in May 1765 by MANSELL, Samuel for 50 acres repatented as Mansells United Friendship; beginning &quot;on the west side of a draft that leads into a branch commonly called the Hay Meadow branch and nigh the head of said draft&quot;"/>
    <s v="N"/>
    <s v="1765"/>
    <s v="Y"/>
  </r>
  <r>
    <x v="882"/>
    <s v="WHOLE GAMMON"/>
    <x v="6"/>
    <s v=" William Cromwell"/>
    <s v="4/23/1741"/>
    <x v="9"/>
    <s v="1741-04"/>
    <s v="BROWN, Joshua "/>
    <s v=" Joshua  Brown"/>
    <s v="BROWN, Joshua "/>
    <s v="Nov 1741"/>
    <s v="1741"/>
    <s v="1741-11"/>
    <s v="Anne Arundel"/>
    <x v="1"/>
    <x v="0"/>
    <n v="100"/>
    <s v="&quot;next adjoining to a tract of land called Half Pone on the north side of Patuxent River&quot;"/>
    <s v="Joshua's Loss And Dorsey's Advantage"/>
    <s v="Whole Gammon"/>
    <m/>
    <s v="Whole Gammon"/>
    <s v="Whole Gammon Plat"/>
    <m/>
    <x v="64"/>
    <m/>
    <s v="Surveyed 4/23/1741 by William Cromwell; Patented in Nov 1741 by Joshua Brown for 100 acres repatented as Joshua's Loss And Dorsey's Advantage; &quot;next adjoining to a tract of land called Half Pone on the north side of Patuxent River&quot;"/>
    <s v="WHOLE GAMMON"/>
    <s v="WHOLE GAMMON"/>
    <s v="1741"/>
    <s v="Y"/>
    <s v="Patented in Nov 1741 by BROWN, Joshua for 100 acres repatented as Joshua's Loss And Dorsey's Advantage; &quot;next adjoining to a tract of land called Half Pone on the north side of Patuxent River&quot;"/>
    <s v="N"/>
    <x v="22"/>
    <m/>
    <m/>
    <m/>
    <m/>
    <n v="442"/>
    <m/>
    <m/>
    <m/>
    <s v="1741"/>
    <s v="Y"/>
    <s v="Patented in Nov 1741 by BROWN, Joshua for 100 acres repatented as Joshua's Loss And Dorsey's Advantage; &quot;next adjoining to a tract of land called Half Pone on the north side of Patuxent River&quot;"/>
    <s v="N"/>
    <s v="1741"/>
    <s v="Y"/>
  </r>
  <r>
    <x v="883"/>
    <s v=""/>
    <x v="3"/>
    <s v=" Richard Shipley"/>
    <s v="11/5/1753"/>
    <x v="27"/>
    <s v="1753-11"/>
    <s v="HAMMOND, Nathan "/>
    <s v=" Nathan  Hammond"/>
    <s v="HAMMOND, Nathan "/>
    <s v="Jul 1755"/>
    <s v="1755"/>
    <s v="1755-07"/>
    <s v="Anne Arundel"/>
    <x v="2"/>
    <x v="0"/>
    <n v="450"/>
    <s v="&quot;on the drafts of a run called Deep Run in a Forrest commonly called Catelings Forrest adjoyning the lands called Addition To Timber Neck, Calebs Purchase, and Forresters Range&quot; starting at &quot;the south fifty four degrees east fifty perch course of the aforesaid Forresters Range&quot;"/>
    <m/>
    <s v="Wilderness"/>
    <m/>
    <s v="Wilderness"/>
    <s v="Wilderness Plat"/>
    <m/>
    <x v="11"/>
    <m/>
    <s v="Surveyed 11/5/1753 by Richard Shipley; Patented in Jul 1755 by Nathan Hammond for 450 acres; &quot;on the drafts of a run called Deep Run in a Forrest commonly called Catelings Forrest adjoyning the lands called Addition To Timber Neck, Calebs Purchase, and Forresters Range&quot; starting at &quot;the south fifty four degrees east fifty perch course of the aforesaid Forresters Range&quot;"/>
    <s v="WILDERNESS"/>
    <s v="WILDERNESS"/>
    <s v=""/>
    <s v=""/>
    <s v=""/>
    <s v=""/>
    <x v="0"/>
    <m/>
    <m/>
    <m/>
    <m/>
    <s v=""/>
    <m/>
    <m/>
    <m/>
    <s v=""/>
    <s v=""/>
    <s v=""/>
    <s v=""/>
    <s v=""/>
    <s v=""/>
  </r>
  <r>
    <x v="884"/>
    <s v="WILKS AND LIBERTY"/>
    <x v="7"/>
    <s v=" Orlando Griffith"/>
    <s v="4/1/1768"/>
    <x v="105"/>
    <s v="1768-04"/>
    <s v="HOWARD, Cornelius"/>
    <s v=" Cornelius Howard"/>
    <s v="HOWARD, Cornelius"/>
    <s v="Jul 1770"/>
    <s v="1770"/>
    <s v="1770-07"/>
    <s v="Anne Arundel"/>
    <x v="1"/>
    <x v="1"/>
    <n v="650"/>
    <s v="Resurvey of Howards Resolution"/>
    <m/>
    <s v="Malones Resolution"/>
    <s v="Index as Wilkes And Liberty at MSA site"/>
    <s v="Wilks And Liberty"/>
    <s v="Wilks And Liberty Plat"/>
    <m/>
    <x v="34"/>
    <m/>
    <s v="Surveyed 4/1/1768 by Orlando Griffith; Patented in Jul 1770 by Cornelius Howard for 650 acres; Resurvey of Howards Resolution"/>
    <s v="WILKS AND LIBERTY"/>
    <s v="WILKS AND LIBERTY"/>
    <s v="1770"/>
    <s v="Y"/>
    <s v="Patented in Jul 1770 by HOWARD, Cornelius for 650 acres; Resurvey of Howards Resolution"/>
    <s v="N"/>
    <x v="12"/>
    <m/>
    <m/>
    <m/>
    <m/>
    <n v="110"/>
    <m/>
    <m/>
    <m/>
    <s v="1770"/>
    <s v="Y"/>
    <s v="Patented in Jul 1770 by HOWARD, Cornelius for 650 acres; Resurvey of Howards Resolution"/>
    <s v="N"/>
    <s v="1770"/>
    <s v="Y"/>
  </r>
  <r>
    <x v="885"/>
    <s v="WILLIAMS CONTRIVANCE"/>
    <x v="5"/>
    <s v=""/>
    <m/>
    <x v="10"/>
    <s v=""/>
    <s v="WILLIAMS, Benjamin "/>
    <s v=" Benjamin  Williams"/>
    <s v="WILLIAMS, Benjamin "/>
    <s v="Jun 1700"/>
    <s v="1700"/>
    <s v="1700-06"/>
    <m/>
    <x v="1"/>
    <x v="0"/>
    <n v="327"/>
    <m/>
    <m/>
    <s v="Williams Contrivance"/>
    <m/>
    <s v="no survey at MSA patent site; MSA S1593-1802; Settlers of MD"/>
    <m/>
    <m/>
    <x v="172"/>
    <s v="Williams"/>
    <s v="Patented in Jun 1700 by Benjamin Williams for 327 acres"/>
    <s v="WILLIAMS CONTRIVANCE"/>
    <s v="WILLIAMS CONTRIVANCE"/>
    <s v="1700"/>
    <s v="Y"/>
    <s v="Patented in Jun 1700 by WILLIAMS, Benjamin for 327 acres"/>
    <s v="N"/>
    <x v="18"/>
    <m/>
    <m/>
    <m/>
    <m/>
    <s v=""/>
    <m/>
    <m/>
    <m/>
    <s v="1700"/>
    <s v="Y"/>
    <s v="Patented in Jun 1700 by WILLIAMS, Benjamin for 327 acres"/>
    <s v="N"/>
    <s v="1700"/>
    <s v="Y"/>
  </r>
  <r>
    <x v="886"/>
    <s v="WILLIAMS LOT - BROWN"/>
    <x v="2"/>
    <s v=" Henry Ridgely"/>
    <s v="9/7/1732"/>
    <x v="2"/>
    <s v="1732-09"/>
    <s v="BROWN, Robert "/>
    <s v=" Robert  Brown"/>
    <s v="BROWN, Robert "/>
    <s v="Jun 1734"/>
    <s v="1734"/>
    <s v="1734-06"/>
    <s v="Anne Arundel"/>
    <x v="1"/>
    <x v="0"/>
    <n v="100"/>
    <s v="&quot;in a fork of the branches of Patuxent River commonly called and known by the name Winkepin Neck&quot; starting &quot;at the end of the second course of a tract of land called Atholl and also in the line of a tract of land called Brownes Hopyard&quot;"/>
    <m/>
    <s v="Williams Lot - Brown"/>
    <m/>
    <s v="Williams Lot - Brown"/>
    <s v="Williams Lot - Brown Plat"/>
    <m/>
    <x v="64"/>
    <m/>
    <s v="Surveyed 9/7/1732 by Henry Ridgely; Patented in Jun 1734 by Robert Brown for 100 acres; &quot;in a fork of the branches of Patuxent River commonly called and known by the name Winkepin Neck&quot; starting &quot;at the end of the second course of a tract of land called Atholl and also in the line of a tract of land called Brownes Hopyard&quot;"/>
    <s v="WILLIAMS LOT"/>
    <s v="WILLIAMS LOT - Brown"/>
    <s v="1734"/>
    <s v="Y"/>
    <s v="Patented in Jun 1734 by BROWN, Robert for 100 acres; &quot;in a fork of the branches of Patuxent River commonly called and known by the name Winkepin Neck&quot; starting &quot;at the end of the second course of a tract of land called Atholl and also in the line of a tract of land called Brownes Hopyard&quot;"/>
    <s v="N"/>
    <x v="10"/>
    <m/>
    <m/>
    <m/>
    <m/>
    <n v="411"/>
    <m/>
    <m/>
    <m/>
    <s v="1734"/>
    <s v="Y"/>
    <s v="Patented in Jun 1734 by BROWN, Robert for 100 acres; &quot;in a fork of the branches of Patuxent River commonly called and known by the name Winkepin Neck&quot; starting &quot;at the end of the second course of a tract of land called Atholl and also in the line of a tract of land called Brownes Hopyard&quot;"/>
    <s v="N"/>
    <s v="1734"/>
    <s v="Y"/>
  </r>
  <r>
    <x v="887"/>
    <s v="WILLIAMS LOT - SHIPLEY"/>
    <x v="2"/>
    <s v=" Henry Ridgely"/>
    <s v="4/16/1730"/>
    <x v="39"/>
    <s v="1730-04"/>
    <s v="SHIPLEY, Robert "/>
    <s v=" Robert  Shipley"/>
    <s v="SHIPLEY, Robert "/>
    <s v="Sep 1731"/>
    <s v="1731"/>
    <s v="1731-09"/>
    <s v="Anne Arundel"/>
    <x v="1"/>
    <x v="0"/>
    <n v="103"/>
    <s v="&quot;on the south side of the westernmost great branch of Patapsco Falls&quot; starting &quot;on the west side of the first branch on the westward of a tract of land called Shipley's Discovery&quot;"/>
    <s v="Shipley's Enlargement"/>
    <s v="Williams Lot - Shipley"/>
    <m/>
    <s v="Williams Lot - Shipley"/>
    <s v="Williams Lot - Shipley Plat"/>
    <m/>
    <x v="7"/>
    <s v="Shipley"/>
    <s v="Surveyed 4/16/1730 by Henry Ridgely; Patented in Sep 1731 by Robert Shipley for 103 acres repatented as Shipley's Enlargement; &quot;on the south side of the westernmost great branch of Patapsco Falls&quot; starting &quot;on the west side of the first branch on the westward of a tract of land called Shipley's Discovery&quot;"/>
    <s v="WILLIAMS LOT"/>
    <s v="WILLIAMS LOT - Shipley"/>
    <s v="1731"/>
    <s v="Y"/>
    <s v="Patented in Sep 1731 by SHIPLEY, Robert for 103 acres repatented as Shipley's Enlargement; &quot;on the south side of the westernmost great branch of Patapsco Falls&quot; starting &quot;on the west side of the first branch on the westward of a tract of land called Shipley's Discovery&quot;"/>
    <s v="N"/>
    <x v="12"/>
    <m/>
    <m/>
    <m/>
    <n v="-6"/>
    <n v="437"/>
    <m/>
    <m/>
    <m/>
    <s v="1731"/>
    <s v="Y"/>
    <s v="Patented in Sep 1731 by SHIPLEY, Robert for 103 acres repatented as Shipley's Enlargement; &quot;on the south side of the westernmost great branch of Patapsco Falls&quot; starting &quot;on the west side of the first branch on the westward of a tract of land called Shipley's Discovery&quot;"/>
    <s v="N"/>
    <s v="1731"/>
    <s v="Y"/>
  </r>
  <r>
    <x v="888"/>
    <s v="WILLIAMSONS TROUBLE"/>
    <x v="4"/>
    <s v=" Vachel Stevens"/>
    <s v="6/26/1784"/>
    <x v="103"/>
    <s v="1784-06"/>
    <s v="WILLIAMSON, Thomas"/>
    <s v=" Thomas Williamson"/>
    <s v="WILLIAMSON, Thomas"/>
    <s v="May 1786"/>
    <s v="1786"/>
    <s v="1786-05"/>
    <s v="Anne Arundel"/>
    <x v="1"/>
    <x v="0"/>
    <n v="8.6"/>
    <s v="&quot;Beginning at the end of the thirteenth course of a tract of land called Addition To Gardiners Gardin&quot;"/>
    <s v="Mount Hebron"/>
    <s v="Williamsons Trouble"/>
    <m/>
    <s v="Williamsons Trouble"/>
    <s v="Willilamsons Trouble Plat"/>
    <m/>
    <x v="221"/>
    <m/>
    <s v="Surveyed 6/26/1784 by Vachel Stevens; Patented in May 1786 by Thomas Williamson for 8.6 acres repatented as Mount Hebron; &quot;Beginning at the end of the thirteenth course of a tract of land called Addition To Gardiners Gardin&quot;"/>
    <s v="WILLIAMSONS TROUBLE"/>
    <s v="WILLIAMSONS TROUBLE"/>
    <s v="1786"/>
    <s v="Y"/>
    <s v="Patented in May 1786 by WILLIAMSON, Thomas for 8.6 acres repatented as Mount Hebron; &quot;Beginning at the end of the thirteenth course of a tract of land called Addition To Gardiners Gardin&quot;"/>
    <s v="N"/>
    <x v="2"/>
    <s v="Dependent/Indicated"/>
    <s v="Gardiners Gardin, Mount Hebron"/>
    <m/>
    <n v="-4"/>
    <n v="724"/>
    <m/>
    <m/>
    <m/>
    <s v="1786"/>
    <s v="Y"/>
    <s v="Patented in May 1786 by WILLIAMSON, Thomas for 8.6 acres repatented as Mount Hebron; &quot;Beginning at the end of the thirteenth course of a tract of land called Addition To Gardiners Gardin&quot;"/>
    <s v="N"/>
    <s v="1786"/>
    <s v="Y"/>
  </r>
  <r>
    <x v="889"/>
    <s v="WINCOPIN NECK"/>
    <x v="5"/>
    <s v=""/>
    <m/>
    <x v="10"/>
    <s v=""/>
    <s v="WARFIELD, Benjamin "/>
    <s v=" Benjamin  Warfield"/>
    <s v="WARFIELD, Benjamin "/>
    <s v="Jul 1702"/>
    <s v="1702"/>
    <s v="1702-07"/>
    <s v="Baltimore"/>
    <x v="1"/>
    <x v="0"/>
    <n v="883"/>
    <m/>
    <s v="Wincopin Neck (Resurveyed)"/>
    <s v="Wincopin Neck"/>
    <s v="Benjamin and his brother Richard were partners"/>
    <s v="no survey at MSA patent site; MSA S1593-1812; Settlers of MD"/>
    <m/>
    <m/>
    <x v="24"/>
    <m/>
    <s v="Patented in Jul 1702 by Benjamin Warfield for 883 acres repatented as Wincopin Neck (Resurveyed)"/>
    <s v="WINCOPIN NECK"/>
    <s v="WINCOPIN NECK"/>
    <s v="1702"/>
    <s v="Y"/>
    <s v="Patented in Jul 1702 by WARFIELD, Benjamin for 883 acres repatented as Wincopin Neck (Resurveyed)"/>
    <s v="N"/>
    <x v="10"/>
    <m/>
    <m/>
    <m/>
    <m/>
    <s v=""/>
    <m/>
    <m/>
    <m/>
    <s v="1702"/>
    <s v="Y"/>
    <s v="Patented in Jul 1702 by WARFIELD, Benjamin for 883 acres repatented as Wincopin Neck (Resurveyed)"/>
    <s v="N"/>
    <s v="1702"/>
    <s v="Y"/>
  </r>
  <r>
    <x v="890"/>
    <s v=""/>
    <x v="2"/>
    <s v=" Henry Ridgely"/>
    <s v="9/13/1732"/>
    <x v="2"/>
    <s v="1732-09"/>
    <s v="WARFIELD, Richard "/>
    <s v=" Richard  Warfield"/>
    <s v="WARFIELD, Richard "/>
    <s v="Nov 1735"/>
    <s v="1735"/>
    <s v="1735-11"/>
    <s v="Anne Arundel"/>
    <x v="1"/>
    <x v="1"/>
    <n v="864"/>
    <s v="&quot;in the fork made by the Middle and North Rivers of Patuxent&quot;, adjoining John Jones' land"/>
    <m/>
    <s v="Wincopin Neck"/>
    <m/>
    <s v="Wincopin Neck - Resurveyed"/>
    <s v="Wincopin Neck - Resurveyed Plat"/>
    <m/>
    <x v="24"/>
    <s v="Warfield"/>
    <s v="Surveyed 9/13/1732 by Henry Ridgely; Patented in Nov 1735 by Richard Warfield for 864 acres; &quot;in the fork made by the Middle and North Rivers of Patuxent&quot;, adjoining John Jones' land"/>
    <s v="WINCOPIN NECK"/>
    <s v="WINCOPIN NECK - Resurveyed"/>
    <s v=""/>
    <s v=""/>
    <s v=""/>
    <s v=""/>
    <x v="10"/>
    <s v="Fixed"/>
    <s v="In the fork of the Little and Middle Patuxent Rivers"/>
    <m/>
    <m/>
    <n v="61"/>
    <m/>
    <m/>
    <m/>
    <s v=""/>
    <s v=""/>
    <s v=""/>
    <s v=""/>
    <s v=""/>
    <s v=""/>
  </r>
  <r>
    <x v="891"/>
    <s v="WINDSOR"/>
    <x v="15"/>
    <s v=" Loch Weems"/>
    <s v="6/1/1758"/>
    <x v="79"/>
    <s v="1758-06"/>
    <s v="HOWARD, Henry "/>
    <s v=" Henry  Howard"/>
    <s v="HOWARD, Henry "/>
    <s v="Jun 1758"/>
    <s v="1758"/>
    <s v="1758-06"/>
    <s v="Anne Arundel"/>
    <x v="1"/>
    <x v="1"/>
    <n v="516"/>
    <s v="Resurvey of Henry And Peter &quot;between the branches of Snowden's River and the branches of the Middle River in the Barrens&quot;, adjoining Pheasant Ridge, Fine Soil Forrest, and the Boyling Springs"/>
    <s v="Ridgelys Great Park"/>
    <s v="Fine Soil Forrest"/>
    <s v="The patent is in the same folder as Willow Spring"/>
    <s v="Windsor"/>
    <s v="Windsor Plat"/>
    <m/>
    <x v="34"/>
    <m/>
    <s v="Surveyed 6/1/1758 by Loch Weems; Patented in Jun 1758 by Henry Howard for 516 acres repatented as Ridgelys Great Park; Resurvey of Henry And Peter &quot;between the branches of Snowden's River and the branches of the Middle River in the Barrens&quot;, adjoining Pheasant Ridge, Fine Soil Forrest, and the Boyling Springs"/>
    <s v="WINDSOR"/>
    <s v="WINDSOR"/>
    <s v=""/>
    <s v=""/>
    <s v=""/>
    <s v=""/>
    <x v="21"/>
    <m/>
    <m/>
    <m/>
    <m/>
    <n v="140"/>
    <m/>
    <m/>
    <m/>
    <s v=""/>
    <s v=""/>
    <s v=""/>
    <s v=""/>
    <s v=""/>
    <s v=""/>
  </r>
  <r>
    <x v="892"/>
    <s v=""/>
    <x v="12"/>
    <s v=" William Smith"/>
    <m/>
    <x v="10"/>
    <s v=""/>
    <s v="DORSEY, John"/>
    <s v=" John Dorsey"/>
    <s v="DORSEY, John"/>
    <s v="Sep 1769"/>
    <s v="1769"/>
    <s v="1769-09"/>
    <s v="Baltimore"/>
    <x v="0"/>
    <x v="1"/>
    <n v="1638"/>
    <s v="Resurvey of John Mistake"/>
    <s v="Windsor Forrest Resurveyed"/>
    <s v="John Mistake"/>
    <m/>
    <s v="Windsor Forrest"/>
    <m/>
    <m/>
    <x v="23"/>
    <m/>
    <s v=" by William SmithPatented in Sep 1769 by John Dorsey for 1638 acres repatented as Windsor Forrest Resurveyed; Resurvey of John Mistake"/>
    <s v="WINDSOR FORREST"/>
    <s v="WINDSOR FORREST - Dorsey"/>
    <s v=""/>
    <s v=""/>
    <s v=""/>
    <s v=""/>
    <x v="0"/>
    <m/>
    <m/>
    <m/>
    <m/>
    <s v=""/>
    <m/>
    <m/>
    <m/>
    <s v=""/>
    <s v=""/>
    <s v=""/>
    <s v=""/>
    <s v=""/>
    <s v=""/>
  </r>
  <r>
    <x v="893"/>
    <s v="WINDSOR FORREST - MANSELL"/>
    <x v="7"/>
    <s v=" Orlando Griffith"/>
    <s v="10/28/1765"/>
    <x v="13"/>
    <s v="1765-10"/>
    <s v="MANSELL, Samuel "/>
    <s v=" Samuel  Mansell"/>
    <s v="MANSELL, Samuel "/>
    <s v="Dec 1769"/>
    <s v="1769"/>
    <s v="1769-12"/>
    <s v="Anne Arundel"/>
    <x v="1"/>
    <x v="1"/>
    <n v="1434"/>
    <s v="Resurvey of Look Sharp"/>
    <m/>
    <s v="Find It If You Can - Mansell"/>
    <m/>
    <s v="Winsor Forrest"/>
    <s v="Winsor Forrest Plat"/>
    <m/>
    <x v="21"/>
    <s v="Mansell"/>
    <s v="Surveyed 10/28/1765 by Orlando Griffith; Patented in Dec 1769 by Samuel Mansell for 1434 acres; Resurvey of Look Sharp"/>
    <s v="WINDSOR FORREST"/>
    <s v="WINDSOR FORREST - Mansell"/>
    <s v="1769"/>
    <s v="Y"/>
    <s v="Patented in Dec 1769 by MANSELL, Samuel for 1434 acres; Resurvey of Look Sharp"/>
    <s v="N"/>
    <x v="1"/>
    <m/>
    <m/>
    <m/>
    <m/>
    <n v="26"/>
    <n v="1"/>
    <n v="1"/>
    <s v="Shawn - Windsor (actually spelled Winsor in survey) not Windsors"/>
    <s v="1769"/>
    <s v="Y"/>
    <s v="Patented in Dec 1769 by MANSELL, Samuel for 1434 acres; Resurvey of Look Sharp"/>
    <s v="N"/>
    <s v="1769"/>
    <s v="Y"/>
  </r>
  <r>
    <x v="894"/>
    <s v=""/>
    <x v="25"/>
    <s v=" Thomas Gist"/>
    <s v="9/28/1798"/>
    <x v="81"/>
    <s v="1798-09"/>
    <s v="BUCHANAN, William"/>
    <s v=" William Buchanan"/>
    <s v="BUCHANAN, William"/>
    <s v="May 1802"/>
    <s v="1802"/>
    <s v="1802-05"/>
    <s v="Baltimore"/>
    <x v="0"/>
    <x v="1"/>
    <n v="2187"/>
    <s v="Resurvey of Windsor Forrest Resurveyed, almost 900 acres lost to elder surveys but 300 acres in vacancies added"/>
    <m/>
    <s v="John Mistake"/>
    <m/>
    <s v="Windsor Forrest Corrected"/>
    <s v="Windsor Forrest Corrected Plat"/>
    <m/>
    <x v="222"/>
    <m/>
    <s v="Surveyed 9/28/1798 by Thomas Gist; Patented in May 1802 by William Buchanan for 2187 acres; Resurvey of Windsor Forrest Resurveyed, almost 900 acres lost to elder surveys but 300 acres in vacancies added"/>
    <s v="WINDSOR FORREST CORRECTED"/>
    <s v="WINDSOR FORREST CORRECTED"/>
    <s v=""/>
    <s v=""/>
    <s v=""/>
    <s v=""/>
    <x v="0"/>
    <m/>
    <m/>
    <m/>
    <m/>
    <n v="13"/>
    <m/>
    <m/>
    <m/>
    <s v=""/>
    <s v=""/>
    <s v=""/>
    <s v=""/>
    <s v=""/>
    <s v=""/>
  </r>
  <r>
    <x v="895"/>
    <s v=""/>
    <x v="0"/>
    <s v=" James Calder"/>
    <m/>
    <x v="10"/>
    <s v=""/>
    <s v="DORSEY, John"/>
    <s v=" John Dorsey"/>
    <s v="DORSEY, John"/>
    <s v="May 1774"/>
    <s v="1774"/>
    <s v="1774-05"/>
    <s v="Baltimore"/>
    <x v="0"/>
    <x v="1"/>
    <n v="2886"/>
    <s v="Resurvey of John Dorsey's Windsor Forrest "/>
    <s v="Windsor Forrest Corrected"/>
    <s v="John Mistake"/>
    <m/>
    <s v="Winsor Forrest Resurveyed"/>
    <m/>
    <m/>
    <x v="23"/>
    <m/>
    <s v=" by James CalderPatented in May 1774 by John Dorsey for 2886 acres repatented as Windsor Forrest Corrected; Resurvey of John Dorsey's Windsor Forrest "/>
    <s v="WINDSOR FORREST RESURVEYED"/>
    <s v="WINDSOR FORREST RESURVEYED"/>
    <s v=""/>
    <s v=""/>
    <s v=""/>
    <s v=""/>
    <x v="0"/>
    <m/>
    <m/>
    <m/>
    <m/>
    <s v=""/>
    <m/>
    <m/>
    <m/>
    <s v=""/>
    <s v=""/>
    <s v=""/>
    <s v=""/>
    <s v=""/>
    <s v=""/>
  </r>
  <r>
    <x v="896"/>
    <s v="WINDSOR PLAINS"/>
    <x v="4"/>
    <s v=" Vachel Stevens"/>
    <s v="4/11/1795"/>
    <x v="66"/>
    <s v="1795-04"/>
    <s v="DORSEY, John Worthington"/>
    <s v=" John Worthington Dorsey"/>
    <s v="DORSEY, John Worthington"/>
    <s v="Sep 1811"/>
    <s v="1811"/>
    <s v="1811-09"/>
    <s v="Anne Arundel"/>
    <x v="1"/>
    <x v="1"/>
    <n v="644"/>
    <s v="Resurvey of Taylors Hall, John And Elizabeth, Frizells Chance, Yates Addition"/>
    <m/>
    <s v="Taylors Hall, John And Elizabeth, Frizells Chance, Yates Addition"/>
    <m/>
    <s v="Windsor Plains"/>
    <s v="Windsor Plains Plat"/>
    <m/>
    <x v="23"/>
    <m/>
    <s v="Surveyed 4/11/1795 by Vachel Stevens; Patented in Sep 1811 by John Worthington Dorsey for 644 acres; Resurvey of Taylors Hall, John And Elizabeth, Frizells Chance, Yates Addition"/>
    <s v="WINDSOR PLAINS"/>
    <s v="WINDSOR PLAINS"/>
    <s v="1811"/>
    <s v="Y"/>
    <s v="Patented in Sep 1811 by DORSEY, John Worthington for 644 acres; Resurvey of Taylors Hall, John And Elizabeth, Frizells Chance, Yates Addition"/>
    <s v="N"/>
    <x v="2"/>
    <m/>
    <m/>
    <m/>
    <m/>
    <n v="107"/>
    <m/>
    <m/>
    <m/>
    <s v="1811"/>
    <s v="Y"/>
    <s v="Patented in Sep 1811 by DORSEY, John Worthington for 644 acres; Resurvey of Taylors Hall, John And Elizabeth, Frizells Chance, Yates Addition"/>
    <s v="N"/>
    <s v="1811"/>
    <s v="Y"/>
  </r>
  <r>
    <x v="897"/>
    <s v="WISE MANS FOLLY"/>
    <x v="3"/>
    <s v=" Richard Shipley"/>
    <s v="2/27/1748"/>
    <x v="44"/>
    <s v="1748-02"/>
    <s v="RICHARDSON, Richard "/>
    <s v=" Richard  Richardson"/>
    <s v="RICHARDSON, Richard "/>
    <s v="Feb 1748"/>
    <s v="1748"/>
    <s v="1748-02"/>
    <s v="Anne Arundel"/>
    <x v="1"/>
    <x v="0"/>
    <n v="140"/>
    <s v="on the drafts of the branches of the Snowden River and adjoining Mobberley's Rest"/>
    <m/>
    <s v="Wise Mans Folly"/>
    <m/>
    <s v="Wise Mans Folly"/>
    <s v="Wise Mans Folly Plat"/>
    <m/>
    <x v="223"/>
    <s v="Richardson"/>
    <s v="Surveyed 2/27/1748 by Richard Shipley; Patented in Feb 1748 by Richard Richardson for 140 acres; on the drafts of the branches of the Snowden River and adjoining Mobberley's Rest"/>
    <s v="WISE MANS FOLLY"/>
    <s v="WISE MANS FOLLY"/>
    <s v="1748"/>
    <s v="Y"/>
    <s v="Patented in Feb 1748 by RICHARDSON, Richard for 140 acres; on the drafts of the branches of the Snowden River and adjoining Mobberley's Rest"/>
    <s v="N"/>
    <x v="12"/>
    <m/>
    <m/>
    <m/>
    <m/>
    <n v="367"/>
    <m/>
    <m/>
    <m/>
    <s v="1748"/>
    <s v="Y"/>
    <s v="Patented in Feb 1748 by RICHARDSON, Richard for 140 acres; on the drafts of the branches of the Snowden River and adjoining Mobberley's Rest"/>
    <s v="N"/>
    <s v="1748"/>
    <s v="Y"/>
  </r>
  <r>
    <x v="898"/>
    <s v=""/>
    <x v="11"/>
    <s v=" John Hatherly"/>
    <s v="3/23/1805"/>
    <x v="104"/>
    <s v="1805-03"/>
    <s v="WELSH, Henry"/>
    <s v=" Henry Welsh"/>
    <s v="WELSH, Henry"/>
    <s v="Oct 1811"/>
    <s v="1811"/>
    <s v="1811-10"/>
    <s v="Anne Arundel"/>
    <x v="1"/>
    <x v="0"/>
    <n v="33"/>
    <s v="Vacant land lying between Ridgelys Range, Ridgelys Great Park, Bite The Skinner, Dunghill Ground Thicket, Warfields Forest, Fredericksburgh, and Additional Defense; &quot;Beginning at the end of one hundred sixty one perches on the eighty ninth line of the aforesaid land called Ridgelys Range&quot;"/>
    <m/>
    <s v="Wood Plenty"/>
    <m/>
    <s v="Wood Plenty"/>
    <s v="Wood Plenty Plat"/>
    <m/>
    <x v="6"/>
    <m/>
    <s v="Surveyed 3/23/1805 by John Hatherly; Patented in Oct 1811 by Henry Welsh for 33 acres; Vacant land lying between Ridgelys Range, Ridgelys Great Park, Bite The Skinner, Dunghill Ground Thicket, Warfields Forest, Fredericksburgh, and Additional Defense; &quot;Beginning at the end of one hundred sixty one perches on the eighty ninth line of the aforesaid land called Ridgelys Range&quot;"/>
    <s v="WOOD PLENTY"/>
    <s v="WOOD PLENTY"/>
    <s v=""/>
    <s v=""/>
    <s v=""/>
    <s v=""/>
    <x v="0"/>
    <m/>
    <m/>
    <m/>
    <m/>
    <n v="609"/>
    <m/>
    <m/>
    <m/>
    <s v=""/>
    <s v=""/>
    <s v=""/>
    <s v=""/>
    <s v=""/>
    <s v=""/>
  </r>
  <r>
    <x v="899"/>
    <s v="WOODFORD"/>
    <x v="17"/>
    <s v=" Richard Gist"/>
    <s v="5/8/1727"/>
    <x v="57"/>
    <s v="1727-05"/>
    <s v="TAILLOR, John "/>
    <s v=" John  Taillor"/>
    <s v="TAILLOR, John "/>
    <s v="Dec 1727"/>
    <s v="1727"/>
    <s v="1727-12"/>
    <s v="Baltimore"/>
    <x v="1"/>
    <x v="1"/>
    <n v="3440"/>
    <s v="Resurvey of Delaware Bottom and Belt's Chance in Baltimore County, adjoining Taylor's Park, Ranter's Ridge, and Jack's Peacock, mentions the east side of Delaware Bottom Branch"/>
    <s v="Hammond's Enlargement and Guinns Purchase"/>
    <s v="Delaware Bottom, Belts Chance"/>
    <s v="woodford"/>
    <s v="Woodford"/>
    <s v="Woodford Plat"/>
    <s v="1023 acres sold to Samuel Howard by Matthias Hammond were repatented as Hammond's Enlargement; 263 acres resurveyed as Guinns Purchase"/>
    <x v="152"/>
    <m/>
    <s v="Surveyed 5/8/1727 by Richard Gist; Patented in Dec 1727 by John Taillor for 3440 acres repatented as Hammond's Enlargement and Guinns Purchase; Resurvey of Delaware Bottom and Belt's Chance in Baltimore County, adjoining Taylor's Park, Ranter's Ridge, and Jack's Peacock, mentions the east side of Delaware Bottom Branch.  1023 acres sold to Samuel Howard by Matthias Hammond were repatented as Hammond's Enlargement; 263 acres resurveyed as Guinns Purchase."/>
    <s v="WOODFORD"/>
    <s v="WOODFORD"/>
    <s v="1727"/>
    <s v="Y"/>
    <s v="Patented in Dec 1727 by TAILLOR, John for 3440 acres repatented as Hammond's Enlargement and Guinns Purchase; Resurvey of Delaware Bottom and Belt's Chance in Baltimore County, adjoining Taylor's Park, Ranter's Ridge, and Jack's Peacock, mentions the east side of Delaware Bottom Branch. 1023 acres sold to Samuel Howard by Matthias Hammond were repatented as Hammond's Enlargement; 263 acres resurveyed as Guinns Purchase."/>
    <s v="N"/>
    <x v="23"/>
    <m/>
    <m/>
    <m/>
    <n v="-5"/>
    <n v="5"/>
    <m/>
    <m/>
    <m/>
    <s v="1727"/>
    <s v="Y"/>
    <s v="Patented in Dec 1727 by TAILLOR, John for 3440 acres repatented as Hammond's Enlargement and Guinns Purchase; Resurvey of Delaware Bottom and Belt's Chance in Baltimore County, adjoining Taylor's Park, Ranter's Ridge, and Jack's Peacock, mentions the east side of Delaware Bottom Branch. 1023 acres sold to Samuel Howard by Matthias Hammond were repatented as Hammond's Enlargement; 263 acres resurveyed as Guinns Purchase."/>
    <s v="N"/>
    <s v="1727"/>
    <s v="Y"/>
  </r>
  <r>
    <x v="900"/>
    <s v="WOODFORD - RESURVEYED"/>
    <x v="16"/>
    <s v=" John Duvall"/>
    <s v="5/10/1830"/>
    <x v="118"/>
    <s v="1830-05"/>
    <s v="MARRIOTT, William H."/>
    <s v=" William H. Marriott"/>
    <s v="MARRIOTT, William H."/>
    <s v="Mar 1831"/>
    <s v="1831"/>
    <s v="1831-03"/>
    <s v="Anne Arundel"/>
    <x v="1"/>
    <x v="1"/>
    <n v="905"/>
    <s v="Resurvey of Hammond's Enlargement"/>
    <m/>
    <s v="Northern Addition, Edwards Discovery, Edwards Lot, Delaware Bottom, Mill Meadow, Intervene, Jacks Peacock"/>
    <s v="woodford"/>
    <s v="Woodford - Resurveyed"/>
    <s v="Woodford - Resurveyed Plat"/>
    <m/>
    <x v="224"/>
    <m/>
    <s v="Surveyed 5/10/1830 by John Duvall; Patented in Mar 1831 by William H. Marriott for 905 acres; Resurvey of Hammond's Enlargement"/>
    <s v="WOODFORD"/>
    <s v="WOODFORD - Resurveyed"/>
    <s v="1831"/>
    <s v="Y"/>
    <s v="Patented in Mar 1831 by MARRIOTT, William H. for 905 acres; Resurvey of Hammond's Enlargement"/>
    <s v="N"/>
    <x v="23"/>
    <m/>
    <m/>
    <m/>
    <m/>
    <n v="60"/>
    <m/>
    <m/>
    <m/>
    <s v="1831"/>
    <s v="Y"/>
    <s v="Patented in Mar 1831 by MARRIOTT, William H. for 905 acres; Resurvey of Hammond's Enlargement"/>
    <s v="N"/>
    <s v="1831"/>
    <s v="Y"/>
  </r>
  <r>
    <x v="901"/>
    <s v="WORTHINGTONS ADDITION"/>
    <x v="4"/>
    <s v=" Vachel Stevens"/>
    <s v="8/20/1787"/>
    <x v="88"/>
    <s v="1787-08"/>
    <s v="WORTHINGTON, Nicholas "/>
    <s v=" Nicholas  Worthington"/>
    <s v="WORTHINGTON, Nicholas "/>
    <s v="Jan 1791"/>
    <s v="1791"/>
    <s v="1791-01"/>
    <s v="Anne Arundel"/>
    <x v="1"/>
    <x v="1"/>
    <n v="791"/>
    <s v="Resurvey of Ridgely's Neck, The Addition, Long And Narrow, and Broken Land"/>
    <m/>
    <s v="Ridgelys Neck, The Addition - Worthington, Long And Narrow, and Broken Land"/>
    <m/>
    <s v="Worthingtons Addition"/>
    <s v="Worthingtons Addition Plat"/>
    <m/>
    <x v="30"/>
    <m/>
    <s v="Surveyed 8/20/1787 by Vachel Stevens; Patented in Jan 1791 by Nicholas Worthington for 791 acres; Resurvey of Ridgely's Neck, The Addition, Long And Narrow, and Broken Land"/>
    <s v="WORTHINGTONS ADDITION"/>
    <s v="WORTHINGTONS ADDITION"/>
    <s v="1791"/>
    <s v="Y"/>
    <s v="Patented in Jan 1791 by WORTHINGTON, Nicholas for 791 acres; Resurvey of Ridgely's Neck, Addition, Long And Narrow, and Broken Land"/>
    <s v="N"/>
    <x v="10"/>
    <m/>
    <m/>
    <m/>
    <m/>
    <n v="74"/>
    <m/>
    <m/>
    <m/>
    <s v="1791"/>
    <s v="Y"/>
    <s v="Patented in Jan 1791 by WORTHINGTON, Nicholas for 791 acres; Resurvey of Ridgely's Neck, Addition, Long And Narrow, and Broken Land"/>
    <s v="N"/>
    <s v="1791"/>
    <s v="Y"/>
  </r>
  <r>
    <x v="902"/>
    <s v=""/>
    <x v="28"/>
    <s v=" Charles Stewart"/>
    <s v="2/18/1812"/>
    <x v="75"/>
    <s v="1812-02"/>
    <s v="WORTHINGTON, Thomas "/>
    <s v=" Thomas  Worthington"/>
    <s v="WORTHINGTON, Thomas "/>
    <s v="Sep 1812"/>
    <s v="1812"/>
    <s v="1812-09"/>
    <s v="Anne Arundel"/>
    <x v="1"/>
    <x v="1"/>
    <n v="767"/>
    <s v="Resurvey of Hunting Ground, Ridgelys Range, Worthingtons String, part of Broken Land"/>
    <m/>
    <s v="Hunting Ground, Ridgelys Range, Worthingtons String, Broken Land"/>
    <m/>
    <s v="Worthingtons Improvements"/>
    <s v="Worthingtons Improvements Plat"/>
    <m/>
    <x v="30"/>
    <m/>
    <s v="Surveyed 2/18/1812 by Charles Stewart; Patented in Sep 1812 by Thomas Worthington for 767 acres; Resurvey of Hunting Ground, Ridgelys Range, Worthingtons String, part of Broken Land"/>
    <s v="WORTHINGTONS IMPROVEMENTS"/>
    <s v="WORTHINGTONS IMPROVEMENTS"/>
    <s v=""/>
    <s v=""/>
    <s v=""/>
    <s v=""/>
    <x v="0"/>
    <m/>
    <m/>
    <m/>
    <m/>
    <n v="80"/>
    <m/>
    <m/>
    <m/>
    <s v=""/>
    <s v=""/>
    <s v=""/>
    <s v=""/>
    <s v=""/>
    <s v=""/>
  </r>
  <r>
    <x v="903"/>
    <s v="WORTHINGTONS PLAINS"/>
    <x v="16"/>
    <s v=" John Duvall"/>
    <s v="6/5/1820"/>
    <x v="42"/>
    <s v="1820-06"/>
    <s v="WORTHINGTON, Thomas "/>
    <s v=" Thomas  Worthington"/>
    <s v="WORTHINGTON, Thomas "/>
    <s v="Aug 1822"/>
    <s v="1822"/>
    <s v="1822-08"/>
    <s v="Anne Arundel"/>
    <x v="1"/>
    <x v="1"/>
    <n v="703"/>
    <s v="Resurvey of Food Plenty, part of Howard's Luck, Huntington's Quarter, and Harrison's Beginning"/>
    <m/>
    <s v="Food Plenty"/>
    <s v="Thomas I. Worthington and Walter C. Hammond were partners."/>
    <s v="Worthingtons Plains"/>
    <s v="Worthington Plains Plat"/>
    <m/>
    <x v="30"/>
    <m/>
    <s v="Surveyed 6/5/1820 by John Duvall; Patented in Aug 1822 by Thomas Worthington for 703 acres; Resurvey of Food Plenty, part of Howard's Luck, Huntington's Quarter, and Harrison's Beginning"/>
    <s v="WORTHINGTONS PLAINS"/>
    <s v="WORTHINGTONS PLAINS"/>
    <s v="1822"/>
    <s v="Y"/>
    <s v="Patented in Aug 1822 by WORTHINGTON, Thomas for 703 acres; Resurvey of Food Plenty, part of Howard's Luck, Huntington's Quarter, and Harrison's Beginning"/>
    <s v="N"/>
    <x v="7"/>
    <m/>
    <m/>
    <m/>
    <m/>
    <n v="95"/>
    <m/>
    <m/>
    <m/>
    <s v="1822"/>
    <s v="Y"/>
    <s v="Patented in Aug 1822 by WORTHINGTON, Thomas for 703 acres; Resurvey of Food Plenty, part of Howard's Luck, Huntington's Quarter, and Harrison's Beginning"/>
    <s v="N"/>
    <s v="1822"/>
    <s v="Y"/>
  </r>
  <r>
    <x v="904"/>
    <s v="WORTHINGTONS RANGE"/>
    <x v="2"/>
    <s v=" Henry Ridgely"/>
    <s v="5/9/1730"/>
    <x v="39"/>
    <s v="1730-05"/>
    <s v="WORTHINGTON, Thomas "/>
    <s v=" Thomas  Worthington"/>
    <s v="WORTHINGTON, Thomas "/>
    <s v="Jul 1733"/>
    <s v="1733"/>
    <s v="1733-07"/>
    <s v="Anne Arundel"/>
    <x v="1"/>
    <x v="1"/>
    <n v="1169"/>
    <s v="Resurvey of Henry And Thomas &quot;on the west side of the Middle River of Patuxent&quot;, adjoining White Wine and Claret, Brown's Chance and Capt. Dorsey's Friendship, Altogether"/>
    <m/>
    <s v="Henry And Thomas"/>
    <m/>
    <s v="Worthingtons Range"/>
    <s v="Worthingtons Range Plat"/>
    <m/>
    <x v="30"/>
    <s v=""/>
    <s v="Surveyed 5/9/1730 by Henry Ridgely; Patented in Jul 1733 by Thomas Worthington for 1169 acres; Resurvey of Henry And Thomas &quot;on the west side of the Middle River of Patuxent&quot;, adjoining White Wine and Claret, Brown's Chance and Capt. Dorsey's Friendship, Altogether"/>
    <s v="WORTHINGTONS RANGE"/>
    <s v="WORTHINGTONS RANGE"/>
    <s v="1733"/>
    <s v="Y"/>
    <s v="Patented in Jul 1733 by WORTHINGTON, Thomas for 1169 acres; Resurvey of Henry And Thomas &quot;on the west side of the Middle River of Patuxent&quot;, adjoining White Wine and Claret, Brown's Chance and Capt. Dorsey's Friendship, Altogether"/>
    <s v="N"/>
    <x v="14"/>
    <m/>
    <m/>
    <m/>
    <m/>
    <n v="43"/>
    <m/>
    <m/>
    <m/>
    <s v="1733"/>
    <s v="Y"/>
    <s v="Patented in Jul 1733 by WORTHINGTON, Thomas for 1169 acres; Resurvey of Henry And Thomas &quot;on the west side of the Middle River of Patuxent&quot;, adjoining White Wine and Claret, Brown's Chance and Capt. Dorsey's Friendship, Altogether"/>
    <s v="N"/>
    <s v="1733"/>
    <s v="Y"/>
  </r>
  <r>
    <x v="905"/>
    <s v="WORTHLESS"/>
    <x v="15"/>
    <s v=" Loch Weems"/>
    <s v="12/29/1757"/>
    <x v="5"/>
    <s v="1757-12"/>
    <s v="FISHER, William "/>
    <s v=" William  Fisher"/>
    <s v="FISHER, William "/>
    <s v="Jan 1758"/>
    <s v="1758"/>
    <s v="1758-01"/>
    <s v="Anne Arundel"/>
    <x v="1"/>
    <x v="1"/>
    <n v="90"/>
    <s v="Resurvey of Littleworth"/>
    <m/>
    <s v="Littleworth"/>
    <m/>
    <s v="Worthless"/>
    <s v="Worthless Plat"/>
    <m/>
    <x v="123"/>
    <s v="Fisher"/>
    <s v="Surveyed 12/29/1757 by Loch Weems; Patented in Jan 1758 by William Fisher for 90 acres; Resurvey of Littleworth"/>
    <s v="WORTHLESS"/>
    <s v="WORTHLESS"/>
    <s v=""/>
    <s v=""/>
    <s v=""/>
    <s v=""/>
    <x v="12"/>
    <m/>
    <m/>
    <m/>
    <n v="-6"/>
    <n v="329"/>
    <m/>
    <m/>
    <m/>
    <s v=""/>
    <s v=""/>
    <s v=""/>
    <s v=""/>
    <s v=""/>
    <s v=""/>
  </r>
  <r>
    <x v="906"/>
    <s v="WRIGHTS CHANCE AND NEIGHBORS GOOD WILL"/>
    <x v="6"/>
    <s v=" William Cromwell"/>
    <s v="12/20/1736"/>
    <x v="68"/>
    <s v="1736-12"/>
    <s v="WRIGHT, Robert "/>
    <s v=" Robert  Wright"/>
    <s v="WRIGHT, Robert "/>
    <s v="Aug 1739"/>
    <s v="1739"/>
    <s v="1739-08"/>
    <s v="Anne Arundel"/>
    <x v="1"/>
    <x v="0"/>
    <n v="24"/>
    <s v="in the &quot;fork of Patapsco River Next Adjoining to a tract of land called Upland&quot; beginning &quot;on a hill facing the said river&quot;"/>
    <m/>
    <s v="Wrights Chance &amp; Neighbors Good Will"/>
    <m/>
    <s v="Wrights Chance &amp; Neighbors Good Will"/>
    <s v="Wrights Chance &amp; Neighbors Good Will Plat"/>
    <m/>
    <x v="160"/>
    <s v="Wright"/>
    <s v="Surveyed 12/20/1736 by William Cromwell; Patented in Aug 1739 by Robert Wright for 24 acres; in the &quot;fork of Patapsco River Next Adjoining to a tract of land called Upland&quot; beginning &quot;on a hill facing the said river&quot;"/>
    <s v="WRIGHTS CHANCE AND NEIGHBORS GOOD WILL"/>
    <s v="WRIGHTS CHANCE AND NEIGHBORS GOOD WILL"/>
    <s v="1739"/>
    <s v="Y"/>
    <s v="Patented in Aug 1739 by WRIGHT, Robert for 24 acres; in the &quot;fork of Patapsco River Next Adjoining to a tract of land called Upland&quot; beginning &quot;on a hill facing the said river&quot;"/>
    <s v="N"/>
    <x v="14"/>
    <s v="Dependent/Descriptive"/>
    <s v="Upland, &quot;on a hill facing the said river&quot;"/>
    <m/>
    <n v="0"/>
    <n v="647"/>
    <m/>
    <m/>
    <m/>
    <s v="1739"/>
    <s v="Y"/>
    <s v="Patented in Aug 1739 by WRIGHT, Robert for 24 acres; in the &quot;fork of Patapsco River Next Adjoining to a tract of land called Upland&quot; beginning &quot;on a hill facing the said river&quot;"/>
    <s v="N"/>
    <s v="1739"/>
    <s v="Y"/>
  </r>
  <r>
    <x v="907"/>
    <s v="YATES ADDITION"/>
    <x v="10"/>
    <s v=" John Dorsey"/>
    <s v="2/29/1720"/>
    <x v="49"/>
    <s v="1720-02"/>
    <s v="AWBREY, John "/>
    <s v=" John  Awbrey"/>
    <s v="AWBREY, John "/>
    <s v="Jun 1734"/>
    <s v="1734"/>
    <s v="1734-06"/>
    <s v="Baltimore"/>
    <x v="1"/>
    <x v="0"/>
    <n v="130"/>
    <s v="in Baltimore County &quot;on the south side of the main falls of Patapsco River&quot; adjoining the land where Yates now lives"/>
    <s v="Windsor Plains"/>
    <s v="Yates Addition"/>
    <m/>
    <s v="Yates Addition"/>
    <s v="Yates Addition Plat"/>
    <m/>
    <x v="225"/>
    <s v="Awbrey"/>
    <s v="Surveyed 2/29/1720 by John Dorsey; Patented in Jun 1734 by John Awbrey for 130 acres repatented as Windsor Plains; in Baltimore County &quot;on the south side of the main falls of Patapsco River&quot; adjoining the land where Yates now lives"/>
    <s v="YATES ADDITION"/>
    <s v="YATES ADDITION"/>
    <s v="1734"/>
    <s v="Y"/>
    <s v="Patented in Jun 1734 by AWBREY, John for 130 acres repatented as Windsor Plains; in Baltimore County &quot;on the south side of the main falls of Patapsco River&quot; adjoining the land where Yates now lives"/>
    <s v="N"/>
    <x v="3"/>
    <m/>
    <m/>
    <m/>
    <n v="-6"/>
    <n v="381"/>
    <m/>
    <m/>
    <m/>
    <s v="1734"/>
    <s v="Y"/>
    <s v="Patented in Jun 1734 by AWBREY, John for 130 acres repatented as Windsor Plains; in Baltimore County &quot;on the south side of the main falls of Patapsco River&quot; adjoining the land where Yates now lives"/>
    <s v="N"/>
    <s v="1734"/>
    <s v="Y"/>
  </r>
  <r>
    <x v="908"/>
    <s v="YATES CONTRIVANCE"/>
    <x v="5"/>
    <s v=""/>
    <m/>
    <x v="10"/>
    <s v=""/>
    <s v="YATES, George "/>
    <s v=" George  Yates"/>
    <s v="YATES, George "/>
    <s v="Jun 1706"/>
    <s v="1706"/>
    <s v="1706-06"/>
    <s v="Baltimore"/>
    <x v="1"/>
    <x v="0"/>
    <n v="400"/>
    <s v="Adjoining Cockey's Regulation (Long Discovery), the northwest part was resurveyed as part of Mount Hebron while the southeast part was included in Todd's Improvement"/>
    <s v="Todd's Improvement and Mount Hebron"/>
    <s v="Yates Contrivance"/>
    <m/>
    <s v="no survey at MSA patent site;  MSA S1582-11301; see resurveys for partial plats"/>
    <m/>
    <m/>
    <x v="226"/>
    <s v="Yates"/>
    <s v="Patented in Jun 1706 by George Yates for 400 acres repatented as Todd's Improvement and Mount Hebron; Adjoining Cockey's Regulation (Long Discovery), the northwest part was resurveyed as part of Mount Hebron while the southeast part was included in Todd's Improvement"/>
    <s v="YATES CONTRIVANCE"/>
    <s v="YATES CONTRIVANCE"/>
    <s v="1706"/>
    <s v="Y"/>
    <s v="Patented in Jun 1706 by YATES, George for 400 acres repatented as Todd's Improvement and Mount Hebron; Adjoining Cockey's Regulation (Long Discovery), the northwest part was resurveyed as part of Mount Hebron while the southeast part was included in Todd's Improvement"/>
    <s v="N"/>
    <x v="3"/>
    <m/>
    <m/>
    <m/>
    <m/>
    <s v=""/>
    <m/>
    <m/>
    <m/>
    <s v="1706"/>
    <s v="Y"/>
    <s v="Patented in Jun 1706 by YATES, George for 400 acres repatented as Todd's Improvement and Mount Hebron; Adjoining Cockey's Regulation (Long Discovery), the northwest part was resurveyed as part of Mount Hebron while the southeast part was included in Todd's Improvement"/>
    <s v="N"/>
    <s v="1706"/>
    <s v="Y"/>
  </r>
  <r>
    <x v="909"/>
    <s v="YATES INHERITANCE"/>
    <x v="5"/>
    <s v=""/>
    <m/>
    <x v="10"/>
    <s v=""/>
    <s v="YATES, John "/>
    <s v=" John  Yates"/>
    <s v="YATES, John "/>
    <s v="Dec 1717"/>
    <s v="1717"/>
    <s v="1717-12"/>
    <s v="Baltimore"/>
    <x v="1"/>
    <x v="0"/>
    <n v="100"/>
    <s v="described in the resurvey as beginning at trees  on the &quot;draft side of a run called the Island Run Branch&quot;"/>
    <s v="Carrick"/>
    <s v="Yates Inheritance"/>
    <s v="survey filed under Divisions 40283-35"/>
    <s v="Carrick"/>
    <s v="Carrick Plat"/>
    <m/>
    <x v="226"/>
    <s v="Yates"/>
    <s v="Patented in Dec 1717 by John Yates for 100 acres repatented as Carrick; described in the resurvey as beginning at trees  on the &quot;draft side of a run called the Island Run Branch&quot;"/>
    <s v="YATES INHERITANCE"/>
    <s v="YATES INHERITANCE"/>
    <s v="1717"/>
    <s v="Y"/>
    <s v="Patented in Dec 1717 by YATES, John for 100 acres repatented as Carrick; described in the resurvey as beginning at trees  on the &quot;draft side of a run called the Island Run Branch&quot;"/>
    <s v="N"/>
    <x v="3"/>
    <m/>
    <m/>
    <m/>
    <n v="-6"/>
    <n v="451"/>
    <m/>
    <m/>
    <m/>
    <s v="1717"/>
    <s v="Y"/>
    <s v="Patented in Dec 1717 by YATES, John for 100 acres repatented as Carrick; described in the resurvey as beginning at trees  on the &quot;draft side of a run called the Island Run Branch&quot;"/>
    <s v="N"/>
    <s v="1717"/>
    <s v="Y"/>
  </r>
  <r>
    <x v="910"/>
    <s v=""/>
    <x v="10"/>
    <s v=" John Dorsey"/>
    <s v="3/25/1723"/>
    <x v="32"/>
    <s v="1723-03"/>
    <s v="HOWARD, Benjamin"/>
    <s v=" Benjamin Howard"/>
    <s v="HOWARD, Benjamin"/>
    <s v="Aug 1734"/>
    <s v="1734"/>
    <s v="1734-08"/>
    <s v="Anne Arundel"/>
    <x v="2"/>
    <x v="1"/>
    <n v="430"/>
    <s v="Resurvey of Yates's Inheritance &quot;on the south side of Patapsco River&quot;, intersects Harborough"/>
    <m/>
    <s v="Yates Inheritance-AA"/>
    <m/>
    <s v="Yates Inheritance - Resurveyed"/>
    <s v="Yates Inheritance - Resurveyed Plat"/>
    <m/>
    <x v="34"/>
    <m/>
    <s v="Surveyed 3/25/1723 by John Dorsey; Patented in Aug 1734 by Benjamin Howard for 430 acres; Resurvey of Yates's Inheritance &quot;on the south side of Patapsco River&quot;, intersects Harborough"/>
    <s v="YATES INHERITANCE"/>
    <s v="YATES INHERITANCE - Resurveyed"/>
    <s v=""/>
    <s v=""/>
    <s v=""/>
    <s v=""/>
    <x v="0"/>
    <m/>
    <m/>
    <m/>
    <n v="0"/>
    <n v="164"/>
    <m/>
    <m/>
    <m/>
    <s v=""/>
    <s v=""/>
    <s v=""/>
    <s v=""/>
    <s v=""/>
    <s v=""/>
  </r>
  <r>
    <x v="911"/>
    <s v="YEATES GOOD WILL"/>
    <x v="7"/>
    <s v=" Orlando Griffith"/>
    <s v="11/21/1767"/>
    <x v="54"/>
    <s v="1767-11"/>
    <s v="YEATES, Richard"/>
    <s v=" Richard Yeates"/>
    <s v="YEATES, Richard"/>
    <s v="Nov 1768"/>
    <s v="1768"/>
    <s v="1768-11"/>
    <s v="Anne Arundel"/>
    <x v="1"/>
    <x v="0"/>
    <n v="65"/>
    <s v="&quot;Beginning at the end of the eighth line of the land called Stoner's Hammer&quot;, lies north east of that tract"/>
    <m/>
    <s v="Yeates Good Will"/>
    <m/>
    <s v="Yeates Good Will"/>
    <s v="Yeates Good Will Plat"/>
    <m/>
    <x v="106"/>
    <m/>
    <s v="Surveyed 11/21/1767 by Orlando Griffith; Patented in Nov 1768 by Richard Yeates for 65 acres; &quot;Beginning at the end of the eighth line of the land called Stoner's Hammer&quot;, lies north east of that tract"/>
    <s v="YEATES GOOD WILL"/>
    <s v="YEATES GOOD WILL"/>
    <s v="1768"/>
    <s v="Y"/>
    <s v="Patented in Nov 1768 by YEATES, Richard for 65 acres; &quot;Beginning at the end of the eighth line of the land called Stoner's Hammer&quot;, lies north east of that tract"/>
    <s v="N"/>
    <x v="7"/>
    <s v="Dependent"/>
    <s v="Stoners Hammer"/>
    <m/>
    <m/>
    <n v="506"/>
    <m/>
    <m/>
    <m/>
    <s v="1768"/>
    <s v="Y"/>
    <s v="Patented in Nov 1768 by YEATES, Richard for 65 acres; &quot;Beginning at the end of the eighth line of the land called Stoner's Hammer&quot;, lies north east of that tract"/>
    <s v="N"/>
    <s v="1768"/>
    <s v="Y"/>
  </r>
  <r>
    <x v="912"/>
    <s v="YOUR NAME"/>
    <x v="1"/>
    <s v=" Basil Burgess"/>
    <s v="11/17/1770"/>
    <x v="0"/>
    <s v="1770-11"/>
    <s v="WELSH, John"/>
    <s v=" John Welsh"/>
    <s v="WELSH, John"/>
    <s v="Jun 1773"/>
    <s v="1773"/>
    <s v="1773-06"/>
    <s v="Anne Arundel"/>
    <x v="1"/>
    <x v="0"/>
    <n v="56.5"/>
    <s v="Beginning &quot;on the south side of a hill near the head of a valley leading into a branch called Bush Cabbin Branch&quot;"/>
    <s v="John's Hurry"/>
    <s v="Your Name"/>
    <m/>
    <s v="Your Name"/>
    <s v="Your Name Plat"/>
    <m/>
    <x v="6"/>
    <m/>
    <s v="Surveyed 11/17/1770 by Basil Burgess; Patented in Jun 1773 by John Welsh for 56.5 acres repatented as John's Hurry; Beginning &quot;on the south side of a hill near the head of a valley leading into a branch called Bush Cabbin Branch&quot;"/>
    <s v="YOUR NAME"/>
    <s v="YOUR NAME"/>
    <s v="1773"/>
    <s v="Y"/>
    <s v="Patented in Jun 1773 by WELSH, John for 56.5 acres repatented as John's Hurry; Beginning &quot;on the south side of a hill near the head of a valley leading into a branch called Bush Cabbin Branch&quot;"/>
    <s v="N"/>
    <x v="12"/>
    <m/>
    <m/>
    <m/>
    <n v="0"/>
    <n v="540"/>
    <m/>
    <m/>
    <m/>
    <s v="1773"/>
    <s v="Y"/>
    <s v="Patented in Jun 1773 by WELSH, John for 56.5 acres repatented as John's Hurry; Beginning &quot;on the south side of a hill near the head of a valley leading into a branch called Bush Cabbin Branch&quot;"/>
    <s v="N"/>
    <s v="1773"/>
    <s v="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M3:N30" firstHeaderRow="1" firstDataRow="1" firstDataCol="1"/>
  <pivotFields count="48">
    <pivotField showAll="0"/>
    <pivotField showAll="0"/>
    <pivotField showAll="0" defaultSubtotal="0"/>
    <pivotField showAll="0" defaultSubtotal="0"/>
    <pivotField showAll="0"/>
    <pivotField showAll="0"/>
    <pivotField showAll="0" defaultSubtotal="0"/>
    <pivotField showAll="0" defaultSubtotal="0"/>
    <pivotField showAll="0" defaultSubtotal="0"/>
    <pivotField showAll="0"/>
    <pivotField showAll="0"/>
    <pivotField showAll="0"/>
    <pivotField showAll="0" defaultSubtotal="0"/>
    <pivotField showAll="0"/>
    <pivotField axis="axisRow" showAll="0">
      <items count="9">
        <item h="1" x="2"/>
        <item h="1" x="0"/>
        <item h="1" x="6"/>
        <item h="1" x="3"/>
        <item x="1"/>
        <item h="1" x="4"/>
        <item h="1" x="5"/>
        <item h="1"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26">
        <item x="0"/>
        <item x="22"/>
        <item x="12"/>
        <item x="11"/>
        <item x="4"/>
        <item x="24"/>
        <item x="1"/>
        <item x="23"/>
        <item x="5"/>
        <item x="7"/>
        <item x="20"/>
        <item x="15"/>
        <item x="21"/>
        <item x="6"/>
        <item x="18"/>
        <item x="2"/>
        <item x="3"/>
        <item x="9"/>
        <item x="16"/>
        <item x="8"/>
        <item x="17"/>
        <item x="10"/>
        <item x="13"/>
        <item x="14"/>
        <item x="19"/>
        <item t="default"/>
      </items>
      <autoSortScope>
        <pivotArea dataOnly="0" outline="0" fieldPosition="0">
          <references count="1">
            <reference field="4294967294" count="1" selected="0">
              <x v="0"/>
            </reference>
          </references>
        </pivotArea>
      </autoSortScope>
    </pivotField>
    <pivotField showAl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2">
    <field x="14"/>
    <field x="33"/>
  </rowFields>
  <rowItems count="27">
    <i>
      <x v="4"/>
    </i>
    <i r="1">
      <x v="15"/>
    </i>
    <i r="1">
      <x v="2"/>
    </i>
    <i r="1">
      <x v="16"/>
    </i>
    <i r="1">
      <x v="6"/>
    </i>
    <i r="1">
      <x v="4"/>
    </i>
    <i r="1">
      <x v="23"/>
    </i>
    <i r="1">
      <x v="17"/>
    </i>
    <i r="1">
      <x v="21"/>
    </i>
    <i r="1">
      <x v="8"/>
    </i>
    <i r="1">
      <x v="22"/>
    </i>
    <i r="1">
      <x v="20"/>
    </i>
    <i r="1">
      <x v="3"/>
    </i>
    <i r="1">
      <x v="19"/>
    </i>
    <i r="1">
      <x v="7"/>
    </i>
    <i r="1">
      <x v="9"/>
    </i>
    <i r="1">
      <x v="13"/>
    </i>
    <i r="1">
      <x v="12"/>
    </i>
    <i r="1">
      <x v="18"/>
    </i>
    <i r="1">
      <x v="14"/>
    </i>
    <i r="1">
      <x v="10"/>
    </i>
    <i r="1">
      <x v="1"/>
    </i>
    <i r="1">
      <x v="24"/>
    </i>
    <i r="1">
      <x v="11"/>
    </i>
    <i r="1">
      <x v="5"/>
    </i>
    <i r="1">
      <x/>
    </i>
    <i t="grand">
      <x/>
    </i>
  </rowItems>
  <colItems count="1">
    <i/>
  </colItems>
  <dataFields count="1">
    <dataField name="Count of Post Office" fld="3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J3:K39" firstHeaderRow="1" firstDataRow="1" firstDataCol="1"/>
  <pivotFields count="48">
    <pivotField dataField="1" showAll="0"/>
    <pivotField showAll="0"/>
    <pivotField axis="axisRow" showAll="0" sortType="descending" defaultSubtotal="0">
      <items count="40">
        <item sd="0" x="36"/>
        <item sd="0" x="34"/>
        <item sd="0" x="18"/>
        <item sd="0" x="1"/>
        <item sd="0" x="0"/>
        <item sd="0" x="31"/>
        <item sd="0" x="24"/>
        <item sd="0" x="38"/>
        <item sd="0" x="26"/>
        <item sd="0" x="6"/>
        <item sd="0" x="35"/>
        <item sd="0" x="10"/>
        <item sd="0" x="16"/>
        <item sd="0" x="39"/>
        <item sd="0" x="33"/>
        <item sd="0" x="9"/>
        <item sd="0" x="20"/>
        <item sd="0" x="17"/>
        <item sd="0" x="25"/>
        <item sd="0" x="8"/>
        <item sd="0" x="7"/>
        <item sd="0" x="11"/>
        <item sd="0" x="13"/>
        <item sd="0" x="14"/>
        <item sd="0" x="21"/>
        <item sd="0" x="30"/>
        <item sd="0" x="32"/>
        <item sd="0" x="29"/>
        <item sd="0" x="2"/>
        <item sd="0" x="37"/>
        <item sd="0" x="3"/>
        <item sd="0" x="12"/>
        <item sd="0" x="4"/>
        <item sd="0" x="28"/>
        <item sd="0" x="22"/>
        <item sd="0" x="27"/>
        <item sd="0" x="23"/>
        <item sd="0" x="15"/>
        <item sd="0" x="19"/>
        <item h="1" sd="0" x="5"/>
      </items>
      <autoSortScope>
        <pivotArea dataOnly="0" outline="0" fieldPosition="0">
          <references count="1">
            <reference field="4294967294" count="1" selected="0">
              <x v="0"/>
            </reference>
          </references>
        </pivotArea>
      </autoSortScope>
    </pivotField>
    <pivotField showAll="0" defaultSubtotal="0"/>
    <pivotField showAll="0" defaultSubtotal="0"/>
    <pivotField axis="axisRow" showAll="0" defaultSubtotal="0">
      <items count="119">
        <item x="10"/>
        <item x="7"/>
        <item x="96"/>
        <item x="113"/>
        <item x="58"/>
        <item x="116"/>
        <item x="99"/>
        <item x="117"/>
        <item x="93"/>
        <item x="70"/>
        <item x="55"/>
        <item x="31"/>
        <item x="17"/>
        <item x="49"/>
        <item x="23"/>
        <item x="26"/>
        <item x="32"/>
        <item x="21"/>
        <item x="22"/>
        <item x="43"/>
        <item x="57"/>
        <item x="52"/>
        <item x="3"/>
        <item x="39"/>
        <item x="67"/>
        <item x="2"/>
        <item x="11"/>
        <item x="30"/>
        <item x="106"/>
        <item x="68"/>
        <item x="73"/>
        <item x="63"/>
        <item x="69"/>
        <item x="87"/>
        <item x="9"/>
        <item x="8"/>
        <item x="45"/>
        <item x="12"/>
        <item x="74"/>
        <item x="19"/>
        <item x="25"/>
        <item x="44"/>
        <item x="24"/>
        <item x="47"/>
        <item x="48"/>
        <item x="50"/>
        <item x="27"/>
        <item x="36"/>
        <item x="34"/>
        <item x="37"/>
        <item x="5"/>
        <item x="79"/>
        <item x="40"/>
        <item x="53"/>
        <item x="46"/>
        <item x="15"/>
        <item x="51"/>
        <item x="20"/>
        <item x="13"/>
        <item x="28"/>
        <item x="54"/>
        <item x="105"/>
        <item x="35"/>
        <item x="0"/>
        <item x="1"/>
        <item x="18"/>
        <item x="29"/>
        <item x="86"/>
        <item x="4"/>
        <item x="60"/>
        <item x="110"/>
        <item x="84"/>
        <item x="33"/>
        <item x="103"/>
        <item x="14"/>
        <item x="89"/>
        <item x="88"/>
        <item x="95"/>
        <item x="94"/>
        <item x="80"/>
        <item x="76"/>
        <item x="62"/>
        <item x="6"/>
        <item x="66"/>
        <item x="59"/>
        <item x="61"/>
        <item x="81"/>
        <item x="111"/>
        <item x="100"/>
        <item x="77"/>
        <item x="16"/>
        <item x="64"/>
        <item x="90"/>
        <item x="104"/>
        <item x="108"/>
        <item x="38"/>
        <item x="56"/>
        <item x="65"/>
        <item x="102"/>
        <item x="115"/>
        <item x="75"/>
        <item x="97"/>
        <item x="91"/>
        <item x="107"/>
        <item x="78"/>
        <item x="71"/>
        <item x="109"/>
        <item x="42"/>
        <item x="82"/>
        <item x="112"/>
        <item x="72"/>
        <item x="83"/>
        <item x="98"/>
        <item x="118"/>
        <item x="101"/>
        <item x="41"/>
        <item x="114"/>
        <item x="85"/>
        <item x="9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2"/>
        <item x="0"/>
        <item x="6"/>
        <item x="3"/>
        <item x="1"/>
        <item x="4"/>
        <item x="5"/>
        <item m="1" x="7"/>
      </items>
    </pivotField>
    <pivotField showAll="0"/>
    <pivotField showAll="0"/>
    <pivotField showAll="0"/>
    <pivotField showAll="0"/>
    <pivotField showAll="0" defaultSubtotal="0"/>
    <pivotField showAl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14"/>
    <field x="2"/>
    <field x="5"/>
  </rowFields>
  <rowItems count="36">
    <i>
      <x v="4"/>
    </i>
    <i r="1">
      <x v="30"/>
    </i>
    <i r="1">
      <x v="3"/>
    </i>
    <i r="1">
      <x v="9"/>
    </i>
    <i r="1">
      <x v="11"/>
    </i>
    <i r="1">
      <x v="19"/>
    </i>
    <i r="1">
      <x v="28"/>
    </i>
    <i r="1">
      <x v="32"/>
    </i>
    <i r="1">
      <x v="15"/>
    </i>
    <i r="1">
      <x v="20"/>
    </i>
    <i r="1">
      <x v="37"/>
    </i>
    <i r="1">
      <x v="12"/>
    </i>
    <i r="1">
      <x v="21"/>
    </i>
    <i r="1">
      <x v="23"/>
    </i>
    <i r="1">
      <x v="36"/>
    </i>
    <i r="1">
      <x v="8"/>
    </i>
    <i r="1">
      <x v="17"/>
    </i>
    <i r="1">
      <x v="24"/>
    </i>
    <i r="1">
      <x v="33"/>
    </i>
    <i r="1">
      <x v="16"/>
    </i>
    <i r="1">
      <x v="6"/>
    </i>
    <i r="1">
      <x v="22"/>
    </i>
    <i r="1">
      <x v="4"/>
    </i>
    <i r="1">
      <x v="14"/>
    </i>
    <i r="1">
      <x v="31"/>
    </i>
    <i r="1">
      <x v="13"/>
    </i>
    <i r="1">
      <x v="35"/>
    </i>
    <i r="1">
      <x v="1"/>
    </i>
    <i r="1">
      <x v="27"/>
    </i>
    <i r="1">
      <x v="34"/>
    </i>
    <i r="1">
      <x v="7"/>
    </i>
    <i r="1">
      <x v="5"/>
    </i>
    <i r="1">
      <x v="26"/>
    </i>
    <i r="1">
      <x/>
    </i>
    <i r="1">
      <x v="18"/>
    </i>
    <i t="grand">
      <x/>
    </i>
  </rowItems>
  <colItems count="1">
    <i/>
  </colItems>
  <dataFields count="1">
    <dataField name="Count of Land Grant" fld="0" subtotal="count" baseField="0" baseItem="0"/>
  </dataFields>
  <pivotTableStyleInfo name="PivotStyleLight16" showRowHeaders="1" showColHeaders="1" showRowStripes="0" showColStripes="0" showLastColumn="1"/>
  <filters count="1">
    <filter fld="14" type="captionEqual" evalOrder="-1" id="1" stringValue1="Howard">
      <autoFilter ref="A1">
        <filterColumn colId="0">
          <filters>
            <filter val="Howard"/>
          </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205" firstHeaderRow="1" firstDataRow="1" firstDataCol="1"/>
  <pivotFields count="48">
    <pivotField axis="axisRow" showAll="0">
      <items count="1471">
        <item x="7"/>
        <item m="1" x="1275"/>
        <item m="1" x="1133"/>
        <item m="1" x="1418"/>
        <item m="1" x="1055"/>
        <item m="1" x="1389"/>
        <item m="1" x="1296"/>
        <item m="1" x="1438"/>
        <item x="41"/>
        <item x="43"/>
        <item x="48"/>
        <item m="1" x="1313"/>
        <item x="51"/>
        <item x="53"/>
        <item x="58"/>
        <item m="1" x="1237"/>
        <item m="1" x="1424"/>
        <item m="1" x="1091"/>
        <item m="1" x="1043"/>
        <item m="1" x="1451"/>
        <item m="1" x="1070"/>
        <item m="1" x="1377"/>
        <item m="1" x="1332"/>
        <item m="1" x="1156"/>
        <item m="1" x="1258"/>
        <item m="1" x="1053"/>
        <item m="1" x="1024"/>
        <item x="90"/>
        <item x="91"/>
        <item m="1" x="1419"/>
        <item m="1" x="1000"/>
        <item m="1" x="978"/>
        <item m="1" x="941"/>
        <item m="1" x="1018"/>
        <item m="1" x="954"/>
        <item x="102"/>
        <item m="1" x="1191"/>
        <item m="1" x="1253"/>
        <item x="105"/>
        <item m="1" x="1403"/>
        <item m="1" x="1233"/>
        <item m="1" x="1193"/>
        <item m="1" x="1445"/>
        <item x="112"/>
        <item x="114"/>
        <item m="1" x="1201"/>
        <item m="1" x="1142"/>
        <item m="1" x="1369"/>
        <item m="1" x="1436"/>
        <item m="1" x="1387"/>
        <item m="1" x="1119"/>
        <item m="1" x="1173"/>
        <item m="1" x="1427"/>
        <item m="1" x="1269"/>
        <item m="1" x="1251"/>
        <item m="1" x="1205"/>
        <item m="1" x="1090"/>
        <item m="1" x="1042"/>
        <item m="1" x="984"/>
        <item x="159"/>
        <item m="1" x="1402"/>
        <item m="1" x="1404"/>
        <item m="1" x="1414"/>
        <item m="1" x="1149"/>
        <item m="1" x="1416"/>
        <item m="1" x="919"/>
        <item m="1" x="962"/>
        <item x="175"/>
        <item x="178"/>
        <item x="179"/>
        <item x="184"/>
        <item x="185"/>
        <item m="1" x="1194"/>
        <item m="1" x="1309"/>
        <item x="192"/>
        <item x="194"/>
        <item x="196"/>
        <item m="1" x="1381"/>
        <item m="1" x="948"/>
        <item m="1" x="922"/>
        <item x="203"/>
        <item m="1" x="1307"/>
        <item m="1" x="1315"/>
        <item x="209"/>
        <item m="1" x="1136"/>
        <item m="1" x="1426"/>
        <item x="217"/>
        <item m="1" x="1087"/>
        <item m="1" x="1382"/>
        <item m="1" x="1001"/>
        <item m="1" x="1140"/>
        <item m="1" x="943"/>
        <item m="1" x="1057"/>
        <item m="1" x="1441"/>
        <item m="1" x="1318"/>
        <item m="1" x="1137"/>
        <item m="1" x="1015"/>
        <item m="1" x="1213"/>
        <item x="240"/>
        <item m="1" x="1110"/>
        <item x="243"/>
        <item x="249"/>
        <item x="250"/>
        <item x="251"/>
        <item x="257"/>
        <item m="1" x="1112"/>
        <item x="266"/>
        <item x="268"/>
        <item m="1" x="1259"/>
        <item m="1" x="1196"/>
        <item m="1" x="918"/>
        <item m="1" x="1435"/>
        <item m="1" x="1068"/>
        <item m="1" x="1360"/>
        <item m="1" x="1039"/>
        <item m="1" x="1009"/>
        <item m="1" x="1168"/>
        <item m="1" x="1373"/>
        <item m="1" x="1034"/>
        <item x="293"/>
        <item m="1" x="966"/>
        <item x="296"/>
        <item x="297"/>
        <item m="1" x="1302"/>
        <item x="305"/>
        <item x="306"/>
        <item x="307"/>
        <item x="308"/>
        <item m="1" x="1146"/>
        <item m="1" x="1161"/>
        <item x="314"/>
        <item m="1" x="1052"/>
        <item m="1" x="1455"/>
        <item m="1" x="1245"/>
        <item x="320"/>
        <item x="322"/>
        <item m="1" x="1246"/>
        <item x="324"/>
        <item x="327"/>
        <item m="1" x="1223"/>
        <item m="1" x="1415"/>
        <item m="1" x="1469"/>
        <item m="1" x="1267"/>
        <item x="342"/>
        <item m="1" x="977"/>
        <item m="1" x="933"/>
        <item m="1" x="1075"/>
        <item x="360"/>
        <item x="361"/>
        <item x="362"/>
        <item m="1" x="1025"/>
        <item m="1" x="1187"/>
        <item x="368"/>
        <item x="369"/>
        <item m="1" x="1197"/>
        <item m="1" x="1260"/>
        <item x="381"/>
        <item m="1" x="1397"/>
        <item m="1" x="1088"/>
        <item m="1" x="1319"/>
        <item m="1" x="1109"/>
        <item m="1" x="1432"/>
        <item m="1" x="1219"/>
        <item x="402"/>
        <item m="1" x="1450"/>
        <item x="414"/>
        <item x="416"/>
        <item m="1" x="1225"/>
        <item m="1" x="1037"/>
        <item x="419"/>
        <item m="1" x="1180"/>
        <item m="1" x="1344"/>
        <item m="1" x="1417"/>
        <item m="1" x="1234"/>
        <item m="1" x="995"/>
        <item m="1" x="1212"/>
        <item m="1" x="1030"/>
        <item m="1" x="1434"/>
        <item m="1" x="1345"/>
        <item m="1" x="1116"/>
        <item m="1" x="1290"/>
        <item m="1" x="1157"/>
        <item x="467"/>
        <item x="468"/>
        <item m="1" x="1102"/>
        <item m="1" x="1204"/>
        <item x="476"/>
        <item x="477"/>
        <item x="478"/>
        <item x="479"/>
        <item m="1" x="1048"/>
        <item x="491"/>
        <item m="1" x="1243"/>
        <item m="1" x="1004"/>
        <item x="500"/>
        <item m="1" x="1095"/>
        <item m="1" x="939"/>
        <item m="1" x="1150"/>
        <item m="1" x="1154"/>
        <item m="1" x="1028"/>
        <item m="1" x="1058"/>
        <item m="1" x="1170"/>
        <item m="1" x="1139"/>
        <item x="525"/>
        <item m="1" x="1186"/>
        <item m="1" x="1274"/>
        <item m="1" x="1032"/>
        <item m="1" x="1463"/>
        <item m="1" x="1285"/>
        <item m="1" x="1066"/>
        <item x="539"/>
        <item m="1" x="1069"/>
        <item m="1" x="925"/>
        <item m="1" x="1365"/>
        <item m="1" x="1097"/>
        <item x="553"/>
        <item x="562"/>
        <item m="1" x="1334"/>
        <item x="567"/>
        <item m="1" x="1224"/>
        <item m="1" x="1322"/>
        <item x="576"/>
        <item x="578"/>
        <item m="1" x="1400"/>
        <item m="1" x="1080"/>
        <item x="592"/>
        <item x="593"/>
        <item m="1" x="1409"/>
        <item x="594"/>
        <item m="1" x="1083"/>
        <item x="598"/>
        <item m="1" x="1326"/>
        <item m="1" x="1428"/>
        <item x="602"/>
        <item x="604"/>
        <item x="605"/>
        <item m="1" x="1086"/>
        <item m="1" x="1022"/>
        <item m="1" x="1027"/>
        <item x="611"/>
        <item m="1" x="1328"/>
        <item m="1" x="1449"/>
        <item x="619"/>
        <item m="1" x="1121"/>
        <item m="1" x="1166"/>
        <item x="634"/>
        <item m="1" x="1006"/>
        <item m="1" x="1084"/>
        <item m="1" x="1174"/>
        <item m="1" x="1198"/>
        <item m="1" x="1321"/>
        <item m="1" x="1244"/>
        <item m="1" x="1349"/>
        <item m="1" x="1363"/>
        <item x="655"/>
        <item x="656"/>
        <item x="662"/>
        <item m="1" x="1093"/>
        <item m="1" x="1064"/>
        <item m="1" x="1240"/>
        <item m="1" x="1421"/>
        <item x="680"/>
        <item x="682"/>
        <item m="1" x="1437"/>
        <item m="1" x="950"/>
        <item m="1" x="1466"/>
        <item m="1" x="1143"/>
        <item m="1" x="1367"/>
        <item m="1" x="1420"/>
        <item m="1" x="1076"/>
        <item m="1" x="1010"/>
        <item m="1" x="1254"/>
        <item x="708"/>
        <item x="711"/>
        <item m="1" x="1329"/>
        <item m="1" x="1286"/>
        <item m="1" x="1412"/>
        <item m="1" x="1125"/>
        <item x="724"/>
        <item m="1" x="1300"/>
        <item m="1" x="1134"/>
        <item x="740"/>
        <item x="741"/>
        <item m="1" x="1232"/>
        <item m="1" x="1115"/>
        <item m="1" x="1431"/>
        <item m="1" x="1130"/>
        <item m="1" x="1452"/>
        <item m="1" x="1443"/>
        <item m="1" x="1051"/>
        <item x="765"/>
        <item x="768"/>
        <item m="1" x="1456"/>
        <item x="774"/>
        <item x="776"/>
        <item m="1" x="1343"/>
        <item x="783"/>
        <item m="1" x="1411"/>
        <item x="790"/>
        <item x="793"/>
        <item x="797"/>
        <item x="798"/>
        <item m="1" x="1221"/>
        <item m="1" x="1127"/>
        <item x="803"/>
        <item m="1" x="1016"/>
        <item x="808"/>
        <item m="1" x="1185"/>
        <item x="817"/>
        <item x="818"/>
        <item x="823"/>
        <item m="1" x="981"/>
        <item x="828"/>
        <item x="832"/>
        <item x="834"/>
        <item m="1" x="1371"/>
        <item m="1" x="971"/>
        <item m="1" x="1092"/>
        <item m="1" x="989"/>
        <item m="1" x="1229"/>
        <item m="1" x="1031"/>
        <item m="1" x="1145"/>
        <item m="1" x="1153"/>
        <item m="1" x="1272"/>
        <item x="873"/>
        <item x="875"/>
        <item m="1" x="990"/>
        <item m="1" x="982"/>
        <item x="878"/>
        <item m="1" x="1062"/>
        <item m="1" x="1289"/>
        <item m="1" x="1268"/>
        <item m="1" x="1385"/>
        <item x="889"/>
        <item m="1" x="1457"/>
        <item m="1" x="1327"/>
        <item x="899"/>
        <item m="1" x="1206"/>
        <item x="905"/>
        <item m="1" x="1118"/>
        <item m="1" x="1210"/>
        <item m="1" x="1011"/>
        <item m="1" x="1067"/>
        <item x="511"/>
        <item m="1" x="1306"/>
        <item x="679"/>
        <item x="827"/>
        <item x="30"/>
        <item m="1" x="1231"/>
        <item m="1" x="1045"/>
        <item x="529"/>
        <item x="481"/>
        <item x="265"/>
        <item x="531"/>
        <item x="789"/>
        <item x="412"/>
        <item m="1" x="1072"/>
        <item m="1" x="960"/>
        <item m="1" x="1135"/>
        <item m="1" x="1270"/>
        <item m="1" x="1380"/>
        <item m="1" x="1100"/>
        <item x="456"/>
        <item m="1" x="931"/>
        <item x="882"/>
        <item m="1" x="1356"/>
        <item m="1" x="996"/>
        <item m="1" x="1040"/>
        <item m="1" x="1279"/>
        <item m="1" x="1333"/>
        <item m="1" x="1029"/>
        <item x="665"/>
        <item m="1" x="1041"/>
        <item m="1" x="1239"/>
        <item m="1" x="986"/>
        <item m="1" x="1339"/>
        <item m="1" x="1330"/>
        <item m="1" x="1211"/>
        <item x="750"/>
        <item x="826"/>
        <item x="260"/>
        <item m="1" x="1202"/>
        <item x="543"/>
        <item m="1" x="1465"/>
        <item m="1" x="1122"/>
        <item m="1" x="1266"/>
        <item m="1" x="1144"/>
        <item m="1" x="1376"/>
        <item m="1" x="1046"/>
        <item x="631"/>
        <item m="1" x="1280"/>
        <item m="1" x="1019"/>
        <item m="1" x="1423"/>
        <item x="819"/>
        <item x="830"/>
        <item x="193"/>
        <item m="1" x="1442"/>
        <item m="1" x="917"/>
        <item x="24"/>
        <item m="1" x="1467"/>
        <item x="344"/>
        <item m="1" x="987"/>
        <item m="1" x="1061"/>
        <item m="1" x="1082"/>
        <item x="577"/>
        <item x="846"/>
        <item m="1" x="1098"/>
        <item m="1" x="1281"/>
        <item x="73"/>
        <item m="1" x="1347"/>
        <item m="1" x="1181"/>
        <item x="64"/>
        <item m="1" x="1169"/>
        <item m="1" x="1216"/>
        <item m="1" x="1324"/>
        <item m="1" x="1271"/>
        <item x="773"/>
        <item x="254"/>
        <item x="549"/>
        <item m="1" x="1035"/>
        <item m="1" x="1458"/>
        <item m="1" x="932"/>
        <item x="720"/>
        <item x="524"/>
        <item x="304"/>
        <item m="1" x="1247"/>
        <item m="1" x="1203"/>
        <item m="1" x="1171"/>
        <item m="1" x="1114"/>
        <item x="127"/>
        <item m="1" x="956"/>
        <item x="600"/>
        <item x="666"/>
        <item m="1" x="1215"/>
        <item m="1" x="1368"/>
        <item m="1" x="1331"/>
        <item x="475"/>
        <item m="1" x="1379"/>
        <item m="1" x="1255"/>
        <item m="1" x="1183"/>
        <item m="1" x="1316"/>
        <item m="1" x="930"/>
        <item m="1" x="1292"/>
        <item m="1" x="1044"/>
        <item m="1" x="1158"/>
        <item m="1" x="1238"/>
        <item x="829"/>
        <item x="276"/>
        <item x="464"/>
        <item m="1" x="914"/>
        <item m="1" x="946"/>
        <item m="1" x="953"/>
        <item m="1" x="1063"/>
        <item x="46"/>
        <item m="1" x="1228"/>
        <item x="15"/>
        <item x="256"/>
        <item m="1" x="921"/>
        <item x="675"/>
        <item x="393"/>
        <item x="532"/>
        <item x="323"/>
        <item x="796"/>
        <item x="867"/>
        <item x="729"/>
        <item x="730"/>
        <item x="813"/>
        <item x="788"/>
        <item x="775"/>
        <item m="1" x="998"/>
        <item m="1" x="1081"/>
        <item m="1" x="926"/>
        <item m="1" x="929"/>
        <item x="480"/>
        <item x="106"/>
        <item m="1" x="1429"/>
        <item m="1" x="1346"/>
        <item m="1" x="1459"/>
        <item x="134"/>
        <item m="1" x="1410"/>
        <item m="1" x="949"/>
        <item x="509"/>
        <item m="1" x="1311"/>
        <item x="310"/>
        <item m="1" x="1401"/>
        <item m="1" x="999"/>
        <item m="1" x="1287"/>
        <item m="1" x="997"/>
        <item m="1" x="1425"/>
        <item x="455"/>
        <item x="780"/>
        <item m="1" x="1241"/>
        <item m="1" x="1218"/>
        <item m="1" x="1005"/>
        <item x="530"/>
        <item x="107"/>
        <item x="778"/>
        <item x="728"/>
        <item x="47"/>
        <item m="1" x="1103"/>
        <item m="1" x="1077"/>
        <item m="1" x="1214"/>
        <item m="1" x="938"/>
        <item x="725"/>
        <item m="1" x="1294"/>
        <item m="1" x="1298"/>
        <item m="1" x="1454"/>
        <item m="1" x="1323"/>
        <item x="495"/>
        <item m="1" x="1054"/>
        <item x="65"/>
        <item x="891"/>
        <item x="684"/>
        <item x="283"/>
        <item x="482"/>
        <item m="1" x="1165"/>
        <item m="1" x="973"/>
        <item m="1" x="1217"/>
        <item x="238"/>
        <item m="1" x="1396"/>
        <item x="8"/>
        <item x="14"/>
        <item m="1" x="1020"/>
        <item m="1" x="1299"/>
        <item x="40"/>
        <item m="1" x="1305"/>
        <item x="54"/>
        <item m="1" x="1208"/>
        <item m="1" x="1236"/>
        <item m="1" x="916"/>
        <item x="135"/>
        <item x="149"/>
        <item x="150"/>
        <item m="1" x="1235"/>
        <item x="152"/>
        <item m="1" x="1264"/>
        <item m="1" x="1439"/>
        <item m="1" x="993"/>
        <item x="188"/>
        <item x="190"/>
        <item x="219"/>
        <item m="1" x="1074"/>
        <item m="1" x="1355"/>
        <item m="1" x="1352"/>
        <item m="1" x="1374"/>
        <item m="1" x="1342"/>
        <item x="267"/>
        <item m="1" x="920"/>
        <item x="284"/>
        <item x="302"/>
        <item x="303"/>
        <item x="339"/>
        <item m="1" x="928"/>
        <item m="1" x="1362"/>
        <item x="355"/>
        <item m="1" x="1050"/>
        <item m="1" x="1033"/>
        <item x="404"/>
        <item x="406"/>
        <item m="1" x="979"/>
        <item x="413"/>
        <item m="1" x="1071"/>
        <item x="526"/>
        <item x="527"/>
        <item m="1" x="913"/>
        <item m="1" x="1184"/>
        <item x="547"/>
        <item x="603"/>
        <item x="629"/>
        <item x="681"/>
        <item m="1" x="1175"/>
        <item x="686"/>
        <item m="1" x="1250"/>
        <item m="1" x="1370"/>
        <item m="1" x="1336"/>
        <item x="736"/>
        <item x="761"/>
        <item x="763"/>
        <item x="769"/>
        <item x="794"/>
        <item m="1" x="936"/>
        <item m="1" x="1060"/>
        <item m="1" x="1117"/>
        <item m="1" x="1399"/>
        <item m="1" x="1242"/>
        <item m="1" x="1278"/>
        <item m="1" x="1230"/>
        <item m="1" x="1297"/>
        <item m="1" x="923"/>
        <item m="1" x="1430"/>
        <item m="1" x="1386"/>
        <item m="1" x="1147"/>
        <item x="341"/>
        <item m="1" x="1395"/>
        <item m="1" x="1262"/>
        <item m="1" x="1353"/>
        <item m="1" x="980"/>
        <item m="1" x="935"/>
        <item m="1" x="1378"/>
        <item m="1" x="1179"/>
        <item m="1" x="915"/>
        <item x="182"/>
        <item m="1" x="1273"/>
        <item x="659"/>
        <item m="1" x="1059"/>
        <item x="799"/>
        <item m="1" x="1337"/>
        <item x="613"/>
        <item x="55"/>
        <item x="738"/>
        <item m="1" x="1151"/>
        <item x="25"/>
        <item m="1" x="1383"/>
        <item m="1" x="1209"/>
        <item m="1" x="1468"/>
        <item x="800"/>
        <item x="52"/>
        <item x="207"/>
        <item x="208"/>
        <item x="213"/>
        <item x="630"/>
        <item x="654"/>
        <item x="683"/>
        <item x="704"/>
        <item x="705"/>
        <item m="1" x="1192"/>
        <item m="1" x="1304"/>
        <item m="1" x="957"/>
        <item m="1" x="1461"/>
        <item x="241"/>
        <item x="274"/>
        <item x="354"/>
        <item m="1" x="1398"/>
        <item m="1" x="1162"/>
        <item m="1" x="1104"/>
        <item m="1" x="1047"/>
        <item m="1" x="1138"/>
        <item x="483"/>
        <item m="1" x="1384"/>
        <item x="514"/>
        <item x="571"/>
        <item m="1" x="1391"/>
        <item m="1" x="1351"/>
        <item m="1" x="1120"/>
        <item m="1" x="1227"/>
        <item x="652"/>
        <item x="664"/>
        <item m="1" x="1188"/>
        <item x="723"/>
        <item m="1" x="1038"/>
        <item x="787"/>
        <item x="814"/>
        <item m="1" x="1177"/>
        <item m="1" x="1448"/>
        <item m="1" x="959"/>
        <item m="1" x="1079"/>
        <item x="36"/>
        <item x="61"/>
        <item m="1" x="1288"/>
        <item x="336"/>
        <item m="1" x="1462"/>
        <item m="1" x="1226"/>
        <item x="409"/>
        <item m="1" x="1163"/>
        <item x="497"/>
        <item m="1" x="1065"/>
        <item x="510"/>
        <item x="569"/>
        <item x="570"/>
        <item x="881"/>
        <item x="0"/>
        <item x="27"/>
        <item m="1" x="1012"/>
        <item m="1" x="1199"/>
        <item x="85"/>
        <item x="139"/>
        <item x="156"/>
        <item m="1" x="968"/>
        <item x="248"/>
        <item x="252"/>
        <item m="1" x="1023"/>
        <item m="1" x="1341"/>
        <item m="1" x="1096"/>
        <item x="357"/>
        <item m="1" x="1085"/>
        <item m="1" x="924"/>
        <item m="1" x="1190"/>
        <item x="384"/>
        <item m="1" x="967"/>
        <item m="1" x="969"/>
        <item x="449"/>
        <item x="459"/>
        <item x="460"/>
        <item m="1" x="1159"/>
        <item x="496"/>
        <item x="550"/>
        <item x="561"/>
        <item x="563"/>
        <item m="1" x="1257"/>
        <item x="658"/>
        <item m="1" x="1366"/>
        <item x="676"/>
        <item m="1" x="1320"/>
        <item x="731"/>
        <item x="739"/>
        <item x="744"/>
        <item x="745"/>
        <item x="767"/>
        <item x="831"/>
        <item m="1" x="975"/>
        <item m="1" x="1049"/>
        <item m="1" x="1164"/>
        <item m="1" x="992"/>
        <item m="1" x="1101"/>
        <item x="2"/>
        <item x="35"/>
        <item x="59"/>
        <item x="79"/>
        <item x="120"/>
        <item x="121"/>
        <item x="122"/>
        <item m="1" x="961"/>
        <item x="172"/>
        <item x="187"/>
        <item x="195"/>
        <item x="199"/>
        <item x="211"/>
        <item x="215"/>
        <item m="1" x="1124"/>
        <item x="244"/>
        <item x="245"/>
        <item x="246"/>
        <item x="319"/>
        <item x="340"/>
        <item x="367"/>
        <item x="434"/>
        <item x="435"/>
        <item x="436"/>
        <item m="1" x="994"/>
        <item m="1" x="1284"/>
        <item x="466"/>
        <item m="1" x="1261"/>
        <item m="1" x="952"/>
        <item m="1" x="1422"/>
        <item x="555"/>
        <item m="1" x="1107"/>
        <item x="579"/>
        <item m="1" x="1078"/>
        <item m="1" x="1277"/>
        <item m="1" x="1256"/>
        <item m="1" x="1276"/>
        <item x="809"/>
        <item x="872"/>
        <item m="1" x="1123"/>
        <item x="22"/>
        <item x="596"/>
        <item x="657"/>
        <item x="871"/>
        <item x="710"/>
        <item m="1" x="1128"/>
        <item m="1" x="1155"/>
        <item m="1" x="1308"/>
        <item x="580"/>
        <item x="153"/>
        <item x="5"/>
        <item x="214"/>
        <item x="160"/>
        <item x="791"/>
        <item x="60"/>
        <item m="1" x="1014"/>
        <item m="1" x="1021"/>
        <item x="421"/>
        <item x="770"/>
        <item x="862"/>
        <item x="542"/>
        <item x="17"/>
        <item x="77"/>
        <item m="1" x="1008"/>
        <item x="148"/>
        <item x="158"/>
        <item x="181"/>
        <item m="1" x="1394"/>
        <item m="1" x="1453"/>
        <item m="1" x="1440"/>
        <item m="1" x="1003"/>
        <item m="1" x="988"/>
        <item m="1" x="937"/>
        <item m="1" x="1113"/>
        <item x="433"/>
        <item m="1" x="1131"/>
        <item x="621"/>
        <item x="633"/>
        <item x="668"/>
        <item x="707"/>
        <item m="1" x="1406"/>
        <item x="735"/>
        <item x="824"/>
        <item m="1" x="1350"/>
        <item m="1" x="1390"/>
        <item x="16"/>
        <item x="21"/>
        <item m="1" x="1312"/>
        <item x="44"/>
        <item x="45"/>
        <item x="63"/>
        <item x="108"/>
        <item x="136"/>
        <item x="138"/>
        <item m="1" x="1141"/>
        <item x="189"/>
        <item x="204"/>
        <item x="255"/>
        <item x="261"/>
        <item x="262"/>
        <item x="264"/>
        <item m="1" x="1094"/>
        <item m="1" x="1446"/>
        <item x="299"/>
        <item x="359"/>
        <item m="1" x="958"/>
        <item m="1" x="940"/>
        <item m="1" x="1248"/>
        <item m="1" x="1375"/>
        <item m="1" x="927"/>
        <item x="469"/>
        <item m="1" x="1178"/>
        <item x="508"/>
        <item m="1" x="1303"/>
        <item m="1" x="945"/>
        <item x="568"/>
        <item x="575"/>
        <item x="595"/>
        <item x="599"/>
        <item x="612"/>
        <item x="622"/>
        <item m="1" x="1358"/>
        <item m="1" x="1017"/>
        <item m="1" x="1056"/>
        <item m="1" x="1207"/>
        <item m="1" x="1222"/>
        <item m="1" x="1359"/>
        <item x="678"/>
        <item m="1" x="1413"/>
        <item x="712"/>
        <item x="713"/>
        <item x="714"/>
        <item x="715"/>
        <item m="1" x="1152"/>
        <item x="717"/>
        <item x="718"/>
        <item x="722"/>
        <item m="1" x="944"/>
        <item x="742"/>
        <item x="754"/>
        <item x="758"/>
        <item x="759"/>
        <item x="762"/>
        <item x="792"/>
        <item x="810"/>
        <item x="815"/>
        <item x="836"/>
        <item x="837"/>
        <item m="1" x="1444"/>
        <item m="1" x="976"/>
        <item m="1" x="1364"/>
        <item x="879"/>
        <item x="883"/>
        <item x="884"/>
        <item x="911"/>
        <item x="912"/>
        <item x="1"/>
        <item x="4"/>
        <item m="1" x="1132"/>
        <item m="1" x="1460"/>
        <item x="115"/>
        <item m="1" x="1176"/>
        <item m="1" x="1317"/>
        <item x="137"/>
        <item x="169"/>
        <item m="1" x="1129"/>
        <item m="1" x="1301"/>
        <item m="1" x="965"/>
        <item x="247"/>
        <item x="275"/>
        <item m="1" x="1263"/>
        <item x="298"/>
        <item x="300"/>
        <item x="301"/>
        <item x="338"/>
        <item x="371"/>
        <item x="385"/>
        <item m="1" x="934"/>
        <item m="1" x="1408"/>
        <item m="1" x="1089"/>
        <item m="1" x="964"/>
        <item m="1" x="1182"/>
        <item m="1" x="1265"/>
        <item m="1" x="1106"/>
        <item m="1" x="1195"/>
        <item x="457"/>
        <item x="458"/>
        <item m="1" x="1160"/>
        <item x="470"/>
        <item x="472"/>
        <item m="1" x="974"/>
        <item m="1" x="1172"/>
        <item m="1" x="1073"/>
        <item x="556"/>
        <item m="1" x="1291"/>
        <item m="1" x="1348"/>
        <item m="1" x="1388"/>
        <item m="1" x="951"/>
        <item x="586"/>
        <item m="1" x="1405"/>
        <item m="1" x="1293"/>
        <item m="1" x="1447"/>
        <item m="1" x="972"/>
        <item m="1" x="1338"/>
        <item x="709"/>
        <item x="721"/>
        <item x="726"/>
        <item m="1" x="1002"/>
        <item x="733"/>
        <item x="743"/>
        <item x="772"/>
        <item m="1" x="1361"/>
        <item x="785"/>
        <item x="786"/>
        <item m="1" x="942"/>
        <item m="1" x="985"/>
        <item x="820"/>
        <item x="821"/>
        <item x="822"/>
        <item x="860"/>
        <item m="1" x="1282"/>
        <item m="1" x="1372"/>
        <item x="888"/>
        <item x="894"/>
        <item m="1" x="1407"/>
        <item m="1" x="1111"/>
        <item x="590"/>
        <item x="62"/>
        <item x="23"/>
        <item x="907"/>
        <item x="271"/>
        <item m="1" x="1108"/>
        <item x="694"/>
        <item x="71"/>
        <item x="9"/>
        <item x="364"/>
        <item x="431"/>
        <item x="76"/>
        <item x="75"/>
        <item x="74"/>
        <item x="13"/>
        <item x="78"/>
        <item x="118"/>
        <item x="86"/>
        <item x="92"/>
        <item x="93"/>
        <item x="94"/>
        <item x="95"/>
        <item x="100"/>
        <item x="103"/>
        <item x="104"/>
        <item x="109"/>
        <item x="97"/>
        <item x="291"/>
        <item x="111"/>
        <item x="748"/>
        <item x="132"/>
        <item x="447"/>
        <item x="130"/>
        <item m="1" x="1013"/>
        <item x="125"/>
        <item x="126"/>
        <item x="128"/>
        <item x="614"/>
        <item m="1" x="1167"/>
        <item x="811"/>
        <item x="382"/>
        <item x="143"/>
        <item x="151"/>
        <item x="263"/>
        <item x="801"/>
        <item x="486"/>
        <item x="145"/>
        <item x="146"/>
        <item x="147"/>
        <item x="689"/>
        <item x="154"/>
        <item m="1" x="1310"/>
        <item x="161"/>
        <item x="163"/>
        <item x="533"/>
        <item x="534"/>
        <item m="1" x="1283"/>
        <item x="536"/>
        <item x="166"/>
        <item x="168"/>
        <item x="110"/>
        <item x="171"/>
        <item x="760"/>
        <item x="174"/>
        <item x="173"/>
        <item x="607"/>
        <item x="191"/>
        <item m="1" x="1354"/>
        <item x="198"/>
        <item x="363"/>
        <item x="201"/>
        <item x="202"/>
        <item x="200"/>
        <item x="465"/>
        <item x="205"/>
        <item x="206"/>
        <item x="216"/>
        <item x="116"/>
        <item x="38"/>
        <item x="140"/>
        <item x="141"/>
        <item x="142"/>
        <item m="1" x="1105"/>
        <item x="224"/>
        <item x="235"/>
        <item x="520"/>
        <item x="540"/>
        <item x="39"/>
        <item x="170"/>
        <item x="221"/>
        <item x="229"/>
        <item x="492"/>
        <item x="231"/>
        <item x="220"/>
        <item x="237"/>
        <item x="233"/>
        <item x="863"/>
        <item x="892"/>
        <item x="895"/>
        <item x="222"/>
        <item x="227"/>
        <item x="234"/>
        <item x="236"/>
        <item x="223"/>
        <item x="225"/>
        <item x="228"/>
        <item x="448"/>
        <item x="230"/>
        <item x="239"/>
        <item x="242"/>
        <item m="1" x="1335"/>
        <item x="408"/>
        <item x="269"/>
        <item m="1" x="1464"/>
        <item x="273"/>
        <item x="278"/>
        <item x="864"/>
        <item x="285"/>
        <item x="286"/>
        <item x="80"/>
        <item x="277"/>
        <item x="287"/>
        <item x="288"/>
        <item x="429"/>
        <item m="1" x="1007"/>
        <item x="20"/>
        <item m="1" x="1393"/>
        <item x="461"/>
        <item x="309"/>
        <item x="311"/>
        <item x="313"/>
        <item x="316"/>
        <item x="317"/>
        <item x="98"/>
        <item x="318"/>
        <item x="485"/>
        <item m="1" x="1325"/>
        <item x="333"/>
        <item x="331"/>
        <item x="425"/>
        <item x="426"/>
        <item m="1" x="963"/>
        <item x="618"/>
        <item x="858"/>
        <item m="1" x="1126"/>
        <item x="42"/>
        <item m="1" x="970"/>
        <item x="167"/>
        <item x="335"/>
        <item x="165"/>
        <item m="1" x="1249"/>
        <item x="332"/>
        <item x="487"/>
        <item m="1" x="1200"/>
        <item x="345"/>
        <item x="347"/>
        <item x="26"/>
        <item x="350"/>
        <item x="351"/>
        <item x="352"/>
        <item x="438"/>
        <item x="422"/>
        <item x="617"/>
        <item x="366"/>
        <item x="226"/>
        <item x="377"/>
        <item x="28"/>
        <item x="375"/>
        <item x="378"/>
        <item x="33"/>
        <item x="437"/>
        <item x="541"/>
        <item x="805"/>
        <item x="373"/>
        <item x="804"/>
        <item x="865"/>
        <item x="383"/>
        <item x="386"/>
        <item x="387"/>
        <item m="1" x="1433"/>
        <item x="420"/>
        <item m="1" x="991"/>
        <item x="96"/>
        <item x="398"/>
        <item m="1" x="1314"/>
        <item m="1" x="1340"/>
        <item x="391"/>
        <item x="394"/>
        <item x="400"/>
        <item x="445"/>
        <item x="439"/>
        <item x="401"/>
        <item x="119"/>
        <item x="395"/>
        <item x="397"/>
        <item x="440"/>
        <item x="392"/>
        <item x="407"/>
        <item x="417"/>
        <item x="32"/>
        <item x="498"/>
        <item x="453"/>
        <item x="454"/>
        <item x="513"/>
        <item x="294"/>
        <item x="82"/>
        <item x="31"/>
        <item x="389"/>
        <item x="489"/>
        <item x="490"/>
        <item x="258"/>
        <item x="365"/>
        <item x="494"/>
        <item x="501"/>
        <item x="557"/>
        <item x="558"/>
        <item x="559"/>
        <item x="560"/>
        <item x="84"/>
        <item x="506"/>
        <item x="507"/>
        <item x="390"/>
        <item x="504"/>
        <item x="72"/>
        <item x="515"/>
        <item x="516"/>
        <item x="517"/>
        <item x="518"/>
        <item x="328"/>
        <item x="519"/>
        <item m="1" x="1357"/>
        <item m="1" x="1252"/>
        <item x="538"/>
        <item x="164"/>
        <item x="418"/>
        <item x="499"/>
        <item x="548"/>
        <item x="551"/>
        <item x="552"/>
        <item x="67"/>
        <item x="574"/>
        <item x="565"/>
        <item x="566"/>
        <item x="572"/>
        <item x="588"/>
        <item m="1" x="1026"/>
        <item x="673"/>
        <item x="597"/>
        <item x="648"/>
        <item x="609"/>
        <item x="610"/>
        <item x="608"/>
        <item x="616"/>
        <item x="615"/>
        <item x="807"/>
        <item x="897"/>
        <item x="636"/>
        <item x="523"/>
        <item x="280"/>
        <item x="639"/>
        <item x="644"/>
        <item x="645"/>
        <item x="638"/>
        <item m="1" x="1220"/>
        <item x="537"/>
        <item x="646"/>
        <item x="643"/>
        <item x="647"/>
        <item x="471"/>
        <item x="432"/>
        <item x="669"/>
        <item x="855"/>
        <item x="670"/>
        <item x="671"/>
        <item x="672"/>
        <item x="601"/>
        <item x="441"/>
        <item x="442"/>
        <item x="443"/>
        <item x="444"/>
        <item x="446"/>
        <item x="688"/>
        <item x="687"/>
        <item x="691"/>
        <item x="692"/>
        <item x="702"/>
        <item x="117"/>
        <item x="693"/>
        <item m="1" x="983"/>
        <item x="450"/>
        <item x="463"/>
        <item x="696"/>
        <item x="697"/>
        <item x="699"/>
        <item x="700"/>
        <item x="701"/>
        <item x="866"/>
        <item x="50"/>
        <item x="695"/>
        <item x="703"/>
        <item x="427"/>
        <item x="651"/>
        <item x="101"/>
        <item x="650"/>
        <item x="719"/>
        <item x="640"/>
        <item m="1" x="1295"/>
        <item x="133"/>
        <item x="727"/>
        <item x="81"/>
        <item x="99"/>
        <item x="484"/>
        <item x="747"/>
        <item x="749"/>
        <item x="746"/>
        <item x="840"/>
        <item x="751"/>
        <item x="752"/>
        <item x="753"/>
        <item x="757"/>
        <item x="816"/>
        <item x="49"/>
        <item x="825"/>
        <item x="502"/>
        <item x="69"/>
        <item x="838"/>
        <item x="839"/>
        <item x="841"/>
        <item x="842"/>
        <item x="849"/>
        <item x="628"/>
        <item x="847"/>
        <item x="848"/>
        <item m="1" x="1099"/>
        <item x="452"/>
        <item x="374"/>
        <item x="851"/>
        <item m="1" x="947"/>
        <item x="856"/>
        <item m="1" x="1392"/>
        <item x="853"/>
        <item x="854"/>
        <item x="83"/>
        <item x="259"/>
        <item x="423"/>
        <item x="424"/>
        <item x="428"/>
        <item x="663"/>
        <item x="337"/>
        <item x="876"/>
        <item x="877"/>
        <item x="880"/>
        <item x="885"/>
        <item x="186"/>
        <item x="346"/>
        <item x="756"/>
        <item x="812"/>
        <item x="901"/>
        <item x="321"/>
        <item x="903"/>
        <item x="904"/>
        <item x="131"/>
        <item x="906"/>
        <item x="908"/>
        <item x="909"/>
        <item m="1" x="955"/>
        <item x="573"/>
        <item x="3"/>
        <item x="29"/>
        <item x="34"/>
        <item x="37"/>
        <item x="56"/>
        <item x="66"/>
        <item x="68"/>
        <item x="70"/>
        <item x="87"/>
        <item x="88"/>
        <item x="89"/>
        <item x="129"/>
        <item x="144"/>
        <item x="155"/>
        <item x="157"/>
        <item x="162"/>
        <item x="176"/>
        <item x="177"/>
        <item x="180"/>
        <item x="183"/>
        <item x="197"/>
        <item x="210"/>
        <item x="212"/>
        <item x="218"/>
        <item x="232"/>
        <item x="253"/>
        <item x="270"/>
        <item x="272"/>
        <item x="279"/>
        <item x="281"/>
        <item x="282"/>
        <item x="289"/>
        <item x="290"/>
        <item x="295"/>
        <item x="312"/>
        <item x="315"/>
        <item x="325"/>
        <item x="326"/>
        <item x="329"/>
        <item x="330"/>
        <item x="343"/>
        <item m="1" x="1148"/>
        <item x="348"/>
        <item x="353"/>
        <item x="356"/>
        <item x="358"/>
        <item x="370"/>
        <item x="372"/>
        <item x="379"/>
        <item x="380"/>
        <item x="388"/>
        <item x="399"/>
        <item x="403"/>
        <item x="405"/>
        <item x="410"/>
        <item x="411"/>
        <item x="415"/>
        <item x="430"/>
        <item x="451"/>
        <item x="462"/>
        <item x="473"/>
        <item x="474"/>
        <item x="488"/>
        <item x="503"/>
        <item x="505"/>
        <item x="512"/>
        <item x="521"/>
        <item x="522"/>
        <item x="528"/>
        <item x="535"/>
        <item x="544"/>
        <item x="545"/>
        <item x="554"/>
        <item x="564"/>
        <item x="581"/>
        <item x="582"/>
        <item x="584"/>
        <item x="585"/>
        <item x="587"/>
        <item x="589"/>
        <item x="591"/>
        <item x="606"/>
        <item x="623"/>
        <item x="624"/>
        <item x="626"/>
        <item x="627"/>
        <item x="632"/>
        <item x="635"/>
        <item m="1" x="1189"/>
        <item x="641"/>
        <item x="649"/>
        <item x="653"/>
        <item x="660"/>
        <item x="667"/>
        <item x="674"/>
        <item x="677"/>
        <item x="690"/>
        <item x="698"/>
        <item x="706"/>
        <item x="716"/>
        <item x="732"/>
        <item m="1" x="1036"/>
        <item x="734"/>
        <item x="755"/>
        <item x="764"/>
        <item x="766"/>
        <item x="771"/>
        <item x="777"/>
        <item x="779"/>
        <item x="781"/>
        <item x="782"/>
        <item x="784"/>
        <item x="795"/>
        <item x="806"/>
        <item x="833"/>
        <item x="835"/>
        <item x="843"/>
        <item x="844"/>
        <item x="845"/>
        <item x="850"/>
        <item x="852"/>
        <item x="857"/>
        <item x="859"/>
        <item x="861"/>
        <item x="868"/>
        <item x="869"/>
        <item x="870"/>
        <item x="874"/>
        <item x="886"/>
        <item x="887"/>
        <item x="890"/>
        <item x="893"/>
        <item x="896"/>
        <item x="898"/>
        <item x="900"/>
        <item x="902"/>
        <item x="910"/>
        <item x="57"/>
        <item x="349"/>
        <item x="376"/>
        <item x="737"/>
        <item x="802"/>
        <item x="6"/>
        <item x="10"/>
        <item x="11"/>
        <item x="12"/>
        <item x="18"/>
        <item x="19"/>
        <item x="113"/>
        <item x="123"/>
        <item x="124"/>
        <item x="292"/>
        <item x="334"/>
        <item x="396"/>
        <item x="493"/>
        <item x="546"/>
        <item x="583"/>
        <item x="620"/>
        <item x="625"/>
        <item x="637"/>
        <item x="642"/>
        <item x="661"/>
        <item x="685"/>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h="1" x="2"/>
        <item h="1" x="0"/>
        <item h="1" x="6"/>
        <item h="1" x="3"/>
        <item x="1"/>
        <item h="1" x="4"/>
        <item h="1" x="5"/>
        <item h="1" m="1" x="7"/>
      </items>
    </pivotField>
    <pivotField axis="axisRow" showAll="0">
      <items count="5">
        <item x="1"/>
        <item h="1" x="2"/>
        <item sd="0" x="0"/>
        <item h="1" x="3"/>
        <item t="default"/>
      </items>
    </pivotField>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axis="axisRow" dataField="1" showAll="0" sortType="descending">
      <items count="240">
        <item sd="0" x="59"/>
        <item sd="0" x="84"/>
        <item sd="0" m="1" x="233"/>
        <item sd="0" x="32"/>
        <item sd="0" x="116"/>
        <item sd="0" x="225"/>
        <item sd="0" x="109"/>
        <item sd="0" x="130"/>
        <item sd="0" x="8"/>
        <item sd="0" x="50"/>
        <item sd="0" x="51"/>
        <item sd="0" x="55"/>
        <item sd="0" x="58"/>
        <item sd="0" x="174"/>
        <item sd="0" x="60"/>
        <item sd="0" x="52"/>
        <item sd="0" x="62"/>
        <item sd="0" x="64"/>
        <item sd="0" x="212"/>
        <item sd="0" x="145"/>
        <item sd="0" m="1" x="237"/>
        <item sd="0" x="9"/>
        <item sd="0" x="72"/>
        <item sd="0" m="1" x="235"/>
        <item sd="0" x="76"/>
        <item sd="0" x="78"/>
        <item sd="0" x="79"/>
        <item sd="0" x="61"/>
        <item sd="0" x="89"/>
        <item sd="0" x="90"/>
        <item sd="0" x="48"/>
        <item sd="0" x="95"/>
        <item sd="0" x="96"/>
        <item sd="0" x="97"/>
        <item sd="0" x="98"/>
        <item sd="0" x="23"/>
        <item sd="0" x="100"/>
        <item sd="0" x="10"/>
        <item sd="0" x="144"/>
        <item sd="0" x="22"/>
        <item sd="0" x="103"/>
        <item sd="0" m="1" x="229"/>
        <item sd="0" x="123"/>
        <item sd="0" x="110"/>
        <item sd="0" x="158"/>
        <item sd="0" x="112"/>
        <item sd="0" x="41"/>
        <item sd="0" x="71"/>
        <item sd="0" x="13"/>
        <item sd="0" x="132"/>
        <item sd="0" x="49"/>
        <item sd="0" x="126"/>
        <item sd="0" x="127"/>
        <item sd="0" x="53"/>
        <item sd="0" x="128"/>
        <item sd="0" x="139"/>
        <item sd="0" x="11"/>
        <item sd="0" x="134"/>
        <item sd="0" x="136"/>
        <item sd="0" x="18"/>
        <item sd="0" x="185"/>
        <item sd="0" x="1"/>
        <item sd="0" x="5"/>
        <item sd="0" x="34"/>
        <item sd="0" x="165"/>
        <item sd="0" x="148"/>
        <item sd="0" x="25"/>
        <item sd="0" x="153"/>
        <item sd="0" x="154"/>
        <item sd="0" x="20"/>
        <item sd="0" x="81"/>
        <item sd="0" m="1" x="232"/>
        <item sd="0" x="15"/>
        <item sd="0" x="43"/>
        <item sd="0" x="21"/>
        <item sd="0" m="1" x="236"/>
        <item sd="0" m="1" x="238"/>
        <item sd="0" x="44"/>
        <item sd="0" x="186"/>
        <item sd="0" x="133"/>
        <item sd="0" x="170"/>
        <item sd="0" x="47"/>
        <item sd="0" m="1" x="228"/>
        <item sd="0" x="57"/>
        <item sd="0" x="77"/>
        <item sd="0" x="74"/>
        <item sd="0" x="2"/>
        <item sd="0" x="210"/>
        <item sd="0" x="111"/>
        <item sd="0" x="40"/>
        <item sd="0" x="35"/>
        <item sd="0" x="175"/>
        <item sd="0" x="173"/>
        <item sd="0" x="166"/>
        <item sd="0" x="177"/>
        <item sd="0" x="181"/>
        <item sd="0" x="122"/>
        <item sd="0" x="46"/>
        <item sd="0" x="119"/>
        <item sd="0" x="107"/>
        <item sd="0" x="223"/>
        <item sd="0" x="187"/>
        <item sd="0" x="12"/>
        <item sd="0" x="188"/>
        <item sd="0" x="157"/>
        <item sd="0" x="192"/>
        <item sd="0" x="17"/>
        <item sd="0" x="38"/>
        <item sd="0" x="195"/>
        <item sd="0" x="196"/>
        <item sd="0" x="7"/>
        <item sd="0" x="56"/>
        <item sd="0" x="113"/>
        <item sd="0" x="42"/>
        <item sd="0" x="54"/>
        <item sd="0" x="152"/>
        <item sd="0" x="179"/>
        <item sd="0" x="207"/>
        <item sd="0" x="26"/>
        <item sd="0" x="168"/>
        <item sd="0" m="1" x="231"/>
        <item sd="0" x="88"/>
        <item sd="0" x="218"/>
        <item sd="0" x="92"/>
        <item sd="0" x="24"/>
        <item sd="0" x="29"/>
        <item sd="0" x="6"/>
        <item sd="0" x="194"/>
        <item sd="0" x="219"/>
        <item sd="0" x="220"/>
        <item sd="0" x="172"/>
        <item sd="0" x="30"/>
        <item sd="0" x="160"/>
        <item sd="0" x="226"/>
        <item sd="0" x="169"/>
        <item sd="0" x="91"/>
        <item sd="0" x="27"/>
        <item sd="0" x="131"/>
        <item sd="0" x="31"/>
        <item sd="0" x="205"/>
        <item sd="0" x="19"/>
        <item sd="0" x="104"/>
        <item sd="0" x="102"/>
        <item sd="0" m="1" x="234"/>
        <item sd="0" x="16"/>
        <item sd="0" x="215"/>
        <item sd="0" x="142"/>
        <item sd="0" x="183"/>
        <item sd="0" x="178"/>
        <item sd="0" x="99"/>
        <item sd="0" m="1" x="230"/>
        <item sd="0" x="85"/>
        <item sd="0" x="214"/>
        <item sd="0" x="105"/>
        <item sd="0" x="193"/>
        <item sd="0" x="129"/>
        <item sd="0" x="70"/>
        <item sd="0" x="125"/>
        <item sd="0" x="167"/>
        <item sd="0" x="163"/>
        <item sd="0" x="224"/>
        <item sd="0" x="37"/>
        <item sd="0" x="65"/>
        <item sd="0" x="73"/>
        <item sd="0" x="87"/>
        <item sd="0" x="117"/>
        <item sd="0" x="135"/>
        <item sd="0" x="124"/>
        <item sd="0" x="141"/>
        <item sd="0" x="28"/>
        <item sd="0" m="1" x="227"/>
        <item sd="0" x="198"/>
        <item sd="0" x="101"/>
        <item sd="0" x="137"/>
        <item sd="0" x="146"/>
        <item sd="0" x="182"/>
        <item sd="0" x="3"/>
        <item sd="0" x="140"/>
        <item sd="0" x="0"/>
        <item sd="0" x="39"/>
        <item sd="0" x="69"/>
        <item sd="0" x="147"/>
        <item sd="0" x="67"/>
        <item sd="0" x="203"/>
        <item sd="0" x="209"/>
        <item sd="0" x="94"/>
        <item sd="0" x="159"/>
        <item sd="0" x="176"/>
        <item sd="0" x="180"/>
        <item sd="0" x="75"/>
        <item sd="0" x="45"/>
        <item sd="0" x="155"/>
        <item sd="0" x="156"/>
        <item sd="0" x="184"/>
        <item sd="0" x="202"/>
        <item sd="0" x="14"/>
        <item sd="0" x="66"/>
        <item sd="0" x="68"/>
        <item sd="0" x="106"/>
        <item sd="0" x="108"/>
        <item sd="0" x="86"/>
        <item sd="0" x="190"/>
        <item sd="0" x="197"/>
        <item sd="0" x="208"/>
        <item sd="0" x="149"/>
        <item sd="0" x="4"/>
        <item sd="0" x="63"/>
        <item sd="0" x="80"/>
        <item sd="0" x="82"/>
        <item sd="0" x="93"/>
        <item sd="0" x="115"/>
        <item sd="0" x="120"/>
        <item sd="0" x="121"/>
        <item sd="0" x="161"/>
        <item sd="0" x="162"/>
        <item sd="0" x="83"/>
        <item sd="0" x="199"/>
        <item sd="0" x="200"/>
        <item sd="0" x="204"/>
        <item sd="0" x="213"/>
        <item sd="0" x="221"/>
        <item sd="0" x="222"/>
        <item sd="0" x="143"/>
        <item sd="0" x="217"/>
        <item sd="0" x="216"/>
        <item sd="0" x="33"/>
        <item sd="0" x="36"/>
        <item sd="0" x="114"/>
        <item sd="0" x="118"/>
        <item sd="0" x="138"/>
        <item sd="0" x="150"/>
        <item sd="0" x="151"/>
        <item sd="0" x="164"/>
        <item sd="0" x="171"/>
        <item sd="0" x="189"/>
        <item sd="0" x="191"/>
        <item sd="0" x="201"/>
        <item sd="0" x="206"/>
        <item sd="0" x="211"/>
        <item t="default" sd="0"/>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4">
    <field x="24"/>
    <field x="15"/>
    <field x="0"/>
    <field x="14"/>
  </rowFields>
  <rowItems count="202">
    <i>
      <x v="35"/>
    </i>
    <i>
      <x v="56"/>
    </i>
    <i>
      <x v="102"/>
    </i>
    <i>
      <x v="62"/>
    </i>
    <i>
      <x v="63"/>
    </i>
    <i>
      <x v="110"/>
    </i>
    <i>
      <x v="124"/>
    </i>
    <i>
      <x v="61"/>
    </i>
    <i>
      <x v="8"/>
    </i>
    <i>
      <x v="17"/>
    </i>
    <i>
      <x v="21"/>
    </i>
    <i>
      <x v="74"/>
    </i>
    <i>
      <x v="126"/>
    </i>
    <i>
      <x v="131"/>
    </i>
    <i>
      <x v="111"/>
    </i>
    <i>
      <x v="53"/>
    </i>
    <i>
      <x v="31"/>
    </i>
    <i>
      <x v="39"/>
    </i>
    <i>
      <x v="70"/>
    </i>
    <i>
      <x v="107"/>
    </i>
    <i>
      <x v="136"/>
    </i>
    <i>
      <x v="225"/>
    </i>
    <i>
      <x v="169"/>
    </i>
    <i>
      <x v="138"/>
    </i>
    <i>
      <x v="25"/>
    </i>
    <i>
      <x v="81"/>
    </i>
    <i>
      <x v="182"/>
    </i>
    <i>
      <x v="176"/>
    </i>
    <i>
      <x v="187"/>
    </i>
    <i>
      <x v="27"/>
    </i>
    <i>
      <x v="140"/>
    </i>
    <i>
      <x v="37"/>
    </i>
    <i>
      <x v="46"/>
    </i>
    <i>
      <x v="22"/>
    </i>
    <i>
      <x v="48"/>
    </i>
    <i>
      <x v="114"/>
    </i>
    <i>
      <x v="59"/>
    </i>
    <i>
      <x v="72"/>
    </i>
    <i>
      <x v="69"/>
    </i>
    <i>
      <x v="113"/>
    </i>
    <i>
      <x v="158"/>
    </i>
    <i>
      <x v="132"/>
    </i>
    <i>
      <x v="215"/>
    </i>
    <i>
      <x v="66"/>
    </i>
    <i>
      <x v="10"/>
    </i>
    <i>
      <x v="6"/>
    </i>
    <i>
      <x v="191"/>
    </i>
    <i>
      <x v="86"/>
    </i>
    <i>
      <x v="127"/>
    </i>
    <i>
      <x v="89"/>
    </i>
    <i>
      <x v="135"/>
    </i>
    <i>
      <x v="97"/>
    </i>
    <i>
      <x v="142"/>
    </i>
    <i>
      <x v="104"/>
    </i>
    <i>
      <x v="42"/>
    </i>
    <i>
      <x v="106"/>
    </i>
    <i>
      <x v="200"/>
    </i>
    <i>
      <x v="30"/>
    </i>
    <i>
      <x v="116"/>
    </i>
    <i>
      <x v="204"/>
    </i>
    <i>
      <x v="172"/>
    </i>
    <i>
      <x v="52"/>
    </i>
    <i>
      <x v="99"/>
    </i>
    <i>
      <x v="94"/>
    </i>
    <i>
      <x v="58"/>
    </i>
    <i>
      <x v="85"/>
    </i>
    <i>
      <x v="65"/>
    </i>
    <i>
      <x v="54"/>
    </i>
    <i>
      <x v="47"/>
    </i>
    <i>
      <x v="184"/>
    </i>
    <i>
      <x/>
    </i>
    <i>
      <x v="198"/>
    </i>
    <i>
      <x v="210"/>
    </i>
    <i>
      <x v="15"/>
    </i>
    <i>
      <x v="24"/>
    </i>
    <i>
      <x v="141"/>
    </i>
    <i>
      <x v="224"/>
    </i>
    <i>
      <x v="155"/>
    </i>
    <i>
      <x v="123"/>
    </i>
    <i>
      <x v="11"/>
    </i>
    <i>
      <x v="32"/>
    </i>
    <i>
      <x v="93"/>
    </i>
    <i>
      <x v="49"/>
    </i>
    <i>
      <x v="188"/>
    </i>
    <i>
      <x v="79"/>
    </i>
    <i>
      <x v="197"/>
    </i>
    <i>
      <x v="12"/>
    </i>
    <i>
      <x v="95"/>
    </i>
    <i>
      <x v="83"/>
    </i>
    <i>
      <x v="208"/>
    </i>
    <i>
      <x v="137"/>
    </i>
    <i>
      <x v="139"/>
    </i>
    <i>
      <x v="217"/>
    </i>
    <i>
      <x v="118"/>
    </i>
    <i>
      <x v="233"/>
    </i>
    <i>
      <x v="121"/>
    </i>
    <i>
      <x v="133"/>
    </i>
    <i>
      <x v="44"/>
    </i>
    <i>
      <x v="228"/>
    </i>
    <i>
      <x v="206"/>
    </i>
    <i>
      <x v="5"/>
    </i>
    <i>
      <x v="175"/>
    </i>
    <i>
      <x v="112"/>
    </i>
    <i>
      <x v="67"/>
    </i>
    <i>
      <x v="55"/>
    </i>
    <i>
      <x v="4"/>
    </i>
    <i>
      <x v="1"/>
    </i>
    <i>
      <x v="29"/>
    </i>
    <i>
      <x v="115"/>
    </i>
    <i>
      <x v="43"/>
    </i>
    <i>
      <x v="51"/>
    </i>
    <i>
      <x v="193"/>
    </i>
    <i>
      <x v="117"/>
    </i>
    <i>
      <x v="202"/>
    </i>
    <i>
      <x v="77"/>
    </i>
    <i>
      <x v="211"/>
    </i>
    <i>
      <x v="119"/>
    </i>
    <i>
      <x v="223"/>
    </i>
    <i>
      <x v="78"/>
    </i>
    <i>
      <x v="109"/>
    </i>
    <i>
      <x v="122"/>
    </i>
    <i>
      <x v="173"/>
    </i>
    <i>
      <x v="57"/>
    </i>
    <i>
      <x v="177"/>
    </i>
    <i>
      <x v="80"/>
    </i>
    <i>
      <x v="185"/>
    </i>
    <i>
      <x v="125"/>
    </i>
    <i>
      <x v="189"/>
    </i>
    <i>
      <x v="33"/>
    </i>
    <i>
      <x v="195"/>
    </i>
    <i>
      <x v="26"/>
    </i>
    <i>
      <x v="101"/>
    </i>
    <i>
      <x v="128"/>
    </i>
    <i>
      <x v="7"/>
    </i>
    <i>
      <x v="129"/>
    </i>
    <i>
      <x v="68"/>
    </i>
    <i>
      <x v="130"/>
    </i>
    <i>
      <x v="213"/>
    </i>
    <i>
      <x v="34"/>
    </i>
    <i>
      <x v="28"/>
    </i>
    <i>
      <x v="13"/>
    </i>
    <i>
      <x v="45"/>
    </i>
    <i>
      <x v="238"/>
    </i>
    <i>
      <x v="230"/>
    </i>
    <i>
      <x v="84"/>
    </i>
    <i>
      <x v="235"/>
    </i>
    <i>
      <x v="16"/>
    </i>
    <i>
      <x v="19"/>
    </i>
    <i>
      <x v="9"/>
    </i>
    <i>
      <x v="174"/>
    </i>
    <i>
      <x v="60"/>
    </i>
    <i>
      <x v="14"/>
    </i>
    <i>
      <x v="36"/>
    </i>
    <i>
      <x v="181"/>
    </i>
    <i>
      <x v="87"/>
    </i>
    <i>
      <x v="96"/>
    </i>
    <i>
      <x v="88"/>
    </i>
    <i>
      <x v="186"/>
    </i>
    <i>
      <x v="3"/>
    </i>
    <i>
      <x v="50"/>
    </i>
    <i>
      <x v="90"/>
    </i>
    <i>
      <x v="98"/>
    </i>
    <i>
      <x v="145"/>
    </i>
    <i>
      <x v="194"/>
    </i>
    <i>
      <x v="146"/>
    </i>
    <i>
      <x v="196"/>
    </i>
    <i>
      <x v="147"/>
    </i>
    <i>
      <x v="100"/>
    </i>
    <i>
      <x v="148"/>
    </i>
    <i>
      <x v="201"/>
    </i>
    <i>
      <x v="149"/>
    </i>
    <i>
      <x v="203"/>
    </i>
    <i>
      <x v="151"/>
    </i>
    <i>
      <x v="205"/>
    </i>
    <i>
      <x v="152"/>
    </i>
    <i>
      <x v="207"/>
    </i>
    <i>
      <x v="153"/>
    </i>
    <i>
      <x v="105"/>
    </i>
    <i>
      <x v="154"/>
    </i>
    <i>
      <x v="212"/>
    </i>
    <i>
      <x v="91"/>
    </i>
    <i>
      <x v="214"/>
    </i>
    <i>
      <x v="156"/>
    </i>
    <i>
      <x v="216"/>
    </i>
    <i>
      <x v="92"/>
    </i>
    <i>
      <x v="220"/>
    </i>
    <i>
      <x v="160"/>
    </i>
    <i>
      <x v="108"/>
    </i>
    <i>
      <x v="161"/>
    </i>
    <i>
      <x v="227"/>
    </i>
    <i>
      <x v="164"/>
    </i>
    <i>
      <x v="229"/>
    </i>
    <i>
      <x v="165"/>
    </i>
    <i>
      <x v="232"/>
    </i>
    <i>
      <x v="167"/>
    </i>
    <i>
      <x v="234"/>
    </i>
    <i>
      <x v="168"/>
    </i>
    <i>
      <x v="237"/>
    </i>
    <i>
      <x v="18"/>
    </i>
    <i>
      <x v="171"/>
    </i>
    <i>
      <x v="134"/>
    </i>
    <i t="grand">
      <x/>
    </i>
  </rowItems>
  <colItems count="1">
    <i/>
  </colItems>
  <dataFields count="1">
    <dataField name="Count of Surname" fld="2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HistProp" displayName="HistProp" ref="A5:AF921" totalsRowShown="0" headerRowDxfId="120" dataDxfId="119" tableBorderDxfId="118">
  <autoFilter ref="A5:AF921"/>
  <sortState ref="A6:AF921">
    <sortCondition ref="D5:D921"/>
  </sortState>
  <tableColumns count="32">
    <tableColumn id="32" name="MIHP Link" dataDxfId="117">
      <calculatedColumnFormula>HYPERLINK(AF6,B6)</calculatedColumnFormula>
    </tableColumn>
    <tableColumn id="1" name="Site Number" dataDxfId="116" dataCellStyle="Hyperlink"/>
    <tableColumn id="30" name="Site Order" dataDxfId="115">
      <calculatedColumnFormula>IFERROR(VALUE(SUBSTITUTE(B6,"HO-","")),9999)</calculatedColumnFormula>
    </tableColumn>
    <tableColumn id="2" name="Site Name" dataDxfId="114"/>
    <tableColumn id="3" name="Address" dataDxfId="113"/>
    <tableColumn id="19" name="House#" dataDxfId="112"/>
    <tableColumn id="20" name="Street" dataDxfId="111"/>
    <tableColumn id="4" name="Town" dataDxfId="110"/>
    <tableColumn id="5" name="Update 2013" dataDxfId="109"/>
    <tableColumn id="17" name="Natl. Reg." dataDxfId="108"/>
    <tableColumn id="18" name="MHT Easement" dataDxfId="107"/>
    <tableColumn id="6" name="Type" dataDxfId="106"/>
    <tableColumn id="16" name="Style" dataDxfId="105"/>
    <tableColumn id="7" name="Current State" dataDxfId="104"/>
    <tableColumn id="8" name="As Of" dataDxfId="103"/>
    <tableColumn id="9" name="Last Known Owner" dataDxfId="102"/>
    <tableColumn id="10" name="Original Owner(s)" dataDxfId="101"/>
    <tableColumn id="11" name="Const. Date" dataDxfId="100"/>
    <tableColumn id="12" name="Land Grant" dataDxfId="99"/>
    <tableColumn id="13" name="Land Grant Owner" dataDxfId="98">
      <calculatedColumnFormula>IFERROR(VLOOKUP(UPPER(S6),LandGrants[],7,FALSE),"")</calculatedColumnFormula>
    </tableColumn>
    <tableColumn id="14" name="Land Grant Date" dataDxfId="97">
      <calculatedColumnFormula>IFERROR(VLOOKUP(S6,LandGrants[],9,FALSE),"")</calculatedColumnFormula>
    </tableColumn>
    <tableColumn id="15" name="Notes" dataDxfId="96"/>
    <tableColumn id="21" name="Wiki URL (for Map Coord)" dataDxfId="95"/>
    <tableColumn id="22" name="Web Site" dataDxfId="94"/>
    <tableColumn id="24" name="Natl Reg Site" dataDxfId="93"/>
    <tableColumn id="23" name="URL1" dataDxfId="92"/>
    <tableColumn id="25" name="URL2" dataDxfId="91"/>
    <tableColumn id="26" name="Show/Tour" dataDxfId="90"/>
    <tableColumn id="27" name="HO #" dataDxfId="89">
      <calculatedColumnFormula>VALUE(SUBSTITUTE(SUBSTITUTE(SUBSTITUTE(RIGHT(B6,4),"HO",""),"O",""),"-",""))</calculatedColumnFormula>
    </tableColumn>
    <tableColumn id="28" name="Visited" dataDxfId="88"/>
    <tableColumn id="29" name="Map Desc" dataDxfId="87">
      <calculatedColumnFormula>IF(ISBLANK(M6),"",IF(ISBLANK(N6),"",N6 &amp; " ") &amp; M6 &amp; " built in " &amp;R6 &amp; " on a tract of land called " &amp; S6 &amp; " patented by " &amp; TRIM(T6) &amp; " in " &amp; U6 &amp; ";  Original owner(s): " &amp; Q6)</calculatedColumnFormula>
    </tableColumn>
    <tableColumn id="31" name="MIHP URL" dataDxfId="86">
      <calculatedColumnFormula>"https://mht.maryland.gov/secure/medusa/PDF/Howard/"&amp;B6&amp;".pdf"</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4" name="LandGrants" displayName="LandGrants" ref="A5:AV918" totalsRowShown="0" headerRowDxfId="85" dataDxfId="83" headerRowBorderDxfId="84" tableBorderDxfId="82" totalsRowBorderDxfId="81">
  <autoFilter ref="A5:AV918"/>
  <sortState ref="A6:AV918">
    <sortCondition ref="A5:A918"/>
  </sortState>
  <tableColumns count="48">
    <tableColumn id="1" name="Land Grant" dataDxfId="80"/>
    <tableColumn id="19" name="Map Grant Name" dataDxfId="79">
      <calculatedColumnFormula>IFERROR(VLOOKUP(A6,MapGrantsTbl[Short Name], 1, FALSE),IFERROR(VLOOKUP(A6,MapGrantsTbl[Other Map Grant Name],1,FALSE),""))</calculatedColumnFormula>
    </tableColumn>
    <tableColumn id="17" name="Surveyed By Last First" dataDxfId="78"/>
    <tableColumn id="45" name="Surveyed By First Last" dataDxfId="77">
      <calculatedColumnFormula>IF(ISBLANK(C6),"",IFERROR(RIGHT(C6,LEN(C6)-FIND(",",C6)) &amp; " " &amp; LEFT(C6,1) &amp; LOWER(MID(C6,2, FIND(",",C6)-2)),""))</calculatedColumnFormula>
    </tableColumn>
    <tableColumn id="30" name="Survey Date" dataDxfId="76"/>
    <tableColumn id="11" name="Survey Year" dataDxfId="75">
      <calculatedColumnFormula>RIGHT(E6,4)</calculatedColumnFormula>
    </tableColumn>
    <tableColumn id="47" name="Survey KML Date" dataDxfId="74">
      <calculatedColumnFormula>IF(ISBLANK(E6),"",F6&amp;"-"&amp;RIGHT("00" &amp; SUBSTITUTE(LEFT(E6,2),"/",""),2))</calculatedColumnFormula>
    </tableColumn>
    <tableColumn id="2" name="Patented To Last First" dataDxfId="73"/>
    <tableColumn id="46" name="Patented To First Last" dataDxfId="72">
      <calculatedColumnFormula>IFERROR(RIGHT(H6,LEN(H6)-FIND(",",H6)) &amp; " " &amp; LEFT(H6,1) &amp; LOWER(MID(H6,2, FIND(",",H6)-2)),"")</calculatedColumnFormula>
    </tableColumn>
    <tableColumn id="12" name="Patent Owner" dataDxfId="71">
      <calculatedColumnFormula>H6</calculatedColumnFormula>
    </tableColumn>
    <tableColumn id="3" name="Patent Date" dataDxfId="70"/>
    <tableColumn id="7" name="Patent Year" dataDxfId="69">
      <calculatedColumnFormula>RIGHT(K6,4)</calculatedColumnFormula>
    </tableColumn>
    <tableColumn id="48" name="Patent KML Date" dataDxfId="68">
      <calculatedColumnFormula>IF(ISBLANK(K6),"",L6&amp;"-"&amp;
IF(LEFT(K6,3)="Feb","02",
IF(LEFT(K6,3)="Mar","03",
IF(LEFT(K6,3)="Apr","04",
IF(LEFT(K6,3)="May","05",
IF(LEFT(K6,3)="Jun","06",
IF(LEFT(K6,3)="Jul","07",
IF(LEFT(K6,3)="Aug","08",
IF(LEFT(K6,3)="Sep","09",
IF(LEFT(K6,3)="Oct","10",
IF(LEFT(K6,3)="Nov","11",
IF(LEFT(K6,3)="Dec","12","01"))))))))))))</calculatedColumnFormula>
    </tableColumn>
    <tableColumn id="13" name="County As Of Patent Date" dataDxfId="67"/>
    <tableColumn id="5" name="Current County" dataDxfId="66"/>
    <tableColumn id="6" name="Original" dataDxfId="65"/>
    <tableColumn id="14" name="Acres" dataDxfId="64"/>
    <tableColumn id="4" name="Location" dataDxfId="63"/>
    <tableColumn id="16" name="Repatented As" dataDxfId="62"/>
    <tableColumn id="9" name="Underlying Original Land Patent(s)" dataDxfId="61">
      <calculatedColumnFormula>V6</calculatedColumnFormula>
    </tableColumn>
    <tableColumn id="15" name="Notes" dataDxfId="60"/>
    <tableColumn id="20" name="MSA Patent Folder or Survey" dataDxfId="59"/>
    <tableColumn id="27" name="MSA Plat" dataDxfId="58" dataCellStyle="Hyperlink"/>
    <tableColumn id="33" name="Transactions" dataDxfId="57" dataCellStyle="Hyperlink"/>
    <tableColumn id="21" name="Surname" dataDxfId="56">
      <calculatedColumnFormula>IFERROR(LEFT(J6, FIND(",",J6)-1),"")</calculatedColumnFormula>
    </tableColumn>
    <tableColumn id="10" name="Family" dataDxfId="55"/>
    <tableColumn id="8" name="Map Description" dataDxfId="54">
      <calculatedColumnFormula>IF(ISBLANK(E6),"","Surveyed "&amp;E6)  &amp; IF(ISBLANK(C6),"", " by " &amp;TRIM(D6)) &amp; IF(ISBLANK(E6),"","; ") &amp; IF(ISBLANK(K6),"","Patented in " &amp; K6)  &amp; IF(ISBLANK(H6),"", " by " &amp; TRIM(I6)) &amp; IF(ISBLANK(Q6),"",IF(Q6=0,""," for " &amp; Q6 &amp; " acres")) &amp; IF(ISBLANK(S6),""," repatented as " &amp; S6) &amp; IF(ISBLANK(R6),"", "; " &amp; R6) &amp; IF(ISBLANK(X6),"", ".  " &amp; X6&amp;".")</calculatedColumnFormula>
    </tableColumn>
    <tableColumn id="18" name="Short Name" dataDxfId="53">
      <calculatedColumnFormula>IF(IFERROR(FIND("-",A6),0)=0,SUBSTITUTE(A6,"'",""),SUBSTITUTE(LEFT(A6,FIND("-",A6)-2),"'",""))</calculatedColumnFormula>
    </tableColumn>
    <tableColumn id="22" name="Short Name2" dataDxfId="52">
      <calculatedColumnFormula>SUBSTITUTE(A6,"'","")</calculatedColumnFormula>
    </tableColumn>
    <tableColumn id="23" name="Mapped Patent Year" dataDxfId="51">
      <calculatedColumnFormula>IFERROR(VLOOKUP(A6,MapGrantsTbl[], 5, FALSE),"")</calculatedColumnFormula>
    </tableColumn>
    <tableColumn id="24" name="Match Patent Year" dataDxfId="50">
      <calculatedColumnFormula>IF(L6=AD6,"Y", IF(LEFT(AD6,1)&lt;&gt;"1","","N"))</calculatedColumnFormula>
    </tableColumn>
    <tableColumn id="25" name="Mapped Desc" dataDxfId="49">
      <calculatedColumnFormula>IFERROR(VLOOKUP(A6,MapGrantsTbl[], 3, FALSE),"")</calculatedColumnFormula>
    </tableColumn>
    <tableColumn id="26" name="Match Mapped Desc" dataDxfId="48">
      <calculatedColumnFormula>IF(AA6=AF6,"Y", IF(LEN(LEFT(AF6,4))&lt;&gt;4,"","N"))</calculatedColumnFormula>
    </tableColumn>
    <tableColumn id="39" name="Post Office" dataDxfId="47"/>
    <tableColumn id="29" name="Plat Type" dataDxfId="46"/>
    <tableColumn id="28" name="Plat Notes / Dependencies" dataDxfId="45"/>
    <tableColumn id="40" name="Plat Quality" dataDxfId="44"/>
    <tableColumn id="31" name="Plat Declination" dataDxfId="43"/>
    <tableColumn id="32" name="Platted" dataDxfId="42">
      <calculatedColumnFormula>IFERROR(VLOOKUP(A6,Platted[],2,FALSE),"")</calculatedColumnFormula>
    </tableColumn>
    <tableColumn id="34" name="Dorsey's Map" dataDxfId="41"/>
    <tableColumn id="35" name="Shawn's Map" dataDxfId="40"/>
    <tableColumn id="36" name="Map Notes" dataDxfId="39"/>
    <tableColumn id="37" name="Mapped Patent Year2" dataDxfId="38">
      <calculatedColumnFormula>IFERROR(VLOOKUP(A6,MapGrantsTbl[], 5, FALSE),"")</calculatedColumnFormula>
    </tableColumn>
    <tableColumn id="38" name="Match Patent Year2" dataDxfId="37">
      <calculatedColumnFormula>IF(L6=AQ6,"Y", IF(LEN(LEFT(AQ6,4))&lt;&gt;4,"","N"))</calculatedColumnFormula>
    </tableColumn>
    <tableColumn id="41" name="Mapped Desc2" dataDxfId="36">
      <calculatedColumnFormula>IFERROR(VLOOKUP(A6,MapGrantsTbl[],3, FALSE),"")</calculatedColumnFormula>
    </tableColumn>
    <tableColumn id="42" name="Match Desc" dataDxfId="35">
      <calculatedColumnFormula>IF(AA6=AS6,"Y", IF(LEN(LEFT(AS6,4))&lt;&gt;4,"","N"))</calculatedColumnFormula>
    </tableColumn>
    <tableColumn id="43" name="Mapped Date" dataDxfId="34">
      <calculatedColumnFormula>IFERROR(VLOOKUP(A6,MapGrantsTbl[],5, FALSE),"")</calculatedColumnFormula>
    </tableColumn>
    <tableColumn id="44" name="Match Date" dataDxfId="33">
      <calculatedColumnFormula>IF(L6=AU6,"Y", IF(LEN(LEFT(AU6,4))&lt;&gt;4,"","N"))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1" name="MapGrantsTbl" displayName="MapGrantsTbl" ref="B1:H731" totalsRowShown="0" headerRowDxfId="32" dataDxfId="30" headerRowBorderDxfId="31" tableBorderDxfId="29" totalsRowBorderDxfId="28">
  <autoFilter ref="B1:H731"/>
  <tableColumns count="7">
    <tableColumn id="16" name="Short Name" dataDxfId="27">
      <calculatedColumnFormula>SUBSTITUTE(UPPER(IF(IFERROR(FIND("(",C2),0) &gt; 0, LEFT(C2,FIND("(",C2)-2),C2)),"'","")</calculatedColumnFormula>
    </tableColumn>
    <tableColumn id="3" name="Map Grant Name" dataDxfId="26"/>
    <tableColumn id="4" name="Map Description" dataDxfId="25"/>
    <tableColumn id="1" name="Patent Date" dataDxfId="24"/>
    <tableColumn id="2" name="Patent Year" dataDxfId="23">
      <calculatedColumnFormula>LEFT(E2,4)</calculatedColumnFormula>
    </tableColumn>
    <tableColumn id="5" name="Other Map Grant Name" dataDxfId="22">
      <calculatedColumnFormula>IF(IFERROR(FIND("(",C2),0)=0,"",UPPER((SUBSTITUTE(SUBSTITUTE(RIGHT(C2,LEN(C2)-FIND("(",C2)),")",""),"'",""))))</calculatedColumnFormula>
    </tableColumn>
    <tableColumn id="15" name="Land Grant Name" dataDxfId="21">
      <calculatedColumnFormula>IFERROR(VLOOKUP(B2,LandGrants[],1,FALSE),"")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7" name="Table7" displayName="Table7" ref="A1:C6" totalsRowShown="0">
  <autoFilter ref="A1:C6"/>
  <tableColumns count="3">
    <tableColumn id="1" name="Hundred Name"/>
    <tableColumn id="2" name="Location"/>
    <tableColumn id="3" name="Land Grants"/>
  </tableColumns>
  <tableStyleInfo name="TableStyleMedium2" showFirstColumn="0" showLastColumn="0" showRowStripes="1" showColumnStripes="0"/>
</table>
</file>

<file path=xl/tables/table5.xml><?xml version="1.0" encoding="utf-8"?>
<table xmlns="http://schemas.openxmlformats.org/spreadsheetml/2006/main" id="8" name="Table8" displayName="Table8" ref="F1:I35" totalsRowShown="0" dataDxfId="20">
  <autoFilter ref="F1:I35"/>
  <sortState ref="F2:I35">
    <sortCondition ref="F1:F35"/>
  </sortState>
  <tableColumns count="4">
    <tableColumn id="1" name="Branch" dataDxfId="19"/>
    <tableColumn id="4" name="River" dataDxfId="18"/>
    <tableColumn id="2" name="Location" dataDxfId="17"/>
    <tableColumn id="3" name="Land Patents" dataDxfId="16"/>
  </tableColumns>
  <tableStyleInfo name="TableStyleMedium2" showFirstColumn="0" showLastColumn="0" showRowStripes="1" showColumnStripes="0"/>
</table>
</file>

<file path=xl/tables/table6.xml><?xml version="1.0" encoding="utf-8"?>
<table xmlns="http://schemas.openxmlformats.org/spreadsheetml/2006/main" id="15" name="Table15" displayName="Table15" ref="F38:I41" totalsRowShown="0">
  <autoFilter ref="F38:I41"/>
  <tableColumns count="4">
    <tableColumn id="1" name="Others Places"/>
    <tableColumn id="2" name="Blank1"/>
    <tableColumn id="3" name="Blank2"/>
    <tableColumn id="4" name="Land Patents" dataDxfId="15"/>
  </tableColumns>
  <tableStyleInfo name="TableStyleMedium2" showFirstColumn="0" showLastColumn="0" showRowStripes="1" showColumnStripes="0"/>
</table>
</file>

<file path=xl/tables/table7.xml><?xml version="1.0" encoding="utf-8"?>
<table xmlns="http://schemas.openxmlformats.org/spreadsheetml/2006/main" id="17" name="Platted" displayName="Platted" ref="A1:O757" totalsRowShown="0">
  <autoFilter ref="A1:O757"/>
  <sortState ref="A2:O758">
    <sortCondition ref="A1:A758"/>
  </sortState>
  <tableColumns count="15">
    <tableColumn id="10" name="Name" dataDxfId="14">
      <calculatedColumnFormula>IF(IFERROR(FIND("(",SUBSTITUTE(C2,"(Resurveyed)","")),0) &gt; 0, LEFT(C2,FIND("(",C2)-2),C2)</calculatedColumnFormula>
    </tableColumn>
    <tableColumn id="1" name="Toggle"/>
    <tableColumn id="2" name="Name (serve)"/>
    <tableColumn id="3" name="Start (edit) "/>
    <tableColumn id="4" name="legs"/>
    <tableColumn id="5" name="Area " dataDxfId="13"/>
    <tableColumn id="6" name="Build Date &amp; Time "/>
    <tableColumn id="8" name="Build Day Month" dataDxfId="12">
      <calculatedColumnFormula>SUBSTITUTE(SUBSTITUTE(SUBSTITUTE(SUBSTITUTE(SUBSTITUTE(SUBSTITUTE(SUBSTITUTE(SUBSTITUTE(SUBSTITUTE(SUBSTITUTE(SUBSTITUTE(SUBSTITUTE(MID(G2,6,6)," Oct","-10")," Sep","-09")," Aug","-08")," Jul","-07")," Jun","-06"),"Nov","-11"),"Dec","-12"),"Jan","-01"),"Feb","-02"),"Mar","-03"),"Apr","-04"),"May","-05")</calculatedColumnFormula>
    </tableColumn>
    <tableColumn id="9" name="Build Date" dataDxfId="11">
      <calculatedColumnFormula>IF(VALUE(RIGHT(H2,2))&lt;5, "2017-","2016-")&amp;RIGHT(H2,2)&amp;"-"&amp;LEFT(H2,2)</calculatedColumnFormula>
    </tableColumn>
    <tableColumn id="11" name="Patent" dataDxfId="10">
      <calculatedColumnFormula>IFERROR(VLOOKUP(A2,LandGrants[],1,FALSE),"")</calculatedColumnFormula>
    </tableColumn>
    <tableColumn id="12" name="Color" dataDxfId="9">
      <calculatedColumnFormula>IFERROR(VLOOKUP(C2,PlatColors[],2,FALSE),IFERROR(VLOOKUP(A2,PlatColors[],2,FALSE),""))</calculatedColumnFormula>
    </tableColumn>
    <tableColumn id="13" name="County" dataDxfId="8">
      <calculatedColumnFormula>IFERROR(VLOOKUP(A2,LandGrants[],11,FALSE),"")</calculatedColumnFormula>
    </tableColumn>
    <tableColumn id="7" name="Plat Type" dataDxfId="7">
      <calculatedColumnFormula>IFERROR(VLOOKUP(A2,LandGrants[],31,FALSE),"")</calculatedColumnFormula>
    </tableColumn>
    <tableColumn id="14" name="In KML file" dataDxfId="6">
      <calculatedColumnFormula>IFERROR(VLOOKUP(C2,PlatColors[],1,FALSE),"")</calculatedColumnFormula>
    </tableColumn>
    <tableColumn id="15" name="Has Flag" dataDxfId="5">
      <calculatedColumnFormula>IFERROR(VLOOKUP(A2,LandGrants[],2,FALSE),"")</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1" name="PlatColors" displayName="PlatColors" ref="A1:G741" totalsRowShown="0">
  <autoFilter ref="A1:G741"/>
  <sortState ref="A2:B496">
    <sortCondition ref="A1:A496"/>
  </sortState>
  <tableColumns count="7">
    <tableColumn id="6" name="ns1:name3"/>
    <tableColumn id="10" name="ns1:styleUrl"/>
    <tableColumn id="3" name="Begin"/>
    <tableColumn id="4" name="End"/>
    <tableColumn id="5" name="PO" dataDxfId="4">
      <calculatedColumnFormula>IFERROR(VLOOKUP(A2,LandGrants[],30,FALSE),"")</calculatedColumnFormula>
    </tableColumn>
    <tableColumn id="1" name="County" dataDxfId="3">
      <calculatedColumnFormula>IFERROR(VLOOKUP(A2,LandGrants[],11,FALSE),"")</calculatedColumnFormula>
    </tableColumn>
    <tableColumn id="2" name="In PlatMapper" dataDxfId="2">
      <calculatedColumnFormula>IFERROR(VLOOKUP(A2,Platted[],1,FALSE),"")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preservationhowardcounty.org/ELDoughogreganManor06.htm" TargetMode="External"/><Relationship Id="rId18" Type="http://schemas.openxmlformats.org/officeDocument/2006/relationships/hyperlink" Target="http://en.wikipedia.org/wiki/Burleigh_%28Ellicott_City,_Maryland%29" TargetMode="External"/><Relationship Id="rId26" Type="http://schemas.openxmlformats.org/officeDocument/2006/relationships/hyperlink" Target="http://www.mht.maryland.gov/nr/NRDetail.aspx?NRID=1147&amp;COUNTY=Howard&amp;FROM=NRCountyList.aspx" TargetMode="External"/><Relationship Id="rId39" Type="http://schemas.openxmlformats.org/officeDocument/2006/relationships/hyperlink" Target="http://www.mht.maryland.gov/nr/NRDetail.aspx?NRID=1256&amp;COUNTY=Howard&amp;FROM=NRCountyList.aspx" TargetMode="External"/><Relationship Id="rId21" Type="http://schemas.openxmlformats.org/officeDocument/2006/relationships/hyperlink" Target="http://en.wikipedia.org/wiki/Elmonte" TargetMode="External"/><Relationship Id="rId34" Type="http://schemas.openxmlformats.org/officeDocument/2006/relationships/hyperlink" Target="http://www.mht.maryland.gov/nr/NRDetail.aspx?NRID=1634&amp;COUNTY=Howard&amp;FROM=NRCountyList.aspx" TargetMode="External"/><Relationship Id="rId42" Type="http://schemas.openxmlformats.org/officeDocument/2006/relationships/hyperlink" Target="http://mht.maryland.gov/nr/NRDetail.aspx?NRID=42&amp;FROM=NRNHLList.aspx" TargetMode="External"/><Relationship Id="rId47" Type="http://schemas.openxmlformats.org/officeDocument/2006/relationships/hyperlink" Target="http://mht.maryland.gov/nr/NRDetail.aspx?FROM=NRDBList.aspx&amp;NRID=34&amp;COUNTY=&amp;SEARCHTYPE=propertySearch&amp;PROPNAME=montpelier&amp;STREETNAME=&amp;CITYNAME=&amp;KEYWORD=" TargetMode="External"/><Relationship Id="rId50" Type="http://schemas.openxmlformats.org/officeDocument/2006/relationships/hyperlink" Target="https://en.wikipedia.org/wiki/Font_Hill_Manor" TargetMode="External"/><Relationship Id="rId55" Type="http://schemas.openxmlformats.org/officeDocument/2006/relationships/hyperlink" Target="https://en.wikipedia.org/wiki/Curtis-Shipley_Farmstead" TargetMode="External"/><Relationship Id="rId63" Type="http://schemas.openxmlformats.org/officeDocument/2006/relationships/hyperlink" Target="https://en.wikipedia.org/wiki/Longwood_%28Glenwood,_Maryland%29" TargetMode="External"/><Relationship Id="rId68" Type="http://schemas.openxmlformats.org/officeDocument/2006/relationships/hyperlink" Target="https://en.wikipedia.org/wiki/Union_Chapel_%28Glenwood,_Maryland%29" TargetMode="External"/><Relationship Id="rId7" Type="http://schemas.openxmlformats.org/officeDocument/2006/relationships/hyperlink" Target="http://www.ellicottcity.net/tourism/haunted/" TargetMode="External"/><Relationship Id="rId71" Type="http://schemas.openxmlformats.org/officeDocument/2006/relationships/hyperlink" Target="http://america.pink/pleasant-valley-cooksville-maryland_3535056.html" TargetMode="External"/><Relationship Id="rId2" Type="http://schemas.openxmlformats.org/officeDocument/2006/relationships/hyperlink" Target="http://easternentities.com/hauntedplaces/Maryland/howardcounty/ellicottcity/angelo.html" TargetMode="External"/><Relationship Id="rId16" Type="http://schemas.openxmlformats.org/officeDocument/2006/relationships/hyperlink" Target="http://mhgp.org/HOWARD-2012" TargetMode="External"/><Relationship Id="rId29" Type="http://schemas.openxmlformats.org/officeDocument/2006/relationships/hyperlink" Target="http://www.mht.maryland.gov/nr/NRDetail.aspx?NRID=1295&amp;COUNTY=Howard&amp;FROM=NRCountyList.aspx" TargetMode="External"/><Relationship Id="rId11" Type="http://schemas.openxmlformats.org/officeDocument/2006/relationships/hyperlink" Target="http://en.wikipedia.org/wiki/Dorsey_Hall" TargetMode="External"/><Relationship Id="rId24" Type="http://schemas.openxmlformats.org/officeDocument/2006/relationships/hyperlink" Target="http://en.wikipedia.org/wiki/Birmingham_Manor_%28Maryland%29" TargetMode="External"/><Relationship Id="rId32" Type="http://schemas.openxmlformats.org/officeDocument/2006/relationships/hyperlink" Target="http://www.mht.maryland.gov/nr/NRDetail.aspx?NRID=1057&amp;COUNTY=Howard&amp;FROM=NRCountyList.aspx" TargetMode="External"/><Relationship Id="rId37" Type="http://schemas.openxmlformats.org/officeDocument/2006/relationships/hyperlink" Target="http://www.mht.maryland.gov/nr/NRDetail.aspx?NRID=426&amp;COUNTY=Howard&amp;FROM=NRCountyList.aspx" TargetMode="External"/><Relationship Id="rId40" Type="http://schemas.openxmlformats.org/officeDocument/2006/relationships/hyperlink" Target="http://www.washingtonpost.com/wp-dyn/content/article/2010/03/26/AR2010032602885.html" TargetMode="External"/><Relationship Id="rId45" Type="http://schemas.openxmlformats.org/officeDocument/2006/relationships/hyperlink" Target="http://www.google.com/url?sa=t&amp;rct=j&amp;q=&amp;esrc=s&amp;source=web&amp;cd=1&amp;cad=rja&amp;uact=8&amp;ved=0CB8QFjAA&amp;url=http%3A%2F%2Fen.wikipedia.org%2Fwiki%2FCedar_Park_(Galesville%2C_Maryland)&amp;ei=fy-MVZrtAcueNvWlg7AM&amp;usg=AFQjCNHczBHZLFFcPo7eiXw9s2CEIFrlCg&amp;sig2=MT5iDCGtGDXIGEGi" TargetMode="External"/><Relationship Id="rId53" Type="http://schemas.openxmlformats.org/officeDocument/2006/relationships/hyperlink" Target="http://articles.baltimoresun.com/1999-09-13/news/9909130227_1_carroll-family-historic-house-philip-carroll" TargetMode="External"/><Relationship Id="rId58" Type="http://schemas.openxmlformats.org/officeDocument/2006/relationships/hyperlink" Target="https://en.wikipedia.org/wiki/Cherry_Grove,_HO-1" TargetMode="External"/><Relationship Id="rId66" Type="http://schemas.openxmlformats.org/officeDocument/2006/relationships/hyperlink" Target="https://en.wikipedia.org/wiki/Walnut_Grove_%28Clarksville,_Maryland%29" TargetMode="External"/><Relationship Id="rId74" Type="http://schemas.openxmlformats.org/officeDocument/2006/relationships/printerSettings" Target="../printerSettings/printerSettings1.bin"/><Relationship Id="rId5" Type="http://schemas.openxmlformats.org/officeDocument/2006/relationships/hyperlink" Target="http://www.brickhouseonthepike.com/history.html" TargetMode="External"/><Relationship Id="rId15" Type="http://schemas.openxmlformats.org/officeDocument/2006/relationships/hyperlink" Target="http://en.wikipedia.org/wiki/White_Hall_%28Ellicott_City,_Maryland%29" TargetMode="External"/><Relationship Id="rId23" Type="http://schemas.openxmlformats.org/officeDocument/2006/relationships/hyperlink" Target="http://en.wikipedia.org/wiki/Elkridge_Furnace_Complex" TargetMode="External"/><Relationship Id="rId28" Type="http://schemas.openxmlformats.org/officeDocument/2006/relationships/hyperlink" Target="http://www.mht.maryland.gov/nr/NRDetail.aspx?NRID=1517&amp;COUNTY=Howard&amp;FROM=NRCountyList.aspx" TargetMode="External"/><Relationship Id="rId36" Type="http://schemas.openxmlformats.org/officeDocument/2006/relationships/hyperlink" Target="http://www.mht.maryland.gov/nr/NRDetail.aspx?NRID=257&amp;COUNTY=Howard&amp;FROM=NRCountyList.aspx" TargetMode="External"/><Relationship Id="rId49" Type="http://schemas.openxmlformats.org/officeDocument/2006/relationships/hyperlink" Target="https://www.google.com/url?sa=t&amp;rct=j&amp;q=&amp;esrc=s&amp;source=web&amp;cd=1&amp;cad=rja&amp;uact=8&amp;ved=0CB8QFjAA&amp;url=https%3A%2F%2Fen.wikipedia.org%2Fwiki%2FMontpelier_Mansion_(Laurel%2C_Maryland)&amp;ei=9DmMVdzkKMeZNrrlhdAN&amp;usg=AFQjCNExVcoiwVCpeh015TTtFTaEeu4FOA&amp;sig2=CkuxWoozAZ" TargetMode="External"/><Relationship Id="rId57" Type="http://schemas.openxmlformats.org/officeDocument/2006/relationships/hyperlink" Target="https://en.wikipedia.org/wiki/Sunnyside_%28Woodbine,_Maryland%29" TargetMode="External"/><Relationship Id="rId61" Type="http://schemas.openxmlformats.org/officeDocument/2006/relationships/hyperlink" Target="https://en.wikipedia.org/wiki/Red_House_Tavern" TargetMode="External"/><Relationship Id="rId10" Type="http://schemas.openxmlformats.org/officeDocument/2006/relationships/hyperlink" Target="https://www.facebook.com/pages/MacAlpine/111986765485474" TargetMode="External"/><Relationship Id="rId19" Type="http://schemas.openxmlformats.org/officeDocument/2006/relationships/hyperlink" Target="http://www.burleighmanorretreat.org/history" TargetMode="External"/><Relationship Id="rId31" Type="http://schemas.openxmlformats.org/officeDocument/2006/relationships/hyperlink" Target="http://www.mht.maryland.gov/nr/NRDetail.aspx?NRID=956&amp;COUNTY=Howard&amp;FROM=NRCountyList.aspx" TargetMode="External"/><Relationship Id="rId44" Type="http://schemas.openxmlformats.org/officeDocument/2006/relationships/hyperlink" Target="http://en.wikipedia.org/wiki/Wheatfield_%28Ellicott_City,_Maryland%29" TargetMode="External"/><Relationship Id="rId52" Type="http://schemas.openxmlformats.org/officeDocument/2006/relationships/hyperlink" Target="http://www.shrineofstanthony.org/history-the-manor-house.htm" TargetMode="External"/><Relationship Id="rId60" Type="http://schemas.openxmlformats.org/officeDocument/2006/relationships/hyperlink" Target="https://en.wikipedia.org/wiki/Pleasant_Valley,_%28Cooksville,_Maryland%29" TargetMode="External"/><Relationship Id="rId65" Type="http://schemas.openxmlformats.org/officeDocument/2006/relationships/hyperlink" Target="https://en.wikipedia.org/wiki/Howard_Lodge" TargetMode="External"/><Relationship Id="rId73" Type="http://schemas.openxmlformats.org/officeDocument/2006/relationships/hyperlink" Target="https://data.howardcountymd.gov/scannedpdf/Historic_Sites/HO-14.pdf" TargetMode="External"/><Relationship Id="rId4" Type="http://schemas.openxmlformats.org/officeDocument/2006/relationships/hyperlink" Target="http://en.wikipedia.org/wiki/Brick_House_on_the_Pike" TargetMode="External"/><Relationship Id="rId9" Type="http://schemas.openxmlformats.org/officeDocument/2006/relationships/hyperlink" Target="http://www.waymarking.com/waymarks/WMBKJW_MacAlpine__Ellicott_City_MD" TargetMode="External"/><Relationship Id="rId14" Type="http://schemas.openxmlformats.org/officeDocument/2006/relationships/hyperlink" Target="http://en.wikipedia.org/wiki/Enniscorthy_%28Ellicott_City,_Maryland%29" TargetMode="External"/><Relationship Id="rId22" Type="http://schemas.openxmlformats.org/officeDocument/2006/relationships/hyperlink" Target="http://elkridgefurnaceinn.com/history/" TargetMode="External"/><Relationship Id="rId27" Type="http://schemas.openxmlformats.org/officeDocument/2006/relationships/hyperlink" Target="http://www.mht.maryland.gov/nr/NRDetail.aspx?NRID=695&amp;COUNTY=Howard&amp;FROM=NRCountyList.aspx" TargetMode="External"/><Relationship Id="rId30" Type="http://schemas.openxmlformats.org/officeDocument/2006/relationships/hyperlink" Target="http://www.mht.maryland.gov/nr/NRDetail.aspx?NRID=63&amp;COUNTY=Howard&amp;FROM=NRCountyList.aspx" TargetMode="External"/><Relationship Id="rId35" Type="http://schemas.openxmlformats.org/officeDocument/2006/relationships/hyperlink" Target="http://www.mht.maryland.gov/nr/NRDetail.aspx?NRID=370&amp;COUNTY=Howard&amp;FROM=NRCountyList.aspx" TargetMode="External"/><Relationship Id="rId43" Type="http://schemas.openxmlformats.org/officeDocument/2006/relationships/hyperlink" Target="http://www.conciergeauctions.com/auctions/4621-muddy-creek-road-harwood-maryland-20776/" TargetMode="External"/><Relationship Id="rId48" Type="http://schemas.openxmlformats.org/officeDocument/2006/relationships/hyperlink" Target="http://snowden-warfield.com/Homes/Montpelier.htm" TargetMode="External"/><Relationship Id="rId56" Type="http://schemas.openxmlformats.org/officeDocument/2006/relationships/hyperlink" Target="https://en.wikipedia.org/wiki/Ellerslie_%28Glenwood,_Maryland%29" TargetMode="External"/><Relationship Id="rId64" Type="http://schemas.openxmlformats.org/officeDocument/2006/relationships/hyperlink" Target="https://en.wikipedia.org/wiki/Round_About_Hills" TargetMode="External"/><Relationship Id="rId69" Type="http://schemas.openxmlformats.org/officeDocument/2006/relationships/hyperlink" Target="https://en.wikipedia.org/wiki/New_Year's_Gift" TargetMode="External"/><Relationship Id="rId8" Type="http://schemas.openxmlformats.org/officeDocument/2006/relationships/hyperlink" Target="http://en.wikipedia.org/wiki/MacAlpine" TargetMode="External"/><Relationship Id="rId51" Type="http://schemas.openxmlformats.org/officeDocument/2006/relationships/hyperlink" Target="https://en.wikipedia.org/wiki/Shrine_of_St._Anthony_%28Maryland%29" TargetMode="External"/><Relationship Id="rId72" Type="http://schemas.openxmlformats.org/officeDocument/2006/relationships/hyperlink" Target="http://www.baltimoresun.com/news/maryland/howard/clarksville/ph-ho-cf-bassler-1219-20131219-story.html" TargetMode="External"/><Relationship Id="rId3" Type="http://schemas.openxmlformats.org/officeDocument/2006/relationships/hyperlink" Target="http://www.dupontcastle.com/castles/angelo.htm" TargetMode="External"/><Relationship Id="rId12" Type="http://schemas.openxmlformats.org/officeDocument/2006/relationships/hyperlink" Target="http://en.wikipedia.org/wiki/Doughoregan_Manor" TargetMode="External"/><Relationship Id="rId17" Type="http://schemas.openxmlformats.org/officeDocument/2006/relationships/hyperlink" Target="http://articles.baltimoresun.com/2014-02-25/business/bs-bz-hopkins-home-20140224_1_johns-hopkins-anne-arundel-county-crofton" TargetMode="External"/><Relationship Id="rId25" Type="http://schemas.openxmlformats.org/officeDocument/2006/relationships/hyperlink" Target="http://www.mht.maryland.gov/nr/NRDetail.aspx?NRID=87&amp;COUNTY=Anne%20Arundel&amp;FROM=NRCountyList.aspx" TargetMode="External"/><Relationship Id="rId33" Type="http://schemas.openxmlformats.org/officeDocument/2006/relationships/hyperlink" Target="http://www.mht.maryland.gov/nr/NRDetail.aspx?NRID=1466&amp;COUNTY=Howard&amp;FROM=NRCountyList.aspx" TargetMode="External"/><Relationship Id="rId38" Type="http://schemas.openxmlformats.org/officeDocument/2006/relationships/hyperlink" Target="http://www.mht.maryland.gov/nr/NRDetail.aspx?NRID=489&amp;COUNTY=Howard&amp;FROM=NRCountyList.aspx" TargetMode="External"/><Relationship Id="rId46" Type="http://schemas.openxmlformats.org/officeDocument/2006/relationships/hyperlink" Target="http://mht.maryland.gov/nr/NRDetail.aspx?FROM=NRDBList.aspx&amp;NRID=26&amp;COUNTY=&amp;SEARCHTYPE=propertySearch&amp;PROPNAME=cedar%20park&amp;STREETNAME=&amp;CITYNAME=&amp;KEYWORD=" TargetMode="External"/><Relationship Id="rId59" Type="http://schemas.openxmlformats.org/officeDocument/2006/relationships/hyperlink" Target="https://en.wikipedia.org/wiki/Oakdale_Manor" TargetMode="External"/><Relationship Id="rId67" Type="http://schemas.openxmlformats.org/officeDocument/2006/relationships/hyperlink" Target="https://en.wikipedia.org/wiki/Waverly_%28Marriottsville,_Maryland%29" TargetMode="External"/><Relationship Id="rId20" Type="http://schemas.openxmlformats.org/officeDocument/2006/relationships/hyperlink" Target="http://en.wikipedia.org/wiki/Temora_%28Ellicott_City,_Maryland%29" TargetMode="External"/><Relationship Id="rId41" Type="http://schemas.openxmlformats.org/officeDocument/2006/relationships/hyperlink" Target="http://en.wikipedia.org/wiki/Tulip_Hill" TargetMode="External"/><Relationship Id="rId54" Type="http://schemas.openxmlformats.org/officeDocument/2006/relationships/hyperlink" Target="https://en.wikipedia.org/wiki/Troy_%28Dorsey,_Maryland%29" TargetMode="External"/><Relationship Id="rId62" Type="http://schemas.openxmlformats.org/officeDocument/2006/relationships/hyperlink" Target="https://en.wikipedia.org/wiki/Roberts_Inn" TargetMode="External"/><Relationship Id="rId70" Type="http://schemas.openxmlformats.org/officeDocument/2006/relationships/hyperlink" Target="https://en.wikipedia.org/wiki/Meriweather_%28Glenelg,_Maryland%29" TargetMode="External"/><Relationship Id="rId75" Type="http://schemas.openxmlformats.org/officeDocument/2006/relationships/table" Target="../tables/table1.xml"/><Relationship Id="rId1" Type="http://schemas.openxmlformats.org/officeDocument/2006/relationships/hyperlink" Target="http://en.wikipedia.org/wiki/Gray_Rock_%28Ellicott_City,_Maryland%29" TargetMode="External"/><Relationship Id="rId6" Type="http://schemas.openxmlformats.org/officeDocument/2006/relationships/hyperlink" Target="http://en.wikipedia.org/wiki/Bon_Air_Manor_%28Ellicott_City,_Maryland%29"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ww.msa.maryland.gov/megafile/msa/stagser/s1100/s1189/000100/000148/tif/dsl00148-3.tif" TargetMode="External"/><Relationship Id="rId21" Type="http://schemas.openxmlformats.org/officeDocument/2006/relationships/hyperlink" Target="http://guide.mdsa.net/pages/item.aspx?ID=S1189-404" TargetMode="External"/><Relationship Id="rId170" Type="http://schemas.openxmlformats.org/officeDocument/2006/relationships/hyperlink" Target="http://guide.mdsa.net/pages/item.aspx?ID=S1189-1594" TargetMode="External"/><Relationship Id="rId268" Type="http://schemas.openxmlformats.org/officeDocument/2006/relationships/hyperlink" Target="http://guide.mdsa.net/pages/item.aspx?ID=S1190-2810" TargetMode="External"/><Relationship Id="rId475" Type="http://schemas.openxmlformats.org/officeDocument/2006/relationships/hyperlink" Target="http://guide.mdsa.net/pages/item.aspx?ID=S1189-1588" TargetMode="External"/><Relationship Id="rId682" Type="http://schemas.openxmlformats.org/officeDocument/2006/relationships/hyperlink" Target="http://guide.mdsa.net/pages/item.aspx?ID=S1189-798" TargetMode="External"/><Relationship Id="rId128" Type="http://schemas.openxmlformats.org/officeDocument/2006/relationships/hyperlink" Target="http://msa.maryland.gov/megafile/msa/stagser/s1100/s1189/000300/000333/tif/dsl00333-2.jpg" TargetMode="External"/><Relationship Id="rId335" Type="http://schemas.openxmlformats.org/officeDocument/2006/relationships/hyperlink" Target="http://guide.mdsa.net/pages/item.aspx?ID=S1189-12" TargetMode="External"/><Relationship Id="rId542" Type="http://schemas.openxmlformats.org/officeDocument/2006/relationships/hyperlink" Target="http://guide.mdsa.net/pages/item.aspx?ID=S1189-189" TargetMode="External"/><Relationship Id="rId987" Type="http://schemas.openxmlformats.org/officeDocument/2006/relationships/hyperlink" Target="http://msa.maryland.gov/megafile/msa/stagser/s1100/s1190/000200/000229/tif/dsl00229-3.jpg" TargetMode="External"/><Relationship Id="rId1172" Type="http://schemas.openxmlformats.org/officeDocument/2006/relationships/hyperlink" Target="http://msa.maryland.gov/megafile/msa/stagser/s1100/s1190/005100/005182/tif/dsl05182-3.jpg" TargetMode="External"/><Relationship Id="rId402" Type="http://schemas.openxmlformats.org/officeDocument/2006/relationships/hyperlink" Target="http://guide.mdsa.net/pages/item.aspx?ID=S1213-633" TargetMode="External"/><Relationship Id="rId847" Type="http://schemas.openxmlformats.org/officeDocument/2006/relationships/hyperlink" Target="http://msa.maryland.gov/megafile/msa/stagser/s1100/s1189/000000/000081/tif/dsl00081-3.tif" TargetMode="External"/><Relationship Id="rId1032" Type="http://schemas.openxmlformats.org/officeDocument/2006/relationships/hyperlink" Target="http://msa.maryland.gov/megafile/msa/stagser/s1100/s1189/000000/000023/tif/dsl00023-3.jpg" TargetMode="External"/><Relationship Id="rId1477" Type="http://schemas.openxmlformats.org/officeDocument/2006/relationships/hyperlink" Target="http://msa.maryland.gov/megafile/msa/stagser/s1100/s1189/000900/000904/tif/dsl00904-3.jpg" TargetMode="External"/><Relationship Id="rId707" Type="http://schemas.openxmlformats.org/officeDocument/2006/relationships/hyperlink" Target="http://guide.mdsa.net/pages/item.aspx?ID=S1203-375" TargetMode="External"/><Relationship Id="rId914" Type="http://schemas.openxmlformats.org/officeDocument/2006/relationships/hyperlink" Target="http://msa.maryland.gov/megafile/msa/stagser/s1100/s1189/000700/000705/tif/dsl00705-3.jpg" TargetMode="External"/><Relationship Id="rId1337" Type="http://schemas.openxmlformats.org/officeDocument/2006/relationships/hyperlink" Target="http://msa.maryland.gov/megafile/msa/stagser/s1100/s1189/001100/001133/tif/dsl01133-3.jpg" TargetMode="External"/><Relationship Id="rId1544" Type="http://schemas.openxmlformats.org/officeDocument/2006/relationships/hyperlink" Target="http://msa.maryland.gov/megafile/msa/stagser/s1100/s1197/003500/003563/tif/dsl03563-2.jpg" TargetMode="External"/><Relationship Id="rId43" Type="http://schemas.openxmlformats.org/officeDocument/2006/relationships/hyperlink" Target="http://guide.mdsa.net/pages/item.aspx?ID=S1189-923" TargetMode="External"/><Relationship Id="rId139" Type="http://schemas.openxmlformats.org/officeDocument/2006/relationships/hyperlink" Target="http://guide.mdsa.net/pages/item.aspx?ID=S1189-194" TargetMode="External"/><Relationship Id="rId346" Type="http://schemas.openxmlformats.org/officeDocument/2006/relationships/hyperlink" Target="http://guide.mdsa.net/pages/item.aspx?ID=S1190-589" TargetMode="External"/><Relationship Id="rId553" Type="http://schemas.openxmlformats.org/officeDocument/2006/relationships/hyperlink" Target="http://guide.mdsa.net/pages/item.aspx?ID=S1189-317" TargetMode="External"/><Relationship Id="rId760" Type="http://schemas.openxmlformats.org/officeDocument/2006/relationships/hyperlink" Target="http://msa.maryland.gov/megafile/msa/stagser/s1100/s1189/000700/000726/tif/dsl00726-4.jpg" TargetMode="External"/><Relationship Id="rId998" Type="http://schemas.openxmlformats.org/officeDocument/2006/relationships/hyperlink" Target="http://guide.mdsa.net/pages/item.aspx?ID=S1189-1033" TargetMode="External"/><Relationship Id="rId1183" Type="http://schemas.openxmlformats.org/officeDocument/2006/relationships/hyperlink" Target="http://msa.maryland.gov/megafile/msa/stagser/s1100/s1189/001300/001389/tif/dsl01389-4.jpg" TargetMode="External"/><Relationship Id="rId1390" Type="http://schemas.openxmlformats.org/officeDocument/2006/relationships/hyperlink" Target="http://guide.mdsa.net/pages/item.aspx?ID=S1189-1324" TargetMode="External"/><Relationship Id="rId1404" Type="http://schemas.openxmlformats.org/officeDocument/2006/relationships/hyperlink" Target="http://msa.maryland.gov/megafile/msa/stagser/s1100/s1189/001300/001335/tif/dsl01335-7.jpg" TargetMode="External"/><Relationship Id="rId192" Type="http://schemas.openxmlformats.org/officeDocument/2006/relationships/hyperlink" Target="http://guide.mdsa.net/pages/item.aspx?ID=S1189-1048" TargetMode="External"/><Relationship Id="rId206" Type="http://schemas.openxmlformats.org/officeDocument/2006/relationships/hyperlink" Target="http://guide.mdsa.net/pages/item.aspx?ID=S1189-245" TargetMode="External"/><Relationship Id="rId413" Type="http://schemas.openxmlformats.org/officeDocument/2006/relationships/hyperlink" Target="http://guide.mdsa.net/pages/item.aspx?ID=S1190-4447" TargetMode="External"/><Relationship Id="rId858" Type="http://schemas.openxmlformats.org/officeDocument/2006/relationships/hyperlink" Target="http://msa.maryland.gov/megafile/msa/stagser/s1100/s1189/001800/001802/tif/dsl01802-3.jpg" TargetMode="External"/><Relationship Id="rId1043" Type="http://schemas.openxmlformats.org/officeDocument/2006/relationships/hyperlink" Target="http://msa.maryland.gov/megafile/msa/stagser/s1100/s1189/001400/001445/tif/dsl01445-5.tif" TargetMode="External"/><Relationship Id="rId1488" Type="http://schemas.openxmlformats.org/officeDocument/2006/relationships/hyperlink" Target="http://msa.maryland.gov/megafile/msa/stagser/s1100/s1189/001100/001119/tif/dsl01119-3.jpg" TargetMode="External"/><Relationship Id="rId497" Type="http://schemas.openxmlformats.org/officeDocument/2006/relationships/hyperlink" Target="http://guide.mdsa.net/pages/item.aspx?ID=S1189-485" TargetMode="External"/><Relationship Id="rId620" Type="http://schemas.openxmlformats.org/officeDocument/2006/relationships/hyperlink" Target="http://guide.mdsa.net/pages/item.aspx?ID=S1189-1222" TargetMode="External"/><Relationship Id="rId718" Type="http://schemas.openxmlformats.org/officeDocument/2006/relationships/hyperlink" Target="http://msa.maryland.gov/megafile/msa/stagser/s1100/s1189/001600/001672/tif/dsl01672-4.jpg" TargetMode="External"/><Relationship Id="rId925" Type="http://schemas.openxmlformats.org/officeDocument/2006/relationships/hyperlink" Target="http://msa.maryland.gov/megafile/msa/stagser/s1100/s1190/001500/001571/tif/dsl01571-4.jpg" TargetMode="External"/><Relationship Id="rId1250" Type="http://schemas.openxmlformats.org/officeDocument/2006/relationships/hyperlink" Target="http://msa.maryland.gov/megafile/msa/stagser/s1100/s1189/001300/001340/tif/dsl01340-4.jpg" TargetMode="External"/><Relationship Id="rId1348" Type="http://schemas.openxmlformats.org/officeDocument/2006/relationships/hyperlink" Target="http://msa.maryland.gov/megafile/msa/stagser/s1100/s1189/000900/000933/tif/dsl00933-5.jpg" TargetMode="External"/><Relationship Id="rId1555" Type="http://schemas.openxmlformats.org/officeDocument/2006/relationships/hyperlink" Target="http://msa.maryland.gov/megafile/msa/stagser/s1100/s1189/001500/001586/tif/dsl01586-2.jpg" TargetMode="External"/><Relationship Id="rId357" Type="http://schemas.openxmlformats.org/officeDocument/2006/relationships/hyperlink" Target="http://guide.mdsa.net/pages/item.aspx?ID=S1189-1768" TargetMode="External"/><Relationship Id="rId1110" Type="http://schemas.openxmlformats.org/officeDocument/2006/relationships/hyperlink" Target="http://msa.maryland.gov/megafile/msa/stagser/s1100/s1189/001500/001588/tif/dsl01588-5.jpg" TargetMode="External"/><Relationship Id="rId1194" Type="http://schemas.openxmlformats.org/officeDocument/2006/relationships/hyperlink" Target="http://msa.maryland.gov/megafile/msa/stagser/s1100/s1189/000100/000192/tif/dsl00192-4.jpg" TargetMode="External"/><Relationship Id="rId1208" Type="http://schemas.openxmlformats.org/officeDocument/2006/relationships/hyperlink" Target="http://msa.maryland.gov/megafile/msa/stagser/s1100/s1189/001200/001277/tif/dsl01277-3.jpg" TargetMode="External"/><Relationship Id="rId1415" Type="http://schemas.openxmlformats.org/officeDocument/2006/relationships/hyperlink" Target="http://msa.maryland.gov/megafile/msa/stagser/s1100/s1189/000400/000403/tif/dsl00403-2.jpg" TargetMode="External"/><Relationship Id="rId54" Type="http://schemas.openxmlformats.org/officeDocument/2006/relationships/hyperlink" Target="http://guide.mdsa.net/pages/item.aspx?ID=S1189-1662" TargetMode="External"/><Relationship Id="rId217" Type="http://schemas.openxmlformats.org/officeDocument/2006/relationships/hyperlink" Target="http://guide.mdsa.net/pages/item.aspx?ID=S1189-1088" TargetMode="External"/><Relationship Id="rId564" Type="http://schemas.openxmlformats.org/officeDocument/2006/relationships/hyperlink" Target="http://guide.mdsa.net/pages/item.aspx?ID=S1189-1327" TargetMode="External"/><Relationship Id="rId771" Type="http://schemas.openxmlformats.org/officeDocument/2006/relationships/hyperlink" Target="http://msa.maryland.gov/megafile/msa/stagser/s1100/s1189/001200/001248/tif/dsl01248-19.jpg" TargetMode="External"/><Relationship Id="rId869" Type="http://schemas.openxmlformats.org/officeDocument/2006/relationships/hyperlink" Target="http://msa.maryland.gov/megafile/msa/stagser/s1100/s1189/000600/000656/tif/dsl00656-2.jpg" TargetMode="External"/><Relationship Id="rId1499" Type="http://schemas.openxmlformats.org/officeDocument/2006/relationships/hyperlink" Target="http://msa.maryland.gov/megafile/msa/stagser/s1100/s1189/000200/000262/tif/dsl00262-2.jpg" TargetMode="External"/><Relationship Id="rId424" Type="http://schemas.openxmlformats.org/officeDocument/2006/relationships/hyperlink" Target="http://guide.mdsa.net/pages/item.aspx?ID=S1189-1383" TargetMode="External"/><Relationship Id="rId631" Type="http://schemas.openxmlformats.org/officeDocument/2006/relationships/hyperlink" Target="http://msa.maryland.gov/megafile/msa/stagser/s1100/s1189/001000/001031/tif/dsl01031-3.jpg" TargetMode="External"/><Relationship Id="rId729" Type="http://schemas.openxmlformats.org/officeDocument/2006/relationships/hyperlink" Target="http://guide.mdsa.net/pages/item.aspx?ID=S1212-448" TargetMode="External"/><Relationship Id="rId1054" Type="http://schemas.openxmlformats.org/officeDocument/2006/relationships/hyperlink" Target="http://msa.maryland.gov/megafile/msa/stagser/s1100/s1189/000700/000798/tif/dsl00798-8.jpg" TargetMode="External"/><Relationship Id="rId1261" Type="http://schemas.openxmlformats.org/officeDocument/2006/relationships/hyperlink" Target="http://msa.maryland.gov/megafile/msa/stagser/s1100/s1189/000300/000346/tif/dsl00346-19.jpg" TargetMode="External"/><Relationship Id="rId1359" Type="http://schemas.openxmlformats.org/officeDocument/2006/relationships/hyperlink" Target="http://msa.maryland.gov/megafile/msa/stagser/s1100/s1190/004200/004285/tif/dsl04285-3.jpg" TargetMode="External"/><Relationship Id="rId270" Type="http://schemas.openxmlformats.org/officeDocument/2006/relationships/hyperlink" Target="http://guide.mdsa.net/pages/item.aspx?ID=S1189-929" TargetMode="External"/><Relationship Id="rId936" Type="http://schemas.openxmlformats.org/officeDocument/2006/relationships/hyperlink" Target="http://msa.maryland.gov/megafile/msa/stagser/s1100/s1190/004500/004508/tif/dsl04508-4.jpg" TargetMode="External"/><Relationship Id="rId1121" Type="http://schemas.openxmlformats.org/officeDocument/2006/relationships/hyperlink" Target="http://guide.mdsa.net/pages/item.aspx?ID=S1190-1126" TargetMode="External"/><Relationship Id="rId1219" Type="http://schemas.openxmlformats.org/officeDocument/2006/relationships/hyperlink" Target="http://msa.maryland.gov/megafile/msa/stagser/s1100/s1190/001000/001086/tif/dsl01086-5.jpg" TargetMode="External"/><Relationship Id="rId1566" Type="http://schemas.openxmlformats.org/officeDocument/2006/relationships/hyperlink" Target="http://msa.maryland.gov/megafile/msa/stagser/s1100/s1189/000500/000523/tif/dsl00523-3.jpg" TargetMode="External"/><Relationship Id="rId65" Type="http://schemas.openxmlformats.org/officeDocument/2006/relationships/hyperlink" Target="http://guide.mdsa.net/pages/item.aspx?ID=S1189-603" TargetMode="External"/><Relationship Id="rId130" Type="http://schemas.openxmlformats.org/officeDocument/2006/relationships/hyperlink" Target="http://guide.mdsa.net/pages/item.aspx?ID=S1189-87" TargetMode="External"/><Relationship Id="rId368" Type="http://schemas.openxmlformats.org/officeDocument/2006/relationships/hyperlink" Target="http://guide.mdsa.net/pages/item.aspx?ID=S1190-2563" TargetMode="External"/><Relationship Id="rId575" Type="http://schemas.openxmlformats.org/officeDocument/2006/relationships/hyperlink" Target="http://msa.maryland.gov/megafile/msa/stagser/s1100/s1189/001600/001611/tif/dsl01611-2.jpg" TargetMode="External"/><Relationship Id="rId782" Type="http://schemas.openxmlformats.org/officeDocument/2006/relationships/hyperlink" Target="http://msa.maryland.gov/megafile/msa/stagser/s1100/s1189/000800/000803/tif/dsl00803-5.jpg" TargetMode="External"/><Relationship Id="rId1426" Type="http://schemas.openxmlformats.org/officeDocument/2006/relationships/hyperlink" Target="http://msa.maryland.gov/megafile/msa/stagser/s1100/s1189/001300/001371/tif/dsl01371-3.jpg" TargetMode="External"/><Relationship Id="rId228" Type="http://schemas.openxmlformats.org/officeDocument/2006/relationships/hyperlink" Target="http://msa.maryland.gov/megafile/msa/stagser/s1100/s1189/000000/000019/tif/dsl00019-3.jpg" TargetMode="External"/><Relationship Id="rId435" Type="http://schemas.openxmlformats.org/officeDocument/2006/relationships/hyperlink" Target="http://guide.mdsa.net/pages/item.aspx?ID=S1189-777" TargetMode="External"/><Relationship Id="rId642" Type="http://schemas.openxmlformats.org/officeDocument/2006/relationships/hyperlink" Target="http://guide.mdsa.net/pages/item.aspx?ID=S1189-1202" TargetMode="External"/><Relationship Id="rId1065" Type="http://schemas.openxmlformats.org/officeDocument/2006/relationships/hyperlink" Target="http://msa.maryland.gov/megafile/msa/stagser/s1100/s1189/000000/000073/tif/dsl00073-2.jpg" TargetMode="External"/><Relationship Id="rId1272" Type="http://schemas.openxmlformats.org/officeDocument/2006/relationships/hyperlink" Target="http://msa.maryland.gov/megafile/msa/stagser/s1100/s1189/001600/001615/tif/dsl01615-3.jpg" TargetMode="External"/><Relationship Id="rId281" Type="http://schemas.openxmlformats.org/officeDocument/2006/relationships/hyperlink" Target="http://guide.mdsa.net/pages/item.aspx?ID=S1189-1217" TargetMode="External"/><Relationship Id="rId502" Type="http://schemas.openxmlformats.org/officeDocument/2006/relationships/hyperlink" Target="http://guide.mdsa.net/pages/item.aspx?ID=S1190-2823" TargetMode="External"/><Relationship Id="rId947" Type="http://schemas.openxmlformats.org/officeDocument/2006/relationships/hyperlink" Target="http://msa.maryland.gov/megafile/msa/stagser/s1100/s1189/001700/001775/tif/dsl01775-3.jpg" TargetMode="External"/><Relationship Id="rId1132" Type="http://schemas.openxmlformats.org/officeDocument/2006/relationships/hyperlink" Target="http://msa.maryland.gov/megafile/msa/stagser/s1100/s1189/001300/001362/tif/dsl01362-5.jpg" TargetMode="External"/><Relationship Id="rId1577" Type="http://schemas.openxmlformats.org/officeDocument/2006/relationships/printerSettings" Target="../printerSettings/printerSettings2.bin"/><Relationship Id="rId76" Type="http://schemas.openxmlformats.org/officeDocument/2006/relationships/hyperlink" Target="http://guide.mdsa.net/pages/item.aspx?ID=S1189-752" TargetMode="External"/><Relationship Id="rId141" Type="http://schemas.openxmlformats.org/officeDocument/2006/relationships/hyperlink" Target="http://guide.mdsa.net/pages/item.aspx?ID=S1189-1109" TargetMode="External"/><Relationship Id="rId379" Type="http://schemas.openxmlformats.org/officeDocument/2006/relationships/hyperlink" Target="http://guide.mdsa.net/pages/item.aspx?ID=S1190-4963" TargetMode="External"/><Relationship Id="rId586" Type="http://schemas.openxmlformats.org/officeDocument/2006/relationships/hyperlink" Target="http://guide.mdsa.net/pages/item.aspx?ID=S1189-1312" TargetMode="External"/><Relationship Id="rId793" Type="http://schemas.openxmlformats.org/officeDocument/2006/relationships/hyperlink" Target="http://guide.mdsa.net/pages/item.aspx?ID=S1190-2632" TargetMode="External"/><Relationship Id="rId807" Type="http://schemas.openxmlformats.org/officeDocument/2006/relationships/hyperlink" Target="http://msa.maryland.gov/megafile/msa/stagser/s1100/s1190/002800/002815/tif/dsl02815-3.jpg" TargetMode="External"/><Relationship Id="rId1437" Type="http://schemas.openxmlformats.org/officeDocument/2006/relationships/hyperlink" Target="http://msa.maryland.gov/megafile/msa/stagser/s1100/s1189/000100/000199/tif/dsl00199-3.jpg" TargetMode="External"/><Relationship Id="rId7" Type="http://schemas.openxmlformats.org/officeDocument/2006/relationships/hyperlink" Target="http://guide.mdsa.net/pages/item.aspx?ID=S1189-363" TargetMode="External"/><Relationship Id="rId239" Type="http://schemas.openxmlformats.org/officeDocument/2006/relationships/hyperlink" Target="http://guide.mdsa.net/pages/item.aspx?ID=S1189-367" TargetMode="External"/><Relationship Id="rId446" Type="http://schemas.openxmlformats.org/officeDocument/2006/relationships/hyperlink" Target="http://guide.mdsa.net/pages/item.aspx?ID=S1190-3266" TargetMode="External"/><Relationship Id="rId653" Type="http://schemas.openxmlformats.org/officeDocument/2006/relationships/hyperlink" Target="http://guide.mdsa.net/pages/item.aspx?ID=S1189-934" TargetMode="External"/><Relationship Id="rId1076" Type="http://schemas.openxmlformats.org/officeDocument/2006/relationships/hyperlink" Target="http://msa.maryland.gov/megafile/msa/stagser/s1100/s1189/000500/000559/tif/dsl00559-3.jpg" TargetMode="External"/><Relationship Id="rId1283" Type="http://schemas.openxmlformats.org/officeDocument/2006/relationships/hyperlink" Target="http://msa.maryland.gov/megafile/msa/stagser/s1100/s1189/001300/001304/tif/dsl01304-5.jpg" TargetMode="External"/><Relationship Id="rId1490" Type="http://schemas.openxmlformats.org/officeDocument/2006/relationships/hyperlink" Target="http://msa.maryland.gov/megafile/msa/stagser/s1100/s1190/002700/002743/tif/dsl02743-3.jpg" TargetMode="External"/><Relationship Id="rId1504" Type="http://schemas.openxmlformats.org/officeDocument/2006/relationships/hyperlink" Target="http://msa.maryland.gov/megafile/msa/stagser/s1100/s1189/000300/000369/tif/dsl00369-3.jpg" TargetMode="External"/><Relationship Id="rId292" Type="http://schemas.openxmlformats.org/officeDocument/2006/relationships/hyperlink" Target="http://guide.mdsa.net/pages/item.aspx?ID=S1189-1133" TargetMode="External"/><Relationship Id="rId306" Type="http://schemas.openxmlformats.org/officeDocument/2006/relationships/hyperlink" Target="http://guide.mdsa.net/pages/item.aspx?ID=S1189-1539" TargetMode="External"/><Relationship Id="rId860" Type="http://schemas.openxmlformats.org/officeDocument/2006/relationships/hyperlink" Target="http://msa.maryland.gov/megafile/msa/stagser/s1100/s1189/001400/001484/tif/dsl01484-6.tif" TargetMode="External"/><Relationship Id="rId958" Type="http://schemas.openxmlformats.org/officeDocument/2006/relationships/hyperlink" Target="http://msa.maryland.gov/megafile/msa/stagser/s1100/s1189/000600/000631/tif/dsl00631-3.jpg" TargetMode="External"/><Relationship Id="rId1143" Type="http://schemas.openxmlformats.org/officeDocument/2006/relationships/hyperlink" Target="http://msa.maryland.gov/megafile/msa/stagser/s1100/s1189/001200/001281/tif/dsl01281-2.jpg" TargetMode="External"/><Relationship Id="rId87" Type="http://schemas.openxmlformats.org/officeDocument/2006/relationships/hyperlink" Target="http://guide.mdsa.net/pages/item.aspx?ID=S1190-2212" TargetMode="External"/><Relationship Id="rId513" Type="http://schemas.openxmlformats.org/officeDocument/2006/relationships/hyperlink" Target="http://guide.mdsa.net/pages/item.aspx?ID=S1189-1060" TargetMode="External"/><Relationship Id="rId597" Type="http://schemas.openxmlformats.org/officeDocument/2006/relationships/hyperlink" Target="http://guide.mdsa.net/pages/item.aspx?ID=S1190-2075" TargetMode="External"/><Relationship Id="rId720" Type="http://schemas.openxmlformats.org/officeDocument/2006/relationships/hyperlink" Target="http://msa.maryland.gov/megafile/msa/stagser/s1100/s1197/001400/001414/tif/dsl01414-12.jpg" TargetMode="External"/><Relationship Id="rId818" Type="http://schemas.openxmlformats.org/officeDocument/2006/relationships/hyperlink" Target="http://msa.maryland.gov/megafile/msa/stagser/s1100/s1190/001000/001058/tif/dsl01058-3.jpg" TargetMode="External"/><Relationship Id="rId1350" Type="http://schemas.openxmlformats.org/officeDocument/2006/relationships/hyperlink" Target="http://msa.maryland.gov/megafile/msa/stagser/s1100/s1189/000900/000969/tif/dsl00969-4.jpg" TargetMode="External"/><Relationship Id="rId1448" Type="http://schemas.openxmlformats.org/officeDocument/2006/relationships/hyperlink" Target="http://msa.maryland.gov/megafile/msa/stagser/s1100/s1189/000200/000262/tif/dsl00262-2.jpg" TargetMode="External"/><Relationship Id="rId152" Type="http://schemas.openxmlformats.org/officeDocument/2006/relationships/hyperlink" Target="http://guide.mdsa.net/pages/item.aspx?ID=S1189-199" TargetMode="External"/><Relationship Id="rId457" Type="http://schemas.openxmlformats.org/officeDocument/2006/relationships/hyperlink" Target="http://guide.mdsa.net/pages/item.aspx?ID=S1189-740" TargetMode="External"/><Relationship Id="rId1003" Type="http://schemas.openxmlformats.org/officeDocument/2006/relationships/hyperlink" Target="http://msa.maryland.gov/megafile/msa/stagser/s1100/s1189/000800/000814/tif/dsl00814-6.jpg" TargetMode="External"/><Relationship Id="rId1087" Type="http://schemas.openxmlformats.org/officeDocument/2006/relationships/hyperlink" Target="http://msa.maryland.gov/megafile/msa/stagser/s1100/s1189/000900/000918/tif/dsl00918-5.jpg" TargetMode="External"/><Relationship Id="rId1210" Type="http://schemas.openxmlformats.org/officeDocument/2006/relationships/hyperlink" Target="http://msa.maryland.gov/megafile/msa/stagser/s1100/s1189/000700/000798/tif/dsl00798-8.jpg" TargetMode="External"/><Relationship Id="rId1294" Type="http://schemas.openxmlformats.org/officeDocument/2006/relationships/hyperlink" Target="http://msa.maryland.gov/megafile/msa/stagser/s1100/s1189/001200/001208/tif/dsl01208-3.tif" TargetMode="External"/><Relationship Id="rId1308" Type="http://schemas.openxmlformats.org/officeDocument/2006/relationships/hyperlink" Target="http://msa.maryland.gov/megafile/msa/stagser/s1100/s1189/001100/001113/tif/dsl01113-4.jpg" TargetMode="External"/><Relationship Id="rId664" Type="http://schemas.openxmlformats.org/officeDocument/2006/relationships/hyperlink" Target="http://msa.maryland.gov/megafile/msa/stagser/s1200/s1202/000200/000249/tif/dsl00249-3.jpg" TargetMode="External"/><Relationship Id="rId871" Type="http://schemas.openxmlformats.org/officeDocument/2006/relationships/hyperlink" Target="http://guide.mdsa.net/pages/item.aspx?ID=S1189-1560" TargetMode="External"/><Relationship Id="rId969" Type="http://schemas.openxmlformats.org/officeDocument/2006/relationships/hyperlink" Target="http://msa.maryland.gov/megafile/msa/stagser/s1100/s1189/001200/001293/tif/dsl01293-4.jpg" TargetMode="External"/><Relationship Id="rId1515" Type="http://schemas.openxmlformats.org/officeDocument/2006/relationships/hyperlink" Target="http://msa.maryland.gov/megafile/msa/stagser/s1100/s1189/000800/000826/tif/dsl00826-3.jpg" TargetMode="External"/><Relationship Id="rId14" Type="http://schemas.openxmlformats.org/officeDocument/2006/relationships/hyperlink" Target="http://guide.mdsa.net/pages/item.aspx?ID=S1189-1242" TargetMode="External"/><Relationship Id="rId317" Type="http://schemas.openxmlformats.org/officeDocument/2006/relationships/hyperlink" Target="http://guide.mdsa.net/pages/item.aspx?ID=S1189-1484" TargetMode="External"/><Relationship Id="rId524" Type="http://schemas.openxmlformats.org/officeDocument/2006/relationships/hyperlink" Target="http://guide.mdsa.net/pages/item.aspx?ID=S1189-180" TargetMode="External"/><Relationship Id="rId731" Type="http://schemas.openxmlformats.org/officeDocument/2006/relationships/hyperlink" Target="http://guide.mdsa.net/pages/item.aspx?ID=S1189-1716" TargetMode="External"/><Relationship Id="rId1154" Type="http://schemas.openxmlformats.org/officeDocument/2006/relationships/hyperlink" Target="http://msa.maryland.gov/megafile/msa/stagser/s1100/s1189/000000/000038/tif/dsl00038-3.jpg" TargetMode="External"/><Relationship Id="rId1361" Type="http://schemas.openxmlformats.org/officeDocument/2006/relationships/hyperlink" Target="http://msa.maryland.gov/megafile/msa/stagser/s1100/s1189/001200/001270/tif/dsl01270-3.jpg" TargetMode="External"/><Relationship Id="rId1459" Type="http://schemas.openxmlformats.org/officeDocument/2006/relationships/hyperlink" Target="http://msa.maryland.gov/megafile/msa/stagser/s1100/s1189/001000/001048/tif/dsl01048-8.jpg" TargetMode="External"/><Relationship Id="rId98" Type="http://schemas.openxmlformats.org/officeDocument/2006/relationships/hyperlink" Target="http://guide.mdsa.net/pages/item.aspx?ID=S1189-1082" TargetMode="External"/><Relationship Id="rId163" Type="http://schemas.openxmlformats.org/officeDocument/2006/relationships/hyperlink" Target="http://guide.mdsa.net/pages/item.aspx?ID=S1189-251" TargetMode="External"/><Relationship Id="rId370" Type="http://schemas.openxmlformats.org/officeDocument/2006/relationships/hyperlink" Target="http://guide.mdsa.net/pages/item.aspx?ID=S1190-2745" TargetMode="External"/><Relationship Id="rId829" Type="http://schemas.openxmlformats.org/officeDocument/2006/relationships/hyperlink" Target="http://guide.mdsa.net/pages/item.aspx?ID=S1189-863" TargetMode="External"/><Relationship Id="rId1014" Type="http://schemas.openxmlformats.org/officeDocument/2006/relationships/hyperlink" Target="http://guide.mdsa.net/pages/item.aspx?ID=S1189-1336" TargetMode="External"/><Relationship Id="rId1221" Type="http://schemas.openxmlformats.org/officeDocument/2006/relationships/hyperlink" Target="http://msa.maryland.gov/megafile/msa/stagser/s1100/s1189/001700/001704/tif/dsl01704-3.jpg" TargetMode="External"/><Relationship Id="rId230" Type="http://schemas.openxmlformats.org/officeDocument/2006/relationships/hyperlink" Target="http://guide.mdsa.net/pages/item.aspx?ID=S1189-1119" TargetMode="External"/><Relationship Id="rId468" Type="http://schemas.openxmlformats.org/officeDocument/2006/relationships/hyperlink" Target="http://guide.mdsa.net/pages/item.aspx?ID=S1212-61" TargetMode="External"/><Relationship Id="rId675" Type="http://schemas.openxmlformats.org/officeDocument/2006/relationships/hyperlink" Target="http://guide.mdsa.net/pages/item.aspx?ID=S1189-1266" TargetMode="External"/><Relationship Id="rId882" Type="http://schemas.openxmlformats.org/officeDocument/2006/relationships/hyperlink" Target="http://msa.maryland.gov/megafile/msa/stagser/s1100/s1189/001300/001381/tif/dsl01381-6.jpg" TargetMode="External"/><Relationship Id="rId1098" Type="http://schemas.openxmlformats.org/officeDocument/2006/relationships/hyperlink" Target="http://msa.maryland.gov/megafile/msa/stagser/s1100/s1189/000300/000346/tif/dsl00346-16.jpg" TargetMode="External"/><Relationship Id="rId1319" Type="http://schemas.openxmlformats.org/officeDocument/2006/relationships/hyperlink" Target="http://msa.maryland.gov/megafile/msa/stagser/s1100/s1189/001600/001698/tif/dsl01698-3.jpg" TargetMode="External"/><Relationship Id="rId1526" Type="http://schemas.openxmlformats.org/officeDocument/2006/relationships/hyperlink" Target="http://msa.maryland.gov/megafile/msa/stagser/s1100/s1190/001400/001436/tif/dsl01436-3.jpg" TargetMode="External"/><Relationship Id="rId25" Type="http://schemas.openxmlformats.org/officeDocument/2006/relationships/hyperlink" Target="http://guide.mdsa.net/pages/item.aspx?ID=S1189-1532" TargetMode="External"/><Relationship Id="rId328" Type="http://schemas.openxmlformats.org/officeDocument/2006/relationships/hyperlink" Target="http://guide.mdsa.net/pages/item.aspx?ID=S1189-521" TargetMode="External"/><Relationship Id="rId535" Type="http://schemas.openxmlformats.org/officeDocument/2006/relationships/hyperlink" Target="http://guide.mdsa.net/pages/item.aspx?ID=S1189-305" TargetMode="External"/><Relationship Id="rId742" Type="http://schemas.openxmlformats.org/officeDocument/2006/relationships/hyperlink" Target="http://guide.mdsa.net/pages/item.aspx?ID=S1189-1371" TargetMode="External"/><Relationship Id="rId1165" Type="http://schemas.openxmlformats.org/officeDocument/2006/relationships/hyperlink" Target="http://msa.maryland.gov/megafile/msa/stagser/s1100/s1189/000300/000303/tif/dsl00303-7.jpg" TargetMode="External"/><Relationship Id="rId1372" Type="http://schemas.openxmlformats.org/officeDocument/2006/relationships/hyperlink" Target="http://msa.maryland.gov/megafile/msa/stagser/s1100/s1189/000200/000214/tif/dsl00214-3.jpg" TargetMode="External"/><Relationship Id="rId174" Type="http://schemas.openxmlformats.org/officeDocument/2006/relationships/hyperlink" Target="http://guide.mdsa.net/pages/item.aspx?ID=S1189-1281" TargetMode="External"/><Relationship Id="rId381" Type="http://schemas.openxmlformats.org/officeDocument/2006/relationships/hyperlink" Target="http://guide.mdsa.net/pages/item.aspx?ID=S1190-3438" TargetMode="External"/><Relationship Id="rId602" Type="http://schemas.openxmlformats.org/officeDocument/2006/relationships/hyperlink" Target="http://guide.mdsa.net/pages/item.aspx?ID=S1189-1848" TargetMode="External"/><Relationship Id="rId1025" Type="http://schemas.openxmlformats.org/officeDocument/2006/relationships/hyperlink" Target="http://msa.maryland.gov/megafile/msa/stagser/s1100/s1189/000600/000604/tif/dsl00604-5.tif" TargetMode="External"/><Relationship Id="rId1232" Type="http://schemas.openxmlformats.org/officeDocument/2006/relationships/hyperlink" Target="http://msa.maryland.gov/megafile/msa/stagser/s1200/s1212/000200/000281/tif/dsl00281-3.jpg" TargetMode="External"/><Relationship Id="rId241" Type="http://schemas.openxmlformats.org/officeDocument/2006/relationships/hyperlink" Target="http://guide.mdsa.net/pages/item.aspx?ID=S1189-551" TargetMode="External"/><Relationship Id="rId479" Type="http://schemas.openxmlformats.org/officeDocument/2006/relationships/hyperlink" Target="http://guide.mdsa.net/pages/item.aspx?ID=S1189-911" TargetMode="External"/><Relationship Id="rId686" Type="http://schemas.openxmlformats.org/officeDocument/2006/relationships/hyperlink" Target="http://guide.mdsa.net/pages/item.aspx?ID=S1189-1656" TargetMode="External"/><Relationship Id="rId893" Type="http://schemas.openxmlformats.org/officeDocument/2006/relationships/hyperlink" Target="http://msa.maryland.gov/megafile/msa/stagser/s1100/s1190/002100/002100/tif/dsl02100-3.jpg" TargetMode="External"/><Relationship Id="rId907" Type="http://schemas.openxmlformats.org/officeDocument/2006/relationships/hyperlink" Target="http://msa.maryland.gov/megafile/msa/stagser/s1100/s1189/000100/000144/tif/dsl00144-3.tif" TargetMode="External"/><Relationship Id="rId1537" Type="http://schemas.openxmlformats.org/officeDocument/2006/relationships/hyperlink" Target="http://msa.maryland.gov/megafile/msa/stagser/s1200/s1212/000300/000377/tif/dsl00377-3.jpg" TargetMode="External"/><Relationship Id="rId36" Type="http://schemas.openxmlformats.org/officeDocument/2006/relationships/hyperlink" Target="http://msa.maryland.gov/megafile/msa/stagser/s1100/s1189/001700/001720/tif/dsl01720-2.jpg" TargetMode="External"/><Relationship Id="rId339" Type="http://schemas.openxmlformats.org/officeDocument/2006/relationships/hyperlink" Target="http://guide.mdsa.net/pages/item.aspx?ID=S1189-817" TargetMode="External"/><Relationship Id="rId546" Type="http://schemas.openxmlformats.org/officeDocument/2006/relationships/hyperlink" Target="http://guide.mdsa.net/pages/item.aspx?ID=S1189-1145" TargetMode="External"/><Relationship Id="rId753" Type="http://schemas.openxmlformats.org/officeDocument/2006/relationships/hyperlink" Target="http://msa.maryland.gov/megafile/msa/stagser/s1100/s1189/000300/000353/tif/dsl00353-5.jpg" TargetMode="External"/><Relationship Id="rId1176" Type="http://schemas.openxmlformats.org/officeDocument/2006/relationships/hyperlink" Target="http://msa.maryland.gov/megafile/msa/stagser/s1200/s1203/000300/000375/tif/dsl00375-3.jpg" TargetMode="External"/><Relationship Id="rId1383" Type="http://schemas.openxmlformats.org/officeDocument/2006/relationships/hyperlink" Target="http://msa.maryland.gov/megafile/msa/stagser/s1100/s1189/001500/001518/tif/dsl01518-5.jpg" TargetMode="External"/><Relationship Id="rId101" Type="http://schemas.openxmlformats.org/officeDocument/2006/relationships/hyperlink" Target="http://guide.mdsa.net/pages/item.aspx?ID=S1189-800" TargetMode="External"/><Relationship Id="rId185" Type="http://schemas.openxmlformats.org/officeDocument/2006/relationships/hyperlink" Target="http://guide.mdsa.net/pages/item.aspx?ID=S1189-156" TargetMode="External"/><Relationship Id="rId406" Type="http://schemas.openxmlformats.org/officeDocument/2006/relationships/hyperlink" Target="http://guide.mdsa.net/pages/item.aspx?ID=S1190-2411" TargetMode="External"/><Relationship Id="rId960" Type="http://schemas.openxmlformats.org/officeDocument/2006/relationships/hyperlink" Target="http://msa.maryland.gov/megafile/msa/stagser/s1100/s1189/001500/001512/tif/dsl01512-3.jpg" TargetMode="External"/><Relationship Id="rId1036" Type="http://schemas.openxmlformats.org/officeDocument/2006/relationships/hyperlink" Target="http://msa.maryland.gov/megafile/msa/stagser/s1100/s1189/001500/001517/tif/dsl01517-5.jpg" TargetMode="External"/><Relationship Id="rId1243" Type="http://schemas.openxmlformats.org/officeDocument/2006/relationships/hyperlink" Target="http://msa.maryland.gov/megafile/msa/stagser/s1100/s1189/001400/001493/tif/dsl01493-3.tif" TargetMode="External"/><Relationship Id="rId392" Type="http://schemas.openxmlformats.org/officeDocument/2006/relationships/hyperlink" Target="http://guide.mdsa.net/pages/item.aspx?ID=S1189-310" TargetMode="External"/><Relationship Id="rId613" Type="http://schemas.openxmlformats.org/officeDocument/2006/relationships/hyperlink" Target="http://msa.maryland.gov/megafile/msa/stagser/s1100/s1197/001400/001414/tif/dsl01414-8.jpg" TargetMode="External"/><Relationship Id="rId697" Type="http://schemas.openxmlformats.org/officeDocument/2006/relationships/hyperlink" Target="http://guide.mdsa.net/pages/item.aspx?ID=S1189-894" TargetMode="External"/><Relationship Id="rId820" Type="http://schemas.openxmlformats.org/officeDocument/2006/relationships/hyperlink" Target="http://msa.maryland.gov/megafile/msa/stagser/s1100/s1189/000600/000618/tif/dsl00618-3.tif" TargetMode="External"/><Relationship Id="rId918" Type="http://schemas.openxmlformats.org/officeDocument/2006/relationships/hyperlink" Target="http://msa.maryland.gov/megafile/msa/stagser/s1100/s1189/001500/001590/tif/dsl01590-4.jpg" TargetMode="External"/><Relationship Id="rId1450" Type="http://schemas.openxmlformats.org/officeDocument/2006/relationships/hyperlink" Target="http://msa.maryland.gov/megafile/msa/stagser/s1100/s1189/000500/000510/tif/dsl00510-5.jpg" TargetMode="External"/><Relationship Id="rId1548" Type="http://schemas.openxmlformats.org/officeDocument/2006/relationships/hyperlink" Target="http://www.msa.maryland.gov/megafile/msa/stagser/s1100/s1189/001400/001441/tif/dsl01441-3.tif" TargetMode="External"/><Relationship Id="rId252" Type="http://schemas.openxmlformats.org/officeDocument/2006/relationships/hyperlink" Target="http://guide.mdsa.net/pages/item.aspx?ID=S1189-506" TargetMode="External"/><Relationship Id="rId1103" Type="http://schemas.openxmlformats.org/officeDocument/2006/relationships/hyperlink" Target="http://msa.maryland.gov/megafile/msa/stagser/s1100/s1190/004800/004866/tif/dsl04866-3.jpg" TargetMode="External"/><Relationship Id="rId1187" Type="http://schemas.openxmlformats.org/officeDocument/2006/relationships/hyperlink" Target="http://msa.maryland.gov/megafile/msa/stagser/s1100/s1189/000100/000146/tif/dsl00146-2.tif" TargetMode="External"/><Relationship Id="rId1310" Type="http://schemas.openxmlformats.org/officeDocument/2006/relationships/hyperlink" Target="http://msa.maryland.gov/megafile/msa/stagser/s1100/s1189/000700/000757/tif/dsl00757-3.jpg" TargetMode="External"/><Relationship Id="rId1408" Type="http://schemas.openxmlformats.org/officeDocument/2006/relationships/hyperlink" Target="http://msa.maryland.gov/megafile/msa/stagser/s1100/s1189/000200/000283/tif/dsl00283-3.jpg" TargetMode="External"/><Relationship Id="rId47" Type="http://schemas.openxmlformats.org/officeDocument/2006/relationships/hyperlink" Target="http://msa.maryland.gov/megafile/msa/stagser/s1100/s1189/001300/001364/tif/dsl01364-3.jpg" TargetMode="External"/><Relationship Id="rId112" Type="http://schemas.openxmlformats.org/officeDocument/2006/relationships/hyperlink" Target="http://guide.mdsa.net/pages/item.aspx?ID=S1189-766" TargetMode="External"/><Relationship Id="rId557" Type="http://schemas.openxmlformats.org/officeDocument/2006/relationships/hyperlink" Target="http://guide.mdsa.net/pages/item.aspx?ID=S1189-856" TargetMode="External"/><Relationship Id="rId764" Type="http://schemas.openxmlformats.org/officeDocument/2006/relationships/hyperlink" Target="http://msa.maryland.gov/megafile/msa/stagser/s1100/s1189/001100/001110/tif/dsl01110-5.jpg" TargetMode="External"/><Relationship Id="rId971" Type="http://schemas.openxmlformats.org/officeDocument/2006/relationships/hyperlink" Target="http://msa.maryland.gov/megafile/msa/stagser/s1100/s1189/001800/001812/tif/dsl01812-6.jpg" TargetMode="External"/><Relationship Id="rId1394" Type="http://schemas.openxmlformats.org/officeDocument/2006/relationships/hyperlink" Target="http://guide.mdsa.net/pages/item.aspx?ID=S1189-1464" TargetMode="External"/><Relationship Id="rId196" Type="http://schemas.openxmlformats.org/officeDocument/2006/relationships/hyperlink" Target="http://guide.mdsa.net/pages/item.aspx?ID=S1189-471" TargetMode="External"/><Relationship Id="rId417" Type="http://schemas.openxmlformats.org/officeDocument/2006/relationships/hyperlink" Target="http://guide.mdsa.net/pages/item.aspx?ID=S1189-1724" TargetMode="External"/><Relationship Id="rId624" Type="http://schemas.openxmlformats.org/officeDocument/2006/relationships/hyperlink" Target="http://msa.maryland.gov/megafile/msa/stagser/s1100/s1189/001200/001244/tif/dsl01244-4.jpg" TargetMode="External"/><Relationship Id="rId831" Type="http://schemas.openxmlformats.org/officeDocument/2006/relationships/hyperlink" Target="http://msa.maryland.gov/megafile/msa/stagser/s1100/s1190/004500/004542/tif/dsl04542-3.jpg" TargetMode="External"/><Relationship Id="rId1047" Type="http://schemas.openxmlformats.org/officeDocument/2006/relationships/hyperlink" Target="http://msa.maryland.gov/megafile/msa/stagser/s1100/s1189/001700/001712/tif/dsl01712-3.jpg" TargetMode="External"/><Relationship Id="rId1254" Type="http://schemas.openxmlformats.org/officeDocument/2006/relationships/hyperlink" Target="http://msa.maryland.gov/megafile/msa/stagser/s1100/s1189/000400/000402/tif/dsl00402-3.jpg" TargetMode="External"/><Relationship Id="rId1461" Type="http://schemas.openxmlformats.org/officeDocument/2006/relationships/hyperlink" Target="http://msa.maryland.gov/megafile/msa/stagser/s1100/s1190/000600/000658/tif/dsl00658-3.jpg" TargetMode="External"/><Relationship Id="rId263" Type="http://schemas.openxmlformats.org/officeDocument/2006/relationships/hyperlink" Target="http://guide.mdsa.net/pages/item.aspx?ID=S1190-4869" TargetMode="External"/><Relationship Id="rId470" Type="http://schemas.openxmlformats.org/officeDocument/2006/relationships/hyperlink" Target="http://guide.mdsa.net/pages/item.aspx?ID=S1189-1400" TargetMode="External"/><Relationship Id="rId929" Type="http://schemas.openxmlformats.org/officeDocument/2006/relationships/hyperlink" Target="http://msa.maryland.gov/megafile/msa/stagser/s1100/s1190/002000/002060/tif/dsl02060-2.jpg" TargetMode="External"/><Relationship Id="rId1114" Type="http://schemas.openxmlformats.org/officeDocument/2006/relationships/hyperlink" Target="http://msa.maryland.gov/megafile/msa/stagser/s1100/s1190/002500/002531/tif/dsl02531-2.jpg" TargetMode="External"/><Relationship Id="rId1321" Type="http://schemas.openxmlformats.org/officeDocument/2006/relationships/hyperlink" Target="http://msa.maryland.gov/megafile/msa/stagser/s1100/s1189/001200/001242/tif/dsl01242-3.tif" TargetMode="External"/><Relationship Id="rId1559" Type="http://schemas.openxmlformats.org/officeDocument/2006/relationships/hyperlink" Target="http://msa.maryland.gov/megafile/msa/stagser/s1100/s1190/004400/004447/tif/dsl04447-4.jpg" TargetMode="External"/><Relationship Id="rId58" Type="http://schemas.openxmlformats.org/officeDocument/2006/relationships/hyperlink" Target="http://guide.mdsa.net/pages/item.aspx?ID=S1189-9" TargetMode="External"/><Relationship Id="rId123" Type="http://schemas.openxmlformats.org/officeDocument/2006/relationships/hyperlink" Target="http://guide.mdsa.net/pages/item.aspx?ID=S1189-960" TargetMode="External"/><Relationship Id="rId330" Type="http://schemas.openxmlformats.org/officeDocument/2006/relationships/hyperlink" Target="http://guide.mdsa.net/pages/item.aspx?ID=S1189-1526" TargetMode="External"/><Relationship Id="rId568" Type="http://schemas.openxmlformats.org/officeDocument/2006/relationships/hyperlink" Target="http://guide.mdsa.net/pages/item.aspx?ID=S1189-352" TargetMode="External"/><Relationship Id="rId775" Type="http://schemas.openxmlformats.org/officeDocument/2006/relationships/hyperlink" Target="http://msa.maryland.gov/megafile/msa/stagser/s1100/s1189/001700/001717/tif/dsl01717-3.jpg" TargetMode="External"/><Relationship Id="rId982" Type="http://schemas.openxmlformats.org/officeDocument/2006/relationships/hyperlink" Target="http://msa.maryland.gov/megafile/msa/stagser/s1100/s1189/001800/001809/tif/dsl01809-5.jpg" TargetMode="External"/><Relationship Id="rId1198" Type="http://schemas.openxmlformats.org/officeDocument/2006/relationships/hyperlink" Target="http://msa.maryland.gov/megafile/msa/stagser/s1100/s1189/000700/000748/tif/dsl00748-3.jpg" TargetMode="External"/><Relationship Id="rId1419" Type="http://schemas.openxmlformats.org/officeDocument/2006/relationships/hyperlink" Target="http://www.msa.maryland.gov/megafile/msa/stagser/s1100/s1189/001200/001222/tif/dsl01222-3.tif" TargetMode="External"/><Relationship Id="rId428" Type="http://schemas.openxmlformats.org/officeDocument/2006/relationships/hyperlink" Target="http://guide.mdsa.net/pages/item.aspx?ID=S1189-1459" TargetMode="External"/><Relationship Id="rId635" Type="http://schemas.openxmlformats.org/officeDocument/2006/relationships/hyperlink" Target="http://guide.mdsa.net/pages/item.aspx?ID=S1189-698" TargetMode="External"/><Relationship Id="rId842" Type="http://schemas.openxmlformats.org/officeDocument/2006/relationships/hyperlink" Target="http://msa.maryland.gov/megafile/msa/stagser/s1100/s1189/000000/000006/tif/dsl00006-3.jpg" TargetMode="External"/><Relationship Id="rId1058" Type="http://schemas.openxmlformats.org/officeDocument/2006/relationships/hyperlink" Target="http://msa.maryland.gov/megafile/msa/stagser/s1100/s1189/000600/000679/tif/dsl00679-24.jpg" TargetMode="External"/><Relationship Id="rId1265" Type="http://schemas.openxmlformats.org/officeDocument/2006/relationships/hyperlink" Target="http://msa.maryland.gov/megafile/msa/stagser/s1100/s1189/000100/000180/tif/dsl00180-3.jpg" TargetMode="External"/><Relationship Id="rId1472" Type="http://schemas.openxmlformats.org/officeDocument/2006/relationships/hyperlink" Target="http://msa.maryland.gov/megafile/msa/stagser/s1100/s1189/000300/000305/tif/dsl00305-3.jpg" TargetMode="External"/><Relationship Id="rId274" Type="http://schemas.openxmlformats.org/officeDocument/2006/relationships/hyperlink" Target="http://guide.mdsa.net/pages/item.aspx?ID=S1189-1070" TargetMode="External"/><Relationship Id="rId481" Type="http://schemas.openxmlformats.org/officeDocument/2006/relationships/hyperlink" Target="http://guide.mdsa.net/pages/item.aspx?ID=S1190-9" TargetMode="External"/><Relationship Id="rId702" Type="http://schemas.openxmlformats.org/officeDocument/2006/relationships/hyperlink" Target="http://guide.mdsa.net/pages/item.aspx?ID=S1189-172" TargetMode="External"/><Relationship Id="rId1125" Type="http://schemas.openxmlformats.org/officeDocument/2006/relationships/hyperlink" Target="http://msa.maryland.gov/megafile/msa/stagser/s1100/s1189/001000/001000/tif/dsl01000-3.jpg" TargetMode="External"/><Relationship Id="rId1332" Type="http://schemas.openxmlformats.org/officeDocument/2006/relationships/hyperlink" Target="http://msa.maryland.gov/megafile/msa/stagser/s1100/s1189/000500/000540/tif/dsl00540-3.jpg" TargetMode="External"/><Relationship Id="rId69" Type="http://schemas.openxmlformats.org/officeDocument/2006/relationships/hyperlink" Target="http://guide.mdsa.net/pages/item.aspx?ID=S1189-335" TargetMode="External"/><Relationship Id="rId134" Type="http://schemas.openxmlformats.org/officeDocument/2006/relationships/hyperlink" Target="http://guide.mdsa.net/pages/item.aspx?ID=S1189-1808" TargetMode="External"/><Relationship Id="rId579" Type="http://schemas.openxmlformats.org/officeDocument/2006/relationships/hyperlink" Target="http://guide.mdsa.net/pages/item.aspx?ID=S1189-507" TargetMode="External"/><Relationship Id="rId786" Type="http://schemas.openxmlformats.org/officeDocument/2006/relationships/hyperlink" Target="http://msa.maryland.gov/megafile/msa/stagser/s1100/s1190/005400/005432/tif/dsl05432-4.jpg" TargetMode="External"/><Relationship Id="rId993" Type="http://schemas.openxmlformats.org/officeDocument/2006/relationships/hyperlink" Target="http://msa.maryland.gov/megafile/msa/stagser/s1100/s1189/000700/000732/tif/dsl00732-8.jpg" TargetMode="External"/><Relationship Id="rId341" Type="http://schemas.openxmlformats.org/officeDocument/2006/relationships/hyperlink" Target="http://guide.mdsa.net/pages/item.aspx?ID=S1190-229" TargetMode="External"/><Relationship Id="rId439" Type="http://schemas.openxmlformats.org/officeDocument/2006/relationships/hyperlink" Target="http://guide.mdsa.net/pages/item.aspx?ID=S1189-1652" TargetMode="External"/><Relationship Id="rId646" Type="http://schemas.openxmlformats.org/officeDocument/2006/relationships/hyperlink" Target="http://guide.mdsa.net/pages/item.aspx?ID=S1189-1201" TargetMode="External"/><Relationship Id="rId1069" Type="http://schemas.openxmlformats.org/officeDocument/2006/relationships/hyperlink" Target="http://msa.maryland.gov/megafile/msa/stagser/s1100/s1190/002800/002810/tif/dsl02810-3.jpg" TargetMode="External"/><Relationship Id="rId1276" Type="http://schemas.openxmlformats.org/officeDocument/2006/relationships/hyperlink" Target="http://msa.maryland.gov/megafile/msa/stagser/s1100/s1189/001200/001221/tif/dsl01221-3.tif" TargetMode="External"/><Relationship Id="rId1483" Type="http://schemas.openxmlformats.org/officeDocument/2006/relationships/hyperlink" Target="http://msa.maryland.gov/megafile/msa/stagser/s1100/s1189/000400/000442/tif/dsl00442-4.jpg" TargetMode="External"/><Relationship Id="rId201" Type="http://schemas.openxmlformats.org/officeDocument/2006/relationships/hyperlink" Target="http://guide.mdsa.net/pages/item.aspx?ID=S1189-1518" TargetMode="External"/><Relationship Id="rId285" Type="http://schemas.openxmlformats.org/officeDocument/2006/relationships/hyperlink" Target="http://msa.maryland.gov/megafile/msa/stagser/s1100/s1189/001500/001527/tif/dsl01527-2.jpg" TargetMode="External"/><Relationship Id="rId506" Type="http://schemas.openxmlformats.org/officeDocument/2006/relationships/hyperlink" Target="http://guide.mdsa.net/pages/item.aspx?ID=S1189-154" TargetMode="External"/><Relationship Id="rId853" Type="http://schemas.openxmlformats.org/officeDocument/2006/relationships/hyperlink" Target="http://msa.maryland.gov/megafile/msa/stagser/s1100/s1189/001400/001479/tif/dsl01479-4.jpg" TargetMode="External"/><Relationship Id="rId1136" Type="http://schemas.openxmlformats.org/officeDocument/2006/relationships/hyperlink" Target="http://msa.maryland.gov/megafile/msa/stagser/s1100/s1189/001100/001117/tif/dsl01117-3.jpg" TargetMode="External"/><Relationship Id="rId492" Type="http://schemas.openxmlformats.org/officeDocument/2006/relationships/hyperlink" Target="http://guide.mdsa.net/pages/item.aspx?ID=S1189-1442" TargetMode="External"/><Relationship Id="rId713" Type="http://schemas.openxmlformats.org/officeDocument/2006/relationships/hyperlink" Target="http://msa.maryland.gov/megafile/msa/stagser/s1200/s1212/000300/000335/tif/dsl00335-4.jpg" TargetMode="External"/><Relationship Id="rId797" Type="http://schemas.openxmlformats.org/officeDocument/2006/relationships/hyperlink" Target="http://msa.maryland.gov/megafile/msa/stagser/s1100/s1189/000100/000140/tif/dsl00140-3.tif" TargetMode="External"/><Relationship Id="rId920" Type="http://schemas.openxmlformats.org/officeDocument/2006/relationships/hyperlink" Target="http://msa.maryland.gov/megafile/msa/stagser/s1100/s1190/001500/001556/tif/dsl01556-2.jpg" TargetMode="External"/><Relationship Id="rId1343" Type="http://schemas.openxmlformats.org/officeDocument/2006/relationships/hyperlink" Target="http://msa.maryland.gov/megafile/msa/stagser/s1100/s1189/001100/001172/tif/dsl01172-3.jpg" TargetMode="External"/><Relationship Id="rId1550" Type="http://schemas.openxmlformats.org/officeDocument/2006/relationships/hyperlink" Target="http://msa.maryland.gov/megafile/msa/stagser/s1100/s1189/001500/001502/tif/dsl01502-3.jpg" TargetMode="External"/><Relationship Id="rId145" Type="http://schemas.openxmlformats.org/officeDocument/2006/relationships/hyperlink" Target="http://guide.mdsa.net/pages/item.aspx?ID=S1189-667" TargetMode="External"/><Relationship Id="rId352" Type="http://schemas.openxmlformats.org/officeDocument/2006/relationships/hyperlink" Target="http://guide.mdsa.net/pages/item.aspx?ID=S1190-1058" TargetMode="External"/><Relationship Id="rId1203" Type="http://schemas.openxmlformats.org/officeDocument/2006/relationships/hyperlink" Target="http://msa.maryland.gov/megafile/msa/stagser/s1100/s1189/000700/000710/tif/dsl00710-6.jpg" TargetMode="External"/><Relationship Id="rId1287" Type="http://schemas.openxmlformats.org/officeDocument/2006/relationships/hyperlink" Target="http://msa.maryland.gov/megafile/msa/stagser/s1100/s1189/001200/001266/tif/dsl01266-5.jpg" TargetMode="External"/><Relationship Id="rId1410" Type="http://schemas.openxmlformats.org/officeDocument/2006/relationships/hyperlink" Target="http://msa.maryland.gov/megafile/msa/stagser/s1100/s1189/000900/000939/tif/dsl00939-5.jpg" TargetMode="External"/><Relationship Id="rId1508" Type="http://schemas.openxmlformats.org/officeDocument/2006/relationships/hyperlink" Target="http://msa.maryland.gov/megafile/msa/stagser/s1100/s1189/000600/000696/tif/dsl00696-3.jpg" TargetMode="External"/><Relationship Id="rId212" Type="http://schemas.openxmlformats.org/officeDocument/2006/relationships/hyperlink" Target="http://guide.mdsa.net/pages/item.aspx?ID=S1189-447" TargetMode="External"/><Relationship Id="rId657" Type="http://schemas.openxmlformats.org/officeDocument/2006/relationships/hyperlink" Target="http://guide.mdsa.net/pages/item.aspx?ID=S1189-903" TargetMode="External"/><Relationship Id="rId864" Type="http://schemas.openxmlformats.org/officeDocument/2006/relationships/hyperlink" Target="http://msa.maryland.gov/megafile/msa/stagser/s1100/s1189/001300/001369/tif/dsl01369-4.jpg" TargetMode="External"/><Relationship Id="rId1494" Type="http://schemas.openxmlformats.org/officeDocument/2006/relationships/hyperlink" Target="http://www.msa.maryland.gov/megafile/msa/stagser/s1100/s1189/000100/000100/tif/dsl00100-3.tif" TargetMode="External"/><Relationship Id="rId296" Type="http://schemas.openxmlformats.org/officeDocument/2006/relationships/hyperlink" Target="http://guide.mdsa.net/pages/item.aspx?ID=S1189-1783" TargetMode="External"/><Relationship Id="rId517" Type="http://schemas.openxmlformats.org/officeDocument/2006/relationships/hyperlink" Target="http://guide.mdsa.net/pages/item.aspx?ID=S1189-1196" TargetMode="External"/><Relationship Id="rId724" Type="http://schemas.openxmlformats.org/officeDocument/2006/relationships/hyperlink" Target="http://msa.maryland.gov/megafile/msa/stagser/s1100/s1189/000400/000441/tif/dsl00441-4.jpg" TargetMode="External"/><Relationship Id="rId931" Type="http://schemas.openxmlformats.org/officeDocument/2006/relationships/hyperlink" Target="http://msa.maryland.gov/megafile/msa/stagser/s1100/s1189/001600/001613/tif/dsl01613-5.jpg" TargetMode="External"/><Relationship Id="rId1147" Type="http://schemas.openxmlformats.org/officeDocument/2006/relationships/hyperlink" Target="http://msa.maryland.gov/megafile/msa/stagser/s1100/s1189/000700/000740/tif/dsl00740-3.jpg" TargetMode="External"/><Relationship Id="rId1354" Type="http://schemas.openxmlformats.org/officeDocument/2006/relationships/hyperlink" Target="http://msa.maryland.gov/megafile/msa/stagser/s1100/s1189/000300/000351/tif/dsl00351-3.jpg" TargetMode="External"/><Relationship Id="rId1561" Type="http://schemas.openxmlformats.org/officeDocument/2006/relationships/hyperlink" Target="http://msa.maryland.gov/megafile/msa/stagser/s1200/s1213/000900/000927/tif/dsl00927-3.jpg" TargetMode="External"/><Relationship Id="rId60" Type="http://schemas.openxmlformats.org/officeDocument/2006/relationships/hyperlink" Target="http://guide.mdsa.net/pages/item.aspx?ID=S1189-248" TargetMode="External"/><Relationship Id="rId156" Type="http://schemas.openxmlformats.org/officeDocument/2006/relationships/hyperlink" Target="http://guide.mdsa.net/pages/item.aspx?ID=S1189-351" TargetMode="External"/><Relationship Id="rId363" Type="http://schemas.openxmlformats.org/officeDocument/2006/relationships/hyperlink" Target="http://guide.mdsa.net/pages/item.aspx?ID=S1190-2083" TargetMode="External"/><Relationship Id="rId570" Type="http://schemas.openxmlformats.org/officeDocument/2006/relationships/hyperlink" Target="http://guide.mdsa.net/pages/item.aspx?ID=S1189-269" TargetMode="External"/><Relationship Id="rId1007" Type="http://schemas.openxmlformats.org/officeDocument/2006/relationships/hyperlink" Target="http://msa.maryland.gov/megafile/msa/stagser/s1100/s1189/001800/001811/tif/dsl01811-7.jpg" TargetMode="External"/><Relationship Id="rId1214" Type="http://schemas.openxmlformats.org/officeDocument/2006/relationships/hyperlink" Target="http://guide.mdsa.net/pages/item.aspx?ID=S1197-496" TargetMode="External"/><Relationship Id="rId1421" Type="http://schemas.openxmlformats.org/officeDocument/2006/relationships/hyperlink" Target="http://msa.maryland.gov/megafile/msa/stagser/s1100/s1189/000400/000460/tif/dsl00460-2.jpg" TargetMode="External"/><Relationship Id="rId223" Type="http://schemas.openxmlformats.org/officeDocument/2006/relationships/hyperlink" Target="http://guide.mdsa.net/pages/item.aspx?ID=S1189-289" TargetMode="External"/><Relationship Id="rId430" Type="http://schemas.openxmlformats.org/officeDocument/2006/relationships/hyperlink" Target="http://msa.maryland.gov/megafile/msa/stagser/s1100/s1189/001300/001342/tif/dsl01342-18.jpg" TargetMode="External"/><Relationship Id="rId668" Type="http://schemas.openxmlformats.org/officeDocument/2006/relationships/hyperlink" Target="http://guide.mdsa.net/pages/item.aspx?ID=S1189-783" TargetMode="External"/><Relationship Id="rId875" Type="http://schemas.openxmlformats.org/officeDocument/2006/relationships/hyperlink" Target="http://msa.maryland.gov/megafile/msa/stagser/s1100/s1190/001400/001474/tif/dsl01474-5.jpg" TargetMode="External"/><Relationship Id="rId1060" Type="http://schemas.openxmlformats.org/officeDocument/2006/relationships/hyperlink" Target="http://guide.mdsa.net/pages/item.aspx?ID=S1189-518" TargetMode="External"/><Relationship Id="rId1298" Type="http://schemas.openxmlformats.org/officeDocument/2006/relationships/hyperlink" Target="http://msa.maryland.gov/megafile/msa/stagser/s1100/s1189/001700/001723/tif/dsl01723-4.jpg" TargetMode="External"/><Relationship Id="rId1519" Type="http://schemas.openxmlformats.org/officeDocument/2006/relationships/hyperlink" Target="http://msa.maryland.gov/megafile/msa/stagser/s1100/s1190/000300/000342/tif/dsl00342-3.jpg" TargetMode="External"/><Relationship Id="rId18" Type="http://schemas.openxmlformats.org/officeDocument/2006/relationships/hyperlink" Target="http://guide.mdsa.net/pages/item.aspx?ID=S1189-456" TargetMode="External"/><Relationship Id="rId528" Type="http://schemas.openxmlformats.org/officeDocument/2006/relationships/hyperlink" Target="http://guide.mdsa.net/pages/item.aspx?ID=S1189-1397" TargetMode="External"/><Relationship Id="rId735" Type="http://schemas.openxmlformats.org/officeDocument/2006/relationships/hyperlink" Target="http://guide.mdsa.net/pages/item.aspx?ID=S1189-669" TargetMode="External"/><Relationship Id="rId942" Type="http://schemas.openxmlformats.org/officeDocument/2006/relationships/hyperlink" Target="http://msa.maryland.gov/megafile/msa/stagser/s1100/s1189/000800/000880/tif/dsl00880-3.jpg" TargetMode="External"/><Relationship Id="rId1158" Type="http://schemas.openxmlformats.org/officeDocument/2006/relationships/hyperlink" Target="http://msa.maryland.gov/megafile/msa/stagser/s1200/s1212/000300/000385/tif/dsl00385-5.jpg" TargetMode="External"/><Relationship Id="rId1365" Type="http://schemas.openxmlformats.org/officeDocument/2006/relationships/hyperlink" Target="http://msa.maryland.gov/megafile/msa/stagser/s1100/s1189/000200/000212/tif/dsl00212-3.jpg" TargetMode="External"/><Relationship Id="rId1572" Type="http://schemas.openxmlformats.org/officeDocument/2006/relationships/hyperlink" Target="http://msa.maryland.gov/megafile/msa/stagser/s1100/s1189/000800/000865/tif/dsl00865-2.jpg" TargetMode="External"/><Relationship Id="rId167" Type="http://schemas.openxmlformats.org/officeDocument/2006/relationships/hyperlink" Target="http://guide.mdsa.net/pages/item.aspx?ID=S1189-1455" TargetMode="External"/><Relationship Id="rId374" Type="http://schemas.openxmlformats.org/officeDocument/2006/relationships/hyperlink" Target="http://guide.mdsa.net/pages/item.aspx?ID=S1190-3403" TargetMode="External"/><Relationship Id="rId581" Type="http://schemas.openxmlformats.org/officeDocument/2006/relationships/hyperlink" Target="http://guide.mdsa.net/pages/item.aspx?ID=S1189-1704" TargetMode="External"/><Relationship Id="rId1018" Type="http://schemas.openxmlformats.org/officeDocument/2006/relationships/hyperlink" Target="http://guide.mdsa.net/pages/item.aspx?ID=S1189-595" TargetMode="External"/><Relationship Id="rId1225" Type="http://schemas.openxmlformats.org/officeDocument/2006/relationships/hyperlink" Target="http://msa.maryland.gov/megafile/msa/stagser/s1100/s1189/000800/000800/tif/dsl00800-5.jpg" TargetMode="External"/><Relationship Id="rId1432" Type="http://schemas.openxmlformats.org/officeDocument/2006/relationships/hyperlink" Target="http://msa.maryland.gov/megafile/msa/stagser/s1100/s1190/002100/002197/tif/dsl02197-4.jpg" TargetMode="External"/><Relationship Id="rId71" Type="http://schemas.openxmlformats.org/officeDocument/2006/relationships/hyperlink" Target="http://guide.mdsa.net/pages/item.aspx?ID=S1189-1306" TargetMode="External"/><Relationship Id="rId234" Type="http://schemas.openxmlformats.org/officeDocument/2006/relationships/hyperlink" Target="http://guide.mdsa.net/pages/item.aspx?ID=S1189-262" TargetMode="External"/><Relationship Id="rId679" Type="http://schemas.openxmlformats.org/officeDocument/2006/relationships/hyperlink" Target="http://msa.maryland.gov/megafile/msa/stagser/s1100/s1189/001300/001362/tif/dsl01362-4.jpg" TargetMode="External"/><Relationship Id="rId802" Type="http://schemas.openxmlformats.org/officeDocument/2006/relationships/hyperlink" Target="http://msa.maryland.gov/megafile/msa/stagser/s1100/s1190/005400/005463/tif/dsl05463-3.jpg" TargetMode="External"/><Relationship Id="rId886" Type="http://schemas.openxmlformats.org/officeDocument/2006/relationships/hyperlink" Target="http://msa.maryland.gov/megafile/msa/stagser/s1100/s1189/001300/001357/tif/dsl01357-3.jpg" TargetMode="External"/><Relationship Id="rId2" Type="http://schemas.openxmlformats.org/officeDocument/2006/relationships/hyperlink" Target="http://guide.mdsa.net/pages/item.aspx?ID=S1189-1813" TargetMode="External"/><Relationship Id="rId29" Type="http://schemas.openxmlformats.org/officeDocument/2006/relationships/hyperlink" Target="http://guide.mdsa.net/pages/item.aspx?ID=S1189-1062" TargetMode="External"/><Relationship Id="rId441" Type="http://schemas.openxmlformats.org/officeDocument/2006/relationships/hyperlink" Target="http://guide.mdsa.net/pages/item.aspx?ID=S1189-1381" TargetMode="External"/><Relationship Id="rId539" Type="http://schemas.openxmlformats.org/officeDocument/2006/relationships/hyperlink" Target="http://guide.mdsa.net/pages/item.aspx?ID=S1189-1431" TargetMode="External"/><Relationship Id="rId746" Type="http://schemas.openxmlformats.org/officeDocument/2006/relationships/hyperlink" Target="http://guide.mdsa.net/pages/item.aspx?ID=S1190-230" TargetMode="External"/><Relationship Id="rId1071" Type="http://schemas.openxmlformats.org/officeDocument/2006/relationships/hyperlink" Target="http://msa.maryland.gov/megafile/msa/stagser/s1100/s1189/000200/000203/tif/dsl00203-3.jpg" TargetMode="External"/><Relationship Id="rId1169" Type="http://schemas.openxmlformats.org/officeDocument/2006/relationships/hyperlink" Target="http://msa.maryland.gov/megafile/msa/stagser/s1200/s1212/000100/000187/tif/dsl00187-2.jpg" TargetMode="External"/><Relationship Id="rId1376" Type="http://schemas.openxmlformats.org/officeDocument/2006/relationships/hyperlink" Target="http://msa.maryland.gov/megafile/msa/stagser/s1100/s1189/000500/000507/tif/dsl00507-3.jpg" TargetMode="External"/><Relationship Id="rId178" Type="http://schemas.openxmlformats.org/officeDocument/2006/relationships/hyperlink" Target="http://guide.mdsa.net/pages/item.aspx?ID=S1189-610" TargetMode="External"/><Relationship Id="rId301" Type="http://schemas.openxmlformats.org/officeDocument/2006/relationships/hyperlink" Target="http://guide.mdsa.net/pages/item.aspx?ID=S1189-1420" TargetMode="External"/><Relationship Id="rId953" Type="http://schemas.openxmlformats.org/officeDocument/2006/relationships/hyperlink" Target="http://msa.maryland.gov/megafile/msa/stagser/s1100/s1189/000600/000649/tif/dsl00649-5.jpg" TargetMode="External"/><Relationship Id="rId1029" Type="http://schemas.openxmlformats.org/officeDocument/2006/relationships/hyperlink" Target="http://msa.maryland.gov/megafile/msa/stagser/s1100/s1189/001700/001767/tif/dsl01767-9.jpg" TargetMode="External"/><Relationship Id="rId1236" Type="http://schemas.openxmlformats.org/officeDocument/2006/relationships/hyperlink" Target="http://msa.maryland.gov/megafile/msa/stagser/s1100/s1189/000700/000766/tif/dsl00766-3.jpg" TargetMode="External"/><Relationship Id="rId82" Type="http://schemas.openxmlformats.org/officeDocument/2006/relationships/hyperlink" Target="http://guide.mdsa.net/pages/item.aspx?ID=S1189-930" TargetMode="External"/><Relationship Id="rId385" Type="http://schemas.openxmlformats.org/officeDocument/2006/relationships/hyperlink" Target="http://guide.mdsa.net/pages/item.aspx?ID=S1190-5254" TargetMode="External"/><Relationship Id="rId592" Type="http://schemas.openxmlformats.org/officeDocument/2006/relationships/hyperlink" Target="http://guide.mdsa.net/pages/item.aspx?ID=S1189-102" TargetMode="External"/><Relationship Id="rId606" Type="http://schemas.openxmlformats.org/officeDocument/2006/relationships/hyperlink" Target="http://guide.mdsa.net/pages/item.aspx?ID=S1189-1535" TargetMode="External"/><Relationship Id="rId813" Type="http://schemas.openxmlformats.org/officeDocument/2006/relationships/hyperlink" Target="http://msa.maryland.gov/megafile/msa/stagser/s1100/s1189/000300/000339/tif/dsl00339-3.jpg" TargetMode="External"/><Relationship Id="rId1443" Type="http://schemas.openxmlformats.org/officeDocument/2006/relationships/hyperlink" Target="http://www.msa.maryland.gov/megafile/msa/stagser/s1100/s1189/000600/000628/tif/dsl00628-3.tif" TargetMode="External"/><Relationship Id="rId245" Type="http://schemas.openxmlformats.org/officeDocument/2006/relationships/hyperlink" Target="http://guide.mdsa.net/pages/item.aspx?ID=S1189-604" TargetMode="External"/><Relationship Id="rId452" Type="http://schemas.openxmlformats.org/officeDocument/2006/relationships/hyperlink" Target="http://msa.maryland.gov/megafile/msa/stagser/s1100/s1189/000400/000449/tif/dsl00449-3.jpg" TargetMode="External"/><Relationship Id="rId897" Type="http://schemas.openxmlformats.org/officeDocument/2006/relationships/hyperlink" Target="http://msa.maryland.gov/megafile/msa/stagser/s1100/s1189/000700/000753/tif/dsl00753-5.jpg" TargetMode="External"/><Relationship Id="rId1082" Type="http://schemas.openxmlformats.org/officeDocument/2006/relationships/hyperlink" Target="http://msa.maryland.gov/megafile/msa/stagser/s1100/s1189/001300/001316/tif/dsl01316-4.jpg" TargetMode="External"/><Relationship Id="rId1303" Type="http://schemas.openxmlformats.org/officeDocument/2006/relationships/hyperlink" Target="http://msa.maryland.gov/megafile/msa/stagser/s1100/s1189/000100/000172/tif/dsl00172-3.jpg" TargetMode="External"/><Relationship Id="rId1510" Type="http://schemas.openxmlformats.org/officeDocument/2006/relationships/hyperlink" Target="http://msa.maryland.gov/megafile/msa/stagser/s1100/s1189/000700/000765/tif/dsl00765-3.jpg" TargetMode="External"/><Relationship Id="rId105" Type="http://schemas.openxmlformats.org/officeDocument/2006/relationships/hyperlink" Target="http://guide.mdsa.net/pages/item.aspx?ID=S1189-202" TargetMode="External"/><Relationship Id="rId312" Type="http://schemas.openxmlformats.org/officeDocument/2006/relationships/hyperlink" Target="http://guide.mdsa.net/pages/item.aspx?ID=S1189-85" TargetMode="External"/><Relationship Id="rId757" Type="http://schemas.openxmlformats.org/officeDocument/2006/relationships/hyperlink" Target="http://msa.maryland.gov/megafile/msa/stagser/s1100/s1189/000600/000601/tif/dsl00601-3.tif" TargetMode="External"/><Relationship Id="rId964" Type="http://schemas.openxmlformats.org/officeDocument/2006/relationships/hyperlink" Target="http://msa.maryland.gov/megafile/msa/stagser/s1100/s1189/000900/000929/tif/dsl00929-3.jpg" TargetMode="External"/><Relationship Id="rId1387" Type="http://schemas.openxmlformats.org/officeDocument/2006/relationships/hyperlink" Target="http://msa.maryland.gov/megafile/msa/stagser/s1100/s1189/001300/001344/tif/dsl01344-3.jpg" TargetMode="External"/><Relationship Id="rId93" Type="http://schemas.openxmlformats.org/officeDocument/2006/relationships/hyperlink" Target="http://guide.mdsa.net/pages/item.aspx?ID=S1189-176" TargetMode="External"/><Relationship Id="rId189" Type="http://schemas.openxmlformats.org/officeDocument/2006/relationships/hyperlink" Target="http://msa.maryland.gov/megafile/msa/stagser/s1100/s1189/000600/000672/tif/dsl00672-2.jpg" TargetMode="External"/><Relationship Id="rId396" Type="http://schemas.openxmlformats.org/officeDocument/2006/relationships/hyperlink" Target="http://guide.mdsa.net/pages/item.aspx?ID=S1189-518" TargetMode="External"/><Relationship Id="rId617" Type="http://schemas.openxmlformats.org/officeDocument/2006/relationships/hyperlink" Target="http://guide.mdsa.net/pages/item.aspx?ID=S1197-3563" TargetMode="External"/><Relationship Id="rId824" Type="http://schemas.openxmlformats.org/officeDocument/2006/relationships/hyperlink" Target="http://msa.maryland.gov/megafile/msa/stagser/s1100/s1189/000200/000289/tif/dsl00289-3.jpg" TargetMode="External"/><Relationship Id="rId1247" Type="http://schemas.openxmlformats.org/officeDocument/2006/relationships/hyperlink" Target="http://msa.maryland.gov/megafile/msa/stagser/s1100/s1189/001700/001770/tif/dsl01770-5.jpg" TargetMode="External"/><Relationship Id="rId1454" Type="http://schemas.openxmlformats.org/officeDocument/2006/relationships/hyperlink" Target="http://msa.maryland.gov/megafile/msa/stagser/s1100/s1189/000200/000277/tif/dsl00277-2.jpg" TargetMode="External"/><Relationship Id="rId256" Type="http://schemas.openxmlformats.org/officeDocument/2006/relationships/hyperlink" Target="http://guide.mdsa.net/pages/item.aspx?ID=S1189-618" TargetMode="External"/><Relationship Id="rId463" Type="http://schemas.openxmlformats.org/officeDocument/2006/relationships/hyperlink" Target="http://guide.mdsa.net/pages/item.aspx?ID=S1189-821" TargetMode="External"/><Relationship Id="rId670" Type="http://schemas.openxmlformats.org/officeDocument/2006/relationships/hyperlink" Target="http://guide.mdsa.net/pages/item.aspx?ID=S1190-5411" TargetMode="External"/><Relationship Id="rId1093" Type="http://schemas.openxmlformats.org/officeDocument/2006/relationships/hyperlink" Target="http://msa.maryland.gov/megafile/msa/stagser/s1100/s1189/000300/000393/tif/dsl00393-3.jpg" TargetMode="External"/><Relationship Id="rId1107" Type="http://schemas.openxmlformats.org/officeDocument/2006/relationships/hyperlink" Target="http://msa.maryland.gov/megafile/msa/stagser/s1100/s1190/004200/004265/tif/dsl04265-3.jpg" TargetMode="External"/><Relationship Id="rId1314" Type="http://schemas.openxmlformats.org/officeDocument/2006/relationships/hyperlink" Target="http://msa.maryland.gov/megafile/msa/stagser/s1100/s1189/001000/001058/tif/dsl01058-4.jpg" TargetMode="External"/><Relationship Id="rId1521" Type="http://schemas.openxmlformats.org/officeDocument/2006/relationships/hyperlink" Target="http://msa.maryland.gov/megafile/msa/stagser/s1100/s1189/001600/001649/tif/dsl01649-5.jpg" TargetMode="External"/><Relationship Id="rId116" Type="http://schemas.openxmlformats.org/officeDocument/2006/relationships/hyperlink" Target="http://guide.mdsa.net/pages/item.aspx?ID=S1189-535" TargetMode="External"/><Relationship Id="rId323" Type="http://schemas.openxmlformats.org/officeDocument/2006/relationships/hyperlink" Target="http://guide.mdsa.net/pages/item.aspx?ID=S1189-1226" TargetMode="External"/><Relationship Id="rId530" Type="http://schemas.openxmlformats.org/officeDocument/2006/relationships/hyperlink" Target="http://guide.mdsa.net/pages/item.aspx?ID=S1189-1511" TargetMode="External"/><Relationship Id="rId768" Type="http://schemas.openxmlformats.org/officeDocument/2006/relationships/hyperlink" Target="http://msa.maryland.gov/megafile/msa/stagser/s1100/s1189/001100/001170/tif/dsl01170-2.jpg" TargetMode="External"/><Relationship Id="rId975" Type="http://schemas.openxmlformats.org/officeDocument/2006/relationships/hyperlink" Target="http://msa.maryland.gov/megafile/msa/stagser/s1100/s1189/000300/000346/tif/dsl00346-19.jpg" TargetMode="External"/><Relationship Id="rId1160" Type="http://schemas.openxmlformats.org/officeDocument/2006/relationships/hyperlink" Target="http://msa.maryland.gov/megafile/msa/stagser/s1100/s1189/001600/001675/tif/dsl01675-10.jpg" TargetMode="External"/><Relationship Id="rId1398" Type="http://schemas.openxmlformats.org/officeDocument/2006/relationships/hyperlink" Target="http://guide.mdsa.net/pages/item.aspx?ID=S1212-2" TargetMode="External"/><Relationship Id="rId20" Type="http://schemas.openxmlformats.org/officeDocument/2006/relationships/hyperlink" Target="http://guide.mdsa.net/pages/item.aspx?ID=S1189-33" TargetMode="External"/><Relationship Id="rId628" Type="http://schemas.openxmlformats.org/officeDocument/2006/relationships/hyperlink" Target="http://guide.mdsa.net/pages/item.aspx?ID=S1189-1053" TargetMode="External"/><Relationship Id="rId835" Type="http://schemas.openxmlformats.org/officeDocument/2006/relationships/hyperlink" Target="http://msa.maryland.gov/megafile/msa/stagser/s1100/s1190/002000/002075/tif/dsl02075-2.jpg" TargetMode="External"/><Relationship Id="rId1258" Type="http://schemas.openxmlformats.org/officeDocument/2006/relationships/hyperlink" Target="http://msa.maryland.gov/megafile/msa/stagser/s1100/s1189/000700/000728/tif/dsl00728-9.jpg" TargetMode="External"/><Relationship Id="rId1465" Type="http://schemas.openxmlformats.org/officeDocument/2006/relationships/hyperlink" Target="http://msa.maryland.gov/megafile/msa/stagser/s1100/s1190/003200/003284/tif/dsl03284-3.jpg" TargetMode="External"/><Relationship Id="rId267" Type="http://schemas.openxmlformats.org/officeDocument/2006/relationships/hyperlink" Target="http://guide.mdsa.net/pages/item.aspx?ID=S1189-901" TargetMode="External"/><Relationship Id="rId474" Type="http://schemas.openxmlformats.org/officeDocument/2006/relationships/hyperlink" Target="http://guide.mdsa.net/pages/item.aspx?ID=S1189-1476" TargetMode="External"/><Relationship Id="rId1020" Type="http://schemas.openxmlformats.org/officeDocument/2006/relationships/hyperlink" Target="http://msa.maryland.gov/megafile/msa/stagser/s1100/s1189/001300/001379/tif/dsl01379-6.jpg" TargetMode="External"/><Relationship Id="rId1118" Type="http://schemas.openxmlformats.org/officeDocument/2006/relationships/hyperlink" Target="http://msa.maryland.gov/megafile/msa/stagser/s1100/s1190/002900/002921/tif/dsl02921-4.jpg" TargetMode="External"/><Relationship Id="rId1325" Type="http://schemas.openxmlformats.org/officeDocument/2006/relationships/hyperlink" Target="http://msa.maryland.gov/megafile/msa/stagser/s1100/s1197/000400/000467/tif/dsl00467-2.jpg" TargetMode="External"/><Relationship Id="rId1532" Type="http://schemas.openxmlformats.org/officeDocument/2006/relationships/hyperlink" Target="http://msa.maryland.gov/megafile/msa/stagser/s1200/s1202/000200/000249/tif/dsl00249-4.jpg" TargetMode="External"/><Relationship Id="rId127" Type="http://schemas.openxmlformats.org/officeDocument/2006/relationships/hyperlink" Target="http://guide.mdsa.net/pages/item.aspx?ID=S1189-1522" TargetMode="External"/><Relationship Id="rId681" Type="http://schemas.openxmlformats.org/officeDocument/2006/relationships/hyperlink" Target="http://guide.mdsa.net/pages/item.aspx?ID=S1189-1247" TargetMode="External"/><Relationship Id="rId779" Type="http://schemas.openxmlformats.org/officeDocument/2006/relationships/hyperlink" Target="http://msa.maryland.gov/megafile/msa/stagser/s1100/s1189/001200/001218/tif/dsl01218-3.tif" TargetMode="External"/><Relationship Id="rId902" Type="http://schemas.openxmlformats.org/officeDocument/2006/relationships/hyperlink" Target="http://msa.maryland.gov/megafile/msa/stagser/s1100/s1189/001200/001284/tif/dsl01284-5.jpg" TargetMode="External"/><Relationship Id="rId986" Type="http://schemas.openxmlformats.org/officeDocument/2006/relationships/hyperlink" Target="http://msa.maryland.gov/megafile/msa/stagser/s1100/s1189/000800/000874/tif/dsl00874-3.jpg" TargetMode="External"/><Relationship Id="rId31" Type="http://schemas.openxmlformats.org/officeDocument/2006/relationships/hyperlink" Target="http://msa.maryland.gov/megafile/msa/stagser/s1100/s1189/001200/001280/tif/dsl01280-3.jpg" TargetMode="External"/><Relationship Id="rId334" Type="http://schemas.openxmlformats.org/officeDocument/2006/relationships/hyperlink" Target="http://guide.mdsa.net/pages/item.aspx?ID=S1189-729" TargetMode="External"/><Relationship Id="rId541" Type="http://schemas.openxmlformats.org/officeDocument/2006/relationships/hyperlink" Target="http://guide.mdsa.net/pages/item.aspx?ID=S1189-854" TargetMode="External"/><Relationship Id="rId639" Type="http://schemas.openxmlformats.org/officeDocument/2006/relationships/hyperlink" Target="http://guide.mdsa.net/pages/item.aspx?ID=S1189-601" TargetMode="External"/><Relationship Id="rId1171" Type="http://schemas.openxmlformats.org/officeDocument/2006/relationships/hyperlink" Target="http://msa.maryland.gov/megafile/msa/stagser/s1100/s1190/002000/002083/tif/dsl02083-7.jpg" TargetMode="External"/><Relationship Id="rId1269" Type="http://schemas.openxmlformats.org/officeDocument/2006/relationships/hyperlink" Target="http://msa.maryland.gov/megafile/msa/stagser/s1100/s1189/000300/000371/tif/dsl00371-3.jpg" TargetMode="External"/><Relationship Id="rId1476" Type="http://schemas.openxmlformats.org/officeDocument/2006/relationships/hyperlink" Target="http://msa.maryland.gov/megafile/msa/stagser/s1100/s1190/001300/001338/tif/dsl01338-2.jpg" TargetMode="External"/><Relationship Id="rId180" Type="http://schemas.openxmlformats.org/officeDocument/2006/relationships/hyperlink" Target="http://guide.mdsa.net/pages/item.aspx?ID=S1189-541" TargetMode="External"/><Relationship Id="rId278" Type="http://schemas.openxmlformats.org/officeDocument/2006/relationships/hyperlink" Target="http://guide.mdsa.net/pages/item.aspx?ID=S1189-1190" TargetMode="External"/><Relationship Id="rId401" Type="http://schemas.openxmlformats.org/officeDocument/2006/relationships/hyperlink" Target="http://guide.mdsa.net/pages/item.aspx?ID=S1190-900" TargetMode="External"/><Relationship Id="rId846" Type="http://schemas.openxmlformats.org/officeDocument/2006/relationships/hyperlink" Target="http://msa.maryland.gov/megafile/msa/stagser/s1200/s1213/000600/000633/tif/dsl00633-2.jpg" TargetMode="External"/><Relationship Id="rId1031" Type="http://schemas.openxmlformats.org/officeDocument/2006/relationships/hyperlink" Target="http://msa.maryland.gov/megafile/msa/stagser/s1100/s1189/001700/001768/tif/dsl01768-3.jpg" TargetMode="External"/><Relationship Id="rId1129" Type="http://schemas.openxmlformats.org/officeDocument/2006/relationships/hyperlink" Target="http://msa.maryland.gov/megafile/msa/stagser/s1100/s1189/000600/000662/tif/dsl00662-4.jpg" TargetMode="External"/><Relationship Id="rId485" Type="http://schemas.openxmlformats.org/officeDocument/2006/relationships/hyperlink" Target="http://guide.mdsa.net/pages/item.aspx?ID=S1189-66" TargetMode="External"/><Relationship Id="rId692" Type="http://schemas.openxmlformats.org/officeDocument/2006/relationships/hyperlink" Target="http://guide.mdsa.net/pages/item.aspx?ID=S1189-896" TargetMode="External"/><Relationship Id="rId706" Type="http://schemas.openxmlformats.org/officeDocument/2006/relationships/hyperlink" Target="http://msa.maryland.gov/megafile/msa/stagser/s1100/s1189/001700/001763/tif/dsl01763-7.jpg" TargetMode="External"/><Relationship Id="rId913" Type="http://schemas.openxmlformats.org/officeDocument/2006/relationships/hyperlink" Target="http://msa.maryland.gov/megafile/msa/stagser/s1100/s1189/001600/001654/tif/dsl01654-3.jpg" TargetMode="External"/><Relationship Id="rId1336" Type="http://schemas.openxmlformats.org/officeDocument/2006/relationships/hyperlink" Target="http://msa.maryland.gov/megafile/msa/stagser/s1100/s1189/001500/001573/tif/dsl01573-4.jpg" TargetMode="External"/><Relationship Id="rId1543" Type="http://schemas.openxmlformats.org/officeDocument/2006/relationships/hyperlink" Target="http://www.msa.maryland.gov/megafile/msa/stagser/s1100/s1189/001200/001227/tif/dsl01227-3.tif" TargetMode="External"/><Relationship Id="rId42" Type="http://schemas.openxmlformats.org/officeDocument/2006/relationships/hyperlink" Target="http://guide.mdsa.net/pages/item.aspx?ID=S1189-880" TargetMode="External"/><Relationship Id="rId138" Type="http://schemas.openxmlformats.org/officeDocument/2006/relationships/hyperlink" Target="http://guide.mdsa.net/pages/item.aspx?ID=S1189-321" TargetMode="External"/><Relationship Id="rId345" Type="http://schemas.openxmlformats.org/officeDocument/2006/relationships/hyperlink" Target="http://guide.mdsa.net/pages/item.aspx?ID=S1190-197" TargetMode="External"/><Relationship Id="rId552" Type="http://schemas.openxmlformats.org/officeDocument/2006/relationships/hyperlink" Target="http://guide.mdsa.net/pages/item.aspx?ID=S1189-294" TargetMode="External"/><Relationship Id="rId997" Type="http://schemas.openxmlformats.org/officeDocument/2006/relationships/hyperlink" Target="http://guide.mdsa.net/pages/item.aspx?ID=S1189-1831" TargetMode="External"/><Relationship Id="rId1182" Type="http://schemas.openxmlformats.org/officeDocument/2006/relationships/hyperlink" Target="http://msa.maryland.gov/megafile/msa/stagser/s1100/s1189/000400/000492/tif/dsl00492-3.jpg" TargetMode="External"/><Relationship Id="rId1403" Type="http://schemas.openxmlformats.org/officeDocument/2006/relationships/hyperlink" Target="http://guide.mdsa.net/pages/item.aspx?ID=S1189-1335" TargetMode="External"/><Relationship Id="rId191" Type="http://schemas.openxmlformats.org/officeDocument/2006/relationships/hyperlink" Target="http://guide.mdsa.net/pages/item.aspx?ID=S1189-1048" TargetMode="External"/><Relationship Id="rId205" Type="http://schemas.openxmlformats.org/officeDocument/2006/relationships/hyperlink" Target="http://guide.mdsa.net/pages/item.aspx?ID=S1189-247" TargetMode="External"/><Relationship Id="rId412" Type="http://schemas.openxmlformats.org/officeDocument/2006/relationships/hyperlink" Target="http://guide.mdsa.net/pages/item.aspx?ID=S1190-4448" TargetMode="External"/><Relationship Id="rId857" Type="http://schemas.openxmlformats.org/officeDocument/2006/relationships/hyperlink" Target="http://msa.maryland.gov/megafile/msa/stagser/s1100/s1189/001300/001332/tif/dsl01332-3.jpg" TargetMode="External"/><Relationship Id="rId1042" Type="http://schemas.openxmlformats.org/officeDocument/2006/relationships/hyperlink" Target="http://msa.maryland.gov/megafile/msa/stagser/s1100/s1189/000900/000954/tif/dsl00954-3.jpg" TargetMode="External"/><Relationship Id="rId1487" Type="http://schemas.openxmlformats.org/officeDocument/2006/relationships/hyperlink" Target="http://www.msa.maryland.gov/megafile/msa/stagser/s1100/s1189/001400/001467/tif/dsl01467-3.tif" TargetMode="External"/><Relationship Id="rId289" Type="http://schemas.openxmlformats.org/officeDocument/2006/relationships/hyperlink" Target="http://guide.mdsa.net/pages/item.aspx?ID=S1189-1285" TargetMode="External"/><Relationship Id="rId496" Type="http://schemas.openxmlformats.org/officeDocument/2006/relationships/hyperlink" Target="http://guide.mdsa.net/pages/item.aspx?ID=S1189-486" TargetMode="External"/><Relationship Id="rId717" Type="http://schemas.openxmlformats.org/officeDocument/2006/relationships/hyperlink" Target="http://msa.maryland.gov/megafile/msa/stagser/s1100/s1189/001700/001761/tif/dsl01761-3.jpg" TargetMode="External"/><Relationship Id="rId924" Type="http://schemas.openxmlformats.org/officeDocument/2006/relationships/hyperlink" Target="http://msa.maryland.gov/megafile/msa/stagser/s1100/s1190/001500/001571/tif/dsl01571-4.jpg" TargetMode="External"/><Relationship Id="rId1347" Type="http://schemas.openxmlformats.org/officeDocument/2006/relationships/hyperlink" Target="http://msa.maryland.gov/megafile/msa/stagser/s1100/s1189/000000/000051/tif/dsl00051-3.jpg" TargetMode="External"/><Relationship Id="rId1554" Type="http://schemas.openxmlformats.org/officeDocument/2006/relationships/hyperlink" Target="http://msa.maryland.gov/megafile/msa/stagser/s1100/s1189/000800/000803/tif/dsl00803-5.jpg" TargetMode="External"/><Relationship Id="rId53" Type="http://schemas.openxmlformats.org/officeDocument/2006/relationships/hyperlink" Target="http://guide.mdsa.net/pages/item.aspx?ID=S1189-1485" TargetMode="External"/><Relationship Id="rId149" Type="http://schemas.openxmlformats.org/officeDocument/2006/relationships/hyperlink" Target="http://guide.mdsa.net/pages/item.aspx?ID=S1189-609" TargetMode="External"/><Relationship Id="rId356" Type="http://schemas.openxmlformats.org/officeDocument/2006/relationships/hyperlink" Target="http://guide.mdsa.net/pages/item.aspx?ID=S1189-538" TargetMode="External"/><Relationship Id="rId563" Type="http://schemas.openxmlformats.org/officeDocument/2006/relationships/hyperlink" Target="http://guide.mdsa.net/pages/item.aspx?ID=S1189-871" TargetMode="External"/><Relationship Id="rId770" Type="http://schemas.openxmlformats.org/officeDocument/2006/relationships/hyperlink" Target="http://msa.maryland.gov/megafile/msa/stagser/s1100/s1189/001200/001248/tif/dsl01248-12.jpg" TargetMode="External"/><Relationship Id="rId1193" Type="http://schemas.openxmlformats.org/officeDocument/2006/relationships/hyperlink" Target="http://msa.maryland.gov/megafile/msa/stagser/s1100/s1189/001700/001725/tif/dsl01725-9.jpg" TargetMode="External"/><Relationship Id="rId1207" Type="http://schemas.openxmlformats.org/officeDocument/2006/relationships/hyperlink" Target="http://msa.maryland.gov/megafile/msa/stagser/s1100/s1189/001600/001617/tif/dsl01617-4.jpg" TargetMode="External"/><Relationship Id="rId1414" Type="http://schemas.openxmlformats.org/officeDocument/2006/relationships/hyperlink" Target="http://msa.maryland.gov/megafile/msa/stagser/s1100/s1189/001400/001409/tif/dsl01409-3.jpg" TargetMode="External"/><Relationship Id="rId216" Type="http://schemas.openxmlformats.org/officeDocument/2006/relationships/hyperlink" Target="http://guide.mdsa.net/pages/item.aspx?ID=S1189-403" TargetMode="External"/><Relationship Id="rId423" Type="http://schemas.openxmlformats.org/officeDocument/2006/relationships/hyperlink" Target="http://guide.mdsa.net/pages/item.aspx?ID=S1189-1803" TargetMode="External"/><Relationship Id="rId868" Type="http://schemas.openxmlformats.org/officeDocument/2006/relationships/hyperlink" Target="http://msa.maryland.gov/megafile/msa/stagser/s1100/s1189/000600/000657/tif/dsl00657-3.jpg" TargetMode="External"/><Relationship Id="rId1053" Type="http://schemas.openxmlformats.org/officeDocument/2006/relationships/hyperlink" Target="http://msa.maryland.gov/megafile/msa/stagser/s1100/s1190/003400/003438/tif/dsl03438-3.jpg" TargetMode="External"/><Relationship Id="rId1260" Type="http://schemas.openxmlformats.org/officeDocument/2006/relationships/hyperlink" Target="http://msa.maryland.gov/megafile/msa/stagser/s1100/s1189/000000/000052/tif/dsl00052-2.jpg" TargetMode="External"/><Relationship Id="rId1498" Type="http://schemas.openxmlformats.org/officeDocument/2006/relationships/hyperlink" Target="http://msa.maryland.gov/megafile/msa/stagser/s1100/s1189/000200/000262/tif/dsl00262-2.jpg" TargetMode="External"/><Relationship Id="rId630" Type="http://schemas.openxmlformats.org/officeDocument/2006/relationships/hyperlink" Target="http://guide.mdsa.net/pages/item.aspx?ID=S1189-941" TargetMode="External"/><Relationship Id="rId728" Type="http://schemas.openxmlformats.org/officeDocument/2006/relationships/hyperlink" Target="http://guide.mdsa.net/pages/item.aspx?ID=S1189-657" TargetMode="External"/><Relationship Id="rId935" Type="http://schemas.openxmlformats.org/officeDocument/2006/relationships/hyperlink" Target="http://msa.maryland.gov/megafile/msa/stagser/s1100/s1190/001700/001768/tif/dsl01768-3.jpg" TargetMode="External"/><Relationship Id="rId1358" Type="http://schemas.openxmlformats.org/officeDocument/2006/relationships/hyperlink" Target="http://msa.maryland.gov/megafile/msa/stagser/s1100/s1189/001300/001306/tif/dsl01306-2.jpg" TargetMode="External"/><Relationship Id="rId1565" Type="http://schemas.openxmlformats.org/officeDocument/2006/relationships/hyperlink" Target="http://msa.maryland.gov/megafile/msa/stagser/s1100/s1189/001000/001089/tif/dsl01089-5.jpg" TargetMode="External"/><Relationship Id="rId64" Type="http://schemas.openxmlformats.org/officeDocument/2006/relationships/hyperlink" Target="http://guide.mdsa.net/pages/item.aspx?ID=S1189-1271" TargetMode="External"/><Relationship Id="rId367" Type="http://schemas.openxmlformats.org/officeDocument/2006/relationships/hyperlink" Target="http://guide.mdsa.net/pages/item.aspx?ID=S1190-2470" TargetMode="External"/><Relationship Id="rId574" Type="http://schemas.openxmlformats.org/officeDocument/2006/relationships/hyperlink" Target="http://msa.maryland.gov/megafile/msa/stagser/s1100/s1189/000200/000216/tif/dsl00216-2.jpg" TargetMode="External"/><Relationship Id="rId1120" Type="http://schemas.openxmlformats.org/officeDocument/2006/relationships/hyperlink" Target="http://msa.maryland.gov/megafile/msa/stagser/s1100/s1190/001100/001126/tif/dsl01126-3.jpg" TargetMode="External"/><Relationship Id="rId1218" Type="http://schemas.openxmlformats.org/officeDocument/2006/relationships/hyperlink" Target="http://msa.maryland.gov/megafile/msa/stagser/s1100/s1189/000000/000031/tif/dsl00031-3.jpg" TargetMode="External"/><Relationship Id="rId1425" Type="http://schemas.openxmlformats.org/officeDocument/2006/relationships/hyperlink" Target="http://www.msa.maryland.gov/megafile/msa/stagser/s1100/s1189/001100/001190/tif/dsl01190-5.tif" TargetMode="External"/><Relationship Id="rId227" Type="http://schemas.openxmlformats.org/officeDocument/2006/relationships/hyperlink" Target="http://guide.mdsa.net/pages/item.aspx?ID=S1189-331" TargetMode="External"/><Relationship Id="rId781" Type="http://schemas.openxmlformats.org/officeDocument/2006/relationships/hyperlink" Target="http://msa.maryland.gov/megafile/msa/stagser/s1100/s1197/005500/005501/tif/dsl05501-7.jpg" TargetMode="External"/><Relationship Id="rId879" Type="http://schemas.openxmlformats.org/officeDocument/2006/relationships/hyperlink" Target="http://msa.maryland.gov/megafile/msa/stagser/s1100/s1189/000800/000883/tif/dsl00883-8.jpg" TargetMode="External"/><Relationship Id="rId434" Type="http://schemas.openxmlformats.org/officeDocument/2006/relationships/hyperlink" Target="http://guide.mdsa.net/pages/item.aspx?ID=S1189-1304" TargetMode="External"/><Relationship Id="rId641" Type="http://schemas.openxmlformats.org/officeDocument/2006/relationships/hyperlink" Target="http://msa.maryland.gov/megafile/msa/stagser/s1100/s1189/001200/001203/tif/dsl01203-3.jpg" TargetMode="External"/><Relationship Id="rId739" Type="http://schemas.openxmlformats.org/officeDocument/2006/relationships/hyperlink" Target="http://guide.mdsa.net/pages/item.aspx?ID=S1213-370" TargetMode="External"/><Relationship Id="rId1064" Type="http://schemas.openxmlformats.org/officeDocument/2006/relationships/hyperlink" Target="http://msa.maryland.gov/megafile/msa/stagser/s1100/s1189/001400/001444/tif/dsl01444-2.tif" TargetMode="External"/><Relationship Id="rId1271" Type="http://schemas.openxmlformats.org/officeDocument/2006/relationships/hyperlink" Target="http://msa.maryland.gov/megafile/msa/stagser/s1100/s1189/001400/001486/tif/dsl01486-4.tif" TargetMode="External"/><Relationship Id="rId1369" Type="http://schemas.openxmlformats.org/officeDocument/2006/relationships/hyperlink" Target="http://msa.maryland.gov/megafile/msa/stagser/s1100/s1189/000600/000651/tif/dsl00651-5.jpg" TargetMode="External"/><Relationship Id="rId1576" Type="http://schemas.openxmlformats.org/officeDocument/2006/relationships/hyperlink" Target="http://msa.maryland.gov/megafile/msa/stagser/s1100/s1189/000100/000171/tif/dsl00171-3.jpg" TargetMode="External"/><Relationship Id="rId280" Type="http://schemas.openxmlformats.org/officeDocument/2006/relationships/hyperlink" Target="http://guide.mdsa.net/pages/item.aspx?ID=S1190-1338" TargetMode="External"/><Relationship Id="rId501" Type="http://schemas.openxmlformats.org/officeDocument/2006/relationships/hyperlink" Target="http://guide.mdsa.net/pages/item.aspx?ID=S1190-1571" TargetMode="External"/><Relationship Id="rId946" Type="http://schemas.openxmlformats.org/officeDocument/2006/relationships/hyperlink" Target="http://msa.maryland.gov/megafile/msa/stagser/s1100/s1189/001600/001636/tif/dsl01636-4.jpg" TargetMode="External"/><Relationship Id="rId1131" Type="http://schemas.openxmlformats.org/officeDocument/2006/relationships/hyperlink" Target="http://msa.maryland.gov/megafile/msa/stagser/s1100/s1189/000200/000267/tif/dsl00267-8.jpg" TargetMode="External"/><Relationship Id="rId1229" Type="http://schemas.openxmlformats.org/officeDocument/2006/relationships/hyperlink" Target="http://msa.maryland.gov/megafile/msa/stagser/s1100/s1189/000200/000230/tif/dsl00230-3.jpg" TargetMode="External"/><Relationship Id="rId75" Type="http://schemas.openxmlformats.org/officeDocument/2006/relationships/hyperlink" Target="http://guide.mdsa.net/pages/item.aspx?ID=S1189-662" TargetMode="External"/><Relationship Id="rId140" Type="http://schemas.openxmlformats.org/officeDocument/2006/relationships/hyperlink" Target="http://guide.mdsa.net/pages/item.aspx?ID=S1189-1108" TargetMode="External"/><Relationship Id="rId378" Type="http://schemas.openxmlformats.org/officeDocument/2006/relationships/hyperlink" Target="http://guide.mdsa.net/pages/item.aspx?ID=S1190-4590" TargetMode="External"/><Relationship Id="rId585" Type="http://schemas.openxmlformats.org/officeDocument/2006/relationships/hyperlink" Target="http://guide.mdsa.net/pages/item.aspx?ID=S1189-1276" TargetMode="External"/><Relationship Id="rId792" Type="http://schemas.openxmlformats.org/officeDocument/2006/relationships/hyperlink" Target="http://guide.mdsa.net/pages/item.aspx?ID=S1212-104" TargetMode="External"/><Relationship Id="rId806" Type="http://schemas.openxmlformats.org/officeDocument/2006/relationships/hyperlink" Target="http://msa.maryland.gov/megafile/msa/stagser/s1100/s1190/000800/000838/tif/dsl00838-3.jpg" TargetMode="External"/><Relationship Id="rId1436" Type="http://schemas.openxmlformats.org/officeDocument/2006/relationships/hyperlink" Target="http://msa.maryland.gov/megafile/msa/stagser/s1100/s1189/000100/000186/tif/dsl00186-3.jpg" TargetMode="External"/><Relationship Id="rId6" Type="http://schemas.openxmlformats.org/officeDocument/2006/relationships/hyperlink" Target="http://guide.mdsa.net/pages/item.aspx?ID=S1189-790" TargetMode="External"/><Relationship Id="rId238" Type="http://schemas.openxmlformats.org/officeDocument/2006/relationships/hyperlink" Target="http://msa.maryland.gov/megafile/msa/stagser/s1100/s1189/000300/000346/tif/dsl00346-7.jpg" TargetMode="External"/><Relationship Id="rId445" Type="http://schemas.openxmlformats.org/officeDocument/2006/relationships/hyperlink" Target="http://guide.mdsa.net/pages/item.aspx?ID=S1189-772" TargetMode="External"/><Relationship Id="rId652" Type="http://schemas.openxmlformats.org/officeDocument/2006/relationships/hyperlink" Target="http://guide.mdsa.net/pages/item.aspx?ID=S1189-852" TargetMode="External"/><Relationship Id="rId1075" Type="http://schemas.openxmlformats.org/officeDocument/2006/relationships/hyperlink" Target="http://msa.maryland.gov/megafile/msa/stagser/s1100/s1189/000800/000886/tif/dsl00886-3.jpg" TargetMode="External"/><Relationship Id="rId1282" Type="http://schemas.openxmlformats.org/officeDocument/2006/relationships/hyperlink" Target="http://msa.maryland.gov/megafile/msa/stagser/s1100/s1189/001300/001342/tif/dsl01342-19.jpg" TargetMode="External"/><Relationship Id="rId1503" Type="http://schemas.openxmlformats.org/officeDocument/2006/relationships/hyperlink" Target="http://msa.maryland.gov/megafile/msa/stagser/s1100/s1189/000900/000934/tif/dsl00934-5.jpg" TargetMode="External"/><Relationship Id="rId291" Type="http://schemas.openxmlformats.org/officeDocument/2006/relationships/hyperlink" Target="http://guide.mdsa.net/pages/item.aspx?ID=S1189-1307" TargetMode="External"/><Relationship Id="rId305" Type="http://schemas.openxmlformats.org/officeDocument/2006/relationships/hyperlink" Target="http://guide.mdsa.net/pages/item.aspx?ID=S1189-1539" TargetMode="External"/><Relationship Id="rId512" Type="http://schemas.openxmlformats.org/officeDocument/2006/relationships/hyperlink" Target="http://guide.mdsa.net/pages/item.aspx?ID=S1189-1110" TargetMode="External"/><Relationship Id="rId957" Type="http://schemas.openxmlformats.org/officeDocument/2006/relationships/hyperlink" Target="http://msa.maryland.gov/megafile/msa/stagser/s1100/s1189/001000/001069/tif/dsl01069-3.jpg" TargetMode="External"/><Relationship Id="rId1142" Type="http://schemas.openxmlformats.org/officeDocument/2006/relationships/hyperlink" Target="http://msa.maryland.gov/megafile/msa/stagser/s1100/s1189/001300/001397/tif/dsl01397-3.jpg" TargetMode="External"/><Relationship Id="rId86" Type="http://schemas.openxmlformats.org/officeDocument/2006/relationships/hyperlink" Target="http://guide.mdsa.net/pages/item.aspx?ID=S1189-1192" TargetMode="External"/><Relationship Id="rId151" Type="http://schemas.openxmlformats.org/officeDocument/2006/relationships/hyperlink" Target="http://guide.mdsa.net/pages/item.aspx?ID=S1189-999" TargetMode="External"/><Relationship Id="rId389" Type="http://schemas.openxmlformats.org/officeDocument/2006/relationships/hyperlink" Target="http://guide.mdsa.net/pages/item.aspx?ID=S1189-81" TargetMode="External"/><Relationship Id="rId596" Type="http://schemas.openxmlformats.org/officeDocument/2006/relationships/hyperlink" Target="http://guide.mdsa.net/pages/item.aspx?ID=S1189-1445" TargetMode="External"/><Relationship Id="rId817" Type="http://schemas.openxmlformats.org/officeDocument/2006/relationships/hyperlink" Target="http://msa.maryland.gov/megafile/msa/stagser/s1100/s1190/000500/000511/tif/dsl00511-3.jpg" TargetMode="External"/><Relationship Id="rId1002" Type="http://schemas.openxmlformats.org/officeDocument/2006/relationships/hyperlink" Target="http://guide.mdsa.net/pages/item.aspx?ID=S1189-814" TargetMode="External"/><Relationship Id="rId1447" Type="http://schemas.openxmlformats.org/officeDocument/2006/relationships/hyperlink" Target="http://msa.maryland.gov/megafile/msa/stagser/s1100/s1189/000200/000263/tif/dsl00263-4.jpg" TargetMode="External"/><Relationship Id="rId249" Type="http://schemas.openxmlformats.org/officeDocument/2006/relationships/hyperlink" Target="http://guide.mdsa.net/pages/item.aspx?ID=S1189-670" TargetMode="External"/><Relationship Id="rId456" Type="http://schemas.openxmlformats.org/officeDocument/2006/relationships/hyperlink" Target="http://guide.mdsa.net/pages/item.aspx?ID=S1189-1000" TargetMode="External"/><Relationship Id="rId663" Type="http://schemas.openxmlformats.org/officeDocument/2006/relationships/hyperlink" Target="http://guide.mdsa.net/pages/item.aspx?ID=S1189-1437" TargetMode="External"/><Relationship Id="rId870" Type="http://schemas.openxmlformats.org/officeDocument/2006/relationships/hyperlink" Target="http://msa.maryland.gov/megafile/msa/stagser/s1100/s1189/001600/001648/tif/dsl01648-3.jpg" TargetMode="External"/><Relationship Id="rId1086" Type="http://schemas.openxmlformats.org/officeDocument/2006/relationships/hyperlink" Target="http://msa.maryland.gov/megafile/msa/stagser/s1100/s1189/000200/000218/tif/dsl00218-4.jpg" TargetMode="External"/><Relationship Id="rId1293" Type="http://schemas.openxmlformats.org/officeDocument/2006/relationships/hyperlink" Target="http://msa.maryland.gov/megafile/msa/stagser/s1100/s1189/001400/001459/tif/dsl01459-3.tif" TargetMode="External"/><Relationship Id="rId1307" Type="http://schemas.openxmlformats.org/officeDocument/2006/relationships/hyperlink" Target="http://msa.maryland.gov/megafile/msa/stagser/s1100/s1189/000400/000451/tif/dsl00451-3.jpg" TargetMode="External"/><Relationship Id="rId1514" Type="http://schemas.openxmlformats.org/officeDocument/2006/relationships/hyperlink" Target="http://msa.maryland.gov/megafile/msa/stagser/s1100/s1189/001100/001167/tif/dsl01167-3.jpg" TargetMode="External"/><Relationship Id="rId13" Type="http://schemas.openxmlformats.org/officeDocument/2006/relationships/hyperlink" Target="http://guide.mdsa.net/pages/item.aspx?ID=S1189-207" TargetMode="External"/><Relationship Id="rId109" Type="http://schemas.openxmlformats.org/officeDocument/2006/relationships/hyperlink" Target="http://guide.mdsa.net/pages/item.aspx?ID=S1189-1605" TargetMode="External"/><Relationship Id="rId316" Type="http://schemas.openxmlformats.org/officeDocument/2006/relationships/hyperlink" Target="http://guide.mdsa.net/pages/item.aspx?ID=S1189-1802" TargetMode="External"/><Relationship Id="rId523" Type="http://schemas.openxmlformats.org/officeDocument/2006/relationships/hyperlink" Target="http://guide.mdsa.net/pages/item.aspx?ID=S1189-436" TargetMode="External"/><Relationship Id="rId968" Type="http://schemas.openxmlformats.org/officeDocument/2006/relationships/hyperlink" Target="http://msa.maryland.gov/megafile/msa/stagser/s1200/s1202/000600/000643/tif/dsl00643-2.jpg" TargetMode="External"/><Relationship Id="rId1153" Type="http://schemas.openxmlformats.org/officeDocument/2006/relationships/hyperlink" Target="http://msa.maryland.gov/megafile/msa/stagser/s1100/s1189/000000/000036/tif/dsl00036-3.jpg" TargetMode="External"/><Relationship Id="rId97" Type="http://schemas.openxmlformats.org/officeDocument/2006/relationships/hyperlink" Target="http://guide.mdsa.net/pages/item.aspx?ID=S1189-723" TargetMode="External"/><Relationship Id="rId730" Type="http://schemas.openxmlformats.org/officeDocument/2006/relationships/hyperlink" Target="http://guide.mdsa.net/pages/item.aspx?ID=S1189-1717" TargetMode="External"/><Relationship Id="rId828" Type="http://schemas.openxmlformats.org/officeDocument/2006/relationships/hyperlink" Target="http://msa.maryland.gov/megafile/msa/stagser/s1100/s1189/000800/000862/tif/dsl00862-3.jpg" TargetMode="External"/><Relationship Id="rId1013" Type="http://schemas.openxmlformats.org/officeDocument/2006/relationships/hyperlink" Target="http://msa.maryland.gov/megafile/msa/stagser/s1100/s1189/001300/001336/tif/dsl01336-4.jpg" TargetMode="External"/><Relationship Id="rId1360" Type="http://schemas.openxmlformats.org/officeDocument/2006/relationships/hyperlink" Target="http://msa.maryland.gov/megafile/msa/stagser/s1100/s1189/001200/001271/tif/dsl01271-2.jpg" TargetMode="External"/><Relationship Id="rId1458" Type="http://schemas.openxmlformats.org/officeDocument/2006/relationships/hyperlink" Target="http://msa.maryland.gov/megafile/msa/stagser/s1100/s1189/000200/000265/tif/dsl00265-3.jpg" TargetMode="External"/><Relationship Id="rId162" Type="http://schemas.openxmlformats.org/officeDocument/2006/relationships/hyperlink" Target="http://guide.mdsa.net/pages/item.aspx?ID=S1189-249" TargetMode="External"/><Relationship Id="rId467" Type="http://schemas.openxmlformats.org/officeDocument/2006/relationships/hyperlink" Target="http://guide.mdsa.net/pages/item.aspx?ID=S1212-281" TargetMode="External"/><Relationship Id="rId1097" Type="http://schemas.openxmlformats.org/officeDocument/2006/relationships/hyperlink" Target="http://msa.maryland.gov/megafile/msa/stagser/s1100/s1189/001200/001247/tif/dsl01247-3.tif" TargetMode="External"/><Relationship Id="rId1220" Type="http://schemas.openxmlformats.org/officeDocument/2006/relationships/hyperlink" Target="http://msa.maryland.gov/megafile/msa/stagser/s1100/s1189/001500/001575/tif/dsl01575-3.jpg" TargetMode="External"/><Relationship Id="rId1318" Type="http://schemas.openxmlformats.org/officeDocument/2006/relationships/hyperlink" Target="http://msa.maryland.gov/megafile/msa/stagser/s1100/s1189/001300/001323/tif/dsl01323-3.jpg" TargetMode="External"/><Relationship Id="rId1525" Type="http://schemas.openxmlformats.org/officeDocument/2006/relationships/hyperlink" Target="http://msa.maryland.gov/megafile/msa/stagser/s1100/s1189/000300/000333/tif/dsl00333-3.jpg" TargetMode="External"/><Relationship Id="rId674" Type="http://schemas.openxmlformats.org/officeDocument/2006/relationships/hyperlink" Target="http://guide.mdsa.net/pages/item.aspx?ID=S1189-1534" TargetMode="External"/><Relationship Id="rId881" Type="http://schemas.openxmlformats.org/officeDocument/2006/relationships/hyperlink" Target="http://msa.maryland.gov/megafile/msa/stagser/s1100/s1190/002500/002528/tif/dsl02528-3.jpg" TargetMode="External"/><Relationship Id="rId979" Type="http://schemas.openxmlformats.org/officeDocument/2006/relationships/hyperlink" Target="http://msa.maryland.gov/megafile/msa/stagser/s1100/s1189/001800/001825/tif/dsl01825-4.jpg" TargetMode="External"/><Relationship Id="rId24" Type="http://schemas.openxmlformats.org/officeDocument/2006/relationships/hyperlink" Target="http://guide.mdsa.net/pages/item.aspx?ID=S1189-492" TargetMode="External"/><Relationship Id="rId327" Type="http://schemas.openxmlformats.org/officeDocument/2006/relationships/hyperlink" Target="http://guide.mdsa.net/pages/item.aspx?ID=S1189-1454" TargetMode="External"/><Relationship Id="rId534" Type="http://schemas.openxmlformats.org/officeDocument/2006/relationships/hyperlink" Target="http://msa.maryland.gov/megafile/msa/stagser/s1100/s1189/001200/001252/tif/dsl01252-4.jpg" TargetMode="External"/><Relationship Id="rId741" Type="http://schemas.openxmlformats.org/officeDocument/2006/relationships/hyperlink" Target="http://guide.mdsa.net/pages/item.aspx?ID=S1190-2640" TargetMode="External"/><Relationship Id="rId839" Type="http://schemas.openxmlformats.org/officeDocument/2006/relationships/hyperlink" Target="http://msa.maryland.gov/megafile/msa/stagser/s1100/s1189/000900/000994/tif/dsl00994-4.jpg" TargetMode="External"/><Relationship Id="rId1164" Type="http://schemas.openxmlformats.org/officeDocument/2006/relationships/hyperlink" Target="http://msa.maryland.gov/megafile/msa/stagser/s1100/s1189/001700/001732/tif/dsl01732-7.jpg" TargetMode="External"/><Relationship Id="rId1371" Type="http://schemas.openxmlformats.org/officeDocument/2006/relationships/hyperlink" Target="http://msa.maryland.gov/megafile/msa/stagser/s1100/s1189/000900/000961/tif/dsl00961-3.jpg" TargetMode="External"/><Relationship Id="rId1469" Type="http://schemas.openxmlformats.org/officeDocument/2006/relationships/hyperlink" Target="http://msa.maryland.gov/megafile/msa/stagser/s1200/s1213/001100/001117/tif/dsl01117-3.jpg" TargetMode="External"/><Relationship Id="rId173" Type="http://schemas.openxmlformats.org/officeDocument/2006/relationships/hyperlink" Target="http://guide.mdsa.net/pages/item.aspx?ID=S1189-1654" TargetMode="External"/><Relationship Id="rId380" Type="http://schemas.openxmlformats.org/officeDocument/2006/relationships/hyperlink" Target="http://guide.mdsa.net/pages/item.aspx?ID=S1190-4994" TargetMode="External"/><Relationship Id="rId601" Type="http://schemas.openxmlformats.org/officeDocument/2006/relationships/hyperlink" Target="http://guide.mdsa.net/pages/item.aspx?ID=S1189-1721" TargetMode="External"/><Relationship Id="rId1024" Type="http://schemas.openxmlformats.org/officeDocument/2006/relationships/hyperlink" Target="http://msa.maryland.gov/megafile/msa/stagser/s1100/s1189/001200/001290/tif/dsl01290-5.jpg" TargetMode="External"/><Relationship Id="rId1231" Type="http://schemas.openxmlformats.org/officeDocument/2006/relationships/hyperlink" Target="http://msa.maryland.gov/megafile/msa/stagser/s1100/s1189/001000/001045/tif/dsl01045-3.jpg" TargetMode="External"/><Relationship Id="rId240" Type="http://schemas.openxmlformats.org/officeDocument/2006/relationships/hyperlink" Target="http://guide.mdsa.net/pages/item.aspx?ID=S1189-402" TargetMode="External"/><Relationship Id="rId478" Type="http://schemas.openxmlformats.org/officeDocument/2006/relationships/hyperlink" Target="http://guide.mdsa.net/pages/item.aspx?ID=S1190-1319" TargetMode="External"/><Relationship Id="rId685" Type="http://schemas.openxmlformats.org/officeDocument/2006/relationships/hyperlink" Target="http://guide.mdsa.net/pages/item.aspx?ID=S1189-867" TargetMode="External"/><Relationship Id="rId892" Type="http://schemas.openxmlformats.org/officeDocument/2006/relationships/hyperlink" Target="http://msa.maryland.gov/megafile/msa/stagser/s1100/s1189/000800/000894/tif/dsl00894-8.jpg" TargetMode="External"/><Relationship Id="rId906" Type="http://schemas.openxmlformats.org/officeDocument/2006/relationships/hyperlink" Target="http://msa.maryland.gov/megafile/msa/stagser/s1100/s1189/001600/001634/tif/dsl01634-3.jpg" TargetMode="External"/><Relationship Id="rId1329" Type="http://schemas.openxmlformats.org/officeDocument/2006/relationships/hyperlink" Target="http://msa.maryland.gov/megafile/msa/stagser/s1100/s1189/000800/000871/tif/dsl00871-3.jpg" TargetMode="External"/><Relationship Id="rId1536" Type="http://schemas.openxmlformats.org/officeDocument/2006/relationships/hyperlink" Target="http://msa.maryland.gov/megafile/msa/stagser/s1100/s1190/002800/002818/tif/dsl02818-3.jpg" TargetMode="External"/><Relationship Id="rId35" Type="http://schemas.openxmlformats.org/officeDocument/2006/relationships/hyperlink" Target="http://guide.mdsa.net/pages/item.aspx?ID=S1189-1727" TargetMode="External"/><Relationship Id="rId100" Type="http://schemas.openxmlformats.org/officeDocument/2006/relationships/hyperlink" Target="http://guide.mdsa.net/pages/item.aspx?ID=S1189-845" TargetMode="External"/><Relationship Id="rId338" Type="http://schemas.openxmlformats.org/officeDocument/2006/relationships/hyperlink" Target="http://guide.mdsa.net/pages/item.aspx?ID=S1189-816" TargetMode="External"/><Relationship Id="rId545" Type="http://schemas.openxmlformats.org/officeDocument/2006/relationships/hyperlink" Target="http://guide.mdsa.net/pages/item.aspx?ID=S1189-634" TargetMode="External"/><Relationship Id="rId752" Type="http://schemas.openxmlformats.org/officeDocument/2006/relationships/hyperlink" Target="http://msa.maryland.gov/megafile/msa/stagser/s1100/s1189/000300/000352/tif/dsl00352-3.jpg" TargetMode="External"/><Relationship Id="rId1175" Type="http://schemas.openxmlformats.org/officeDocument/2006/relationships/hyperlink" Target="http://msa.maryland.gov/megafile/msa/stagser/s1100/s1189/001500/001505/tif/dsl01505-4.jpg" TargetMode="External"/><Relationship Id="rId1382" Type="http://schemas.openxmlformats.org/officeDocument/2006/relationships/hyperlink" Target="http://msa.maryland.gov/megafile/msa/stagser/s1100/s1189/000900/000983/tif/dsl00983-3.jpg" TargetMode="External"/><Relationship Id="rId184" Type="http://schemas.openxmlformats.org/officeDocument/2006/relationships/hyperlink" Target="http://guide.mdsa.net/pages/item.aspx?ID=S1189-192" TargetMode="External"/><Relationship Id="rId391" Type="http://schemas.openxmlformats.org/officeDocument/2006/relationships/hyperlink" Target="http://guide.mdsa.net/pages/item.aspx?ID=S1190-1570" TargetMode="External"/><Relationship Id="rId405" Type="http://schemas.openxmlformats.org/officeDocument/2006/relationships/hyperlink" Target="http://guide.mdsa.net/pages/item.aspx?ID=S1189-1029" TargetMode="External"/><Relationship Id="rId612" Type="http://schemas.openxmlformats.org/officeDocument/2006/relationships/hyperlink" Target="http://guide.mdsa.net/pages/item.aspx?ID=S1189-1615" TargetMode="External"/><Relationship Id="rId1035" Type="http://schemas.openxmlformats.org/officeDocument/2006/relationships/hyperlink" Target="http://msa.maryland.gov/megafile/msa/stagser/s1100/s1189/000500/000564/tif/dsl00564-3.tif" TargetMode="External"/><Relationship Id="rId1242" Type="http://schemas.openxmlformats.org/officeDocument/2006/relationships/hyperlink" Target="http://msa.maryland.gov/megafile/msa/stagser/s1100/s1189/000900/000903/tif/dsl00903-3.jpg" TargetMode="External"/><Relationship Id="rId251" Type="http://schemas.openxmlformats.org/officeDocument/2006/relationships/hyperlink" Target="http://guide.mdsa.net/pages/item.aspx?ID=S1189-739" TargetMode="External"/><Relationship Id="rId489" Type="http://schemas.openxmlformats.org/officeDocument/2006/relationships/hyperlink" Target="http://guide.mdsa.net/pages/item.aspx?ID=S1189-171" TargetMode="External"/><Relationship Id="rId696" Type="http://schemas.openxmlformats.org/officeDocument/2006/relationships/hyperlink" Target="http://guide.mdsa.net/pages/item.aspx?ID=S1189-865" TargetMode="External"/><Relationship Id="rId917" Type="http://schemas.openxmlformats.org/officeDocument/2006/relationships/hyperlink" Target="http://msa.maryland.gov/megafile/msa/stagser/s1100/s1190/002400/002446/tif/dsl02446-3.jpg" TargetMode="External"/><Relationship Id="rId1102" Type="http://schemas.openxmlformats.org/officeDocument/2006/relationships/hyperlink" Target="http://msa.maryland.gov/megafile/msa/stagser/s1100/s1190/004500/004592/tif/dsl04592-3.jpg" TargetMode="External"/><Relationship Id="rId1547" Type="http://schemas.openxmlformats.org/officeDocument/2006/relationships/hyperlink" Target="http://www.msa.maryland.gov/megafile/msa/stagser/s1100/s1189/001400/001437/tif/dsl01437-4.tif" TargetMode="External"/><Relationship Id="rId46" Type="http://schemas.openxmlformats.org/officeDocument/2006/relationships/hyperlink" Target="http://guide.mdsa.net/pages/item.aspx?ID=S1189-1332" TargetMode="External"/><Relationship Id="rId349" Type="http://schemas.openxmlformats.org/officeDocument/2006/relationships/hyperlink" Target="http://guide.mdsa.net/pages/item.aspx?ID=S1190-227" TargetMode="External"/><Relationship Id="rId556" Type="http://schemas.openxmlformats.org/officeDocument/2006/relationships/hyperlink" Target="http://guide.mdsa.net/pages/item.aspx?ID=S1189-857" TargetMode="External"/><Relationship Id="rId763" Type="http://schemas.openxmlformats.org/officeDocument/2006/relationships/hyperlink" Target="http://msa.maryland.gov/megafile/msa/stagser/s1100/s1189/001000/001060/tif/dsl01060-3.jpg" TargetMode="External"/><Relationship Id="rId1186" Type="http://schemas.openxmlformats.org/officeDocument/2006/relationships/hyperlink" Target="http://msa.maryland.gov/megafile/msa/stagser/s1100/s1189/000400/000483/tif/dsl00483-3.jpg" TargetMode="External"/><Relationship Id="rId1393" Type="http://schemas.openxmlformats.org/officeDocument/2006/relationships/hyperlink" Target="http://msa.maryland.gov/megafile/msa/stagser/s1100/s1189/000500/000514/tif/dsl00514-3.jpg" TargetMode="External"/><Relationship Id="rId1407" Type="http://schemas.openxmlformats.org/officeDocument/2006/relationships/hyperlink" Target="http://msa.maryland.gov/megafile/msa/stagser/s1100/s1189/000000/000043/tif/dsl00043-5.jpg" TargetMode="External"/><Relationship Id="rId111" Type="http://schemas.openxmlformats.org/officeDocument/2006/relationships/hyperlink" Target="http://guide.mdsa.net/pages/item.aspx?ID=S1189-767" TargetMode="External"/><Relationship Id="rId195" Type="http://schemas.openxmlformats.org/officeDocument/2006/relationships/hyperlink" Target="http://guide.mdsa.net/pages/item.aspx?ID=S1190-1436" TargetMode="External"/><Relationship Id="rId209" Type="http://schemas.openxmlformats.org/officeDocument/2006/relationships/hyperlink" Target="http://guide.mdsa.net/pages/item.aspx?ID=S1190-1556" TargetMode="External"/><Relationship Id="rId416" Type="http://schemas.openxmlformats.org/officeDocument/2006/relationships/hyperlink" Target="http://guide.mdsa.net/pages/item.aspx?ID=S1212-428" TargetMode="External"/><Relationship Id="rId970" Type="http://schemas.openxmlformats.org/officeDocument/2006/relationships/hyperlink" Target="http://msa.maryland.gov/megafile/msa/stagser/s1100/s1189/000500/000560/tif/dsl00560-5.jpg" TargetMode="External"/><Relationship Id="rId1046" Type="http://schemas.openxmlformats.org/officeDocument/2006/relationships/hyperlink" Target="http://msa.maryland.gov/megafile/msa/stagser/s1100/s1189/000400/000436/tif/dsl00436-5.jpg" TargetMode="External"/><Relationship Id="rId1253" Type="http://schemas.openxmlformats.org/officeDocument/2006/relationships/hyperlink" Target="http://msa.maryland.gov/megafile/msa/stagser/s1100/s1189/001400/001420/tif/dsl01420-4.jpg" TargetMode="External"/><Relationship Id="rId623" Type="http://schemas.openxmlformats.org/officeDocument/2006/relationships/hyperlink" Target="http://guide.mdsa.net/pages/item.aspx?ID=S1189-1030" TargetMode="External"/><Relationship Id="rId830" Type="http://schemas.openxmlformats.org/officeDocument/2006/relationships/hyperlink" Target="http://msa.maryland.gov/megafile/msa/stagser/s1100/s1189/000800/000863/tif/dsl00863-4.jpg" TargetMode="External"/><Relationship Id="rId928" Type="http://schemas.openxmlformats.org/officeDocument/2006/relationships/hyperlink" Target="http://msa.maryland.gov/megafile/msa/stagser/s1100/s1189/000000/000009/tif/dsl00009-3.jpg" TargetMode="External"/><Relationship Id="rId1460" Type="http://schemas.openxmlformats.org/officeDocument/2006/relationships/hyperlink" Target="http://msa.maryland.gov/megafile/msa/stagser/s1100/s1189/000400/000471/tif/dsl00471-3.jpg" TargetMode="External"/><Relationship Id="rId1558" Type="http://schemas.openxmlformats.org/officeDocument/2006/relationships/hyperlink" Target="http://msa.maryland.gov/megafile/msa/stagser/s1100/s1190/004400/004449/tif/dsl04449-5.jpg" TargetMode="External"/><Relationship Id="rId57" Type="http://schemas.openxmlformats.org/officeDocument/2006/relationships/hyperlink" Target="http://guide.mdsa.net/pages/item.aspx?ID=S1189-1837" TargetMode="External"/><Relationship Id="rId262" Type="http://schemas.openxmlformats.org/officeDocument/2006/relationships/hyperlink" Target="http://guide.mdsa.net/pages/item.aspx?ID=S1189-858" TargetMode="External"/><Relationship Id="rId567" Type="http://schemas.openxmlformats.org/officeDocument/2006/relationships/hyperlink" Target="http://guide.mdsa.net/pages/item.aspx?ID=S1190-2743" TargetMode="External"/><Relationship Id="rId1113" Type="http://schemas.openxmlformats.org/officeDocument/2006/relationships/hyperlink" Target="http://msa.maryland.gov/megafile/msa/stagser/s1100/s1190/001600/001688/tif/dsl01688-3.jpg" TargetMode="External"/><Relationship Id="rId1197" Type="http://schemas.openxmlformats.org/officeDocument/2006/relationships/hyperlink" Target="http://msa.maryland.gov/megafile/msa/stagser/s1100/s1189/001300/001338/tif/dsl01338-4.jpg" TargetMode="External"/><Relationship Id="rId1320" Type="http://schemas.openxmlformats.org/officeDocument/2006/relationships/hyperlink" Target="http://msa.maryland.gov/megafile/msa/stagser/s1100/s1189/000500/000594/tif/dsl00594-3.tif" TargetMode="External"/><Relationship Id="rId1418" Type="http://schemas.openxmlformats.org/officeDocument/2006/relationships/hyperlink" Target="http://msa.maryland.gov/megafile/msa/stagser/s1100/s1189/001700/001744/tif/dsl01744-3.jpg" TargetMode="External"/><Relationship Id="rId122" Type="http://schemas.openxmlformats.org/officeDocument/2006/relationships/hyperlink" Target="http://guide.mdsa.net/pages/item.aspx?ID=S1189-173" TargetMode="External"/><Relationship Id="rId774" Type="http://schemas.openxmlformats.org/officeDocument/2006/relationships/hyperlink" Target="http://msa.maryland.gov/megafile/msa/stagser/s1100/s1189/001700/001716/tif/dsl01716-3.jpg" TargetMode="External"/><Relationship Id="rId981" Type="http://schemas.openxmlformats.org/officeDocument/2006/relationships/hyperlink" Target="http://msa.maryland.gov/megafile/msa/stagser/s1100/s1189/001500/001587/tif/dsl01587-4.jpg" TargetMode="External"/><Relationship Id="rId1057" Type="http://schemas.openxmlformats.org/officeDocument/2006/relationships/hyperlink" Target="http://msa.maryland.gov/megafile/msa/stagser/s1100/s1189/001700/001785/tif/dsl01785-3.jpg" TargetMode="External"/><Relationship Id="rId427" Type="http://schemas.openxmlformats.org/officeDocument/2006/relationships/hyperlink" Target="http://guide.mdsa.net/pages/item.aspx?ID=S1189-1493" TargetMode="External"/><Relationship Id="rId634" Type="http://schemas.openxmlformats.org/officeDocument/2006/relationships/hyperlink" Target="http://guide.mdsa.net/pages/item.aspx?ID=S1189-992" TargetMode="External"/><Relationship Id="rId841" Type="http://schemas.openxmlformats.org/officeDocument/2006/relationships/hyperlink" Target="http://msa.maryland.gov/megafile/msa/stagser/s1100/s1189/000000/000060/tif/dsl00060-3.jpg" TargetMode="External"/><Relationship Id="rId1264" Type="http://schemas.openxmlformats.org/officeDocument/2006/relationships/hyperlink" Target="http://msa.maryland.gov/megafile/msa/stagser/s1100/s1189/000300/000379/tif/dsl00379-3.jpg" TargetMode="External"/><Relationship Id="rId1471" Type="http://schemas.openxmlformats.org/officeDocument/2006/relationships/hyperlink" Target="http://msa.maryland.gov/megafile/msa/stagser/s1100/s1190/005100/005143/tif/dsl05143-4.jpg" TargetMode="External"/><Relationship Id="rId1569" Type="http://schemas.openxmlformats.org/officeDocument/2006/relationships/hyperlink" Target="http://msa.maryland.gov/megafile/msa/stagser/s1100/s1189/001800/001814/tif/dsl01814-9.jpg" TargetMode="External"/><Relationship Id="rId273" Type="http://schemas.openxmlformats.org/officeDocument/2006/relationships/hyperlink" Target="http://guide.mdsa.net/pages/item.aspx?ID=S1189-1069" TargetMode="External"/><Relationship Id="rId480" Type="http://schemas.openxmlformats.org/officeDocument/2006/relationships/hyperlink" Target="http://guide.mdsa.net/pages/item.aspx?ID=S1190-2921" TargetMode="External"/><Relationship Id="rId701" Type="http://schemas.openxmlformats.org/officeDocument/2006/relationships/hyperlink" Target="http://guide.mdsa.net/pages/item.aspx?ID=S1197-2009" TargetMode="External"/><Relationship Id="rId939" Type="http://schemas.openxmlformats.org/officeDocument/2006/relationships/hyperlink" Target="http://guide.mdsa.net/pages/item.aspx?ID=S1190-4508" TargetMode="External"/><Relationship Id="rId1124" Type="http://schemas.openxmlformats.org/officeDocument/2006/relationships/hyperlink" Target="http://msa.maryland.gov/megafile/msa/stagser/s1100/s1189/000000/000034/tif/dsl00034-4.jpg" TargetMode="External"/><Relationship Id="rId1331" Type="http://schemas.openxmlformats.org/officeDocument/2006/relationships/hyperlink" Target="http://msa.maryland.gov/megafile/msa/stagser/s1100/s1189/000900/000930/tif/dsl00930-3.jpg" TargetMode="External"/><Relationship Id="rId68" Type="http://schemas.openxmlformats.org/officeDocument/2006/relationships/hyperlink" Target="http://guide.mdsa.net/pages/item.aspx?ID=S1189-1270" TargetMode="External"/><Relationship Id="rId133" Type="http://schemas.openxmlformats.org/officeDocument/2006/relationships/hyperlink" Target="http://guide.mdsa.net/pages/item.aspx?ID=S1189-388" TargetMode="External"/><Relationship Id="rId340" Type="http://schemas.openxmlformats.org/officeDocument/2006/relationships/hyperlink" Target="http://guide.mdsa.net/pages/item.aspx?ID=S1189-310" TargetMode="External"/><Relationship Id="rId578" Type="http://schemas.openxmlformats.org/officeDocument/2006/relationships/hyperlink" Target="http://guide.mdsa.net/pages/item.aspx?ID=S1189-536" TargetMode="External"/><Relationship Id="rId785" Type="http://schemas.openxmlformats.org/officeDocument/2006/relationships/hyperlink" Target="http://msa.maryland.gov/megafile/msa/stagser/s1100/s1189/001000/001048/tif/dsl01048-8.jpg" TargetMode="External"/><Relationship Id="rId992" Type="http://schemas.openxmlformats.org/officeDocument/2006/relationships/hyperlink" Target="http://guide.mdsa.net/pages/item.aspx?ID=S1189-732" TargetMode="External"/><Relationship Id="rId1429" Type="http://schemas.openxmlformats.org/officeDocument/2006/relationships/hyperlink" Target="http://msa.maryland.gov/megafile/msa/stagser/s1100/s1190/002500/002563/tif/dsl02563-5.jpg" TargetMode="External"/><Relationship Id="rId200" Type="http://schemas.openxmlformats.org/officeDocument/2006/relationships/hyperlink" Target="http://guide.mdsa.net/pages/item.aspx?ID=S1189-1814" TargetMode="External"/><Relationship Id="rId438" Type="http://schemas.openxmlformats.org/officeDocument/2006/relationships/hyperlink" Target="http://msa.maryland.gov/megafile/msa/stagser/s1100/s1189/001400/001409/tif/dsl01409-3.jpg" TargetMode="External"/><Relationship Id="rId645" Type="http://schemas.openxmlformats.org/officeDocument/2006/relationships/hyperlink" Target="http://guide.mdsa.net/pages/item.aspx?ID=S1189-1200" TargetMode="External"/><Relationship Id="rId852" Type="http://schemas.openxmlformats.org/officeDocument/2006/relationships/hyperlink" Target="http://msa.maryland.gov/megafile/msa/stagser/s1100/s1189/000300/000349/tif/dsl00349-6.jpg" TargetMode="External"/><Relationship Id="rId1068" Type="http://schemas.openxmlformats.org/officeDocument/2006/relationships/hyperlink" Target="http://msa.maryland.gov/megafile/msa/stagser/s1100/s1190/002300/002360/tif/dsl02360-2.jpg" TargetMode="External"/><Relationship Id="rId1275" Type="http://schemas.openxmlformats.org/officeDocument/2006/relationships/hyperlink" Target="http://msa.maryland.gov/megafile/msa/stagser/s1100/s1189/001100/001108/tif/dsl01108-3.jpg" TargetMode="External"/><Relationship Id="rId1482" Type="http://schemas.openxmlformats.org/officeDocument/2006/relationships/hyperlink" Target="http://msa.maryland.gov/megafile/msa/stagser/s1100/s1189/000100/000180/tif/dsl00180-3.jpg" TargetMode="External"/><Relationship Id="rId284" Type="http://schemas.openxmlformats.org/officeDocument/2006/relationships/hyperlink" Target="http://msa.maryland.gov/megafile/msa/stagser/s1100/s1189/001500/001527/tif/dsl01527-2.jpg" TargetMode="External"/><Relationship Id="rId491" Type="http://schemas.openxmlformats.org/officeDocument/2006/relationships/hyperlink" Target="http://guide.mdsa.net/pages/item.aspx?ID=S1189-62" TargetMode="External"/><Relationship Id="rId505" Type="http://schemas.openxmlformats.org/officeDocument/2006/relationships/hyperlink" Target="http://guide.mdsa.net/pages/item.aspx?ID=S1189-1775" TargetMode="External"/><Relationship Id="rId712" Type="http://schemas.openxmlformats.org/officeDocument/2006/relationships/hyperlink" Target="http://guide.mdsa.net/pages/item.aspx?ID=S1189-554" TargetMode="External"/><Relationship Id="rId1135" Type="http://schemas.openxmlformats.org/officeDocument/2006/relationships/hyperlink" Target="http://msa.maryland.gov/megafile/msa/stagser/s1100/s1189/001600/001633/tif/dsl01633-3.jpg" TargetMode="External"/><Relationship Id="rId1342" Type="http://schemas.openxmlformats.org/officeDocument/2006/relationships/hyperlink" Target="http://msa.maryland.gov/megafile/msa/stagser/s1100/s1190/002300/002386/tif/dsl02386-3.jpg" TargetMode="External"/><Relationship Id="rId79" Type="http://schemas.openxmlformats.org/officeDocument/2006/relationships/hyperlink" Target="http://guide.mdsa.net/pages/item.aspx?ID=S1189-1706" TargetMode="External"/><Relationship Id="rId144" Type="http://schemas.openxmlformats.org/officeDocument/2006/relationships/hyperlink" Target="http://msa.maryland.gov/megafile/msa/stagser/s1100/s1189/000700/000708/tif/dsl00708-2.jpg" TargetMode="External"/><Relationship Id="rId589" Type="http://schemas.openxmlformats.org/officeDocument/2006/relationships/hyperlink" Target="http://guide.mdsa.net/pages/item.aspx?ID=S1189-36" TargetMode="External"/><Relationship Id="rId796" Type="http://schemas.openxmlformats.org/officeDocument/2006/relationships/hyperlink" Target="http://msa.maryland.gov/megafile/msa/stagser/s1100/s1190/004800/004836/tif/dsl04836-4.jpg" TargetMode="External"/><Relationship Id="rId1202" Type="http://schemas.openxmlformats.org/officeDocument/2006/relationships/hyperlink" Target="http://msa.maryland.gov/megafile/msa/stagser/s1100/s1189/000700/000709/tif/dsl00709-3.jpg" TargetMode="External"/><Relationship Id="rId351" Type="http://schemas.openxmlformats.org/officeDocument/2006/relationships/hyperlink" Target="http://guide.mdsa.net/pages/item.aspx?ID=S1190-912" TargetMode="External"/><Relationship Id="rId449" Type="http://schemas.openxmlformats.org/officeDocument/2006/relationships/hyperlink" Target="http://guide.mdsa.net/pages/item.aspx?ID=S1189-460" TargetMode="External"/><Relationship Id="rId656" Type="http://schemas.openxmlformats.org/officeDocument/2006/relationships/hyperlink" Target="http://msa.maryland.gov/megafile/msa/stagser/s1100/s1197/000700/000705/tif/dsl00705-6.jpg" TargetMode="External"/><Relationship Id="rId863" Type="http://schemas.openxmlformats.org/officeDocument/2006/relationships/hyperlink" Target="http://msa.maryland.gov/megafile/msa/stagser/s1100/s1189/001000/001029/tif/dsl01029-5.jpg" TargetMode="External"/><Relationship Id="rId1079" Type="http://schemas.openxmlformats.org/officeDocument/2006/relationships/hyperlink" Target="http://msa.maryland.gov/megafile/msa/stagser/s1100/s1189/001300/001330/tif/dsl01330-4.jpg" TargetMode="External"/><Relationship Id="rId1286" Type="http://schemas.openxmlformats.org/officeDocument/2006/relationships/hyperlink" Target="http://msa.maryland.gov/megafile/msa/stagser/s1100/s1189/000700/000790/tif/dsl00790-5.jpg" TargetMode="External"/><Relationship Id="rId1493" Type="http://schemas.openxmlformats.org/officeDocument/2006/relationships/hyperlink" Target="http://www.msa.maryland.gov/megafile/msa/stagser/s1100/s1189/000100/000102/tif/dsl00102-3.tif" TargetMode="External"/><Relationship Id="rId1507" Type="http://schemas.openxmlformats.org/officeDocument/2006/relationships/hyperlink" Target="http://msa.maryland.gov/megafile/msa/stagser/s1100/s1189/000300/000367/tif/dsl00367-5.jpg" TargetMode="External"/><Relationship Id="rId211" Type="http://schemas.openxmlformats.org/officeDocument/2006/relationships/hyperlink" Target="http://guide.mdsa.net/pages/item.aspx?ID=S1189-442" TargetMode="External"/><Relationship Id="rId295" Type="http://schemas.openxmlformats.org/officeDocument/2006/relationships/hyperlink" Target="http://guide.mdsa.net/pages/item.aspx?ID=S1189-1674" TargetMode="External"/><Relationship Id="rId309" Type="http://schemas.openxmlformats.org/officeDocument/2006/relationships/hyperlink" Target="http://guide.mdsa.net/pages/item.aspx?ID=S1189-110" TargetMode="External"/><Relationship Id="rId516" Type="http://schemas.openxmlformats.org/officeDocument/2006/relationships/hyperlink" Target="http://guide.mdsa.net/pages/item.aspx?ID=S1189-1220" TargetMode="External"/><Relationship Id="rId1146" Type="http://schemas.openxmlformats.org/officeDocument/2006/relationships/hyperlink" Target="http://msa.maryland.gov/megafile/msa/stagser/s1100/s1189/000700/000743/tif/dsl00743-4.jpg" TargetMode="External"/><Relationship Id="rId723" Type="http://schemas.openxmlformats.org/officeDocument/2006/relationships/hyperlink" Target="http://msa.maryland.gov/megafile/msa/stagser/s1100/s1189/000400/000415/tif/dsl00415-3.jpg" TargetMode="External"/><Relationship Id="rId930" Type="http://schemas.openxmlformats.org/officeDocument/2006/relationships/hyperlink" Target="http://msa.maryland.gov/megafile/msa/stagser/s1100/s1190/002600/002624/tif/dsl02624-3.jpg" TargetMode="External"/><Relationship Id="rId1006" Type="http://schemas.openxmlformats.org/officeDocument/2006/relationships/hyperlink" Target="http://msa.maryland.gov/megafile/msa/stagser/s1100/s1189/001800/001811/tif/dsl01811-2.jpg" TargetMode="External"/><Relationship Id="rId1353" Type="http://schemas.openxmlformats.org/officeDocument/2006/relationships/hyperlink" Target="http://msa.maryland.gov/megafile/msa/stagser/s1100/s1189/000300/000387/tif/dsl00387-3.jpg" TargetMode="External"/><Relationship Id="rId1560" Type="http://schemas.openxmlformats.org/officeDocument/2006/relationships/hyperlink" Target="http://msa.maryland.gov/megafile/msa/stagser/s1100/s1189/001500/001535/tif/dsl01535-3.jpg" TargetMode="External"/><Relationship Id="rId155" Type="http://schemas.openxmlformats.org/officeDocument/2006/relationships/hyperlink" Target="http://guide.mdsa.net/pages/item.aspx?ID=S1189-229" TargetMode="External"/><Relationship Id="rId362" Type="http://schemas.openxmlformats.org/officeDocument/2006/relationships/hyperlink" Target="http://guide.mdsa.net/pages/item.aspx?ID=S1190-2060" TargetMode="External"/><Relationship Id="rId1213" Type="http://schemas.openxmlformats.org/officeDocument/2006/relationships/hyperlink" Target="http://msa.maryland.gov/megafile/msa/stagser/s1100/s1197/000400/000496/tif/dsl00496-2.jpg" TargetMode="External"/><Relationship Id="rId1297" Type="http://schemas.openxmlformats.org/officeDocument/2006/relationships/hyperlink" Target="http://msa.maryland.gov/megafile/msa/stagser/s1100/s1189/001500/001527/tif/dsl01527-8.jpg" TargetMode="External"/><Relationship Id="rId1420" Type="http://schemas.openxmlformats.org/officeDocument/2006/relationships/hyperlink" Target="http://msa.maryland.gov/megafile/msa/stagser/s1100/s1189/001500/001595/tif/dsl01595-5.jpg" TargetMode="External"/><Relationship Id="rId1518" Type="http://schemas.openxmlformats.org/officeDocument/2006/relationships/hyperlink" Target="http://www.msa.maryland.gov/megafile/msa/stagser/s1100/s1189/000000/000087/tif/dsl00087-2.tif" TargetMode="External"/><Relationship Id="rId222" Type="http://schemas.openxmlformats.org/officeDocument/2006/relationships/hyperlink" Target="http://guide.mdsa.net/pages/item.aspx?ID=S1189-283" TargetMode="External"/><Relationship Id="rId667" Type="http://schemas.openxmlformats.org/officeDocument/2006/relationships/hyperlink" Target="http://guide.mdsa.net/pages/item.aspx?ID=S1189-784" TargetMode="External"/><Relationship Id="rId874" Type="http://schemas.openxmlformats.org/officeDocument/2006/relationships/hyperlink" Target="http://msa.maryland.gov/megafile/msa/stagser/s1100/s1189/000700/000797/tif/dsl00797-4.jpg" TargetMode="External"/><Relationship Id="rId17" Type="http://schemas.openxmlformats.org/officeDocument/2006/relationships/hyperlink" Target="http://guide.mdsa.net/pages/item.aspx?ID=S1189-1411" TargetMode="External"/><Relationship Id="rId527" Type="http://schemas.openxmlformats.org/officeDocument/2006/relationships/hyperlink" Target="http://guide.mdsa.net/pages/item.aspx?ID=S1189-1277" TargetMode="External"/><Relationship Id="rId734" Type="http://schemas.openxmlformats.org/officeDocument/2006/relationships/hyperlink" Target="http://guide.mdsa.net/pages/item.aspx?ID=S1190-510" TargetMode="External"/><Relationship Id="rId941" Type="http://schemas.openxmlformats.org/officeDocument/2006/relationships/hyperlink" Target="http://msa.maryland.gov/megafile/msa/stagser/s1100/s1189/000700/000770/tif/dsl00770-4.jpg" TargetMode="External"/><Relationship Id="rId1157" Type="http://schemas.openxmlformats.org/officeDocument/2006/relationships/hyperlink" Target="http://msa.maryland.gov/megafile/msa/stagser/s1100/s1189/001500/001532/tif/dsl01532-14.jpg" TargetMode="External"/><Relationship Id="rId1364" Type="http://schemas.openxmlformats.org/officeDocument/2006/relationships/hyperlink" Target="http://www.msa.maryland.gov/megafile/msa/stagser/s1100/s1189/001100/001193/tif/dsl01193-6.tif" TargetMode="External"/><Relationship Id="rId1571" Type="http://schemas.openxmlformats.org/officeDocument/2006/relationships/hyperlink" Target="http://guide.mdsa.net/pages/item.aspx?ID=S1189-865" TargetMode="External"/><Relationship Id="rId70" Type="http://schemas.openxmlformats.org/officeDocument/2006/relationships/hyperlink" Target="http://guide.mdsa.net/pages/item.aspx?ID=S1189-212" TargetMode="External"/><Relationship Id="rId166" Type="http://schemas.openxmlformats.org/officeDocument/2006/relationships/hyperlink" Target="http://guide.mdsa.net/pages/item.aspx?ID=S1190-519" TargetMode="External"/><Relationship Id="rId373" Type="http://schemas.openxmlformats.org/officeDocument/2006/relationships/hyperlink" Target="http://guide.mdsa.net/pages/item.aspx?ID=S1190-3284" TargetMode="External"/><Relationship Id="rId580" Type="http://schemas.openxmlformats.org/officeDocument/2006/relationships/hyperlink" Target="http://guide.mdsa.net/pages/item.aspx?ID=S1189-510" TargetMode="External"/><Relationship Id="rId801" Type="http://schemas.openxmlformats.org/officeDocument/2006/relationships/hyperlink" Target="http://msa.maryland.gov/megafile/msa/stagser/s1100/s1190/005400/005461/tif/dsl05461-3.jpg" TargetMode="External"/><Relationship Id="rId1017" Type="http://schemas.openxmlformats.org/officeDocument/2006/relationships/hyperlink" Target="http://msa.maryland.gov/megafile/msa/stagser/s1100/s1189/000500/000595/tif/dsl00595-6.tif" TargetMode="External"/><Relationship Id="rId1224" Type="http://schemas.openxmlformats.org/officeDocument/2006/relationships/hyperlink" Target="http://msa.maryland.gov/megafile/msa/stagser/s1100/s1190/005200/005254/tif/dsl05254-6.jpg" TargetMode="External"/><Relationship Id="rId1431" Type="http://schemas.openxmlformats.org/officeDocument/2006/relationships/hyperlink" Target="http://msa.maryland.gov/megafile/msa/stagser/s1100/s1189/000100/000173/tif/dsl00173-3.jpg" TargetMode="External"/><Relationship Id="rId1" Type="http://schemas.openxmlformats.org/officeDocument/2006/relationships/hyperlink" Target="http://guide.mdsa.net/pages/item.aspx?ID=S1189-524" TargetMode="External"/><Relationship Id="rId233" Type="http://schemas.openxmlformats.org/officeDocument/2006/relationships/hyperlink" Target="http://guide.mdsa.net/pages/item.aspx?ID=S1190-2815" TargetMode="External"/><Relationship Id="rId440" Type="http://schemas.openxmlformats.org/officeDocument/2006/relationships/hyperlink" Target="http://guide.mdsa.net/pages/item.aspx?ID=S1189-1058" TargetMode="External"/><Relationship Id="rId678" Type="http://schemas.openxmlformats.org/officeDocument/2006/relationships/hyperlink" Target="http://guide.mdsa.net/pages/item.aspx?ID=S1189-267" TargetMode="External"/><Relationship Id="rId885" Type="http://schemas.openxmlformats.org/officeDocument/2006/relationships/hyperlink" Target="http://msa.maryland.gov/megafile/msa/stagser/s1100/s1189/001300/001331/tif/dsl01331-3.jpg" TargetMode="External"/><Relationship Id="rId1070" Type="http://schemas.openxmlformats.org/officeDocument/2006/relationships/hyperlink" Target="http://msa.maryland.gov/megafile/msa/stagser/s1100/s1190/002400/002470/tif/dsl02470-3.jpg" TargetMode="External"/><Relationship Id="rId1529" Type="http://schemas.openxmlformats.org/officeDocument/2006/relationships/hyperlink" Target="http://msa.maryland.gov/megafile/msa/stagser/s1100/s1189/000400/000476/tif/dsl00476-4.jpg" TargetMode="External"/><Relationship Id="rId28" Type="http://schemas.openxmlformats.org/officeDocument/2006/relationships/hyperlink" Target="http://guide.mdsa.net/pages/item.aspx?ID=S1189-1061" TargetMode="External"/><Relationship Id="rId300" Type="http://schemas.openxmlformats.org/officeDocument/2006/relationships/hyperlink" Target="http://guide.mdsa.net/pages/item.aspx?ID=S1189-1402" TargetMode="External"/><Relationship Id="rId538" Type="http://schemas.openxmlformats.org/officeDocument/2006/relationships/hyperlink" Target="http://guide.mdsa.net/pages/item.aspx?ID=S1189-322" TargetMode="External"/><Relationship Id="rId745" Type="http://schemas.openxmlformats.org/officeDocument/2006/relationships/hyperlink" Target="http://guide.mdsa.net/pages/item.aspx?ID=S1190-2965" TargetMode="External"/><Relationship Id="rId952" Type="http://schemas.openxmlformats.org/officeDocument/2006/relationships/hyperlink" Target="http://msa.maryland.gov/megafile/msa/stagser/s1100/s1189/001500/001548/tif/dsl01548-3.jpg" TargetMode="External"/><Relationship Id="rId1168" Type="http://schemas.openxmlformats.org/officeDocument/2006/relationships/hyperlink" Target="http://msa.maryland.gov/megafile/msa/stagser/s1100/s1189/000300/000321/tif/dsl00321-7.jpg" TargetMode="External"/><Relationship Id="rId1375" Type="http://schemas.openxmlformats.org/officeDocument/2006/relationships/hyperlink" Target="http://msa.maryland.gov/megafile/msa/stagser/s1100/s1189/001600/001679/tif/dsl01679-3.jpg" TargetMode="External"/><Relationship Id="rId81" Type="http://schemas.openxmlformats.org/officeDocument/2006/relationships/hyperlink" Target="http://guide.mdsa.net/pages/item.aspx?ID=S1189-649" TargetMode="External"/><Relationship Id="rId177" Type="http://schemas.openxmlformats.org/officeDocument/2006/relationships/hyperlink" Target="http://guide.mdsa.net/pages/item.aspx?ID=S1189-627" TargetMode="External"/><Relationship Id="rId384" Type="http://schemas.openxmlformats.org/officeDocument/2006/relationships/hyperlink" Target="http://guide.mdsa.net/pages/item.aspx?ID=S1190-5143" TargetMode="External"/><Relationship Id="rId591" Type="http://schemas.openxmlformats.org/officeDocument/2006/relationships/hyperlink" Target="http://guide.mdsa.net/pages/item.aspx?ID=S1189-1444" TargetMode="External"/><Relationship Id="rId605" Type="http://schemas.openxmlformats.org/officeDocument/2006/relationships/hyperlink" Target="http://guide.mdsa.net/pages/item.aspx?ID=S1189-1193" TargetMode="External"/><Relationship Id="rId812" Type="http://schemas.openxmlformats.org/officeDocument/2006/relationships/hyperlink" Target="http://msa.maryland.gov/megafile/msa/stagser/s1100/s1189/000300/000340/tif/dsl00340-4.jpg" TargetMode="External"/><Relationship Id="rId1028" Type="http://schemas.openxmlformats.org/officeDocument/2006/relationships/hyperlink" Target="http://msa.maryland.gov/megafile/msa/stagser/s1100/s1189/001200/001226/tif/dsl01226-3.tif" TargetMode="External"/><Relationship Id="rId1235" Type="http://schemas.openxmlformats.org/officeDocument/2006/relationships/hyperlink" Target="http://msa.maryland.gov/megafile/msa/stagser/s1100/s1189/001200/001263/tif/dsl01263-3.tif" TargetMode="External"/><Relationship Id="rId1442" Type="http://schemas.openxmlformats.org/officeDocument/2006/relationships/hyperlink" Target="http://www.msa.maryland.gov/megafile/msa/stagser/s1100/s1189/001100/001196/tif/dsl01196-5.tif" TargetMode="External"/><Relationship Id="rId244" Type="http://schemas.openxmlformats.org/officeDocument/2006/relationships/hyperlink" Target="http://guide.mdsa.net/pages/item.aspx?ID=S1189-483" TargetMode="External"/><Relationship Id="rId689" Type="http://schemas.openxmlformats.org/officeDocument/2006/relationships/hyperlink" Target="http://guide.mdsa.net/pages/item.aspx?ID=S1189-186" TargetMode="External"/><Relationship Id="rId896" Type="http://schemas.openxmlformats.org/officeDocument/2006/relationships/hyperlink" Target="http://msa.maryland.gov/megafile/msa/stagser/s1100/s1189/000700/000752/tif/dsl00752-4.jpg" TargetMode="External"/><Relationship Id="rId1081" Type="http://schemas.openxmlformats.org/officeDocument/2006/relationships/hyperlink" Target="http://msa.maryland.gov/megafile/msa/stagser/s1100/s1189/001000/001054/tif/dsl01054-3.jpg" TargetMode="External"/><Relationship Id="rId1302" Type="http://schemas.openxmlformats.org/officeDocument/2006/relationships/hyperlink" Target="http://msa.maryland.gov/megafile/msa/stagser/s1100/s1189/001500/001594/tif/dsl01594-3.jpg" TargetMode="External"/><Relationship Id="rId39" Type="http://schemas.openxmlformats.org/officeDocument/2006/relationships/hyperlink" Target="http://guide.mdsa.net/pages/item.aspx?ID=S1189-804" TargetMode="External"/><Relationship Id="rId451" Type="http://schemas.openxmlformats.org/officeDocument/2006/relationships/hyperlink" Target="http://guide.mdsa.net/pages/item.aspx?ID=S1189-1227" TargetMode="External"/><Relationship Id="rId549" Type="http://schemas.openxmlformats.org/officeDocument/2006/relationships/hyperlink" Target="http://guide.mdsa.net/pages/item.aspx?ID=S1189-38" TargetMode="External"/><Relationship Id="rId756" Type="http://schemas.openxmlformats.org/officeDocument/2006/relationships/hyperlink" Target="http://msa.maryland.gov/megafile/msa/stagser/s1200/s1212/000200/000240/tif/dsl00240-5.jpg" TargetMode="External"/><Relationship Id="rId1179" Type="http://schemas.openxmlformats.org/officeDocument/2006/relationships/hyperlink" Target="http://msa.maryland.gov/megafile/msa/stagser/s1100/s1189/001400/001410/tif/dsl01410-5.jpg" TargetMode="External"/><Relationship Id="rId1386" Type="http://schemas.openxmlformats.org/officeDocument/2006/relationships/hyperlink" Target="http://msa.maryland.gov/megafile/msa/stagser/s1100/s1189/001800/001808/tif/dsl01808-4.jpg" TargetMode="External"/><Relationship Id="rId104" Type="http://schemas.openxmlformats.org/officeDocument/2006/relationships/hyperlink" Target="http://guide.mdsa.net/pages/item.aspx?ID=S1189-60" TargetMode="External"/><Relationship Id="rId188" Type="http://schemas.openxmlformats.org/officeDocument/2006/relationships/hyperlink" Target="http://guide.mdsa.net/pages/item.aspx?ID=S1189-1167" TargetMode="External"/><Relationship Id="rId311" Type="http://schemas.openxmlformats.org/officeDocument/2006/relationships/hyperlink" Target="http://guide.mdsa.net/pages/item.aspx?ID=S1189-145" TargetMode="External"/><Relationship Id="rId395" Type="http://schemas.openxmlformats.org/officeDocument/2006/relationships/hyperlink" Target="http://guide.mdsa.net/pages/item.aspx?ID=S1213-1117" TargetMode="External"/><Relationship Id="rId409" Type="http://schemas.openxmlformats.org/officeDocument/2006/relationships/hyperlink" Target="http://guide.mdsa.net/pages/item.aspx?ID=S1189-123" TargetMode="External"/><Relationship Id="rId963" Type="http://schemas.openxmlformats.org/officeDocument/2006/relationships/hyperlink" Target="http://guide.mdsa.net/pages/item.aspx?ID=S1189-1337" TargetMode="External"/><Relationship Id="rId1039" Type="http://schemas.openxmlformats.org/officeDocument/2006/relationships/hyperlink" Target="http://msa.maryland.gov/megafile/msa/stagser/s1100/s1189/000000/000075/tif/dsl00075-2.jpg" TargetMode="External"/><Relationship Id="rId1246" Type="http://schemas.openxmlformats.org/officeDocument/2006/relationships/hyperlink" Target="http://msa.maryland.gov/megafile/msa/stagser/s1100/s1189/001600/001699/tif/dsl01699-5.jpg" TargetMode="External"/><Relationship Id="rId92" Type="http://schemas.openxmlformats.org/officeDocument/2006/relationships/hyperlink" Target="http://guide.mdsa.net/pages/item.aspx?ID=S1189-177" TargetMode="External"/><Relationship Id="rId616" Type="http://schemas.openxmlformats.org/officeDocument/2006/relationships/hyperlink" Target="http://guide.mdsa.net/pages/item.aspx?ID=S1189-1723" TargetMode="External"/><Relationship Id="rId823" Type="http://schemas.openxmlformats.org/officeDocument/2006/relationships/hyperlink" Target="http://msa.maryland.gov/megafile/msa/stagser/s1100/s1190/000100/000197/tif/dsl00197-3.jpg" TargetMode="External"/><Relationship Id="rId1453" Type="http://schemas.openxmlformats.org/officeDocument/2006/relationships/hyperlink" Target="http://msa.maryland.gov/megafile/msa/stagser/s1200/s1213/000100/000180/tif/dsl00180-3.jpg" TargetMode="External"/><Relationship Id="rId255" Type="http://schemas.openxmlformats.org/officeDocument/2006/relationships/hyperlink" Target="http://guide.mdsa.net/pages/item.aspx?ID=S1190-2146" TargetMode="External"/><Relationship Id="rId462" Type="http://schemas.openxmlformats.org/officeDocument/2006/relationships/hyperlink" Target="http://guide.mdsa.net/pages/item.aspx?ID=S1189-230" TargetMode="External"/><Relationship Id="rId1092" Type="http://schemas.openxmlformats.org/officeDocument/2006/relationships/hyperlink" Target="http://msa.maryland.gov/megafile/msa/stagser/s1100/s1189/001300/001364/tif/dsl01364-9.jpg" TargetMode="External"/><Relationship Id="rId1106" Type="http://schemas.openxmlformats.org/officeDocument/2006/relationships/hyperlink" Target="http://guide.mdsa.net/pages/item.aspx?ID=S1190-4265" TargetMode="External"/><Relationship Id="rId1313" Type="http://schemas.openxmlformats.org/officeDocument/2006/relationships/hyperlink" Target="http://msa.maryland.gov/megafile/msa/stagser/s1100/s1189/001600/001652/tif/dsl01652-3.jpg" TargetMode="External"/><Relationship Id="rId1397" Type="http://schemas.openxmlformats.org/officeDocument/2006/relationships/hyperlink" Target="http://msa.maryland.gov/megafile/msa/stagser/s1200/s1212/000000/000002/tif/dsl00002-3.jpg" TargetMode="External"/><Relationship Id="rId1520" Type="http://schemas.openxmlformats.org/officeDocument/2006/relationships/hyperlink" Target="http://www.msa.maryland.gov/megafile/msa/stagser/s1100/s1189/000100/000110/tif/dsl00110-4.tif" TargetMode="External"/><Relationship Id="rId115" Type="http://schemas.openxmlformats.org/officeDocument/2006/relationships/hyperlink" Target="http://guide.mdsa.net/pages/item.aspx?ID=S1189-1458" TargetMode="External"/><Relationship Id="rId322" Type="http://schemas.openxmlformats.org/officeDocument/2006/relationships/hyperlink" Target="http://guide.mdsa.net/pages/item.aspx?ID=S1189-651" TargetMode="External"/><Relationship Id="rId767" Type="http://schemas.openxmlformats.org/officeDocument/2006/relationships/hyperlink" Target="http://msa.maryland.gov/megafile/msa/stagser/s1100/s1189/001000/001061/tif/dsl01061-5.jpg" TargetMode="External"/><Relationship Id="rId974" Type="http://schemas.openxmlformats.org/officeDocument/2006/relationships/hyperlink" Target="http://msa.maryland.gov/megafile/msa/stagser/s1100/s1189/000500/000512/tif/dsl00512-5.jpg" TargetMode="External"/><Relationship Id="rId199" Type="http://schemas.openxmlformats.org/officeDocument/2006/relationships/hyperlink" Target="http://guide.mdsa.net/pages/item.aspx?ID=S1189-826" TargetMode="External"/><Relationship Id="rId627" Type="http://schemas.openxmlformats.org/officeDocument/2006/relationships/hyperlink" Target="http://guide.mdsa.net/pages/item.aspx?ID=S1189-1825" TargetMode="External"/><Relationship Id="rId834" Type="http://schemas.openxmlformats.org/officeDocument/2006/relationships/hyperlink" Target="http://msa.maryland.gov/megafile/msa/stagser/s1100/s1190/000500/000510/tif/dsl00510-5.jpg" TargetMode="External"/><Relationship Id="rId1257" Type="http://schemas.openxmlformats.org/officeDocument/2006/relationships/hyperlink" Target="http://msa.maryland.gov/megafile/msa/stagser/s1100/s1189/001400/001431/tif/dsl01431-7.tif" TargetMode="External"/><Relationship Id="rId1464" Type="http://schemas.openxmlformats.org/officeDocument/2006/relationships/hyperlink" Target="http://msa.maryland.gov/megafile/msa/stagser/s1100/s1189/000000/000057/tif/dsl00057-3.jpg" TargetMode="External"/><Relationship Id="rId266" Type="http://schemas.openxmlformats.org/officeDocument/2006/relationships/hyperlink" Target="http://guide.mdsa.net/pages/item.aspx?ID=S1189-1785" TargetMode="External"/><Relationship Id="rId473" Type="http://schemas.openxmlformats.org/officeDocument/2006/relationships/hyperlink" Target="http://guide.mdsa.net/pages/item.aspx?ID=S1190-2832" TargetMode="External"/><Relationship Id="rId680" Type="http://schemas.openxmlformats.org/officeDocument/2006/relationships/hyperlink" Target="http://guide.mdsa.net/pages/item.aspx?ID=S1189-564" TargetMode="External"/><Relationship Id="rId901" Type="http://schemas.openxmlformats.org/officeDocument/2006/relationships/hyperlink" Target="http://msa.maryland.gov/megafile/msa/stagser/s1100/s1189/001200/001276/tif/dsl01276-5.jpg" TargetMode="External"/><Relationship Id="rId1117" Type="http://schemas.openxmlformats.org/officeDocument/2006/relationships/hyperlink" Target="http://msa.maryland.gov/megafile/msa/stagser/s1100/s1190/000000/000009/tif/ds00009-1.jpg" TargetMode="External"/><Relationship Id="rId1324" Type="http://schemas.openxmlformats.org/officeDocument/2006/relationships/hyperlink" Target="http://msa.maryland.gov/megafile/msa/stagser/s1100/s1189/000700/000777/tif/dsl00777-3.jpg" TargetMode="External"/><Relationship Id="rId1531" Type="http://schemas.openxmlformats.org/officeDocument/2006/relationships/hyperlink" Target="http://msa.maryland.gov/megafile/msa/stagser/s1100/s1189/000500/000518/tif/dsl00518-5.jpg" TargetMode="External"/><Relationship Id="rId30" Type="http://schemas.openxmlformats.org/officeDocument/2006/relationships/hyperlink" Target="http://guide.mdsa.net/pages/item.aspx?ID=S1189-1063" TargetMode="External"/><Relationship Id="rId126" Type="http://schemas.openxmlformats.org/officeDocument/2006/relationships/hyperlink" Target="http://guide.mdsa.net/pages/item.aspx?ID=S1189-775" TargetMode="External"/><Relationship Id="rId333" Type="http://schemas.openxmlformats.org/officeDocument/2006/relationships/hyperlink" Target="http://guide.mdsa.net/pages/item.aspx?ID=S1190-658" TargetMode="External"/><Relationship Id="rId540" Type="http://schemas.openxmlformats.org/officeDocument/2006/relationships/hyperlink" Target="http://guide.mdsa.net/pages/item.aspx?ID=S1189-148" TargetMode="External"/><Relationship Id="rId778" Type="http://schemas.openxmlformats.org/officeDocument/2006/relationships/hyperlink" Target="http://guide.mdsa.net/pages/item.aspx?ID=S1189-1218" TargetMode="External"/><Relationship Id="rId985" Type="http://schemas.openxmlformats.org/officeDocument/2006/relationships/hyperlink" Target="http://msa.maryland.gov/megafile/msa/stagser/s1100/s1189/000800/000875/tif/dsl00875-3.jpg" TargetMode="External"/><Relationship Id="rId1170" Type="http://schemas.openxmlformats.org/officeDocument/2006/relationships/hyperlink" Target="http://msa.maryland.gov/megafile/msa/stagser/s1100/s1189/001100/001109/tif/dsl01109-5.jpg" TargetMode="External"/><Relationship Id="rId638" Type="http://schemas.openxmlformats.org/officeDocument/2006/relationships/hyperlink" Target="http://guide.mdsa.net/pages/item.aspx?ID=S1189-523" TargetMode="External"/><Relationship Id="rId845" Type="http://schemas.openxmlformats.org/officeDocument/2006/relationships/hyperlink" Target="http://msa.maryland.gov/megafile/msa/stagser/s1100/s1189/000700/000795/tif/dsl00795-3.jpg" TargetMode="External"/><Relationship Id="rId1030" Type="http://schemas.openxmlformats.org/officeDocument/2006/relationships/hyperlink" Target="http://msa.maryland.gov/megafile/msa/stagser/s1100/s1189/001700/001769/tif/dsl01769-3.jpg" TargetMode="External"/><Relationship Id="rId1268" Type="http://schemas.openxmlformats.org/officeDocument/2006/relationships/hyperlink" Target="http://msa.maryland.gov/megafile/msa/stagser/s1100/s1189/001400/001480/tif/dsl01480-4.tif" TargetMode="External"/><Relationship Id="rId1475" Type="http://schemas.openxmlformats.org/officeDocument/2006/relationships/hyperlink" Target="http://msa.maryland.gov/megafile/msa/stagser/s1100/s1189/001600/001689/tif/dsl01689-4.jpg" TargetMode="External"/><Relationship Id="rId277" Type="http://schemas.openxmlformats.org/officeDocument/2006/relationships/hyperlink" Target="http://guide.mdsa.net/pages/item.aspx?ID=S1189-1172" TargetMode="External"/><Relationship Id="rId400" Type="http://schemas.openxmlformats.org/officeDocument/2006/relationships/hyperlink" Target="http://guide.mdsa.net/pages/item.aspx?ID=S1189-265" TargetMode="External"/><Relationship Id="rId484" Type="http://schemas.openxmlformats.org/officeDocument/2006/relationships/hyperlink" Target="http://guide.mdsa.net/pages/item.aspx?ID=S1189-803" TargetMode="External"/><Relationship Id="rId705" Type="http://schemas.openxmlformats.org/officeDocument/2006/relationships/hyperlink" Target="http://msa.maryland.gov/megafile/msa/stagser/s1100/s1197/000700/000705/tif/dsl00705-7.jpg" TargetMode="External"/><Relationship Id="rId1128" Type="http://schemas.openxmlformats.org/officeDocument/2006/relationships/hyperlink" Target="http://msa.maryland.gov/megafile/msa/stagser/s1100/s1189/000900/000999/tif/dsl00999-6.jpg" TargetMode="External"/><Relationship Id="rId1335" Type="http://schemas.openxmlformats.org/officeDocument/2006/relationships/hyperlink" Target="http://msa.maryland.gov/megafile/msa/stagser/s1100/s1189/000500/000506/tif/dsl00506-3.jpg" TargetMode="External"/><Relationship Id="rId1542" Type="http://schemas.openxmlformats.org/officeDocument/2006/relationships/hyperlink" Target="http://msa.maryland.gov/megafile/msa/stagser/s1100/s1190/002800/002819/tif/dsl02819-3.jpg" TargetMode="External"/><Relationship Id="rId137" Type="http://schemas.openxmlformats.org/officeDocument/2006/relationships/hyperlink" Target="http://guide.mdsa.net/pages/item.aspx?ID=S1189-504" TargetMode="External"/><Relationship Id="rId344" Type="http://schemas.openxmlformats.org/officeDocument/2006/relationships/hyperlink" Target="http://guide.mdsa.net/pages/item.aspx?ID=S1190-1953" TargetMode="External"/><Relationship Id="rId691" Type="http://schemas.openxmlformats.org/officeDocument/2006/relationships/hyperlink" Target="http://guide.mdsa.net/pages/item.aspx?ID=S1189-607" TargetMode="External"/><Relationship Id="rId789" Type="http://schemas.openxmlformats.org/officeDocument/2006/relationships/hyperlink" Target="http://msa.maryland.gov/megafile/msa/stagser/s1200/s1212/000100/000104/tif/dsl00104-3.jpg" TargetMode="External"/><Relationship Id="rId912" Type="http://schemas.openxmlformats.org/officeDocument/2006/relationships/hyperlink" Target="http://msa.maryland.gov/megafile/msa/stagser/s1100/s1189/000900/000951/tif/dsl00951-3.jpg" TargetMode="External"/><Relationship Id="rId996" Type="http://schemas.openxmlformats.org/officeDocument/2006/relationships/hyperlink" Target="http://msa.maryland.gov/megafile/msa/stagser/s1100/s1189/001800/001831/tif/dsl01831-5.jpg" TargetMode="External"/><Relationship Id="rId41" Type="http://schemas.openxmlformats.org/officeDocument/2006/relationships/hyperlink" Target="http://guide.mdsa.net/pages/item.aspx?ID=S1189-602" TargetMode="External"/><Relationship Id="rId551" Type="http://schemas.openxmlformats.org/officeDocument/2006/relationships/hyperlink" Target="http://guide.mdsa.net/pages/item.aspx?ID=S1189-254" TargetMode="External"/><Relationship Id="rId649" Type="http://schemas.openxmlformats.org/officeDocument/2006/relationships/hyperlink" Target="http://guide.mdsa.net/pages/item.aspx?ID=S1189-1636" TargetMode="External"/><Relationship Id="rId856" Type="http://schemas.openxmlformats.org/officeDocument/2006/relationships/hyperlink" Target="http://msa.maryland.gov/megafile/msa/stagser/s1100/s1189/001200/001269/tif/dsl01269-4.jpg" TargetMode="External"/><Relationship Id="rId1181" Type="http://schemas.openxmlformats.org/officeDocument/2006/relationships/hyperlink" Target="http://msa.maryland.gov/megafile/msa/stagser/s1100/s1189/000200/000207/tif/dsl00207-3.jpg" TargetMode="External"/><Relationship Id="rId1279" Type="http://schemas.openxmlformats.org/officeDocument/2006/relationships/hyperlink" Target="http://msa.maryland.gov/megafile/msa/stagser/s1100/s1189/000800/000896/tif/dsl00896-4.jpg" TargetMode="External"/><Relationship Id="rId1402" Type="http://schemas.openxmlformats.org/officeDocument/2006/relationships/hyperlink" Target="http://www.msa.maryland.gov/megafile/msa/stagser/s1100/s1189/001200/001257/tif/dsl01257-6.tif" TargetMode="External"/><Relationship Id="rId1486" Type="http://schemas.openxmlformats.org/officeDocument/2006/relationships/hyperlink" Target="http://msa.maryland.gov/megafile/msa/stagser/s1100/s1189/001100/001168/tif/dsl01168-2.jpg" TargetMode="External"/><Relationship Id="rId190" Type="http://schemas.openxmlformats.org/officeDocument/2006/relationships/hyperlink" Target="http://guide.mdsa.net/pages/item.aspx?ID=S1189-1517" TargetMode="External"/><Relationship Id="rId204" Type="http://schemas.openxmlformats.org/officeDocument/2006/relationships/hyperlink" Target="http://guide.mdsa.net/pages/item.aspx?ID=S1189-479" TargetMode="External"/><Relationship Id="rId288" Type="http://schemas.openxmlformats.org/officeDocument/2006/relationships/hyperlink" Target="http://guide.mdsa.net/pages/item.aspx?ID=S1189-1275" TargetMode="External"/><Relationship Id="rId411" Type="http://schemas.openxmlformats.org/officeDocument/2006/relationships/hyperlink" Target="http://guide.mdsa.net/pages/item.aspx?ID=S1190-4449" TargetMode="External"/><Relationship Id="rId509" Type="http://schemas.openxmlformats.org/officeDocument/2006/relationships/hyperlink" Target="http://guide.mdsa.net/pages/item.aspx?ID=S1189-1587" TargetMode="External"/><Relationship Id="rId1041" Type="http://schemas.openxmlformats.org/officeDocument/2006/relationships/hyperlink" Target="http://msa.maryland.gov/megafile/msa/stagser/s1100/s1189/000200/000229/tif/dsl00229-4.jpg" TargetMode="External"/><Relationship Id="rId1139" Type="http://schemas.openxmlformats.org/officeDocument/2006/relationships/hyperlink" Target="http://msa.maryland.gov/megafile/msa/stagser/s1100/s1189/001400/001489/tif/dsl01489-5.tif" TargetMode="External"/><Relationship Id="rId1346" Type="http://schemas.openxmlformats.org/officeDocument/2006/relationships/hyperlink" Target="http://msa.maryland.gov/megafile/msa/stagser/s1100/s1189/000300/000388/tif/dsl00388-6.jpg" TargetMode="External"/><Relationship Id="rId495" Type="http://schemas.openxmlformats.org/officeDocument/2006/relationships/hyperlink" Target="http://guide.mdsa.net/pages/item.aspx?ID=S1189-1404" TargetMode="External"/><Relationship Id="rId716" Type="http://schemas.openxmlformats.org/officeDocument/2006/relationships/hyperlink" Target="http://msa.maryland.gov/megafile/msa/stagser/s1100/s1189/000100/000149/tif/dsl00149-3.tif" TargetMode="External"/><Relationship Id="rId923" Type="http://schemas.openxmlformats.org/officeDocument/2006/relationships/hyperlink" Target="http://msa.maryland.gov/megafile/msa/stagser/s1100/s1189/001000/001071/tif/dsl01071-5.jpg" TargetMode="External"/><Relationship Id="rId1553" Type="http://schemas.openxmlformats.org/officeDocument/2006/relationships/hyperlink" Target="http://msa.maryland.gov/megafile/msa/stagser/s1100/s1189/001500/001545/tif/dsl01545-15.jpg" TargetMode="External"/><Relationship Id="rId52" Type="http://schemas.openxmlformats.org/officeDocument/2006/relationships/hyperlink" Target="http://msa.maryland.gov/megafile/msa/stagser/s1100/s1189/001400/001479/tif/dsl01479-2.jpg" TargetMode="External"/><Relationship Id="rId148" Type="http://schemas.openxmlformats.org/officeDocument/2006/relationships/hyperlink" Target="http://guide.mdsa.net/pages/item.aspx?ID=S1189-1699" TargetMode="External"/><Relationship Id="rId355" Type="http://schemas.openxmlformats.org/officeDocument/2006/relationships/hyperlink" Target="http://guide.mdsa.net/pages/item.aspx?ID=S1190-2100" TargetMode="External"/><Relationship Id="rId562" Type="http://schemas.openxmlformats.org/officeDocument/2006/relationships/hyperlink" Target="http://guide.mdsa.net/pages/item.aspx?ID=S1189-1348" TargetMode="External"/><Relationship Id="rId1192" Type="http://schemas.openxmlformats.org/officeDocument/2006/relationships/hyperlink" Target="http://guide.mdsa.net/pages/item.aspx?ID=S1189-1725" TargetMode="External"/><Relationship Id="rId1206" Type="http://schemas.openxmlformats.org/officeDocument/2006/relationships/hyperlink" Target="http://msa.maryland.gov/megafile/msa/stagser/s1100/s1189/001500/001527/tif/dsl01527-8.jpg" TargetMode="External"/><Relationship Id="rId1413" Type="http://schemas.openxmlformats.org/officeDocument/2006/relationships/hyperlink" Target="http://msa.maryland.gov/megafile/msa/stagser/s1100/s1189/000000/000014/tif/dsl00014-3.jpg" TargetMode="External"/><Relationship Id="rId215" Type="http://schemas.openxmlformats.org/officeDocument/2006/relationships/hyperlink" Target="http://guide.mdsa.net/pages/item.aspx?ID=S1189-1428" TargetMode="External"/><Relationship Id="rId422" Type="http://schemas.openxmlformats.org/officeDocument/2006/relationships/hyperlink" Target="http://guide.mdsa.net/pages/item.aspx?ID=S1212-308" TargetMode="External"/><Relationship Id="rId867" Type="http://schemas.openxmlformats.org/officeDocument/2006/relationships/hyperlink" Target="http://msa.maryland.gov/megafile/msa/stagser/s1100/s1190/005000/005022/tif/dsl05022-3.jpg" TargetMode="External"/><Relationship Id="rId1052" Type="http://schemas.openxmlformats.org/officeDocument/2006/relationships/hyperlink" Target="http://msa.maryland.gov/megafile/msa/stagser/s1100/s1189/000000/000008/tif/dsl00008-6.jpg" TargetMode="External"/><Relationship Id="rId1497" Type="http://schemas.openxmlformats.org/officeDocument/2006/relationships/hyperlink" Target="http://msa.maryland.gov/megafile/msa/stagser/s1100/s1189/000200/000262/tif/dsl00262-2.jpg" TargetMode="External"/><Relationship Id="rId299" Type="http://schemas.openxmlformats.org/officeDocument/2006/relationships/hyperlink" Target="http://guide.mdsa.net/pages/item.aspx?ID=S1189-1389" TargetMode="External"/><Relationship Id="rId727" Type="http://schemas.openxmlformats.org/officeDocument/2006/relationships/hyperlink" Target="http://guide.mdsa.net/pages/item.aspx?ID=S1189-726" TargetMode="External"/><Relationship Id="rId934" Type="http://schemas.openxmlformats.org/officeDocument/2006/relationships/hyperlink" Target="http://msa.maryland.gov/megafile/msa/stagser/s1100/s1189/000500/000565/tif/dsl00565-2.jpg" TargetMode="External"/><Relationship Id="rId1357" Type="http://schemas.openxmlformats.org/officeDocument/2006/relationships/hyperlink" Target="http://msa.maryland.gov/megafile/msa/stagser/s1100/s1189/001300/001305/tif/dsl01305-3.jpg" TargetMode="External"/><Relationship Id="rId1564" Type="http://schemas.openxmlformats.org/officeDocument/2006/relationships/hyperlink" Target="http://msa.maryland.gov/megafile/msa/stagser/s1100/s1190/003200/003217/tif/dsl03217-4.jpg" TargetMode="External"/><Relationship Id="rId63" Type="http://schemas.openxmlformats.org/officeDocument/2006/relationships/hyperlink" Target="http://guide.mdsa.net/pages/item.aspx?ID=S1189-1319" TargetMode="External"/><Relationship Id="rId159" Type="http://schemas.openxmlformats.org/officeDocument/2006/relationships/hyperlink" Target="http://guide.mdsa.net/pages/item.aspx?ID=S1189-1269" TargetMode="External"/><Relationship Id="rId366" Type="http://schemas.openxmlformats.org/officeDocument/2006/relationships/hyperlink" Target="http://guide.mdsa.net/pages/item.aspx?ID=S1190-2276" TargetMode="External"/><Relationship Id="rId573" Type="http://schemas.openxmlformats.org/officeDocument/2006/relationships/hyperlink" Target="http://guide.mdsa.net/pages/item.aspx?ID=S1189-1705" TargetMode="External"/><Relationship Id="rId780" Type="http://schemas.openxmlformats.org/officeDocument/2006/relationships/hyperlink" Target="http://msa.maryland.gov/megafile/msa/stagser/s1200/s1203/001500/001551/tif/dsl01551-3.jpg" TargetMode="External"/><Relationship Id="rId1217" Type="http://schemas.openxmlformats.org/officeDocument/2006/relationships/hyperlink" Target="http://msa.maryland.gov/megafile/msa/stagser/s1100/s1189/000000/000007/tif/dsl00007-3.jpg" TargetMode="External"/><Relationship Id="rId1424" Type="http://schemas.openxmlformats.org/officeDocument/2006/relationships/hyperlink" Target="http://msa.maryland.gov/megafile/msa/stagser/s1100/s1189/000200/000204/tif/dsl00204-5.jpg" TargetMode="External"/><Relationship Id="rId226" Type="http://schemas.openxmlformats.org/officeDocument/2006/relationships/hyperlink" Target="http://guide.mdsa.net/pages/item.aspx?ID=S1189-950" TargetMode="External"/><Relationship Id="rId433" Type="http://schemas.openxmlformats.org/officeDocument/2006/relationships/hyperlink" Target="http://msa.maryland.gov/megafile/msa/stagser/s1100/s1189/001100/001117/tif/dsl01117-3.jpg" TargetMode="External"/><Relationship Id="rId878" Type="http://schemas.openxmlformats.org/officeDocument/2006/relationships/hyperlink" Target="http://msa.maryland.gov/megafile/msa/stagser/s1100/s1189/000900/000901/tif/dsl00901-3.jpg" TargetMode="External"/><Relationship Id="rId1063" Type="http://schemas.openxmlformats.org/officeDocument/2006/relationships/hyperlink" Target="http://msa.maryland.gov/megafile/msa/stagser/s1100/s1189/000900/000912/tif/dsl00912-7.jpg" TargetMode="External"/><Relationship Id="rId1270" Type="http://schemas.openxmlformats.org/officeDocument/2006/relationships/hyperlink" Target="http://msa.maryland.gov/megafile/msa/stagser/s1200/s1203/001600/001698/tif/dsl01698-2.jpg" TargetMode="External"/><Relationship Id="rId640" Type="http://schemas.openxmlformats.org/officeDocument/2006/relationships/hyperlink" Target="http://guide.mdsa.net/pages/item.aspx?ID=S1189-1113" TargetMode="External"/><Relationship Id="rId738" Type="http://schemas.openxmlformats.org/officeDocument/2006/relationships/hyperlink" Target="http://guide.mdsa.net/pages/item.aspx?ID=S1189-80" TargetMode="External"/><Relationship Id="rId945" Type="http://schemas.openxmlformats.org/officeDocument/2006/relationships/hyperlink" Target="http://msa.maryland.gov/megafile/msa/stagser/s1100/s1189/001600/001674/tif/dsl01674-7.jpg" TargetMode="External"/><Relationship Id="rId1368" Type="http://schemas.openxmlformats.org/officeDocument/2006/relationships/hyperlink" Target="http://msa.maryland.gov/megafile/msa/stagser/s1100/s1190/002200/002212/tif/dsl02212-3.jpg" TargetMode="External"/><Relationship Id="rId1575" Type="http://schemas.openxmlformats.org/officeDocument/2006/relationships/hyperlink" Target="http://msa.maryland.gov/megafile/msa/stagser/s1100/s1189/001800/001811/tif/dsl01811-2.jpg" TargetMode="External"/><Relationship Id="rId74" Type="http://schemas.openxmlformats.org/officeDocument/2006/relationships/hyperlink" Target="http://guide.mdsa.net/pages/item.aspx?ID=S1189-648" TargetMode="External"/><Relationship Id="rId377" Type="http://schemas.openxmlformats.org/officeDocument/2006/relationships/hyperlink" Target="http://guide.mdsa.net/pages/item.aspx?ID=S1190-4542" TargetMode="External"/><Relationship Id="rId500" Type="http://schemas.openxmlformats.org/officeDocument/2006/relationships/hyperlink" Target="http://guide.mdsa.net/pages/item.aspx?ID=S1190-2785" TargetMode="External"/><Relationship Id="rId584" Type="http://schemas.openxmlformats.org/officeDocument/2006/relationships/hyperlink" Target="http://guide.mdsa.net/pages/item.aspx?ID=S1189-1795" TargetMode="External"/><Relationship Id="rId805" Type="http://schemas.openxmlformats.org/officeDocument/2006/relationships/hyperlink" Target="http://msa.maryland.gov/megafile/msa/stagser/s1100/s1189/001000/001086/tif/dsl01086-5.jpg" TargetMode="External"/><Relationship Id="rId1130" Type="http://schemas.openxmlformats.org/officeDocument/2006/relationships/hyperlink" Target="http://msa.maryland.gov/megafile/msa/stagser/s1100/s1189/000200/000266/tif/dsl00266-4.jpg" TargetMode="External"/><Relationship Id="rId1228" Type="http://schemas.openxmlformats.org/officeDocument/2006/relationships/hyperlink" Target="http://msa.maryland.gov/megafile/msa/stagser/s1100/s1189/000300/000306/tif/dsl00306-3.jpg" TargetMode="External"/><Relationship Id="rId1435" Type="http://schemas.openxmlformats.org/officeDocument/2006/relationships/hyperlink" Target="http://msa.maryland.gov/megafile/msa/stagser/s1100/s1189/001500/001547/tif/dsl01547-4.jpg" TargetMode="External"/><Relationship Id="rId5" Type="http://schemas.openxmlformats.org/officeDocument/2006/relationships/hyperlink" Target="http://guide.mdsa.net/pages/item.aspx?ID=S1189-213" TargetMode="External"/><Relationship Id="rId237" Type="http://schemas.openxmlformats.org/officeDocument/2006/relationships/hyperlink" Target="http://guide.mdsa.net/pages/item.aspx?ID=S1189-467" TargetMode="External"/><Relationship Id="rId791" Type="http://schemas.openxmlformats.org/officeDocument/2006/relationships/hyperlink" Target="http://msa.maryland.gov/megafile/msa/stagser/s1200/s1212/000100/000104/tif/dsl00104-3.jpg" TargetMode="External"/><Relationship Id="rId889" Type="http://schemas.openxmlformats.org/officeDocument/2006/relationships/hyperlink" Target="http://msa.maryland.gov/megafile/msa/stagser/s1100/s1189/000900/000980/tif/dsl00980-5.jpg" TargetMode="External"/><Relationship Id="rId1074" Type="http://schemas.openxmlformats.org/officeDocument/2006/relationships/hyperlink" Target="http://msa.maryland.gov/megafile/msa/stagser/s1100/s1189/001000/001082/tif/dsl01082-5.jpg" TargetMode="External"/><Relationship Id="rId444" Type="http://schemas.openxmlformats.org/officeDocument/2006/relationships/hyperlink" Target="http://guide.mdsa.net/pages/item.aspx?ID=S1190-1975" TargetMode="External"/><Relationship Id="rId651" Type="http://schemas.openxmlformats.org/officeDocument/2006/relationships/hyperlink" Target="http://guide.mdsa.net/pages/item.aspx?ID=S1190-2076" TargetMode="External"/><Relationship Id="rId749" Type="http://schemas.openxmlformats.org/officeDocument/2006/relationships/hyperlink" Target="http://guide.mdsa.net/pages/item.aspx?ID=S1189-140" TargetMode="External"/><Relationship Id="rId1281" Type="http://schemas.openxmlformats.org/officeDocument/2006/relationships/hyperlink" Target="http://msa.maryland.gov/megafile/msa/stagser/s1100/s1189/000400/000426/tif/dsl00426-3.jpg" TargetMode="External"/><Relationship Id="rId1379" Type="http://schemas.openxmlformats.org/officeDocument/2006/relationships/hyperlink" Target="http://www.msa.maryland.gov/megafile/msa/stagser/s1100/s1189/001400/001454/tif/dsl01454-3.tif" TargetMode="External"/><Relationship Id="rId1502" Type="http://schemas.openxmlformats.org/officeDocument/2006/relationships/hyperlink" Target="http://msa.maryland.gov/megafile/msa/stagser/s1100/s1189/000300/000358/tif/dsl00358-3.jpg" TargetMode="External"/><Relationship Id="rId290" Type="http://schemas.openxmlformats.org/officeDocument/2006/relationships/hyperlink" Target="http://msa.maryland.gov/megafile/msa/stagser/s1100/s1189/001200/001293/tif/dsl01293-3.jpg" TargetMode="External"/><Relationship Id="rId304" Type="http://schemas.openxmlformats.org/officeDocument/2006/relationships/hyperlink" Target="http://guide.mdsa.net/pages/item.aspx?ID=S1189-1492" TargetMode="External"/><Relationship Id="rId388" Type="http://schemas.openxmlformats.org/officeDocument/2006/relationships/hyperlink" Target="http://msa.maryland.gov/megafile/msa/stagser/s1100/s1189/001100/001128/tif/dsl01128-2.jpg" TargetMode="External"/><Relationship Id="rId511" Type="http://schemas.openxmlformats.org/officeDocument/2006/relationships/hyperlink" Target="http://guide.mdsa.net/pages/item.aspx?ID=S1189-398" TargetMode="External"/><Relationship Id="rId609" Type="http://schemas.openxmlformats.org/officeDocument/2006/relationships/hyperlink" Target="http://guide.mdsa.net/pages/item.aspx?ID=S1189-1653" TargetMode="External"/><Relationship Id="rId956" Type="http://schemas.openxmlformats.org/officeDocument/2006/relationships/hyperlink" Target="http://msa.maryland.gov/megafile/msa/stagser/s1100/s1189/001800/001837/tif/dsl01837-3.jpg" TargetMode="External"/><Relationship Id="rId1141" Type="http://schemas.openxmlformats.org/officeDocument/2006/relationships/hyperlink" Target="http://msa.maryland.gov/megafile/msa/stagser/s1200/s1213/001500/001527/tif/dsl01527-6.jpg" TargetMode="External"/><Relationship Id="rId1239" Type="http://schemas.openxmlformats.org/officeDocument/2006/relationships/hyperlink" Target="http://msa.maryland.gov/megafile/msa/stagser/s1100/s1189/001500/001582/tif/dsl01582-3.jpg" TargetMode="External"/><Relationship Id="rId85" Type="http://schemas.openxmlformats.org/officeDocument/2006/relationships/hyperlink" Target="http://guide.mdsa.net/pages/item.aspx?ID=S1189-1549" TargetMode="External"/><Relationship Id="rId150" Type="http://schemas.openxmlformats.org/officeDocument/2006/relationships/hyperlink" Target="http://guide.mdsa.net/pages/item.aspx?ID=S1189-20" TargetMode="External"/><Relationship Id="rId595" Type="http://schemas.openxmlformats.org/officeDocument/2006/relationships/hyperlink" Target="http://guide.mdsa.net/pages/item.aspx?ID=S1189-514" TargetMode="External"/><Relationship Id="rId816" Type="http://schemas.openxmlformats.org/officeDocument/2006/relationships/hyperlink" Target="http://msa.maryland.gov/megafile/msa/stagser/s1100/s1189/000700/000734/tif/dsl00734-5.jpg" TargetMode="External"/><Relationship Id="rId1001" Type="http://schemas.openxmlformats.org/officeDocument/2006/relationships/hyperlink" Target="http://guide.mdsa.net/pages/item.aspx?ID=S1190-3342" TargetMode="External"/><Relationship Id="rId1446" Type="http://schemas.openxmlformats.org/officeDocument/2006/relationships/hyperlink" Target="http://msa.maryland.gov/megafile/msa/stagser/s1100/s1190/000300/000341/tif/dsl00341-3.jpg" TargetMode="External"/><Relationship Id="rId248" Type="http://schemas.openxmlformats.org/officeDocument/2006/relationships/hyperlink" Target="http://guide.mdsa.net/pages/item.aspx?ID=S1189-1441" TargetMode="External"/><Relationship Id="rId455" Type="http://schemas.openxmlformats.org/officeDocument/2006/relationships/hyperlink" Target="http://guide.mdsa.net/pages/item.aspx?ID=S1189-78" TargetMode="External"/><Relationship Id="rId662" Type="http://schemas.openxmlformats.org/officeDocument/2006/relationships/hyperlink" Target="http://guide.mdsa.net/pages/item.aspx?ID=S1189-261" TargetMode="External"/><Relationship Id="rId1085" Type="http://schemas.openxmlformats.org/officeDocument/2006/relationships/hyperlink" Target="http://msa.maryland.gov/megafile/msa/stagser/s1100/s1189/001400/001400/tif/dsl01400-3.jpg" TargetMode="External"/><Relationship Id="rId1292" Type="http://schemas.openxmlformats.org/officeDocument/2006/relationships/hyperlink" Target="http://msa.maryland.gov/megafile/msa/stagser/s1100/s1189/001800/001813/tif/dsl01813-3.jpg" TargetMode="External"/><Relationship Id="rId1306" Type="http://schemas.openxmlformats.org/officeDocument/2006/relationships/hyperlink" Target="http://msa.maryland.gov/megafile/msa/stagser/s1100/s1189/000600/000667/tif/dsl00667-3.jpg" TargetMode="External"/><Relationship Id="rId1513" Type="http://schemas.openxmlformats.org/officeDocument/2006/relationships/hyperlink" Target="http://guide.mdsa.net/pages/item.aspx?ID=S1189-253" TargetMode="External"/><Relationship Id="rId12" Type="http://schemas.openxmlformats.org/officeDocument/2006/relationships/hyperlink" Target="http://guide.mdsa.net/pages/item.aspx?ID=S1189-463" TargetMode="External"/><Relationship Id="rId108" Type="http://schemas.openxmlformats.org/officeDocument/2006/relationships/hyperlink" Target="http://guide.mdsa.net/pages/item.aspx?ID=S1189-1582" TargetMode="External"/><Relationship Id="rId315" Type="http://schemas.openxmlformats.org/officeDocument/2006/relationships/hyperlink" Target="http://guide.mdsa.net/pages/item.aspx?ID=S1189-387" TargetMode="External"/><Relationship Id="rId522" Type="http://schemas.openxmlformats.org/officeDocument/2006/relationships/hyperlink" Target="http://guide.mdsa.net/pages/item.aspx?ID=S1189-75" TargetMode="External"/><Relationship Id="rId967" Type="http://schemas.openxmlformats.org/officeDocument/2006/relationships/hyperlink" Target="http://msa.maryland.gov/megafile/msa/stagser/s1200/s1202/000600/000643/tif/dsl00643-4.jpg" TargetMode="External"/><Relationship Id="rId1152" Type="http://schemas.openxmlformats.org/officeDocument/2006/relationships/hyperlink" Target="http://msa.maryland.gov/megafile/msa/stagser/s1100/s1189/000100/000154/tif/dsl00154-3.tif" TargetMode="External"/><Relationship Id="rId96" Type="http://schemas.openxmlformats.org/officeDocument/2006/relationships/hyperlink" Target="http://guide.mdsa.net/pages/item.aspx?ID=S1189-1628" TargetMode="External"/><Relationship Id="rId161" Type="http://schemas.openxmlformats.org/officeDocument/2006/relationships/hyperlink" Target="http://guide.mdsa.net/pages/item.aspx?ID=S1189-415" TargetMode="External"/><Relationship Id="rId399" Type="http://schemas.openxmlformats.org/officeDocument/2006/relationships/hyperlink" Target="http://guide.mdsa.net/pages/item.aspx?ID=S1213-927" TargetMode="External"/><Relationship Id="rId827" Type="http://schemas.openxmlformats.org/officeDocument/2006/relationships/hyperlink" Target="http://msa.maryland.gov/megafile/msa/stagser/s1100/s1190/004900/004994/tif/dsl04994-3.jpg" TargetMode="External"/><Relationship Id="rId1012" Type="http://schemas.openxmlformats.org/officeDocument/2006/relationships/hyperlink" Target="http://msa.maryland.gov/megafile/msa/stagser/s1100/s1189/000600/000672/tif/dsl00672-12.jpg" TargetMode="External"/><Relationship Id="rId1457" Type="http://schemas.openxmlformats.org/officeDocument/2006/relationships/hyperlink" Target="http://msa.maryland.gov/megafile/msa/stagser/s1100/s1189/000400/000469/tif/dsl00469-3.jpg" TargetMode="External"/><Relationship Id="rId259" Type="http://schemas.openxmlformats.org/officeDocument/2006/relationships/hyperlink" Target="http://guide.mdsa.net/pages/item.aspx?ID=S1189-64" TargetMode="External"/><Relationship Id="rId466" Type="http://schemas.openxmlformats.org/officeDocument/2006/relationships/hyperlink" Target="http://guide.mdsa.net/pages/item.aspx?ID=S1212-335" TargetMode="External"/><Relationship Id="rId673" Type="http://schemas.openxmlformats.org/officeDocument/2006/relationships/hyperlink" Target="http://msa.maryland.gov/megafile/msa/stagser/s1100/s1189/000800/000860/tif/dsl00860-3.jpg" TargetMode="External"/><Relationship Id="rId880" Type="http://schemas.openxmlformats.org/officeDocument/2006/relationships/hyperlink" Target="http://msa.maryland.gov/megafile/msa/stagser/s1100/s1189/000600/000671/tif/dsl00671-11.jpg" TargetMode="External"/><Relationship Id="rId1096" Type="http://schemas.openxmlformats.org/officeDocument/2006/relationships/hyperlink" Target="http://msa.maryland.gov/megafile/msa/stagser/s1100/s1189/001200/001246/tif/dsl01246-3.tif" TargetMode="External"/><Relationship Id="rId1317" Type="http://schemas.openxmlformats.org/officeDocument/2006/relationships/hyperlink" Target="http://msa.maryland.gov/megafile/msa/stagser/s1100/s1189/000400/000463/tif/dsl00463-3.jpg" TargetMode="External"/><Relationship Id="rId1524" Type="http://schemas.openxmlformats.org/officeDocument/2006/relationships/hyperlink" Target="http://msa.maryland.gov/megafile/msa/stagser/s1100/s1189/000200/000260/tif/dsl00260-4.jpg" TargetMode="External"/><Relationship Id="rId23" Type="http://schemas.openxmlformats.org/officeDocument/2006/relationships/hyperlink" Target="http://msa.maryland.gov/megafile/msa/stagser/s1100/s1189/001700/001763/tif/dsl01763-2.jpg" TargetMode="External"/><Relationship Id="rId119" Type="http://schemas.openxmlformats.org/officeDocument/2006/relationships/hyperlink" Target="http://guide.mdsa.net/pages/item.aspx?ID=S1189-719" TargetMode="External"/><Relationship Id="rId326" Type="http://schemas.openxmlformats.org/officeDocument/2006/relationships/hyperlink" Target="http://guide.mdsa.net/pages/item.aspx?ID=S1189-1481" TargetMode="External"/><Relationship Id="rId533" Type="http://schemas.openxmlformats.org/officeDocument/2006/relationships/hyperlink" Target="http://guide.mdsa.net/pages/item.aspx?ID=S1189-696" TargetMode="External"/><Relationship Id="rId978" Type="http://schemas.openxmlformats.org/officeDocument/2006/relationships/hyperlink" Target="http://msa.maryland.gov/megafile/msa/stagser/s1100/s1189/000900/000960/tif/dsl00960-3.jpg" TargetMode="External"/><Relationship Id="rId1163" Type="http://schemas.openxmlformats.org/officeDocument/2006/relationships/hyperlink" Target="http://msa.maryland.gov/megafile/msa/stagser/s1100/s1189/001700/001711/tif/dsl01711-4.jpg" TargetMode="External"/><Relationship Id="rId1370" Type="http://schemas.openxmlformats.org/officeDocument/2006/relationships/hyperlink" Target="http://www.msa.maryland.gov/megafile/msa/stagser/s1100/s1189/000600/000603/tif/dsl00603-2.tif" TargetMode="External"/><Relationship Id="rId740" Type="http://schemas.openxmlformats.org/officeDocument/2006/relationships/hyperlink" Target="http://guide.mdsa.net/pages/item.aspx?ID=S1189-155" TargetMode="External"/><Relationship Id="rId838" Type="http://schemas.openxmlformats.org/officeDocument/2006/relationships/hyperlink" Target="http://msa.maryland.gov/megafile/msa/stagser/s1100/s1190/003200/003245/tif/dsl03245-3.jpg" TargetMode="External"/><Relationship Id="rId1023" Type="http://schemas.openxmlformats.org/officeDocument/2006/relationships/hyperlink" Target="http://msa.maryland.gov/megafile/msa/stagser/s1100/s1189/000800/000858/tif/dsl00858-7.jpg" TargetMode="External"/><Relationship Id="rId1468" Type="http://schemas.openxmlformats.org/officeDocument/2006/relationships/hyperlink" Target="http://msa.maryland.gov/megafile/msa/stagser/s1100/s1190/004900/004963/tif/dsl04963-3.jpg" TargetMode="External"/><Relationship Id="rId172" Type="http://schemas.openxmlformats.org/officeDocument/2006/relationships/hyperlink" Target="http://guide.mdsa.net/pages/item.aspx?ID=S1189-566" TargetMode="External"/><Relationship Id="rId477" Type="http://schemas.openxmlformats.org/officeDocument/2006/relationships/hyperlink" Target="http://guide.mdsa.net/pages/item.aspx?ID=S1190-1688" TargetMode="External"/><Relationship Id="rId600" Type="http://schemas.openxmlformats.org/officeDocument/2006/relationships/hyperlink" Target="http://guide.mdsa.net/pages/item.aspx?ID=S1189-1330" TargetMode="External"/><Relationship Id="rId684" Type="http://schemas.openxmlformats.org/officeDocument/2006/relationships/hyperlink" Target="http://guide.mdsa.net/pages/item.aspx?ID=S1189-337" TargetMode="External"/><Relationship Id="rId1230" Type="http://schemas.openxmlformats.org/officeDocument/2006/relationships/hyperlink" Target="http://msa.maryland.gov/megafile/msa/stagser/s1100/s1189/000800/000821/tif/dsl00821-3.jpg" TargetMode="External"/><Relationship Id="rId1328" Type="http://schemas.openxmlformats.org/officeDocument/2006/relationships/hyperlink" Target="http://msa.maryland.gov/megafile/msa/stagser/s1100/s1197/002000/002007/tif/dsl02007-5.jpg" TargetMode="External"/><Relationship Id="rId1535" Type="http://schemas.openxmlformats.org/officeDocument/2006/relationships/hyperlink" Target="http://msa.maryland.gov/megafile/msa/stagser/s1100/s1189/000800/000847/tif/dsl00847-3.jpg" TargetMode="External"/><Relationship Id="rId337" Type="http://schemas.openxmlformats.org/officeDocument/2006/relationships/hyperlink" Target="http://guide.mdsa.net/pages/item.aspx?ID=S1189-1833" TargetMode="External"/><Relationship Id="rId891" Type="http://schemas.openxmlformats.org/officeDocument/2006/relationships/hyperlink" Target="http://msa.maryland.gov/megafile/msa/stagser/s1100/s1190/000800/000899/tif/dsl00899-3.jpg" TargetMode="External"/><Relationship Id="rId905" Type="http://schemas.openxmlformats.org/officeDocument/2006/relationships/hyperlink" Target="http://msa.maryland.gov/megafile/msa/stagser/s1100/s1190/000200/000230/tif/dsl00230-3.jpg" TargetMode="External"/><Relationship Id="rId989" Type="http://schemas.openxmlformats.org/officeDocument/2006/relationships/hyperlink" Target="http://msa.maryland.gov/megafile/msa/stagser/s1100/s1189/001500/001589/tif/dsl01589-4.jpg" TargetMode="External"/><Relationship Id="rId34" Type="http://schemas.openxmlformats.org/officeDocument/2006/relationships/hyperlink" Target="http://guide.mdsa.net/pages/item.aspx?ID=S1190-5182" TargetMode="External"/><Relationship Id="rId544" Type="http://schemas.openxmlformats.org/officeDocument/2006/relationships/hyperlink" Target="http://guide.mdsa.net/pages/item.aspx?ID=S1189-1757" TargetMode="External"/><Relationship Id="rId751" Type="http://schemas.openxmlformats.org/officeDocument/2006/relationships/hyperlink" Target="http://msa.maryland.gov/megafile/msa/stagser/s1100/s1190/001300/001319/tif/dsl01319-3.jpg" TargetMode="External"/><Relationship Id="rId849" Type="http://schemas.openxmlformats.org/officeDocument/2006/relationships/hyperlink" Target="http://msa.maryland.gov/megafile/msa/stagser/s1100/s1189/000100/000178/tif/dsl00178-3.jpg" TargetMode="External"/><Relationship Id="rId1174" Type="http://schemas.openxmlformats.org/officeDocument/2006/relationships/hyperlink" Target="http://msa.maryland.gov/megafile/msa/stagser/s1100/s1189/000200/000269/tif/dsl00269-4.jpg" TargetMode="External"/><Relationship Id="rId1381" Type="http://schemas.openxmlformats.org/officeDocument/2006/relationships/hyperlink" Target="http://www.msa.maryland.gov/megafile/msa/stagser/s1100/s1189/001400/001487/tif/dsl01487-3.tif" TargetMode="External"/><Relationship Id="rId1479" Type="http://schemas.openxmlformats.org/officeDocument/2006/relationships/hyperlink" Target="http://msa.maryland.gov/megafile/msa/stagser/s1100/s1189/000600/000698/tif/dsl00698-6.jpg" TargetMode="External"/><Relationship Id="rId183" Type="http://schemas.openxmlformats.org/officeDocument/2006/relationships/hyperlink" Target="http://guide.mdsa.net/pages/item.aspx?ID=S1189-129" TargetMode="External"/><Relationship Id="rId390" Type="http://schemas.openxmlformats.org/officeDocument/2006/relationships/hyperlink" Target="http://guide.mdsa.net/pages/item.aspx?ID=S1190-1086" TargetMode="External"/><Relationship Id="rId404" Type="http://schemas.openxmlformats.org/officeDocument/2006/relationships/hyperlink" Target="http://guide.mdsa.net/pages/item.aspx?ID=S1189-705" TargetMode="External"/><Relationship Id="rId611" Type="http://schemas.openxmlformats.org/officeDocument/2006/relationships/hyperlink" Target="http://guide.mdsa.net/pages/item.aspx?ID=S1203-1698" TargetMode="External"/><Relationship Id="rId1034" Type="http://schemas.openxmlformats.org/officeDocument/2006/relationships/hyperlink" Target="http://msa.maryland.gov/megafile/msa/stagser/s1100/s1189/001600/001687/tif/dsl01687-3.jpg" TargetMode="External"/><Relationship Id="rId1241" Type="http://schemas.openxmlformats.org/officeDocument/2006/relationships/hyperlink" Target="http://msa.maryland.gov/megafile/msa/stagser/s1100/s1189/000200/000294/tif/dsl00294-3.jpg" TargetMode="External"/><Relationship Id="rId1339" Type="http://schemas.openxmlformats.org/officeDocument/2006/relationships/hyperlink" Target="http://msa.maryland.gov/megafile/msa/stagser/s1100/s1189/000500/000541/tif/dsl00541-4.jpg" TargetMode="External"/><Relationship Id="rId250" Type="http://schemas.openxmlformats.org/officeDocument/2006/relationships/hyperlink" Target="http://guide.mdsa.net/pages/item.aspx?ID=S1189-734" TargetMode="External"/><Relationship Id="rId488" Type="http://schemas.openxmlformats.org/officeDocument/2006/relationships/hyperlink" Target="http://guide.mdsa.net/pages/item.aspx?ID=S1190-3782" TargetMode="External"/><Relationship Id="rId695" Type="http://schemas.openxmlformats.org/officeDocument/2006/relationships/hyperlink" Target="http://msa.maryland.gov/megafile/msa/stagser/s1100/s1189/000600/000671/tif/dsl00671-4.jpg" TargetMode="External"/><Relationship Id="rId709" Type="http://schemas.openxmlformats.org/officeDocument/2006/relationships/hyperlink" Target="http://guide.mdsa.net/pages/item.aspx?ID=S1203-1053" TargetMode="External"/><Relationship Id="rId916" Type="http://schemas.openxmlformats.org/officeDocument/2006/relationships/hyperlink" Target="http://msa.maryland.gov/megafile/msa/stagser/s1100/s1189/001300/001364/tif/dsl01364-6.jpg" TargetMode="External"/><Relationship Id="rId1101" Type="http://schemas.openxmlformats.org/officeDocument/2006/relationships/hyperlink" Target="http://msa.maryland.gov/megafile/msa/stagser/s1200/s1212/000400/000428/tif/dsl00428-11.jpg" TargetMode="External"/><Relationship Id="rId1546" Type="http://schemas.openxmlformats.org/officeDocument/2006/relationships/hyperlink" Target="http://www.msa.maryland.gov/megafile/msa/stagser/s1100/s1189/001400/001425/tif/dsl01425-3.tif" TargetMode="External"/><Relationship Id="rId45" Type="http://schemas.openxmlformats.org/officeDocument/2006/relationships/hyperlink" Target="http://guide.mdsa.net/pages/item.aspx?ID=S1212-377" TargetMode="External"/><Relationship Id="rId110" Type="http://schemas.openxmlformats.org/officeDocument/2006/relationships/hyperlink" Target="http://guide.mdsa.net/pages/item.aspx?ID=S1189-1573" TargetMode="External"/><Relationship Id="rId348" Type="http://schemas.openxmlformats.org/officeDocument/2006/relationships/hyperlink" Target="http://guide.mdsa.net/pages/item.aspx?ID=S1190-289" TargetMode="External"/><Relationship Id="rId555" Type="http://schemas.openxmlformats.org/officeDocument/2006/relationships/hyperlink" Target="http://guide.mdsa.net/pages/item.aspx?ID=S1189-1318" TargetMode="External"/><Relationship Id="rId762" Type="http://schemas.openxmlformats.org/officeDocument/2006/relationships/hyperlink" Target="http://msa.maryland.gov/megafile/msa/stagser/s1100/s1189/000800/000854/tif/dsl00854-5.jpg" TargetMode="External"/><Relationship Id="rId1185" Type="http://schemas.openxmlformats.org/officeDocument/2006/relationships/hyperlink" Target="http://msa.maryland.gov/megafile/msa/stagser/s1100/s1189/001000/001070/tif/dsl01070-3.jpg" TargetMode="External"/><Relationship Id="rId1392" Type="http://schemas.openxmlformats.org/officeDocument/2006/relationships/hyperlink" Target="http://msa.maryland.gov/megafile/msa/stagser/s1100/s1189/000400/000409/tif/dsl00409-3.jpg" TargetMode="External"/><Relationship Id="rId1406" Type="http://schemas.openxmlformats.org/officeDocument/2006/relationships/hyperlink" Target="http://guide.mdsa.net/pages/item.aspx?ID=S1189-43" TargetMode="External"/><Relationship Id="rId194" Type="http://schemas.openxmlformats.org/officeDocument/2006/relationships/hyperlink" Target="http://guide.mdsa.net/pages/item.aspx?ID=S1190-930" TargetMode="External"/><Relationship Id="rId208" Type="http://schemas.openxmlformats.org/officeDocument/2006/relationships/hyperlink" Target="http://guide.mdsa.net/pages/item.aspx?ID=S1189-1071" TargetMode="External"/><Relationship Id="rId415" Type="http://schemas.openxmlformats.org/officeDocument/2006/relationships/hyperlink" Target="http://guide.mdsa.net/pages/item.aspx?ID=S1190-384" TargetMode="External"/><Relationship Id="rId622" Type="http://schemas.openxmlformats.org/officeDocument/2006/relationships/hyperlink" Target="http://guide.mdsa.net/pages/item.aspx?ID=S1189-266" TargetMode="External"/><Relationship Id="rId1045" Type="http://schemas.openxmlformats.org/officeDocument/2006/relationships/hyperlink" Target="http://msa.maryland.gov/megafile/msa/stagser/s1100/s1189/001500/001539/tif/dsl01539-3.jpg" TargetMode="External"/><Relationship Id="rId1252" Type="http://schemas.openxmlformats.org/officeDocument/2006/relationships/hyperlink" Target="http://msa.maryland.gov/megafile/msa/stagser/s1100/s1189/001700/001731/tif/dsl01731-3.jpg" TargetMode="External"/><Relationship Id="rId261" Type="http://schemas.openxmlformats.org/officeDocument/2006/relationships/hyperlink" Target="http://guide.mdsa.net/pages/item.aspx?ID=S1190-2528" TargetMode="External"/><Relationship Id="rId499" Type="http://schemas.openxmlformats.org/officeDocument/2006/relationships/hyperlink" Target="http://guide.mdsa.net/pages/item.aspx?ID=S1190-4537" TargetMode="External"/><Relationship Id="rId927" Type="http://schemas.openxmlformats.org/officeDocument/2006/relationships/hyperlink" Target="http://msa.maryland.gov/megafile/msa/stagser/s1100/s1189/000000/000009/tif/dsl00009-3.jpg" TargetMode="External"/><Relationship Id="rId1112" Type="http://schemas.openxmlformats.org/officeDocument/2006/relationships/hyperlink" Target="http://msa.maryland.gov/megafile/msa/stagser/s1100/s1189/000700/000733/tif/dsl00733-4.jpg" TargetMode="External"/><Relationship Id="rId1557" Type="http://schemas.openxmlformats.org/officeDocument/2006/relationships/hyperlink" Target="http://www.msa.maryland.gov/megafile/msa/stagser/s1100/s1189/001200/001200/tif/dsl01200-4.tif" TargetMode="External"/><Relationship Id="rId56" Type="http://schemas.openxmlformats.org/officeDocument/2006/relationships/hyperlink" Target="http://guide.mdsa.net/pages/item.aspx?ID=S1189-1834" TargetMode="External"/><Relationship Id="rId359" Type="http://schemas.openxmlformats.org/officeDocument/2006/relationships/hyperlink" Target="http://guide.mdsa.net/pages/item.aspx?ID=S1189-1290" TargetMode="External"/><Relationship Id="rId566" Type="http://schemas.openxmlformats.org/officeDocument/2006/relationships/hyperlink" Target="http://guide.mdsa.net/pages/item.aspx?ID=S1189-353" TargetMode="External"/><Relationship Id="rId773" Type="http://schemas.openxmlformats.org/officeDocument/2006/relationships/hyperlink" Target="http://msa.maryland.gov/megafile/msa/stagser/s1100/s1189/001600/001696/tif/dsl01696-5.jpg" TargetMode="External"/><Relationship Id="rId1196" Type="http://schemas.openxmlformats.org/officeDocument/2006/relationships/hyperlink" Target="http://msa.maryland.gov/megafile/msa/stagser/s1100/s1189/000700/000719/tif/dsl00719-3.jpg" TargetMode="External"/><Relationship Id="rId1417" Type="http://schemas.openxmlformats.org/officeDocument/2006/relationships/hyperlink" Target="http://msa.maryland.gov/megafile/msa/stagser/s1100/s1189/001500/001522/tif/dsl01522-3.jpg" TargetMode="External"/><Relationship Id="rId121" Type="http://schemas.openxmlformats.org/officeDocument/2006/relationships/hyperlink" Target="http://guide.mdsa.net/pages/item.aspx?ID=S1189-242" TargetMode="External"/><Relationship Id="rId219" Type="http://schemas.openxmlformats.org/officeDocument/2006/relationships/hyperlink" Target="http://guide.mdsa.net/pages/item.aspx?ID=S1189-1086" TargetMode="External"/><Relationship Id="rId426" Type="http://schemas.openxmlformats.org/officeDocument/2006/relationships/hyperlink" Target="http://guide.mdsa.net/pages/item.aspx?ID=S1189-1491" TargetMode="External"/><Relationship Id="rId633" Type="http://schemas.openxmlformats.org/officeDocument/2006/relationships/hyperlink" Target="http://guide.mdsa.net/pages/item.aspx?ID=S1189-1671" TargetMode="External"/><Relationship Id="rId980" Type="http://schemas.openxmlformats.org/officeDocument/2006/relationships/hyperlink" Target="http://msa.maryland.gov/megafile/msa/stagser/s1100/s1189/001200/001203/tif/dsl01203-5.jpg" TargetMode="External"/><Relationship Id="rId1056" Type="http://schemas.openxmlformats.org/officeDocument/2006/relationships/hyperlink" Target="http://msa.maryland.gov/megafile/msa/stagser/s1100/s1189/000500/000554/tif/dsl00554-4.tif" TargetMode="External"/><Relationship Id="rId1263" Type="http://schemas.openxmlformats.org/officeDocument/2006/relationships/hyperlink" Target="http://guide.mdsa.net/pages/item.aspx?ID=S1189-379" TargetMode="External"/><Relationship Id="rId840" Type="http://schemas.openxmlformats.org/officeDocument/2006/relationships/hyperlink" Target="http://msa.maryland.gov/megafile/msa/stagser/s1100/s1189/000700/000723/tif/dsl00723-3.jpg" TargetMode="External"/><Relationship Id="rId938" Type="http://schemas.openxmlformats.org/officeDocument/2006/relationships/hyperlink" Target="http://msa.maryland.gov/megafile/msa/stagser/s1100/s1190/004500/004508/tif/dsl04508-4.jpg" TargetMode="External"/><Relationship Id="rId1470" Type="http://schemas.openxmlformats.org/officeDocument/2006/relationships/hyperlink" Target="http://msa.maryland.gov/megafile/msa/stagser/s1100/s1190/000300/000342/tif/dsl00342-3.jpg" TargetMode="External"/><Relationship Id="rId1568" Type="http://schemas.openxmlformats.org/officeDocument/2006/relationships/hyperlink" Target="http://msa.maryland.gov/megafile/msa/stagser/s1100/s1189/001700/001783/tif/dsl01783-3.jpg" TargetMode="External"/><Relationship Id="rId67" Type="http://schemas.openxmlformats.org/officeDocument/2006/relationships/hyperlink" Target="http://guide.mdsa.net/pages/item.aspx?ID=S1189-1782" TargetMode="External"/><Relationship Id="rId272" Type="http://schemas.openxmlformats.org/officeDocument/2006/relationships/hyperlink" Target="http://guide.mdsa.net/pages/item.aspx?ID=S1189-994" TargetMode="External"/><Relationship Id="rId577" Type="http://schemas.openxmlformats.org/officeDocument/2006/relationships/hyperlink" Target="http://guide.mdsa.net/pages/item.aspx?ID=S1212-183" TargetMode="External"/><Relationship Id="rId700" Type="http://schemas.openxmlformats.org/officeDocument/2006/relationships/hyperlink" Target="http://guide.mdsa.net/pages/item.aspx?ID=S1189-503" TargetMode="External"/><Relationship Id="rId1123" Type="http://schemas.openxmlformats.org/officeDocument/2006/relationships/hyperlink" Target="http://msa.maryland.gov/megafile/msa/stagser/s1100/s1189/000000/000020/tif/dsl00020-9.jpg" TargetMode="External"/><Relationship Id="rId1330" Type="http://schemas.openxmlformats.org/officeDocument/2006/relationships/hyperlink" Target="http://msa.maryland.gov/megafile/msa/stagser/s1100/s1189/000300/000398/tif/dsl00398-3.jpg" TargetMode="External"/><Relationship Id="rId1428" Type="http://schemas.openxmlformats.org/officeDocument/2006/relationships/hyperlink" Target="http://msa.maryland.gov/megafile/msa/stagser/s1100/s1189/001800/001803/tif/dsl01803-3.jpg" TargetMode="External"/><Relationship Id="rId132" Type="http://schemas.openxmlformats.org/officeDocument/2006/relationships/hyperlink" Target="http://guide.mdsa.net/pages/item.aspx?ID=S1189-770" TargetMode="External"/><Relationship Id="rId784" Type="http://schemas.openxmlformats.org/officeDocument/2006/relationships/hyperlink" Target="http://msa.maryland.gov/megafile/msa/stagser/s1100/s1189/000900/000989/tif/dsl00989-3.jpg" TargetMode="External"/><Relationship Id="rId991" Type="http://schemas.openxmlformats.org/officeDocument/2006/relationships/hyperlink" Target="http://guide.mdsa.net/pages/item.aspx?ID=S1189-450" TargetMode="External"/><Relationship Id="rId1067" Type="http://schemas.openxmlformats.org/officeDocument/2006/relationships/hyperlink" Target="http://msa.maryland.gov/megafile/msa/stagser/s1100/s1189/001400/001442/tif/dsl01442-3.tif" TargetMode="External"/><Relationship Id="rId437" Type="http://schemas.openxmlformats.org/officeDocument/2006/relationships/hyperlink" Target="http://msa.maryland.gov/megafile/msa/stagser/s1100/s1189/000700/000728/tif/dsl00728-2.jpg" TargetMode="External"/><Relationship Id="rId644" Type="http://schemas.openxmlformats.org/officeDocument/2006/relationships/hyperlink" Target="http://guide.mdsa.net/pages/item.aspx?ID=S1189-875" TargetMode="External"/><Relationship Id="rId851" Type="http://schemas.openxmlformats.org/officeDocument/2006/relationships/hyperlink" Target="http://msa.maryland.gov/megafile/msa/stagser/s1100/s1189/000200/000248/tif/dsl00248-3.jpg" TargetMode="External"/><Relationship Id="rId1274" Type="http://schemas.openxmlformats.org/officeDocument/2006/relationships/hyperlink" Target="http://msa.maryland.gov/megafile/msa/stagser/s1100/s1189/000100/000194/tif/dsl00194-3.jpg" TargetMode="External"/><Relationship Id="rId1481" Type="http://schemas.openxmlformats.org/officeDocument/2006/relationships/hyperlink" Target="http://msa.maryland.gov/megafile/msa/stagser/s1100/s1189/000500/000524/tif/dsl00524-3.jpg" TargetMode="External"/><Relationship Id="rId283" Type="http://schemas.openxmlformats.org/officeDocument/2006/relationships/hyperlink" Target="http://msa.maryland.gov/megafile/msa/stagser/s1100/s1189/001500/001527/tif/dsl01527-2.jpg" TargetMode="External"/><Relationship Id="rId490" Type="http://schemas.openxmlformats.org/officeDocument/2006/relationships/hyperlink" Target="http://guide.mdsa.net/pages/item.aspx?ID=S1190-2360" TargetMode="External"/><Relationship Id="rId504" Type="http://schemas.openxmlformats.org/officeDocument/2006/relationships/hyperlink" Target="http://guide.mdsa.net/pages/item.aspx?ID=S1190-1425" TargetMode="External"/><Relationship Id="rId711" Type="http://schemas.openxmlformats.org/officeDocument/2006/relationships/hyperlink" Target="http://guide.mdsa.net/pages/item.aspx?ID=S1203-1551" TargetMode="External"/><Relationship Id="rId949" Type="http://schemas.openxmlformats.org/officeDocument/2006/relationships/hyperlink" Target="http://msa.maryland.gov/megafile/msa/stagser/s1100/s1189/000700/000794/tif/dsl00794-3.jpg" TargetMode="External"/><Relationship Id="rId1134" Type="http://schemas.openxmlformats.org/officeDocument/2006/relationships/hyperlink" Target="http://msa.maryland.gov/megafile/msa/stagser/s1100/s1189/001700/001705/tif/dsl01705-3.jpg" TargetMode="External"/><Relationship Id="rId1341" Type="http://schemas.openxmlformats.org/officeDocument/2006/relationships/hyperlink" Target="http://msa.maryland.gov/megafile/msa/stagser/s1100/s1189/000600/000650/tif/dsl00650-3.jpg" TargetMode="External"/><Relationship Id="rId78" Type="http://schemas.openxmlformats.org/officeDocument/2006/relationships/hyperlink" Target="http://guide.mdsa.net/pages/item.aspx?ID=S1189-748" TargetMode="External"/><Relationship Id="rId143" Type="http://schemas.openxmlformats.org/officeDocument/2006/relationships/hyperlink" Target="http://msa.maryland.gov/megafile/msa/stagser/s1100/s1189/000700/000709/tif/dsl00709-2.jpg" TargetMode="External"/><Relationship Id="rId350" Type="http://schemas.openxmlformats.org/officeDocument/2006/relationships/hyperlink" Target="http://guide.mdsa.net/pages/item.aspx?ID=S1190-342" TargetMode="External"/><Relationship Id="rId588" Type="http://schemas.openxmlformats.org/officeDocument/2006/relationships/hyperlink" Target="http://msa.maryland.gov/megafile/msa/stagser/s1100/s1189/001300/001338/tif/dsl01338-3.jpg" TargetMode="External"/><Relationship Id="rId795" Type="http://schemas.openxmlformats.org/officeDocument/2006/relationships/hyperlink" Target="http://guide.mdsa.net/pages/item.aspx?ID=S1190-4836" TargetMode="External"/><Relationship Id="rId809" Type="http://schemas.openxmlformats.org/officeDocument/2006/relationships/hyperlink" Target="http://msa.maryland.gov/megafile/msa/stagser/s1100/s1189/000300/000358/tif/dsl00358-3.jpg" TargetMode="External"/><Relationship Id="rId1201" Type="http://schemas.openxmlformats.org/officeDocument/2006/relationships/hyperlink" Target="http://msa.maryland.gov/megafile/msa/stagser/s1100/s1189/000700/000708/tif/dsl00708-4.jpg" TargetMode="External"/><Relationship Id="rId1439" Type="http://schemas.openxmlformats.org/officeDocument/2006/relationships/hyperlink" Target="http://msa.maryland.gov/megafile/msa/stagser/s1100/s1189/001600/001605/tif/dsl01605-3.jpg" TargetMode="External"/><Relationship Id="rId9" Type="http://schemas.openxmlformats.org/officeDocument/2006/relationships/hyperlink" Target="http://guide.mdsa.net/pages/item.aspx?ID=S1189-498" TargetMode="External"/><Relationship Id="rId210" Type="http://schemas.openxmlformats.org/officeDocument/2006/relationships/hyperlink" Target="http://guide.mdsa.net/pages/item.aspx?ID=S1190-1558" TargetMode="External"/><Relationship Id="rId448" Type="http://schemas.openxmlformats.org/officeDocument/2006/relationships/hyperlink" Target="http://msa.maryland.gov/megafile/msa/stagser/s1200/s1212/000100/000187/tif/dsl00187-9.jpg" TargetMode="External"/><Relationship Id="rId655" Type="http://schemas.openxmlformats.org/officeDocument/2006/relationships/hyperlink" Target="http://guide.mdsa.net/pages/item.aspx?ID=S1189-1563" TargetMode="External"/><Relationship Id="rId862" Type="http://schemas.openxmlformats.org/officeDocument/2006/relationships/hyperlink" Target="http://msa.maryland.gov/megafile/msa/stagser/s1100/s1189/000100/000145/tif/dsl00145-6.tif" TargetMode="External"/><Relationship Id="rId1078" Type="http://schemas.openxmlformats.org/officeDocument/2006/relationships/hyperlink" Target="http://msa.maryland.gov/megafile/msa/stagser/s1100/s1189/001300/001327/tif/dsl01327-3.jpg" TargetMode="External"/><Relationship Id="rId1285" Type="http://schemas.openxmlformats.org/officeDocument/2006/relationships/hyperlink" Target="http://msa.maryland.gov/megafile/msa/stagser/s1100/s1189/000200/000213/tif/dsl00213-4.jpg" TargetMode="External"/><Relationship Id="rId1492" Type="http://schemas.openxmlformats.org/officeDocument/2006/relationships/hyperlink" Target="http://msa.maryland.gov/megafile/msa/stagser/s1100/s1189/000000/000049/tif/dsl00049-3.jpg" TargetMode="External"/><Relationship Id="rId1506" Type="http://schemas.openxmlformats.org/officeDocument/2006/relationships/hyperlink" Target="http://msa.maryland.gov/megafile/msa/stagser/s1100/s1189/000700/000784/tif/dsl00784-4.jpg" TargetMode="External"/><Relationship Id="rId294" Type="http://schemas.openxmlformats.org/officeDocument/2006/relationships/hyperlink" Target="http://guide.mdsa.net/pages/item.aspx?ID=S1189-939" TargetMode="External"/><Relationship Id="rId308" Type="http://schemas.openxmlformats.org/officeDocument/2006/relationships/hyperlink" Target="http://guide.mdsa.net/pages/item.aspx?ID=S1189-1649" TargetMode="External"/><Relationship Id="rId515" Type="http://schemas.openxmlformats.org/officeDocument/2006/relationships/hyperlink" Target="http://guide.mdsa.net/pages/item.aspx?ID=S1189-701" TargetMode="External"/><Relationship Id="rId722" Type="http://schemas.openxmlformats.org/officeDocument/2006/relationships/hyperlink" Target="http://msa.maryland.gov/megafile/msa/stagser/s1100/s1189/000400/000416/tif/dsl00416-3.jpg" TargetMode="External"/><Relationship Id="rId1145" Type="http://schemas.openxmlformats.org/officeDocument/2006/relationships/hyperlink" Target="http://msa.maryland.gov/megafile/msa/stagser/s1100/s1197/002100/002112/tif/dsl02112-2.jpg" TargetMode="External"/><Relationship Id="rId1352" Type="http://schemas.openxmlformats.org/officeDocument/2006/relationships/hyperlink" Target="http://msa.maryland.gov/megafile/msa/stagser/s1100/s1189/000100/000175/tif/dsl00175-3.jpg" TargetMode="External"/><Relationship Id="rId89" Type="http://schemas.openxmlformats.org/officeDocument/2006/relationships/hyperlink" Target="http://guide.mdsa.net/pages/item.aspx?ID=S1189-260" TargetMode="External"/><Relationship Id="rId154" Type="http://schemas.openxmlformats.org/officeDocument/2006/relationships/hyperlink" Target="http://guide.mdsa.net/pages/item.aspx?ID=S1189-215" TargetMode="External"/><Relationship Id="rId361" Type="http://schemas.openxmlformats.org/officeDocument/2006/relationships/hyperlink" Target="http://guide.mdsa.net/pages/item.aspx?ID=S1213-446" TargetMode="External"/><Relationship Id="rId599" Type="http://schemas.openxmlformats.org/officeDocument/2006/relationships/hyperlink" Target="http://guide.mdsa.net/pages/item.aspx?ID=S1189-933" TargetMode="External"/><Relationship Id="rId1005" Type="http://schemas.openxmlformats.org/officeDocument/2006/relationships/hyperlink" Target="http://msa.maryland.gov/megafile/msa/stagser/s1100/s1189/000800/000825/tif/dsl00825-6.jpg" TargetMode="External"/><Relationship Id="rId1212" Type="http://schemas.openxmlformats.org/officeDocument/2006/relationships/hyperlink" Target="http://guide.mdsa.net/pages/item.aspx?ID=S1212-72" TargetMode="External"/><Relationship Id="rId459" Type="http://schemas.openxmlformats.org/officeDocument/2006/relationships/hyperlink" Target="http://guide.mdsa.net/pages/item.aspx?ID=S1189-1784" TargetMode="External"/><Relationship Id="rId666" Type="http://schemas.openxmlformats.org/officeDocument/2006/relationships/hyperlink" Target="http://guide.mdsa.net/pages/item.aspx?ID=S1189-1198" TargetMode="External"/><Relationship Id="rId873" Type="http://schemas.openxmlformats.org/officeDocument/2006/relationships/hyperlink" Target="http://msa.maryland.gov/megafile/msa/stagser/s1100/s1189/000400/000498/tif/dsl00498-7.jpg" TargetMode="External"/><Relationship Id="rId1089" Type="http://schemas.openxmlformats.org/officeDocument/2006/relationships/hyperlink" Target="http://guide.mdsa.net/pages/item.aspx?ID=S1189-1255" TargetMode="External"/><Relationship Id="rId1296" Type="http://schemas.openxmlformats.org/officeDocument/2006/relationships/hyperlink" Target="http://msa.maryland.gov/megafile/msa/stagser/s1100/s1189/001500/001527/tif/dsl01527-8.jpg" TargetMode="External"/><Relationship Id="rId1517" Type="http://schemas.openxmlformats.org/officeDocument/2006/relationships/hyperlink" Target="http://msa.maryland.gov/megafile/msa/stagser/s1100/s1190/000200/000289/tif/dsl00289-3.jpg" TargetMode="External"/><Relationship Id="rId16" Type="http://schemas.openxmlformats.org/officeDocument/2006/relationships/hyperlink" Target="http://guide.mdsa.net/pages/item.aspx?ID=S1189-1410" TargetMode="External"/><Relationship Id="rId221" Type="http://schemas.openxmlformats.org/officeDocument/2006/relationships/hyperlink" Target="http://guide.mdsa.net/pages/item.aspx?ID=S1189-1357" TargetMode="External"/><Relationship Id="rId319" Type="http://schemas.openxmlformats.org/officeDocument/2006/relationships/hyperlink" Target="http://guide.mdsa.net/pages/item.aspx?ID=S1189-1487" TargetMode="External"/><Relationship Id="rId526" Type="http://schemas.openxmlformats.org/officeDocument/2006/relationships/hyperlink" Target="http://guide.mdsa.net/pages/item.aspx?ID=S1189-51" TargetMode="External"/><Relationship Id="rId1156" Type="http://schemas.openxmlformats.org/officeDocument/2006/relationships/hyperlink" Target="http://msa.maryland.gov/megafile/msa/stagser/s1200/s1213/000400/000446/tif/dsl00446-4.jpg" TargetMode="External"/><Relationship Id="rId1363" Type="http://schemas.openxmlformats.org/officeDocument/2006/relationships/hyperlink" Target="http://msa.maryland.gov/megafile/msa/stagser/s1100/s1189/000400/000440/tif/dsl00440-3.jpg" TargetMode="External"/><Relationship Id="rId733" Type="http://schemas.openxmlformats.org/officeDocument/2006/relationships/hyperlink" Target="http://guide.mdsa.net/pages/item.aspx?ID=S1212-68" TargetMode="External"/><Relationship Id="rId940" Type="http://schemas.openxmlformats.org/officeDocument/2006/relationships/hyperlink" Target="http://msa.maryland.gov/megafile/msa/stagser/s1100/s1189/000100/000129/tif/dsl00129-4.tif" TargetMode="External"/><Relationship Id="rId1016" Type="http://schemas.openxmlformats.org/officeDocument/2006/relationships/hyperlink" Target="http://msa.maryland.gov/megafile/msa/stagser/s1100/s1189/000400/000418/tif/dsl00418-5.jpg" TargetMode="External"/><Relationship Id="rId1570" Type="http://schemas.openxmlformats.org/officeDocument/2006/relationships/hyperlink" Target="http://msa.maryland.gov/megafile/msa/stagser/s1100/s1189/001700/001791/tif/dsl01791-4.jpg" TargetMode="External"/><Relationship Id="rId165" Type="http://schemas.openxmlformats.org/officeDocument/2006/relationships/hyperlink" Target="http://guide.mdsa.net/pages/item.aspx?ID=S1189-512" TargetMode="External"/><Relationship Id="rId372" Type="http://schemas.openxmlformats.org/officeDocument/2006/relationships/hyperlink" Target="http://guide.mdsa.net/pages/item.aspx?ID=S1190-3245" TargetMode="External"/><Relationship Id="rId677" Type="http://schemas.openxmlformats.org/officeDocument/2006/relationships/hyperlink" Target="http://guide.mdsa.net/pages/item.aspx?ID=S1212-240" TargetMode="External"/><Relationship Id="rId800" Type="http://schemas.openxmlformats.org/officeDocument/2006/relationships/hyperlink" Target="http://msa.maryland.gov/megafile/msa/stagser/s1100/s1189/001000/001085/tif/dsl01085-3.jpg" TargetMode="External"/><Relationship Id="rId1223" Type="http://schemas.openxmlformats.org/officeDocument/2006/relationships/hyperlink" Target="http://msa.maryland.gov/megafile/msa/stagser/s1100/s1190/005200/005254/tif/dsl05254-6.jpg" TargetMode="External"/><Relationship Id="rId1430" Type="http://schemas.openxmlformats.org/officeDocument/2006/relationships/hyperlink" Target="http://msa.maryland.gov/megafile/msa/stagser/s1100/s1190/001900/001975/tif/dsl01975-3.jpg" TargetMode="External"/><Relationship Id="rId1528" Type="http://schemas.openxmlformats.org/officeDocument/2006/relationships/hyperlink" Target="http://msa.maryland.gov/megafile/msa/stagser/s1100/s1189/000400/000455/tif/dsl00455-5.jpg" TargetMode="External"/><Relationship Id="rId232" Type="http://schemas.openxmlformats.org/officeDocument/2006/relationships/hyperlink" Target="http://guide.mdsa.net/pages/item.aspx?ID=S1190-838" TargetMode="External"/><Relationship Id="rId884" Type="http://schemas.openxmlformats.org/officeDocument/2006/relationships/hyperlink" Target="http://guide.mdsa.net/pages/item.aspx?ID=S1189-1331" TargetMode="External"/><Relationship Id="rId27" Type="http://schemas.openxmlformats.org/officeDocument/2006/relationships/hyperlink" Target="http://msa.maryland.gov/megafile/msa/stagser/s1100/s1189/000600/000679/tif/dsl00679-4.jpg" TargetMode="External"/><Relationship Id="rId537" Type="http://schemas.openxmlformats.org/officeDocument/2006/relationships/hyperlink" Target="http://guide.mdsa.net/pages/item.aspx?ID=S1189-427" TargetMode="External"/><Relationship Id="rId744" Type="http://schemas.openxmlformats.org/officeDocument/2006/relationships/hyperlink" Target="http://guide.mdsa.net/pages/item.aspx?ID=S1189-1634" TargetMode="External"/><Relationship Id="rId951" Type="http://schemas.openxmlformats.org/officeDocument/2006/relationships/hyperlink" Target="http://msa.maryland.gov/megafile/msa/stagser/s1100/s1189/001300/001319/tif/dsl01319-6.jpg" TargetMode="External"/><Relationship Id="rId1167" Type="http://schemas.openxmlformats.org/officeDocument/2006/relationships/hyperlink" Target="http://msa.maryland.gov/megafile/msa/stagser/s1100/s1189/001700/001700/tif/dsl01700-3.jpg" TargetMode="External"/><Relationship Id="rId1374" Type="http://schemas.openxmlformats.org/officeDocument/2006/relationships/hyperlink" Target="http://msa.maryland.gov/megafile/msa/stagser/s1100/s1189/000400/000479/tif/dsl00479-3.jpg" TargetMode="External"/><Relationship Id="rId80" Type="http://schemas.openxmlformats.org/officeDocument/2006/relationships/hyperlink" Target="http://guide.mdsa.net/pages/item.aspx?ID=S1189-631" TargetMode="External"/><Relationship Id="rId176" Type="http://schemas.openxmlformats.org/officeDocument/2006/relationships/hyperlink" Target="http://guide.mdsa.net/pages/item.aspx?ID=S1189-628" TargetMode="External"/><Relationship Id="rId383" Type="http://schemas.openxmlformats.org/officeDocument/2006/relationships/hyperlink" Target="http://guide.mdsa.net/pages/item.aspx?ID=S1190-5461" TargetMode="External"/><Relationship Id="rId590" Type="http://schemas.openxmlformats.org/officeDocument/2006/relationships/hyperlink" Target="http://guide.mdsa.net/pages/item.aspx?ID=S1189-73" TargetMode="External"/><Relationship Id="rId604" Type="http://schemas.openxmlformats.org/officeDocument/2006/relationships/hyperlink" Target="http://guide.mdsa.net/pages/item.aspx?ID=S1189-100" TargetMode="External"/><Relationship Id="rId811" Type="http://schemas.openxmlformats.org/officeDocument/2006/relationships/hyperlink" Target="http://msa.maryland.gov/megafile/msa/stagser/s1100/s1189/001300/001385/tif/dsl01385-3.jpg" TargetMode="External"/><Relationship Id="rId1027" Type="http://schemas.openxmlformats.org/officeDocument/2006/relationships/hyperlink" Target="http://msa.maryland.gov/megafile/msa/stagser/s1100/s1189/000500/000538/tif/dsl00538-5.jpg" TargetMode="External"/><Relationship Id="rId1234" Type="http://schemas.openxmlformats.org/officeDocument/2006/relationships/hyperlink" Target="http://guide.mdsa.net/pages/item.aspx?ID=S1189-1263" TargetMode="External"/><Relationship Id="rId1441" Type="http://schemas.openxmlformats.org/officeDocument/2006/relationships/hyperlink" Target="http://msa.maryland.gov/megafile/msa/stagser/s1100/s1189/000800/000865/tif/dsl00865-2.jpg" TargetMode="External"/><Relationship Id="rId243" Type="http://schemas.openxmlformats.org/officeDocument/2006/relationships/hyperlink" Target="http://guide.mdsa.net/pages/item.aspx?ID=S1189-556" TargetMode="External"/><Relationship Id="rId450" Type="http://schemas.openxmlformats.org/officeDocument/2006/relationships/hyperlink" Target="http://guide.mdsa.net/pages/item.aspx?ID=S1189-1595" TargetMode="External"/><Relationship Id="rId688" Type="http://schemas.openxmlformats.org/officeDocument/2006/relationships/hyperlink" Target="http://guide.mdsa.net/pages/item.aspx?ID=S1189-1547" TargetMode="External"/><Relationship Id="rId895" Type="http://schemas.openxmlformats.org/officeDocument/2006/relationships/hyperlink" Target="http://msa.maryland.gov/megafile/msa/stagser/s1100/s1189/001600/001608/tif/dsl01608-5.jpg" TargetMode="External"/><Relationship Id="rId909" Type="http://schemas.openxmlformats.org/officeDocument/2006/relationships/hyperlink" Target="http://msa.maryland.gov/megafile/msa/stagser/s1100/s1189/000000/000080/tif/dsl00080-3.tif" TargetMode="External"/><Relationship Id="rId1080" Type="http://schemas.openxmlformats.org/officeDocument/2006/relationships/hyperlink" Target="http://guide.mdsa.net/pages/item.aspx?ID=S1189-1054" TargetMode="External"/><Relationship Id="rId1301" Type="http://schemas.openxmlformats.org/officeDocument/2006/relationships/hyperlink" Target="http://msa.maryland.gov/megafile/msa/stagser/s1100/s1189/000400/000417/tif/dsl00417-5.jpg" TargetMode="External"/><Relationship Id="rId1539" Type="http://schemas.openxmlformats.org/officeDocument/2006/relationships/hyperlink" Target="http://msa.maryland.gov/megafile/msa/stagser/s1100/s1190/003400/003403/tif/dsl03403-3.jpg" TargetMode="External"/><Relationship Id="rId38" Type="http://schemas.openxmlformats.org/officeDocument/2006/relationships/hyperlink" Target="http://guide.mdsa.net/pages/item.aspx?ID=S1189-459" TargetMode="External"/><Relationship Id="rId103" Type="http://schemas.openxmlformats.org/officeDocument/2006/relationships/hyperlink" Target="http://guide.mdsa.net/pages/item.aspx?ID=S1189-722" TargetMode="External"/><Relationship Id="rId310" Type="http://schemas.openxmlformats.org/officeDocument/2006/relationships/hyperlink" Target="http://guide.mdsa.net/pages/item.aspx?ID=S1189-144" TargetMode="External"/><Relationship Id="rId548" Type="http://schemas.openxmlformats.org/officeDocument/2006/relationships/hyperlink" Target="http://guide.mdsa.net/pages/item.aspx?ID=S1190-4592" TargetMode="External"/><Relationship Id="rId755" Type="http://schemas.openxmlformats.org/officeDocument/2006/relationships/hyperlink" Target="http://msa.maryland.gov/megafile/msa/stagser/s1100/s1189/000400/000485/tif/dsl00485-3.jpg" TargetMode="External"/><Relationship Id="rId962" Type="http://schemas.openxmlformats.org/officeDocument/2006/relationships/hyperlink" Target="http://msa.maryland.gov/megafile/msa/stagser/s1100/s1189/001300/001337/tif/dsl01337-6.jpg" TargetMode="External"/><Relationship Id="rId1178" Type="http://schemas.openxmlformats.org/officeDocument/2006/relationships/hyperlink" Target="http://msa.maryland.gov/megafile/msa/stagser/s1100/s1189/001400/001411/tif/dsl01411-5.jpg" TargetMode="External"/><Relationship Id="rId1385" Type="http://schemas.openxmlformats.org/officeDocument/2006/relationships/hyperlink" Target="http://msa.maryland.gov/megafile/msa/stagser/s1100/s1189/000200/000200/tif/dsl00200-5.jpg" TargetMode="External"/><Relationship Id="rId91" Type="http://schemas.openxmlformats.org/officeDocument/2006/relationships/hyperlink" Target="http://guide.mdsa.net/pages/item.aspx?ID=S1189-794" TargetMode="External"/><Relationship Id="rId187" Type="http://schemas.openxmlformats.org/officeDocument/2006/relationships/hyperlink" Target="http://guide.mdsa.net/pages/item.aspx?ID=S1189-1168" TargetMode="External"/><Relationship Id="rId394" Type="http://schemas.openxmlformats.org/officeDocument/2006/relationships/hyperlink" Target="http://guide.mdsa.net/pages/item.aspx?ID=S1190-3496" TargetMode="External"/><Relationship Id="rId408" Type="http://schemas.openxmlformats.org/officeDocument/2006/relationships/hyperlink" Target="http://guide.mdsa.net/pages/item.aspx?ID=S1189-791" TargetMode="External"/><Relationship Id="rId615" Type="http://schemas.openxmlformats.org/officeDocument/2006/relationships/hyperlink" Target="http://guide.mdsa.net/pages/item.aspx?ID=S1189-1036" TargetMode="External"/><Relationship Id="rId822" Type="http://schemas.openxmlformats.org/officeDocument/2006/relationships/hyperlink" Target="http://msa.maryland.gov/megafile/msa/stagser/s1100/s1189/001800/001807/tif/dsl01807-3.jpg" TargetMode="External"/><Relationship Id="rId1038" Type="http://schemas.openxmlformats.org/officeDocument/2006/relationships/hyperlink" Target="http://msa.maryland.gov/megafile/msa/stagser/s1100/s1190/000600/000659/tif/dsl00659-3.jpg" TargetMode="External"/><Relationship Id="rId1245" Type="http://schemas.openxmlformats.org/officeDocument/2006/relationships/hyperlink" Target="http://msa.maryland.gov/megafile/msa/stagser/s1100/s1189/000400/000459/tif/dsl00459-4.jpg" TargetMode="External"/><Relationship Id="rId1452" Type="http://schemas.openxmlformats.org/officeDocument/2006/relationships/hyperlink" Target="http://msa.maryland.gov/megafile/msa/stagser/s1100/s1189/000600/000670/tif/dsl00670-4.jpg" TargetMode="External"/><Relationship Id="rId254" Type="http://schemas.openxmlformats.org/officeDocument/2006/relationships/hyperlink" Target="http://guide.mdsa.net/pages/item.aspx?ID=S1189-977" TargetMode="External"/><Relationship Id="rId699" Type="http://schemas.openxmlformats.org/officeDocument/2006/relationships/hyperlink" Target="http://guide.mdsa.net/pages/item.aspx?ID=S1190-5409" TargetMode="External"/><Relationship Id="rId1091" Type="http://schemas.openxmlformats.org/officeDocument/2006/relationships/hyperlink" Target="http://msa.maryland.gov/megafile/msa/stagser/s1100/s1189/001300/001364/tif/dsl01364-2.jpg" TargetMode="External"/><Relationship Id="rId1105" Type="http://schemas.openxmlformats.org/officeDocument/2006/relationships/hyperlink" Target="http://msa.maryland.gov/megafile/msa/stagser/s1100/s1189/001700/001727/tif/dsl01727-3.jpg" TargetMode="External"/><Relationship Id="rId1312" Type="http://schemas.openxmlformats.org/officeDocument/2006/relationships/hyperlink" Target="http://msa.maryland.gov/megafile/msa/stagser/s1100/s1189/001200/001252/tif/dsl01252-4.jpg" TargetMode="External"/><Relationship Id="rId49" Type="http://schemas.openxmlformats.org/officeDocument/2006/relationships/hyperlink" Target="http://guide.mdsa.net/pages/item.aspx?ID=S1213-1527" TargetMode="External"/><Relationship Id="rId114" Type="http://schemas.openxmlformats.org/officeDocument/2006/relationships/hyperlink" Target="http://guide.mdsa.net/pages/item.aspx?ID=S1189-1772" TargetMode="External"/><Relationship Id="rId461" Type="http://schemas.openxmlformats.org/officeDocument/2006/relationships/hyperlink" Target="http://guide.mdsa.net/pages/item.aspx?ID=S1189-1224" TargetMode="External"/><Relationship Id="rId559" Type="http://schemas.openxmlformats.org/officeDocument/2006/relationships/hyperlink" Target="http://guide.mdsa.net/pages/item.aspx?ID=S1189-1575" TargetMode="External"/><Relationship Id="rId766" Type="http://schemas.openxmlformats.org/officeDocument/2006/relationships/hyperlink" Target="http://msa.maryland.gov/megafile/msa/stagser/s1100/s1189/001000/001062/tif/dsl01062-3.jpg" TargetMode="External"/><Relationship Id="rId1189" Type="http://schemas.openxmlformats.org/officeDocument/2006/relationships/hyperlink" Target="http://msa.maryland.gov/megafile/msa/stagser/s1100/s1190/000900/000900/tif/dsl00900-3.jpg" TargetMode="External"/><Relationship Id="rId1396" Type="http://schemas.openxmlformats.org/officeDocument/2006/relationships/hyperlink" Target="http://msa.maryland.gov/megafile/msa/stagser/s1100/s1189/001000/001036/tif/dsl01036-3.jpg" TargetMode="External"/><Relationship Id="rId198" Type="http://schemas.openxmlformats.org/officeDocument/2006/relationships/hyperlink" Target="http://guide.mdsa.net/pages/item.aspx?ID=S1189-653" TargetMode="External"/><Relationship Id="rId321" Type="http://schemas.openxmlformats.org/officeDocument/2006/relationships/hyperlink" Target="http://guide.mdsa.net/pages/item.aspx?ID=S1189-107" TargetMode="External"/><Relationship Id="rId419" Type="http://schemas.openxmlformats.org/officeDocument/2006/relationships/hyperlink" Target="http://guide.mdsa.net/pages/item.aspx?ID=S1189-1316" TargetMode="External"/><Relationship Id="rId626" Type="http://schemas.openxmlformats.org/officeDocument/2006/relationships/hyperlink" Target="http://guide.mdsa.net/pages/item.aspx?ID=S1189-6" TargetMode="External"/><Relationship Id="rId973" Type="http://schemas.openxmlformats.org/officeDocument/2006/relationships/hyperlink" Target="http://msa.maryland.gov/megafile/msa/stagser/s1100/s1189/000900/000967/tif/dsl00967-5.jpg" TargetMode="External"/><Relationship Id="rId1049" Type="http://schemas.openxmlformats.org/officeDocument/2006/relationships/hyperlink" Target="http://msa.maryland.gov/megafile/msa/stagser/s1100/s1189/001400/001455/tif/dsl01455-3.tif" TargetMode="External"/><Relationship Id="rId1256" Type="http://schemas.openxmlformats.org/officeDocument/2006/relationships/hyperlink" Target="http://msa.maryland.gov/megafile/msa/stagser/s1100/s1189/001400/001432/tif/dsl01432-4.tif" TargetMode="External"/><Relationship Id="rId833" Type="http://schemas.openxmlformats.org/officeDocument/2006/relationships/hyperlink" Target="http://msa.maryland.gov/megafile/msa/stagser/s1100/s1190/000200/000227/tif/dsl00227-3.jpg" TargetMode="External"/><Relationship Id="rId1116" Type="http://schemas.openxmlformats.org/officeDocument/2006/relationships/hyperlink" Target="http://msa.maryland.gov/megafile/msa/stagser/s1100/s1189/001700/001795/tif/dsl01795-4.jpg" TargetMode="External"/><Relationship Id="rId1463" Type="http://schemas.openxmlformats.org/officeDocument/2006/relationships/hyperlink" Target="http://msa.maryland.gov/megafile/msa/stagser/s1100/s1189/001100/001143/tif/dsl01143-3.jpg" TargetMode="External"/><Relationship Id="rId265" Type="http://schemas.openxmlformats.org/officeDocument/2006/relationships/hyperlink" Target="http://guide.mdsa.net/pages/item.aspx?ID=S1189-886" TargetMode="External"/><Relationship Id="rId472" Type="http://schemas.openxmlformats.org/officeDocument/2006/relationships/hyperlink" Target="http://guide.mdsa.net/pages/item.aspx?ID=S1212-240" TargetMode="External"/><Relationship Id="rId900" Type="http://schemas.openxmlformats.org/officeDocument/2006/relationships/hyperlink" Target="http://msa.maryland.gov/megafile/msa/stagser/s1100/s1189/001200/001275/tif/dsl01275-3.jpg" TargetMode="External"/><Relationship Id="rId1323" Type="http://schemas.openxmlformats.org/officeDocument/2006/relationships/hyperlink" Target="http://msa.maryland.gov/megafile/msa/stagser/s1100/s1189/001300/001383/tif/dsl01383-3.jpg" TargetMode="External"/><Relationship Id="rId1530" Type="http://schemas.openxmlformats.org/officeDocument/2006/relationships/hyperlink" Target="http://msa.maryland.gov/megafile/msa/stagser/s1100/s1189/000500/000535/tif/dsl00535-3.jpg" TargetMode="External"/><Relationship Id="rId125" Type="http://schemas.openxmlformats.org/officeDocument/2006/relationships/hyperlink" Target="http://guide.mdsa.net/pages/item.aspx?ID=S1189-1700" TargetMode="External"/><Relationship Id="rId332" Type="http://schemas.openxmlformats.org/officeDocument/2006/relationships/hyperlink" Target="http://guide.mdsa.net/pages/item.aspx?ID=S1190-659" TargetMode="External"/><Relationship Id="rId777" Type="http://schemas.openxmlformats.org/officeDocument/2006/relationships/hyperlink" Target="http://msa.maryland.gov/megafile/msa/stagser/s1100/s1189/001700/001752/tif/dsl01752-5.jpg" TargetMode="External"/><Relationship Id="rId984" Type="http://schemas.openxmlformats.org/officeDocument/2006/relationships/hyperlink" Target="http://msa.maryland.gov/megafile/msa/stagser/s1100/s1189/000300/000343/tif/dsl00343-4.jpg" TargetMode="External"/><Relationship Id="rId637" Type="http://schemas.openxmlformats.org/officeDocument/2006/relationships/hyperlink" Target="http://guide.mdsa.net/pages/item.aspx?ID=S1189-989" TargetMode="External"/><Relationship Id="rId844" Type="http://schemas.openxmlformats.org/officeDocument/2006/relationships/hyperlink" Target="http://msa.maryland.gov/megafile/msa/stagser/s1100/s1189/000700/000721/tif/dsl00721-4.jpg" TargetMode="External"/><Relationship Id="rId1267" Type="http://schemas.openxmlformats.org/officeDocument/2006/relationships/hyperlink" Target="http://msa.maryland.gov/megafile/msa/stagser/s1100/s1189/000200/000247/tif/dsl00247-3.jpg" TargetMode="External"/><Relationship Id="rId1474" Type="http://schemas.openxmlformats.org/officeDocument/2006/relationships/hyperlink" Target="http://msa.maryland.gov/megafile/msa/stagser/s1100/s1189/001200/001244/tif/dsl01244-6.jpg" TargetMode="External"/><Relationship Id="rId276" Type="http://schemas.openxmlformats.org/officeDocument/2006/relationships/hyperlink" Target="http://guide.mdsa.net/pages/item.aspx?ID=S1189-1083" TargetMode="External"/><Relationship Id="rId483" Type="http://schemas.openxmlformats.org/officeDocument/2006/relationships/hyperlink" Target="http://guide.mdsa.net/pages/item.aspx?ID=S1190-4884" TargetMode="External"/><Relationship Id="rId690" Type="http://schemas.openxmlformats.org/officeDocument/2006/relationships/hyperlink" Target="http://guide.mdsa.net/pages/item.aspx?ID=S1189-263" TargetMode="External"/><Relationship Id="rId704" Type="http://schemas.openxmlformats.org/officeDocument/2006/relationships/hyperlink" Target="http://guide.mdsa.net/pages/item.aspx?ID=S1197-467" TargetMode="External"/><Relationship Id="rId911" Type="http://schemas.openxmlformats.org/officeDocument/2006/relationships/hyperlink" Target="http://msa.maryland.gov/megafile/msa/stagser/s1100/s1189/001200/001220/tif/dsl01220-3.tif" TargetMode="External"/><Relationship Id="rId1127" Type="http://schemas.openxmlformats.org/officeDocument/2006/relationships/hyperlink" Target="http://msa.maryland.gov/megafile/msa/stagser/s1200/s1212/000000/000061/tif/dsl00061-2.jpg" TargetMode="External"/><Relationship Id="rId1334" Type="http://schemas.openxmlformats.org/officeDocument/2006/relationships/hyperlink" Target="http://msa.maryland.gov/megafile/msa/stagser/s1100/s1189/000700/000739/tif/dsl00739-5.jpg" TargetMode="External"/><Relationship Id="rId1541" Type="http://schemas.openxmlformats.org/officeDocument/2006/relationships/hyperlink" Target="http://msa.maryland.gov/megafile/msa/stagser/s1100/s1190/003900/003980/tif/dsl03980-3.jpg" TargetMode="External"/><Relationship Id="rId40" Type="http://schemas.openxmlformats.org/officeDocument/2006/relationships/hyperlink" Target="http://guide.mdsa.net/pages/item.aspx?ID=S1189-1679" TargetMode="External"/><Relationship Id="rId136" Type="http://schemas.openxmlformats.org/officeDocument/2006/relationships/hyperlink" Target="http://guide.mdsa.net/pages/item.aspx?ID=S1189-967" TargetMode="External"/><Relationship Id="rId343" Type="http://schemas.openxmlformats.org/officeDocument/2006/relationships/hyperlink" Target="http://guide.mdsa.net/pages/item.aspx?ID=S1190-1952" TargetMode="External"/><Relationship Id="rId550" Type="http://schemas.openxmlformats.org/officeDocument/2006/relationships/hyperlink" Target="http://guide.mdsa.net/pages/item.aspx?ID=S1189-178" TargetMode="External"/><Relationship Id="rId788" Type="http://schemas.openxmlformats.org/officeDocument/2006/relationships/hyperlink" Target="http://msa.maryland.gov/megafile/msa/stagser/s1100/s1189/000800/000822/tif/dsl00822-10.jpg" TargetMode="External"/><Relationship Id="rId995" Type="http://schemas.openxmlformats.org/officeDocument/2006/relationships/hyperlink" Target="http://msa.maryland.gov/megafile/msa/stagser/s1100/s1189/000700/000765/tif/dsl00765-3.jpg" TargetMode="External"/><Relationship Id="rId1180" Type="http://schemas.openxmlformats.org/officeDocument/2006/relationships/hyperlink" Target="http://msa.maryland.gov/megafile/msa/stagser/s1100/s1189/001400/001407/tif/dsl01407-4.jpg" TargetMode="External"/><Relationship Id="rId1401" Type="http://schemas.openxmlformats.org/officeDocument/2006/relationships/hyperlink" Target="http://www.msa.maryland.gov/megafile/msa/stagser/s1100/s1189/001200/001257/tif/dsl01257-3.tif" TargetMode="External"/><Relationship Id="rId203" Type="http://schemas.openxmlformats.org/officeDocument/2006/relationships/hyperlink" Target="http://guide.mdsa.net/pages/item.aspx?ID=S1189-1712" TargetMode="External"/><Relationship Id="rId648" Type="http://schemas.openxmlformats.org/officeDocument/2006/relationships/hyperlink" Target="http://guide.mdsa.net/pages/item.aspx?ID=S1189-343" TargetMode="External"/><Relationship Id="rId855" Type="http://schemas.openxmlformats.org/officeDocument/2006/relationships/hyperlink" Target="http://msa.maryland.gov/megafile/msa/stagser/s1100/s1189/001200/001268/tif/dsl01268-4.jpg" TargetMode="External"/><Relationship Id="rId1040" Type="http://schemas.openxmlformats.org/officeDocument/2006/relationships/hyperlink" Target="http://msa.maryland.gov/megafile/msa/stagser/s1100/s1189/001300/001348/tif/dsl01348-4.jpg" TargetMode="External"/><Relationship Id="rId1278" Type="http://schemas.openxmlformats.org/officeDocument/2006/relationships/hyperlink" Target="http://msa.maryland.gov/megafile/msa/stagser/s1100/s1189/001400/001492/tif/dsl01492-3.tif" TargetMode="External"/><Relationship Id="rId1485" Type="http://schemas.openxmlformats.org/officeDocument/2006/relationships/hyperlink" Target="http://msa.maryland.gov/megafile/msa/stagser/s1100/s1189/001600/001643/tif/dsl01643-3.jpg" TargetMode="External"/><Relationship Id="rId287" Type="http://schemas.openxmlformats.org/officeDocument/2006/relationships/hyperlink" Target="http://guide.mdsa.net/pages/item.aspx?ID=S1189-221" TargetMode="External"/><Relationship Id="rId410" Type="http://schemas.openxmlformats.org/officeDocument/2006/relationships/hyperlink" Target="http://guide.mdsa.net/pages/item.aspx?ID=S1190-4866" TargetMode="External"/><Relationship Id="rId494" Type="http://schemas.openxmlformats.org/officeDocument/2006/relationships/hyperlink" Target="http://guide.mdsa.net/pages/item.aspx?ID=S1189-1208" TargetMode="External"/><Relationship Id="rId508" Type="http://schemas.openxmlformats.org/officeDocument/2006/relationships/hyperlink" Target="http://guide.mdsa.net/pages/item.aspx?ID=S1189-1590" TargetMode="External"/><Relationship Id="rId715" Type="http://schemas.openxmlformats.org/officeDocument/2006/relationships/hyperlink" Target="http://guide.mdsa.net/pages/item.aspx?ID=S1189-1761" TargetMode="External"/><Relationship Id="rId922" Type="http://schemas.openxmlformats.org/officeDocument/2006/relationships/hyperlink" Target="http://guide.mdsa.net/pages/item.aspx?ID=S1189-1071" TargetMode="External"/><Relationship Id="rId1138" Type="http://schemas.openxmlformats.org/officeDocument/2006/relationships/hyperlink" Target="http://msa.maryland.gov/megafile/msa/stagser/s1100/s1189/001400/001491/tif/dsl01491-5.tif" TargetMode="External"/><Relationship Id="rId1345" Type="http://schemas.openxmlformats.org/officeDocument/2006/relationships/hyperlink" Target="http://msa.maryland.gov/megafile/msa/stagser/s1100/s1189/000800/000864/tif/dsl00864-3.jpg" TargetMode="External"/><Relationship Id="rId1552" Type="http://schemas.openxmlformats.org/officeDocument/2006/relationships/hyperlink" Target="http://msa.maryland.gov/megafile/msa/stagser/s1100/s1189/001500/001539/tif/dsl01539-3.jpg" TargetMode="External"/><Relationship Id="rId147" Type="http://schemas.openxmlformats.org/officeDocument/2006/relationships/hyperlink" Target="http://guide.mdsa.net/pages/item.aspx?ID=S1189-1698" TargetMode="External"/><Relationship Id="rId354" Type="http://schemas.openxmlformats.org/officeDocument/2006/relationships/hyperlink" Target="http://guide.mdsa.net/pages/item.aspx?ID=S1190-1151" TargetMode="External"/><Relationship Id="rId799" Type="http://schemas.openxmlformats.org/officeDocument/2006/relationships/hyperlink" Target="http://msa.maryland.gov/megafile/msa/stagser/s1100/s1189/001200/001267/tif/dsl01267-3.jpg" TargetMode="External"/><Relationship Id="rId1191" Type="http://schemas.openxmlformats.org/officeDocument/2006/relationships/hyperlink" Target="http://guide.mdsa.net/pages/item.aspx?ID=S1189-1347" TargetMode="External"/><Relationship Id="rId1205" Type="http://schemas.openxmlformats.org/officeDocument/2006/relationships/hyperlink" Target="http://msa.maryland.gov/megafile/msa/stagser/s1100/s1189/001400/001438/tif/dsl01438-7.tif" TargetMode="External"/><Relationship Id="rId51" Type="http://schemas.openxmlformats.org/officeDocument/2006/relationships/hyperlink" Target="http://guide.mdsa.net/pages/item.aspx?ID=S1189-1483" TargetMode="External"/><Relationship Id="rId561" Type="http://schemas.openxmlformats.org/officeDocument/2006/relationships/hyperlink" Target="http://guide.mdsa.net/pages/item.aspx?ID=S1189-569" TargetMode="External"/><Relationship Id="rId659" Type="http://schemas.openxmlformats.org/officeDocument/2006/relationships/hyperlink" Target="http://guide.mdsa.net/pages/item.aspx?ID=S1189-1672" TargetMode="External"/><Relationship Id="rId866" Type="http://schemas.openxmlformats.org/officeDocument/2006/relationships/hyperlink" Target="http://msa.maryland.gov/megafile/msa/stagser/s1100/s1189/000900/000941/tif/dsl00941-3.jpg" TargetMode="External"/><Relationship Id="rId1289" Type="http://schemas.openxmlformats.org/officeDocument/2006/relationships/hyperlink" Target="http://msa.maryland.gov/megafile/msa/stagser/s1100/s1189/000800/000857/tif/dsl00857-4.jpg" TargetMode="External"/><Relationship Id="rId1412" Type="http://schemas.openxmlformats.org/officeDocument/2006/relationships/hyperlink" Target="http://guide.mdsa.net/pages/item.aspx?ID=S1189-1464" TargetMode="External"/><Relationship Id="rId1496" Type="http://schemas.openxmlformats.org/officeDocument/2006/relationships/hyperlink" Target="http://msa.maryland.gov/megafile/msa/stagser/s1100/s1189/000200/000257/tif/dsl00257-3.jpg" TargetMode="External"/><Relationship Id="rId214" Type="http://schemas.openxmlformats.org/officeDocument/2006/relationships/hyperlink" Target="http://guide.mdsa.net/pages/item.aspx?ID=S1189-1292" TargetMode="External"/><Relationship Id="rId298" Type="http://schemas.openxmlformats.org/officeDocument/2006/relationships/hyperlink" Target="http://guide.mdsa.net/pages/item.aspx?ID=S1189-1385" TargetMode="External"/><Relationship Id="rId421" Type="http://schemas.openxmlformats.org/officeDocument/2006/relationships/hyperlink" Target="http://guide.mdsa.net/pages/item.aspx?ID=S1189-358" TargetMode="External"/><Relationship Id="rId519" Type="http://schemas.openxmlformats.org/officeDocument/2006/relationships/hyperlink" Target="http://guide.mdsa.net/pages/item.aspx?ID=S1189-1170" TargetMode="External"/><Relationship Id="rId1051" Type="http://schemas.openxmlformats.org/officeDocument/2006/relationships/hyperlink" Target="http://msa.maryland.gov/megafile/msa/stagser/s1100/s1189/001700/001757/tif/dsl01757-3.jpg" TargetMode="External"/><Relationship Id="rId1149" Type="http://schemas.openxmlformats.org/officeDocument/2006/relationships/hyperlink" Target="http://msa.maryland.gov/megafile/msa/stagser/s1100/s1189/000100/000179/tif/dsl00179-4.jpg" TargetMode="External"/><Relationship Id="rId1356" Type="http://schemas.openxmlformats.org/officeDocument/2006/relationships/hyperlink" Target="http://msa.maryland.gov/megafile/msa/stagser/s1100/s1189/001000/001031/tif/dsl01031-4.jpg" TargetMode="External"/><Relationship Id="rId158" Type="http://schemas.openxmlformats.org/officeDocument/2006/relationships/hyperlink" Target="http://guide.mdsa.net/pages/item.aspx?ID=S1189-1268" TargetMode="External"/><Relationship Id="rId726" Type="http://schemas.openxmlformats.org/officeDocument/2006/relationships/hyperlink" Target="http://guide.mdsa.net/pages/item.aspx?ID=S1189-1648" TargetMode="External"/><Relationship Id="rId933" Type="http://schemas.openxmlformats.org/officeDocument/2006/relationships/hyperlink" Target="http://msa.maryland.gov/megafile/msa/stagser/s1100/s1190/001500/001570/tif/dsl01570-3.jpg" TargetMode="External"/><Relationship Id="rId1009" Type="http://schemas.openxmlformats.org/officeDocument/2006/relationships/hyperlink" Target="http://msa.maryland.gov/megafile/msa/stagser/s1100/s1189/001100/001163/tif/dsl01163-7.jpg" TargetMode="External"/><Relationship Id="rId1563" Type="http://schemas.openxmlformats.org/officeDocument/2006/relationships/hyperlink" Target="http://msa.maryland.gov/megafile/msa/stagser/s1100/s1189/000900/000950/tif/dsl00950-3.jpg" TargetMode="External"/><Relationship Id="rId62" Type="http://schemas.openxmlformats.org/officeDocument/2006/relationships/hyperlink" Target="http://guide.mdsa.net/pages/item.aspx?ID=S1189-1512" TargetMode="External"/><Relationship Id="rId365" Type="http://schemas.openxmlformats.org/officeDocument/2006/relationships/hyperlink" Target="http://guide.mdsa.net/pages/item.aspx?ID=S1190-2200" TargetMode="External"/><Relationship Id="rId572" Type="http://schemas.openxmlformats.org/officeDocument/2006/relationships/hyperlink" Target="http://guide.mdsa.net/pages/item.aspx?ID=S1189-1643" TargetMode="External"/><Relationship Id="rId1216" Type="http://schemas.openxmlformats.org/officeDocument/2006/relationships/hyperlink" Target="http://msa.maryland.gov/megafile/msa/stagser/s1100/s1197/003700/003720/tif/dsl03720-2.jpg" TargetMode="External"/><Relationship Id="rId1423" Type="http://schemas.openxmlformats.org/officeDocument/2006/relationships/hyperlink" Target="http://msa.maryland.gov/megafile/msa/stagser/s1100/s1189/001300/001365/tif/dsl01365-3.jpg" TargetMode="External"/><Relationship Id="rId225" Type="http://schemas.openxmlformats.org/officeDocument/2006/relationships/hyperlink" Target="http://guide.mdsa.net/pages/item.aspx?ID=S1189-1822" TargetMode="External"/><Relationship Id="rId432" Type="http://schemas.openxmlformats.org/officeDocument/2006/relationships/hyperlink" Target="http://guide.mdsa.net/pages/item.aspx?ID=S1189-1480" TargetMode="External"/><Relationship Id="rId877" Type="http://schemas.openxmlformats.org/officeDocument/2006/relationships/hyperlink" Target="http://msa.maryland.gov/megafile/msa/stagser/s1100/s1190/002400/002411/tif/dsl02411-3.jpg" TargetMode="External"/><Relationship Id="rId1062" Type="http://schemas.openxmlformats.org/officeDocument/2006/relationships/hyperlink" Target="http://msa.maryland.gov/megafile/msa/stagser/s1100/s1189/000100/000189/tif/dsl00189-4.jpg" TargetMode="External"/><Relationship Id="rId737" Type="http://schemas.openxmlformats.org/officeDocument/2006/relationships/hyperlink" Target="http://guide.mdsa.net/pages/item.aspx?ID=S1189-951" TargetMode="External"/><Relationship Id="rId944" Type="http://schemas.openxmlformats.org/officeDocument/2006/relationships/hyperlink" Target="http://msa.maryland.gov/megafile/msa/stagser/s1100/s1189/001200/001280/tif/dsl01280-4.jpg" TargetMode="External"/><Relationship Id="rId1367" Type="http://schemas.openxmlformats.org/officeDocument/2006/relationships/hyperlink" Target="http://msa.maryland.gov/megafile/msa/stagser/s1100/s1189/001300/001376/tif/dsl01376-3.jpg" TargetMode="External"/><Relationship Id="rId1574" Type="http://schemas.openxmlformats.org/officeDocument/2006/relationships/hyperlink" Target="http://msa.maryland.gov/megafile/msa/stagser/s1100/s1190/003400/003496/tif/dsl03496-4.jpg" TargetMode="External"/><Relationship Id="rId73" Type="http://schemas.openxmlformats.org/officeDocument/2006/relationships/hyperlink" Target="http://guide.mdsa.net/pages/item.aspx?ID=S1190-2386" TargetMode="External"/><Relationship Id="rId169" Type="http://schemas.openxmlformats.org/officeDocument/2006/relationships/hyperlink" Target="http://guide.mdsa.net/pages/item.aspx?ID=S1189-417" TargetMode="External"/><Relationship Id="rId376" Type="http://schemas.openxmlformats.org/officeDocument/2006/relationships/hyperlink" Target="http://guide.mdsa.net/pages/item.aspx?ID=S1190-4285" TargetMode="External"/><Relationship Id="rId583" Type="http://schemas.openxmlformats.org/officeDocument/2006/relationships/hyperlink" Target="http://guide.mdsa.net/pages/item.aspx?ID=S1189-371" TargetMode="External"/><Relationship Id="rId790" Type="http://schemas.openxmlformats.org/officeDocument/2006/relationships/hyperlink" Target="http://guide.mdsa.net/pages/item.aspx?ID=S1212-104" TargetMode="External"/><Relationship Id="rId804" Type="http://schemas.openxmlformats.org/officeDocument/2006/relationships/hyperlink" Target="http://msa.maryland.gov/megafile/msa/stagser/s1100/s1189/001800/001848/tif/dsl01848-5.jpg" TargetMode="External"/><Relationship Id="rId1227" Type="http://schemas.openxmlformats.org/officeDocument/2006/relationships/hyperlink" Target="http://msa.maryland.gov/megafile/msa/stagser/s1100/s1189/000700/000718/tif/dsl00718-7.jpg" TargetMode="External"/><Relationship Id="rId1434" Type="http://schemas.openxmlformats.org/officeDocument/2006/relationships/hyperlink" Target="http://www.msa.maryland.gov/megafile/msa/stagser/s1100/s1189/001200/001202/tif/dsl01202-4.tif" TargetMode="External"/><Relationship Id="rId4" Type="http://schemas.openxmlformats.org/officeDocument/2006/relationships/hyperlink" Target="http://guide.mdsa.net/pages/item.aspx?ID=S1189-146" TargetMode="External"/><Relationship Id="rId236" Type="http://schemas.openxmlformats.org/officeDocument/2006/relationships/hyperlink" Target="http://guide.mdsa.net/pages/item.aspx?ID=S1189-864" TargetMode="External"/><Relationship Id="rId443" Type="http://schemas.openxmlformats.org/officeDocument/2006/relationships/hyperlink" Target="http://msa.maryland.gov/megafile/msa/stagser/s1100/s1189/000800/000883/tif/dsl00883-4.jpg" TargetMode="External"/><Relationship Id="rId650" Type="http://schemas.openxmlformats.org/officeDocument/2006/relationships/hyperlink" Target="http://msa.maryland.gov/megafile/msa/stagser/s1100/s1189/000700/000781/tif/dsl00781-3.jpg" TargetMode="External"/><Relationship Id="rId888" Type="http://schemas.openxmlformats.org/officeDocument/2006/relationships/hyperlink" Target="http://msa.maryland.gov/megafile/msa/stagser/s1100/s1189/001000/001053/tif/dsl01053-5.jpg" TargetMode="External"/><Relationship Id="rId1073" Type="http://schemas.openxmlformats.org/officeDocument/2006/relationships/hyperlink" Target="http://msa.maryland.gov/megafile/msa/stagser/s1100/s1189/000400/000404/tif/dsl00404-3.jpg" TargetMode="External"/><Relationship Id="rId1280" Type="http://schemas.openxmlformats.org/officeDocument/2006/relationships/hyperlink" Target="http://msa.maryland.gov/megafile/msa/stagser/s1200/s1212/000400/000448/tif/dsl00448-3.jpg" TargetMode="External"/><Relationship Id="rId1501" Type="http://schemas.openxmlformats.org/officeDocument/2006/relationships/hyperlink" Target="http://msa.maryland.gov/megafile/msa/stagser/s1100/s1189/000300/000337/tif/dsl00337-7.jpg" TargetMode="External"/><Relationship Id="rId303" Type="http://schemas.openxmlformats.org/officeDocument/2006/relationships/hyperlink" Target="http://guide.mdsa.net/pages/item.aspx?ID=S1189-1467" TargetMode="External"/><Relationship Id="rId748" Type="http://schemas.openxmlformats.org/officeDocument/2006/relationships/hyperlink" Target="http://guide.mdsa.net/pages/item.aspx?ID=S1189-1302" TargetMode="External"/><Relationship Id="rId955" Type="http://schemas.openxmlformats.org/officeDocument/2006/relationships/hyperlink" Target="http://msa.maryland.gov/megafile/msa/stagser/s1100/s1189/000600/000634/tif/dsl00634-3.jpg" TargetMode="External"/><Relationship Id="rId1140" Type="http://schemas.openxmlformats.org/officeDocument/2006/relationships/hyperlink" Target="http://msa.maryland.gov/megafile/msa/stagser/s1100/s1189/001400/001476/tif/dsl01476-3.tif" TargetMode="External"/><Relationship Id="rId1378" Type="http://schemas.openxmlformats.org/officeDocument/2006/relationships/hyperlink" Target="http://www.msa.maryland.gov/megafile/msa/stagser/s1100/s1189/000100/000115/tif/dsl00115-3.tif" TargetMode="External"/><Relationship Id="rId84" Type="http://schemas.openxmlformats.org/officeDocument/2006/relationships/hyperlink" Target="http://guide.mdsa.net/pages/item.aspx?ID=S1189-1550" TargetMode="External"/><Relationship Id="rId387" Type="http://schemas.openxmlformats.org/officeDocument/2006/relationships/hyperlink" Target="http://guide.mdsa.net/pages/item.aspx?ID=S1190-271" TargetMode="External"/><Relationship Id="rId510" Type="http://schemas.openxmlformats.org/officeDocument/2006/relationships/hyperlink" Target="http://guide.mdsa.net/pages/item.aspx?ID=S1189-369" TargetMode="External"/><Relationship Id="rId594" Type="http://schemas.openxmlformats.org/officeDocument/2006/relationships/hyperlink" Target="http://guide.mdsa.net/pages/item.aspx?ID=S1189-409" TargetMode="External"/><Relationship Id="rId608" Type="http://schemas.openxmlformats.org/officeDocument/2006/relationships/hyperlink" Target="http://guide.mdsa.net/pages/item.aspx?ID=S1189-339" TargetMode="External"/><Relationship Id="rId815" Type="http://schemas.openxmlformats.org/officeDocument/2006/relationships/hyperlink" Target="http://msa.maryland.gov/megafile/msa/stagser/s1100/s1189/000700/000712/tif/dsl00712-3.jpg" TargetMode="External"/><Relationship Id="rId1238" Type="http://schemas.openxmlformats.org/officeDocument/2006/relationships/hyperlink" Target="http://msa.maryland.gov/megafile/msa/stagser/s1100/s1189/001700/001762/tif/dsl01762-4.jpg" TargetMode="External"/><Relationship Id="rId1445" Type="http://schemas.openxmlformats.org/officeDocument/2006/relationships/hyperlink" Target="http://msa.maryland.gov/megafile/msa/stagser/s1100/s1189/000900/000913/tif/dsl00913-4.jpg" TargetMode="External"/><Relationship Id="rId247" Type="http://schemas.openxmlformats.org/officeDocument/2006/relationships/hyperlink" Target="http://guide.mdsa.net/pages/item.aspx?ID=S1189-57" TargetMode="External"/><Relationship Id="rId899" Type="http://schemas.openxmlformats.org/officeDocument/2006/relationships/hyperlink" Target="http://msa.maryland.gov/megafile/msa/stagser/s1100/s1190/002600/002640/tif/dsl02640-3.jpg" TargetMode="External"/><Relationship Id="rId1000" Type="http://schemas.openxmlformats.org/officeDocument/2006/relationships/hyperlink" Target="http://msa.maryland.gov/megafile/msa/stagser/s1100/s1190/003300/003342/tif/dsl03342-6.jpg" TargetMode="External"/><Relationship Id="rId1084" Type="http://schemas.openxmlformats.org/officeDocument/2006/relationships/hyperlink" Target="http://guide.mdsa.net/pages/item.aspx?ID=S1212-339" TargetMode="External"/><Relationship Id="rId1305" Type="http://schemas.openxmlformats.org/officeDocument/2006/relationships/hyperlink" Target="http://msa.maryland.gov/megafile/msa/stagser/s1100/s1189/000600/000610/tif/dsl00610-3.tif" TargetMode="External"/><Relationship Id="rId107" Type="http://schemas.openxmlformats.org/officeDocument/2006/relationships/hyperlink" Target="http://guide.mdsa.net/pages/item.aspx?ID=S1189-1580" TargetMode="External"/><Relationship Id="rId454" Type="http://schemas.openxmlformats.org/officeDocument/2006/relationships/hyperlink" Target="http://guide.mdsa.net/pages/item.aspx?ID=S1190-3980" TargetMode="External"/><Relationship Id="rId661" Type="http://schemas.openxmlformats.org/officeDocument/2006/relationships/hyperlink" Target="http://guide.mdsa.net/pages/item.aspx?ID=S1189-1669" TargetMode="External"/><Relationship Id="rId759" Type="http://schemas.openxmlformats.org/officeDocument/2006/relationships/hyperlink" Target="http://msa.maryland.gov/megafile/msa/stagser/s1100/s1189/000600/000669/tif/dsl00669-4.jpg" TargetMode="External"/><Relationship Id="rId966" Type="http://schemas.openxmlformats.org/officeDocument/2006/relationships/hyperlink" Target="http://msa.maryland.gov/megafile/msa/stagser/s1100/s1189/000200/000249/tif/dsl00249-3.jpg" TargetMode="External"/><Relationship Id="rId1291" Type="http://schemas.openxmlformats.org/officeDocument/2006/relationships/hyperlink" Target="http://msa.maryland.gov/megafile/msa/stagser/s1100/s1189/001500/001534/tif/dsl01534-3.jpg" TargetMode="External"/><Relationship Id="rId1389" Type="http://schemas.openxmlformats.org/officeDocument/2006/relationships/hyperlink" Target="http://msa.maryland.gov/megafile/msa/stagser/s1100/s1189/001300/001324/tif/dsl01324-3.jpg" TargetMode="External"/><Relationship Id="rId1512" Type="http://schemas.openxmlformats.org/officeDocument/2006/relationships/hyperlink" Target="http://msa.maryland.gov/megafile/msa/stagser/s1100/s1189/000200/000253/tif/dsl00253-3.jpg" TargetMode="External"/><Relationship Id="rId11" Type="http://schemas.openxmlformats.org/officeDocument/2006/relationships/hyperlink" Target="http://guide.mdsa.net/pages/item.aspx?ID=S1189-452" TargetMode="External"/><Relationship Id="rId314" Type="http://schemas.openxmlformats.org/officeDocument/2006/relationships/hyperlink" Target="http://msa.maryland.gov/megafile/msa/stagser/s1100/s1189/000500/000560/tif/dsl00560-4.jpg" TargetMode="External"/><Relationship Id="rId398" Type="http://schemas.openxmlformats.org/officeDocument/2006/relationships/hyperlink" Target="http://msa.maryland.gov/megafile/msa/stagser/s1100/s1189/001800/001808/tif/dsl01808-10.jpg" TargetMode="External"/><Relationship Id="rId521" Type="http://schemas.openxmlformats.org/officeDocument/2006/relationships/hyperlink" Target="http://guide.mdsa.net/pages/item.aspx?ID=S1189-746" TargetMode="External"/><Relationship Id="rId619" Type="http://schemas.openxmlformats.org/officeDocument/2006/relationships/hyperlink" Target="http://guide.mdsa.net/pages/item.aspx?ID=S1190-2818" TargetMode="External"/><Relationship Id="rId1151" Type="http://schemas.openxmlformats.org/officeDocument/2006/relationships/hyperlink" Target="http://msa.maryland.gov/megafile/msa/stagser/s1100/s1189/001500/001576/tif/dsl01576-3.jpg" TargetMode="External"/><Relationship Id="rId1249" Type="http://schemas.openxmlformats.org/officeDocument/2006/relationships/hyperlink" Target="http://msa.maryland.gov/megafile/msa/stagser/s1100/s1189/001400/001458/tif/dsl01458-3.tif" TargetMode="External"/><Relationship Id="rId95" Type="http://schemas.openxmlformats.org/officeDocument/2006/relationships/hyperlink" Target="http://guide.mdsa.net/pages/item.aspx?ID=S1189-179" TargetMode="External"/><Relationship Id="rId160" Type="http://schemas.openxmlformats.org/officeDocument/2006/relationships/hyperlink" Target="http://guide.mdsa.net/pages/item.aspx?ID=S1189-954" TargetMode="External"/><Relationship Id="rId826" Type="http://schemas.openxmlformats.org/officeDocument/2006/relationships/hyperlink" Target="http://msa.maryland.gov/megafile/msa/stagser/s1100/s1189/000900/000993/tif/dsl00993-3.jpg" TargetMode="External"/><Relationship Id="rId1011" Type="http://schemas.openxmlformats.org/officeDocument/2006/relationships/hyperlink" Target="http://guide.mdsa.net/pages/item.aspx?ID=S1189-1818" TargetMode="External"/><Relationship Id="rId1109" Type="http://schemas.openxmlformats.org/officeDocument/2006/relationships/hyperlink" Target="http://msa.maryland.gov/megafile/msa/stagser/s1200/s1212/000200/000240/tif/dsl00240-5.jpg" TargetMode="External"/><Relationship Id="rId1456" Type="http://schemas.openxmlformats.org/officeDocument/2006/relationships/hyperlink" Target="http://www.msa.maryland.gov/megafile/msa/stagser/s1100/s1189/001400/001428/tif/dsl01428-3.tif" TargetMode="External"/><Relationship Id="rId258" Type="http://schemas.openxmlformats.org/officeDocument/2006/relationships/hyperlink" Target="http://guide.mdsa.net/pages/item.aspx?ID=S1189-741" TargetMode="External"/><Relationship Id="rId465" Type="http://schemas.openxmlformats.org/officeDocument/2006/relationships/hyperlink" Target="http://guide.mdsa.net/pages/item.aspx?ID=S1189-306" TargetMode="External"/><Relationship Id="rId672" Type="http://schemas.openxmlformats.org/officeDocument/2006/relationships/hyperlink" Target="http://guide.mdsa.net/pages/item.aspx?ID=S1189-1767" TargetMode="External"/><Relationship Id="rId1095" Type="http://schemas.openxmlformats.org/officeDocument/2006/relationships/hyperlink" Target="http://guide.mdsa.net/pages/item.aspx?ID=S1189-291" TargetMode="External"/><Relationship Id="rId1316" Type="http://schemas.openxmlformats.org/officeDocument/2006/relationships/hyperlink" Target="http://msa.maryland.gov/megafile/msa/stagser/s1100/s1189/000200/000216/tif/dsl00216-2.jpg" TargetMode="External"/><Relationship Id="rId1523" Type="http://schemas.openxmlformats.org/officeDocument/2006/relationships/hyperlink" Target="http://msa.maryland.gov/megafile/msa/stagser/s1100/s1189/000200/000245/tif/dsl00245-5.jpg" TargetMode="External"/><Relationship Id="rId22" Type="http://schemas.openxmlformats.org/officeDocument/2006/relationships/hyperlink" Target="http://guide.mdsa.net/pages/item.aspx?ID=S1189-1589" TargetMode="External"/><Relationship Id="rId118" Type="http://schemas.openxmlformats.org/officeDocument/2006/relationships/hyperlink" Target="http://guide.mdsa.net/pages/item.aspx?ID=S1189-1731" TargetMode="External"/><Relationship Id="rId325" Type="http://schemas.openxmlformats.org/officeDocument/2006/relationships/hyperlink" Target="http://guide.mdsa.net/pages/item.aspx?ID=S1189-1344" TargetMode="External"/><Relationship Id="rId532" Type="http://schemas.openxmlformats.org/officeDocument/2006/relationships/hyperlink" Target="http://guide.mdsa.net/pages/item.aspx?ID=S1189-440" TargetMode="External"/><Relationship Id="rId977" Type="http://schemas.openxmlformats.org/officeDocument/2006/relationships/hyperlink" Target="http://msa.maryland.gov/megafile/msa/stagser/s1100/s1189/000200/000242/tif/dsl00242-4.jpg" TargetMode="External"/><Relationship Id="rId1162" Type="http://schemas.openxmlformats.org/officeDocument/2006/relationships/hyperlink" Target="http://msa.maryland.gov/megafile/msa/stagser/s1100/s1189/001700/001782/tif/dsl01782-5.jpg" TargetMode="External"/><Relationship Id="rId171" Type="http://schemas.openxmlformats.org/officeDocument/2006/relationships/hyperlink" Target="http://guide.mdsa.net/pages/item.aspx?ID=S1189-453" TargetMode="External"/><Relationship Id="rId837" Type="http://schemas.openxmlformats.org/officeDocument/2006/relationships/hyperlink" Target="http://msa.maryland.gov/megafile/msa/stagser/s1100/s1190/004500/004537/tif/dsl04537-3.jpg" TargetMode="External"/><Relationship Id="rId1022" Type="http://schemas.openxmlformats.org/officeDocument/2006/relationships/hyperlink" Target="http://guide.mdsa.net/pages/item.aspx?ID=S1189-1161" TargetMode="External"/><Relationship Id="rId1467" Type="http://schemas.openxmlformats.org/officeDocument/2006/relationships/hyperlink" Target="http://msa.maryland.gov/megafile/msa/stagser/s1100/s1189/000400/000467/tif/dsl00467-3.jpg" TargetMode="External"/><Relationship Id="rId269" Type="http://schemas.openxmlformats.org/officeDocument/2006/relationships/hyperlink" Target="http://guide.mdsa.net/pages/item.aspx?ID=S1189-925" TargetMode="External"/><Relationship Id="rId476" Type="http://schemas.openxmlformats.org/officeDocument/2006/relationships/hyperlink" Target="http://guide.mdsa.net/pages/item.aspx?ID=S1189-1585" TargetMode="External"/><Relationship Id="rId683" Type="http://schemas.openxmlformats.org/officeDocument/2006/relationships/hyperlink" Target="http://guide.mdsa.net/pages/item.aspx?ID=S1189-476" TargetMode="External"/><Relationship Id="rId890" Type="http://schemas.openxmlformats.org/officeDocument/2006/relationships/hyperlink" Target="http://msa.maryland.gov/megafile/msa/stagser/s1100/s1189/000700/000772/tif/dsl00772-3.jpg" TargetMode="External"/><Relationship Id="rId904" Type="http://schemas.openxmlformats.org/officeDocument/2006/relationships/hyperlink" Target="http://msa.maryland.gov/megafile/msa/stagser/s1100/s1189/001700/001756/tif/dsl01756-3.jpg" TargetMode="External"/><Relationship Id="rId1327" Type="http://schemas.openxmlformats.org/officeDocument/2006/relationships/hyperlink" Target="http://guide.mdsa.net/pages/item.aspx?ID=S1197-2007" TargetMode="External"/><Relationship Id="rId1534" Type="http://schemas.openxmlformats.org/officeDocument/2006/relationships/hyperlink" Target="http://msa.maryland.gov/megafile/msa/stagser/s1100/s1189/000800/000845/tif/dsl00845-3.jpg" TargetMode="External"/><Relationship Id="rId33" Type="http://schemas.openxmlformats.org/officeDocument/2006/relationships/hyperlink" Target="http://guide.mdsa.net/pages/item.aspx?ID=S1189-1688" TargetMode="External"/><Relationship Id="rId129" Type="http://schemas.openxmlformats.org/officeDocument/2006/relationships/hyperlink" Target="http://guide.mdsa.net/pages/item.aspx?ID=S1189-831" TargetMode="External"/><Relationship Id="rId336" Type="http://schemas.openxmlformats.org/officeDocument/2006/relationships/hyperlink" Target="http://guide.mdsa.net/pages/item.aspx?ID=S1189-1744" TargetMode="External"/><Relationship Id="rId543" Type="http://schemas.openxmlformats.org/officeDocument/2006/relationships/hyperlink" Target="http://guide.mdsa.net/pages/item.aspx?ID=S1189-431" TargetMode="External"/><Relationship Id="rId988" Type="http://schemas.openxmlformats.org/officeDocument/2006/relationships/hyperlink" Target="http://msa.maryland.gov/megafile/msa/stagser/s1100/s1189/000000/000018/tif/dsl00018-4.jpg" TargetMode="External"/><Relationship Id="rId1173" Type="http://schemas.openxmlformats.org/officeDocument/2006/relationships/hyperlink" Target="http://msa.maryland.gov/megafile/msa/stagser/s1100/s1189/001600/001688/tif/dsl01688-5.jpg" TargetMode="External"/><Relationship Id="rId1380" Type="http://schemas.openxmlformats.org/officeDocument/2006/relationships/hyperlink" Target="http://msa.maryland.gov/megafile/msa/stagser/s1100/s1189/001400/001402/tif/dsl01402-3.jpg" TargetMode="External"/><Relationship Id="rId182" Type="http://schemas.openxmlformats.org/officeDocument/2006/relationships/hyperlink" Target="http://guide.mdsa.net/pages/item.aspx?ID=S1190-5022" TargetMode="External"/><Relationship Id="rId403" Type="http://schemas.openxmlformats.org/officeDocument/2006/relationships/hyperlink" Target="http://guide.mdsa.net/pages/item.aspx?ID=S1190-2506" TargetMode="External"/><Relationship Id="rId750" Type="http://schemas.openxmlformats.org/officeDocument/2006/relationships/hyperlink" Target="http://msa.maryland.gov/megafile/msa/stagser/s1100/s1189/001000/001085/tif/dsl01085-4.jpg" TargetMode="External"/><Relationship Id="rId848" Type="http://schemas.openxmlformats.org/officeDocument/2006/relationships/hyperlink" Target="http://msa.maryland.gov/megafile/msa/stagser/s1100/s1190/000200/000271/tif/dsl00271-3.jpg" TargetMode="External"/><Relationship Id="rId1033" Type="http://schemas.openxmlformats.org/officeDocument/2006/relationships/hyperlink" Target="http://msa.maryland.gov/megafile/msa/stagser/s1100/s1189/000500/000521/tif/dsl00521-3.jpg" TargetMode="External"/><Relationship Id="rId1478" Type="http://schemas.openxmlformats.org/officeDocument/2006/relationships/hyperlink" Target="http://msa.maryland.gov/megafile/msa/stagser/s1100/s1189/001500/001563/tif/dsl01563-3.jpg" TargetMode="External"/><Relationship Id="rId487" Type="http://schemas.openxmlformats.org/officeDocument/2006/relationships/hyperlink" Target="http://guide.mdsa.net/pages/item.aspx?ID=S1190-1069" TargetMode="External"/><Relationship Id="rId610" Type="http://schemas.openxmlformats.org/officeDocument/2006/relationships/hyperlink" Target="http://guide.mdsa.net/pages/item.aspx?ID=S1189-1486" TargetMode="External"/><Relationship Id="rId694" Type="http://schemas.openxmlformats.org/officeDocument/2006/relationships/hyperlink" Target="http://guide.mdsa.net/pages/item.aspx?ID=S1189-1321" TargetMode="External"/><Relationship Id="rId708" Type="http://schemas.openxmlformats.org/officeDocument/2006/relationships/hyperlink" Target="http://guide.mdsa.net/pages/item.aspx?ID=S1197-551" TargetMode="External"/><Relationship Id="rId915" Type="http://schemas.openxmlformats.org/officeDocument/2006/relationships/hyperlink" Target="http://msa.maryland.gov/megafile/msa/stagser/s1100/s1189/000100/000155/tif/dsl00155-3.tif" TargetMode="External"/><Relationship Id="rId1240" Type="http://schemas.openxmlformats.org/officeDocument/2006/relationships/hyperlink" Target="http://msa.maryland.gov/megafile/msa/stagser/s1100/s1189/001500/001580/tif/dsl01580-4.jpg" TargetMode="External"/><Relationship Id="rId1338" Type="http://schemas.openxmlformats.org/officeDocument/2006/relationships/hyperlink" Target="http://www.msa.maryland.gov/megafile/msa/stagser/s1100/s1189/000100/000123/tif/dsl00123-8.tif" TargetMode="External"/><Relationship Id="rId1545" Type="http://schemas.openxmlformats.org/officeDocument/2006/relationships/hyperlink" Target="http://msa.maryland.gov/megafile/msa/stagser/s1100/s1189/001200/001292/tif/dsl01292-4.jpg" TargetMode="External"/><Relationship Id="rId347" Type="http://schemas.openxmlformats.org/officeDocument/2006/relationships/hyperlink" Target="http://guide.mdsa.net/pages/item.aspx?ID=S1190-341" TargetMode="External"/><Relationship Id="rId999" Type="http://schemas.openxmlformats.org/officeDocument/2006/relationships/hyperlink" Target="http://msa.maryland.gov/megafile/msa/stagser/s1100/s1189/001000/001033/tif/dsl01033-5.jpg" TargetMode="External"/><Relationship Id="rId1100" Type="http://schemas.openxmlformats.org/officeDocument/2006/relationships/hyperlink" Target="http://msa.maryland.gov/megafile/msa/stagser/s1100/s1189/000500/000503/tif/dsl00503-3.jpg" TargetMode="External"/><Relationship Id="rId1184" Type="http://schemas.openxmlformats.org/officeDocument/2006/relationships/hyperlink" Target="http://msa.maryland.gov/megafile/msa/stagser/s1100/s1189/000200/000259/tif/dsl00259-4.jpg" TargetMode="External"/><Relationship Id="rId1405" Type="http://schemas.openxmlformats.org/officeDocument/2006/relationships/hyperlink" Target="http://msa.maryland.gov/megafile/msa/stagser/s1100/s1189/000000/000043/tif/dsl00043-5.jpg" TargetMode="External"/><Relationship Id="rId44" Type="http://schemas.openxmlformats.org/officeDocument/2006/relationships/hyperlink" Target="http://guide.mdsa.net/pages/item.aspx?ID=S1189-969" TargetMode="External"/><Relationship Id="rId554" Type="http://schemas.openxmlformats.org/officeDocument/2006/relationships/hyperlink" Target="http://guide.mdsa.net/pages/item.aspx?ID=S1189-847" TargetMode="External"/><Relationship Id="rId761" Type="http://schemas.openxmlformats.org/officeDocument/2006/relationships/hyperlink" Target="http://msa.maryland.gov/megafile/msa/stagser/s1100/s1189/000700/000781/tif/dsl00781-2.jpg" TargetMode="External"/><Relationship Id="rId859" Type="http://schemas.openxmlformats.org/officeDocument/2006/relationships/hyperlink" Target="http://msa.maryland.gov/megafile/msa/stagser/s1100/s1189/001400/001483/tif/dsl01483-4.tif" TargetMode="External"/><Relationship Id="rId1391" Type="http://schemas.openxmlformats.org/officeDocument/2006/relationships/hyperlink" Target="http://www.msa.maryland.gov/megafile/msa/stagser/s1100/s1189/000500/000569/tif/dsl00569-3.tif" TargetMode="External"/><Relationship Id="rId1489" Type="http://schemas.openxmlformats.org/officeDocument/2006/relationships/hyperlink" Target="http://msa.maryland.gov/megafile/msa/stagser/s1100/s1189/001400/001404/tif/dsl01404-3.jpg" TargetMode="External"/><Relationship Id="rId193" Type="http://schemas.openxmlformats.org/officeDocument/2006/relationships/hyperlink" Target="http://guide.mdsa.net/pages/item.aspx?ID=S1189-1143" TargetMode="External"/><Relationship Id="rId207" Type="http://schemas.openxmlformats.org/officeDocument/2006/relationships/hyperlink" Target="http://guide.mdsa.net/pages/item.aspx?ID=S1189-277" TargetMode="External"/><Relationship Id="rId414" Type="http://schemas.openxmlformats.org/officeDocument/2006/relationships/hyperlink" Target="http://guide.mdsa.net/pages/item.aspx?ID=S1190-385" TargetMode="External"/><Relationship Id="rId498" Type="http://schemas.openxmlformats.org/officeDocument/2006/relationships/hyperlink" Target="http://guide.mdsa.net/pages/item.aspx?ID=S1189-1696" TargetMode="External"/><Relationship Id="rId621" Type="http://schemas.openxmlformats.org/officeDocument/2006/relationships/hyperlink" Target="http://msa.maryland.gov/megafile/msa/stagser/s1100/s1189/000700/000733/tif/dsl00733-4.jpg" TargetMode="External"/><Relationship Id="rId1044" Type="http://schemas.openxmlformats.org/officeDocument/2006/relationships/hyperlink" Target="http://msa.maryland.gov/megafile/msa/stagser/s1100/s1189/001100/001145/tif/dsl01145-3.jpg" TargetMode="External"/><Relationship Id="rId1251" Type="http://schemas.openxmlformats.org/officeDocument/2006/relationships/hyperlink" Target="http://msa.maryland.gov/megafile/msa/stagser/s1100/s1189/000200/000251/tif/dsl00251-4.jpg" TargetMode="External"/><Relationship Id="rId1349" Type="http://schemas.openxmlformats.org/officeDocument/2006/relationships/hyperlink" Target="http://msa.maryland.gov/megafile/msa/stagser/s1100/s1189/000400/000427/tif/dsl00427-3.jpg" TargetMode="External"/><Relationship Id="rId260" Type="http://schemas.openxmlformats.org/officeDocument/2006/relationships/hyperlink" Target="http://guide.mdsa.net/pages/item.aspx?ID=S1189-797" TargetMode="External"/><Relationship Id="rId719" Type="http://schemas.openxmlformats.org/officeDocument/2006/relationships/hyperlink" Target="http://guide.mdsa.net/pages/item.aspx?ID=S1197-2112" TargetMode="External"/><Relationship Id="rId926" Type="http://schemas.openxmlformats.org/officeDocument/2006/relationships/hyperlink" Target="http://msa.maryland.gov/megafile/msa/stagser/s1100/s1190/001500/001571/tif/dsl01571-4.jpg" TargetMode="External"/><Relationship Id="rId1111" Type="http://schemas.openxmlformats.org/officeDocument/2006/relationships/hyperlink" Target="http://msa.maryland.gov/megafile/msa/stagser/s1100/s1189/001500/001585/tif/dsl01585-3.jpg" TargetMode="External"/><Relationship Id="rId1556" Type="http://schemas.openxmlformats.org/officeDocument/2006/relationships/hyperlink" Target="http://msa.maryland.gov/megafile/msa/stagser/s1100/s1189/001700/001724/tif/dsl01724-4.jpg" TargetMode="External"/><Relationship Id="rId55" Type="http://schemas.openxmlformats.org/officeDocument/2006/relationships/hyperlink" Target="http://guide.mdsa.net/pages/item.aspx?ID=S1189-1711" TargetMode="External"/><Relationship Id="rId120" Type="http://schemas.openxmlformats.org/officeDocument/2006/relationships/hyperlink" Target="http://guide.mdsa.net/pages/item.aspx?ID=S1189-1809" TargetMode="External"/><Relationship Id="rId358" Type="http://schemas.openxmlformats.org/officeDocument/2006/relationships/hyperlink" Target="http://guide.mdsa.net/pages/item.aspx?ID=S1189-23" TargetMode="External"/><Relationship Id="rId565" Type="http://schemas.openxmlformats.org/officeDocument/2006/relationships/hyperlink" Target="http://guide.mdsa.net/pages/item.aspx?ID=S1189-1502" TargetMode="External"/><Relationship Id="rId772" Type="http://schemas.openxmlformats.org/officeDocument/2006/relationships/hyperlink" Target="http://msa.maryland.gov/megafile/msa/stagser/s1100/s1189/001500/001583/tif/dsl01583-3.jpg" TargetMode="External"/><Relationship Id="rId1195" Type="http://schemas.openxmlformats.org/officeDocument/2006/relationships/hyperlink" Target="http://msa.maryland.gov/megafile/msa/stagser/s1100/s1189/000500/000551/tif/dsl00551-5.tif" TargetMode="External"/><Relationship Id="rId1209" Type="http://schemas.openxmlformats.org/officeDocument/2006/relationships/hyperlink" Target="http://guide.mdsa.net/pages/item.aspx?ID=S1189-798" TargetMode="External"/><Relationship Id="rId1416" Type="http://schemas.openxmlformats.org/officeDocument/2006/relationships/hyperlink" Target="http://msa.maryland.gov/megafile/msa/stagser/s1100/s1189/000700/000775/tif/dsl00775-3.jpg" TargetMode="External"/><Relationship Id="rId218" Type="http://schemas.openxmlformats.org/officeDocument/2006/relationships/hyperlink" Target="http://msa.maryland.gov/megafile/msa/stagser/s1100/s1189/001000/001089/tif/dsl01089-4.jpg" TargetMode="External"/><Relationship Id="rId425" Type="http://schemas.openxmlformats.org/officeDocument/2006/relationships/hyperlink" Target="http://guide.mdsa.net/pages/item.aspx?ID=S1189-426" TargetMode="External"/><Relationship Id="rId632" Type="http://schemas.openxmlformats.org/officeDocument/2006/relationships/hyperlink" Target="http://guide.mdsa.net/pages/item.aspx?ID=S1189-757" TargetMode="External"/><Relationship Id="rId1055" Type="http://schemas.openxmlformats.org/officeDocument/2006/relationships/hyperlink" Target="http://msa.maryland.gov/megafile/msa/stagser/s1100/s1189/000100/000151/tif/dsl00151-3.tif" TargetMode="External"/><Relationship Id="rId1262" Type="http://schemas.openxmlformats.org/officeDocument/2006/relationships/hyperlink" Target="http://msa.maryland.gov/megafile/msa/stagser/s1100/s1189/000300/000346/tif/dsl00346-19.jpg" TargetMode="External"/><Relationship Id="rId271" Type="http://schemas.openxmlformats.org/officeDocument/2006/relationships/hyperlink" Target="http://guide.mdsa.net/pages/item.aspx?ID=S1189-983" TargetMode="External"/><Relationship Id="rId937" Type="http://schemas.openxmlformats.org/officeDocument/2006/relationships/hyperlink" Target="http://msa.maryland.gov/megafile/msa/stagser/s1100/s1189/000700/000767/tif/dsl00767-4.jpg" TargetMode="External"/><Relationship Id="rId1122" Type="http://schemas.openxmlformats.org/officeDocument/2006/relationships/hyperlink" Target="http://msa.maryland.gov/megafile/msa/stagser/s1100/s1189/000600/000695/tif/dsl00695-5.jpg" TargetMode="External"/><Relationship Id="rId1567" Type="http://schemas.openxmlformats.org/officeDocument/2006/relationships/hyperlink" Target="http://msa.maryland.gov/megafile/msa/stagser/s1100/s1189/001600/001656/tif/dsl01656-5.jpg" TargetMode="External"/><Relationship Id="rId66" Type="http://schemas.openxmlformats.org/officeDocument/2006/relationships/hyperlink" Target="http://guide.mdsa.net/pages/item.aspx?ID=S1189-650" TargetMode="External"/><Relationship Id="rId131" Type="http://schemas.openxmlformats.org/officeDocument/2006/relationships/hyperlink" Target="http://guide.mdsa.net/pages/item.aspx?ID=S1189-349" TargetMode="External"/><Relationship Id="rId369" Type="http://schemas.openxmlformats.org/officeDocument/2006/relationships/hyperlink" Target="http://guide.mdsa.net/pages/item.aspx?ID=S1190-2624" TargetMode="External"/><Relationship Id="rId576" Type="http://schemas.openxmlformats.org/officeDocument/2006/relationships/hyperlink" Target="http://guide.mdsa.net/pages/item.aspx?ID=S1189-1791" TargetMode="External"/><Relationship Id="rId783" Type="http://schemas.openxmlformats.org/officeDocument/2006/relationships/hyperlink" Target="http://guide.mdsa.net/pages/item.aspx?ID=S1189-803" TargetMode="External"/><Relationship Id="rId990" Type="http://schemas.openxmlformats.org/officeDocument/2006/relationships/hyperlink" Target="http://msa.maryland.gov/megafile/msa/stagser/s1100/s1189/000400/000450/tif/dsl00450-5.jpg" TargetMode="External"/><Relationship Id="rId1427" Type="http://schemas.openxmlformats.org/officeDocument/2006/relationships/hyperlink" Target="http://msa.maryland.gov/megafile/msa/stagser/s1100/s1189/001300/001371/tif/dsl01371-3.jpg" TargetMode="External"/><Relationship Id="rId229" Type="http://schemas.openxmlformats.org/officeDocument/2006/relationships/hyperlink" Target="http://guide.mdsa.net/pages/item.aspx?ID=S1189-340" TargetMode="External"/><Relationship Id="rId436" Type="http://schemas.openxmlformats.org/officeDocument/2006/relationships/hyperlink" Target="http://guide.mdsa.net/pages/item.aspx?ID=S1190-2531" TargetMode="External"/><Relationship Id="rId643" Type="http://schemas.openxmlformats.org/officeDocument/2006/relationships/hyperlink" Target="http://guide.mdsa.net/pages/item.aspx?ID=S1189-874" TargetMode="External"/><Relationship Id="rId1066" Type="http://schemas.openxmlformats.org/officeDocument/2006/relationships/hyperlink" Target="http://msa.maryland.gov/megafile/msa/stagser/s1100/s1189/000000/000062/tif/dsl00062-3.jpg" TargetMode="External"/><Relationship Id="rId1273" Type="http://schemas.openxmlformats.org/officeDocument/2006/relationships/hyperlink" Target="http://msa.maryland.gov/megafile/msa/stagser/s1100/s1189/001600/001653/tif/dsl01653-4.jpg" TargetMode="External"/><Relationship Id="rId1480" Type="http://schemas.openxmlformats.org/officeDocument/2006/relationships/hyperlink" Target="http://msa.maryland.gov/megafile/msa/stagser/s1100/s1189/000900/000992/tif/dsl00992-3.jpg" TargetMode="External"/><Relationship Id="rId850" Type="http://schemas.openxmlformats.org/officeDocument/2006/relationships/hyperlink" Target="http://msa.maryland.gov/megafile/msa/stagser/s1100/s1189/000100/000176/tif/dsl00176-4.jpg" TargetMode="External"/><Relationship Id="rId948" Type="http://schemas.openxmlformats.org/officeDocument/2006/relationships/hyperlink" Target="http://msa.maryland.gov/megafile/msa/stagser/s1100/s1189/000800/000887/tif/dsl00887-3.jpg" TargetMode="External"/><Relationship Id="rId1133" Type="http://schemas.openxmlformats.org/officeDocument/2006/relationships/hyperlink" Target="http://msa.maryland.gov/megafile/msa/stagser/s1100/s1189/001700/001784/tif/dsl01784-3.jpg" TargetMode="External"/><Relationship Id="rId1578" Type="http://schemas.openxmlformats.org/officeDocument/2006/relationships/table" Target="../tables/table2.xml"/><Relationship Id="rId77" Type="http://schemas.openxmlformats.org/officeDocument/2006/relationships/hyperlink" Target="http://guide.mdsa.net/pages/item.aspx?ID=S1189-753" TargetMode="External"/><Relationship Id="rId282" Type="http://schemas.openxmlformats.org/officeDocument/2006/relationships/hyperlink" Target="http://guide.mdsa.net/pages/item.aspx?ID=S1189-1246" TargetMode="External"/><Relationship Id="rId503" Type="http://schemas.openxmlformats.org/officeDocument/2006/relationships/hyperlink" Target="http://guide.mdsa.net/pages/item.aspx?ID=S1189-887" TargetMode="External"/><Relationship Id="rId587" Type="http://schemas.openxmlformats.org/officeDocument/2006/relationships/hyperlink" Target="http://guide.mdsa.net/pages/item.aspx?ID=S1189-1617" TargetMode="External"/><Relationship Id="rId710" Type="http://schemas.openxmlformats.org/officeDocument/2006/relationships/hyperlink" Target="http://msa.maryland.gov/megafile/msa/stagser/s1100/s1197/005500/005501/tif/dsl05501-6.jpg" TargetMode="External"/><Relationship Id="rId808" Type="http://schemas.openxmlformats.org/officeDocument/2006/relationships/hyperlink" Target="http://msa.maryland.gov/megafile/msa/stagser/s1200/s1213/000300/000370/tif/dsl00370-5.jpg" TargetMode="External"/><Relationship Id="rId1340" Type="http://schemas.openxmlformats.org/officeDocument/2006/relationships/hyperlink" Target="http://www.msa.maryland.gov/megafile/msa/stagser/s1100/s1189/000500/000566/tif/dsl00566-3.tif" TargetMode="External"/><Relationship Id="rId1438" Type="http://schemas.openxmlformats.org/officeDocument/2006/relationships/hyperlink" Target="http://msa.maryland.gov/megafile/msa/stagser/s1100/s1189/001600/001662/tif/dsl01662-3.jpg" TargetMode="External"/><Relationship Id="rId8" Type="http://schemas.openxmlformats.org/officeDocument/2006/relationships/hyperlink" Target="http://guide.mdsa.net/pages/item.aspx?ID=S1189-446" TargetMode="External"/><Relationship Id="rId142" Type="http://schemas.openxmlformats.org/officeDocument/2006/relationships/hyperlink" Target="http://guide.mdsa.net/pages/item.aspx?ID=S1189-710" TargetMode="External"/><Relationship Id="rId447" Type="http://schemas.openxmlformats.org/officeDocument/2006/relationships/hyperlink" Target="http://msa.maryland.gov/megafile/msa/stagser/s1100/s1189/000900/000980/tif/dsl00980-3.jpg" TargetMode="External"/><Relationship Id="rId794" Type="http://schemas.openxmlformats.org/officeDocument/2006/relationships/hyperlink" Target="http://msa.maryland.gov/megafile/msa/stagser/s1100/s1190/002600/002632/tif/dsl02632-4.jpg" TargetMode="External"/><Relationship Id="rId1077" Type="http://schemas.openxmlformats.org/officeDocument/2006/relationships/hyperlink" Target="http://msa.maryland.gov/megafile/msa/stagser/s1100/s1189/000500/000559/tif/dsl00559-4.jpg" TargetMode="External"/><Relationship Id="rId1200" Type="http://schemas.openxmlformats.org/officeDocument/2006/relationships/hyperlink" Target="http://msa.maryland.gov/megafile/msa/stagser/s1100/s1189/001200/001265/tif/dsl01265-5.tif" TargetMode="External"/><Relationship Id="rId654" Type="http://schemas.openxmlformats.org/officeDocument/2006/relationships/hyperlink" Target="http://guide.mdsa.net/pages/item.aspx?ID=S1189-1363" TargetMode="External"/><Relationship Id="rId861" Type="http://schemas.openxmlformats.org/officeDocument/2006/relationships/hyperlink" Target="http://msa.maryland.gov/megafile/msa/stagser/s1100/s1190/004500/004590/tif/dsl04590-3.jpg" TargetMode="External"/><Relationship Id="rId959" Type="http://schemas.openxmlformats.org/officeDocument/2006/relationships/hyperlink" Target="http://msa.maryland.gov/megafile/msa/stagser/s1100/s1189/001700/001706/tif/dsl01706-7.jpg" TargetMode="External"/><Relationship Id="rId1284" Type="http://schemas.openxmlformats.org/officeDocument/2006/relationships/hyperlink" Target="http://msa.maryland.gov/megafile/msa/stagser/s1100/s1189/001300/001307/tif/dsl01307-3.jpg" TargetMode="External"/><Relationship Id="rId1491" Type="http://schemas.openxmlformats.org/officeDocument/2006/relationships/hyperlink" Target="http://msa.maryland.gov/megafile/msa/stagser/s1100/s1190/004400/004448/tif/dsl04448-2.jpg" TargetMode="External"/><Relationship Id="rId1505" Type="http://schemas.openxmlformats.org/officeDocument/2006/relationships/hyperlink" Target="http://msa.maryland.gov/megafile/msa/stagser/s1100/s1189/000700/000784/tif/dsl00784-4.jpg" TargetMode="External"/><Relationship Id="rId293" Type="http://schemas.openxmlformats.org/officeDocument/2006/relationships/hyperlink" Target="http://guide.mdsa.net/pages/item.aspx?ID=S1189-1221" TargetMode="External"/><Relationship Id="rId307" Type="http://schemas.openxmlformats.org/officeDocument/2006/relationships/hyperlink" Target="hhttp://guide.mdsa.net/pages/item.aspx?ID=S1189-612" TargetMode="External"/><Relationship Id="rId514" Type="http://schemas.openxmlformats.org/officeDocument/2006/relationships/hyperlink" Target="http://guide.mdsa.net/pages/item.aspx?ID=S1189-278" TargetMode="External"/><Relationship Id="rId721" Type="http://schemas.openxmlformats.org/officeDocument/2006/relationships/hyperlink" Target="http://msa.maryland.gov/megafile/msa/stagser/s1100/s1189/000300/000331/tif/dsl00331-4.jpg" TargetMode="External"/><Relationship Id="rId1144" Type="http://schemas.openxmlformats.org/officeDocument/2006/relationships/hyperlink" Target="http://msa.maryland.gov/megafile/msa/stagser/s1100/s1190/004000/004092/tif/dsl04092-3.jpg" TargetMode="External"/><Relationship Id="rId1351" Type="http://schemas.openxmlformats.org/officeDocument/2006/relationships/hyperlink" Target="http://www.msa.maryland.gov/megafile/msa/stagser/s1100/s1189/000600/000602/tif/dsl00602-3.tif" TargetMode="External"/><Relationship Id="rId1449" Type="http://schemas.openxmlformats.org/officeDocument/2006/relationships/hyperlink" Target="http://msa.maryland.gov/megafile/msa/stagser/s1100/s1189/000200/000254/tif/dsl00254-3.jpg" TargetMode="External"/><Relationship Id="rId88" Type="http://schemas.openxmlformats.org/officeDocument/2006/relationships/hyperlink" Target="http://guide.mdsa.net/pages/item.aspx?ID=S1189-257" TargetMode="External"/><Relationship Id="rId153" Type="http://schemas.openxmlformats.org/officeDocument/2006/relationships/hyperlink" Target="http://guide.mdsa.net/pages/item.aspx?ID=S1189-214" TargetMode="External"/><Relationship Id="rId360" Type="http://schemas.openxmlformats.org/officeDocument/2006/relationships/hyperlink" Target="http://guide.mdsa.net/pages/item.aspx?ID=S1190-1478" TargetMode="External"/><Relationship Id="rId598" Type="http://schemas.openxmlformats.org/officeDocument/2006/relationships/hyperlink" Target="http://guide.mdsa.net/pages/item.aspx?ID=S1189-881" TargetMode="External"/><Relationship Id="rId819" Type="http://schemas.openxmlformats.org/officeDocument/2006/relationships/hyperlink" Target="http://msa.maryland.gov/megafile/msa/stagser/s1100/s1190/002100/002146/tif/dsl02146-4.jpg" TargetMode="External"/><Relationship Id="rId1004" Type="http://schemas.openxmlformats.org/officeDocument/2006/relationships/hyperlink" Target="http://guide.mdsa.net/pages/item.aspx?ID=S1189-825" TargetMode="External"/><Relationship Id="rId1211" Type="http://schemas.openxmlformats.org/officeDocument/2006/relationships/hyperlink" Target="http://msa.maryland.gov/megafile/msa/stagser/s1200/s1212/000000/000072/tif/dsl00072-3.jpg" TargetMode="External"/><Relationship Id="rId220" Type="http://schemas.openxmlformats.org/officeDocument/2006/relationships/hyperlink" Target="http://msa.maryland.gov/megafile/msa/stagser/s1100/s1189/001300/001340/tif/dsl01340-3.jpg" TargetMode="External"/><Relationship Id="rId458" Type="http://schemas.openxmlformats.org/officeDocument/2006/relationships/hyperlink" Target="http://guide.mdsa.net/pages/item.aspx?ID=S1189-743" TargetMode="External"/><Relationship Id="rId665" Type="http://schemas.openxmlformats.org/officeDocument/2006/relationships/hyperlink" Target="http://msa.maryland.gov/megafile/msa/stagser/s1100/s1189/000900/000912/tif/dsl00912-3.jpg" TargetMode="External"/><Relationship Id="rId872" Type="http://schemas.openxmlformats.org/officeDocument/2006/relationships/hyperlink" Target="http://msa.maryland.gov/megafile/msa/stagser/s1100/s1189/001500/001560/tif/dsl01560-8.jpg" TargetMode="External"/><Relationship Id="rId1088" Type="http://schemas.openxmlformats.org/officeDocument/2006/relationships/hyperlink" Target="http://guide.mdsa.net/pages/item.aspx?ID=S1189-918" TargetMode="External"/><Relationship Id="rId1295" Type="http://schemas.openxmlformats.org/officeDocument/2006/relationships/hyperlink" Target="http://msa.maryland.gov/megafile/msa/stagser/s1100/s1189/000900/000987/tif/dsl00987-4.jpg" TargetMode="External"/><Relationship Id="rId1309" Type="http://schemas.openxmlformats.org/officeDocument/2006/relationships/hyperlink" Target="http://msa.maryland.gov/megafile/msa/stagser/s1100/s1189/000300/000317/tif/dsl00317-3.jpg" TargetMode="External"/><Relationship Id="rId1516" Type="http://schemas.openxmlformats.org/officeDocument/2006/relationships/hyperlink" Target="http://msa.maryland.gov/megafile/msa/stagser/s1100/s1189/000800/000852/tif/dsl00852-3.jpg" TargetMode="External"/><Relationship Id="rId15" Type="http://schemas.openxmlformats.org/officeDocument/2006/relationships/hyperlink" Target="http://guide.mdsa.net/pages/item.aspx?ID=S1189-1407" TargetMode="External"/><Relationship Id="rId318" Type="http://schemas.openxmlformats.org/officeDocument/2006/relationships/hyperlink" Target="http://guide.mdsa.net/pages/item.aspx?ID=S1189-1756" TargetMode="External"/><Relationship Id="rId525" Type="http://schemas.openxmlformats.org/officeDocument/2006/relationships/hyperlink" Target="http://guide.mdsa.net/pages/item.aspx?ID=S1189-200" TargetMode="External"/><Relationship Id="rId732" Type="http://schemas.openxmlformats.org/officeDocument/2006/relationships/hyperlink" Target="http://guide.mdsa.net/pages/item.aspx?ID=S1190-511" TargetMode="External"/><Relationship Id="rId1155" Type="http://schemas.openxmlformats.org/officeDocument/2006/relationships/hyperlink" Target="http://msa.maryland.gov/megafile/msa/stagser/s1100/s1189/000000/000033/tif/dsl00033-3.jpg" TargetMode="External"/><Relationship Id="rId1362" Type="http://schemas.openxmlformats.org/officeDocument/2006/relationships/hyperlink" Target="http://msa.maryland.gov/megafile/msa/stagser/s1100/s1189/000300/000322/tif/dsl00322-3.jpg" TargetMode="External"/><Relationship Id="rId99" Type="http://schemas.openxmlformats.org/officeDocument/2006/relationships/hyperlink" Target="http://guide.mdsa.net/pages/item.aspx?ID=S1189-203" TargetMode="External"/><Relationship Id="rId164" Type="http://schemas.openxmlformats.org/officeDocument/2006/relationships/hyperlink" Target="http://guide.mdsa.net/pages/item.aspx?ID=S1189-151" TargetMode="External"/><Relationship Id="rId371" Type="http://schemas.openxmlformats.org/officeDocument/2006/relationships/hyperlink" Target="http://guide.mdsa.net/pages/item.aspx?ID=S1190-2820" TargetMode="External"/><Relationship Id="rId1015" Type="http://schemas.openxmlformats.org/officeDocument/2006/relationships/hyperlink" Target="http://guide.mdsa.net/pages/item.aspx?ID=S1189-418" TargetMode="External"/><Relationship Id="rId1222" Type="http://schemas.openxmlformats.org/officeDocument/2006/relationships/hyperlink" Target="http://msa.maryland.gov/megafile/msa/stagser/s1100/s1189/001800/001833/tif/dsl01833-10.jpg" TargetMode="External"/><Relationship Id="rId469" Type="http://schemas.openxmlformats.org/officeDocument/2006/relationships/hyperlink" Target="http://msa.maryland.gov/megafile/msa/stagser/s1100/s1189/000600/000695/tif/dsl00695-4.jpg" TargetMode="External"/><Relationship Id="rId676" Type="http://schemas.openxmlformats.org/officeDocument/2006/relationships/hyperlink" Target="http://msa.maryland.gov/megafile/msa/stagser/s1100/s1189/001500/001545/tif/dsl01545-15.jpg" TargetMode="External"/><Relationship Id="rId883" Type="http://schemas.openxmlformats.org/officeDocument/2006/relationships/hyperlink" Target="http://msa.maryland.gov/megafile/msa/stagser/s1100/s1190/000900/000912/tif/dsl00912-3.jpg" TargetMode="External"/><Relationship Id="rId1099" Type="http://schemas.openxmlformats.org/officeDocument/2006/relationships/hyperlink" Target="http://msa.maryland.gov/megafile/msa/stagser/s1100/s1189/000300/000346/tif/dsl00346-7.jpg" TargetMode="External"/><Relationship Id="rId1527" Type="http://schemas.openxmlformats.org/officeDocument/2006/relationships/hyperlink" Target="http://msa.maryland.gov/megafile/msa/stagser/s1100/s1189/000400/000449/tif/dsl00449-3.jpg" TargetMode="External"/><Relationship Id="rId26" Type="http://schemas.openxmlformats.org/officeDocument/2006/relationships/hyperlink" Target="http://guide.mdsa.net/pages/item.aspx?ID=S1189-259" TargetMode="External"/><Relationship Id="rId231" Type="http://schemas.openxmlformats.org/officeDocument/2006/relationships/hyperlink" Target="http://guide.mdsa.net/pages/item.aspx?ID=S1190-5432" TargetMode="External"/><Relationship Id="rId329" Type="http://schemas.openxmlformats.org/officeDocument/2006/relationships/hyperlink" Target="http://guide.mdsa.net/pages/item.aspx?ID=S1189-1525" TargetMode="External"/><Relationship Id="rId536" Type="http://schemas.openxmlformats.org/officeDocument/2006/relationships/hyperlink" Target="http://guide.mdsa.net/pages/item.aspx?ID=S1189-7" TargetMode="External"/><Relationship Id="rId1166" Type="http://schemas.openxmlformats.org/officeDocument/2006/relationships/hyperlink" Target="http://msa.maryland.gov/megafile/msa/stagser/s1100/s1190/001100/001151/tif/dsl01151-3.jpg" TargetMode="External"/><Relationship Id="rId1373" Type="http://schemas.openxmlformats.org/officeDocument/2006/relationships/hyperlink" Target="http://msa.maryland.gov/megafile/msa/stagser/s1100/s1189/000200/000215/tif/dsl00215-4.jpg" TargetMode="External"/><Relationship Id="rId175" Type="http://schemas.openxmlformats.org/officeDocument/2006/relationships/hyperlink" Target="http://guide.mdsa.net/pages/item.aspx?ID=S1189-594" TargetMode="External"/><Relationship Id="rId743" Type="http://schemas.openxmlformats.org/officeDocument/2006/relationships/hyperlink" Target="http://guide.mdsa.net/pages/item.aspx?ID=S1189-1371" TargetMode="External"/><Relationship Id="rId950" Type="http://schemas.openxmlformats.org/officeDocument/2006/relationships/hyperlink" Target="http://msa.maryland.gov/megafile/msa/stagser/s1100/s1189/001800/001834/tif/dsl01834-5.jpg" TargetMode="External"/><Relationship Id="rId1026" Type="http://schemas.openxmlformats.org/officeDocument/2006/relationships/hyperlink" Target="http://msa.maryland.gov/megafile/msa/stagser/s1100/s1189/000900/000923/tif/dsl00923-5.jpg" TargetMode="External"/><Relationship Id="rId382" Type="http://schemas.openxmlformats.org/officeDocument/2006/relationships/hyperlink" Target="http://guide.mdsa.net/pages/item.aspx?ID=S1190-4508" TargetMode="External"/><Relationship Id="rId603" Type="http://schemas.openxmlformats.org/officeDocument/2006/relationships/hyperlink" Target="http://guide.mdsa.net/pages/item.aspx?ID=S1189-1576" TargetMode="External"/><Relationship Id="rId687" Type="http://schemas.openxmlformats.org/officeDocument/2006/relationships/hyperlink" Target="http://guide.mdsa.net/pages/item.aspx?ID=S1189-1438" TargetMode="External"/><Relationship Id="rId810" Type="http://schemas.openxmlformats.org/officeDocument/2006/relationships/hyperlink" Target="http://msa.maryland.gov/megafile/msa/stagser/s1100/s1189/000200/000290/tif/dsl00290-6.jpg" TargetMode="External"/><Relationship Id="rId908" Type="http://schemas.openxmlformats.org/officeDocument/2006/relationships/hyperlink" Target="http://msa.maryland.gov/megafile/msa/stagser/s1100/s1189/000700/000731/tif/dsl00731-3.jpg" TargetMode="External"/><Relationship Id="rId1233" Type="http://schemas.openxmlformats.org/officeDocument/2006/relationships/hyperlink" Target="http://msa.maryland.gov/megafile/msa/stagser/s1100/s1189/000000/000019/tif/dsl00019-4.jpg" TargetMode="External"/><Relationship Id="rId1440" Type="http://schemas.openxmlformats.org/officeDocument/2006/relationships/hyperlink" Target="http://msa.maryland.gov/megafile/msa/stagser/s1100/s1189/001300/001321/tif/dsl01321-2.jpg" TargetMode="External"/><Relationship Id="rId1538" Type="http://schemas.openxmlformats.org/officeDocument/2006/relationships/hyperlink" Target="http://msa.maryland.gov/megafile/msa/stagser/s1100/s1189/001000/001088/tif/dsl01088-4.jpg" TargetMode="External"/><Relationship Id="rId242" Type="http://schemas.openxmlformats.org/officeDocument/2006/relationships/hyperlink" Target="http://guide.mdsa.net/pages/item.aspx?ID=S1189-43" TargetMode="External"/><Relationship Id="rId894" Type="http://schemas.openxmlformats.org/officeDocument/2006/relationships/hyperlink" Target="http://msa.maryland.gov/megafile/msa/stagser/s1100/s1189/000600/000612/tif/dsl00612-5.tif" TargetMode="External"/><Relationship Id="rId1177" Type="http://schemas.openxmlformats.org/officeDocument/2006/relationships/hyperlink" Target="http://msa.maryland.gov/megafile/msa/stagser/s1100/s1189/001300/001312/tif/dsl01312-3.jpg" TargetMode="External"/><Relationship Id="rId1300" Type="http://schemas.openxmlformats.org/officeDocument/2006/relationships/hyperlink" Target="http://msa.maryland.gov/megafile/msa/stagser/s1100/s1189/000600/000607/tif/dsl00607-3.tif" TargetMode="External"/><Relationship Id="rId37" Type="http://schemas.openxmlformats.org/officeDocument/2006/relationships/hyperlink" Target="http://msa.maryland.gov/megafile/msa/stagser/s1100/s1189/001700/001728/tif/dsl01728-3.jpg" TargetMode="External"/><Relationship Id="rId102" Type="http://schemas.openxmlformats.org/officeDocument/2006/relationships/hyperlink" Target="http://guide.mdsa.net/pages/item.aspx?ID=S1189-721" TargetMode="External"/><Relationship Id="rId547" Type="http://schemas.openxmlformats.org/officeDocument/2006/relationships/hyperlink" Target="http://guide.mdsa.net/pages/item.aspx?ID=S1189-1412" TargetMode="External"/><Relationship Id="rId754" Type="http://schemas.openxmlformats.org/officeDocument/2006/relationships/hyperlink" Target="http://msa.maryland.gov/megafile/msa/stagser/s1100/s1189/000400/000486/tif/dsl00486-4.jpg" TargetMode="External"/><Relationship Id="rId961" Type="http://schemas.openxmlformats.org/officeDocument/2006/relationships/hyperlink" Target="http://msa.maryland.gov/megafile/msa/stagser/s1100/s1189/000000/000098/tif/dsl00098-2.tif" TargetMode="External"/><Relationship Id="rId1384" Type="http://schemas.openxmlformats.org/officeDocument/2006/relationships/hyperlink" Target="http://msa.maryland.gov/megafile/msa/stagser/s1100/s1189/000300/000388/tif/dsl00388-7.jpg" TargetMode="External"/><Relationship Id="rId90" Type="http://schemas.openxmlformats.org/officeDocument/2006/relationships/hyperlink" Target="http://guide.mdsa.net/pages/item.aspx?ID=S1189-795" TargetMode="External"/><Relationship Id="rId186" Type="http://schemas.openxmlformats.org/officeDocument/2006/relationships/hyperlink" Target="http://guide.mdsa.net/pages/item.aspx?ID=S1189-157" TargetMode="External"/><Relationship Id="rId393" Type="http://schemas.openxmlformats.org/officeDocument/2006/relationships/hyperlink" Target="http://guide.mdsa.net/pages/item.aspx?ID=S1190-3217" TargetMode="External"/><Relationship Id="rId407" Type="http://schemas.openxmlformats.org/officeDocument/2006/relationships/hyperlink" Target="http://guide.mdsa.net/pages/item.aspx?ID=S1189-72" TargetMode="External"/><Relationship Id="rId614" Type="http://schemas.openxmlformats.org/officeDocument/2006/relationships/hyperlink" Target="http://guide.mdsa.net/pages/item.aspx?ID=S1189-1841" TargetMode="External"/><Relationship Id="rId821" Type="http://schemas.openxmlformats.org/officeDocument/2006/relationships/hyperlink" Target="http://msa.maryland.gov/megafile/msa/stagser/s1100/s1190/002800/002820/tif/dsl02820-3.jpg" TargetMode="External"/><Relationship Id="rId1037" Type="http://schemas.openxmlformats.org/officeDocument/2006/relationships/hyperlink" Target="http://msa.maryland.gov/megafile/msa/stagser/s1100/s1189/000400/000448/tif/dsl00448-3.jpg" TargetMode="External"/><Relationship Id="rId1244" Type="http://schemas.openxmlformats.org/officeDocument/2006/relationships/hyperlink" Target="http://msa.maryland.gov/megafile/msa/stagser/s1100/s1189/000100/000177/tif/dsl00177-3.jpg" TargetMode="External"/><Relationship Id="rId1451" Type="http://schemas.openxmlformats.org/officeDocument/2006/relationships/hyperlink" Target="http://msa.maryland.gov/megafile/msa/stagser/s1100/s1189/000800/000867/tif/dsl00867-5.jpg" TargetMode="External"/><Relationship Id="rId253" Type="http://schemas.openxmlformats.org/officeDocument/2006/relationships/hyperlink" Target="http://msa.maryland.gov/megafile/msa/stagser/s1100/s1189/000000/000052/tif/dsl00052-2.jpg" TargetMode="External"/><Relationship Id="rId460" Type="http://schemas.openxmlformats.org/officeDocument/2006/relationships/hyperlink" Target="http://guide.mdsa.net/pages/item.aspx?ID=S1189-1045" TargetMode="External"/><Relationship Id="rId698" Type="http://schemas.openxmlformats.org/officeDocument/2006/relationships/hyperlink" Target="http://guide.mdsa.net/pages/item.aspx?ID=S1200-25" TargetMode="External"/><Relationship Id="rId919" Type="http://schemas.openxmlformats.org/officeDocument/2006/relationships/hyperlink" Target="http://msa.maryland.gov/megafile/msa/stagser/s1100/s1190/001500/001558/tif/dsl01558-3.jpg" TargetMode="External"/><Relationship Id="rId1090" Type="http://schemas.openxmlformats.org/officeDocument/2006/relationships/hyperlink" Target="http://msa.maryland.gov/megafile/msa/stagser/s1100/s1189/001200/001255/tif/dsl01255-3.tif" TargetMode="External"/><Relationship Id="rId1104" Type="http://schemas.openxmlformats.org/officeDocument/2006/relationships/hyperlink" Target="http://msa.maryland.gov/megafile/msa/stagser/s1100/s1189/001700/001720/tif/dsl01720-4.jpg" TargetMode="External"/><Relationship Id="rId1311" Type="http://schemas.openxmlformats.org/officeDocument/2006/relationships/hyperlink" Target="http://msa.maryland.gov/megafile/msa/stagser/s1100/s1189/001600/001671/tif/dsl01671-3.jpg" TargetMode="External"/><Relationship Id="rId1549" Type="http://schemas.openxmlformats.org/officeDocument/2006/relationships/hyperlink" Target="http://www.msa.maryland.gov/megafile/msa/stagser/s1100/s1189/001400/001481/tif/dsl01481-4.tif" TargetMode="External"/><Relationship Id="rId48" Type="http://schemas.openxmlformats.org/officeDocument/2006/relationships/hyperlink" Target="http://guide.mdsa.net/pages/item.aspx?ID=S1189-1284" TargetMode="External"/><Relationship Id="rId113" Type="http://schemas.openxmlformats.org/officeDocument/2006/relationships/hyperlink" Target="http://guide.mdsa.net/pages/item.aspx?ID=S1189-1770" TargetMode="External"/><Relationship Id="rId320" Type="http://schemas.openxmlformats.org/officeDocument/2006/relationships/hyperlink" Target="http://guide.mdsa.net/pages/item.aspx?ID=S1189-115" TargetMode="External"/><Relationship Id="rId558" Type="http://schemas.openxmlformats.org/officeDocument/2006/relationships/hyperlink" Target="http://guide.mdsa.net/pages/item.aspx?ID=S1189-1583" TargetMode="External"/><Relationship Id="rId765" Type="http://schemas.openxmlformats.org/officeDocument/2006/relationships/hyperlink" Target="http://msa.maryland.gov/megafile/msa/stagser/s1100/s1189/001000/001063/tif/dsl01063-3.jpg" TargetMode="External"/><Relationship Id="rId972" Type="http://schemas.openxmlformats.org/officeDocument/2006/relationships/hyperlink" Target="http://msa.maryland.gov/megafile/msa/stagser/s1100/s1189/000500/000504/tif/dsl00504-3.jpg" TargetMode="External"/><Relationship Id="rId1188" Type="http://schemas.openxmlformats.org/officeDocument/2006/relationships/hyperlink" Target="http://msa.maryland.gov/megafile/msa/stagser/s1100/s1189/001600/001628/tif/dsl01628-3.jpg" TargetMode="External"/><Relationship Id="rId1395" Type="http://schemas.openxmlformats.org/officeDocument/2006/relationships/hyperlink" Target="http://msa.maryland.gov/megafile/msa/stagser/s1100/s1189/001800/001808/tif/dsl01808-12.jpg" TargetMode="External"/><Relationship Id="rId1409" Type="http://schemas.openxmlformats.org/officeDocument/2006/relationships/hyperlink" Target="http://msa.maryland.gov/megafile/msa/stagser/s1100/s1190/002200/002200/tif/dsl02200-5.jpg" TargetMode="External"/><Relationship Id="rId197" Type="http://schemas.openxmlformats.org/officeDocument/2006/relationships/hyperlink" Target="http://guide.mdsa.net/pages/item.aspx?ID=S1189-469" TargetMode="External"/><Relationship Id="rId418" Type="http://schemas.openxmlformats.org/officeDocument/2006/relationships/hyperlink" Target="http://guide.mdsa.net/pages/item.aspx?ID=S1189-1633" TargetMode="External"/><Relationship Id="rId625" Type="http://schemas.openxmlformats.org/officeDocument/2006/relationships/hyperlink" Target="http://guide.mdsa.net/pages/item.aspx?ID=S1189-1807" TargetMode="External"/><Relationship Id="rId832" Type="http://schemas.openxmlformats.org/officeDocument/2006/relationships/hyperlink" Target="http://msa.maryland.gov/megafile/msa/stagser/s1100/s1189/000700/000791/tif/dsl00791-7.jpg" TargetMode="External"/><Relationship Id="rId1048" Type="http://schemas.openxmlformats.org/officeDocument/2006/relationships/hyperlink" Target="http://msa.maryland.gov/megafile/msa/stagser/s1100/s1189/000800/000804/tif/dsl00804-6.jpg" TargetMode="External"/><Relationship Id="rId1255" Type="http://schemas.openxmlformats.org/officeDocument/2006/relationships/hyperlink" Target="http://msa.maryland.gov/megafile/msa/stagser/s1100/s1189/001600/001642/tif/dsl01642-3.jpg" TargetMode="External"/><Relationship Id="rId1462" Type="http://schemas.openxmlformats.org/officeDocument/2006/relationships/hyperlink" Target="http://msa.maryland.gov/megafile/msa/stagser/s1100/s1189/000600/000653/tif/dsl00653-5.jpg" TargetMode="External"/><Relationship Id="rId264" Type="http://schemas.openxmlformats.org/officeDocument/2006/relationships/hyperlink" Target="http://guide.mdsa.net/pages/item.aspx?ID=S1189-862" TargetMode="External"/><Relationship Id="rId471" Type="http://schemas.openxmlformats.org/officeDocument/2006/relationships/hyperlink" Target="http://guide.mdsa.net/pages/item.aspx?ID=S1189-218" TargetMode="External"/><Relationship Id="rId1115" Type="http://schemas.openxmlformats.org/officeDocument/2006/relationships/hyperlink" Target="http://msa.maryland.gov/megafile/msa/stagser/s1100/s1189/001700/001728/tif/dsl01728-5.jpg" TargetMode="External"/><Relationship Id="rId1322" Type="http://schemas.openxmlformats.org/officeDocument/2006/relationships/hyperlink" Target="http://msa.maryland.gov/megafile/msa/stagser/s1100/s1189/000500/000556/tif/dsl00556-3.jpg" TargetMode="External"/><Relationship Id="rId59" Type="http://schemas.openxmlformats.org/officeDocument/2006/relationships/hyperlink" Target="http://guide.mdsa.net/pages/item.aspx?ID=S1189-28" TargetMode="External"/><Relationship Id="rId124" Type="http://schemas.openxmlformats.org/officeDocument/2006/relationships/hyperlink" Target="http://guide.mdsa.net/pages/item.aspx?ID=S1189-961" TargetMode="External"/><Relationship Id="rId569" Type="http://schemas.openxmlformats.org/officeDocument/2006/relationships/hyperlink" Target="http://guide.mdsa.net/pages/item.aspx?ID=S1189-1762" TargetMode="External"/><Relationship Id="rId776" Type="http://schemas.openxmlformats.org/officeDocument/2006/relationships/hyperlink" Target="http://msa.maryland.gov/megafile/msa/stagser/s1100/s1189/001700/001752/tif/dsl01752-11.jpg" TargetMode="External"/><Relationship Id="rId983" Type="http://schemas.openxmlformats.org/officeDocument/2006/relationships/hyperlink" Target="http://msa.maryland.gov/megafile/msa/stagser/s1100/s1189/001200/001201/tif/dsl01201-4.tif" TargetMode="External"/><Relationship Id="rId1199" Type="http://schemas.openxmlformats.org/officeDocument/2006/relationships/hyperlink" Target="http://guide.mdsa.net/pages/item.aspx?ID=S1189-1265" TargetMode="External"/><Relationship Id="rId331" Type="http://schemas.openxmlformats.org/officeDocument/2006/relationships/hyperlink" Target="http://guide.mdsa.net/pages/item.aspx?ID=S1189-204" TargetMode="External"/><Relationship Id="rId429" Type="http://schemas.openxmlformats.org/officeDocument/2006/relationships/hyperlink" Target="http://guide.mdsa.net/pages/item.aspx?ID=S1189-416" TargetMode="External"/><Relationship Id="rId636" Type="http://schemas.openxmlformats.org/officeDocument/2006/relationships/hyperlink" Target="http://guide.mdsa.net/pages/item.aspx?ID=S1213-180" TargetMode="External"/><Relationship Id="rId1059" Type="http://schemas.openxmlformats.org/officeDocument/2006/relationships/hyperlink" Target="http://msa.maryland.gov/megafile/msa/stagser/s1100/s1189/000500/000518/tif/dsl00518-5.jpg" TargetMode="External"/><Relationship Id="rId1266" Type="http://schemas.openxmlformats.org/officeDocument/2006/relationships/hyperlink" Target="http://msa.maryland.gov/megafile/msa/stagser/s1100/s1189/000100/000180/tif/dsl00180-3.jpg" TargetMode="External"/><Relationship Id="rId1473" Type="http://schemas.openxmlformats.org/officeDocument/2006/relationships/hyperlink" Target="http://msa.maryland.gov/megafile/msa/stagser/s1100/s1189/000200/000278/tif/dsl00278-3.jpg" TargetMode="External"/><Relationship Id="rId843" Type="http://schemas.openxmlformats.org/officeDocument/2006/relationships/hyperlink" Target="http://msa.maryland.gov/megafile/msa/stagser/s1100/s1189/000700/000722/tif/dsl00722-3.jpg" TargetMode="External"/><Relationship Id="rId1126" Type="http://schemas.openxmlformats.org/officeDocument/2006/relationships/hyperlink" Target="http://msa.maryland.gov/megafile/msa/stagser/s1100/s1189/000000/000078/tif/dsl00078-3.jpg" TargetMode="External"/><Relationship Id="rId275" Type="http://schemas.openxmlformats.org/officeDocument/2006/relationships/hyperlink" Target="http://guide.mdsa.net/pages/item.aspx?ID=S1189-1081" TargetMode="External"/><Relationship Id="rId482" Type="http://schemas.openxmlformats.org/officeDocument/2006/relationships/hyperlink" Target="http://guide.mdsa.net/pages/item.aspx?ID=S1190-3243" TargetMode="External"/><Relationship Id="rId703" Type="http://schemas.openxmlformats.org/officeDocument/2006/relationships/hyperlink" Target="http://guide.mdsa.net/pages/item.aspx?ID=S1212-385" TargetMode="External"/><Relationship Id="rId910" Type="http://schemas.openxmlformats.org/officeDocument/2006/relationships/hyperlink" Target="http://msa.maryland.gov/megafile/msa/stagser/s1100/s1189/001000/001030/tif/dsl01030-3.jpg" TargetMode="External"/><Relationship Id="rId1333" Type="http://schemas.openxmlformats.org/officeDocument/2006/relationships/hyperlink" Target="http://msa.maryland.gov/megafile/msa/stagser/s1100/s1189/000200/000221/tif/dsl00221-3.jpg" TargetMode="External"/><Relationship Id="rId1540" Type="http://schemas.openxmlformats.org/officeDocument/2006/relationships/hyperlink" Target="http://www.msa.maryland.gov/megafile/msa/stagser/s1100/s1189/001100/001193/tif/dsl01193-6.tif" TargetMode="External"/><Relationship Id="rId135" Type="http://schemas.openxmlformats.org/officeDocument/2006/relationships/hyperlink" Target="http://guide.mdsa.net/pages/item.aspx?ID=S1189-1812" TargetMode="External"/><Relationship Id="rId342" Type="http://schemas.openxmlformats.org/officeDocument/2006/relationships/hyperlink" Target="http://guide.mdsa.net/pages/item.aspx?ID=S1190-2446" TargetMode="External"/><Relationship Id="rId787" Type="http://schemas.openxmlformats.org/officeDocument/2006/relationships/hyperlink" Target="http://msa.maryland.gov/megafile/msa/stagser/s1100/s1189/000800/000822/tif/dsl00822-2.jpg" TargetMode="External"/><Relationship Id="rId994" Type="http://schemas.openxmlformats.org/officeDocument/2006/relationships/hyperlink" Target="http://msa.maryland.gov/megafile/msa/stagser/s1100/s1189/000700/000765/tif/dsl00765-4.jpg" TargetMode="External"/><Relationship Id="rId1400" Type="http://schemas.openxmlformats.org/officeDocument/2006/relationships/hyperlink" Target="http://guide.mdsa.net/pages/item.aspx?ID=S1212-2" TargetMode="External"/><Relationship Id="rId202" Type="http://schemas.openxmlformats.org/officeDocument/2006/relationships/hyperlink" Target="http://guide.mdsa.net/pages/item.aspx?ID=S1189-313" TargetMode="External"/><Relationship Id="rId647" Type="http://schemas.openxmlformats.org/officeDocument/2006/relationships/hyperlink" Target="http://msa.maryland.gov/megafile/msa/stagser/s1100/s1189/000300/000342/tif/dsl00342-2.jpg" TargetMode="External"/><Relationship Id="rId854" Type="http://schemas.openxmlformats.org/officeDocument/2006/relationships/hyperlink" Target="http://msa.maryland.gov/megafile/msa/stagser/s1100/s1189/001800/001822/tif/dsl01822-4.jpg" TargetMode="External"/><Relationship Id="rId1277" Type="http://schemas.openxmlformats.org/officeDocument/2006/relationships/hyperlink" Target="http://msa.maryland.gov/megafile/msa/stagser/s1100/s1197/002000/002009/tif/dsl02009-2.jpg" TargetMode="External"/><Relationship Id="rId1484" Type="http://schemas.openxmlformats.org/officeDocument/2006/relationships/hyperlink" Target="http://msa.maryland.gov/megafile/msa/stagser/s1100/s1189/001600/001649/tif/dsl01649-5.jpg" TargetMode="External"/><Relationship Id="rId286" Type="http://schemas.openxmlformats.org/officeDocument/2006/relationships/hyperlink" Target="http://msa.maryland.gov/megafile/msa/stagser/s1100/s1189/001300/001361/tif/dsl01361-20.jpg" TargetMode="External"/><Relationship Id="rId493" Type="http://schemas.openxmlformats.org/officeDocument/2006/relationships/hyperlink" Target="http://guide.mdsa.net/pages/item.aspx?ID=S1189-987" TargetMode="External"/><Relationship Id="rId507" Type="http://schemas.openxmlformats.org/officeDocument/2006/relationships/hyperlink" Target="http://guide.mdsa.net/pages/item.aspx?ID=S1189-1586" TargetMode="External"/><Relationship Id="rId714" Type="http://schemas.openxmlformats.org/officeDocument/2006/relationships/hyperlink" Target="http://msa.maryland.gov/megafile/msa/stagser/s1100/s1189/001200/001224/tif/dsl01224-3.tif" TargetMode="External"/><Relationship Id="rId921" Type="http://schemas.openxmlformats.org/officeDocument/2006/relationships/hyperlink" Target="http://msa.maryland.gov/megafile/msa/stagser/s1100/s1189/000400/000446/tif/dsl00446-3.jpg" TargetMode="External"/><Relationship Id="rId1137" Type="http://schemas.openxmlformats.org/officeDocument/2006/relationships/hyperlink" Target="http://msa.maryland.gov/megafile/msa/stagser/s1100/s1190/004800/004869/tif/dsl04869-3.jpg" TargetMode="External"/><Relationship Id="rId1344" Type="http://schemas.openxmlformats.org/officeDocument/2006/relationships/hyperlink" Target="http://www.msa.maryland.gov/megafile/msa/stagser/s1100/s1189/001200/001217/tif/dsl01217-3.tif" TargetMode="External"/><Relationship Id="rId1551" Type="http://schemas.openxmlformats.org/officeDocument/2006/relationships/hyperlink" Target="http://msa.maryland.gov/megafile/msa/stagser/s1100/s1189/001500/001508/tif/dsl01508-9.jpg" TargetMode="External"/><Relationship Id="rId50" Type="http://schemas.openxmlformats.org/officeDocument/2006/relationships/hyperlink" Target="http://guide.mdsa.net/pages/item.aspx?ID=S1189-393" TargetMode="External"/><Relationship Id="rId146" Type="http://schemas.openxmlformats.org/officeDocument/2006/relationships/hyperlink" Target="http://guide.mdsa.net/pages/item.aspx?ID=S1189-1323" TargetMode="External"/><Relationship Id="rId353" Type="http://schemas.openxmlformats.org/officeDocument/2006/relationships/hyperlink" Target="http://guide.mdsa.net/pages/item.aspx?ID=S1189-31" TargetMode="External"/><Relationship Id="rId560" Type="http://schemas.openxmlformats.org/officeDocument/2006/relationships/hyperlink" Target="http://guide.mdsa.net/pages/item.aspx?ID=S1189-1675" TargetMode="External"/><Relationship Id="rId798" Type="http://schemas.openxmlformats.org/officeDocument/2006/relationships/hyperlink" Target="http://msa.maryland.gov/megafile/msa/stagser/s1100/s1189/001300/001302/tif/dsl01302-3.jpg" TargetMode="External"/><Relationship Id="rId1190" Type="http://schemas.openxmlformats.org/officeDocument/2006/relationships/hyperlink" Target="http://msa.maryland.gov/megafile/msa/stagser/s1100/s1189/001300/001347/tif/dsl01347-12.jpg" TargetMode="External"/><Relationship Id="rId1204" Type="http://schemas.openxmlformats.org/officeDocument/2006/relationships/hyperlink" Target="http://msa.maryland.gov/megafile/msa/stagser/s1100/s1189/000000/000085/tif/dsl00085-3.tif" TargetMode="External"/><Relationship Id="rId1411" Type="http://schemas.openxmlformats.org/officeDocument/2006/relationships/hyperlink" Target="http://msa.maryland.gov/megafile/msa/stagser/s1100/s1189/001200/001285/tif/dsl01285-5.jpg" TargetMode="External"/><Relationship Id="rId213" Type="http://schemas.openxmlformats.org/officeDocument/2006/relationships/hyperlink" Target="http://guide.mdsa.net/pages/item.aspx?ID=S1189-448" TargetMode="External"/><Relationship Id="rId420" Type="http://schemas.openxmlformats.org/officeDocument/2006/relationships/hyperlink" Target="http://guide.mdsa.net/pages/item.aspx?ID=S1189-358" TargetMode="External"/><Relationship Id="rId658" Type="http://schemas.openxmlformats.org/officeDocument/2006/relationships/hyperlink" Target="http://guide.mdsa.net/pages/item.aspx?ID=S1189-904" TargetMode="External"/><Relationship Id="rId865" Type="http://schemas.openxmlformats.org/officeDocument/2006/relationships/hyperlink" Target="http://msa.maryland.gov/megafile/msa/stagser/s1100/s1189/001300/001318/tif/dsl01318-3.jpg" TargetMode="External"/><Relationship Id="rId1050" Type="http://schemas.openxmlformats.org/officeDocument/2006/relationships/hyperlink" Target="http://msa.maryland.gov/megafile/msa/stagser/s1100/s1189/001300/001363/tif/dsl01363-4.jpg" TargetMode="External"/><Relationship Id="rId1288" Type="http://schemas.openxmlformats.org/officeDocument/2006/relationships/hyperlink" Target="http://msa.maryland.gov/megafile/msa/stagser/s1100/s1189/000800/000856/tif/dsl00856-3.jpg" TargetMode="External"/><Relationship Id="rId1495" Type="http://schemas.openxmlformats.org/officeDocument/2006/relationships/hyperlink" Target="http://www.msa.maryland.gov/megafile/msa/stagser/s1100/s1189/000100/000107/tif/dsl00107-4.tif" TargetMode="External"/><Relationship Id="rId1509" Type="http://schemas.openxmlformats.org/officeDocument/2006/relationships/hyperlink" Target="http://msa.maryland.gov/megafile/msa/stagser/s1100/s1189/000700/000765/tif/dsl00765-4.jpg" TargetMode="External"/><Relationship Id="rId297" Type="http://schemas.openxmlformats.org/officeDocument/2006/relationships/hyperlink" Target="http://guide.mdsa.net/pages/item.aspx?ID=S1189-1365" TargetMode="External"/><Relationship Id="rId518" Type="http://schemas.openxmlformats.org/officeDocument/2006/relationships/hyperlink" Target="http://msa.maryland.gov/megafile/msa/stagser/s1100/s1190/000800/000899/tif/dsl00899-3.jpg" TargetMode="External"/><Relationship Id="rId725" Type="http://schemas.openxmlformats.org/officeDocument/2006/relationships/hyperlink" Target="http://msa.maryland.gov/megafile/msa/stagser/s1100/s1189/000400/000452/tif/dsl00452-5.jpg" TargetMode="External"/><Relationship Id="rId932" Type="http://schemas.openxmlformats.org/officeDocument/2006/relationships/hyperlink" Target="http://guide.mdsa.net/pages/item.aspx?ID=S1189-1613" TargetMode="External"/><Relationship Id="rId1148" Type="http://schemas.openxmlformats.org/officeDocument/2006/relationships/hyperlink" Target="http://msa.maryland.gov/megafile/msa/stagser/s1100/s1189/000700/000741/tif/dsl00741-3.jpg" TargetMode="External"/><Relationship Id="rId1355" Type="http://schemas.openxmlformats.org/officeDocument/2006/relationships/hyperlink" Target="http://msa.maryland.gov/megafile/msa/stagser/s1100/s1189/000200/000261/tif/dsl00261-2.jpg" TargetMode="External"/><Relationship Id="rId1562" Type="http://schemas.openxmlformats.org/officeDocument/2006/relationships/hyperlink" Target="http://msa.maryland.gov/megafile/msa/stagser/s1100/s1189/001700/001774/tif/dsl01774-3.jpg" TargetMode="External"/><Relationship Id="rId157" Type="http://schemas.openxmlformats.org/officeDocument/2006/relationships/hyperlink" Target="http://guide.mdsa.net/pages/item.aspx?ID=S1189-1369" TargetMode="External"/><Relationship Id="rId364" Type="http://schemas.openxmlformats.org/officeDocument/2006/relationships/hyperlink" Target="http://guide.mdsa.net/pages/item.aspx?ID=S1190-2197" TargetMode="External"/><Relationship Id="rId1008" Type="http://schemas.openxmlformats.org/officeDocument/2006/relationships/hyperlink" Target="http://msa.maryland.gov/megafile/msa/stagser/s1100/s1189/001100/001163/tif/dsl01163-3.jpg" TargetMode="External"/><Relationship Id="rId1215" Type="http://schemas.openxmlformats.org/officeDocument/2006/relationships/hyperlink" Target="http://guide.mdsa.net/pages/item.aspx?ID=S1197-3720" TargetMode="External"/><Relationship Id="rId1422" Type="http://schemas.openxmlformats.org/officeDocument/2006/relationships/hyperlink" Target="http://msa.maryland.gov/megafile/msa/stagser/s1100/s1190/003200/003266/tif/dsl03266-3.jpg" TargetMode="External"/><Relationship Id="rId61" Type="http://schemas.openxmlformats.org/officeDocument/2006/relationships/hyperlink" Target="http://guide.mdsa.net/pages/item.aspx?ID=S1189-98" TargetMode="External"/><Relationship Id="rId571" Type="http://schemas.openxmlformats.org/officeDocument/2006/relationships/hyperlink" Target="http://guide.mdsa.net/pages/item.aspx?ID=S1189-1376" TargetMode="External"/><Relationship Id="rId669" Type="http://schemas.openxmlformats.org/officeDocument/2006/relationships/hyperlink" Target="http://msa.maryland.gov/megafile/msa/stagser/s1100/s1189/001500/001508/tif/dsl01508-7.jpg" TargetMode="External"/><Relationship Id="rId876" Type="http://schemas.openxmlformats.org/officeDocument/2006/relationships/hyperlink" Target="http://msa.maryland.gov/megafile/msa/stagser/s1100/s1190/001400/001478/tif/dsl01478-3.jpg" TargetMode="External"/><Relationship Id="rId1299" Type="http://schemas.openxmlformats.org/officeDocument/2006/relationships/hyperlink" Target="http://msa.maryland.gov/megafile/msa/stagser/s1100/s1189/001700/001721/tif/dsl01721-3.jpg" TargetMode="External"/><Relationship Id="rId19" Type="http://schemas.openxmlformats.org/officeDocument/2006/relationships/hyperlink" Target="http://guide.mdsa.net/pages/item.aspx?ID=S1189-303" TargetMode="External"/><Relationship Id="rId224" Type="http://schemas.openxmlformats.org/officeDocument/2006/relationships/hyperlink" Target="http://guide.mdsa.net/pages/item.aspx?ID=S1189-290" TargetMode="External"/><Relationship Id="rId431" Type="http://schemas.openxmlformats.org/officeDocument/2006/relationships/hyperlink" Target="http://guide.mdsa.net/pages/item.aspx?ID=S1189-34" TargetMode="External"/><Relationship Id="rId529" Type="http://schemas.openxmlformats.org/officeDocument/2006/relationships/hyperlink" Target="http://guide.mdsa.net/pages/item.aspx?ID=S1189-1774" TargetMode="External"/><Relationship Id="rId736" Type="http://schemas.openxmlformats.org/officeDocument/2006/relationships/hyperlink" Target="http://guide.mdsa.net/pages/item.aspx?ID=S1189-731" TargetMode="External"/><Relationship Id="rId1061" Type="http://schemas.openxmlformats.org/officeDocument/2006/relationships/hyperlink" Target="http://msa.maryland.gov/megafile/msa/stagser/s1100/s1189/000500/000518/tif/dsl00518-5.jpg" TargetMode="External"/><Relationship Id="rId1159" Type="http://schemas.openxmlformats.org/officeDocument/2006/relationships/hyperlink" Target="http://msa.maryland.gov/megafile/msa/stagser/s1100/s1189/001300/001361/tif/dsl01361-20.jpg" TargetMode="External"/><Relationship Id="rId1366" Type="http://schemas.openxmlformats.org/officeDocument/2006/relationships/hyperlink" Target="http://msa.maryland.gov/megafile/msa/stagser/s1100/s1189/000300/000335/tif/dsl00335-3.jpg" TargetMode="External"/><Relationship Id="rId168" Type="http://schemas.openxmlformats.org/officeDocument/2006/relationships/hyperlink" Target="http://guide.mdsa.net/pages/item.aspx?ID=S1189-656" TargetMode="External"/><Relationship Id="rId943" Type="http://schemas.openxmlformats.org/officeDocument/2006/relationships/hyperlink" Target="http://msa.maryland.gov/megafile/msa/stagser/s1100/s1189/000000/000072/tif/dsl00072-5.jpg" TargetMode="External"/><Relationship Id="rId1019" Type="http://schemas.openxmlformats.org/officeDocument/2006/relationships/hyperlink" Target="http://msa.maryland.gov/megafile/msa/stagser/s1100/s1189/001300/001379/tif/dsl01379-2.jpg" TargetMode="External"/><Relationship Id="rId1573" Type="http://schemas.openxmlformats.org/officeDocument/2006/relationships/hyperlink" Target="http://guide.mdsa.net/pages/item.aspx?ID=S1189-865" TargetMode="External"/><Relationship Id="rId72" Type="http://schemas.openxmlformats.org/officeDocument/2006/relationships/hyperlink" Target="http://guide.mdsa.net/pages/item.aspx?ID=S1189-1305" TargetMode="External"/><Relationship Id="rId375" Type="http://schemas.openxmlformats.org/officeDocument/2006/relationships/hyperlink" Target="http://guide.mdsa.net/pages/item.aspx?ID=S1190-4092" TargetMode="External"/><Relationship Id="rId582" Type="http://schemas.openxmlformats.org/officeDocument/2006/relationships/hyperlink" Target="http://guide.mdsa.net/pages/item.aspx?ID=S1189-18" TargetMode="External"/><Relationship Id="rId803" Type="http://schemas.openxmlformats.org/officeDocument/2006/relationships/hyperlink" Target="http://msa.maryland.gov/megafile/msa/stagser/s1100/s1189/001800/001841/tif/dsl01841-3.jpg" TargetMode="External"/><Relationship Id="rId1226" Type="http://schemas.openxmlformats.org/officeDocument/2006/relationships/hyperlink" Target="http://guide.mdsa.net/pages/item.aspx?ID=S1189-718" TargetMode="External"/><Relationship Id="rId1433" Type="http://schemas.openxmlformats.org/officeDocument/2006/relationships/hyperlink" Target="http://msa.maryland.gov/megafile/msa/stagser/s1100/s1189/000300/000342/tif/dsl00342-2.jpg" TargetMode="External"/><Relationship Id="rId3" Type="http://schemas.openxmlformats.org/officeDocument/2006/relationships/hyperlink" Target="http://guide.mdsa.net/pages/item.aspx?ID=S1189-8" TargetMode="External"/><Relationship Id="rId235" Type="http://schemas.openxmlformats.org/officeDocument/2006/relationships/hyperlink" Target="http://guide.mdsa.net/pages/item.aspx?ID=S1189-1489" TargetMode="External"/><Relationship Id="rId442" Type="http://schemas.openxmlformats.org/officeDocument/2006/relationships/hyperlink" Target="http://guide.mdsa.net/pages/item.aspx?ID=S1190-1474" TargetMode="External"/><Relationship Id="rId887" Type="http://schemas.openxmlformats.org/officeDocument/2006/relationships/hyperlink" Target="http://msa.maryland.gov/megafile/msa/stagser/s1100/s1189/000100/000156/tif/dsl00156-3.jpg" TargetMode="External"/><Relationship Id="rId1072" Type="http://schemas.openxmlformats.org/officeDocument/2006/relationships/hyperlink" Target="http://msa.maryland.gov/megafile/msa/stagser/s1100/s1189/000200/000202/tif/dsl00202-3.jpg" TargetMode="External"/><Relationship Id="rId1500" Type="http://schemas.openxmlformats.org/officeDocument/2006/relationships/hyperlink" Target="http://www.msa.maryland.gov/megafile/msa/stagser/s1100/s1189/000100/000153/tif/dsl00153-3.tif" TargetMode="External"/><Relationship Id="rId302" Type="http://schemas.openxmlformats.org/officeDocument/2006/relationships/hyperlink" Target="http://guide.mdsa.net/pages/item.aspx?ID=S1189-1425" TargetMode="External"/><Relationship Id="rId747" Type="http://schemas.openxmlformats.org/officeDocument/2006/relationships/hyperlink" Target="http://guide.mdsa.net/pages/item.aspx?ID=S1189-1267" TargetMode="External"/><Relationship Id="rId954" Type="http://schemas.openxmlformats.org/officeDocument/2006/relationships/hyperlink" Target="http://msa.maryland.gov/megafile/msa/stagser/s1100/s1189/000600/000648/tif/dsl00648-3.jpg" TargetMode="External"/><Relationship Id="rId1377" Type="http://schemas.openxmlformats.org/officeDocument/2006/relationships/hyperlink" Target="http://msa.maryland.gov/megafile/msa/stagser/s1100/s1189/000300/000313/tif/dsl00313-3.jpg" TargetMode="External"/><Relationship Id="rId83" Type="http://schemas.openxmlformats.org/officeDocument/2006/relationships/hyperlink" Target="http://guide.mdsa.net/pages/item.aspx?ID=S1189-1548" TargetMode="External"/><Relationship Id="rId179" Type="http://schemas.openxmlformats.org/officeDocument/2006/relationships/hyperlink" Target="http://guide.mdsa.net/pages/item.aspx?ID=S1189-540" TargetMode="External"/><Relationship Id="rId386" Type="http://schemas.openxmlformats.org/officeDocument/2006/relationships/hyperlink" Target="http://guide.mdsa.net/pages/item.aspx?ID=S1190-5254" TargetMode="External"/><Relationship Id="rId593" Type="http://schemas.openxmlformats.org/officeDocument/2006/relationships/hyperlink" Target="http://guide.mdsa.net/pages/item.aspx?ID=S1189-153" TargetMode="External"/><Relationship Id="rId607" Type="http://schemas.openxmlformats.org/officeDocument/2006/relationships/hyperlink" Target="http://guide.mdsa.net/pages/item.aspx?ID=S1189-49" TargetMode="External"/><Relationship Id="rId814" Type="http://schemas.openxmlformats.org/officeDocument/2006/relationships/hyperlink" Target="http://msa.maryland.gov/megafile/msa/stagser/s1100/s1189/001000/001083/tif/dsl01083-4.jpg" TargetMode="External"/><Relationship Id="rId1237" Type="http://schemas.openxmlformats.org/officeDocument/2006/relationships/hyperlink" Target="http://msa.maryland.gov/megafile/msa/stagser/s1100/s1189/001500/001511/tif/dsl01511-3.jpg" TargetMode="External"/><Relationship Id="rId1444" Type="http://schemas.openxmlformats.org/officeDocument/2006/relationships/hyperlink" Target="http://www.msa.maryland.gov/megafile/msa/stagser/s1100/s1189/000600/000627/tif/dsl00627-4.tif" TargetMode="External"/><Relationship Id="rId246" Type="http://schemas.openxmlformats.org/officeDocument/2006/relationships/hyperlink" Target="http://msa.maryland.gov/megafile/msa/stagser/s1100/s1189/000500/000565/tif/dsl00565-2.jpg" TargetMode="External"/><Relationship Id="rId453" Type="http://schemas.openxmlformats.org/officeDocument/2006/relationships/hyperlink" Target="http://guide.mdsa.net/pages/item.aspx?ID=S1190-2819" TargetMode="External"/><Relationship Id="rId660" Type="http://schemas.openxmlformats.org/officeDocument/2006/relationships/hyperlink" Target="http://guide.mdsa.net/pages/item.aspx?ID=S1189-149" TargetMode="External"/><Relationship Id="rId898" Type="http://schemas.openxmlformats.org/officeDocument/2006/relationships/hyperlink" Target="http://msa.maryland.gov/megafile/msa/stagser/s1200/s1212/000000/000068/tif/dsl00068-6.jpg" TargetMode="External"/><Relationship Id="rId1083" Type="http://schemas.openxmlformats.org/officeDocument/2006/relationships/hyperlink" Target="http://msa.maryland.gov/megafile/msa/stagser/s1200/s1212/000300/000339/tif/dsl00339-4.jpg" TargetMode="External"/><Relationship Id="rId1290" Type="http://schemas.openxmlformats.org/officeDocument/2006/relationships/hyperlink" Target="http://msa.maryland.gov/megafile/msa/stagser/s1100/s1189/000800/000860/tif/dsl00860-5.jpg" TargetMode="External"/><Relationship Id="rId1304" Type="http://schemas.openxmlformats.org/officeDocument/2006/relationships/hyperlink" Target="http://msa.maryland.gov/megafile/msa/stagser/s1100/s1189/000600/000609/tif/dsl00609-4.tif" TargetMode="External"/><Relationship Id="rId1511" Type="http://schemas.openxmlformats.org/officeDocument/2006/relationships/hyperlink" Target="http://msa.maryland.gov/megafile/msa/stagser/s1100/s1189/000700/000746/tif/dsl00746-3.jpg" TargetMode="External"/><Relationship Id="rId106" Type="http://schemas.openxmlformats.org/officeDocument/2006/relationships/hyperlink" Target="http://guide.mdsa.net/pages/item.aspx?ID=S1190-1768" TargetMode="External"/><Relationship Id="rId313" Type="http://schemas.openxmlformats.org/officeDocument/2006/relationships/hyperlink" Target="http://guide.mdsa.net/pages/item.aspx?ID=S1189-1505" TargetMode="External"/><Relationship Id="rId758" Type="http://schemas.openxmlformats.org/officeDocument/2006/relationships/hyperlink" Target="http://msa.maryland.gov/megafile/msa/stagser/s1200/s1203/001000/001053/tif/dsl01053-3.jpg" TargetMode="External"/><Relationship Id="rId965" Type="http://schemas.openxmlformats.org/officeDocument/2006/relationships/hyperlink" Target="http://msa.maryland.gov/megafile/msa/stagser/s1100/s1189/001000/001081/tif/dsl01081-3.jpg" TargetMode="External"/><Relationship Id="rId1150" Type="http://schemas.openxmlformats.org/officeDocument/2006/relationships/hyperlink" Target="http://msa.maryland.gov/megafile/msa/stagser/s1100/s1189/000000/000028/tif/dsl00028-2.jpg" TargetMode="External"/><Relationship Id="rId1388" Type="http://schemas.openxmlformats.org/officeDocument/2006/relationships/hyperlink" Target="http://www.msa.maryland.gov/megafile/msa/stagser/s1100/s1189/001400/001485/tif/dsl01485-3.tif" TargetMode="External"/><Relationship Id="rId10" Type="http://schemas.openxmlformats.org/officeDocument/2006/relationships/hyperlink" Target="http://guide.mdsa.net/pages/item.aspx?ID=S1189-451" TargetMode="External"/><Relationship Id="rId94" Type="http://schemas.openxmlformats.org/officeDocument/2006/relationships/hyperlink" Target="http://guide.mdsa.net/pages/item.aspx?ID=S1189-175" TargetMode="External"/><Relationship Id="rId397" Type="http://schemas.openxmlformats.org/officeDocument/2006/relationships/hyperlink" Target="http://guide.mdsa.net/pages/item.aspx?ID=S1189-518" TargetMode="External"/><Relationship Id="rId520" Type="http://schemas.openxmlformats.org/officeDocument/2006/relationships/hyperlink" Target="http://guide.mdsa.net/pages/item.aspx?ID=S1189-1642" TargetMode="External"/><Relationship Id="rId618" Type="http://schemas.openxmlformats.org/officeDocument/2006/relationships/hyperlink" Target="http://guide.mdsa.net/pages/item.aspx?ID=S1189-1432" TargetMode="External"/><Relationship Id="rId825" Type="http://schemas.openxmlformats.org/officeDocument/2006/relationships/hyperlink" Target="http://guide.mdsa.net/pages/item.aspx?ID=S1189-993" TargetMode="External"/><Relationship Id="rId1248" Type="http://schemas.openxmlformats.org/officeDocument/2006/relationships/hyperlink" Target="http://msa.maryland.gov/megafile/msa/stagser/s1100/s1189/001700/001770/tif/dsl01770-5.jpg" TargetMode="External"/><Relationship Id="rId1455" Type="http://schemas.openxmlformats.org/officeDocument/2006/relationships/hyperlink" Target="http://msa.maryland.gov/megafile/msa/stagser/s1100/s1189/000400/000447/tif/dsl00447-3.jpg" TargetMode="External"/><Relationship Id="rId257" Type="http://schemas.openxmlformats.org/officeDocument/2006/relationships/hyperlink" Target="http://guide.mdsa.net/pages/item.aspx?ID=S1189-712" TargetMode="External"/><Relationship Id="rId464" Type="http://schemas.openxmlformats.org/officeDocument/2006/relationships/hyperlink" Target="http://msa.maryland.gov/megafile/msa/stagser/s1100/s1189/001000/001001/tif/dsl01001-16.jpg" TargetMode="External"/><Relationship Id="rId1010" Type="http://schemas.openxmlformats.org/officeDocument/2006/relationships/hyperlink" Target="http://msa.maryland.gov/megafile/msa/stagser/s1100/s1189/001800/001818/tif/dsl01818-3.jpg" TargetMode="External"/><Relationship Id="rId1094" Type="http://schemas.openxmlformats.org/officeDocument/2006/relationships/hyperlink" Target="http://msa.maryland.gov/megafile/msa/stagser/s1100/s1189/000200/000291/tif/dsl00291-2.jpg" TargetMode="External"/><Relationship Id="rId1108" Type="http://schemas.openxmlformats.org/officeDocument/2006/relationships/hyperlink" Target="http://msa.maryland.gov/megafile/msa/stagser/s1100/s1189/001000/001001/tif/dsl01001-16.jpg" TargetMode="External"/><Relationship Id="rId1315" Type="http://schemas.openxmlformats.org/officeDocument/2006/relationships/hyperlink" Target="http://msa.maryland.gov/megafile/msa/stagser/s1100/s1189/001600/001611/tif/dsl01611-2.jpg" TargetMode="External"/><Relationship Id="rId117" Type="http://schemas.openxmlformats.org/officeDocument/2006/relationships/hyperlink" Target="http://guide.mdsa.net/pages/item.aspx?ID=S1189-1732" TargetMode="External"/><Relationship Id="rId671" Type="http://schemas.openxmlformats.org/officeDocument/2006/relationships/hyperlink" Target="http://guide.mdsa.net/pages/item.aspx?ID=S1190-5410" TargetMode="External"/><Relationship Id="rId769" Type="http://schemas.openxmlformats.org/officeDocument/2006/relationships/hyperlink" Target="http://msa.maryland.gov/megafile/msa/stagser/s1100/s1189/001100/001198/tif/dsl01198-5.tif" TargetMode="External"/><Relationship Id="rId976" Type="http://schemas.openxmlformats.org/officeDocument/2006/relationships/hyperlink" Target="http://msa.maryland.gov/megafile/msa/stagser/s1100/s1189/000000/000012/tif/dsl00012-2.jpg" TargetMode="External"/><Relationship Id="rId1399" Type="http://schemas.openxmlformats.org/officeDocument/2006/relationships/hyperlink" Target="http://msa.maryland.gov/megafile/msa/stagser/s1200/s1212/000000/000002/tif/dsl00002-3.jpg" TargetMode="External"/><Relationship Id="rId324" Type="http://schemas.openxmlformats.org/officeDocument/2006/relationships/hyperlink" Target="http://guide.mdsa.net/pages/item.aspx?ID=S1189-1687" TargetMode="External"/><Relationship Id="rId531" Type="http://schemas.openxmlformats.org/officeDocument/2006/relationships/hyperlink" Target="http://guide.mdsa.net/pages/item.aspx?ID=S1189-455" TargetMode="External"/><Relationship Id="rId629" Type="http://schemas.openxmlformats.org/officeDocument/2006/relationships/hyperlink" Target="http://guide.mdsa.net/pages/item.aspx?ID=S1189-1769" TargetMode="External"/><Relationship Id="rId1161" Type="http://schemas.openxmlformats.org/officeDocument/2006/relationships/hyperlink" Target="http://msa.maryland.gov/megafile/msa/stagser/s1100/s1190/005400/005410/tif/dsl05410-5.jpg" TargetMode="External"/><Relationship Id="rId1259" Type="http://schemas.openxmlformats.org/officeDocument/2006/relationships/hyperlink" Target="http://msa.maryland.gov/megafile/msa/stagser/s1100/s1189/000000/000052/tif/dsl00052-4.jpg" TargetMode="External"/><Relationship Id="rId1466" Type="http://schemas.openxmlformats.org/officeDocument/2006/relationships/hyperlink" Target="http://msa.maryland.gov/megafile/msa/stagser/s1100/s1189/000000/000064/tif/dsl00064-3.jpg" TargetMode="External"/><Relationship Id="rId836" Type="http://schemas.openxmlformats.org/officeDocument/2006/relationships/hyperlink" Target="http://msa.maryland.gov/megafile/msa/stagser/s1100/s1190/002000/002076/tif/dsl02076-5.jpg" TargetMode="External"/><Relationship Id="rId1021" Type="http://schemas.openxmlformats.org/officeDocument/2006/relationships/hyperlink" Target="http://msa.maryland.gov/megafile/msa/stagser/s1100/s1189/001100/001161/tif/dsl01161-6.jpg" TargetMode="External"/><Relationship Id="rId1119" Type="http://schemas.openxmlformats.org/officeDocument/2006/relationships/hyperlink" Target="http://msa.maryland.gov/megafile/msa/stagser/s1100/s1190/002800/002832/tif/dsl02832-3.jpg" TargetMode="External"/><Relationship Id="rId903" Type="http://schemas.openxmlformats.org/officeDocument/2006/relationships/hyperlink" Target="http://msa.maryland.gov/megafile/msa/stagser/s1100/s1189/000800/000881/tif/dsl00881-3.jpg" TargetMode="External"/><Relationship Id="rId1326" Type="http://schemas.openxmlformats.org/officeDocument/2006/relationships/hyperlink" Target="http://msa.maryland.gov/megafile/msa/stagser/s1100/s1189/001400/001412/tif/dsl01412-3.jpg" TargetMode="External"/><Relationship Id="rId1533" Type="http://schemas.openxmlformats.org/officeDocument/2006/relationships/hyperlink" Target="http://msa.maryland.gov/megafile/msa/stagser/s1100/s1189/000700/000729/tif/dsl00729-3.jpg" TargetMode="External"/><Relationship Id="rId32" Type="http://schemas.openxmlformats.org/officeDocument/2006/relationships/hyperlink" Target="http://guide.mdsa.net/pages/item.aspx?ID=S1189-1608" TargetMode="External"/><Relationship Id="rId181" Type="http://schemas.openxmlformats.org/officeDocument/2006/relationships/hyperlink" Target="http://guide.mdsa.net/pages/item.aspx?ID=S1189-441" TargetMode="External"/><Relationship Id="rId279" Type="http://schemas.openxmlformats.org/officeDocument/2006/relationships/hyperlink" Target="http://guide.mdsa.net/pages/item.aspx?ID=S1189-1689" TargetMode="External"/><Relationship Id="rId486" Type="http://schemas.openxmlformats.org/officeDocument/2006/relationships/hyperlink" Target="http://guide.mdsa.net/pages/item.aspx?ID=S1190-5463" TargetMode="External"/><Relationship Id="rId693" Type="http://schemas.openxmlformats.org/officeDocument/2006/relationships/hyperlink" Target="http://guide.mdsa.net/pages/item.aspx?ID=S1189-913"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8.xml.rels><?xml version="1.0" encoding="UTF-8" standalone="yes"?>
<Relationships xmlns="http://schemas.openxmlformats.org/package/2006/relationships"><Relationship Id="rId3" Type="http://schemas.openxmlformats.org/officeDocument/2006/relationships/hyperlink" Target="https://en.wikipedia.org/wiki/South" TargetMode="External"/><Relationship Id="rId2" Type="http://schemas.openxmlformats.org/officeDocument/2006/relationships/hyperlink" Target="https://en.wikipedia.org/wiki/East" TargetMode="External"/><Relationship Id="rId1" Type="http://schemas.openxmlformats.org/officeDocument/2006/relationships/hyperlink" Target="https://en.wikipedia.org/wiki/North" TargetMode="External"/><Relationship Id="rId5" Type="http://schemas.openxmlformats.org/officeDocument/2006/relationships/printerSettings" Target="../printerSettings/printerSettings7.bin"/><Relationship Id="rId4" Type="http://schemas.openxmlformats.org/officeDocument/2006/relationships/hyperlink" Target="https://en.wikipedia.org/wiki/W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921"/>
  <sheetViews>
    <sheetView workbookViewId="0">
      <pane xSplit="4" ySplit="5" topLeftCell="E6" activePane="bottomRight" state="frozen"/>
      <selection pane="topRight" activeCell="C1" sqref="C1"/>
      <selection pane="bottomLeft" activeCell="A7" sqref="A7"/>
      <selection pane="bottomRight" activeCell="A707" sqref="A707"/>
    </sheetView>
  </sheetViews>
  <sheetFormatPr defaultRowHeight="14.4" x14ac:dyDescent="0.55000000000000004"/>
  <cols>
    <col min="1" max="1" width="11.3671875" customWidth="1"/>
    <col min="2" max="2" width="8.578125" customWidth="1"/>
    <col min="3" max="3" width="7.62890625" customWidth="1"/>
    <col min="4" max="4" width="30.3125" customWidth="1"/>
    <col min="5" max="5" width="28.41796875" customWidth="1"/>
    <col min="6" max="6" width="7.7890625" style="17" customWidth="1"/>
    <col min="7" max="7" width="18.89453125" customWidth="1"/>
    <col min="8" max="8" width="10.20703125" customWidth="1"/>
    <col min="9" max="9" width="10.83984375" customWidth="1"/>
    <col min="10" max="10" width="8.83984375" customWidth="1"/>
    <col min="11" max="11" width="9.68359375" customWidth="1"/>
    <col min="12" max="12" width="12.734375" customWidth="1"/>
    <col min="13" max="13" width="17.83984375" customWidth="1"/>
    <col min="14" max="14" width="11.41796875" customWidth="1"/>
    <col min="15" max="15" width="8.578125" customWidth="1"/>
    <col min="16" max="16" width="26.15625" customWidth="1"/>
    <col min="17" max="17" width="27.68359375" customWidth="1"/>
    <col min="18" max="18" width="11.89453125" customWidth="1"/>
    <col min="19" max="19" width="18.68359375" customWidth="1"/>
    <col min="20" max="20" width="18.26171875" customWidth="1"/>
    <col min="21" max="21" width="13" customWidth="1"/>
    <col min="22" max="22" width="19.15625" customWidth="1"/>
    <col min="23" max="23" width="13.68359375" customWidth="1"/>
    <col min="24" max="24" width="17.15625" customWidth="1"/>
    <col min="25" max="25" width="15.83984375" customWidth="1"/>
    <col min="26" max="26" width="15.68359375" customWidth="1"/>
    <col min="27" max="27" width="8.83984375" customWidth="1"/>
    <col min="28" max="28" width="13.20703125" customWidth="1"/>
    <col min="29" max="29" width="8.83984375" customWidth="1"/>
    <col min="30" max="30" width="7.83984375" customWidth="1"/>
    <col min="31" max="31" width="54.47265625" customWidth="1"/>
    <col min="32" max="32" width="17.83984375" customWidth="1"/>
  </cols>
  <sheetData>
    <row r="1" spans="1:32" ht="18.3" x14ac:dyDescent="0.55000000000000004">
      <c r="B1" s="2" t="s">
        <v>2578</v>
      </c>
      <c r="C1" s="2"/>
      <c r="E1" t="s">
        <v>3517</v>
      </c>
    </row>
    <row r="2" spans="1:32" ht="18.3" x14ac:dyDescent="0.55000000000000004">
      <c r="B2" s="2" t="s">
        <v>2624</v>
      </c>
      <c r="C2" s="2"/>
      <c r="AE2" s="108" t="s">
        <v>10146</v>
      </c>
    </row>
    <row r="3" spans="1:32" x14ac:dyDescent="0.55000000000000004">
      <c r="B3" t="s">
        <v>2577</v>
      </c>
    </row>
    <row r="5" spans="1:32" ht="28.8" x14ac:dyDescent="0.55000000000000004">
      <c r="A5" s="5" t="s">
        <v>9710</v>
      </c>
      <c r="B5" s="3" t="s">
        <v>25</v>
      </c>
      <c r="C5" s="106" t="s">
        <v>10145</v>
      </c>
      <c r="D5" s="4" t="s">
        <v>26</v>
      </c>
      <c r="E5" s="4" t="s">
        <v>27</v>
      </c>
      <c r="F5" s="22" t="s">
        <v>2625</v>
      </c>
      <c r="G5" s="4" t="s">
        <v>2626</v>
      </c>
      <c r="H5" s="4" t="s">
        <v>28</v>
      </c>
      <c r="I5" s="4" t="s">
        <v>2372</v>
      </c>
      <c r="J5" s="4" t="s">
        <v>2622</v>
      </c>
      <c r="K5" s="4" t="s">
        <v>2623</v>
      </c>
      <c r="L5" s="4" t="s">
        <v>2579</v>
      </c>
      <c r="M5" s="4" t="s">
        <v>2618</v>
      </c>
      <c r="N5" s="4" t="s">
        <v>2580</v>
      </c>
      <c r="O5" s="4" t="s">
        <v>2598</v>
      </c>
      <c r="P5" s="4" t="s">
        <v>2599</v>
      </c>
      <c r="Q5" s="4" t="s">
        <v>3954</v>
      </c>
      <c r="R5" s="4" t="s">
        <v>2593</v>
      </c>
      <c r="S5" s="4" t="s">
        <v>2594</v>
      </c>
      <c r="T5" s="4" t="s">
        <v>2595</v>
      </c>
      <c r="U5" s="4" t="s">
        <v>2596</v>
      </c>
      <c r="V5" s="5" t="s">
        <v>2613</v>
      </c>
      <c r="W5" s="5" t="s">
        <v>4838</v>
      </c>
      <c r="X5" s="5" t="s">
        <v>3936</v>
      </c>
      <c r="Y5" s="5" t="s">
        <v>3994</v>
      </c>
      <c r="Z5" s="5" t="s">
        <v>4023</v>
      </c>
      <c r="AA5" s="5" t="s">
        <v>4024</v>
      </c>
      <c r="AB5" s="5" t="s">
        <v>4606</v>
      </c>
      <c r="AC5" s="5" t="s">
        <v>4847</v>
      </c>
      <c r="AD5" s="5" t="s">
        <v>5960</v>
      </c>
      <c r="AE5" s="5" t="s">
        <v>5972</v>
      </c>
      <c r="AF5" s="5" t="s">
        <v>9709</v>
      </c>
    </row>
    <row r="6" spans="1:32" ht="57.6" x14ac:dyDescent="0.55000000000000004">
      <c r="A6" s="103" t="str">
        <f>HYPERLINK(AF6,B6)</f>
        <v>HO-745</v>
      </c>
      <c r="B6" t="s">
        <v>29</v>
      </c>
      <c r="C6">
        <f>IFERROR(VALUE(SUBSTITUTE(B6,"HO-","")),9999)</f>
        <v>745</v>
      </c>
      <c r="D6" s="4" t="s">
        <v>30</v>
      </c>
      <c r="E6" s="4" t="s">
        <v>31</v>
      </c>
      <c r="F6" s="22" t="s">
        <v>2585</v>
      </c>
      <c r="G6" s="4" t="s">
        <v>31</v>
      </c>
      <c r="H6" s="4" t="s">
        <v>32</v>
      </c>
      <c r="I6" s="4"/>
      <c r="J6" s="4"/>
      <c r="K6" s="4"/>
      <c r="L6" s="4" t="s">
        <v>2581</v>
      </c>
      <c r="M6" s="4"/>
      <c r="N6" s="4"/>
      <c r="O6" s="4"/>
      <c r="P6" s="4"/>
      <c r="Q6" s="4" t="s">
        <v>10384</v>
      </c>
      <c r="R6" s="22"/>
      <c r="S6" s="4" t="s">
        <v>5441</v>
      </c>
      <c r="T6" s="4" t="str">
        <f>IFERROR(VLOOKUP(UPPER(S6),LandGrants[],7,FALSE),"")</f>
        <v>1775-11</v>
      </c>
      <c r="U6" s="4" t="str">
        <f>IFERROR(VLOOKUP(S6,LandGrants[],9,FALSE),"")</f>
        <v xml:space="preserve"> Henry Ridgely</v>
      </c>
      <c r="V6" s="5"/>
      <c r="W6" s="5"/>
      <c r="X6" s="5"/>
      <c r="Y6" s="5"/>
      <c r="Z6" s="5"/>
      <c r="AA6" s="5"/>
      <c r="AB6" s="5"/>
      <c r="AC6" s="5">
        <f>VALUE(SUBSTITUTE(SUBSTITUTE(SUBSTITUTE(RIGHT(B6,4),"HO",""),"O",""),"-",""))</f>
        <v>745</v>
      </c>
      <c r="AD6" s="5"/>
      <c r="AE6" s="5" t="str">
        <f>IF(ISBLANK(M6),"",IF(ISBLANK(N6),"",N6 &amp; " ") &amp; M6 &amp; " built in " &amp;R6 &amp; " on a tract of land called " &amp; S6 &amp; " patented by " &amp; TRIM(T6) &amp; " in " &amp; U6 &amp; ";  Original owner(s): " &amp; Q6)</f>
        <v/>
      </c>
      <c r="AF6" s="5" t="str">
        <f>"https://mht.maryland.gov/secure/medusa/PDF/Howard/"&amp;B6&amp;".pdf"</f>
        <v>https://mht.maryland.gov/secure/medusa/PDF/Howard/HO-745.pdf</v>
      </c>
    </row>
    <row r="7" spans="1:32" ht="57.6" x14ac:dyDescent="0.55000000000000004">
      <c r="A7" s="103" t="str">
        <f>HYPERLINK(AF7,B7)</f>
        <v>HO-172</v>
      </c>
      <c r="B7" t="s">
        <v>33</v>
      </c>
      <c r="C7">
        <f>IFERROR(VALUE(SUBSTITUTE(B7,"HO-","")),9999)</f>
        <v>172</v>
      </c>
      <c r="D7" s="4" t="s">
        <v>34</v>
      </c>
      <c r="E7" s="4" t="s">
        <v>35</v>
      </c>
      <c r="F7" s="22" t="s">
        <v>2627</v>
      </c>
      <c r="G7" s="4" t="s">
        <v>2628</v>
      </c>
      <c r="H7" s="4" t="s">
        <v>36</v>
      </c>
      <c r="I7" s="4" t="s">
        <v>136</v>
      </c>
      <c r="J7" s="4"/>
      <c r="K7" s="4"/>
      <c r="L7" s="4" t="s">
        <v>2582</v>
      </c>
      <c r="M7" s="4"/>
      <c r="N7" s="4"/>
      <c r="O7" s="4"/>
      <c r="P7" s="4"/>
      <c r="Q7" s="4"/>
      <c r="R7" s="22"/>
      <c r="S7" s="4"/>
      <c r="T7" s="4" t="str">
        <f>IFERROR(VLOOKUP(UPPER(S7),LandGrants[],7,FALSE),"")</f>
        <v/>
      </c>
      <c r="U7" s="4" t="str">
        <f>IFERROR(VLOOKUP(S7,LandGrants[],9,FALSE),"")</f>
        <v/>
      </c>
      <c r="V7" s="5"/>
      <c r="W7" s="5"/>
      <c r="X7" s="5"/>
      <c r="Y7" s="5"/>
      <c r="Z7" s="5"/>
      <c r="AA7" s="5"/>
      <c r="AB7" s="5"/>
      <c r="AC7" s="5">
        <f>VALUE(SUBSTITUTE(SUBSTITUTE(SUBSTITUTE(RIGHT(B7,4),"HO",""),"O",""),"-",""))</f>
        <v>172</v>
      </c>
      <c r="AD7" s="5"/>
      <c r="AE7" s="5" t="str">
        <f>IF(ISBLANK(M7),"",IF(ISBLANK(N7),"",N7 &amp; " ") &amp; M7 &amp; " built in " &amp;R7 &amp; " on a tract of land called " &amp; S7 &amp; " patented by " &amp; TRIM(T7) &amp; " in " &amp; U7 &amp; ";  Original owner(s): " &amp; Q7)</f>
        <v/>
      </c>
      <c r="AF7" s="5" t="str">
        <f>"https://mht.maryland.gov/secure/medusa/PDF/Howard/"&amp;B7&amp;".pdf"</f>
        <v>https://mht.maryland.gov/secure/medusa/PDF/Howard/HO-172.pdf</v>
      </c>
    </row>
    <row r="8" spans="1:32" ht="57.6" x14ac:dyDescent="0.55000000000000004">
      <c r="A8" s="103" t="str">
        <f>HYPERLINK(AF8,B8)</f>
        <v>HO-766</v>
      </c>
      <c r="B8" t="s">
        <v>37</v>
      </c>
      <c r="C8">
        <f>IFERROR(VALUE(SUBSTITUTE(B8,"HO-","")),9999)</f>
        <v>766</v>
      </c>
      <c r="D8" s="4" t="s">
        <v>38</v>
      </c>
      <c r="E8" s="4" t="s">
        <v>39</v>
      </c>
      <c r="F8" s="22" t="s">
        <v>2585</v>
      </c>
      <c r="G8" s="4" t="s">
        <v>39</v>
      </c>
      <c r="H8" s="4" t="s">
        <v>40</v>
      </c>
      <c r="I8" s="4" t="s">
        <v>136</v>
      </c>
      <c r="J8" s="4"/>
      <c r="K8" s="4"/>
      <c r="L8" s="4" t="s">
        <v>2583</v>
      </c>
      <c r="M8" s="4"/>
      <c r="N8" s="4"/>
      <c r="O8" s="4"/>
      <c r="P8" s="4"/>
      <c r="Q8" s="4"/>
      <c r="R8" s="22"/>
      <c r="S8" s="4"/>
      <c r="T8" s="4" t="str">
        <f>IFERROR(VLOOKUP(UPPER(S8),LandGrants[],7,FALSE),"")</f>
        <v/>
      </c>
      <c r="U8" s="4" t="str">
        <f>IFERROR(VLOOKUP(S8,LandGrants[],9,FALSE),"")</f>
        <v/>
      </c>
      <c r="V8" s="5"/>
      <c r="W8" s="5"/>
      <c r="X8" s="5"/>
      <c r="Y8" s="5"/>
      <c r="Z8" s="5"/>
      <c r="AA8" s="5"/>
      <c r="AB8" s="5"/>
      <c r="AC8" s="5">
        <f>VALUE(SUBSTITUTE(SUBSTITUTE(SUBSTITUTE(RIGHT(B8,4),"HO",""),"O",""),"-",""))</f>
        <v>766</v>
      </c>
      <c r="AD8" s="5"/>
      <c r="AE8" s="5" t="str">
        <f>IF(ISBLANK(M8),"",IF(ISBLANK(N8),"",N8 &amp; " ") &amp; M8 &amp; " built in " &amp;R8 &amp; " on a tract of land called " &amp; S8 &amp; " patented by " &amp; TRIM(T8) &amp; " in " &amp; U8 &amp; ";  Original owner(s): " &amp; Q8)</f>
        <v/>
      </c>
      <c r="AF8" s="5" t="str">
        <f>"https://mht.maryland.gov/secure/medusa/PDF/Howard/"&amp;B8&amp;".pdf"</f>
        <v>https://mht.maryland.gov/secure/medusa/PDF/Howard/HO-766.pdf</v>
      </c>
    </row>
    <row r="9" spans="1:32" ht="57.6" x14ac:dyDescent="0.55000000000000004">
      <c r="A9" s="103" t="str">
        <f>HYPERLINK(AF9,B9)</f>
        <v>HO-157</v>
      </c>
      <c r="B9" t="s">
        <v>41</v>
      </c>
      <c r="C9">
        <f>IFERROR(VALUE(SUBSTITUTE(B9,"HO-","")),9999)</f>
        <v>157</v>
      </c>
      <c r="D9" s="4" t="s">
        <v>42</v>
      </c>
      <c r="E9" s="4" t="s">
        <v>43</v>
      </c>
      <c r="F9" s="22" t="s">
        <v>2585</v>
      </c>
      <c r="G9" s="4" t="s">
        <v>43</v>
      </c>
      <c r="H9" s="4" t="s">
        <v>36</v>
      </c>
      <c r="I9" s="4" t="s">
        <v>136</v>
      </c>
      <c r="J9" s="4"/>
      <c r="K9" s="4"/>
      <c r="L9" s="4" t="s">
        <v>2581</v>
      </c>
      <c r="M9" s="4" t="s">
        <v>4099</v>
      </c>
      <c r="N9" s="4" t="s">
        <v>2604</v>
      </c>
      <c r="O9" s="4"/>
      <c r="P9" s="4"/>
      <c r="Q9" s="4"/>
      <c r="R9" s="22"/>
      <c r="S9" s="4"/>
      <c r="T9" s="4" t="str">
        <f>IFERROR(VLOOKUP(UPPER(S9),LandGrants[],7,FALSE),"")</f>
        <v/>
      </c>
      <c r="U9" s="4" t="str">
        <f>IFERROR(VLOOKUP(S9,LandGrants[],9,FALSE),"")</f>
        <v/>
      </c>
      <c r="V9" s="5"/>
      <c r="W9" s="5"/>
      <c r="X9" s="5"/>
      <c r="Y9" s="5"/>
      <c r="Z9" s="5"/>
      <c r="AA9" s="5"/>
      <c r="AB9" s="5"/>
      <c r="AC9" s="5">
        <f>VALUE(SUBSTITUTE(SUBSTITUTE(SUBSTITUTE(RIGHT(B9,4),"HO",""),"O",""),"-",""))</f>
        <v>157</v>
      </c>
      <c r="AD9" s="5"/>
      <c r="AE9" s="5" t="str">
        <f>IF(ISBLANK(M9),"",IF(ISBLANK(N9),"",N9 &amp; " ") &amp; M9 &amp; " built in " &amp;R9 &amp; " on a tract of land called " &amp; S9 &amp; " patented by " &amp; TRIM(T9) &amp; " in " &amp; U9 &amp; ";  Original owner(s): " &amp; Q9)</f>
        <v xml:space="preserve">Razed Ruin built in  on a tract of land called  patented by  in ;  Original owner(s): </v>
      </c>
      <c r="AF9" s="5" t="str">
        <f>"https://mht.maryland.gov/secure/medusa/PDF/Howard/"&amp;B9&amp;".pdf"</f>
        <v>https://mht.maryland.gov/secure/medusa/PDF/Howard/HO-157.pdf</v>
      </c>
    </row>
    <row r="10" spans="1:32" ht="57.6" x14ac:dyDescent="0.55000000000000004">
      <c r="A10" s="103" t="str">
        <f>HYPERLINK(AF10,B10)</f>
        <v>HO-1032</v>
      </c>
      <c r="B10" t="s">
        <v>44</v>
      </c>
      <c r="C10">
        <f>IFERROR(VALUE(SUBSTITUTE(B10,"HO-","")),9999)</f>
        <v>1032</v>
      </c>
      <c r="D10" s="4" t="s">
        <v>45</v>
      </c>
      <c r="E10" s="4" t="s">
        <v>46</v>
      </c>
      <c r="F10" s="22" t="s">
        <v>2629</v>
      </c>
      <c r="G10" s="4" t="s">
        <v>2630</v>
      </c>
      <c r="H10" s="4" t="s">
        <v>47</v>
      </c>
      <c r="I10" s="4" t="s">
        <v>136</v>
      </c>
      <c r="J10" s="4"/>
      <c r="K10" s="4"/>
      <c r="L10" s="4" t="s">
        <v>975</v>
      </c>
      <c r="M10" s="4"/>
      <c r="N10" s="4"/>
      <c r="O10" s="4"/>
      <c r="P10" s="4"/>
      <c r="Q10" s="4"/>
      <c r="R10" s="22"/>
      <c r="S10" s="4"/>
      <c r="T10" s="4" t="str">
        <f>IFERROR(VLOOKUP(UPPER(S10),LandGrants[],7,FALSE),"")</f>
        <v/>
      </c>
      <c r="U10" s="4" t="str">
        <f>IFERROR(VLOOKUP(S10,LandGrants[],9,FALSE),"")</f>
        <v/>
      </c>
      <c r="V10" s="5"/>
      <c r="W10" s="5"/>
      <c r="X10" s="5"/>
      <c r="Y10" s="5"/>
      <c r="Z10" s="5"/>
      <c r="AA10" s="5"/>
      <c r="AB10" s="5"/>
      <c r="AC10" s="5">
        <f>VALUE(SUBSTITUTE(SUBSTITUTE(SUBSTITUTE(RIGHT(B10,4),"HO",""),"O",""),"-",""))</f>
        <v>1032</v>
      </c>
      <c r="AD10" s="5"/>
      <c r="AE10" s="5" t="str">
        <f>IF(ISBLANK(M10),"",IF(ISBLANK(N10),"",N10 &amp; " ") &amp; M10 &amp; " built in " &amp;R10 &amp; " on a tract of land called " &amp; S10 &amp; " patented by " &amp; TRIM(T10) &amp; " in " &amp; U10 &amp; ";  Original owner(s): " &amp; Q10)</f>
        <v/>
      </c>
      <c r="AF10" s="5" t="str">
        <f>"https://mht.maryland.gov/secure/medusa/PDF/Howard/"&amp;B10&amp;".pdf"</f>
        <v>https://mht.maryland.gov/secure/medusa/PDF/Howard/HO-1032.pdf</v>
      </c>
    </row>
    <row r="11" spans="1:32" ht="57.6" x14ac:dyDescent="0.55000000000000004">
      <c r="A11" s="103" t="str">
        <f>HYPERLINK(AF11,B11)</f>
        <v>HO-118</v>
      </c>
      <c r="B11" t="s">
        <v>48</v>
      </c>
      <c r="C11">
        <f>IFERROR(VALUE(SUBSTITUTE(B11,"HO-","")),9999)</f>
        <v>118</v>
      </c>
      <c r="D11" s="4" t="s">
        <v>49</v>
      </c>
      <c r="E11" s="4" t="s">
        <v>50</v>
      </c>
      <c r="F11" s="22" t="s">
        <v>2631</v>
      </c>
      <c r="G11" s="4" t="s">
        <v>2632</v>
      </c>
      <c r="H11" s="4" t="s">
        <v>51</v>
      </c>
      <c r="I11" s="4"/>
      <c r="J11" s="4"/>
      <c r="K11" s="4"/>
      <c r="L11" s="4" t="s">
        <v>2584</v>
      </c>
      <c r="M11" s="4"/>
      <c r="N11" s="4" t="s">
        <v>2604</v>
      </c>
      <c r="O11" s="4"/>
      <c r="P11" s="4"/>
      <c r="Q11" s="4"/>
      <c r="R11" s="22"/>
      <c r="S11" s="4"/>
      <c r="T11" s="4" t="str">
        <f>IFERROR(VLOOKUP(UPPER(S11),LandGrants[],7,FALSE),"")</f>
        <v/>
      </c>
      <c r="U11" s="4" t="str">
        <f>IFERROR(VLOOKUP(S11,LandGrants[],9,FALSE),"")</f>
        <v/>
      </c>
      <c r="V11" s="5"/>
      <c r="W11" s="5"/>
      <c r="X11" s="5"/>
      <c r="Y11" s="5"/>
      <c r="Z11" s="5"/>
      <c r="AA11" s="5"/>
      <c r="AB11" s="5"/>
      <c r="AC11" s="5">
        <f>VALUE(SUBSTITUTE(SUBSTITUTE(SUBSTITUTE(RIGHT(B11,4),"HO",""),"O",""),"-",""))</f>
        <v>118</v>
      </c>
      <c r="AD11" s="5"/>
      <c r="AE11" s="5" t="str">
        <f>IF(ISBLANK(M11),"",IF(ISBLANK(N11),"",N11 &amp; " ") &amp; M11 &amp; " built in " &amp;R11 &amp; " on a tract of land called " &amp; S11 &amp; " patented by " &amp; TRIM(T11) &amp; " in " &amp; U11 &amp; ";  Original owner(s): " &amp; Q11)</f>
        <v/>
      </c>
      <c r="AF11" s="5" t="str">
        <f>"https://mht.maryland.gov/secure/medusa/PDF/Howard/"&amp;B11&amp;".pdf"</f>
        <v>https://mht.maryland.gov/secure/medusa/PDF/Howard/HO-118.pdf</v>
      </c>
    </row>
    <row r="12" spans="1:32" ht="57.6" x14ac:dyDescent="0.55000000000000004">
      <c r="A12" s="103" t="str">
        <f>HYPERLINK(AF12,B12)</f>
        <v>HO-257</v>
      </c>
      <c r="B12" t="s">
        <v>52</v>
      </c>
      <c r="C12">
        <f>IFERROR(VALUE(SUBSTITUTE(B12,"HO-","")),9999)</f>
        <v>257</v>
      </c>
      <c r="D12" s="4" t="s">
        <v>53</v>
      </c>
      <c r="E12" s="4" t="s">
        <v>54</v>
      </c>
      <c r="F12" s="22" t="s">
        <v>2633</v>
      </c>
      <c r="G12" s="4" t="s">
        <v>898</v>
      </c>
      <c r="H12" s="4" t="s">
        <v>51</v>
      </c>
      <c r="I12" s="4"/>
      <c r="J12" s="4"/>
      <c r="K12" s="4"/>
      <c r="L12" s="4" t="s">
        <v>975</v>
      </c>
      <c r="M12" s="4"/>
      <c r="N12" s="4"/>
      <c r="O12" s="4"/>
      <c r="P12" s="4"/>
      <c r="Q12" s="4"/>
      <c r="R12" s="22"/>
      <c r="S12" s="4"/>
      <c r="T12" s="4" t="str">
        <f>IFERROR(VLOOKUP(UPPER(S12),LandGrants[],7,FALSE),"")</f>
        <v/>
      </c>
      <c r="U12" s="4" t="str">
        <f>IFERROR(VLOOKUP(S12,LandGrants[],9,FALSE),"")</f>
        <v/>
      </c>
      <c r="V12" s="5"/>
      <c r="W12" s="5"/>
      <c r="X12" s="5"/>
      <c r="Y12" s="5"/>
      <c r="Z12" s="5"/>
      <c r="AA12" s="5"/>
      <c r="AB12" s="5"/>
      <c r="AC12" s="5">
        <f>VALUE(SUBSTITUTE(SUBSTITUTE(SUBSTITUTE(RIGHT(B12,4),"HO",""),"O",""),"-",""))</f>
        <v>257</v>
      </c>
      <c r="AD12" s="5"/>
      <c r="AE12" s="5" t="str">
        <f>IF(ISBLANK(M12),"",IF(ISBLANK(N12),"",N12 &amp; " ") &amp; M12 &amp; " built in " &amp;R12 &amp; " on a tract of land called " &amp; S12 &amp; " patented by " &amp; TRIM(T12) &amp; " in " &amp; U12 &amp; ";  Original owner(s): " &amp; Q12)</f>
        <v/>
      </c>
      <c r="AF12" s="5" t="str">
        <f>"https://mht.maryland.gov/secure/medusa/PDF/Howard/"&amp;B12&amp;".pdf"</f>
        <v>https://mht.maryland.gov/secure/medusa/PDF/Howard/HO-257.pdf</v>
      </c>
    </row>
    <row r="13" spans="1:32" ht="57.6" x14ac:dyDescent="0.55000000000000004">
      <c r="A13" s="103" t="str">
        <f>HYPERLINK(AF13,B13)</f>
        <v>HO-256</v>
      </c>
      <c r="B13" t="s">
        <v>55</v>
      </c>
      <c r="C13">
        <f>IFERROR(VALUE(SUBSTITUTE(B13,"HO-","")),9999)</f>
        <v>256</v>
      </c>
      <c r="D13" s="4" t="s">
        <v>56</v>
      </c>
      <c r="E13" s="4" t="s">
        <v>57</v>
      </c>
      <c r="F13" s="22" t="s">
        <v>2634</v>
      </c>
      <c r="G13" s="4" t="s">
        <v>898</v>
      </c>
      <c r="H13" s="4" t="s">
        <v>51</v>
      </c>
      <c r="I13" s="4"/>
      <c r="J13" s="4"/>
      <c r="K13" s="4"/>
      <c r="L13" s="4" t="s">
        <v>975</v>
      </c>
      <c r="M13" s="4" t="s">
        <v>5979</v>
      </c>
      <c r="N13" s="4" t="s">
        <v>5973</v>
      </c>
      <c r="O13" s="4">
        <v>1979</v>
      </c>
      <c r="P13" s="4" t="s">
        <v>4572</v>
      </c>
      <c r="Q13" s="4" t="s">
        <v>6004</v>
      </c>
      <c r="R13" s="22" t="s">
        <v>4815</v>
      </c>
      <c r="S13" s="4" t="s">
        <v>5364</v>
      </c>
      <c r="T13" s="4" t="str">
        <f>IFERROR(VLOOKUP(UPPER(S13),LandGrants[],7,FALSE),"")</f>
        <v>1756-02</v>
      </c>
      <c r="U13" s="4" t="str">
        <f>IFERROR(VLOOKUP(S13,LandGrants[],9,FALSE),"")</f>
        <v xml:space="preserve"> Henry  Griffith</v>
      </c>
      <c r="V13" s="5"/>
      <c r="W13" s="5"/>
      <c r="X13" s="5"/>
      <c r="Y13" s="5"/>
      <c r="Z13" s="5"/>
      <c r="AA13" s="5"/>
      <c r="AB13" s="5"/>
      <c r="AC13" s="5">
        <f>VALUE(SUBSTITUTE(SUBSTITUTE(SUBSTITUTE(RIGHT(B13,4),"HO",""),"O",""),"-",""))</f>
        <v>256</v>
      </c>
      <c r="AD13" s="5" t="s">
        <v>5961</v>
      </c>
      <c r="AE13" s="5" t="str">
        <f>IF(ISBLANK(M13),"",IF(ISBLANK(N13),"",N13 &amp; " ") &amp; M13 &amp; " built in " &amp;R13 &amp; " on a tract of land called " &amp; S13 &amp; " patented by " &amp; TRIM(T13) &amp; " in " &amp; U13 &amp; ";  Original owner(s): " &amp; Q13)</f>
        <v>Privately-owned Victorian Queen Anne frame house built in 1913 on a tract of land called Fredericks Burgh patented by 1756-02 in  Henry  Griffith;  Original owner(s): Gov. Edwin Warfield passed it to his brother Marshall T. Warfield to his son Albert G. Warfield</v>
      </c>
      <c r="AF13" s="5" t="str">
        <f>"https://mht.maryland.gov/secure/medusa/PDF/Howard/"&amp;B13&amp;".pdf"</f>
        <v>https://mht.maryland.gov/secure/medusa/PDF/Howard/HO-256.pdf</v>
      </c>
    </row>
    <row r="14" spans="1:32" ht="57.6" x14ac:dyDescent="0.55000000000000004">
      <c r="A14" s="103" t="str">
        <f>HYPERLINK(AF14,B14)</f>
        <v>HO-129</v>
      </c>
      <c r="B14" t="s">
        <v>58</v>
      </c>
      <c r="C14">
        <f>IFERROR(VALUE(SUBSTITUTE(B14,"HO-","")),9999)</f>
        <v>129</v>
      </c>
      <c r="D14" s="4" t="s">
        <v>59</v>
      </c>
      <c r="E14" s="4" t="s">
        <v>60</v>
      </c>
      <c r="F14" s="22" t="s">
        <v>2585</v>
      </c>
      <c r="G14" s="4" t="s">
        <v>60</v>
      </c>
      <c r="H14" s="4" t="s">
        <v>61</v>
      </c>
      <c r="I14" s="4"/>
      <c r="J14" s="4"/>
      <c r="K14" s="4"/>
      <c r="L14" s="4" t="s">
        <v>2585</v>
      </c>
      <c r="M14" s="4"/>
      <c r="N14" s="4"/>
      <c r="O14" s="4"/>
      <c r="P14" s="4"/>
      <c r="Q14" s="4"/>
      <c r="R14" s="22"/>
      <c r="S14" s="4"/>
      <c r="T14" s="4" t="str">
        <f>IFERROR(VLOOKUP(UPPER(S14),LandGrants[],7,FALSE),"")</f>
        <v/>
      </c>
      <c r="U14" s="4" t="str">
        <f>IFERROR(VLOOKUP(S14,LandGrants[],9,FALSE),"")</f>
        <v/>
      </c>
      <c r="V14" s="5"/>
      <c r="W14" s="5"/>
      <c r="X14" s="5"/>
      <c r="Y14" s="5"/>
      <c r="Z14" s="5"/>
      <c r="AA14" s="5"/>
      <c r="AB14" s="5"/>
      <c r="AC14" s="5">
        <f>VALUE(SUBSTITUTE(SUBSTITUTE(SUBSTITUTE(RIGHT(B14,4),"HO",""),"O",""),"-",""))</f>
        <v>129</v>
      </c>
      <c r="AD14" s="5"/>
      <c r="AE14" s="5" t="str">
        <f>IF(ISBLANK(M14),"",IF(ISBLANK(N14),"",N14 &amp; " ") &amp; M14 &amp; " built in " &amp;R14 &amp; " on a tract of land called " &amp; S14 &amp; " patented by " &amp; TRIM(T14) &amp; " in " &amp; U14 &amp; ";  Original owner(s): " &amp; Q14)</f>
        <v/>
      </c>
      <c r="AF14" s="5" t="str">
        <f>"https://mht.maryland.gov/secure/medusa/PDF/Howard/"&amp;B14&amp;".pdf"</f>
        <v>https://mht.maryland.gov/secure/medusa/PDF/Howard/HO-129.pdf</v>
      </c>
    </row>
    <row r="15" spans="1:32" ht="57.6" x14ac:dyDescent="0.55000000000000004">
      <c r="A15" s="103" t="str">
        <f>HYPERLINK(AF15,B15)</f>
        <v>HO-850</v>
      </c>
      <c r="B15" t="s">
        <v>62</v>
      </c>
      <c r="C15">
        <f>IFERROR(VALUE(SUBSTITUTE(B15,"HO-","")),9999)</f>
        <v>850</v>
      </c>
      <c r="D15" s="4" t="s">
        <v>63</v>
      </c>
      <c r="E15" s="4" t="s">
        <v>64</v>
      </c>
      <c r="F15" s="22" t="s">
        <v>2635</v>
      </c>
      <c r="G15" s="4" t="s">
        <v>2636</v>
      </c>
      <c r="H15" s="4" t="s">
        <v>65</v>
      </c>
      <c r="I15" s="4" t="s">
        <v>136</v>
      </c>
      <c r="J15" s="4"/>
      <c r="K15" s="4"/>
      <c r="L15" s="4" t="s">
        <v>975</v>
      </c>
      <c r="M15" s="4"/>
      <c r="N15" s="4"/>
      <c r="O15" s="4"/>
      <c r="P15" s="4"/>
      <c r="Q15" s="4"/>
      <c r="R15" s="22"/>
      <c r="S15" s="4"/>
      <c r="T15" s="4" t="str">
        <f>IFERROR(VLOOKUP(UPPER(S15),LandGrants[],7,FALSE),"")</f>
        <v/>
      </c>
      <c r="U15" s="4" t="str">
        <f>IFERROR(VLOOKUP(S15,LandGrants[],9,FALSE),"")</f>
        <v/>
      </c>
      <c r="V15" s="5"/>
      <c r="W15" s="5"/>
      <c r="X15" s="5"/>
      <c r="Y15" s="5"/>
      <c r="Z15" s="5"/>
      <c r="AA15" s="5"/>
      <c r="AB15" s="5"/>
      <c r="AC15" s="5">
        <f>VALUE(SUBSTITUTE(SUBSTITUTE(SUBSTITUTE(RIGHT(B15,4),"HO",""),"O",""),"-",""))</f>
        <v>850</v>
      </c>
      <c r="AD15" s="5"/>
      <c r="AE15" s="5" t="str">
        <f>IF(ISBLANK(M15),"",IF(ISBLANK(N15),"",N15 &amp; " ") &amp; M15 &amp; " built in " &amp;R15 &amp; " on a tract of land called " &amp; S15 &amp; " patented by " &amp; TRIM(T15) &amp; " in " &amp; U15 &amp; ";  Original owner(s): " &amp; Q15)</f>
        <v/>
      </c>
      <c r="AF15" s="5" t="str">
        <f>"https://mht.maryland.gov/secure/medusa/PDF/Howard/"&amp;B15&amp;".pdf"</f>
        <v>https://mht.maryland.gov/secure/medusa/PDF/Howard/HO-850.pdf</v>
      </c>
    </row>
    <row r="16" spans="1:32" ht="57.6" x14ac:dyDescent="0.55000000000000004">
      <c r="A16" s="103" t="str">
        <f>HYPERLINK(AF16,B16)</f>
        <v>HO-150</v>
      </c>
      <c r="B16" t="s">
        <v>66</v>
      </c>
      <c r="C16">
        <f>IFERROR(VALUE(SUBSTITUTE(B16,"HO-","")),9999)</f>
        <v>150</v>
      </c>
      <c r="D16" s="4" t="s">
        <v>67</v>
      </c>
      <c r="E16" s="4" t="s">
        <v>68</v>
      </c>
      <c r="F16" s="22" t="s">
        <v>2637</v>
      </c>
      <c r="G16" s="4" t="s">
        <v>2638</v>
      </c>
      <c r="H16" s="4" t="s">
        <v>47</v>
      </c>
      <c r="I16" s="4" t="s">
        <v>136</v>
      </c>
      <c r="J16" s="4"/>
      <c r="K16" s="4"/>
      <c r="L16" s="4" t="s">
        <v>975</v>
      </c>
      <c r="M16" s="4"/>
      <c r="N16" s="4"/>
      <c r="O16" s="4"/>
      <c r="P16" s="4"/>
      <c r="Q16" s="4"/>
      <c r="R16" s="22"/>
      <c r="S16" s="4"/>
      <c r="T16" s="4" t="str">
        <f>IFERROR(VLOOKUP(UPPER(S16),LandGrants[],7,FALSE),"")</f>
        <v/>
      </c>
      <c r="U16" s="4" t="str">
        <f>IFERROR(VLOOKUP(S16,LandGrants[],9,FALSE),"")</f>
        <v/>
      </c>
      <c r="V16" s="5"/>
      <c r="W16" s="5"/>
      <c r="X16" s="5"/>
      <c r="Y16" s="5"/>
      <c r="Z16" s="5"/>
      <c r="AA16" s="5"/>
      <c r="AB16" s="5"/>
      <c r="AC16" s="5">
        <f>VALUE(SUBSTITUTE(SUBSTITUTE(SUBSTITUTE(RIGHT(B16,4),"HO",""),"O",""),"-",""))</f>
        <v>150</v>
      </c>
      <c r="AD16" s="5"/>
      <c r="AE16" s="5" t="str">
        <f>IF(ISBLANK(M16),"",IF(ISBLANK(N16),"",N16 &amp; " ") &amp; M16 &amp; " built in " &amp;R16 &amp; " on a tract of land called " &amp; S16 &amp; " patented by " &amp; TRIM(T16) &amp; " in " &amp; U16 &amp; ";  Original owner(s): " &amp; Q16)</f>
        <v/>
      </c>
      <c r="AF16" s="5" t="str">
        <f>"https://mht.maryland.gov/secure/medusa/PDF/Howard/"&amp;B16&amp;".pdf"</f>
        <v>https://mht.maryland.gov/secure/medusa/PDF/Howard/HO-150.pdf</v>
      </c>
    </row>
    <row r="17" spans="1:32" ht="57.6" x14ac:dyDescent="0.55000000000000004">
      <c r="A17" s="103" t="str">
        <f>HYPERLINK(AF17,B17)</f>
        <v>HO-1092</v>
      </c>
      <c r="B17" t="s">
        <v>69</v>
      </c>
      <c r="C17">
        <f>IFERROR(VALUE(SUBSTITUTE(B17,"HO-","")),9999)</f>
        <v>1092</v>
      </c>
      <c r="D17" s="4" t="s">
        <v>70</v>
      </c>
      <c r="E17" s="4"/>
      <c r="F17" s="22" t="s">
        <v>2585</v>
      </c>
      <c r="G17" s="4">
        <v>0</v>
      </c>
      <c r="H17" s="4" t="s">
        <v>71</v>
      </c>
      <c r="I17" s="4" t="s">
        <v>136</v>
      </c>
      <c r="J17" s="4"/>
      <c r="K17" s="4"/>
      <c r="L17" s="4" t="s">
        <v>2585</v>
      </c>
      <c r="M17" s="4"/>
      <c r="N17" s="4"/>
      <c r="O17" s="4"/>
      <c r="P17" s="4"/>
      <c r="Q17" s="4"/>
      <c r="R17" s="22"/>
      <c r="S17" s="4"/>
      <c r="T17" s="4" t="str">
        <f>IFERROR(VLOOKUP(UPPER(S17),LandGrants[],7,FALSE),"")</f>
        <v/>
      </c>
      <c r="U17" s="4" t="str">
        <f>IFERROR(VLOOKUP(S17,LandGrants[],9,FALSE),"")</f>
        <v/>
      </c>
      <c r="V17" s="5"/>
      <c r="W17" s="5"/>
      <c r="X17" s="5"/>
      <c r="Y17" s="5"/>
      <c r="Z17" s="5"/>
      <c r="AA17" s="5"/>
      <c r="AB17" s="5"/>
      <c r="AC17" s="5">
        <f>VALUE(SUBSTITUTE(SUBSTITUTE(SUBSTITUTE(RIGHT(B17,4),"HO",""),"O",""),"-",""))</f>
        <v>1092</v>
      </c>
      <c r="AD17" s="5"/>
      <c r="AE17" s="5" t="str">
        <f>IF(ISBLANK(M17),"",IF(ISBLANK(N17),"",N17 &amp; " ") &amp; M17 &amp; " built in " &amp;R17 &amp; " on a tract of land called " &amp; S17 &amp; " patented by " &amp; TRIM(T17) &amp; " in " &amp; U17 &amp; ";  Original owner(s): " &amp; Q17)</f>
        <v/>
      </c>
      <c r="AF17" s="5" t="str">
        <f>"https://mht.maryland.gov/secure/medusa/PDF/Howard/"&amp;B17&amp;".pdf"</f>
        <v>https://mht.maryland.gov/secure/medusa/PDF/Howard/HO-1092.pdf</v>
      </c>
    </row>
    <row r="18" spans="1:32" ht="57.6" x14ac:dyDescent="0.55000000000000004">
      <c r="A18" s="103" t="str">
        <f>HYPERLINK(AF18,B18)</f>
        <v>HO-927</v>
      </c>
      <c r="B18" t="s">
        <v>72</v>
      </c>
      <c r="C18">
        <f>IFERROR(VALUE(SUBSTITUTE(B18,"HO-","")),9999)</f>
        <v>927</v>
      </c>
      <c r="D18" s="4" t="s">
        <v>73</v>
      </c>
      <c r="E18" s="4" t="s">
        <v>74</v>
      </c>
      <c r="F18" s="22" t="s">
        <v>2639</v>
      </c>
      <c r="G18" s="4" t="s">
        <v>197</v>
      </c>
      <c r="H18" s="4" t="s">
        <v>376</v>
      </c>
      <c r="I18" s="4" t="s">
        <v>136</v>
      </c>
      <c r="J18" s="4"/>
      <c r="K18" s="4"/>
      <c r="L18" s="4" t="s">
        <v>2584</v>
      </c>
      <c r="M18" s="4"/>
      <c r="N18" s="4"/>
      <c r="O18" s="4"/>
      <c r="P18" s="4"/>
      <c r="Q18" s="4"/>
      <c r="R18" s="22"/>
      <c r="S18" s="4"/>
      <c r="T18" s="4" t="str">
        <f>IFERROR(VLOOKUP(UPPER(S18),LandGrants[],7,FALSE),"")</f>
        <v/>
      </c>
      <c r="U18" s="4" t="str">
        <f>IFERROR(VLOOKUP(S18,LandGrants[],9,FALSE),"")</f>
        <v/>
      </c>
      <c r="V18" s="5"/>
      <c r="W18" s="5"/>
      <c r="X18" s="5"/>
      <c r="Y18" s="5"/>
      <c r="Z18" s="5"/>
      <c r="AA18" s="5"/>
      <c r="AB18" s="5"/>
      <c r="AC18" s="5">
        <f>VALUE(SUBSTITUTE(SUBSTITUTE(SUBSTITUTE(RIGHT(B18,4),"HO",""),"O",""),"-",""))</f>
        <v>927</v>
      </c>
      <c r="AD18" s="5"/>
      <c r="AE18" s="5" t="str">
        <f>IF(ISBLANK(M18),"",IF(ISBLANK(N18),"",N18 &amp; " ") &amp; M18 &amp; " built in " &amp;R18 &amp; " on a tract of land called " &amp; S18 &amp; " patented by " &amp; TRIM(T18) &amp; " in " &amp; U18 &amp; ";  Original owner(s): " &amp; Q18)</f>
        <v/>
      </c>
      <c r="AF18" s="5" t="str">
        <f>"https://mht.maryland.gov/secure/medusa/PDF/Howard/"&amp;B18&amp;".pdf"</f>
        <v>https://mht.maryland.gov/secure/medusa/PDF/Howard/HO-927.pdf</v>
      </c>
    </row>
    <row r="19" spans="1:32" ht="57.6" x14ac:dyDescent="0.55000000000000004">
      <c r="A19" s="103" t="str">
        <f>HYPERLINK(AF19,B19)</f>
        <v>HO-939</v>
      </c>
      <c r="B19" t="s">
        <v>75</v>
      </c>
      <c r="C19">
        <f>IFERROR(VALUE(SUBSTITUTE(B19,"HO-","")),9999)</f>
        <v>939</v>
      </c>
      <c r="D19" s="4" t="s">
        <v>76</v>
      </c>
      <c r="E19" s="4" t="s">
        <v>77</v>
      </c>
      <c r="F19" s="22" t="s">
        <v>2640</v>
      </c>
      <c r="G19" s="4" t="s">
        <v>2641</v>
      </c>
      <c r="H19" s="4" t="s">
        <v>78</v>
      </c>
      <c r="I19" s="4" t="s">
        <v>136</v>
      </c>
      <c r="J19" s="4"/>
      <c r="K19" s="4"/>
      <c r="L19" s="4" t="s">
        <v>975</v>
      </c>
      <c r="M19" s="4"/>
      <c r="N19" s="4"/>
      <c r="O19" s="4"/>
      <c r="P19" s="4"/>
      <c r="Q19" s="4"/>
      <c r="R19" s="22"/>
      <c r="S19" s="4"/>
      <c r="T19" s="4" t="str">
        <f>IFERROR(VLOOKUP(UPPER(S19),LandGrants[],7,FALSE),"")</f>
        <v/>
      </c>
      <c r="U19" s="4" t="str">
        <f>IFERROR(VLOOKUP(S19,LandGrants[],9,FALSE),"")</f>
        <v/>
      </c>
      <c r="V19" s="5"/>
      <c r="W19" s="5"/>
      <c r="X19" s="5"/>
      <c r="Y19" s="5"/>
      <c r="Z19" s="5"/>
      <c r="AA19" s="5"/>
      <c r="AB19" s="5"/>
      <c r="AC19" s="5">
        <f>VALUE(SUBSTITUTE(SUBSTITUTE(SUBSTITUTE(RIGHT(B19,4),"HO",""),"O",""),"-",""))</f>
        <v>939</v>
      </c>
      <c r="AD19" s="5"/>
      <c r="AE19" s="5" t="str">
        <f>IF(ISBLANK(M19),"",IF(ISBLANK(N19),"",N19 &amp; " ") &amp; M19 &amp; " built in " &amp;R19 &amp; " on a tract of land called " &amp; S19 &amp; " patented by " &amp; TRIM(T19) &amp; " in " &amp; U19 &amp; ";  Original owner(s): " &amp; Q19)</f>
        <v/>
      </c>
      <c r="AF19" s="5" t="str">
        <f>"https://mht.maryland.gov/secure/medusa/PDF/Howard/"&amp;B19&amp;".pdf"</f>
        <v>https://mht.maryland.gov/secure/medusa/PDF/Howard/HO-939.pdf</v>
      </c>
    </row>
    <row r="20" spans="1:32" ht="57.6" x14ac:dyDescent="0.55000000000000004">
      <c r="A20" s="103" t="str">
        <f>HYPERLINK(AF20,B20)</f>
        <v>HO-200</v>
      </c>
      <c r="B20" t="s">
        <v>79</v>
      </c>
      <c r="C20">
        <f>IFERROR(VALUE(SUBSTITUTE(B20,"HO-","")),9999)</f>
        <v>200</v>
      </c>
      <c r="D20" s="4" t="s">
        <v>80</v>
      </c>
      <c r="E20" s="4" t="s">
        <v>81</v>
      </c>
      <c r="F20" s="22" t="s">
        <v>2642</v>
      </c>
      <c r="G20" s="4" t="s">
        <v>284</v>
      </c>
      <c r="H20" s="4" t="s">
        <v>82</v>
      </c>
      <c r="I20" s="4"/>
      <c r="J20" s="4"/>
      <c r="K20" s="4"/>
      <c r="L20" s="4" t="s">
        <v>975</v>
      </c>
      <c r="M20" s="4"/>
      <c r="N20" s="4"/>
      <c r="O20" s="4"/>
      <c r="P20" s="4"/>
      <c r="Q20" s="4"/>
      <c r="R20" s="22"/>
      <c r="S20" s="4"/>
      <c r="T20" s="4" t="str">
        <f>IFERROR(VLOOKUP(UPPER(S20),LandGrants[],7,FALSE),"")</f>
        <v/>
      </c>
      <c r="U20" s="4" t="str">
        <f>IFERROR(VLOOKUP(S20,LandGrants[],9,FALSE),"")</f>
        <v/>
      </c>
      <c r="V20" s="5"/>
      <c r="W20" s="5"/>
      <c r="X20" s="5"/>
      <c r="Y20" s="5"/>
      <c r="Z20" s="5"/>
      <c r="AA20" s="5"/>
      <c r="AB20" s="5"/>
      <c r="AC20" s="5">
        <f>VALUE(SUBSTITUTE(SUBSTITUTE(SUBSTITUTE(RIGHT(B20,4),"HO",""),"O",""),"-",""))</f>
        <v>200</v>
      </c>
      <c r="AD20" s="5"/>
      <c r="AE20" s="5" t="str">
        <f>IF(ISBLANK(M20),"",IF(ISBLANK(N20),"",N20 &amp; " ") &amp; M20 &amp; " built in " &amp;R20 &amp; " on a tract of land called " &amp; S20 &amp; " patented by " &amp; TRIM(T20) &amp; " in " &amp; U20 &amp; ";  Original owner(s): " &amp; Q20)</f>
        <v/>
      </c>
      <c r="AF20" s="5" t="str">
        <f>"https://mht.maryland.gov/secure/medusa/PDF/Howard/"&amp;B20&amp;".pdf"</f>
        <v>https://mht.maryland.gov/secure/medusa/PDF/Howard/HO-200.pdf</v>
      </c>
    </row>
    <row r="21" spans="1:32" ht="57.6" x14ac:dyDescent="0.55000000000000004">
      <c r="A21" s="103" t="str">
        <f>HYPERLINK(AF21,B21)</f>
        <v>HO-793</v>
      </c>
      <c r="B21" t="s">
        <v>83</v>
      </c>
      <c r="C21">
        <f>IFERROR(VALUE(SUBSTITUTE(B21,"HO-","")),9999)</f>
        <v>793</v>
      </c>
      <c r="D21" s="4" t="s">
        <v>84</v>
      </c>
      <c r="E21" s="4" t="s">
        <v>85</v>
      </c>
      <c r="F21" s="22" t="s">
        <v>2643</v>
      </c>
      <c r="G21" s="4" t="s">
        <v>2644</v>
      </c>
      <c r="H21" s="4" t="s">
        <v>86</v>
      </c>
      <c r="I21" s="4" t="s">
        <v>136</v>
      </c>
      <c r="J21" s="4"/>
      <c r="K21" s="4"/>
      <c r="L21" s="4" t="s">
        <v>975</v>
      </c>
      <c r="M21" s="4"/>
      <c r="N21" s="4"/>
      <c r="O21" s="4"/>
      <c r="P21" s="4"/>
      <c r="Q21" s="4"/>
      <c r="R21" s="22"/>
      <c r="S21" s="4"/>
      <c r="T21" s="4" t="str">
        <f>IFERROR(VLOOKUP(UPPER(S21),LandGrants[],7,FALSE),"")</f>
        <v/>
      </c>
      <c r="U21" s="4" t="str">
        <f>IFERROR(VLOOKUP(S21,LandGrants[],9,FALSE),"")</f>
        <v/>
      </c>
      <c r="V21" s="5"/>
      <c r="W21" s="5"/>
      <c r="X21" s="5"/>
      <c r="Y21" s="5"/>
      <c r="Z21" s="5"/>
      <c r="AA21" s="5"/>
      <c r="AB21" s="5"/>
      <c r="AC21" s="5">
        <f>VALUE(SUBSTITUTE(SUBSTITUTE(SUBSTITUTE(RIGHT(B21,4),"HO",""),"O",""),"-",""))</f>
        <v>793</v>
      </c>
      <c r="AD21" s="5"/>
      <c r="AE21" s="5" t="str">
        <f>IF(ISBLANK(M21),"",IF(ISBLANK(N21),"",N21 &amp; " ") &amp; M21 &amp; " built in " &amp;R21 &amp; " on a tract of land called " &amp; S21 &amp; " patented by " &amp; TRIM(T21) &amp; " in " &amp; U21 &amp; ";  Original owner(s): " &amp; Q21)</f>
        <v/>
      </c>
      <c r="AF21" s="5" t="str">
        <f>"https://mht.maryland.gov/secure/medusa/PDF/Howard/"&amp;B21&amp;".pdf"</f>
        <v>https://mht.maryland.gov/secure/medusa/PDF/Howard/HO-793.pdf</v>
      </c>
    </row>
    <row r="22" spans="1:32" ht="57.6" x14ac:dyDescent="0.55000000000000004">
      <c r="A22" s="103" t="str">
        <f>HYPERLINK(AF22,B22)</f>
        <v>HO-937</v>
      </c>
      <c r="B22" t="s">
        <v>87</v>
      </c>
      <c r="C22">
        <f>IFERROR(VALUE(SUBSTITUTE(B22,"HO-","")),9999)</f>
        <v>937</v>
      </c>
      <c r="D22" s="4" t="s">
        <v>88</v>
      </c>
      <c r="E22" s="4" t="s">
        <v>89</v>
      </c>
      <c r="F22" s="22" t="s">
        <v>2645</v>
      </c>
      <c r="G22" s="4" t="s">
        <v>2646</v>
      </c>
      <c r="H22" s="4" t="s">
        <v>90</v>
      </c>
      <c r="I22" s="4" t="s">
        <v>136</v>
      </c>
      <c r="J22" s="4"/>
      <c r="K22" s="4"/>
      <c r="L22" s="4" t="s">
        <v>975</v>
      </c>
      <c r="M22" s="4"/>
      <c r="N22" s="4"/>
      <c r="O22" s="4"/>
      <c r="P22" s="4"/>
      <c r="Q22" s="4"/>
      <c r="R22" s="22"/>
      <c r="S22" s="4"/>
      <c r="T22" s="4" t="str">
        <f>IFERROR(VLOOKUP(UPPER(S22),LandGrants[],7,FALSE),"")</f>
        <v/>
      </c>
      <c r="U22" s="4" t="str">
        <f>IFERROR(VLOOKUP(S22,LandGrants[],9,FALSE),"")</f>
        <v/>
      </c>
      <c r="V22" s="5"/>
      <c r="W22" s="5"/>
      <c r="X22" s="5"/>
      <c r="Y22" s="5"/>
      <c r="Z22" s="5"/>
      <c r="AA22" s="5"/>
      <c r="AB22" s="5"/>
      <c r="AC22" s="5">
        <f>VALUE(SUBSTITUTE(SUBSTITUTE(SUBSTITUTE(RIGHT(B22,4),"HO",""),"O",""),"-",""))</f>
        <v>937</v>
      </c>
      <c r="AD22" s="5"/>
      <c r="AE22" s="5" t="str">
        <f>IF(ISBLANK(M22),"",IF(ISBLANK(N22),"",N22 &amp; " ") &amp; M22 &amp; " built in " &amp;R22 &amp; " on a tract of land called " &amp; S22 &amp; " patented by " &amp; TRIM(T22) &amp; " in " &amp; U22 &amp; ";  Original owner(s): " &amp; Q22)</f>
        <v/>
      </c>
      <c r="AF22" s="5" t="str">
        <f>"https://mht.maryland.gov/secure/medusa/PDF/Howard/"&amp;B22&amp;".pdf"</f>
        <v>https://mht.maryland.gov/secure/medusa/PDF/Howard/HO-937.pdf</v>
      </c>
    </row>
    <row r="23" spans="1:32" ht="57.6" x14ac:dyDescent="0.55000000000000004">
      <c r="A23" s="103" t="str">
        <f>HYPERLINK(AF23,B23)</f>
        <v>HO-744</v>
      </c>
      <c r="B23" t="s">
        <v>91</v>
      </c>
      <c r="C23">
        <f>IFERROR(VALUE(SUBSTITUTE(B23,"HO-","")),9999)</f>
        <v>744</v>
      </c>
      <c r="D23" s="4" t="s">
        <v>92</v>
      </c>
      <c r="E23" s="4" t="s">
        <v>31</v>
      </c>
      <c r="F23" s="22" t="s">
        <v>2585</v>
      </c>
      <c r="G23" s="4" t="s">
        <v>31</v>
      </c>
      <c r="H23" s="4" t="s">
        <v>32</v>
      </c>
      <c r="I23" s="4"/>
      <c r="J23" s="4"/>
      <c r="K23" s="4"/>
      <c r="L23" s="4" t="s">
        <v>2581</v>
      </c>
      <c r="M23" s="4"/>
      <c r="N23" s="4"/>
      <c r="O23" s="4"/>
      <c r="P23" s="4"/>
      <c r="Q23" s="4" t="s">
        <v>10383</v>
      </c>
      <c r="R23" s="22"/>
      <c r="S23" s="4" t="s">
        <v>10382</v>
      </c>
      <c r="T23" s="4" t="str">
        <f>IFERROR(VLOOKUP(UPPER(S23),LandGrants[],7,FALSE),"")</f>
        <v>1765-10</v>
      </c>
      <c r="U23" s="4" t="str">
        <f>IFERROR(VLOOKUP(S23,LandGrants[],9,FALSE),"")</f>
        <v xml:space="preserve"> Samuel  Mansell</v>
      </c>
      <c r="V23" s="5"/>
      <c r="W23" s="5"/>
      <c r="X23" s="5"/>
      <c r="Y23" s="5"/>
      <c r="Z23" s="5"/>
      <c r="AA23" s="5"/>
      <c r="AB23" s="5"/>
      <c r="AC23" s="5">
        <f>VALUE(SUBSTITUTE(SUBSTITUTE(SUBSTITUTE(RIGHT(B23,4),"HO",""),"O",""),"-",""))</f>
        <v>744</v>
      </c>
      <c r="AD23" s="5"/>
      <c r="AE23" s="5" t="str">
        <f>IF(ISBLANK(M23),"",IF(ISBLANK(N23),"",N23 &amp; " ") &amp; M23 &amp; " built in " &amp;R23 &amp; " on a tract of land called " &amp; S23 &amp; " patented by " &amp; TRIM(T23) &amp; " in " &amp; U23 &amp; ";  Original owner(s): " &amp; Q23)</f>
        <v/>
      </c>
      <c r="AF23" s="5" t="str">
        <f>"https://mht.maryland.gov/secure/medusa/PDF/Howard/"&amp;B23&amp;".pdf"</f>
        <v>https://mht.maryland.gov/secure/medusa/PDF/Howard/HO-744.pdf</v>
      </c>
    </row>
    <row r="24" spans="1:32" ht="57.6" x14ac:dyDescent="0.55000000000000004">
      <c r="A24" s="103" t="str">
        <f>HYPERLINK(AF24,B24)</f>
        <v>HO-786</v>
      </c>
      <c r="B24" t="s">
        <v>93</v>
      </c>
      <c r="C24">
        <f>IFERROR(VALUE(SUBSTITUTE(B24,"HO-","")),9999)</f>
        <v>786</v>
      </c>
      <c r="D24" s="4" t="s">
        <v>94</v>
      </c>
      <c r="E24" s="4" t="s">
        <v>95</v>
      </c>
      <c r="F24" s="22" t="s">
        <v>2647</v>
      </c>
      <c r="G24" s="4" t="s">
        <v>2644</v>
      </c>
      <c r="H24" s="4" t="s">
        <v>86</v>
      </c>
      <c r="I24" s="4"/>
      <c r="J24" s="4"/>
      <c r="K24" s="4"/>
      <c r="L24" s="4" t="s">
        <v>975</v>
      </c>
      <c r="M24" s="4"/>
      <c r="N24" s="4"/>
      <c r="O24" s="4"/>
      <c r="P24" s="4"/>
      <c r="Q24" s="4"/>
      <c r="R24" s="22"/>
      <c r="S24" s="4"/>
      <c r="T24" s="4" t="str">
        <f>IFERROR(VLOOKUP(UPPER(S24),LandGrants[],7,FALSE),"")</f>
        <v/>
      </c>
      <c r="U24" s="4" t="str">
        <f>IFERROR(VLOOKUP(S24,LandGrants[],9,FALSE),"")</f>
        <v/>
      </c>
      <c r="V24" s="5"/>
      <c r="W24" s="5"/>
      <c r="X24" s="5"/>
      <c r="Y24" s="5"/>
      <c r="Z24" s="5"/>
      <c r="AA24" s="5"/>
      <c r="AB24" s="5"/>
      <c r="AC24" s="5">
        <f>VALUE(SUBSTITUTE(SUBSTITUTE(SUBSTITUTE(RIGHT(B24,4),"HO",""),"O",""),"-",""))</f>
        <v>786</v>
      </c>
      <c r="AD24" s="5"/>
      <c r="AE24" s="5" t="str">
        <f>IF(ISBLANK(M24),"",IF(ISBLANK(N24),"",N24 &amp; " ") &amp; M24 &amp; " built in " &amp;R24 &amp; " on a tract of land called " &amp; S24 &amp; " patented by " &amp; TRIM(T24) &amp; " in " &amp; U24 &amp; ";  Original owner(s): " &amp; Q24)</f>
        <v/>
      </c>
      <c r="AF24" s="5" t="str">
        <f>"https://mht.maryland.gov/secure/medusa/PDF/Howard/"&amp;B24&amp;".pdf"</f>
        <v>https://mht.maryland.gov/secure/medusa/PDF/Howard/HO-786.pdf</v>
      </c>
    </row>
    <row r="25" spans="1:32" ht="72" x14ac:dyDescent="0.55000000000000004">
      <c r="A25" s="103" t="str">
        <f>HYPERLINK(AF25,B25)</f>
        <v>HO-058</v>
      </c>
      <c r="B25" t="s">
        <v>10204</v>
      </c>
      <c r="C25">
        <f>IFERROR(VALUE(SUBSTITUTE(B25,"HO-","")),9999)</f>
        <v>58</v>
      </c>
      <c r="D25" s="4" t="s">
        <v>96</v>
      </c>
      <c r="E25" s="4" t="s">
        <v>97</v>
      </c>
      <c r="F25" s="22" t="s">
        <v>2648</v>
      </c>
      <c r="G25" s="4" t="s">
        <v>2649</v>
      </c>
      <c r="H25" s="4" t="s">
        <v>40</v>
      </c>
      <c r="I25" s="4" t="s">
        <v>136</v>
      </c>
      <c r="J25" s="4"/>
      <c r="K25" s="4"/>
      <c r="L25" s="4" t="s">
        <v>2582</v>
      </c>
      <c r="M25" s="4" t="s">
        <v>6006</v>
      </c>
      <c r="N25" s="4" t="s">
        <v>5973</v>
      </c>
      <c r="O25" s="4">
        <v>1977</v>
      </c>
      <c r="P25" s="4" t="s">
        <v>3929</v>
      </c>
      <c r="Q25" s="4" t="s">
        <v>3928</v>
      </c>
      <c r="R25" s="22" t="s">
        <v>4798</v>
      </c>
      <c r="S25" s="4" t="s">
        <v>8988</v>
      </c>
      <c r="T25" s="4" t="str">
        <f>IFERROR(VLOOKUP(UPPER(S25),LandGrants[],7,FALSE),"")</f>
        <v>1762-02</v>
      </c>
      <c r="U25" s="4" t="str">
        <f>IFERROR(VLOOKUP(S25,LandGrants[],9,FALSE),"")</f>
        <v xml:space="preserve"> James Sewell</v>
      </c>
      <c r="V25" s="5"/>
      <c r="W25" s="5"/>
      <c r="X25" s="11" t="s">
        <v>3933</v>
      </c>
      <c r="Y25" s="5"/>
      <c r="Z25" s="11" t="s">
        <v>3934</v>
      </c>
      <c r="AA25" s="5"/>
      <c r="AB25" s="5"/>
      <c r="AC25" s="5">
        <f>VALUE(SUBSTITUTE(SUBSTITUTE(SUBSTITUTE(RIGHT(B25,4),"HO",""),"O",""),"-",""))</f>
        <v>58</v>
      </c>
      <c r="AD25" s="5"/>
      <c r="AE25" s="5" t="str">
        <f>IF(ISBLANK(M25),"",IF(ISBLANK(N25),"",N25 &amp; " ") &amp; M25 &amp; " built in " &amp;R25 &amp; " on a tract of land called " &amp; S25 &amp; " patented by " &amp; TRIM(T25) &amp; " in " &amp; U25 &amp; ";  Original owner(s): " &amp; Q25)</f>
        <v>Privately-owned Gothic Revival house with crenellated walls that sits atop the remains of the Tarpeian Rock built in 1831 (circa) on a tract of land called Prestidges Folly patented by 1762-02 in  James Sewell;  Original owner(s): Samuel Vaugh or Alfred Waugh</v>
      </c>
      <c r="AF25" s="5" t="str">
        <f>"https://mht.maryland.gov/secure/medusa/PDF/Howard/"&amp;B25&amp;".pdf"</f>
        <v>https://mht.maryland.gov/secure/medusa/PDF/Howard/HO-058.pdf</v>
      </c>
    </row>
    <row r="26" spans="1:32" ht="57.6" x14ac:dyDescent="0.55000000000000004">
      <c r="A26" s="103" t="str">
        <f>HYPERLINK(AF26,B26)</f>
        <v>HO-109</v>
      </c>
      <c r="B26" t="s">
        <v>98</v>
      </c>
      <c r="C26">
        <f>IFERROR(VALUE(SUBSTITUTE(B26,"HO-","")),9999)</f>
        <v>109</v>
      </c>
      <c r="D26" s="4" t="s">
        <v>99</v>
      </c>
      <c r="E26" s="4" t="s">
        <v>100</v>
      </c>
      <c r="F26" s="22" t="s">
        <v>2585</v>
      </c>
      <c r="G26" s="4" t="s">
        <v>100</v>
      </c>
      <c r="H26" s="4" t="s">
        <v>51</v>
      </c>
      <c r="I26" s="4" t="s">
        <v>136</v>
      </c>
      <c r="J26" s="4"/>
      <c r="K26" s="4"/>
      <c r="L26" s="4" t="s">
        <v>975</v>
      </c>
      <c r="M26" s="4"/>
      <c r="N26" s="4"/>
      <c r="O26" s="4"/>
      <c r="P26" s="4"/>
      <c r="Q26" s="4"/>
      <c r="R26" s="22"/>
      <c r="S26" s="4"/>
      <c r="T26" s="4" t="str">
        <f>IFERROR(VLOOKUP(UPPER(S26),LandGrants[],7,FALSE),"")</f>
        <v/>
      </c>
      <c r="U26" s="4" t="str">
        <f>IFERROR(VLOOKUP(S26,LandGrants[],9,FALSE),"")</f>
        <v/>
      </c>
      <c r="V26" s="5"/>
      <c r="W26" s="5"/>
      <c r="X26" s="5"/>
      <c r="Y26" s="5"/>
      <c r="Z26" s="5"/>
      <c r="AA26" s="5"/>
      <c r="AB26" s="5"/>
      <c r="AC26" s="5">
        <f>VALUE(SUBSTITUTE(SUBSTITUTE(SUBSTITUTE(RIGHT(B26,4),"HO",""),"O",""),"-",""))</f>
        <v>109</v>
      </c>
      <c r="AD26" s="5"/>
      <c r="AE26" s="5" t="str">
        <f>IF(ISBLANK(M26),"",IF(ISBLANK(N26),"",N26 &amp; " ") &amp; M26 &amp; " built in " &amp;R26 &amp; " on a tract of land called " &amp; S26 &amp; " patented by " &amp; TRIM(T26) &amp; " in " &amp; U26 &amp; ";  Original owner(s): " &amp; Q26)</f>
        <v/>
      </c>
      <c r="AF26" s="5" t="str">
        <f>"https://mht.maryland.gov/secure/medusa/PDF/Howard/"&amp;B26&amp;".pdf"</f>
        <v>https://mht.maryland.gov/secure/medusa/PDF/Howard/HO-109.pdf</v>
      </c>
    </row>
    <row r="27" spans="1:32" ht="57.6" x14ac:dyDescent="0.55000000000000004">
      <c r="A27" s="103" t="str">
        <f>HYPERLINK(AF27,B27)</f>
        <v>HO-418</v>
      </c>
      <c r="B27" t="s">
        <v>101</v>
      </c>
      <c r="C27">
        <f>IFERROR(VALUE(SUBSTITUTE(B27,"HO-","")),9999)</f>
        <v>418</v>
      </c>
      <c r="D27" s="4" t="s">
        <v>102</v>
      </c>
      <c r="E27" s="4" t="s">
        <v>103</v>
      </c>
      <c r="F27" s="22" t="s">
        <v>2650</v>
      </c>
      <c r="G27" s="4" t="s">
        <v>2651</v>
      </c>
      <c r="H27" s="4" t="s">
        <v>51</v>
      </c>
      <c r="I27" s="4"/>
      <c r="J27" s="4"/>
      <c r="K27" s="4"/>
      <c r="L27" s="4" t="s">
        <v>2585</v>
      </c>
      <c r="M27" s="4"/>
      <c r="N27" s="4"/>
      <c r="O27" s="4"/>
      <c r="P27" s="4"/>
      <c r="Q27" s="4"/>
      <c r="R27" s="22"/>
      <c r="S27" s="4"/>
      <c r="T27" s="4" t="str">
        <f>IFERROR(VLOOKUP(UPPER(S27),LandGrants[],7,FALSE),"")</f>
        <v/>
      </c>
      <c r="U27" s="4" t="str">
        <f>IFERROR(VLOOKUP(S27,LandGrants[],9,FALSE),"")</f>
        <v/>
      </c>
      <c r="V27" s="5"/>
      <c r="W27" s="5"/>
      <c r="X27" s="5"/>
      <c r="Y27" s="5"/>
      <c r="Z27" s="5"/>
      <c r="AA27" s="5"/>
      <c r="AB27" s="5"/>
      <c r="AC27" s="5">
        <f>VALUE(SUBSTITUTE(SUBSTITUTE(SUBSTITUTE(RIGHT(B27,4),"HO",""),"O",""),"-",""))</f>
        <v>418</v>
      </c>
      <c r="AD27" s="5"/>
      <c r="AE27" s="5" t="str">
        <f>IF(ISBLANK(M27),"",IF(ISBLANK(N27),"",N27 &amp; " ") &amp; M27 &amp; " built in " &amp;R27 &amp; " on a tract of land called " &amp; S27 &amp; " patented by " &amp; TRIM(T27) &amp; " in " &amp; U27 &amp; ";  Original owner(s): " &amp; Q27)</f>
        <v/>
      </c>
      <c r="AF27" s="5" t="str">
        <f>"https://mht.maryland.gov/secure/medusa/PDF/Howard/"&amp;B27&amp;".pdf"</f>
        <v>https://mht.maryland.gov/secure/medusa/PDF/Howard/HO-418.pdf</v>
      </c>
    </row>
    <row r="28" spans="1:32" ht="57.6" x14ac:dyDescent="0.55000000000000004">
      <c r="A28" s="103" t="str">
        <f>HYPERLINK(AF28,B28)</f>
        <v>HO-1028</v>
      </c>
      <c r="B28" t="s">
        <v>104</v>
      </c>
      <c r="C28">
        <f>IFERROR(VALUE(SUBSTITUTE(B28,"HO-","")),9999)</f>
        <v>1028</v>
      </c>
      <c r="D28" s="4" t="s">
        <v>105</v>
      </c>
      <c r="E28" s="4" t="s">
        <v>106</v>
      </c>
      <c r="F28" s="22" t="s">
        <v>2652</v>
      </c>
      <c r="G28" s="4" t="s">
        <v>284</v>
      </c>
      <c r="H28" s="4" t="s">
        <v>40</v>
      </c>
      <c r="I28" s="4" t="s">
        <v>136</v>
      </c>
      <c r="J28" s="4"/>
      <c r="K28" s="4"/>
      <c r="L28" s="4" t="s">
        <v>975</v>
      </c>
      <c r="M28" s="5" t="s">
        <v>5978</v>
      </c>
      <c r="N28" s="4" t="s">
        <v>2604</v>
      </c>
      <c r="O28" s="4"/>
      <c r="P28" s="4" t="s">
        <v>3533</v>
      </c>
      <c r="Q28" s="4" t="s">
        <v>3532</v>
      </c>
      <c r="R28" s="22" t="s">
        <v>4809</v>
      </c>
      <c r="S28" s="4" t="s">
        <v>5617</v>
      </c>
      <c r="T28" s="4" t="str">
        <f>IFERROR(VLOOKUP(UPPER(S28),LandGrants[],7,FALSE),"")</f>
        <v/>
      </c>
      <c r="U28" s="4" t="str">
        <f>IFERROR(VLOOKUP(S28,LandGrants[],9,FALSE),"")</f>
        <v xml:space="preserve"> Charles  Carroll</v>
      </c>
      <c r="V28" s="5" t="s">
        <v>3927</v>
      </c>
      <c r="W28" s="5"/>
      <c r="X28" s="5"/>
      <c r="Y28" s="5"/>
      <c r="Z28" s="5"/>
      <c r="AA28" s="5"/>
      <c r="AB28" s="5"/>
      <c r="AC28" s="5">
        <f>VALUE(SUBSTITUTE(SUBSTITUTE(SUBSTITUTE(RIGHT(B28,4),"HO",""),"O",""),"-",""))</f>
        <v>1028</v>
      </c>
      <c r="AD28" s="5"/>
      <c r="AE28" s="5" t="str">
        <f>IF(ISBLANK(M28),"",IF(ISBLANK(N28),"",N28 &amp; " ") &amp; M28 &amp; " built in " &amp;R28 &amp; " on a tract of land called " &amp; S28 &amp; " patented by " &amp; TRIM(T28) &amp; " in " &amp; U28 &amp; ";  Original owner(s): " &amp; Q28)</f>
        <v>Razed bungalow built in 1923 (circa) on a tract of land called Chance - Carroll patented by  in  Charles  Carroll;  Original owner(s): Annie Stonell from the Shapiros from St. Charles College Farms</v>
      </c>
      <c r="AF28" s="5" t="str">
        <f>"https://mht.maryland.gov/secure/medusa/PDF/Howard/"&amp;B28&amp;".pdf"</f>
        <v>https://mht.maryland.gov/secure/medusa/PDF/Howard/HO-1028.pdf</v>
      </c>
    </row>
    <row r="29" spans="1:32" ht="57.6" x14ac:dyDescent="0.55000000000000004">
      <c r="A29" s="103" t="str">
        <f>HYPERLINK(AF29,B29)</f>
        <v>HO-029</v>
      </c>
      <c r="B29" t="s">
        <v>10175</v>
      </c>
      <c r="C29">
        <f>IFERROR(VALUE(SUBSTITUTE(B29,"HO-","")),9999)</f>
        <v>29</v>
      </c>
      <c r="D29" s="4" t="s">
        <v>107</v>
      </c>
      <c r="E29" s="4" t="s">
        <v>108</v>
      </c>
      <c r="F29" s="22" t="s">
        <v>2653</v>
      </c>
      <c r="G29" s="4" t="s">
        <v>2654</v>
      </c>
      <c r="H29" s="4" t="s">
        <v>71</v>
      </c>
      <c r="I29" s="4"/>
      <c r="J29" s="4"/>
      <c r="K29" s="4"/>
      <c r="L29" s="4" t="s">
        <v>2586</v>
      </c>
      <c r="M29" s="4"/>
      <c r="N29" s="4"/>
      <c r="O29" s="4"/>
      <c r="P29" s="4"/>
      <c r="Q29" s="4"/>
      <c r="R29" s="22"/>
      <c r="S29" s="4"/>
      <c r="T29" s="4" t="str">
        <f>IFERROR(VLOOKUP(UPPER(S29),LandGrants[],7,FALSE),"")</f>
        <v/>
      </c>
      <c r="U29" s="4" t="str">
        <f>IFERROR(VLOOKUP(S29,LandGrants[],9,FALSE),"")</f>
        <v/>
      </c>
      <c r="V29" s="5"/>
      <c r="W29" s="5"/>
      <c r="X29" s="5"/>
      <c r="Y29" s="5"/>
      <c r="Z29" s="5"/>
      <c r="AA29" s="5"/>
      <c r="AB29" s="5"/>
      <c r="AC29" s="5">
        <f>VALUE(SUBSTITUTE(SUBSTITUTE(SUBSTITUTE(RIGHT(B29,4),"HO",""),"O",""),"-",""))</f>
        <v>29</v>
      </c>
      <c r="AD29" s="5"/>
      <c r="AE29" s="5" t="str">
        <f>IF(ISBLANK(M29),"",IF(ISBLANK(N29),"",N29 &amp; " ") &amp; M29 &amp; " built in " &amp;R29 &amp; " on a tract of land called " &amp; S29 &amp; " patented by " &amp; TRIM(T29) &amp; " in " &amp; U29 &amp; ";  Original owner(s): " &amp; Q29)</f>
        <v/>
      </c>
      <c r="AF29" s="5" t="str">
        <f>"https://mht.maryland.gov/secure/medusa/PDF/Howard/"&amp;B29&amp;".pdf"</f>
        <v>https://mht.maryland.gov/secure/medusa/PDF/Howard/HO-029.pdf</v>
      </c>
    </row>
    <row r="30" spans="1:32" ht="57.6" x14ac:dyDescent="0.55000000000000004">
      <c r="A30" s="103" t="str">
        <f>HYPERLINK(AF30,B30)</f>
        <v>HO-1013</v>
      </c>
      <c r="B30" s="107" t="s">
        <v>109</v>
      </c>
      <c r="C30">
        <f>IFERROR(VALUE(SUBSTITUTE(B30,"HO-","")),9999)</f>
        <v>1013</v>
      </c>
      <c r="D30" s="4" t="s">
        <v>110</v>
      </c>
      <c r="E30" s="4" t="s">
        <v>111</v>
      </c>
      <c r="F30" s="22" t="s">
        <v>2655</v>
      </c>
      <c r="G30" s="4" t="s">
        <v>2646</v>
      </c>
      <c r="H30" s="4" t="s">
        <v>90</v>
      </c>
      <c r="I30" s="4" t="s">
        <v>136</v>
      </c>
      <c r="J30" s="4"/>
      <c r="K30" s="4"/>
      <c r="L30" s="4" t="s">
        <v>975</v>
      </c>
      <c r="M30" s="4"/>
      <c r="N30" s="4"/>
      <c r="O30" s="4"/>
      <c r="P30" s="4"/>
      <c r="Q30" s="4"/>
      <c r="R30" s="22"/>
      <c r="S30" s="4"/>
      <c r="T30" s="4" t="str">
        <f>IFERROR(VLOOKUP(UPPER(S30),LandGrants[],7,FALSE),"")</f>
        <v/>
      </c>
      <c r="U30" s="4" t="str">
        <f>IFERROR(VLOOKUP(S30,LandGrants[],9,FALSE),"")</f>
        <v/>
      </c>
      <c r="V30" s="5"/>
      <c r="W30" s="5"/>
      <c r="X30" s="5"/>
      <c r="Y30" s="5"/>
      <c r="Z30" s="5"/>
      <c r="AA30" s="5"/>
      <c r="AB30" s="5"/>
      <c r="AC30" s="5">
        <f>VALUE(SUBSTITUTE(SUBSTITUTE(SUBSTITUTE(RIGHT(B30,4),"HO",""),"O",""),"-",""))</f>
        <v>1013</v>
      </c>
      <c r="AD30" s="5"/>
      <c r="AE30" s="5" t="str">
        <f>IF(ISBLANK(M30),"",IF(ISBLANK(N30),"",N30 &amp; " ") &amp; M30 &amp; " built in " &amp;R30 &amp; " on a tract of land called " &amp; S30 &amp; " patented by " &amp; TRIM(T30) &amp; " in " &amp; U30 &amp; ";  Original owner(s): " &amp; Q30)</f>
        <v/>
      </c>
      <c r="AF30" s="5" t="str">
        <f>"https://mht.maryland.gov/secure/medusa/PDF/Howard/"&amp;B30&amp;".pdf"</f>
        <v>https://mht.maryland.gov/secure/medusa/PDF/Howard/HO-1013.pdf</v>
      </c>
    </row>
    <row r="31" spans="1:32" ht="57.6" x14ac:dyDescent="0.55000000000000004">
      <c r="A31" s="103" t="str">
        <f>HYPERLINK(AF31,B31)</f>
        <v>HO-378</v>
      </c>
      <c r="B31" t="s">
        <v>112</v>
      </c>
      <c r="C31">
        <f>IFERROR(VALUE(SUBSTITUTE(B31,"HO-","")),9999)</f>
        <v>378</v>
      </c>
      <c r="D31" s="4" t="s">
        <v>113</v>
      </c>
      <c r="E31" s="4" t="s">
        <v>114</v>
      </c>
      <c r="F31" s="22" t="s">
        <v>2656</v>
      </c>
      <c r="G31" s="4" t="s">
        <v>2657</v>
      </c>
      <c r="H31" s="4" t="s">
        <v>47</v>
      </c>
      <c r="I31" s="4"/>
      <c r="J31" s="4"/>
      <c r="K31" s="4"/>
      <c r="L31" s="4" t="s">
        <v>975</v>
      </c>
      <c r="M31" s="4" t="s">
        <v>6033</v>
      </c>
      <c r="N31" s="4" t="s">
        <v>5973</v>
      </c>
      <c r="O31" s="4"/>
      <c r="P31" s="4"/>
      <c r="Q31" s="4" t="s">
        <v>6031</v>
      </c>
      <c r="R31" s="22" t="s">
        <v>6032</v>
      </c>
      <c r="S31" s="4" t="s">
        <v>8869</v>
      </c>
      <c r="T31" s="4" t="str">
        <f>IFERROR(VLOOKUP(UPPER(S31),LandGrants[],7,FALSE),"")</f>
        <v>1695-11</v>
      </c>
      <c r="U31" s="4" t="str">
        <f>IFERROR(VLOOKUP(S31,LandGrants[],9,FALSE),"")</f>
        <v xml:space="preserve"> Mordecai  Moore</v>
      </c>
      <c r="V31" s="5"/>
      <c r="W31" s="5"/>
      <c r="X31" s="5"/>
      <c r="Y31" s="5"/>
      <c r="Z31" s="5"/>
      <c r="AA31" s="5"/>
      <c r="AB31" s="5"/>
      <c r="AC31" s="5">
        <f>VALUE(SUBSTITUTE(SUBSTITUTE(SUBSTITUTE(RIGHT(B31,4),"HO",""),"O",""),"-",""))</f>
        <v>378</v>
      </c>
      <c r="AD31" s="5"/>
      <c r="AE31" s="5" t="str">
        <f>IF(ISBLANK(M31),"",IF(ISBLANK(N31),"",N31 &amp; " ") &amp; M31 &amp; " built in " &amp;R31 &amp; " on a tract of land called " &amp; S31 &amp; " patented by " &amp; TRIM(T31) &amp; " in " &amp; U31 &amp; ";  Original owner(s): " &amp; Q31)</f>
        <v>Privately-owned  3-story Italianate-style frame house built in 1871 on a tract of land called Moores Morning Choice patented by 1695-11 in  Mordecai  Moore;  Original owner(s): G.W. Dobbin built the house for his son Robert Dobbin as a wedding present.</v>
      </c>
      <c r="AF31" s="5" t="str">
        <f>"https://mht.maryland.gov/secure/medusa/PDF/Howard/"&amp;B31&amp;".pdf"</f>
        <v>https://mht.maryland.gov/secure/medusa/PDF/Howard/HO-378.pdf</v>
      </c>
    </row>
    <row r="32" spans="1:32" ht="57.6" x14ac:dyDescent="0.55000000000000004">
      <c r="A32" s="103" t="str">
        <f>HYPERLINK(AF32,B32)</f>
        <v>HO-529</v>
      </c>
      <c r="B32" t="s">
        <v>115</v>
      </c>
      <c r="C32">
        <f>IFERROR(VALUE(SUBSTITUTE(B32,"HO-","")),9999)</f>
        <v>529</v>
      </c>
      <c r="D32" s="4" t="s">
        <v>116</v>
      </c>
      <c r="E32" s="4" t="s">
        <v>117</v>
      </c>
      <c r="F32" s="22" t="s">
        <v>2658</v>
      </c>
      <c r="G32" s="4" t="s">
        <v>2659</v>
      </c>
      <c r="H32" s="4" t="s">
        <v>47</v>
      </c>
      <c r="I32" s="4"/>
      <c r="J32" s="4"/>
      <c r="K32" s="4"/>
      <c r="L32" s="4" t="s">
        <v>975</v>
      </c>
      <c r="M32" s="4"/>
      <c r="N32" s="4"/>
      <c r="O32" s="4"/>
      <c r="P32" s="4"/>
      <c r="Q32" s="4"/>
      <c r="R32" s="22"/>
      <c r="S32" s="4"/>
      <c r="T32" s="4" t="str">
        <f>IFERROR(VLOOKUP(UPPER(S32),LandGrants[],7,FALSE),"")</f>
        <v/>
      </c>
      <c r="U32" s="4" t="str">
        <f>IFERROR(VLOOKUP(S32,LandGrants[],9,FALSE),"")</f>
        <v/>
      </c>
      <c r="V32" s="5"/>
      <c r="W32" s="5"/>
      <c r="X32" s="5"/>
      <c r="Y32" s="5"/>
      <c r="Z32" s="5"/>
      <c r="AA32" s="5"/>
      <c r="AB32" s="5"/>
      <c r="AC32" s="5">
        <f>VALUE(SUBSTITUTE(SUBSTITUTE(SUBSTITUTE(RIGHT(B32,4),"HO",""),"O",""),"-",""))</f>
        <v>529</v>
      </c>
      <c r="AD32" s="5"/>
      <c r="AE32" s="5" t="str">
        <f>IF(ISBLANK(M32),"",IF(ISBLANK(N32),"",N32 &amp; " ") &amp; M32 &amp; " built in " &amp;R32 &amp; " on a tract of land called " &amp; S32 &amp; " patented by " &amp; TRIM(T32) &amp; " in " &amp; U32 &amp; ";  Original owner(s): " &amp; Q32)</f>
        <v/>
      </c>
      <c r="AF32" s="5" t="str">
        <f>"https://mht.maryland.gov/secure/medusa/PDF/Howard/"&amp;B32&amp;".pdf"</f>
        <v>https://mht.maryland.gov/secure/medusa/PDF/Howard/HO-529.pdf</v>
      </c>
    </row>
    <row r="33" spans="1:32" ht="57.6" x14ac:dyDescent="0.55000000000000004">
      <c r="A33" s="103" t="str">
        <f>HYPERLINK(AF33,B33)</f>
        <v>HO-1091</v>
      </c>
      <c r="B33" t="s">
        <v>118</v>
      </c>
      <c r="C33">
        <f>IFERROR(VALUE(SUBSTITUTE(B33,"HO-","")),9999)</f>
        <v>1091</v>
      </c>
      <c r="D33" s="4" t="s">
        <v>119</v>
      </c>
      <c r="E33" s="4"/>
      <c r="F33" s="22" t="s">
        <v>2585</v>
      </c>
      <c r="G33" s="4">
        <v>0</v>
      </c>
      <c r="H33" s="4" t="s">
        <v>71</v>
      </c>
      <c r="I33" s="4" t="s">
        <v>136</v>
      </c>
      <c r="J33" s="4"/>
      <c r="K33" s="4"/>
      <c r="L33" s="4" t="s">
        <v>2585</v>
      </c>
      <c r="M33" s="4"/>
      <c r="N33" s="4"/>
      <c r="O33" s="4"/>
      <c r="P33" s="4"/>
      <c r="Q33" s="4"/>
      <c r="R33" s="22"/>
      <c r="S33" s="4"/>
      <c r="T33" s="4" t="str">
        <f>IFERROR(VLOOKUP(UPPER(S33),LandGrants[],7,FALSE),"")</f>
        <v/>
      </c>
      <c r="U33" s="4" t="str">
        <f>IFERROR(VLOOKUP(S33,LandGrants[],9,FALSE),"")</f>
        <v/>
      </c>
      <c r="V33" s="5"/>
      <c r="W33" s="5"/>
      <c r="X33" s="5"/>
      <c r="Y33" s="5"/>
      <c r="Z33" s="5"/>
      <c r="AA33" s="5"/>
      <c r="AB33" s="5"/>
      <c r="AC33" s="5">
        <f>VALUE(SUBSTITUTE(SUBSTITUTE(SUBSTITUTE(RIGHT(B33,4),"HO",""),"O",""),"-",""))</f>
        <v>1091</v>
      </c>
      <c r="AD33" s="5"/>
      <c r="AE33" s="5" t="str">
        <f>IF(ISBLANK(M33),"",IF(ISBLANK(N33),"",N33 &amp; " ") &amp; M33 &amp; " built in " &amp;R33 &amp; " on a tract of land called " &amp; S33 &amp; " patented by " &amp; TRIM(T33) &amp; " in " &amp; U33 &amp; ";  Original owner(s): " &amp; Q33)</f>
        <v/>
      </c>
      <c r="AF33" s="5" t="str">
        <f>"https://mht.maryland.gov/secure/medusa/PDF/Howard/"&amp;B33&amp;".pdf"</f>
        <v>https://mht.maryland.gov/secure/medusa/PDF/Howard/HO-1091.pdf</v>
      </c>
    </row>
    <row r="34" spans="1:32" ht="57.6" x14ac:dyDescent="0.55000000000000004">
      <c r="A34" s="103" t="str">
        <f>HYPERLINK(AF34,B34)</f>
        <v>HO-280</v>
      </c>
      <c r="B34" t="s">
        <v>120</v>
      </c>
      <c r="C34">
        <f>IFERROR(VALUE(SUBSTITUTE(B34,"HO-","")),9999)</f>
        <v>280</v>
      </c>
      <c r="D34" s="4" t="s">
        <v>121</v>
      </c>
      <c r="E34" s="4" t="s">
        <v>122</v>
      </c>
      <c r="F34" s="22" t="s">
        <v>2660</v>
      </c>
      <c r="G34" s="4" t="s">
        <v>197</v>
      </c>
      <c r="H34" s="4" t="s">
        <v>123</v>
      </c>
      <c r="I34" s="4"/>
      <c r="J34" s="4"/>
      <c r="K34" s="4"/>
      <c r="L34" s="4" t="s">
        <v>975</v>
      </c>
      <c r="M34" s="4" t="s">
        <v>5587</v>
      </c>
      <c r="N34" s="4" t="s">
        <v>5973</v>
      </c>
      <c r="O34" s="4">
        <v>1979</v>
      </c>
      <c r="P34" s="4" t="s">
        <v>4780</v>
      </c>
      <c r="Q34" s="4" t="s">
        <v>4779</v>
      </c>
      <c r="R34" s="22" t="s">
        <v>6007</v>
      </c>
      <c r="S34" s="4" t="s">
        <v>6787</v>
      </c>
      <c r="T34" s="4" t="str">
        <f>IFERROR(VLOOKUP(UPPER(S34),LandGrants[],7,FALSE),"")</f>
        <v>1743-04</v>
      </c>
      <c r="U34" s="4" t="str">
        <f>IFERROR(VLOOKUP(S34,LandGrants[],9,FALSE),"")</f>
        <v xml:space="preserve"> Basil  Poole</v>
      </c>
      <c r="V34" s="5"/>
      <c r="W34" s="5"/>
      <c r="X34" s="5"/>
      <c r="Y34" s="5"/>
      <c r="Z34" s="5"/>
      <c r="AA34" s="5"/>
      <c r="AB34" s="5"/>
      <c r="AC34" s="5">
        <f>VALUE(SUBSTITUTE(SUBSTITUTE(SUBSTITUTE(RIGHT(B34,4),"HO",""),"O",""),"-",""))</f>
        <v>280</v>
      </c>
      <c r="AD34" s="5" t="s">
        <v>5961</v>
      </c>
      <c r="AE34" s="5" t="str">
        <f>IF(ISBLANK(M34),"",IF(ISBLANK(N34),"",N34 &amp; " ") &amp; M34 &amp; " built in " &amp;R34 &amp; " on a tract of land called " &amp; S34 &amp; " patented by " &amp; TRIM(T34) &amp; " in " &amp; U34 &amp; ";  Original owner(s): " &amp; Q34)</f>
        <v>Privately-owned large 2-story 5x4 bay frame house built in 1917 on a tract of land called Pooles Chance patented by 1743-04 in  Basil  Poole;  Original owner(s): Henry Forsyth gave the property to his son Arthur who built the house.</v>
      </c>
      <c r="AF34" s="5" t="str">
        <f>"https://mht.maryland.gov/secure/medusa/PDF/Howard/"&amp;B34&amp;".pdf"</f>
        <v>https://mht.maryland.gov/secure/medusa/PDF/Howard/HO-280.pdf</v>
      </c>
    </row>
    <row r="35" spans="1:32" ht="57.6" x14ac:dyDescent="0.55000000000000004">
      <c r="A35" s="103" t="str">
        <f>HYPERLINK(AF35,B35)</f>
        <v>HO-478</v>
      </c>
      <c r="B35" t="s">
        <v>124</v>
      </c>
      <c r="C35">
        <f>IFERROR(VALUE(SUBSTITUTE(B35,"HO-","")),9999)</f>
        <v>478</v>
      </c>
      <c r="D35" s="4" t="s">
        <v>125</v>
      </c>
      <c r="E35" s="4" t="s">
        <v>126</v>
      </c>
      <c r="F35" s="22" t="s">
        <v>2585</v>
      </c>
      <c r="G35" s="4" t="s">
        <v>126</v>
      </c>
      <c r="H35" s="4" t="s">
        <v>36</v>
      </c>
      <c r="I35" s="4"/>
      <c r="J35" s="4"/>
      <c r="K35" s="4"/>
      <c r="L35" s="4" t="s">
        <v>975</v>
      </c>
      <c r="M35" s="4"/>
      <c r="N35" s="4"/>
      <c r="O35" s="4"/>
      <c r="P35" s="4"/>
      <c r="Q35" s="4"/>
      <c r="R35" s="22"/>
      <c r="S35" s="4"/>
      <c r="T35" s="4" t="str">
        <f>IFERROR(VLOOKUP(UPPER(S35),LandGrants[],7,FALSE),"")</f>
        <v/>
      </c>
      <c r="U35" s="4" t="str">
        <f>IFERROR(VLOOKUP(S35,LandGrants[],9,FALSE),"")</f>
        <v/>
      </c>
      <c r="V35" s="5"/>
      <c r="W35" s="5"/>
      <c r="X35" s="5"/>
      <c r="Y35" s="5"/>
      <c r="Z35" s="5"/>
      <c r="AA35" s="5"/>
      <c r="AB35" s="5"/>
      <c r="AC35" s="5">
        <f>VALUE(SUBSTITUTE(SUBSTITUTE(SUBSTITUTE(RIGHT(B35,4),"HO",""),"O",""),"-",""))</f>
        <v>478</v>
      </c>
      <c r="AD35" s="5"/>
      <c r="AE35" s="5" t="str">
        <f>IF(ISBLANK(M35),"",IF(ISBLANK(N35),"",N35 &amp; " ") &amp; M35 &amp; " built in " &amp;R35 &amp; " on a tract of land called " &amp; S35 &amp; " patented by " &amp; TRIM(T35) &amp; " in " &amp; U35 &amp; ";  Original owner(s): " &amp; Q35)</f>
        <v/>
      </c>
      <c r="AF35" s="5" t="str">
        <f>"https://mht.maryland.gov/secure/medusa/PDF/Howard/"&amp;B35&amp;".pdf"</f>
        <v>https://mht.maryland.gov/secure/medusa/PDF/Howard/HO-478.pdf</v>
      </c>
    </row>
    <row r="36" spans="1:32" ht="57.6" x14ac:dyDescent="0.55000000000000004">
      <c r="A36" s="103" t="str">
        <f>HYPERLINK(AF36,B36)</f>
        <v>HO-337</v>
      </c>
      <c r="B36" t="s">
        <v>127</v>
      </c>
      <c r="C36">
        <f>IFERROR(VALUE(SUBSTITUTE(B36,"HO-","")),9999)</f>
        <v>337</v>
      </c>
      <c r="D36" s="4" t="s">
        <v>128</v>
      </c>
      <c r="E36" s="4" t="s">
        <v>129</v>
      </c>
      <c r="F36" s="22" t="s">
        <v>2585</v>
      </c>
      <c r="G36" s="4" t="s">
        <v>129</v>
      </c>
      <c r="H36" s="4" t="s">
        <v>130</v>
      </c>
      <c r="I36" s="4" t="s">
        <v>136</v>
      </c>
      <c r="J36" s="4"/>
      <c r="K36" s="4"/>
      <c r="L36" s="4" t="s">
        <v>2583</v>
      </c>
      <c r="M36" s="4"/>
      <c r="N36" s="4"/>
      <c r="O36" s="4"/>
      <c r="P36" s="4"/>
      <c r="Q36" s="4"/>
      <c r="R36" s="22"/>
      <c r="S36" s="4"/>
      <c r="T36" s="4" t="str">
        <f>IFERROR(VLOOKUP(UPPER(S36),LandGrants[],7,FALSE),"")</f>
        <v/>
      </c>
      <c r="U36" s="4" t="str">
        <f>IFERROR(VLOOKUP(S36,LandGrants[],9,FALSE),"")</f>
        <v/>
      </c>
      <c r="V36" s="5"/>
      <c r="W36" s="5"/>
      <c r="X36" s="5"/>
      <c r="Y36" s="5"/>
      <c r="Z36" s="5"/>
      <c r="AA36" s="5"/>
      <c r="AB36" s="5"/>
      <c r="AC36" s="5">
        <f>VALUE(SUBSTITUTE(SUBSTITUTE(SUBSTITUTE(RIGHT(B36,4),"HO",""),"O",""),"-",""))</f>
        <v>337</v>
      </c>
      <c r="AD36" s="5"/>
      <c r="AE36" s="5" t="str">
        <f>IF(ISBLANK(M36),"",IF(ISBLANK(N36),"",N36 &amp; " ") &amp; M36 &amp; " built in " &amp;R36 &amp; " on a tract of land called " &amp; S36 &amp; " patented by " &amp; TRIM(T36) &amp; " in " &amp; U36 &amp; ";  Original owner(s): " &amp; Q36)</f>
        <v/>
      </c>
      <c r="AF36" s="5" t="str">
        <f>"https://mht.maryland.gov/secure/medusa/PDF/Howard/"&amp;B36&amp;".pdf"</f>
        <v>https://mht.maryland.gov/secure/medusa/PDF/Howard/HO-337.pdf</v>
      </c>
    </row>
    <row r="37" spans="1:32" ht="57.6" x14ac:dyDescent="0.55000000000000004">
      <c r="A37" s="103" t="str">
        <f>HYPERLINK(AF37,B37)</f>
        <v>HO-037</v>
      </c>
      <c r="B37" t="s">
        <v>10183</v>
      </c>
      <c r="C37">
        <f>IFERROR(VALUE(SUBSTITUTE(B37,"HO-","")),9999)</f>
        <v>37</v>
      </c>
      <c r="D37" s="4" t="s">
        <v>131</v>
      </c>
      <c r="E37" s="4" t="s">
        <v>132</v>
      </c>
      <c r="F37" s="22" t="s">
        <v>2661</v>
      </c>
      <c r="G37" s="4" t="s">
        <v>2662</v>
      </c>
      <c r="H37" s="4" t="s">
        <v>71</v>
      </c>
      <c r="I37" s="4" t="s">
        <v>136</v>
      </c>
      <c r="J37" s="4"/>
      <c r="K37" s="4"/>
      <c r="L37" s="4" t="s">
        <v>975</v>
      </c>
      <c r="M37" s="4" t="s">
        <v>5980</v>
      </c>
      <c r="N37" s="4" t="s">
        <v>5973</v>
      </c>
      <c r="O37" s="4"/>
      <c r="P37" s="4"/>
      <c r="Q37" s="4" t="s">
        <v>4597</v>
      </c>
      <c r="R37" s="22" t="s">
        <v>4596</v>
      </c>
      <c r="S37" s="4" t="s">
        <v>5247</v>
      </c>
      <c r="T37" s="4" t="str">
        <f>IFERROR(VLOOKUP(UPPER(S37),LandGrants[],7,FALSE),"")</f>
        <v>1730-01</v>
      </c>
      <c r="U37" s="4" t="str">
        <f>IFERROR(VLOOKUP(S37,LandGrants[],9,FALSE),"")</f>
        <v xml:space="preserve"> James  Macgill</v>
      </c>
      <c r="V37" s="5"/>
      <c r="W37" s="5"/>
      <c r="X37" s="5"/>
      <c r="Y37" s="5"/>
      <c r="Z37" s="5"/>
      <c r="AA37" s="5"/>
      <c r="AB37" s="5"/>
      <c r="AC37" s="5">
        <f>VALUE(SUBSTITUTE(SUBSTITUTE(SUBSTITUTE(RIGHT(B37,4),"HO",""),"O",""),"-",""))</f>
        <v>37</v>
      </c>
      <c r="AD37" s="5"/>
      <c r="AE37" s="5" t="str">
        <f>IF(ISBLANK(M37),"",IF(ISBLANK(N37),"",N37 &amp; " ") &amp; M37 &amp; " built in " &amp;R37 &amp; " on a tract of land called " &amp; S37 &amp; " patented by " &amp; TRIM(T37) &amp; " in " &amp; U37 &amp; ";  Original owner(s): " &amp; Q37)</f>
        <v>Privately-owned 2.5-story Georgian stone house built in 1732-1740 on a tract of land called Atholl patented by 1730-01 in  James  Macgill;  Original owner(s): Rev. James MacGill - first pastor of Christ Church</v>
      </c>
      <c r="AF37" s="5" t="str">
        <f>"https://mht.maryland.gov/secure/medusa/PDF/Howard/"&amp;B37&amp;".pdf"</f>
        <v>https://mht.maryland.gov/secure/medusa/PDF/Howard/HO-037.pdf</v>
      </c>
    </row>
    <row r="38" spans="1:32" ht="72" x14ac:dyDescent="0.55000000000000004">
      <c r="A38" s="103" t="str">
        <f>HYPERLINK(AF38,B38)</f>
        <v>HO-422</v>
      </c>
      <c r="B38" t="s">
        <v>133</v>
      </c>
      <c r="C38">
        <f>IFERROR(VALUE(SUBSTITUTE(B38,"HO-","")),9999)</f>
        <v>422</v>
      </c>
      <c r="D38" s="4" t="s">
        <v>134</v>
      </c>
      <c r="E38" s="4" t="s">
        <v>135</v>
      </c>
      <c r="F38" s="22" t="s">
        <v>2585</v>
      </c>
      <c r="G38" s="4" t="s">
        <v>135</v>
      </c>
      <c r="H38" s="4" t="s">
        <v>40</v>
      </c>
      <c r="I38" s="4"/>
      <c r="J38" s="4"/>
      <c r="K38" s="4"/>
      <c r="L38" s="4" t="s">
        <v>975</v>
      </c>
      <c r="M38" s="4" t="s">
        <v>5115</v>
      </c>
      <c r="N38" s="4" t="s">
        <v>5973</v>
      </c>
      <c r="O38" s="4"/>
      <c r="P38" s="4"/>
      <c r="Q38" s="4" t="s">
        <v>5117</v>
      </c>
      <c r="R38" s="22" t="s">
        <v>5116</v>
      </c>
      <c r="S38" s="4" t="s">
        <v>8457</v>
      </c>
      <c r="T38" s="4" t="str">
        <f>IFERROR(VLOOKUP(UPPER(S38),LandGrants[],7,FALSE),"")</f>
        <v/>
      </c>
      <c r="U38" s="4" t="str">
        <f>IFERROR(VLOOKUP(S38,LandGrants[],9,FALSE),"")</f>
        <v xml:space="preserve"> Samuel  Chew</v>
      </c>
      <c r="V38" s="5"/>
      <c r="W38" s="5"/>
      <c r="X38" s="5"/>
      <c r="Y38" s="5"/>
      <c r="Z38" s="5"/>
      <c r="AA38" s="5"/>
      <c r="AB38" s="5"/>
      <c r="AC38" s="5">
        <f>VALUE(SUBSTITUTE(SUBSTITUTE(SUBSTITUTE(RIGHT(B38,4),"HO",""),"O",""),"-",""))</f>
        <v>422</v>
      </c>
      <c r="AD38" s="5" t="s">
        <v>5961</v>
      </c>
      <c r="AE38" s="5" t="str">
        <f>IF(ISBLANK(M38),"",IF(ISBLANK(N38),"",N38 &amp; " ") &amp; M38 &amp; " built in " &amp;R38 &amp; " on a tract of land called " &amp; S38 &amp; " patented by " &amp; TRIM(T38) &amp; " in " &amp; U38 &amp; ";  Original owner(s): " &amp; Q38)</f>
        <v>Privately-owned 3 adjoining stone structures in an L shape built in 1718 (or after) on a tract of land called Chews Resolution Manor patented by  in  Samuel  Chew;  Original owner(s): Oldest section was Samuel Chew's Manor House,  Dr. Arthur Pue built the main east-facing house c. 1805</v>
      </c>
      <c r="AF38" s="5" t="str">
        <f>"https://mht.maryland.gov/secure/medusa/PDF/Howard/"&amp;B38&amp;".pdf"</f>
        <v>https://mht.maryland.gov/secure/medusa/PDF/Howard/HO-422.pdf</v>
      </c>
    </row>
    <row r="39" spans="1:32" ht="57.6" x14ac:dyDescent="0.55000000000000004">
      <c r="A39" s="103" t="str">
        <f>HYPERLINK(AF39,B39)</f>
        <v>HO-510</v>
      </c>
      <c r="B39" t="s">
        <v>137</v>
      </c>
      <c r="C39">
        <f>IFERROR(VALUE(SUBSTITUTE(B39,"HO-","")),9999)</f>
        <v>510</v>
      </c>
      <c r="D39" s="4" t="s">
        <v>138</v>
      </c>
      <c r="E39" s="4" t="s">
        <v>139</v>
      </c>
      <c r="F39" s="22" t="s">
        <v>2585</v>
      </c>
      <c r="G39" s="4" t="s">
        <v>139</v>
      </c>
      <c r="H39" s="4" t="s">
        <v>47</v>
      </c>
      <c r="I39" s="4"/>
      <c r="J39" s="4"/>
      <c r="K39" s="4"/>
      <c r="L39" s="4" t="s">
        <v>975</v>
      </c>
      <c r="M39" s="4"/>
      <c r="N39" s="4"/>
      <c r="O39" s="4"/>
      <c r="P39" s="4"/>
      <c r="Q39" s="4"/>
      <c r="R39" s="22"/>
      <c r="S39" s="4"/>
      <c r="T39" s="4" t="str">
        <f>IFERROR(VLOOKUP(UPPER(S39),LandGrants[],7,FALSE),"")</f>
        <v/>
      </c>
      <c r="U39" s="4" t="str">
        <f>IFERROR(VLOOKUP(S39,LandGrants[],9,FALSE),"")</f>
        <v/>
      </c>
      <c r="V39" s="5"/>
      <c r="W39" s="5"/>
      <c r="X39" s="5"/>
      <c r="Y39" s="5"/>
      <c r="Z39" s="5"/>
      <c r="AA39" s="5"/>
      <c r="AB39" s="5"/>
      <c r="AC39" s="5">
        <f>VALUE(SUBSTITUTE(SUBSTITUTE(SUBSTITUTE(RIGHT(B39,4),"HO",""),"O",""),"-",""))</f>
        <v>510</v>
      </c>
      <c r="AD39" s="5"/>
      <c r="AE39" s="5" t="str">
        <f>IF(ISBLANK(M39),"",IF(ISBLANK(N39),"",N39 &amp; " ") &amp; M39 &amp; " built in " &amp;R39 &amp; " on a tract of land called " &amp; S39 &amp; " patented by " &amp; TRIM(T39) &amp; " in " &amp; U39 &amp; ";  Original owner(s): " &amp; Q39)</f>
        <v/>
      </c>
      <c r="AF39" s="5" t="str">
        <f>"https://mht.maryland.gov/secure/medusa/PDF/Howard/"&amp;B39&amp;".pdf"</f>
        <v>https://mht.maryland.gov/secure/medusa/PDF/Howard/HO-510.pdf</v>
      </c>
    </row>
    <row r="40" spans="1:32" ht="115.2" x14ac:dyDescent="0.55000000000000004">
      <c r="A40" s="103" t="str">
        <f>HYPERLINK(AF40,B40)</f>
        <v>HO-379</v>
      </c>
      <c r="B40" t="s">
        <v>141</v>
      </c>
      <c r="C40">
        <f>IFERROR(VALUE(SUBSTITUTE(B40,"HO-","")),9999)</f>
        <v>379</v>
      </c>
      <c r="D40" s="4" t="s">
        <v>142</v>
      </c>
      <c r="E40" s="4" t="s">
        <v>143</v>
      </c>
      <c r="F40" s="22" t="s">
        <v>2663</v>
      </c>
      <c r="G40" s="4" t="s">
        <v>2657</v>
      </c>
      <c r="H40" s="4" t="s">
        <v>47</v>
      </c>
      <c r="I40" s="4" t="s">
        <v>136</v>
      </c>
      <c r="J40" s="4"/>
      <c r="K40" s="4"/>
      <c r="L40" s="4" t="s">
        <v>2581</v>
      </c>
      <c r="M40" s="4" t="s">
        <v>5982</v>
      </c>
      <c r="N40" s="4" t="s">
        <v>2604</v>
      </c>
      <c r="O40" s="4">
        <v>2012</v>
      </c>
      <c r="P40" s="4"/>
      <c r="Q40" s="4" t="s">
        <v>6036</v>
      </c>
      <c r="R40" s="22"/>
      <c r="S40" s="4" t="s">
        <v>8928</v>
      </c>
      <c r="T40" s="4" t="str">
        <f>IFERROR(VLOOKUP(UPPER(S40),LandGrants[],7,FALSE),"")</f>
        <v>1744-04</v>
      </c>
      <c r="U40" s="4" t="str">
        <f>IFERROR(VLOOKUP(S40,LandGrants[],9,FALSE),"")</f>
        <v xml:space="preserve"> Caleb  Dorsey</v>
      </c>
      <c r="V40" s="5"/>
      <c r="W40" s="5"/>
      <c r="X40" s="5"/>
      <c r="Y40" s="5"/>
      <c r="Z40" s="5"/>
      <c r="AA40" s="5"/>
      <c r="AB40" s="5"/>
      <c r="AC40" s="5">
        <f>VALUE(SUBSTITUTE(SUBSTITUTE(SUBSTITUTE(RIGHT(B40,4),"HO",""),"O",""),"-",""))</f>
        <v>379</v>
      </c>
      <c r="AD40" s="5"/>
      <c r="AE40" s="5" t="str">
        <f>IF(ISBLANK(M40),"",IF(ISBLANK(N40),"",N40 &amp; " ") &amp; M40 &amp; " built in " &amp;R40 &amp; " on a tract of land called " &amp; S40 &amp; " patented by " &amp; TRIM(T40) &amp; " in " &amp; U40 &amp; ";  Original owner(s): " &amp; Q40)</f>
        <v>Razed farm built in  on a tract of land called Calebs Pasture patented by 1744-04 in  Caleb  Dorsey;  Original owner(s): John Latrobe built the Latrobe Estate and Fairy Knowe barn; main house burned down in 1850, rebuilt, burned again 1921; smaller house belonging to Baderts burned down in 1937; photo from 1991 must be a rebuilt house.</v>
      </c>
      <c r="AF40" s="5" t="str">
        <f>"https://mht.maryland.gov/secure/medusa/PDF/Howard/"&amp;B40&amp;".pdf"</f>
        <v>https://mht.maryland.gov/secure/medusa/PDF/Howard/HO-379.pdf</v>
      </c>
    </row>
    <row r="41" spans="1:32" ht="57.6" x14ac:dyDescent="0.55000000000000004">
      <c r="A41" s="103" t="str">
        <f>HYPERLINK(AF41,B41)</f>
        <v>HO-541</v>
      </c>
      <c r="B41" t="s">
        <v>144</v>
      </c>
      <c r="C41">
        <f>IFERROR(VALUE(SUBSTITUTE(B41,"HO-","")),9999)</f>
        <v>541</v>
      </c>
      <c r="D41" s="4" t="s">
        <v>145</v>
      </c>
      <c r="E41" s="4" t="s">
        <v>146</v>
      </c>
      <c r="F41" s="22" t="s">
        <v>2664</v>
      </c>
      <c r="G41" s="4" t="s">
        <v>2665</v>
      </c>
      <c r="H41" s="4" t="s">
        <v>47</v>
      </c>
      <c r="I41" s="4"/>
      <c r="J41" s="4"/>
      <c r="K41" s="4"/>
      <c r="L41" s="4" t="s">
        <v>2585</v>
      </c>
      <c r="M41" s="4" t="s">
        <v>5981</v>
      </c>
      <c r="N41" s="4" t="s">
        <v>5973</v>
      </c>
      <c r="O41" s="4">
        <v>1979</v>
      </c>
      <c r="P41" s="4" t="s">
        <v>2617</v>
      </c>
      <c r="Q41" s="4" t="s">
        <v>2616</v>
      </c>
      <c r="R41" s="22" t="s">
        <v>4816</v>
      </c>
      <c r="S41" s="4" t="s">
        <v>8869</v>
      </c>
      <c r="T41" s="4" t="str">
        <f>IFERROR(VLOOKUP(UPPER(S41),LandGrants[],7,FALSE),"")</f>
        <v>1695-11</v>
      </c>
      <c r="U41" s="4" t="str">
        <f>IFERROR(VLOOKUP(S41,LandGrants[],9,FALSE),"")</f>
        <v xml:space="preserve"> Mordecai  Moore</v>
      </c>
      <c r="V41" s="5"/>
      <c r="W41" s="5"/>
      <c r="X41" s="5"/>
      <c r="Y41" s="5"/>
      <c r="Z41" s="5"/>
      <c r="AA41" s="5"/>
      <c r="AB41" s="5"/>
      <c r="AC41" s="5">
        <f>VALUE(SUBSTITUTE(SUBSTITUTE(SUBSTITUTE(RIGHT(B41,4),"HO",""),"O",""),"-",""))</f>
        <v>541</v>
      </c>
      <c r="AD41" s="5"/>
      <c r="AE41" s="5" t="str">
        <f>IF(ISBLANK(M41),"",IF(ISBLANK(N41),"",N41 &amp; " ") &amp; M41 &amp; " built in " &amp;R41 &amp; " on a tract of land called " &amp; S41 &amp; " patented by " &amp; TRIM(T41) &amp; " in " &amp; U41 &amp; ";  Original owner(s): " &amp; Q41)</f>
        <v>Privately-owned shingle house built in 1894 on a tract of land called Moores Morning Choice patented by 1695-11 in  Mordecai  Moore;  Original owner(s): Mrs. Richard Norris</v>
      </c>
      <c r="AF41" s="5" t="str">
        <f>"https://mht.maryland.gov/secure/medusa/PDF/Howard/"&amp;B41&amp;".pdf"</f>
        <v>https://mht.maryland.gov/secure/medusa/PDF/Howard/HO-541.pdf</v>
      </c>
    </row>
    <row r="42" spans="1:32" ht="57.6" x14ac:dyDescent="0.55000000000000004">
      <c r="A42" s="103" t="str">
        <f>HYPERLINK(AF42,B42)</f>
        <v>HO-168</v>
      </c>
      <c r="B42" t="s">
        <v>147</v>
      </c>
      <c r="C42">
        <f>IFERROR(VALUE(SUBSTITUTE(B42,"HO-","")),9999)</f>
        <v>168</v>
      </c>
      <c r="D42" s="4" t="s">
        <v>148</v>
      </c>
      <c r="E42" s="4" t="s">
        <v>149</v>
      </c>
      <c r="F42" s="22" t="s">
        <v>2666</v>
      </c>
      <c r="G42" s="4" t="s">
        <v>2374</v>
      </c>
      <c r="H42" s="4" t="s">
        <v>65</v>
      </c>
      <c r="I42" s="4"/>
      <c r="J42" s="4"/>
      <c r="K42" s="4"/>
      <c r="L42" s="4" t="s">
        <v>975</v>
      </c>
      <c r="M42" s="4"/>
      <c r="N42" s="4"/>
      <c r="O42" s="4"/>
      <c r="P42" s="4"/>
      <c r="Q42" s="4"/>
      <c r="R42" s="22"/>
      <c r="S42" s="4"/>
      <c r="T42" s="4" t="str">
        <f>IFERROR(VLOOKUP(UPPER(S42),LandGrants[],7,FALSE),"")</f>
        <v/>
      </c>
      <c r="U42" s="4" t="str">
        <f>IFERROR(VLOOKUP(S42,LandGrants[],9,FALSE),"")</f>
        <v/>
      </c>
      <c r="V42" s="5"/>
      <c r="W42" s="5"/>
      <c r="X42" s="5"/>
      <c r="Y42" s="5"/>
      <c r="Z42" s="5"/>
      <c r="AA42" s="5"/>
      <c r="AB42" s="5"/>
      <c r="AC42" s="5">
        <f>VALUE(SUBSTITUTE(SUBSTITUTE(SUBSTITUTE(RIGHT(B42,4),"HO",""),"O",""),"-",""))</f>
        <v>168</v>
      </c>
      <c r="AD42" s="5"/>
      <c r="AE42" s="5" t="str">
        <f>IF(ISBLANK(M42),"",IF(ISBLANK(N42),"",N42 &amp; " ") &amp; M42 &amp; " built in " &amp;R42 &amp; " on a tract of land called " &amp; S42 &amp; " patented by " &amp; TRIM(T42) &amp; " in " &amp; U42 &amp; ";  Original owner(s): " &amp; Q42)</f>
        <v/>
      </c>
      <c r="AF42" s="5" t="str">
        <f>"https://mht.maryland.gov/secure/medusa/PDF/Howard/"&amp;B42&amp;".pdf"</f>
        <v>https://mht.maryland.gov/secure/medusa/PDF/Howard/HO-168.pdf</v>
      </c>
    </row>
    <row r="43" spans="1:32" ht="57.6" x14ac:dyDescent="0.55000000000000004">
      <c r="A43" s="103" t="str">
        <f>HYPERLINK(AF43,B43)</f>
        <v>HO-952</v>
      </c>
      <c r="B43" t="s">
        <v>150</v>
      </c>
      <c r="C43">
        <f>IFERROR(VALUE(SUBSTITUTE(B43,"HO-","")),9999)</f>
        <v>952</v>
      </c>
      <c r="D43" s="4" t="s">
        <v>151</v>
      </c>
      <c r="E43" s="4" t="s">
        <v>152</v>
      </c>
      <c r="F43" s="22" t="s">
        <v>2667</v>
      </c>
      <c r="G43" s="4" t="s">
        <v>2668</v>
      </c>
      <c r="H43" s="4" t="s">
        <v>71</v>
      </c>
      <c r="I43" s="4" t="s">
        <v>136</v>
      </c>
      <c r="J43" s="4"/>
      <c r="K43" s="4"/>
      <c r="L43" s="4" t="s">
        <v>2581</v>
      </c>
      <c r="M43" s="4"/>
      <c r="N43" s="4"/>
      <c r="O43" s="4"/>
      <c r="P43" s="4"/>
      <c r="Q43" s="4"/>
      <c r="R43" s="22"/>
      <c r="S43" s="4"/>
      <c r="T43" s="4" t="str">
        <f>IFERROR(VLOOKUP(UPPER(S43),LandGrants[],7,FALSE),"")</f>
        <v/>
      </c>
      <c r="U43" s="4" t="str">
        <f>IFERROR(VLOOKUP(S43,LandGrants[],9,FALSE),"")</f>
        <v/>
      </c>
      <c r="V43" s="5"/>
      <c r="W43" s="5"/>
      <c r="X43" s="5"/>
      <c r="Y43" s="5"/>
      <c r="Z43" s="5"/>
      <c r="AA43" s="5"/>
      <c r="AB43" s="5"/>
      <c r="AC43" s="5">
        <f>VALUE(SUBSTITUTE(SUBSTITUTE(SUBSTITUTE(RIGHT(B43,4),"HO",""),"O",""),"-",""))</f>
        <v>952</v>
      </c>
      <c r="AD43" s="5"/>
      <c r="AE43" s="5" t="str">
        <f>IF(ISBLANK(M43),"",IF(ISBLANK(N43),"",N43 &amp; " ") &amp; M43 &amp; " built in " &amp;R43 &amp; " on a tract of land called " &amp; S43 &amp; " patented by " &amp; TRIM(T43) &amp; " in " &amp; U43 &amp; ";  Original owner(s): " &amp; Q43)</f>
        <v/>
      </c>
      <c r="AF43" s="5" t="str">
        <f>"https://mht.maryland.gov/secure/medusa/PDF/Howard/"&amp;B43&amp;".pdf"</f>
        <v>https://mht.maryland.gov/secure/medusa/PDF/Howard/HO-952.pdf</v>
      </c>
    </row>
    <row r="44" spans="1:32" ht="57.6" x14ac:dyDescent="0.55000000000000004">
      <c r="A44" s="103" t="str">
        <f>HYPERLINK(AF44,B44)</f>
        <v>HO-1043</v>
      </c>
      <c r="B44" t="s">
        <v>153</v>
      </c>
      <c r="C44">
        <f>IFERROR(VALUE(SUBSTITUTE(B44,"HO-","")),9999)</f>
        <v>1043</v>
      </c>
      <c r="D44" s="4" t="s">
        <v>154</v>
      </c>
      <c r="E44" s="4" t="s">
        <v>155</v>
      </c>
      <c r="F44" s="22" t="s">
        <v>2669</v>
      </c>
      <c r="G44" s="4" t="s">
        <v>2670</v>
      </c>
      <c r="H44" s="4" t="s">
        <v>36</v>
      </c>
      <c r="I44" s="4" t="s">
        <v>136</v>
      </c>
      <c r="J44" s="4"/>
      <c r="K44" s="4"/>
      <c r="L44" s="4" t="s">
        <v>2581</v>
      </c>
      <c r="M44" s="4"/>
      <c r="N44" s="4"/>
      <c r="O44" s="4"/>
      <c r="P44" s="4"/>
      <c r="Q44" s="4"/>
      <c r="R44" s="22"/>
      <c r="S44" s="4"/>
      <c r="T44" s="4" t="str">
        <f>IFERROR(VLOOKUP(UPPER(S44),LandGrants[],7,FALSE),"")</f>
        <v/>
      </c>
      <c r="U44" s="4" t="str">
        <f>IFERROR(VLOOKUP(S44,LandGrants[],9,FALSE),"")</f>
        <v/>
      </c>
      <c r="V44" s="5"/>
      <c r="W44" s="5"/>
      <c r="X44" s="5"/>
      <c r="Y44" s="5"/>
      <c r="Z44" s="5"/>
      <c r="AA44" s="5"/>
      <c r="AB44" s="5"/>
      <c r="AC44" s="5">
        <f>VALUE(SUBSTITUTE(SUBSTITUTE(SUBSTITUTE(RIGHT(B44,4),"HO",""),"O",""),"-",""))</f>
        <v>1043</v>
      </c>
      <c r="AD44" s="5"/>
      <c r="AE44" s="5" t="str">
        <f>IF(ISBLANK(M44),"",IF(ISBLANK(N44),"",N44 &amp; " ") &amp; M44 &amp; " built in " &amp;R44 &amp; " on a tract of land called " &amp; S44 &amp; " patented by " &amp; TRIM(T44) &amp; " in " &amp; U44 &amp; ";  Original owner(s): " &amp; Q44)</f>
        <v/>
      </c>
      <c r="AF44" s="5" t="str">
        <f>"https://mht.maryland.gov/secure/medusa/PDF/Howard/"&amp;B44&amp;".pdf"</f>
        <v>https://mht.maryland.gov/secure/medusa/PDF/Howard/HO-1043.pdf</v>
      </c>
    </row>
    <row r="45" spans="1:32" ht="57.6" x14ac:dyDescent="0.55000000000000004">
      <c r="A45" s="103" t="str">
        <f>HYPERLINK(AF45,B45)</f>
        <v>HO-160</v>
      </c>
      <c r="B45" t="s">
        <v>156</v>
      </c>
      <c r="C45">
        <f>IFERROR(VALUE(SUBSTITUTE(B45,"HO-","")),9999)</f>
        <v>160</v>
      </c>
      <c r="D45" s="4" t="s">
        <v>157</v>
      </c>
      <c r="E45" s="4" t="s">
        <v>158</v>
      </c>
      <c r="F45" s="22" t="s">
        <v>2585</v>
      </c>
      <c r="G45" s="4" t="s">
        <v>158</v>
      </c>
      <c r="H45" s="4" t="s">
        <v>71</v>
      </c>
      <c r="I45" s="4"/>
      <c r="J45" s="4"/>
      <c r="K45" s="4"/>
      <c r="L45" s="4" t="s">
        <v>975</v>
      </c>
      <c r="M45" s="4"/>
      <c r="N45" s="4" t="s">
        <v>2604</v>
      </c>
      <c r="O45" s="4"/>
      <c r="P45" s="4"/>
      <c r="Q45" s="4"/>
      <c r="R45" s="22"/>
      <c r="S45" s="4"/>
      <c r="T45" s="4" t="str">
        <f>IFERROR(VLOOKUP(UPPER(S45),LandGrants[],7,FALSE),"")</f>
        <v/>
      </c>
      <c r="U45" s="4" t="str">
        <f>IFERROR(VLOOKUP(S45,LandGrants[],9,FALSE),"")</f>
        <v/>
      </c>
      <c r="V45" s="5"/>
      <c r="W45" s="5"/>
      <c r="X45" s="5"/>
      <c r="Y45" s="5"/>
      <c r="Z45" s="5"/>
      <c r="AA45" s="5"/>
      <c r="AB45" s="5"/>
      <c r="AC45" s="5">
        <f>VALUE(SUBSTITUTE(SUBSTITUTE(SUBSTITUTE(RIGHT(B45,4),"HO",""),"O",""),"-",""))</f>
        <v>160</v>
      </c>
      <c r="AD45" s="5"/>
      <c r="AE45" s="5" t="str">
        <f>IF(ISBLANK(M45),"",IF(ISBLANK(N45),"",N45 &amp; " ") &amp; M45 &amp; " built in " &amp;R45 &amp; " on a tract of land called " &amp; S45 &amp; " patented by " &amp; TRIM(T45) &amp; " in " &amp; U45 &amp; ";  Original owner(s): " &amp; Q45)</f>
        <v/>
      </c>
      <c r="AF45" s="5" t="str">
        <f>"https://mht.maryland.gov/secure/medusa/PDF/Howard/"&amp;B45&amp;".pdf"</f>
        <v>https://mht.maryland.gov/secure/medusa/PDF/Howard/HO-160.pdf</v>
      </c>
    </row>
    <row r="46" spans="1:32" ht="57.6" x14ac:dyDescent="0.55000000000000004">
      <c r="A46" s="103" t="str">
        <f>HYPERLINK(AF46,B46)</f>
        <v>HO-1004</v>
      </c>
      <c r="B46" t="s">
        <v>159</v>
      </c>
      <c r="C46">
        <f>IFERROR(VALUE(SUBSTITUTE(B46,"HO-","")),9999)</f>
        <v>1004</v>
      </c>
      <c r="D46" s="4" t="s">
        <v>160</v>
      </c>
      <c r="E46" s="4" t="s">
        <v>161</v>
      </c>
      <c r="F46" s="22" t="s">
        <v>2671</v>
      </c>
      <c r="G46" s="4" t="s">
        <v>2672</v>
      </c>
      <c r="H46" s="4" t="s">
        <v>40</v>
      </c>
      <c r="I46" s="4" t="s">
        <v>136</v>
      </c>
      <c r="J46" s="4"/>
      <c r="K46" s="4"/>
      <c r="L46" s="4" t="s">
        <v>2581</v>
      </c>
      <c r="M46" s="4"/>
      <c r="N46" s="4"/>
      <c r="O46" s="4"/>
      <c r="P46" s="4"/>
      <c r="Q46" s="4"/>
      <c r="R46" s="22"/>
      <c r="S46" s="4"/>
      <c r="T46" s="4" t="str">
        <f>IFERROR(VLOOKUP(UPPER(S46),LandGrants[],7,FALSE),"")</f>
        <v/>
      </c>
      <c r="U46" s="4" t="str">
        <f>IFERROR(VLOOKUP(S46,LandGrants[],9,FALSE),"")</f>
        <v/>
      </c>
      <c r="V46" s="5"/>
      <c r="W46" s="5"/>
      <c r="X46" s="5"/>
      <c r="Y46" s="5"/>
      <c r="Z46" s="5"/>
      <c r="AA46" s="5"/>
      <c r="AB46" s="5"/>
      <c r="AC46" s="5">
        <f>VALUE(SUBSTITUTE(SUBSTITUTE(SUBSTITUTE(RIGHT(B46,4),"HO",""),"O",""),"-",""))</f>
        <v>1004</v>
      </c>
      <c r="AD46" s="5"/>
      <c r="AE46" s="5" t="str">
        <f>IF(ISBLANK(M46),"",IF(ISBLANK(N46),"",N46 &amp; " ") &amp; M46 &amp; " built in " &amp;R46 &amp; " on a tract of land called " &amp; S46 &amp; " patented by " &amp; TRIM(T46) &amp; " in " &amp; U46 &amp; ";  Original owner(s): " &amp; Q46)</f>
        <v/>
      </c>
      <c r="AF46" s="5" t="str">
        <f>"https://mht.maryland.gov/secure/medusa/PDF/Howard/"&amp;B46&amp;".pdf"</f>
        <v>https://mht.maryland.gov/secure/medusa/PDF/Howard/HO-1004.pdf</v>
      </c>
    </row>
    <row r="47" spans="1:32" ht="57.6" x14ac:dyDescent="0.55000000000000004">
      <c r="A47" s="103" t="str">
        <f>HYPERLINK(AF47,B47)</f>
        <v>HO-116</v>
      </c>
      <c r="B47" t="s">
        <v>162</v>
      </c>
      <c r="C47">
        <f>IFERROR(VALUE(SUBSTITUTE(B47,"HO-","")),9999)</f>
        <v>116</v>
      </c>
      <c r="D47" s="4" t="s">
        <v>163</v>
      </c>
      <c r="E47" s="4" t="s">
        <v>164</v>
      </c>
      <c r="F47" s="22" t="s">
        <v>2673</v>
      </c>
      <c r="G47" s="4" t="s">
        <v>1823</v>
      </c>
      <c r="H47" s="4" t="s">
        <v>51</v>
      </c>
      <c r="I47" s="4" t="s">
        <v>136</v>
      </c>
      <c r="J47" s="4"/>
      <c r="K47" s="4"/>
      <c r="L47" s="4" t="s">
        <v>975</v>
      </c>
      <c r="M47" s="4"/>
      <c r="N47" s="4"/>
      <c r="O47" s="4"/>
      <c r="P47" s="4"/>
      <c r="Q47" s="4"/>
      <c r="R47" s="22"/>
      <c r="S47" s="4"/>
      <c r="T47" s="4" t="str">
        <f>IFERROR(VLOOKUP(UPPER(S47),LandGrants[],7,FALSE),"")</f>
        <v/>
      </c>
      <c r="U47" s="4" t="str">
        <f>IFERROR(VLOOKUP(S47,LandGrants[],9,FALSE),"")</f>
        <v/>
      </c>
      <c r="V47" s="5"/>
      <c r="W47" s="5"/>
      <c r="X47" s="5"/>
      <c r="Y47" s="5"/>
      <c r="Z47" s="5"/>
      <c r="AA47" s="5"/>
      <c r="AB47" s="5"/>
      <c r="AC47" s="5">
        <f>VALUE(SUBSTITUTE(SUBSTITUTE(SUBSTITUTE(RIGHT(B47,4),"HO",""),"O",""),"-",""))</f>
        <v>116</v>
      </c>
      <c r="AD47" s="5"/>
      <c r="AE47" s="5" t="str">
        <f>IF(ISBLANK(M47),"",IF(ISBLANK(N47),"",N47 &amp; " ") &amp; M47 &amp; " built in " &amp;R47 &amp; " on a tract of land called " &amp; S47 &amp; " patented by " &amp; TRIM(T47) &amp; " in " &amp; U47 &amp; ";  Original owner(s): " &amp; Q47)</f>
        <v/>
      </c>
      <c r="AF47" s="5" t="str">
        <f>"https://mht.maryland.gov/secure/medusa/PDF/Howard/"&amp;B47&amp;".pdf"</f>
        <v>https://mht.maryland.gov/secure/medusa/PDF/Howard/HO-116.pdf</v>
      </c>
    </row>
    <row r="48" spans="1:32" ht="57.6" x14ac:dyDescent="0.55000000000000004">
      <c r="A48" s="103" t="str">
        <f>HYPERLINK(AF48,B48)</f>
        <v>HO-440</v>
      </c>
      <c r="B48" t="s">
        <v>165</v>
      </c>
      <c r="C48">
        <f>IFERROR(VALUE(SUBSTITUTE(B48,"HO-","")),9999)</f>
        <v>440</v>
      </c>
      <c r="D48" s="4" t="s">
        <v>166</v>
      </c>
      <c r="E48" s="4" t="s">
        <v>167</v>
      </c>
      <c r="F48" s="22" t="s">
        <v>2674</v>
      </c>
      <c r="G48" s="4" t="s">
        <v>2675</v>
      </c>
      <c r="H48" s="4" t="s">
        <v>71</v>
      </c>
      <c r="I48" s="4" t="s">
        <v>136</v>
      </c>
      <c r="J48" s="4"/>
      <c r="K48" s="4"/>
      <c r="L48" s="4" t="s">
        <v>2583</v>
      </c>
      <c r="M48" s="4"/>
      <c r="N48" s="4"/>
      <c r="O48" s="4"/>
      <c r="P48" s="4"/>
      <c r="Q48" s="4"/>
      <c r="R48" s="22"/>
      <c r="S48" s="4"/>
      <c r="T48" s="4" t="str">
        <f>IFERROR(VLOOKUP(UPPER(S48),LandGrants[],7,FALSE),"")</f>
        <v/>
      </c>
      <c r="U48" s="4" t="str">
        <f>IFERROR(VLOOKUP(S48,LandGrants[],9,FALSE),"")</f>
        <v/>
      </c>
      <c r="V48" s="5"/>
      <c r="W48" s="5"/>
      <c r="X48" s="5"/>
      <c r="Y48" s="5"/>
      <c r="Z48" s="5"/>
      <c r="AA48" s="5"/>
      <c r="AB48" s="5"/>
      <c r="AC48" s="5">
        <f>VALUE(SUBSTITUTE(SUBSTITUTE(SUBSTITUTE(RIGHT(B48,4),"HO",""),"O",""),"-",""))</f>
        <v>440</v>
      </c>
      <c r="AD48" s="5"/>
      <c r="AE48" s="5" t="str">
        <f>IF(ISBLANK(M48),"",IF(ISBLANK(N48),"",N48 &amp; " ") &amp; M48 &amp; " built in " &amp;R48 &amp; " on a tract of land called " &amp; S48 &amp; " patented by " &amp; TRIM(T48) &amp; " in " &amp; U48 &amp; ";  Original owner(s): " &amp; Q48)</f>
        <v/>
      </c>
      <c r="AF48" s="5" t="str">
        <f>"https://mht.maryland.gov/secure/medusa/PDF/Howard/"&amp;B48&amp;".pdf"</f>
        <v>https://mht.maryland.gov/secure/medusa/PDF/Howard/HO-440.pdf</v>
      </c>
    </row>
    <row r="49" spans="1:32" ht="100.8" x14ac:dyDescent="0.55000000000000004">
      <c r="A49" s="103" t="str">
        <f>HYPERLINK(AF49,B49)</f>
        <v>HO-043</v>
      </c>
      <c r="B49" t="s">
        <v>10189</v>
      </c>
      <c r="C49">
        <f>IFERROR(VALUE(SUBSTITUTE(B49,"HO-","")),9999)</f>
        <v>43</v>
      </c>
      <c r="D49" s="4" t="s">
        <v>168</v>
      </c>
      <c r="E49" s="4" t="s">
        <v>169</v>
      </c>
      <c r="F49" s="22" t="s">
        <v>2676</v>
      </c>
      <c r="G49" s="4" t="s">
        <v>2677</v>
      </c>
      <c r="H49" s="4" t="s">
        <v>47</v>
      </c>
      <c r="I49" s="4" t="s">
        <v>136</v>
      </c>
      <c r="J49" s="4"/>
      <c r="K49" s="4"/>
      <c r="L49" s="4" t="s">
        <v>975</v>
      </c>
      <c r="M49" s="4" t="s">
        <v>2619</v>
      </c>
      <c r="N49" s="4" t="s">
        <v>5974</v>
      </c>
      <c r="O49" s="4">
        <v>2014</v>
      </c>
      <c r="P49" s="4" t="s">
        <v>2615</v>
      </c>
      <c r="Q49" s="4" t="s">
        <v>2614</v>
      </c>
      <c r="R49" s="22" t="s">
        <v>2620</v>
      </c>
      <c r="S49" s="4" t="s">
        <v>8869</v>
      </c>
      <c r="T49" s="4" t="str">
        <f>IFERROR(VLOOKUP(UPPER(S49),LandGrants[],7,FALSE),"")</f>
        <v>1695-11</v>
      </c>
      <c r="U49" s="4" t="str">
        <f>IFERROR(VLOOKUP(S49,LandGrants[],9,FALSE),"")</f>
        <v xml:space="preserve"> Mordecai  Moore</v>
      </c>
      <c r="V49" s="5" t="s">
        <v>2621</v>
      </c>
      <c r="W49" s="5"/>
      <c r="X49" s="5"/>
      <c r="Y49" s="5"/>
      <c r="Z49" s="5"/>
      <c r="AA49" s="5"/>
      <c r="AB49" s="5"/>
      <c r="AC49" s="5">
        <f>VALUE(SUBSTITUTE(SUBSTITUTE(SUBSTITUTE(RIGHT(B49,4),"HO",""),"O",""),"-",""))</f>
        <v>43</v>
      </c>
      <c r="AD49" s="5" t="s">
        <v>5961</v>
      </c>
      <c r="AE49" s="5" t="str">
        <f>IF(ISBLANK(M49),"",IF(ISBLANK(N49),"",N49 &amp; " ") &amp; M49 &amp; " built in " &amp;R49 &amp; " on a tract of land called " &amp; S49 &amp; " patented by " &amp; TRIM(T49) &amp; " in " &amp; U49 &amp; ";  Original owner(s): " &amp; Q49)</f>
        <v>Publicly-owned Roughcast brick built in 1750+ on a tract of land called Moores Morning Choice patented by 1695-11 in  Mordecai  Moore;  Original owner(s): Caleb Dorsey to son Caleb Dorsey Jr., who built the house, on his wedding</v>
      </c>
      <c r="AF49" s="5" t="str">
        <f>"https://mht.maryland.gov/secure/medusa/PDF/Howard/"&amp;B49&amp;".pdf"</f>
        <v>https://mht.maryland.gov/secure/medusa/PDF/Howard/HO-043.pdf</v>
      </c>
    </row>
    <row r="50" spans="1:32" ht="57.6" x14ac:dyDescent="0.55000000000000004">
      <c r="A50" s="103" t="str">
        <f>HYPERLINK(AF50,B50)</f>
        <v>HO-795</v>
      </c>
      <c r="B50" t="s">
        <v>170</v>
      </c>
      <c r="C50">
        <f>IFERROR(VALUE(SUBSTITUTE(B50,"HO-","")),9999)</f>
        <v>795</v>
      </c>
      <c r="D50" s="4" t="s">
        <v>171</v>
      </c>
      <c r="E50" s="4" t="s">
        <v>172</v>
      </c>
      <c r="F50" s="22" t="s">
        <v>2678</v>
      </c>
      <c r="G50" s="4" t="s">
        <v>2679</v>
      </c>
      <c r="H50" s="4" t="s">
        <v>47</v>
      </c>
      <c r="I50" s="4" t="s">
        <v>136</v>
      </c>
      <c r="J50" s="4"/>
      <c r="K50" s="4"/>
      <c r="L50" s="4" t="s">
        <v>2581</v>
      </c>
      <c r="M50" s="4"/>
      <c r="N50" s="4"/>
      <c r="O50" s="4"/>
      <c r="P50" s="4"/>
      <c r="Q50" s="4"/>
      <c r="R50" s="22"/>
      <c r="S50" s="4"/>
      <c r="T50" s="4" t="str">
        <f>IFERROR(VLOOKUP(UPPER(S50),LandGrants[],7,FALSE),"")</f>
        <v/>
      </c>
      <c r="U50" s="4" t="str">
        <f>IFERROR(VLOOKUP(S50,LandGrants[],9,FALSE),"")</f>
        <v/>
      </c>
      <c r="V50" s="5"/>
      <c r="W50" s="5"/>
      <c r="X50" s="5"/>
      <c r="Y50" s="5"/>
      <c r="Z50" s="5"/>
      <c r="AA50" s="5"/>
      <c r="AB50" s="5"/>
      <c r="AC50" s="5">
        <f>VALUE(SUBSTITUTE(SUBSTITUTE(SUBSTITUTE(RIGHT(B50,4),"HO",""),"O",""),"-",""))</f>
        <v>795</v>
      </c>
      <c r="AD50" s="5"/>
      <c r="AE50" s="5" t="str">
        <f>IF(ISBLANK(M50),"",IF(ISBLANK(N50),"",N50 &amp; " ") &amp; M50 &amp; " built in " &amp;R50 &amp; " on a tract of land called " &amp; S50 &amp; " patented by " &amp; TRIM(T50) &amp; " in " &amp; U50 &amp; ";  Original owner(s): " &amp; Q50)</f>
        <v/>
      </c>
      <c r="AF50" s="5" t="str">
        <f>"https://mht.maryland.gov/secure/medusa/PDF/Howard/"&amp;B50&amp;".pdf"</f>
        <v>https://mht.maryland.gov/secure/medusa/PDF/Howard/HO-795.pdf</v>
      </c>
    </row>
    <row r="51" spans="1:32" ht="57.6" x14ac:dyDescent="0.55000000000000004">
      <c r="A51" s="103" t="str">
        <f>HYPERLINK(AF51,B51)</f>
        <v>HO-089</v>
      </c>
      <c r="B51" t="s">
        <v>10229</v>
      </c>
      <c r="C51">
        <f>IFERROR(VALUE(SUBSTITUTE(B51,"HO-","")),9999)</f>
        <v>89</v>
      </c>
      <c r="D51" s="4" t="s">
        <v>173</v>
      </c>
      <c r="E51" s="4" t="s">
        <v>174</v>
      </c>
      <c r="F51" s="22" t="s">
        <v>2680</v>
      </c>
      <c r="G51" s="4" t="s">
        <v>1713</v>
      </c>
      <c r="H51" s="4" t="s">
        <v>40</v>
      </c>
      <c r="I51" s="4" t="s">
        <v>136</v>
      </c>
      <c r="J51" s="4"/>
      <c r="K51" s="4"/>
      <c r="L51" s="4" t="s">
        <v>975</v>
      </c>
      <c r="M51" s="4"/>
      <c r="N51" s="4"/>
      <c r="O51" s="4"/>
      <c r="P51" s="4"/>
      <c r="Q51" s="4"/>
      <c r="R51" s="22"/>
      <c r="S51" s="4"/>
      <c r="T51" s="4" t="str">
        <f>IFERROR(VLOOKUP(UPPER(S51),LandGrants[],7,FALSE),"")</f>
        <v/>
      </c>
      <c r="U51" s="4" t="str">
        <f>IFERROR(VLOOKUP(S51,LandGrants[],9,FALSE),"")</f>
        <v/>
      </c>
      <c r="V51" s="5"/>
      <c r="W51" s="5"/>
      <c r="X51" s="5"/>
      <c r="Y51" s="5"/>
      <c r="Z51" s="5"/>
      <c r="AA51" s="5"/>
      <c r="AB51" s="5"/>
      <c r="AC51" s="5">
        <f>VALUE(SUBSTITUTE(SUBSTITUTE(SUBSTITUTE(RIGHT(B51,4),"HO",""),"O",""),"-",""))</f>
        <v>89</v>
      </c>
      <c r="AD51" s="5"/>
      <c r="AE51" s="5" t="str">
        <f>IF(ISBLANK(M51),"",IF(ISBLANK(N51),"",N51 &amp; " ") &amp; M51 &amp; " built in " &amp;R51 &amp; " on a tract of land called " &amp; S51 &amp; " patented by " &amp; TRIM(T51) &amp; " in " &amp; U51 &amp; ";  Original owner(s): " &amp; Q51)</f>
        <v/>
      </c>
      <c r="AF51" s="5" t="str">
        <f>"https://mht.maryland.gov/secure/medusa/PDF/Howard/"&amp;B51&amp;".pdf"</f>
        <v>https://mht.maryland.gov/secure/medusa/PDF/Howard/HO-089.pdf</v>
      </c>
    </row>
    <row r="52" spans="1:32" ht="57.6" x14ac:dyDescent="0.55000000000000004">
      <c r="A52" s="103" t="str">
        <f>HYPERLINK(AF52,B52)</f>
        <v>HO-113</v>
      </c>
      <c r="B52" t="s">
        <v>175</v>
      </c>
      <c r="C52">
        <f>IFERROR(VALUE(SUBSTITUTE(B52,"HO-","")),9999)</f>
        <v>113</v>
      </c>
      <c r="D52" s="4" t="s">
        <v>176</v>
      </c>
      <c r="E52" s="4" t="s">
        <v>177</v>
      </c>
      <c r="F52" s="22" t="s">
        <v>2681</v>
      </c>
      <c r="G52" s="4" t="s">
        <v>2247</v>
      </c>
      <c r="H52" s="4" t="s">
        <v>51</v>
      </c>
      <c r="I52" s="4" t="s">
        <v>136</v>
      </c>
      <c r="J52" s="4"/>
      <c r="K52" s="4"/>
      <c r="L52" s="4" t="s">
        <v>2581</v>
      </c>
      <c r="M52" s="4"/>
      <c r="N52" s="4"/>
      <c r="O52" s="4"/>
      <c r="P52" s="4"/>
      <c r="Q52" s="4"/>
      <c r="R52" s="22"/>
      <c r="S52" s="4"/>
      <c r="T52" s="4" t="str">
        <f>IFERROR(VLOOKUP(UPPER(S52),LandGrants[],7,FALSE),"")</f>
        <v/>
      </c>
      <c r="U52" s="4" t="str">
        <f>IFERROR(VLOOKUP(S52,LandGrants[],9,FALSE),"")</f>
        <v/>
      </c>
      <c r="V52" s="5"/>
      <c r="W52" s="5"/>
      <c r="X52" s="5"/>
      <c r="Y52" s="5"/>
      <c r="Z52" s="5"/>
      <c r="AA52" s="5"/>
      <c r="AB52" s="5"/>
      <c r="AC52" s="5">
        <f>VALUE(SUBSTITUTE(SUBSTITUTE(SUBSTITUTE(RIGHT(B52,4),"HO",""),"O",""),"-",""))</f>
        <v>113</v>
      </c>
      <c r="AD52" s="5"/>
      <c r="AE52" s="5" t="str">
        <f>IF(ISBLANK(M52),"",IF(ISBLANK(N52),"",N52 &amp; " ") &amp; M52 &amp; " built in " &amp;R52 &amp; " on a tract of land called " &amp; S52 &amp; " patented by " &amp; TRIM(T52) &amp; " in " &amp; U52 &amp; ";  Original owner(s): " &amp; Q52)</f>
        <v/>
      </c>
      <c r="AF52" s="5" t="str">
        <f>"https://mht.maryland.gov/secure/medusa/PDF/Howard/"&amp;B52&amp;".pdf"</f>
        <v>https://mht.maryland.gov/secure/medusa/PDF/Howard/HO-113.pdf</v>
      </c>
    </row>
    <row r="53" spans="1:32" ht="57.6" x14ac:dyDescent="0.55000000000000004">
      <c r="A53" s="103" t="str">
        <f>HYPERLINK(AF53,B53)</f>
        <v>HO-963</v>
      </c>
      <c r="B53" t="s">
        <v>178</v>
      </c>
      <c r="C53">
        <f>IFERROR(VALUE(SUBSTITUTE(B53,"HO-","")),9999)</f>
        <v>963</v>
      </c>
      <c r="D53" s="4" t="s">
        <v>179</v>
      </c>
      <c r="E53" s="4" t="s">
        <v>180</v>
      </c>
      <c r="F53" s="22" t="s">
        <v>2682</v>
      </c>
      <c r="G53" s="4" t="s">
        <v>2374</v>
      </c>
      <c r="H53" s="4" t="s">
        <v>181</v>
      </c>
      <c r="I53" s="4" t="s">
        <v>136</v>
      </c>
      <c r="J53" s="4"/>
      <c r="K53" s="4"/>
      <c r="L53" s="4" t="s">
        <v>975</v>
      </c>
      <c r="M53" s="4"/>
      <c r="N53" s="4" t="s">
        <v>2604</v>
      </c>
      <c r="O53" s="4"/>
      <c r="P53" s="4"/>
      <c r="Q53" s="4"/>
      <c r="R53" s="22"/>
      <c r="S53" s="4"/>
      <c r="T53" s="4" t="str">
        <f>IFERROR(VLOOKUP(UPPER(S53),LandGrants[],7,FALSE),"")</f>
        <v/>
      </c>
      <c r="U53" s="4" t="str">
        <f>IFERROR(VLOOKUP(S53,LandGrants[],9,FALSE),"")</f>
        <v/>
      </c>
      <c r="V53" s="5"/>
      <c r="W53" s="5"/>
      <c r="X53" s="5"/>
      <c r="Y53" s="5"/>
      <c r="Z53" s="5"/>
      <c r="AA53" s="5"/>
      <c r="AB53" s="5"/>
      <c r="AC53" s="5">
        <f>VALUE(SUBSTITUTE(SUBSTITUTE(SUBSTITUTE(RIGHT(B53,4),"HO",""),"O",""),"-",""))</f>
        <v>963</v>
      </c>
      <c r="AD53" s="5"/>
      <c r="AE53" s="5" t="str">
        <f>IF(ISBLANK(M53),"",IF(ISBLANK(N53),"",N53 &amp; " ") &amp; M53 &amp; " built in " &amp;R53 &amp; " on a tract of land called " &amp; S53 &amp; " patented by " &amp; TRIM(T53) &amp; " in " &amp; U53 &amp; ";  Original owner(s): " &amp; Q53)</f>
        <v/>
      </c>
      <c r="AF53" s="5" t="str">
        <f>"https://mht.maryland.gov/secure/medusa/PDF/Howard/"&amp;B53&amp;".pdf"</f>
        <v>https://mht.maryland.gov/secure/medusa/PDF/Howard/HO-963.pdf</v>
      </c>
    </row>
    <row r="54" spans="1:32" ht="57.6" x14ac:dyDescent="0.55000000000000004">
      <c r="A54" s="103" t="str">
        <f>HYPERLINK(AF54,B54)</f>
        <v>HO-561</v>
      </c>
      <c r="B54" t="s">
        <v>182</v>
      </c>
      <c r="C54">
        <f>IFERROR(VALUE(SUBSTITUTE(B54,"HO-","")),9999)</f>
        <v>561</v>
      </c>
      <c r="D54" s="4" t="s">
        <v>183</v>
      </c>
      <c r="E54" s="4" t="s">
        <v>184</v>
      </c>
      <c r="F54" s="22" t="s">
        <v>2683</v>
      </c>
      <c r="G54" s="4" t="s">
        <v>2684</v>
      </c>
      <c r="H54" s="4" t="s">
        <v>71</v>
      </c>
      <c r="I54" s="4"/>
      <c r="J54" s="4"/>
      <c r="K54" s="4"/>
      <c r="L54" s="4" t="s">
        <v>975</v>
      </c>
      <c r="M54" s="4"/>
      <c r="N54" s="4"/>
      <c r="O54" s="4"/>
      <c r="P54" s="4"/>
      <c r="Q54" s="4"/>
      <c r="R54" s="22"/>
      <c r="S54" s="4"/>
      <c r="T54" s="4" t="str">
        <f>IFERROR(VLOOKUP(UPPER(S54),LandGrants[],7,FALSE),"")</f>
        <v/>
      </c>
      <c r="U54" s="4" t="str">
        <f>IFERROR(VLOOKUP(S54,LandGrants[],9,FALSE),"")</f>
        <v/>
      </c>
      <c r="V54" s="5"/>
      <c r="W54" s="5"/>
      <c r="X54" s="5"/>
      <c r="Y54" s="5"/>
      <c r="Z54" s="5"/>
      <c r="AA54" s="5"/>
      <c r="AB54" s="5"/>
      <c r="AC54" s="5">
        <f>VALUE(SUBSTITUTE(SUBSTITUTE(SUBSTITUTE(RIGHT(B54,4),"HO",""),"O",""),"-",""))</f>
        <v>561</v>
      </c>
      <c r="AD54" s="5"/>
      <c r="AE54" s="5" t="str">
        <f>IF(ISBLANK(M54),"",IF(ISBLANK(N54),"",N54 &amp; " ") &amp; M54 &amp; " built in " &amp;R54 &amp; " on a tract of land called " &amp; S54 &amp; " patented by " &amp; TRIM(T54) &amp; " in " &amp; U54 &amp; ";  Original owner(s): " &amp; Q54)</f>
        <v/>
      </c>
      <c r="AF54" s="5" t="str">
        <f>"https://mht.maryland.gov/secure/medusa/PDF/Howard/"&amp;B54&amp;".pdf"</f>
        <v>https://mht.maryland.gov/secure/medusa/PDF/Howard/HO-561.pdf</v>
      </c>
    </row>
    <row r="55" spans="1:32" ht="57.6" x14ac:dyDescent="0.55000000000000004">
      <c r="A55" s="103" t="str">
        <f>HYPERLINK(AF55,B55)</f>
        <v>HO-1076</v>
      </c>
      <c r="B55" t="s">
        <v>185</v>
      </c>
      <c r="C55">
        <f>IFERROR(VALUE(SUBSTITUTE(B55,"HO-","")),9999)</f>
        <v>1076</v>
      </c>
      <c r="D55" s="4" t="s">
        <v>186</v>
      </c>
      <c r="E55" s="4" t="s">
        <v>187</v>
      </c>
      <c r="F55" s="22" t="s">
        <v>2685</v>
      </c>
      <c r="G55" s="4" t="s">
        <v>2686</v>
      </c>
      <c r="H55" s="4" t="s">
        <v>40</v>
      </c>
      <c r="I55" s="4"/>
      <c r="J55" s="4"/>
      <c r="K55" s="4"/>
      <c r="L55" s="4" t="s">
        <v>2583</v>
      </c>
      <c r="M55" s="4"/>
      <c r="N55" s="4"/>
      <c r="O55" s="4"/>
      <c r="P55" s="4"/>
      <c r="Q55" s="4"/>
      <c r="R55" s="22"/>
      <c r="S55" s="4"/>
      <c r="T55" s="4" t="str">
        <f>IFERROR(VLOOKUP(UPPER(S55),LandGrants[],7,FALSE),"")</f>
        <v/>
      </c>
      <c r="U55" s="4" t="str">
        <f>IFERROR(VLOOKUP(S55,LandGrants[],9,FALSE),"")</f>
        <v/>
      </c>
      <c r="V55" s="5"/>
      <c r="W55" s="5"/>
      <c r="X55" s="5"/>
      <c r="Y55" s="5"/>
      <c r="Z55" s="5"/>
      <c r="AA55" s="5"/>
      <c r="AB55" s="5"/>
      <c r="AC55" s="5">
        <f>VALUE(SUBSTITUTE(SUBSTITUTE(SUBSTITUTE(RIGHT(B55,4),"HO",""),"O",""),"-",""))</f>
        <v>1076</v>
      </c>
      <c r="AD55" s="5"/>
      <c r="AE55" s="5" t="str">
        <f>IF(ISBLANK(M55),"",IF(ISBLANK(N55),"",N55 &amp; " ") &amp; M55 &amp; " built in " &amp;R55 &amp; " on a tract of land called " &amp; S55 &amp; " patented by " &amp; TRIM(T55) &amp; " in " &amp; U55 &amp; ";  Original owner(s): " &amp; Q55)</f>
        <v/>
      </c>
      <c r="AF55" s="5" t="str">
        <f>"https://mht.maryland.gov/secure/medusa/PDF/Howard/"&amp;B55&amp;".pdf"</f>
        <v>https://mht.maryland.gov/secure/medusa/PDF/Howard/HO-1076.pdf</v>
      </c>
    </row>
    <row r="56" spans="1:32" ht="100.8" x14ac:dyDescent="0.55000000000000004">
      <c r="A56" s="103" t="str">
        <f>HYPERLINK(AF56,B56)</f>
        <v>HO-087</v>
      </c>
      <c r="B56" t="s">
        <v>10227</v>
      </c>
      <c r="C56">
        <f>IFERROR(VALUE(SUBSTITUTE(B56,"HO-","")),9999)</f>
        <v>87</v>
      </c>
      <c r="D56" s="4" t="s">
        <v>188</v>
      </c>
      <c r="E56" s="4" t="s">
        <v>189</v>
      </c>
      <c r="F56" s="22" t="s">
        <v>2687</v>
      </c>
      <c r="G56" s="4" t="s">
        <v>2688</v>
      </c>
      <c r="H56" s="4" t="s">
        <v>40</v>
      </c>
      <c r="I56" s="4"/>
      <c r="J56" s="4"/>
      <c r="K56" s="4"/>
      <c r="L56" s="4" t="s">
        <v>2582</v>
      </c>
      <c r="M56" s="4" t="s">
        <v>10273</v>
      </c>
      <c r="N56" s="4" t="s">
        <v>5973</v>
      </c>
      <c r="O56" s="4">
        <v>1979</v>
      </c>
      <c r="P56" s="4" t="s">
        <v>10272</v>
      </c>
      <c r="Q56" s="4" t="s">
        <v>10274</v>
      </c>
      <c r="R56" s="22" t="s">
        <v>4797</v>
      </c>
      <c r="S56" s="4" t="s">
        <v>4199</v>
      </c>
      <c r="T56" s="4" t="str">
        <f>IFERROR(VLOOKUP(UPPER(S56),LandGrants[],7,FALSE),"")</f>
        <v/>
      </c>
      <c r="U56" s="4" t="str">
        <f>IFERROR(VLOOKUP(S56,LandGrants[],9,FALSE),"")</f>
        <v xml:space="preserve"> Edward  Dorsey</v>
      </c>
      <c r="V56" s="5"/>
      <c r="W56" s="5"/>
      <c r="X56" s="5"/>
      <c r="Y56" s="5"/>
      <c r="Z56" s="5"/>
      <c r="AA56" s="5"/>
      <c r="AB56" s="5"/>
      <c r="AC56" s="5">
        <f>VALUE(SUBSTITUTE(SUBSTITUTE(SUBSTITUTE(RIGHT(B56,4),"HO",""),"O",""),"-",""))</f>
        <v>87</v>
      </c>
      <c r="AD56" s="5"/>
      <c r="AE56" s="5" t="str">
        <f>IF(ISBLANK(M56),"",IF(ISBLANK(N56),"",N56 &amp; " ") &amp; M56 &amp; " built in " &amp;R56 &amp; " on a tract of land called " &amp; S56 &amp; " patented by " &amp; TRIM(T56) &amp; " in " &amp; U56 &amp; ";  Original owner(s): " &amp; Q56)</f>
        <v>Privately-owned 2-story 3x1 bay stone house built in 1775 (circa) on a tract of land called Long Reach patented by  in  Edward  Dorsey;  Original owner(s): Caleb Dorsey gave the property to his daughter Mary and her husband Dr. Michael Pue in 1771; the east wing was previously thought to have been built in 1769 but this is unlikely due to the transaction history</v>
      </c>
      <c r="AF56" s="5" t="str">
        <f>"https://mht.maryland.gov/secure/medusa/PDF/Howard/"&amp;B56&amp;".pdf"</f>
        <v>https://mht.maryland.gov/secure/medusa/PDF/Howard/HO-087.pdf</v>
      </c>
    </row>
    <row r="57" spans="1:32" ht="57.6" x14ac:dyDescent="0.55000000000000004">
      <c r="A57" s="103" t="str">
        <f>HYPERLINK(AF57,B57)</f>
        <v>HO-100</v>
      </c>
      <c r="B57" t="s">
        <v>190</v>
      </c>
      <c r="C57">
        <f>IFERROR(VALUE(SUBSTITUTE(B57,"HO-","")),9999)</f>
        <v>100</v>
      </c>
      <c r="D57" s="4" t="s">
        <v>191</v>
      </c>
      <c r="E57" s="4" t="s">
        <v>192</v>
      </c>
      <c r="F57" s="22" t="s">
        <v>2689</v>
      </c>
      <c r="G57" s="4" t="s">
        <v>2690</v>
      </c>
      <c r="H57" s="4" t="s">
        <v>40</v>
      </c>
      <c r="I57" s="4"/>
      <c r="J57" s="4"/>
      <c r="K57" s="4"/>
      <c r="L57" s="4" t="s">
        <v>2587</v>
      </c>
      <c r="M57" s="4"/>
      <c r="N57" s="4"/>
      <c r="O57" s="4"/>
      <c r="P57" s="4"/>
      <c r="Q57" s="4"/>
      <c r="R57" s="22"/>
      <c r="S57" s="4"/>
      <c r="T57" s="4" t="str">
        <f>IFERROR(VLOOKUP(UPPER(S57),LandGrants[],7,FALSE),"")</f>
        <v/>
      </c>
      <c r="U57" s="4" t="str">
        <f>IFERROR(VLOOKUP(S57,LandGrants[],9,FALSE),"")</f>
        <v/>
      </c>
      <c r="V57" s="5"/>
      <c r="W57" s="5"/>
      <c r="X57" s="5"/>
      <c r="Y57" s="5"/>
      <c r="Z57" s="5"/>
      <c r="AA57" s="5"/>
      <c r="AB57" s="5"/>
      <c r="AC57" s="5">
        <f>VALUE(SUBSTITUTE(SUBSTITUTE(SUBSTITUTE(RIGHT(B57,4),"HO",""),"O",""),"-",""))</f>
        <v>100</v>
      </c>
      <c r="AD57" s="5"/>
      <c r="AE57" s="5" t="str">
        <f>IF(ISBLANK(M57),"",IF(ISBLANK(N57),"",N57 &amp; " ") &amp; M57 &amp; " built in " &amp;R57 &amp; " on a tract of land called " &amp; S57 &amp; " patented by " &amp; TRIM(T57) &amp; " in " &amp; U57 &amp; ";  Original owner(s): " &amp; Q57)</f>
        <v/>
      </c>
      <c r="AF57" s="5" t="str">
        <f>"https://mht.maryland.gov/secure/medusa/PDF/Howard/"&amp;B57&amp;".pdf"</f>
        <v>https://mht.maryland.gov/secure/medusa/PDF/Howard/HO-100.pdf</v>
      </c>
    </row>
    <row r="58" spans="1:32" ht="57.6" x14ac:dyDescent="0.55000000000000004">
      <c r="A58" s="103" t="str">
        <f>HYPERLINK(AF58,B58)</f>
        <v>HO-326</v>
      </c>
      <c r="B58" t="s">
        <v>193</v>
      </c>
      <c r="C58">
        <f>IFERROR(VALUE(SUBSTITUTE(B58,"HO-","")),9999)</f>
        <v>326</v>
      </c>
      <c r="D58" s="4" t="s">
        <v>194</v>
      </c>
      <c r="E58" s="4"/>
      <c r="F58" s="22" t="s">
        <v>2585</v>
      </c>
      <c r="G58" s="4">
        <v>0</v>
      </c>
      <c r="H58" s="4" t="s">
        <v>40</v>
      </c>
      <c r="I58" s="4"/>
      <c r="J58" s="4"/>
      <c r="K58" s="4"/>
      <c r="L58" s="4" t="s">
        <v>2587</v>
      </c>
      <c r="M58" s="4"/>
      <c r="N58" s="4"/>
      <c r="O58" s="4"/>
      <c r="P58" s="4"/>
      <c r="Q58" s="4"/>
      <c r="R58" s="22"/>
      <c r="S58" s="4"/>
      <c r="T58" s="4" t="str">
        <f>IFERROR(VLOOKUP(UPPER(S58),LandGrants[],7,FALSE),"")</f>
        <v/>
      </c>
      <c r="U58" s="4" t="str">
        <f>IFERROR(VLOOKUP(S58,LandGrants[],9,FALSE),"")</f>
        <v/>
      </c>
      <c r="V58" s="5"/>
      <c r="W58" s="5"/>
      <c r="X58" s="5"/>
      <c r="Y58" s="5"/>
      <c r="Z58" s="5"/>
      <c r="AA58" s="5"/>
      <c r="AB58" s="5"/>
      <c r="AC58" s="5">
        <f>VALUE(SUBSTITUTE(SUBSTITUTE(SUBSTITUTE(RIGHT(B58,4),"HO",""),"O",""),"-",""))</f>
        <v>326</v>
      </c>
      <c r="AD58" s="5"/>
      <c r="AE58" s="5" t="str">
        <f>IF(ISBLANK(M58),"",IF(ISBLANK(N58),"",N58 &amp; " ") &amp; M58 &amp; " built in " &amp;R58 &amp; " on a tract of land called " &amp; S58 &amp; " patented by " &amp; TRIM(T58) &amp; " in " &amp; U58 &amp; ";  Original owner(s): " &amp; Q58)</f>
        <v/>
      </c>
      <c r="AF58" s="5" t="str">
        <f>"https://mht.maryland.gov/secure/medusa/PDF/Howard/"&amp;B58&amp;".pdf"</f>
        <v>https://mht.maryland.gov/secure/medusa/PDF/Howard/HO-326.pdf</v>
      </c>
    </row>
    <row r="59" spans="1:32" ht="57.6" x14ac:dyDescent="0.55000000000000004">
      <c r="A59" s="103" t="str">
        <f>HYPERLINK(AF59,B59)</f>
        <v>AA-0</v>
      </c>
      <c r="B59" s="105" t="s">
        <v>3992</v>
      </c>
      <c r="C59">
        <f>IFERROR(VALUE(SUBSTITUTE(B59,"HO-","")),9999)</f>
        <v>9999</v>
      </c>
      <c r="D59" s="4" t="s">
        <v>3991</v>
      </c>
      <c r="E59" s="4"/>
      <c r="F59" s="22"/>
      <c r="G59" s="12"/>
      <c r="H59" s="4" t="s">
        <v>212</v>
      </c>
      <c r="I59" s="4"/>
      <c r="J59" s="4"/>
      <c r="K59" s="4"/>
      <c r="L59" s="4" t="s">
        <v>975</v>
      </c>
      <c r="M59" s="4" t="s">
        <v>6010</v>
      </c>
      <c r="N59" s="4" t="s">
        <v>2604</v>
      </c>
      <c r="O59" s="4"/>
      <c r="P59" s="4"/>
      <c r="Q59" s="4" t="s">
        <v>6011</v>
      </c>
      <c r="R59" s="22" t="s">
        <v>6008</v>
      </c>
      <c r="S59" s="4" t="s">
        <v>8890</v>
      </c>
      <c r="T59" s="12" t="str">
        <f>IFERROR(VLOOKUP(UPPER(S59),LandGrants[],7,FALSE),"")</f>
        <v/>
      </c>
      <c r="U59" s="12" t="str">
        <f>IFERROR(VLOOKUP(S59,LandGrants[],9,FALSE),"")</f>
        <v xml:space="preserve"> Richard  Snowden</v>
      </c>
      <c r="V59" s="4"/>
      <c r="W59" s="14" t="s">
        <v>3991</v>
      </c>
      <c r="X59" s="4"/>
      <c r="Y59" s="5"/>
      <c r="Z59" s="4"/>
      <c r="AA59" s="5"/>
      <c r="AB59" s="5"/>
      <c r="AC59" s="5" t="e">
        <f>VALUE(SUBSTITUTE(SUBSTITUTE(SUBSTITUTE(RIGHT(B59,4),"HO",""),"O",""),"-",""))</f>
        <v>#VALUE!</v>
      </c>
      <c r="AD59" s="5"/>
      <c r="AE59" s="5" t="str">
        <f>IF(ISBLANK(M59),"",IF(ISBLANK(N59),"",N59 &amp; " ") &amp; M59 &amp; " built in " &amp;R59 &amp; " on a tract of land called " &amp; S59 &amp; " patented by " &amp; TRIM(T59) &amp; " in " &amp; U59 &amp; ";  Original owner(s): " &amp; Q59)</f>
        <v>Razed large brick manor house built in 1690 on a tract of land called Robin Hoods Forest patented by  in  Richard  Snowden;  Original owner(s): Richard Snowden III who passed it down through 5 generations of Snowdens; it burned down 20 Aug 1891.</v>
      </c>
      <c r="AF59" s="5" t="str">
        <f>"https://mht.maryland.gov/secure/medusa/PDF/Howard/"&amp;B59&amp;".pdf"</f>
        <v>https://mht.maryland.gov/secure/medusa/PDF/Howard/AA-0.pdf</v>
      </c>
    </row>
    <row r="60" spans="1:32" ht="57.6" x14ac:dyDescent="0.55000000000000004">
      <c r="A60" s="103" t="str">
        <f>HYPERLINK(AF60,B60)</f>
        <v>HO-374</v>
      </c>
      <c r="B60" t="s">
        <v>195</v>
      </c>
      <c r="C60">
        <f>IFERROR(VALUE(SUBSTITUTE(B60,"HO-","")),9999)</f>
        <v>374</v>
      </c>
      <c r="D60" s="4" t="s">
        <v>196</v>
      </c>
      <c r="E60" s="4" t="s">
        <v>197</v>
      </c>
      <c r="F60" s="22" t="s">
        <v>2585</v>
      </c>
      <c r="G60" s="4" t="s">
        <v>197</v>
      </c>
      <c r="H60" s="4" t="s">
        <v>198</v>
      </c>
      <c r="I60" s="4"/>
      <c r="J60" s="4"/>
      <c r="K60" s="4"/>
      <c r="L60" s="4" t="s">
        <v>975</v>
      </c>
      <c r="M60" s="4"/>
      <c r="N60" s="4"/>
      <c r="O60" s="4"/>
      <c r="P60" s="4"/>
      <c r="Q60" s="4"/>
      <c r="R60" s="22"/>
      <c r="S60" s="4"/>
      <c r="T60" s="4" t="str">
        <f>IFERROR(VLOOKUP(UPPER(S60),LandGrants[],7,FALSE),"")</f>
        <v/>
      </c>
      <c r="U60" s="4" t="str">
        <f>IFERROR(VLOOKUP(S60,LandGrants[],9,FALSE),"")</f>
        <v/>
      </c>
      <c r="V60" s="5"/>
      <c r="W60" s="5"/>
      <c r="X60" s="5"/>
      <c r="Y60" s="5"/>
      <c r="Z60" s="5"/>
      <c r="AA60" s="5"/>
      <c r="AB60" s="5"/>
      <c r="AC60" s="5">
        <f>VALUE(SUBSTITUTE(SUBSTITUTE(SUBSTITUTE(RIGHT(B60,4),"HO",""),"O",""),"-",""))</f>
        <v>374</v>
      </c>
      <c r="AD60" s="5"/>
      <c r="AE60" s="5" t="str">
        <f>IF(ISBLANK(M60),"",IF(ISBLANK(N60),"",N60 &amp; " ") &amp; M60 &amp; " built in " &amp;R60 &amp; " on a tract of land called " &amp; S60 &amp; " patented by " &amp; TRIM(T60) &amp; " in " &amp; U60 &amp; ";  Original owner(s): " &amp; Q60)</f>
        <v/>
      </c>
      <c r="AF60" s="5" t="str">
        <f>"https://mht.maryland.gov/secure/medusa/PDF/Howard/"&amp;B60&amp;".pdf"</f>
        <v>https://mht.maryland.gov/secure/medusa/PDF/Howard/HO-374.pdf</v>
      </c>
    </row>
    <row r="61" spans="1:32" ht="57.6" x14ac:dyDescent="0.55000000000000004">
      <c r="A61" s="103" t="str">
        <f>HYPERLINK(AF61,B61)</f>
        <v>HO-033</v>
      </c>
      <c r="B61" t="s">
        <v>10179</v>
      </c>
      <c r="C61">
        <f>IFERROR(VALUE(SUBSTITUTE(B61,"HO-","")),9999)</f>
        <v>33</v>
      </c>
      <c r="D61" s="4" t="s">
        <v>199</v>
      </c>
      <c r="E61" s="4" t="s">
        <v>200</v>
      </c>
      <c r="F61" s="22" t="s">
        <v>2691</v>
      </c>
      <c r="G61" s="4" t="s">
        <v>2692</v>
      </c>
      <c r="H61" s="4" t="s">
        <v>71</v>
      </c>
      <c r="I61" s="4" t="s">
        <v>136</v>
      </c>
      <c r="J61" s="4"/>
      <c r="K61" s="4"/>
      <c r="L61" s="4" t="s">
        <v>2581</v>
      </c>
      <c r="M61" s="4" t="s">
        <v>5989</v>
      </c>
      <c r="N61" s="4" t="s">
        <v>5974</v>
      </c>
      <c r="O61" s="4"/>
      <c r="P61" s="4" t="s">
        <v>2603</v>
      </c>
      <c r="Q61" s="4" t="s">
        <v>2602</v>
      </c>
      <c r="R61" s="22">
        <v>1858</v>
      </c>
      <c r="S61" s="4" t="s">
        <v>8896</v>
      </c>
      <c r="T61" s="4" t="str">
        <f>IFERROR(VLOOKUP(UPPER(S61),LandGrants[],7,FALSE),"")</f>
        <v/>
      </c>
      <c r="U61" s="4" t="str">
        <f>IFERROR(VLOOKUP(S61,LandGrants[],9,FALSE),"")</f>
        <v xml:space="preserve"> John  Talbott</v>
      </c>
      <c r="V61" s="5"/>
      <c r="W61" s="5"/>
      <c r="X61" s="5"/>
      <c r="Y61" s="5"/>
      <c r="Z61" s="5"/>
      <c r="AA61" s="5"/>
      <c r="AB61" s="5"/>
      <c r="AC61" s="5">
        <f>VALUE(SUBSTITUTE(SUBSTITUTE(SUBSTITUTE(RIGHT(B61,4),"HO",""),"O",""),"-",""))</f>
        <v>33</v>
      </c>
      <c r="AD61" s="5"/>
      <c r="AE61" s="5" t="str">
        <f>IF(ISBLANK(M61),"",IF(ISBLANK(N61),"",N61 &amp; " ") &amp; M61 &amp; " built in " &amp;R61 &amp; " on a tract of land called " &amp; S61 &amp; " patented by " &amp; TRIM(T61) &amp; " in " &amp; U61 &amp; ";  Original owner(s): " &amp; Q61)</f>
        <v>Publicly-owned 2-story 5 bay brick house with an original 2-story wing built in 1858 on a tract of land called Talbotts Resolution Manor patented by  in  John  Talbott;  Original owner(s): Nicholas Gassaway, John C. Weems, Theodoric Bland</v>
      </c>
      <c r="AF61" s="5" t="str">
        <f>"https://mht.maryland.gov/secure/medusa/PDF/Howard/"&amp;B61&amp;".pdf"</f>
        <v>https://mht.maryland.gov/secure/medusa/PDF/Howard/HO-033.pdf</v>
      </c>
    </row>
    <row r="62" spans="1:32" ht="57.6" x14ac:dyDescent="0.55000000000000004">
      <c r="A62" s="103" t="str">
        <f>HYPERLINK(AF62,B62)</f>
        <v>HO-630</v>
      </c>
      <c r="B62" t="s">
        <v>201</v>
      </c>
      <c r="C62">
        <f>IFERROR(VALUE(SUBSTITUTE(B62,"HO-","")),9999)</f>
        <v>630</v>
      </c>
      <c r="D62" s="4" t="s">
        <v>202</v>
      </c>
      <c r="E62" s="4" t="s">
        <v>203</v>
      </c>
      <c r="F62" s="22" t="s">
        <v>2693</v>
      </c>
      <c r="G62" s="4" t="s">
        <v>591</v>
      </c>
      <c r="H62" s="4" t="s">
        <v>40</v>
      </c>
      <c r="I62" s="4"/>
      <c r="J62" s="4"/>
      <c r="K62" s="4"/>
      <c r="L62" s="4" t="s">
        <v>975</v>
      </c>
      <c r="M62" s="4"/>
      <c r="N62" s="4"/>
      <c r="O62" s="4"/>
      <c r="P62" s="4"/>
      <c r="Q62" s="4"/>
      <c r="R62" s="22"/>
      <c r="S62" s="4"/>
      <c r="T62" s="4" t="str">
        <f>IFERROR(VLOOKUP(UPPER(S62),LandGrants[],7,FALSE),"")</f>
        <v/>
      </c>
      <c r="U62" s="4" t="str">
        <f>IFERROR(VLOOKUP(S62,LandGrants[],9,FALSE),"")</f>
        <v/>
      </c>
      <c r="V62" s="5"/>
      <c r="W62" s="5"/>
      <c r="X62" s="5"/>
      <c r="Y62" s="5"/>
      <c r="Z62" s="5"/>
      <c r="AA62" s="5"/>
      <c r="AB62" s="5"/>
      <c r="AC62" s="5">
        <f>VALUE(SUBSTITUTE(SUBSTITUTE(SUBSTITUTE(RIGHT(B62,4),"HO",""),"O",""),"-",""))</f>
        <v>630</v>
      </c>
      <c r="AD62" s="5"/>
      <c r="AE62" s="5" t="str">
        <f>IF(ISBLANK(M62),"",IF(ISBLANK(N62),"",N62 &amp; " ") &amp; M62 &amp; " built in " &amp;R62 &amp; " on a tract of land called " &amp; S62 &amp; " patented by " &amp; TRIM(T62) &amp; " in " &amp; U62 &amp; ";  Original owner(s): " &amp; Q62)</f>
        <v/>
      </c>
      <c r="AF62" s="5" t="str">
        <f>"https://mht.maryland.gov/secure/medusa/PDF/Howard/"&amp;B62&amp;".pdf"</f>
        <v>https://mht.maryland.gov/secure/medusa/PDF/Howard/HO-630.pdf</v>
      </c>
    </row>
    <row r="63" spans="1:32" ht="72" x14ac:dyDescent="0.55000000000000004">
      <c r="A63" s="103" t="str">
        <f>HYPERLINK(AF63,B63)</f>
        <v>HO-398</v>
      </c>
      <c r="B63" t="s">
        <v>205</v>
      </c>
      <c r="C63">
        <f>IFERROR(VALUE(SUBSTITUTE(B63,"HO-","")),9999)</f>
        <v>398</v>
      </c>
      <c r="D63" s="4" t="s">
        <v>206</v>
      </c>
      <c r="E63" s="4" t="s">
        <v>2612</v>
      </c>
      <c r="F63" s="22" t="s">
        <v>2694</v>
      </c>
      <c r="G63" s="4" t="s">
        <v>2695</v>
      </c>
      <c r="H63" s="4" t="s">
        <v>40</v>
      </c>
      <c r="I63" s="4"/>
      <c r="J63" s="4"/>
      <c r="K63" s="4"/>
      <c r="L63" s="4" t="s">
        <v>975</v>
      </c>
      <c r="M63" s="4" t="s">
        <v>4072</v>
      </c>
      <c r="N63" s="4" t="s">
        <v>5973</v>
      </c>
      <c r="O63" s="4">
        <v>1977</v>
      </c>
      <c r="P63" s="4" t="s">
        <v>2610</v>
      </c>
      <c r="Q63" s="4" t="s">
        <v>2609</v>
      </c>
      <c r="R63" s="22" t="s">
        <v>2608</v>
      </c>
      <c r="S63" s="4" t="s">
        <v>8823</v>
      </c>
      <c r="T63" s="4" t="str">
        <f>IFERROR(VLOOKUP(UPPER(S63),LandGrants[],7,FALSE),"")</f>
        <v/>
      </c>
      <c r="U63" s="4" t="str">
        <f>IFERROR(VLOOKUP(S63,LandGrants[],9,FALSE),"")</f>
        <v xml:space="preserve"> Daniel  Benson</v>
      </c>
      <c r="V63" s="5"/>
      <c r="W63" s="11" t="s">
        <v>3938</v>
      </c>
      <c r="X63" s="5"/>
      <c r="Y63" s="5"/>
      <c r="Z63" s="5"/>
      <c r="AA63" s="5"/>
      <c r="AB63" s="5"/>
      <c r="AC63" s="5">
        <f>VALUE(SUBSTITUTE(SUBSTITUTE(SUBSTITUTE(RIGHT(B63,4),"HO",""),"O",""),"-",""))</f>
        <v>398</v>
      </c>
      <c r="AD63" s="5" t="s">
        <v>5961</v>
      </c>
      <c r="AE63" s="5" t="str">
        <f>IF(ISBLANK(M63),"",IF(ISBLANK(N63),"",N63 &amp; " ") &amp; M63 &amp; " built in " &amp;R63 &amp; " on a tract of land called " &amp; S63 &amp; " patented by " &amp; TRIM(T63) &amp; " in " &amp; U63 &amp; ";  Original owner(s): " &amp; Q63)</f>
        <v>Privately-owned ashlar granite 3x3 bay, 2.5 story hipped roof house with 3-story tower built in 1871-8 on a tract of land called Bensons Park patented by  in  Daniel  Benson;  Original owner(s): Theodore R. S. Boyce to Eliza Boyce (1846); Henry Winter built the house</v>
      </c>
      <c r="AF63" s="5" t="str">
        <f>"https://mht.maryland.gov/secure/medusa/PDF/Howard/"&amp;B63&amp;".pdf"</f>
        <v>https://mht.maryland.gov/secure/medusa/PDF/Howard/HO-398.pdf</v>
      </c>
    </row>
    <row r="64" spans="1:32" ht="57.6" x14ac:dyDescent="0.55000000000000004">
      <c r="A64" s="103" t="str">
        <f>HYPERLINK(AF64,B64)</f>
        <v>HO-399</v>
      </c>
      <c r="B64" t="s">
        <v>207</v>
      </c>
      <c r="C64">
        <f>IFERROR(VALUE(SUBSTITUTE(B64,"HO-","")),9999)</f>
        <v>399</v>
      </c>
      <c r="D64" s="4" t="s">
        <v>3516</v>
      </c>
      <c r="E64" s="4" t="s">
        <v>208</v>
      </c>
      <c r="F64" s="22" t="s">
        <v>2696</v>
      </c>
      <c r="G64" s="4" t="s">
        <v>2697</v>
      </c>
      <c r="H64" s="4" t="s">
        <v>40</v>
      </c>
      <c r="I64" s="4"/>
      <c r="J64" s="4"/>
      <c r="K64" s="4"/>
      <c r="L64" s="4" t="s">
        <v>975</v>
      </c>
      <c r="M64" s="4"/>
      <c r="N64" s="4"/>
      <c r="O64" s="4"/>
      <c r="P64" s="4" t="s">
        <v>3527</v>
      </c>
      <c r="Q64" s="4"/>
      <c r="R64" s="22"/>
      <c r="S64" s="4"/>
      <c r="T64" s="4" t="str">
        <f>IFERROR(VLOOKUP(UPPER(S64),LandGrants[],7,FALSE),"")</f>
        <v/>
      </c>
      <c r="U64" s="4" t="str">
        <f>IFERROR(VLOOKUP(S64,LandGrants[],9,FALSE),"")</f>
        <v/>
      </c>
      <c r="V64" s="5" t="s">
        <v>3528</v>
      </c>
      <c r="W64" s="5"/>
      <c r="X64" s="5"/>
      <c r="Y64" s="5"/>
      <c r="Z64" s="5"/>
      <c r="AA64" s="5"/>
      <c r="AB64" s="5"/>
      <c r="AC64" s="5">
        <f>VALUE(SUBSTITUTE(SUBSTITUTE(SUBSTITUTE(RIGHT(B64,4),"HO",""),"O",""),"-",""))</f>
        <v>399</v>
      </c>
      <c r="AD64" s="5"/>
      <c r="AE64" s="5" t="str">
        <f>IF(ISBLANK(M64),"",IF(ISBLANK(N64),"",N64 &amp; " ") &amp; M64 &amp; " built in " &amp;R64 &amp; " on a tract of land called " &amp; S64 &amp; " patented by " &amp; TRIM(T64) &amp; " in " &amp; U64 &amp; ";  Original owner(s): " &amp; Q64)</f>
        <v/>
      </c>
      <c r="AF64" s="5" t="str">
        <f>"https://mht.maryland.gov/secure/medusa/PDF/Howard/"&amp;B64&amp;".pdf"</f>
        <v>https://mht.maryland.gov/secure/medusa/PDF/Howard/HO-399.pdf</v>
      </c>
    </row>
    <row r="65" spans="1:32" ht="57.6" x14ac:dyDescent="0.55000000000000004">
      <c r="A65" s="103" t="str">
        <f>HYPERLINK(AF65,B65)</f>
        <v>HO-900</v>
      </c>
      <c r="B65" t="s">
        <v>2159</v>
      </c>
      <c r="C65">
        <f>IFERROR(VALUE(SUBSTITUTE(B65,"HO-","")),9999)</f>
        <v>900</v>
      </c>
      <c r="D65" s="4" t="s">
        <v>3526</v>
      </c>
      <c r="E65" s="4" t="s">
        <v>2160</v>
      </c>
      <c r="F65" s="22" t="s">
        <v>3369</v>
      </c>
      <c r="G65" s="4" t="s">
        <v>3370</v>
      </c>
      <c r="H65" s="4" t="s">
        <v>40</v>
      </c>
      <c r="I65" s="4" t="s">
        <v>136</v>
      </c>
      <c r="J65" s="4"/>
      <c r="K65" s="4"/>
      <c r="L65" s="4" t="s">
        <v>975</v>
      </c>
      <c r="M65" s="4"/>
      <c r="N65" s="4"/>
      <c r="O65" s="4"/>
      <c r="P65" s="4"/>
      <c r="Q65" s="4"/>
      <c r="R65" s="22"/>
      <c r="S65" s="4"/>
      <c r="T65" s="4" t="str">
        <f>IFERROR(VLOOKUP(UPPER(S65),LandGrants[],7,FALSE),"")</f>
        <v/>
      </c>
      <c r="U65" s="4" t="str">
        <f>IFERROR(VLOOKUP(S65,LandGrants[],9,FALSE),"")</f>
        <v/>
      </c>
      <c r="V65" s="5"/>
      <c r="W65" s="5"/>
      <c r="X65" s="5"/>
      <c r="Y65" s="5"/>
      <c r="Z65" s="5"/>
      <c r="AA65" s="5"/>
      <c r="AB65" s="5"/>
      <c r="AC65" s="5">
        <f>VALUE(SUBSTITUTE(SUBSTITUTE(SUBSTITUTE(RIGHT(B65,4),"HO",""),"O",""),"-",""))</f>
        <v>900</v>
      </c>
      <c r="AD65" s="5"/>
      <c r="AE65" s="5" t="str">
        <f>IF(ISBLANK(M65),"",IF(ISBLANK(N65),"",N65 &amp; " ") &amp; M65 &amp; " built in " &amp;R65 &amp; " on a tract of land called " &amp; S65 &amp; " patented by " &amp; TRIM(T65) &amp; " in " &amp; U65 &amp; ";  Original owner(s): " &amp; Q65)</f>
        <v/>
      </c>
      <c r="AF65" s="5" t="str">
        <f>"https://mht.maryland.gov/secure/medusa/PDF/Howard/"&amp;B65&amp;".pdf"</f>
        <v>https://mht.maryland.gov/secure/medusa/PDF/Howard/HO-900.pdf</v>
      </c>
    </row>
    <row r="66" spans="1:32" ht="57.6" x14ac:dyDescent="0.55000000000000004">
      <c r="A66" s="103" t="str">
        <f>HYPERLINK(AF66,B66)</f>
        <v>HO-796</v>
      </c>
      <c r="B66" t="s">
        <v>209</v>
      </c>
      <c r="C66">
        <f>IFERROR(VALUE(SUBSTITUTE(B66,"HO-","")),9999)</f>
        <v>796</v>
      </c>
      <c r="D66" s="4" t="s">
        <v>210</v>
      </c>
      <c r="E66" s="4" t="s">
        <v>211</v>
      </c>
      <c r="F66" s="22" t="s">
        <v>2698</v>
      </c>
      <c r="G66" s="4" t="s">
        <v>2699</v>
      </c>
      <c r="H66" s="4" t="s">
        <v>212</v>
      </c>
      <c r="I66" s="4" t="s">
        <v>136</v>
      </c>
      <c r="J66" s="4"/>
      <c r="K66" s="4"/>
      <c r="L66" s="4" t="s">
        <v>975</v>
      </c>
      <c r="M66" s="4"/>
      <c r="N66" s="4"/>
      <c r="O66" s="4"/>
      <c r="P66" s="4"/>
      <c r="Q66" s="4"/>
      <c r="R66" s="22"/>
      <c r="S66" s="4"/>
      <c r="T66" s="4" t="str">
        <f>IFERROR(VLOOKUP(UPPER(S66),LandGrants[],7,FALSE),"")</f>
        <v/>
      </c>
      <c r="U66" s="4" t="str">
        <f>IFERROR(VLOOKUP(S66,LandGrants[],9,FALSE),"")</f>
        <v/>
      </c>
      <c r="V66" s="5"/>
      <c r="W66" s="5"/>
      <c r="X66" s="5"/>
      <c r="Y66" s="5"/>
      <c r="Z66" s="5"/>
      <c r="AA66" s="5"/>
      <c r="AB66" s="5"/>
      <c r="AC66" s="5">
        <f>VALUE(SUBSTITUTE(SUBSTITUTE(SUBSTITUTE(RIGHT(B66,4),"HO",""),"O",""),"-",""))</f>
        <v>796</v>
      </c>
      <c r="AD66" s="5"/>
      <c r="AE66" s="5" t="str">
        <f>IF(ISBLANK(M66),"",IF(ISBLANK(N66),"",N66 &amp; " ") &amp; M66 &amp; " built in " &amp;R66 &amp; " on a tract of land called " &amp; S66 &amp; " patented by " &amp; TRIM(T66) &amp; " in " &amp; U66 &amp; ";  Original owner(s): " &amp; Q66)</f>
        <v/>
      </c>
      <c r="AF66" s="5" t="str">
        <f>"https://mht.maryland.gov/secure/medusa/PDF/Howard/"&amp;B66&amp;".pdf"</f>
        <v>https://mht.maryland.gov/secure/medusa/PDF/Howard/HO-796.pdf</v>
      </c>
    </row>
    <row r="67" spans="1:32" ht="57.6" x14ac:dyDescent="0.55000000000000004">
      <c r="A67" s="103" t="str">
        <f>HYPERLINK(AF67,B67)</f>
        <v>HO-738</v>
      </c>
      <c r="B67" t="s">
        <v>213</v>
      </c>
      <c r="C67">
        <f>IFERROR(VALUE(SUBSTITUTE(B67,"HO-","")),9999)</f>
        <v>738</v>
      </c>
      <c r="D67" s="4" t="s">
        <v>214</v>
      </c>
      <c r="E67" s="4"/>
      <c r="F67" s="22" t="s">
        <v>2585</v>
      </c>
      <c r="G67" s="4">
        <v>0</v>
      </c>
      <c r="H67" s="4" t="s">
        <v>40</v>
      </c>
      <c r="I67" s="4"/>
      <c r="J67" s="4"/>
      <c r="K67" s="4"/>
      <c r="L67" s="4" t="s">
        <v>2585</v>
      </c>
      <c r="M67" s="4"/>
      <c r="N67" s="4"/>
      <c r="O67" s="4"/>
      <c r="P67" s="4"/>
      <c r="Q67" s="4"/>
      <c r="R67" s="22"/>
      <c r="S67" s="4"/>
      <c r="T67" s="4" t="str">
        <f>IFERROR(VLOOKUP(UPPER(S67),LandGrants[],7,FALSE),"")</f>
        <v/>
      </c>
      <c r="U67" s="4" t="str">
        <f>IFERROR(VLOOKUP(S67,LandGrants[],9,FALSE),"")</f>
        <v/>
      </c>
      <c r="V67" s="5"/>
      <c r="W67" s="5"/>
      <c r="X67" s="5"/>
      <c r="Y67" s="5"/>
      <c r="Z67" s="5"/>
      <c r="AA67" s="5"/>
      <c r="AB67" s="5"/>
      <c r="AC67" s="5">
        <f>VALUE(SUBSTITUTE(SUBSTITUTE(SUBSTITUTE(RIGHT(B67,4),"HO",""),"O",""),"-",""))</f>
        <v>738</v>
      </c>
      <c r="AD67" s="5"/>
      <c r="AE67" s="5" t="str">
        <f>IF(ISBLANK(M67),"",IF(ISBLANK(N67),"",N67 &amp; " ") &amp; M67 &amp; " built in " &amp;R67 &amp; " on a tract of land called " &amp; S67 &amp; " patented by " &amp; TRIM(T67) &amp; " in " &amp; U67 &amp; ";  Original owner(s): " &amp; Q67)</f>
        <v/>
      </c>
      <c r="AF67" s="5" t="str">
        <f>"https://mht.maryland.gov/secure/medusa/PDF/Howard/"&amp;B67&amp;".pdf"</f>
        <v>https://mht.maryland.gov/secure/medusa/PDF/Howard/HO-738.pdf</v>
      </c>
    </row>
    <row r="68" spans="1:32" ht="57.6" x14ac:dyDescent="0.55000000000000004">
      <c r="A68" s="103" t="str">
        <f>HYPERLINK(AF68,B68)</f>
        <v>HO-858</v>
      </c>
      <c r="B68" t="s">
        <v>215</v>
      </c>
      <c r="C68">
        <f>IFERROR(VALUE(SUBSTITUTE(B68,"HO-","")),9999)</f>
        <v>858</v>
      </c>
      <c r="D68" s="4" t="s">
        <v>216</v>
      </c>
      <c r="E68" s="4" t="s">
        <v>217</v>
      </c>
      <c r="F68" s="22" t="s">
        <v>2700</v>
      </c>
      <c r="G68" s="4" t="s">
        <v>2701</v>
      </c>
      <c r="H68" s="4" t="s">
        <v>40</v>
      </c>
      <c r="I68" s="4" t="s">
        <v>136</v>
      </c>
      <c r="J68" s="4"/>
      <c r="K68" s="4"/>
      <c r="L68" s="4" t="s">
        <v>975</v>
      </c>
      <c r="M68" s="4"/>
      <c r="N68" s="4"/>
      <c r="O68" s="4"/>
      <c r="P68" s="4"/>
      <c r="Q68" s="4"/>
      <c r="R68" s="22"/>
      <c r="S68" s="4"/>
      <c r="T68" s="4" t="str">
        <f>IFERROR(VLOOKUP(UPPER(S68),LandGrants[],7,FALSE),"")</f>
        <v/>
      </c>
      <c r="U68" s="4" t="str">
        <f>IFERROR(VLOOKUP(S68,LandGrants[],9,FALSE),"")</f>
        <v/>
      </c>
      <c r="V68" s="5"/>
      <c r="W68" s="5"/>
      <c r="X68" s="5"/>
      <c r="Y68" s="5"/>
      <c r="Z68" s="5"/>
      <c r="AA68" s="5"/>
      <c r="AB68" s="5"/>
      <c r="AC68" s="5">
        <f>VALUE(SUBSTITUTE(SUBSTITUTE(SUBSTITUTE(RIGHT(B68,4),"HO",""),"O",""),"-",""))</f>
        <v>858</v>
      </c>
      <c r="AD68" s="5"/>
      <c r="AE68" s="5" t="str">
        <f>IF(ISBLANK(M68),"",IF(ISBLANK(N68),"",N68 &amp; " ") &amp; M68 &amp; " built in " &amp;R68 &amp; " on a tract of land called " &amp; S68 &amp; " patented by " &amp; TRIM(T68) &amp; " in " &amp; U68 &amp; ";  Original owner(s): " &amp; Q68)</f>
        <v/>
      </c>
      <c r="AF68" s="5" t="str">
        <f>"https://mht.maryland.gov/secure/medusa/PDF/Howard/"&amp;B68&amp;".pdf"</f>
        <v>https://mht.maryland.gov/secure/medusa/PDF/Howard/HO-858.pdf</v>
      </c>
    </row>
    <row r="69" spans="1:32" ht="57.6" x14ac:dyDescent="0.55000000000000004">
      <c r="A69" s="103" t="str">
        <f>HYPERLINK(AF69,B69)</f>
        <v>HO-360</v>
      </c>
      <c r="B69" t="s">
        <v>218</v>
      </c>
      <c r="C69">
        <f>IFERROR(VALUE(SUBSTITUTE(B69,"HO-","")),9999)</f>
        <v>360</v>
      </c>
      <c r="D69" s="4" t="s">
        <v>219</v>
      </c>
      <c r="E69" s="4" t="s">
        <v>220</v>
      </c>
      <c r="F69" s="22" t="s">
        <v>2702</v>
      </c>
      <c r="G69" s="4" t="s">
        <v>1713</v>
      </c>
      <c r="H69" s="4" t="s">
        <v>40</v>
      </c>
      <c r="I69" s="4" t="s">
        <v>136</v>
      </c>
      <c r="J69" s="4"/>
      <c r="K69" s="4"/>
      <c r="L69" s="4" t="s">
        <v>2588</v>
      </c>
      <c r="M69" s="4"/>
      <c r="N69" s="4"/>
      <c r="O69" s="4"/>
      <c r="P69" s="4"/>
      <c r="Q69" s="4"/>
      <c r="R69" s="22"/>
      <c r="S69" s="4"/>
      <c r="T69" s="4" t="str">
        <f>IFERROR(VLOOKUP(UPPER(S69),LandGrants[],7,FALSE),"")</f>
        <v/>
      </c>
      <c r="U69" s="4" t="str">
        <f>IFERROR(VLOOKUP(S69,LandGrants[],9,FALSE),"")</f>
        <v/>
      </c>
      <c r="V69" s="5"/>
      <c r="W69" s="5"/>
      <c r="X69" s="5"/>
      <c r="Y69" s="5"/>
      <c r="Z69" s="5"/>
      <c r="AA69" s="5"/>
      <c r="AB69" s="5"/>
      <c r="AC69" s="5">
        <f>VALUE(SUBSTITUTE(SUBSTITUTE(SUBSTITUTE(RIGHT(B69,4),"HO",""),"O",""),"-",""))</f>
        <v>360</v>
      </c>
      <c r="AD69" s="5"/>
      <c r="AE69" s="5" t="str">
        <f>IF(ISBLANK(M69),"",IF(ISBLANK(N69),"",N69 &amp; " ") &amp; M69 &amp; " built in " &amp;R69 &amp; " on a tract of land called " &amp; S69 &amp; " patented by " &amp; TRIM(T69) &amp; " in " &amp; U69 &amp; ";  Original owner(s): " &amp; Q69)</f>
        <v/>
      </c>
      <c r="AF69" s="5" t="str">
        <f>"https://mht.maryland.gov/secure/medusa/PDF/Howard/"&amp;B69&amp;".pdf"</f>
        <v>https://mht.maryland.gov/secure/medusa/PDF/Howard/HO-360.pdf</v>
      </c>
    </row>
    <row r="70" spans="1:32" ht="57.6" x14ac:dyDescent="0.55000000000000004">
      <c r="A70" s="103" t="str">
        <f>HYPERLINK(AF70,B70)</f>
        <v>HO-385</v>
      </c>
      <c r="B70" t="s">
        <v>221</v>
      </c>
      <c r="C70">
        <f>IFERROR(VALUE(SUBSTITUTE(B70,"HO-","")),9999)</f>
        <v>385</v>
      </c>
      <c r="D70" s="4" t="s">
        <v>222</v>
      </c>
      <c r="E70" s="4" t="s">
        <v>223</v>
      </c>
      <c r="F70" s="22" t="s">
        <v>2703</v>
      </c>
      <c r="G70" s="4" t="s">
        <v>789</v>
      </c>
      <c r="H70" s="4" t="s">
        <v>47</v>
      </c>
      <c r="I70" s="4" t="s">
        <v>136</v>
      </c>
      <c r="J70" s="4"/>
      <c r="K70" s="4"/>
      <c r="L70" s="4" t="s">
        <v>975</v>
      </c>
      <c r="M70" s="4"/>
      <c r="N70" s="4"/>
      <c r="O70" s="4"/>
      <c r="P70" s="4"/>
      <c r="Q70" s="4"/>
      <c r="R70" s="22"/>
      <c r="S70" s="4"/>
      <c r="T70" s="4" t="str">
        <f>IFERROR(VLOOKUP(UPPER(S70),LandGrants[],7,FALSE),"")</f>
        <v/>
      </c>
      <c r="U70" s="4" t="str">
        <f>IFERROR(VLOOKUP(S70,LandGrants[],9,FALSE),"")</f>
        <v/>
      </c>
      <c r="V70" s="5"/>
      <c r="W70" s="5"/>
      <c r="X70" s="5"/>
      <c r="Y70" s="5"/>
      <c r="Z70" s="5"/>
      <c r="AA70" s="5"/>
      <c r="AB70" s="5"/>
      <c r="AC70" s="5">
        <f>VALUE(SUBSTITUTE(SUBSTITUTE(SUBSTITUTE(RIGHT(B70,4),"HO",""),"O",""),"-",""))</f>
        <v>385</v>
      </c>
      <c r="AD70" s="5"/>
      <c r="AE70" s="5" t="str">
        <f>IF(ISBLANK(M70),"",IF(ISBLANK(N70),"",N70 &amp; " ") &amp; M70 &amp; " built in " &amp;R70 &amp; " on a tract of land called " &amp; S70 &amp; " patented by " &amp; TRIM(T70) &amp; " in " &amp; U70 &amp; ";  Original owner(s): " &amp; Q70)</f>
        <v/>
      </c>
      <c r="AF70" s="5" t="str">
        <f>"https://mht.maryland.gov/secure/medusa/PDF/Howard/"&amp;B70&amp;".pdf"</f>
        <v>https://mht.maryland.gov/secure/medusa/PDF/Howard/HO-385.pdf</v>
      </c>
    </row>
    <row r="71" spans="1:32" ht="57.6" x14ac:dyDescent="0.55000000000000004">
      <c r="A71" s="103" t="str">
        <f>HYPERLINK(AF71,B71)</f>
        <v>HO-368</v>
      </c>
      <c r="B71" t="s">
        <v>224</v>
      </c>
      <c r="C71">
        <f>IFERROR(VALUE(SUBSTITUTE(B71,"HO-","")),9999)</f>
        <v>368</v>
      </c>
      <c r="D71" s="4" t="s">
        <v>225</v>
      </c>
      <c r="E71" s="4" t="s">
        <v>226</v>
      </c>
      <c r="F71" s="22" t="s">
        <v>2704</v>
      </c>
      <c r="G71" s="4" t="s">
        <v>789</v>
      </c>
      <c r="H71" s="4" t="s">
        <v>47</v>
      </c>
      <c r="I71" s="4" t="s">
        <v>136</v>
      </c>
      <c r="J71" s="4"/>
      <c r="K71" s="4"/>
      <c r="L71" s="4" t="s">
        <v>975</v>
      </c>
      <c r="M71" s="4"/>
      <c r="N71" s="4"/>
      <c r="O71" s="4"/>
      <c r="P71" s="4"/>
      <c r="Q71" s="4"/>
      <c r="R71" s="22"/>
      <c r="S71" s="4"/>
      <c r="T71" s="4" t="str">
        <f>IFERROR(VLOOKUP(UPPER(S71),LandGrants[],7,FALSE),"")</f>
        <v/>
      </c>
      <c r="U71" s="4" t="str">
        <f>IFERROR(VLOOKUP(S71,LandGrants[],9,FALSE),"")</f>
        <v/>
      </c>
      <c r="V71" s="5"/>
      <c r="W71" s="5"/>
      <c r="X71" s="5"/>
      <c r="Y71" s="5"/>
      <c r="Z71" s="5"/>
      <c r="AA71" s="5"/>
      <c r="AB71" s="5"/>
      <c r="AC71" s="5">
        <f>VALUE(SUBSTITUTE(SUBSTITUTE(SUBSTITUTE(RIGHT(B71,4),"HO",""),"O",""),"-",""))</f>
        <v>368</v>
      </c>
      <c r="AD71" s="5"/>
      <c r="AE71" s="5" t="str">
        <f>IF(ISBLANK(M71),"",IF(ISBLANK(N71),"",N71 &amp; " ") &amp; M71 &amp; " built in " &amp;R71 &amp; " on a tract of land called " &amp; S71 &amp; " patented by " &amp; TRIM(T71) &amp; " in " &amp; U71 &amp; ";  Original owner(s): " &amp; Q71)</f>
        <v/>
      </c>
      <c r="AF71" s="5" t="str">
        <f>"https://mht.maryland.gov/secure/medusa/PDF/Howard/"&amp;B71&amp;".pdf"</f>
        <v>https://mht.maryland.gov/secure/medusa/PDF/Howard/HO-368.pdf</v>
      </c>
    </row>
    <row r="72" spans="1:32" ht="72" x14ac:dyDescent="0.55000000000000004">
      <c r="A72" s="103" t="str">
        <f>HYPERLINK(AF72,B72)</f>
        <v>HO-025</v>
      </c>
      <c r="B72" t="s">
        <v>10171</v>
      </c>
      <c r="C72">
        <f>IFERROR(VALUE(SUBSTITUTE(B72,"HO-","")),9999)</f>
        <v>25</v>
      </c>
      <c r="D72" s="4" t="s">
        <v>227</v>
      </c>
      <c r="E72" s="4" t="s">
        <v>228</v>
      </c>
      <c r="F72" s="22" t="s">
        <v>2705</v>
      </c>
      <c r="G72" s="4" t="s">
        <v>2706</v>
      </c>
      <c r="H72" s="4" t="s">
        <v>40</v>
      </c>
      <c r="I72" s="4"/>
      <c r="J72" s="4" t="s">
        <v>136</v>
      </c>
      <c r="K72" s="4"/>
      <c r="L72" s="4" t="s">
        <v>975</v>
      </c>
      <c r="M72" s="4" t="s">
        <v>5983</v>
      </c>
      <c r="N72" s="4" t="s">
        <v>5973</v>
      </c>
      <c r="O72" s="4">
        <v>1995</v>
      </c>
      <c r="P72" s="4" t="s">
        <v>3530</v>
      </c>
      <c r="Q72" s="4" t="s">
        <v>3531</v>
      </c>
      <c r="R72" s="22" t="s">
        <v>4805</v>
      </c>
      <c r="S72" s="4" t="s">
        <v>3529</v>
      </c>
      <c r="T72" s="4" t="str">
        <f>IFERROR(VLOOKUP(UPPER(S72),LandGrants[],7,FALSE),"")</f>
        <v>1810-11</v>
      </c>
      <c r="U72" s="4" t="str">
        <f>IFERROR(VLOOKUP(S72,LandGrants[],9,FALSE),"")</f>
        <v xml:space="preserve"> Caleb  Dorsey</v>
      </c>
      <c r="V72" s="5"/>
      <c r="W72" s="11" t="s">
        <v>3935</v>
      </c>
      <c r="X72" s="11" t="s">
        <v>3937</v>
      </c>
      <c r="Y72" s="11" t="s">
        <v>3996</v>
      </c>
      <c r="Z72" s="5"/>
      <c r="AA72" s="5"/>
      <c r="AB72" s="5"/>
      <c r="AC72" s="5">
        <f>VALUE(SUBSTITUTE(SUBSTITUTE(SUBSTITUTE(RIGHT(B72,4),"HO",""),"O",""),"-",""))</f>
        <v>25</v>
      </c>
      <c r="AD72" s="5"/>
      <c r="AE72" s="5" t="str">
        <f>IF(ISBLANK(M72),"",IF(ISBLANK(N72),"",N72 &amp; " ") &amp; M72 &amp; " built in " &amp;R72 &amp; " on a tract of land called " &amp; S72 &amp; " patented by " &amp; TRIM(T72) &amp; " in " &amp; U72 &amp; ";  Original owner(s): " &amp; Q72)</f>
        <v>Privately-owned Early Republic, Federal side-passage, double-pile painted brick white house built in 1820 (circa) on a tract of land called Three Brothers patented by 1810-11 in  Caleb  Dorsey;  Original owner(s): Charles W. Dorsey from his father Caleb Dorsey of Thomas in 1817</v>
      </c>
      <c r="AF72" s="5" t="str">
        <f>"https://mht.maryland.gov/secure/medusa/PDF/Howard/"&amp;B72&amp;".pdf"</f>
        <v>https://mht.maryland.gov/secure/medusa/PDF/Howard/HO-025.pdf</v>
      </c>
    </row>
    <row r="73" spans="1:32" ht="57.6" x14ac:dyDescent="0.55000000000000004">
      <c r="A73" s="103" t="str">
        <f>HYPERLINK(AF73,B73)</f>
        <v>HO-072</v>
      </c>
      <c r="B73" t="s">
        <v>10217</v>
      </c>
      <c r="C73">
        <f>IFERROR(VALUE(SUBSTITUTE(B73,"HO-","")),9999)</f>
        <v>72</v>
      </c>
      <c r="D73" s="4" t="s">
        <v>377</v>
      </c>
      <c r="E73" s="4" t="s">
        <v>378</v>
      </c>
      <c r="F73" s="22" t="s">
        <v>2707</v>
      </c>
      <c r="G73" s="4" t="s">
        <v>1713</v>
      </c>
      <c r="H73" s="4" t="s">
        <v>40</v>
      </c>
      <c r="I73" s="4" t="s">
        <v>136</v>
      </c>
      <c r="J73" s="4"/>
      <c r="K73" s="4"/>
      <c r="L73" s="4" t="s">
        <v>2585</v>
      </c>
      <c r="M73" s="4"/>
      <c r="N73" s="4"/>
      <c r="O73" s="4"/>
      <c r="P73" s="4"/>
      <c r="Q73" s="4"/>
      <c r="R73" s="22"/>
      <c r="S73" s="4"/>
      <c r="T73" s="4" t="str">
        <f>IFERROR(VLOOKUP(UPPER(S73),LandGrants[],7,FALSE),"")</f>
        <v/>
      </c>
      <c r="U73" s="4" t="str">
        <f>IFERROR(VLOOKUP(S73,LandGrants[],9,FALSE),"")</f>
        <v/>
      </c>
      <c r="V73" s="5"/>
      <c r="W73" s="5"/>
      <c r="X73" s="5"/>
      <c r="Y73" s="5"/>
      <c r="Z73" s="5"/>
      <c r="AA73" s="5"/>
      <c r="AB73" s="5"/>
      <c r="AC73" s="5">
        <f>VALUE(SUBSTITUTE(SUBSTITUTE(SUBSTITUTE(RIGHT(B73,4),"HO",""),"O",""),"-",""))</f>
        <v>72</v>
      </c>
      <c r="AD73" s="5"/>
      <c r="AE73" s="5" t="str">
        <f>IF(ISBLANK(M73),"",IF(ISBLANK(N73),"",N73 &amp; " ") &amp; M73 &amp; " built in " &amp;R73 &amp; " on a tract of land called " &amp; S73 &amp; " patented by " &amp; TRIM(T73) &amp; " in " &amp; U73 &amp; ";  Original owner(s): " &amp; Q73)</f>
        <v/>
      </c>
      <c r="AF73" s="5" t="str">
        <f>"https://mht.maryland.gov/secure/medusa/PDF/Howard/"&amp;B73&amp;".pdf"</f>
        <v>https://mht.maryland.gov/secure/medusa/PDF/Howard/HO-072.pdf</v>
      </c>
    </row>
    <row r="74" spans="1:32" ht="57.6" x14ac:dyDescent="0.55000000000000004">
      <c r="A74" s="103" t="str">
        <f>HYPERLINK(AF74,B74)</f>
        <v>HO-437</v>
      </c>
      <c r="B74" t="s">
        <v>379</v>
      </c>
      <c r="C74">
        <f>IFERROR(VALUE(SUBSTITUTE(B74,"HO-","")),9999)</f>
        <v>437</v>
      </c>
      <c r="D74" s="4" t="s">
        <v>380</v>
      </c>
      <c r="E74" s="4" t="s">
        <v>381</v>
      </c>
      <c r="F74" s="22" t="s">
        <v>2708</v>
      </c>
      <c r="G74" s="4" t="s">
        <v>2690</v>
      </c>
      <c r="H74" s="4" t="s">
        <v>40</v>
      </c>
      <c r="I74" s="4" t="s">
        <v>136</v>
      </c>
      <c r="J74" s="4"/>
      <c r="K74" s="4"/>
      <c r="L74" s="4" t="s">
        <v>975</v>
      </c>
      <c r="M74" s="4"/>
      <c r="N74" s="4"/>
      <c r="O74" s="4"/>
      <c r="P74" s="4"/>
      <c r="Q74" s="4"/>
      <c r="R74" s="22"/>
      <c r="S74" s="4"/>
      <c r="T74" s="4" t="str">
        <f>IFERROR(VLOOKUP(UPPER(S74),LandGrants[],7,FALSE),"")</f>
        <v/>
      </c>
      <c r="U74" s="4" t="str">
        <f>IFERROR(VLOOKUP(S74,LandGrants[],9,FALSE),"")</f>
        <v/>
      </c>
      <c r="V74" s="5"/>
      <c r="W74" s="5"/>
      <c r="X74" s="5"/>
      <c r="Y74" s="5"/>
      <c r="Z74" s="5"/>
      <c r="AA74" s="5"/>
      <c r="AB74" s="5"/>
      <c r="AC74" s="5">
        <f>VALUE(SUBSTITUTE(SUBSTITUTE(SUBSTITUTE(RIGHT(B74,4),"HO",""),"O",""),"-",""))</f>
        <v>437</v>
      </c>
      <c r="AD74" s="5"/>
      <c r="AE74" s="5" t="str">
        <f>IF(ISBLANK(M74),"",IF(ISBLANK(N74),"",N74 &amp; " ") &amp; M74 &amp; " built in " &amp;R74 &amp; " on a tract of land called " &amp; S74 &amp; " patented by " &amp; TRIM(T74) &amp; " in " &amp; U74 &amp; ";  Original owner(s): " &amp; Q74)</f>
        <v/>
      </c>
      <c r="AF74" s="5" t="str">
        <f>"https://mht.maryland.gov/secure/medusa/PDF/Howard/"&amp;B74&amp;".pdf"</f>
        <v>https://mht.maryland.gov/secure/medusa/PDF/Howard/HO-437.pdf</v>
      </c>
    </row>
    <row r="75" spans="1:32" ht="57.6" x14ac:dyDescent="0.55000000000000004">
      <c r="A75" s="103" t="str">
        <f>HYPERLINK(AF75,B75)</f>
        <v>HO-438</v>
      </c>
      <c r="B75" t="s">
        <v>382</v>
      </c>
      <c r="C75">
        <f>IFERROR(VALUE(SUBSTITUTE(B75,"HO-","")),9999)</f>
        <v>438</v>
      </c>
      <c r="D75" s="4" t="s">
        <v>383</v>
      </c>
      <c r="E75" s="4" t="s">
        <v>384</v>
      </c>
      <c r="F75" s="22" t="s">
        <v>2709</v>
      </c>
      <c r="G75" s="4" t="s">
        <v>2668</v>
      </c>
      <c r="H75" s="4" t="s">
        <v>71</v>
      </c>
      <c r="I75" s="4"/>
      <c r="J75" s="4"/>
      <c r="K75" s="4"/>
      <c r="L75" s="4" t="s">
        <v>975</v>
      </c>
      <c r="M75" s="4"/>
      <c r="N75" s="4"/>
      <c r="O75" s="4"/>
      <c r="P75" s="4"/>
      <c r="Q75" s="4"/>
      <c r="R75" s="22"/>
      <c r="S75" s="4"/>
      <c r="T75" s="4" t="str">
        <f>IFERROR(VLOOKUP(UPPER(S75),LandGrants[],7,FALSE),"")</f>
        <v/>
      </c>
      <c r="U75" s="4" t="str">
        <f>IFERROR(VLOOKUP(S75,LandGrants[],9,FALSE),"")</f>
        <v/>
      </c>
      <c r="V75" s="5"/>
      <c r="W75" s="5"/>
      <c r="X75" s="5"/>
      <c r="Y75" s="5"/>
      <c r="Z75" s="5"/>
      <c r="AA75" s="5"/>
      <c r="AB75" s="5"/>
      <c r="AC75" s="5">
        <f>VALUE(SUBSTITUTE(SUBSTITUTE(SUBSTITUTE(RIGHT(B75,4),"HO",""),"O",""),"-",""))</f>
        <v>438</v>
      </c>
      <c r="AD75" s="5"/>
      <c r="AE75" s="5" t="str">
        <f>IF(ISBLANK(M75),"",IF(ISBLANK(N75),"",N75 &amp; " ") &amp; M75 &amp; " built in " &amp;R75 &amp; " on a tract of land called " &amp; S75 &amp; " patented by " &amp; TRIM(T75) &amp; " in " &amp; U75 &amp; ";  Original owner(s): " &amp; Q75)</f>
        <v/>
      </c>
      <c r="AF75" s="5" t="str">
        <f>"https://mht.maryland.gov/secure/medusa/PDF/Howard/"&amp;B75&amp;".pdf"</f>
        <v>https://mht.maryland.gov/secure/medusa/PDF/Howard/HO-438.pdf</v>
      </c>
    </row>
    <row r="76" spans="1:32" ht="57.6" x14ac:dyDescent="0.55000000000000004">
      <c r="A76" s="103" t="str">
        <f>HYPERLINK(AF76,B76)</f>
        <v>HO-208</v>
      </c>
      <c r="B76" t="s">
        <v>385</v>
      </c>
      <c r="C76">
        <f>IFERROR(VALUE(SUBSTITUTE(B76,"HO-","")),9999)</f>
        <v>208</v>
      </c>
      <c r="D76" s="4" t="s">
        <v>386</v>
      </c>
      <c r="E76" s="4" t="s">
        <v>387</v>
      </c>
      <c r="F76" s="22" t="s">
        <v>2585</v>
      </c>
      <c r="G76" s="4" t="s">
        <v>387</v>
      </c>
      <c r="H76" s="4" t="s">
        <v>375</v>
      </c>
      <c r="I76" s="4"/>
      <c r="J76" s="4"/>
      <c r="K76" s="4"/>
      <c r="L76" s="4" t="s">
        <v>2583</v>
      </c>
      <c r="M76" s="4"/>
      <c r="N76" s="4"/>
      <c r="O76" s="4"/>
      <c r="P76" s="4"/>
      <c r="Q76" s="4"/>
      <c r="R76" s="22"/>
      <c r="S76" s="4"/>
      <c r="T76" s="4" t="str">
        <f>IFERROR(VLOOKUP(UPPER(S76),LandGrants[],7,FALSE),"")</f>
        <v/>
      </c>
      <c r="U76" s="4" t="str">
        <f>IFERROR(VLOOKUP(S76,LandGrants[],9,FALSE),"")</f>
        <v/>
      </c>
      <c r="V76" s="5"/>
      <c r="W76" s="5"/>
      <c r="X76" s="5"/>
      <c r="Y76" s="5"/>
      <c r="Z76" s="5"/>
      <c r="AA76" s="5"/>
      <c r="AB76" s="5"/>
      <c r="AC76" s="5">
        <f>VALUE(SUBSTITUTE(SUBSTITUTE(SUBSTITUTE(RIGHT(B76,4),"HO",""),"O",""),"-",""))</f>
        <v>208</v>
      </c>
      <c r="AD76" s="5"/>
      <c r="AE76" s="5" t="str">
        <f>IF(ISBLANK(M76),"",IF(ISBLANK(N76),"",N76 &amp; " ") &amp; M76 &amp; " built in " &amp;R76 &amp; " on a tract of land called " &amp; S76 &amp; " patented by " &amp; TRIM(T76) &amp; " in " &amp; U76 &amp; ";  Original owner(s): " &amp; Q76)</f>
        <v/>
      </c>
      <c r="AF76" s="5" t="str">
        <f>"https://mht.maryland.gov/secure/medusa/PDF/Howard/"&amp;B76&amp;".pdf"</f>
        <v>https://mht.maryland.gov/secure/medusa/PDF/Howard/HO-208.pdf</v>
      </c>
    </row>
    <row r="77" spans="1:32" ht="57.6" x14ac:dyDescent="0.55000000000000004">
      <c r="A77" s="103" t="str">
        <f>HYPERLINK(AF77,B77)</f>
        <v>HO-542</v>
      </c>
      <c r="B77" t="s">
        <v>388</v>
      </c>
      <c r="C77">
        <f>IFERROR(VALUE(SUBSTITUTE(B77,"HO-","")),9999)</f>
        <v>542</v>
      </c>
      <c r="D77" s="4" t="s">
        <v>389</v>
      </c>
      <c r="E77" s="4" t="s">
        <v>390</v>
      </c>
      <c r="F77" s="22" t="s">
        <v>2710</v>
      </c>
      <c r="G77" s="4" t="s">
        <v>2711</v>
      </c>
      <c r="H77" s="4" t="s">
        <v>47</v>
      </c>
      <c r="I77" s="4"/>
      <c r="J77" s="4"/>
      <c r="K77" s="4"/>
      <c r="L77" s="4" t="s">
        <v>975</v>
      </c>
      <c r="M77" s="4" t="s">
        <v>5990</v>
      </c>
      <c r="N77" s="4" t="s">
        <v>5973</v>
      </c>
      <c r="O77" s="4"/>
      <c r="P77" s="4" t="s">
        <v>4446</v>
      </c>
      <c r="Q77" s="4" t="s">
        <v>4595</v>
      </c>
      <c r="R77" s="22" t="s">
        <v>4807</v>
      </c>
      <c r="S77" s="4" t="s">
        <v>8869</v>
      </c>
      <c r="T77" s="4" t="str">
        <f>IFERROR(VLOOKUP(UPPER(S77),LandGrants[],7,FALSE),"")</f>
        <v>1695-11</v>
      </c>
      <c r="U77" s="4" t="str">
        <f>IFERROR(VLOOKUP(S77,LandGrants[],9,FALSE),"")</f>
        <v xml:space="preserve"> Mordecai  Moore</v>
      </c>
      <c r="V77" s="5"/>
      <c r="W77" s="5"/>
      <c r="X77" s="5"/>
      <c r="Y77" s="5"/>
      <c r="Z77" s="5"/>
      <c r="AA77" s="5"/>
      <c r="AB77" s="5"/>
      <c r="AC77" s="5">
        <f>VALUE(SUBSTITUTE(SUBSTITUTE(SUBSTITUTE(RIGHT(B77,4),"HO",""),"O",""),"-",""))</f>
        <v>542</v>
      </c>
      <c r="AD77" s="5"/>
      <c r="AE77" s="5" t="str">
        <f>IF(ISBLANK(M77),"",IF(ISBLANK(N77),"",N77 &amp; " ") &amp; M77 &amp; " built in " &amp;R77 &amp; " on a tract of land called " &amp; S77 &amp; " patented by " &amp; TRIM(T77) &amp; " in " &amp; U77 &amp; ";  Original owner(s): " &amp; Q77)</f>
        <v>Privately-owned 2-story 3x1 gable-roofed log house on a stone foundation built in 1840 (circa) on a tract of land called Moores Morning Choice patented by 1695-11 in  Mordecai  Moore;  Original owner(s): Joseph Earp</v>
      </c>
      <c r="AF77" s="5" t="str">
        <f>"https://mht.maryland.gov/secure/medusa/PDF/Howard/"&amp;B77&amp;".pdf"</f>
        <v>https://mht.maryland.gov/secure/medusa/PDF/Howard/HO-542.pdf</v>
      </c>
    </row>
    <row r="78" spans="1:32" ht="57.6" x14ac:dyDescent="0.55000000000000004">
      <c r="A78" s="103" t="str">
        <f>HYPERLINK(AF78,B78)</f>
        <v>HO-574</v>
      </c>
      <c r="B78" t="s">
        <v>391</v>
      </c>
      <c r="C78">
        <f>IFERROR(VALUE(SUBSTITUTE(B78,"HO-","")),9999)</f>
        <v>574</v>
      </c>
      <c r="D78" s="4" t="s">
        <v>392</v>
      </c>
      <c r="E78" s="4"/>
      <c r="F78" s="22" t="s">
        <v>2585</v>
      </c>
      <c r="G78" s="4">
        <v>0</v>
      </c>
      <c r="H78" s="4"/>
      <c r="I78" s="4"/>
      <c r="J78" s="4"/>
      <c r="K78" s="4"/>
      <c r="L78" s="4" t="s">
        <v>975</v>
      </c>
      <c r="M78" s="4"/>
      <c r="N78" s="4"/>
      <c r="O78" s="4"/>
      <c r="P78" s="4"/>
      <c r="Q78" s="4"/>
      <c r="R78" s="22"/>
      <c r="S78" s="4"/>
      <c r="T78" s="4" t="str">
        <f>IFERROR(VLOOKUP(UPPER(S78),LandGrants[],7,FALSE),"")</f>
        <v/>
      </c>
      <c r="U78" s="4" t="str">
        <f>IFERROR(VLOOKUP(S78,LandGrants[],9,FALSE),"")</f>
        <v/>
      </c>
      <c r="V78" s="5"/>
      <c r="W78" s="5"/>
      <c r="X78" s="5"/>
      <c r="Y78" s="5"/>
      <c r="Z78" s="5"/>
      <c r="AA78" s="5"/>
      <c r="AB78" s="5"/>
      <c r="AC78" s="5">
        <f>VALUE(SUBSTITUTE(SUBSTITUTE(SUBSTITUTE(RIGHT(B78,4),"HO",""),"O",""),"-",""))</f>
        <v>574</v>
      </c>
      <c r="AD78" s="5"/>
      <c r="AE78" s="5" t="str">
        <f>IF(ISBLANK(M78),"",IF(ISBLANK(N78),"",N78 &amp; " ") &amp; M78 &amp; " built in " &amp;R78 &amp; " on a tract of land called " &amp; S78 &amp; " patented by " &amp; TRIM(T78) &amp; " in " &amp; U78 &amp; ";  Original owner(s): " &amp; Q78)</f>
        <v/>
      </c>
      <c r="AF78" s="5" t="str">
        <f>"https://mht.maryland.gov/secure/medusa/PDF/Howard/"&amp;B78&amp;".pdf"</f>
        <v>https://mht.maryland.gov/secure/medusa/PDF/Howard/HO-574.pdf</v>
      </c>
    </row>
    <row r="79" spans="1:32" ht="57.6" x14ac:dyDescent="0.55000000000000004">
      <c r="A79" s="103" t="str">
        <f>HYPERLINK(AF79,B79)</f>
        <v>HO-925</v>
      </c>
      <c r="B79" t="s">
        <v>393</v>
      </c>
      <c r="C79">
        <f>IFERROR(VALUE(SUBSTITUTE(B79,"HO-","")),9999)</f>
        <v>925</v>
      </c>
      <c r="D79" s="4" t="s">
        <v>394</v>
      </c>
      <c r="E79" s="4" t="s">
        <v>395</v>
      </c>
      <c r="F79" s="22" t="s">
        <v>2712</v>
      </c>
      <c r="G79" s="4" t="s">
        <v>2713</v>
      </c>
      <c r="H79" s="4" t="s">
        <v>396</v>
      </c>
      <c r="I79" s="4" t="s">
        <v>136</v>
      </c>
      <c r="J79" s="4"/>
      <c r="K79" s="4"/>
      <c r="L79" s="4" t="s">
        <v>2584</v>
      </c>
      <c r="M79" s="4"/>
      <c r="N79" s="4"/>
      <c r="O79" s="4"/>
      <c r="P79" s="4"/>
      <c r="Q79" s="4"/>
      <c r="R79" s="22"/>
      <c r="S79" s="4"/>
      <c r="T79" s="4" t="str">
        <f>IFERROR(VLOOKUP(UPPER(S79),LandGrants[],7,FALSE),"")</f>
        <v/>
      </c>
      <c r="U79" s="4" t="str">
        <f>IFERROR(VLOOKUP(S79,LandGrants[],9,FALSE),"")</f>
        <v/>
      </c>
      <c r="V79" s="5"/>
      <c r="W79" s="5"/>
      <c r="X79" s="5"/>
      <c r="Y79" s="5"/>
      <c r="Z79" s="5"/>
      <c r="AA79" s="5"/>
      <c r="AB79" s="5"/>
      <c r="AC79" s="5">
        <f>VALUE(SUBSTITUTE(SUBSTITUTE(SUBSTITUTE(RIGHT(B79,4),"HO",""),"O",""),"-",""))</f>
        <v>925</v>
      </c>
      <c r="AD79" s="5"/>
      <c r="AE79" s="5" t="str">
        <f>IF(ISBLANK(M79),"",IF(ISBLANK(N79),"",N79 &amp; " ") &amp; M79 &amp; " built in " &amp;R79 &amp; " on a tract of land called " &amp; S79 &amp; " patented by " &amp; TRIM(T79) &amp; " in " &amp; U79 &amp; ";  Original owner(s): " &amp; Q79)</f>
        <v/>
      </c>
      <c r="AF79" s="5" t="str">
        <f>"https://mht.maryland.gov/secure/medusa/PDF/Howard/"&amp;B79&amp;".pdf"</f>
        <v>https://mht.maryland.gov/secure/medusa/PDF/Howard/HO-925.pdf</v>
      </c>
    </row>
    <row r="80" spans="1:32" ht="57.6" x14ac:dyDescent="0.55000000000000004">
      <c r="A80" s="103" t="str">
        <f>HYPERLINK(AF80,B80)</f>
        <v>HO-300</v>
      </c>
      <c r="B80" t="s">
        <v>397</v>
      </c>
      <c r="C80">
        <f>IFERROR(VALUE(SUBSTITUTE(B80,"HO-","")),9999)</f>
        <v>300</v>
      </c>
      <c r="D80" s="4" t="s">
        <v>398</v>
      </c>
      <c r="E80" s="4" t="s">
        <v>399</v>
      </c>
      <c r="F80" s="22" t="s">
        <v>2714</v>
      </c>
      <c r="G80" s="4" t="s">
        <v>591</v>
      </c>
      <c r="H80" s="4" t="s">
        <v>40</v>
      </c>
      <c r="I80" s="4"/>
      <c r="J80" s="4"/>
      <c r="K80" s="4"/>
      <c r="L80" s="4" t="s">
        <v>2585</v>
      </c>
      <c r="M80" s="4"/>
      <c r="N80" s="4"/>
      <c r="O80" s="4"/>
      <c r="P80" s="4"/>
      <c r="Q80" s="4"/>
      <c r="R80" s="22"/>
      <c r="S80" s="4"/>
      <c r="T80" s="4" t="str">
        <f>IFERROR(VLOOKUP(UPPER(S80),LandGrants[],7,FALSE),"")</f>
        <v/>
      </c>
      <c r="U80" s="4" t="str">
        <f>IFERROR(VLOOKUP(S80,LandGrants[],9,FALSE),"")</f>
        <v/>
      </c>
      <c r="V80" s="5"/>
      <c r="W80" s="5"/>
      <c r="X80" s="5"/>
      <c r="Y80" s="5"/>
      <c r="Z80" s="5"/>
      <c r="AA80" s="5"/>
      <c r="AB80" s="5"/>
      <c r="AC80" s="5">
        <f>VALUE(SUBSTITUTE(SUBSTITUTE(SUBSTITUTE(RIGHT(B80,4),"HO",""),"O",""),"-",""))</f>
        <v>300</v>
      </c>
      <c r="AD80" s="5"/>
      <c r="AE80" s="5" t="str">
        <f>IF(ISBLANK(M80),"",IF(ISBLANK(N80),"",N80 &amp; " ") &amp; M80 &amp; " built in " &amp;R80 &amp; " on a tract of land called " &amp; S80 &amp; " patented by " &amp; TRIM(T80) &amp; " in " &amp; U80 &amp; ";  Original owner(s): " &amp; Q80)</f>
        <v/>
      </c>
      <c r="AF80" s="5" t="str">
        <f>"https://mht.maryland.gov/secure/medusa/PDF/Howard/"&amp;B80&amp;".pdf"</f>
        <v>https://mht.maryland.gov/secure/medusa/PDF/Howard/HO-300.pdf</v>
      </c>
    </row>
    <row r="81" spans="1:32" ht="57.6" x14ac:dyDescent="0.55000000000000004">
      <c r="A81" s="103" t="str">
        <f>HYPERLINK(AF81,B81)</f>
        <v>HO-303</v>
      </c>
      <c r="B81" t="s">
        <v>400</v>
      </c>
      <c r="C81">
        <f>IFERROR(VALUE(SUBSTITUTE(B81,"HO-","")),9999)</f>
        <v>303</v>
      </c>
      <c r="D81" s="4" t="s">
        <v>401</v>
      </c>
      <c r="E81" s="4" t="s">
        <v>402</v>
      </c>
      <c r="F81" s="22" t="s">
        <v>2715</v>
      </c>
      <c r="G81" s="4" t="s">
        <v>591</v>
      </c>
      <c r="H81" s="4" t="s">
        <v>40</v>
      </c>
      <c r="I81" s="4" t="s">
        <v>136</v>
      </c>
      <c r="J81" s="4"/>
      <c r="K81" s="4"/>
      <c r="L81" s="4" t="s">
        <v>975</v>
      </c>
      <c r="M81" s="4"/>
      <c r="N81" s="4"/>
      <c r="O81" s="4"/>
      <c r="P81" s="4"/>
      <c r="Q81" s="4"/>
      <c r="R81" s="22"/>
      <c r="S81" s="4"/>
      <c r="T81" s="4" t="str">
        <f>IFERROR(VLOOKUP(UPPER(S81),LandGrants[],7,FALSE),"")</f>
        <v/>
      </c>
      <c r="U81" s="4" t="str">
        <f>IFERROR(VLOOKUP(S81,LandGrants[],9,FALSE),"")</f>
        <v/>
      </c>
      <c r="V81" s="5"/>
      <c r="W81" s="5"/>
      <c r="X81" s="5"/>
      <c r="Y81" s="5"/>
      <c r="Z81" s="5"/>
      <c r="AA81" s="5"/>
      <c r="AB81" s="5"/>
      <c r="AC81" s="5">
        <f>VALUE(SUBSTITUTE(SUBSTITUTE(SUBSTITUTE(RIGHT(B81,4),"HO",""),"O",""),"-",""))</f>
        <v>303</v>
      </c>
      <c r="AD81" s="5"/>
      <c r="AE81" s="5" t="str">
        <f>IF(ISBLANK(M81),"",IF(ISBLANK(N81),"",N81 &amp; " ") &amp; M81 &amp; " built in " &amp;R81 &amp; " on a tract of land called " &amp; S81 &amp; " patented by " &amp; TRIM(T81) &amp; " in " &amp; U81 &amp; ";  Original owner(s): " &amp; Q81)</f>
        <v/>
      </c>
      <c r="AF81" s="5" t="str">
        <f>"https://mht.maryland.gov/secure/medusa/PDF/Howard/"&amp;B81&amp;".pdf"</f>
        <v>https://mht.maryland.gov/secure/medusa/PDF/Howard/HO-303.pdf</v>
      </c>
    </row>
    <row r="82" spans="1:32" ht="57.6" x14ac:dyDescent="0.55000000000000004">
      <c r="A82" s="103" t="str">
        <f>HYPERLINK(AF82,B82)</f>
        <v>HO-247</v>
      </c>
      <c r="B82" t="s">
        <v>403</v>
      </c>
      <c r="C82">
        <f>IFERROR(VALUE(SUBSTITUTE(B82,"HO-","")),9999)</f>
        <v>247</v>
      </c>
      <c r="D82" s="4" t="s">
        <v>404</v>
      </c>
      <c r="E82" s="4" t="s">
        <v>405</v>
      </c>
      <c r="F82" s="22" t="s">
        <v>2716</v>
      </c>
      <c r="G82" s="4" t="s">
        <v>284</v>
      </c>
      <c r="H82" s="4" t="s">
        <v>82</v>
      </c>
      <c r="I82" s="4"/>
      <c r="J82" s="4"/>
      <c r="K82" s="4"/>
      <c r="L82" s="4" t="s">
        <v>975</v>
      </c>
      <c r="M82" s="4"/>
      <c r="N82" s="4"/>
      <c r="O82" s="4"/>
      <c r="P82" s="4"/>
      <c r="Q82" s="4"/>
      <c r="R82" s="22"/>
      <c r="S82" s="4"/>
      <c r="T82" s="4" t="str">
        <f>IFERROR(VLOOKUP(UPPER(S82),LandGrants[],7,FALSE),"")</f>
        <v/>
      </c>
      <c r="U82" s="4" t="str">
        <f>IFERROR(VLOOKUP(S82,LandGrants[],9,FALSE),"")</f>
        <v/>
      </c>
      <c r="V82" s="5"/>
      <c r="W82" s="5"/>
      <c r="X82" s="5"/>
      <c r="Y82" s="5"/>
      <c r="Z82" s="5"/>
      <c r="AA82" s="5"/>
      <c r="AB82" s="5"/>
      <c r="AC82" s="5">
        <f>VALUE(SUBSTITUTE(SUBSTITUTE(SUBSTITUTE(RIGHT(B82,4),"HO",""),"O",""),"-",""))</f>
        <v>247</v>
      </c>
      <c r="AD82" s="5"/>
      <c r="AE82" s="5" t="str">
        <f>IF(ISBLANK(M82),"",IF(ISBLANK(N82),"",N82 &amp; " ") &amp; M82 &amp; " built in " &amp;R82 &amp; " on a tract of land called " &amp; S82 &amp; " patented by " &amp; TRIM(T82) &amp; " in " &amp; U82 &amp; ";  Original owner(s): " &amp; Q82)</f>
        <v/>
      </c>
      <c r="AF82" s="5" t="str">
        <f>"https://mht.maryland.gov/secure/medusa/PDF/Howard/"&amp;B82&amp;".pdf"</f>
        <v>https://mht.maryland.gov/secure/medusa/PDF/Howard/HO-247.pdf</v>
      </c>
    </row>
    <row r="83" spans="1:32" ht="57.6" x14ac:dyDescent="0.55000000000000004">
      <c r="A83" s="103" t="str">
        <f>HYPERLINK(AF83,B83)</f>
        <v>HO-638</v>
      </c>
      <c r="B83" t="s">
        <v>406</v>
      </c>
      <c r="C83">
        <f>IFERROR(VALUE(SUBSTITUTE(B83,"HO-","")),9999)</f>
        <v>638</v>
      </c>
      <c r="D83" s="4" t="s">
        <v>407</v>
      </c>
      <c r="E83" s="4" t="s">
        <v>408</v>
      </c>
      <c r="F83" s="22" t="s">
        <v>2585</v>
      </c>
      <c r="G83" s="4" t="s">
        <v>408</v>
      </c>
      <c r="H83" s="4" t="s">
        <v>71</v>
      </c>
      <c r="I83" s="4"/>
      <c r="J83" s="4"/>
      <c r="K83" s="4"/>
      <c r="L83" s="4" t="s">
        <v>975</v>
      </c>
      <c r="M83" s="4"/>
      <c r="N83" s="4"/>
      <c r="O83" s="4"/>
      <c r="P83" s="4"/>
      <c r="Q83" s="4"/>
      <c r="R83" s="22"/>
      <c r="S83" s="4"/>
      <c r="T83" s="4" t="str">
        <f>IFERROR(VLOOKUP(UPPER(S83),LandGrants[],7,FALSE),"")</f>
        <v/>
      </c>
      <c r="U83" s="4" t="str">
        <f>IFERROR(VLOOKUP(S83,LandGrants[],9,FALSE),"")</f>
        <v/>
      </c>
      <c r="V83" s="5"/>
      <c r="W83" s="5"/>
      <c r="X83" s="5"/>
      <c r="Y83" s="5"/>
      <c r="Z83" s="5"/>
      <c r="AA83" s="5"/>
      <c r="AB83" s="5"/>
      <c r="AC83" s="5">
        <f>VALUE(SUBSTITUTE(SUBSTITUTE(SUBSTITUTE(RIGHT(B83,4),"HO",""),"O",""),"-",""))</f>
        <v>638</v>
      </c>
      <c r="AD83" s="5"/>
      <c r="AE83" s="5" t="str">
        <f>IF(ISBLANK(M83),"",IF(ISBLANK(N83),"",N83 &amp; " ") &amp; M83 &amp; " built in " &amp;R83 &amp; " on a tract of land called " &amp; S83 &amp; " patented by " &amp; TRIM(T83) &amp; " in " &amp; U83 &amp; ";  Original owner(s): " &amp; Q83)</f>
        <v/>
      </c>
      <c r="AF83" s="5" t="str">
        <f>"https://mht.maryland.gov/secure/medusa/PDF/Howard/"&amp;B83&amp;".pdf"</f>
        <v>https://mht.maryland.gov/secure/medusa/PDF/Howard/HO-638.pdf</v>
      </c>
    </row>
    <row r="84" spans="1:32" ht="57.6" x14ac:dyDescent="0.55000000000000004">
      <c r="A84" s="103" t="str">
        <f>HYPERLINK(AF84,B84)</f>
        <v>HO-539</v>
      </c>
      <c r="B84" t="s">
        <v>409</v>
      </c>
      <c r="C84">
        <f>IFERROR(VALUE(SUBSTITUTE(B84,"HO-","")),9999)</f>
        <v>539</v>
      </c>
      <c r="D84" s="4" t="s">
        <v>410</v>
      </c>
      <c r="E84" s="4" t="s">
        <v>411</v>
      </c>
      <c r="F84" s="22" t="s">
        <v>2717</v>
      </c>
      <c r="G84" s="4" t="s">
        <v>2665</v>
      </c>
      <c r="H84" s="4" t="s">
        <v>47</v>
      </c>
      <c r="I84" s="4"/>
      <c r="J84" s="4"/>
      <c r="K84" s="4"/>
      <c r="L84" s="4" t="s">
        <v>2585</v>
      </c>
      <c r="M84" s="4"/>
      <c r="N84" s="4"/>
      <c r="O84" s="4"/>
      <c r="P84" s="4"/>
      <c r="Q84" s="4"/>
      <c r="R84" s="22"/>
      <c r="S84" s="4"/>
      <c r="T84" s="4" t="str">
        <f>IFERROR(VLOOKUP(UPPER(S84),LandGrants[],7,FALSE),"")</f>
        <v/>
      </c>
      <c r="U84" s="4" t="str">
        <f>IFERROR(VLOOKUP(S84,LandGrants[],9,FALSE),"")</f>
        <v/>
      </c>
      <c r="V84" s="5"/>
      <c r="W84" s="5"/>
      <c r="X84" s="5"/>
      <c r="Y84" s="5"/>
      <c r="Z84" s="5"/>
      <c r="AA84" s="5"/>
      <c r="AB84" s="5"/>
      <c r="AC84" s="5">
        <f>VALUE(SUBSTITUTE(SUBSTITUTE(SUBSTITUTE(RIGHT(B84,4),"HO",""),"O",""),"-",""))</f>
        <v>539</v>
      </c>
      <c r="AD84" s="5"/>
      <c r="AE84" s="5" t="str">
        <f>IF(ISBLANK(M84),"",IF(ISBLANK(N84),"",N84 &amp; " ") &amp; M84 &amp; " built in " &amp;R84 &amp; " on a tract of land called " &amp; S84 &amp; " patented by " &amp; TRIM(T84) &amp; " in " &amp; U84 &amp; ";  Original owner(s): " &amp; Q84)</f>
        <v/>
      </c>
      <c r="AF84" s="5" t="str">
        <f>"https://mht.maryland.gov/secure/medusa/PDF/Howard/"&amp;B84&amp;".pdf"</f>
        <v>https://mht.maryland.gov/secure/medusa/PDF/Howard/HO-539.pdf</v>
      </c>
    </row>
    <row r="85" spans="1:32" ht="100.8" x14ac:dyDescent="0.55000000000000004">
      <c r="A85" s="103" t="str">
        <f>HYPERLINK(AF85,B85)</f>
        <v>HO-023</v>
      </c>
      <c r="B85" t="s">
        <v>10169</v>
      </c>
      <c r="C85">
        <f>IFERROR(VALUE(SUBSTITUTE(B85,"HO-","")),9999)</f>
        <v>23</v>
      </c>
      <c r="D85" s="4" t="s">
        <v>412</v>
      </c>
      <c r="E85" s="4" t="s">
        <v>413</v>
      </c>
      <c r="F85" s="22" t="s">
        <v>2718</v>
      </c>
      <c r="G85" s="4" t="s">
        <v>2719</v>
      </c>
      <c r="H85" s="4" t="s">
        <v>40</v>
      </c>
      <c r="I85" s="4" t="s">
        <v>136</v>
      </c>
      <c r="J85" s="4" t="s">
        <v>136</v>
      </c>
      <c r="K85" s="4"/>
      <c r="L85" s="4" t="s">
        <v>975</v>
      </c>
      <c r="M85" s="4" t="s">
        <v>5984</v>
      </c>
      <c r="N85" s="4" t="s">
        <v>5973</v>
      </c>
      <c r="O85" s="4">
        <v>2013</v>
      </c>
      <c r="P85" s="4" t="s">
        <v>3974</v>
      </c>
      <c r="Q85" s="4" t="s">
        <v>3968</v>
      </c>
      <c r="R85" s="22" t="s">
        <v>3967</v>
      </c>
      <c r="S85" s="4" t="s">
        <v>8949</v>
      </c>
      <c r="T85" s="4" t="str">
        <f>IFERROR(VLOOKUP(UPPER(S85),LandGrants[],7,FALSE),"")</f>
        <v>1796-03</v>
      </c>
      <c r="U85" s="4" t="str">
        <f>IFERROR(VLOOKUP(S85,LandGrants[],9,FALSE),"")</f>
        <v xml:space="preserve"> Col. Rezin Hammond</v>
      </c>
      <c r="V85" s="5" t="s">
        <v>3975</v>
      </c>
      <c r="W85" s="11" t="s">
        <v>3972</v>
      </c>
      <c r="X85" s="11" t="s">
        <v>3973</v>
      </c>
      <c r="Y85" s="11" t="s">
        <v>3997</v>
      </c>
      <c r="Z85" s="5"/>
      <c r="AA85" s="5"/>
      <c r="AB85" s="5"/>
      <c r="AC85" s="5">
        <f>VALUE(SUBSTITUTE(SUBSTITUTE(SUBSTITUTE(RIGHT(B85,4),"HO",""),"O",""),"-",""))</f>
        <v>23</v>
      </c>
      <c r="AD85" s="5" t="s">
        <v>5961</v>
      </c>
      <c r="AE85" s="5" t="str">
        <f>IF(ISBLANK(M85),"",IF(ISBLANK(N85),"",N85 &amp; " ") &amp; M85 &amp; " built in " &amp;R85 &amp; " on a tract of land called " &amp; S85 &amp; " patented by " &amp; TRIM(T85) &amp; " in " &amp; U85 &amp; ";  Original owner(s): " &amp; Q85)</f>
        <v>Privately-owned Federal-style brick manor house built in 1798-1813 on a tract of land called Hammonds Inheritance patented by 1796-03 in  Col. Rezin Hammond;  Original owner(s): Col. Rezin Hammond to his grandnephew Denton Hammond, then to his son Col. Mathias Hammond (1813), then to his wife Clara and daughter Grace (1882) until Grace's death in 1928.</v>
      </c>
      <c r="AF85" s="5" t="str">
        <f>"https://mht.maryland.gov/secure/medusa/PDF/Howard/"&amp;B85&amp;".pdf"</f>
        <v>https://mht.maryland.gov/secure/medusa/PDF/Howard/HO-023.pdf</v>
      </c>
    </row>
    <row r="86" spans="1:32" ht="57.6" x14ac:dyDescent="0.55000000000000004">
      <c r="A86" s="103" t="str">
        <f>HYPERLINK(AF86,B86)</f>
        <v>HO-352</v>
      </c>
      <c r="B86" t="s">
        <v>414</v>
      </c>
      <c r="C86">
        <f>IFERROR(VALUE(SUBSTITUTE(B86,"HO-","")),9999)</f>
        <v>352</v>
      </c>
      <c r="D86" s="4" t="s">
        <v>415</v>
      </c>
      <c r="E86" s="4" t="s">
        <v>416</v>
      </c>
      <c r="F86" s="22" t="s">
        <v>2720</v>
      </c>
      <c r="G86" s="4" t="s">
        <v>2697</v>
      </c>
      <c r="H86" s="4" t="s">
        <v>40</v>
      </c>
      <c r="I86" s="4" t="s">
        <v>136</v>
      </c>
      <c r="J86" s="4"/>
      <c r="K86" s="4"/>
      <c r="L86" s="4" t="s">
        <v>975</v>
      </c>
      <c r="M86" s="4"/>
      <c r="N86" s="4"/>
      <c r="O86" s="4"/>
      <c r="P86" s="4"/>
      <c r="Q86" s="4"/>
      <c r="R86" s="22"/>
      <c r="S86" s="4"/>
      <c r="T86" s="4" t="str">
        <f>IFERROR(VLOOKUP(UPPER(S86),LandGrants[],7,FALSE),"")</f>
        <v/>
      </c>
      <c r="U86" s="4" t="str">
        <f>IFERROR(VLOOKUP(S86,LandGrants[],9,FALSE),"")</f>
        <v/>
      </c>
      <c r="V86" s="5"/>
      <c r="W86" s="5"/>
      <c r="X86" s="5"/>
      <c r="Y86" s="5"/>
      <c r="Z86" s="5"/>
      <c r="AA86" s="5"/>
      <c r="AB86" s="5"/>
      <c r="AC86" s="5">
        <f>VALUE(SUBSTITUTE(SUBSTITUTE(SUBSTITUTE(RIGHT(B86,4),"HO",""),"O",""),"-",""))</f>
        <v>352</v>
      </c>
      <c r="AD86" s="5"/>
      <c r="AE86" s="5" t="str">
        <f>IF(ISBLANK(M86),"",IF(ISBLANK(N86),"",N86 &amp; " ") &amp; M86 &amp; " built in " &amp;R86 &amp; " on a tract of land called " &amp; S86 &amp; " patented by " &amp; TRIM(T86) &amp; " in " &amp; U86 &amp; ";  Original owner(s): " &amp; Q86)</f>
        <v/>
      </c>
      <c r="AF86" s="5" t="str">
        <f>"https://mht.maryland.gov/secure/medusa/PDF/Howard/"&amp;B86&amp;".pdf"</f>
        <v>https://mht.maryland.gov/secure/medusa/PDF/Howard/HO-352.pdf</v>
      </c>
    </row>
    <row r="87" spans="1:32" ht="57.6" x14ac:dyDescent="0.55000000000000004">
      <c r="A87" s="103" t="str">
        <f>HYPERLINK(AF87,B87)</f>
        <v>HO-120</v>
      </c>
      <c r="B87" t="s">
        <v>417</v>
      </c>
      <c r="C87">
        <f>IFERROR(VALUE(SUBSTITUTE(B87,"HO-","")),9999)</f>
        <v>120</v>
      </c>
      <c r="D87" s="4" t="s">
        <v>418</v>
      </c>
      <c r="E87" s="4" t="s">
        <v>419</v>
      </c>
      <c r="F87" s="22" t="s">
        <v>2721</v>
      </c>
      <c r="G87" s="4" t="s">
        <v>2722</v>
      </c>
      <c r="H87" s="4" t="s">
        <v>65</v>
      </c>
      <c r="I87" s="4" t="s">
        <v>136</v>
      </c>
      <c r="J87" s="4"/>
      <c r="K87" s="4"/>
      <c r="L87" s="4" t="s">
        <v>975</v>
      </c>
      <c r="M87" s="4" t="s">
        <v>11442</v>
      </c>
      <c r="N87" s="4" t="s">
        <v>5973</v>
      </c>
      <c r="O87" s="4">
        <v>1977</v>
      </c>
      <c r="P87" s="4" t="s">
        <v>11443</v>
      </c>
      <c r="Q87" s="4"/>
      <c r="R87" s="22" t="s">
        <v>11444</v>
      </c>
      <c r="S87" s="4" t="s">
        <v>8323</v>
      </c>
      <c r="T87" s="4" t="str">
        <f>IFERROR(VLOOKUP(UPPER(S87),LandGrants[],7,FALSE),"")</f>
        <v>1746-05</v>
      </c>
      <c r="U87" s="4" t="str">
        <f>IFERROR(VLOOKUP(S87,LandGrants[],9,FALSE),"")</f>
        <v xml:space="preserve"> John Dorsey</v>
      </c>
      <c r="V87" s="5"/>
      <c r="W87" s="5"/>
      <c r="X87" s="5"/>
      <c r="Y87" s="5"/>
      <c r="Z87" s="5"/>
      <c r="AA87" s="5"/>
      <c r="AB87" s="5"/>
      <c r="AC87" s="5">
        <f>VALUE(SUBSTITUTE(SUBSTITUTE(SUBSTITUTE(RIGHT(B87,4),"HO",""),"O",""),"-",""))</f>
        <v>120</v>
      </c>
      <c r="AD87" s="5"/>
      <c r="AE87" s="5" t="str">
        <f>IF(ISBLANK(M87),"",IF(ISBLANK(N87),"",N87 &amp; " ") &amp; M87 &amp; " built in " &amp;R87 &amp; " on a tract of land called " &amp; S87 &amp; " patented by " &amp; TRIM(T87) &amp; " in " &amp; U87 &amp; ";  Original owner(s): " &amp; Q87)</f>
        <v xml:space="preserve">Privately-owned 3.5-story 3x2 bay stone house built in 1790 (circa) on a tract of land called Dorseys Range patented by 1746-05 in  John Dorsey;  Original owner(s): </v>
      </c>
      <c r="AF87" s="5" t="str">
        <f>"https://mht.maryland.gov/secure/medusa/PDF/Howard/"&amp;B87&amp;".pdf"</f>
        <v>https://mht.maryland.gov/secure/medusa/PDF/Howard/HO-120.pdf</v>
      </c>
    </row>
    <row r="88" spans="1:32" ht="57.6" x14ac:dyDescent="0.55000000000000004">
      <c r="A88" s="103" t="str">
        <f>HYPERLINK(AF88,B88)</f>
        <v>HO-088</v>
      </c>
      <c r="B88" t="s">
        <v>10228</v>
      </c>
      <c r="C88">
        <f>IFERROR(VALUE(SUBSTITUTE(B88,"HO-","")),9999)</f>
        <v>88</v>
      </c>
      <c r="D88" s="4" t="s">
        <v>229</v>
      </c>
      <c r="E88" s="4" t="s">
        <v>230</v>
      </c>
      <c r="F88" s="22" t="s">
        <v>2723</v>
      </c>
      <c r="G88" s="4" t="s">
        <v>1713</v>
      </c>
      <c r="H88" s="4" t="s">
        <v>40</v>
      </c>
      <c r="I88" s="4" t="s">
        <v>136</v>
      </c>
      <c r="J88" s="4"/>
      <c r="K88" s="4"/>
      <c r="L88" s="4" t="s">
        <v>975</v>
      </c>
      <c r="M88" s="4"/>
      <c r="N88" s="4"/>
      <c r="O88" s="4"/>
      <c r="P88" s="4"/>
      <c r="Q88" s="4"/>
      <c r="R88" s="22"/>
      <c r="S88" s="4"/>
      <c r="T88" s="4" t="str">
        <f>IFERROR(VLOOKUP(UPPER(S88),LandGrants[],7,FALSE),"")</f>
        <v/>
      </c>
      <c r="U88" s="4" t="str">
        <f>IFERROR(VLOOKUP(S88,LandGrants[],9,FALSE),"")</f>
        <v/>
      </c>
      <c r="V88" s="5"/>
      <c r="W88" s="5"/>
      <c r="X88" s="5"/>
      <c r="Y88" s="5"/>
      <c r="Z88" s="5"/>
      <c r="AA88" s="5"/>
      <c r="AB88" s="5"/>
      <c r="AC88" s="5">
        <f>VALUE(SUBSTITUTE(SUBSTITUTE(SUBSTITUTE(RIGHT(B88,4),"HO",""),"O",""),"-",""))</f>
        <v>88</v>
      </c>
      <c r="AD88" s="5"/>
      <c r="AE88" s="5" t="str">
        <f>IF(ISBLANK(M88),"",IF(ISBLANK(N88),"",N88 &amp; " ") &amp; M88 &amp; " built in " &amp;R88 &amp; " on a tract of land called " &amp; S88 &amp; " patented by " &amp; TRIM(T88) &amp; " in " &amp; U88 &amp; ";  Original owner(s): " &amp; Q88)</f>
        <v/>
      </c>
      <c r="AF88" s="5" t="str">
        <f>"https://mht.maryland.gov/secure/medusa/PDF/Howard/"&amp;B88&amp;".pdf"</f>
        <v>https://mht.maryland.gov/secure/medusa/PDF/Howard/HO-088.pdf</v>
      </c>
    </row>
    <row r="89" spans="1:32" ht="57.6" x14ac:dyDescent="0.55000000000000004">
      <c r="A89" s="103" t="str">
        <f>HYPERLINK(AF89,B89)</f>
        <v>HO-915</v>
      </c>
      <c r="B89" t="s">
        <v>231</v>
      </c>
      <c r="C89">
        <f>IFERROR(VALUE(SUBSTITUTE(B89,"HO-","")),9999)</f>
        <v>915</v>
      </c>
      <c r="D89" s="4" t="s">
        <v>232</v>
      </c>
      <c r="E89" s="4" t="s">
        <v>233</v>
      </c>
      <c r="F89" s="22" t="s">
        <v>2724</v>
      </c>
      <c r="G89" s="4" t="s">
        <v>284</v>
      </c>
      <c r="H89" s="4" t="s">
        <v>234</v>
      </c>
      <c r="I89" s="4" t="s">
        <v>136</v>
      </c>
      <c r="J89" s="4"/>
      <c r="K89" s="4"/>
      <c r="L89" s="4" t="s">
        <v>975</v>
      </c>
      <c r="M89" s="4"/>
      <c r="N89" s="4"/>
      <c r="O89" s="4"/>
      <c r="P89" s="4"/>
      <c r="Q89" s="4"/>
      <c r="R89" s="22"/>
      <c r="S89" s="4"/>
      <c r="T89" s="4" t="str">
        <f>IFERROR(VLOOKUP(UPPER(S89),LandGrants[],7,FALSE),"")</f>
        <v/>
      </c>
      <c r="U89" s="4" t="str">
        <f>IFERROR(VLOOKUP(S89,LandGrants[],9,FALSE),"")</f>
        <v/>
      </c>
      <c r="V89" s="5"/>
      <c r="W89" s="5"/>
      <c r="X89" s="5"/>
      <c r="Y89" s="5"/>
      <c r="Z89" s="5"/>
      <c r="AA89" s="5"/>
      <c r="AB89" s="5"/>
      <c r="AC89" s="5">
        <f>VALUE(SUBSTITUTE(SUBSTITUTE(SUBSTITUTE(RIGHT(B89,4),"HO",""),"O",""),"-",""))</f>
        <v>915</v>
      </c>
      <c r="AD89" s="5"/>
      <c r="AE89" s="5" t="str">
        <f>IF(ISBLANK(M89),"",IF(ISBLANK(N89),"",N89 &amp; " ") &amp; M89 &amp; " built in " &amp;R89 &amp; " on a tract of land called " &amp; S89 &amp; " patented by " &amp; TRIM(T89) &amp; " in " &amp; U89 &amp; ";  Original owner(s): " &amp; Q89)</f>
        <v/>
      </c>
      <c r="AF89" s="5" t="str">
        <f>"https://mht.maryland.gov/secure/medusa/PDF/Howard/"&amp;B89&amp;".pdf"</f>
        <v>https://mht.maryland.gov/secure/medusa/PDF/Howard/HO-915.pdf</v>
      </c>
    </row>
    <row r="90" spans="1:32" ht="57.6" x14ac:dyDescent="0.55000000000000004">
      <c r="A90" s="103" t="str">
        <f>HYPERLINK(AF90,B90)</f>
        <v>HO-325</v>
      </c>
      <c r="B90" t="s">
        <v>235</v>
      </c>
      <c r="C90">
        <f>IFERROR(VALUE(SUBSTITUTE(B90,"HO-","")),9999)</f>
        <v>325</v>
      </c>
      <c r="D90" s="4" t="s">
        <v>236</v>
      </c>
      <c r="E90" s="4" t="s">
        <v>237</v>
      </c>
      <c r="F90" s="22" t="s">
        <v>2725</v>
      </c>
      <c r="G90" s="4" t="s">
        <v>1713</v>
      </c>
      <c r="H90" s="4" t="s">
        <v>40</v>
      </c>
      <c r="I90" s="4" t="s">
        <v>136</v>
      </c>
      <c r="J90" s="4"/>
      <c r="K90" s="4"/>
      <c r="L90" s="4" t="s">
        <v>975</v>
      </c>
      <c r="M90" s="4"/>
      <c r="N90" s="4"/>
      <c r="O90" s="4"/>
      <c r="P90" s="4"/>
      <c r="Q90" s="4"/>
      <c r="R90" s="22"/>
      <c r="S90" s="4"/>
      <c r="T90" s="4" t="str">
        <f>IFERROR(VLOOKUP(UPPER(S90),LandGrants[],7,FALSE),"")</f>
        <v/>
      </c>
      <c r="U90" s="4" t="str">
        <f>IFERROR(VLOOKUP(S90,LandGrants[],9,FALSE),"")</f>
        <v/>
      </c>
      <c r="V90" s="5"/>
      <c r="W90" s="5"/>
      <c r="X90" s="5"/>
      <c r="Y90" s="5"/>
      <c r="Z90" s="5"/>
      <c r="AA90" s="5"/>
      <c r="AB90" s="5"/>
      <c r="AC90" s="5">
        <f>VALUE(SUBSTITUTE(SUBSTITUTE(SUBSTITUTE(RIGHT(B90,4),"HO",""),"O",""),"-",""))</f>
        <v>325</v>
      </c>
      <c r="AD90" s="5"/>
      <c r="AE90" s="5" t="str">
        <f>IF(ISBLANK(M90),"",IF(ISBLANK(N90),"",N90 &amp; " ") &amp; M90 &amp; " built in " &amp;R90 &amp; " on a tract of land called " &amp; S90 &amp; " patented by " &amp; TRIM(T90) &amp; " in " &amp; U90 &amp; ";  Original owner(s): " &amp; Q90)</f>
        <v/>
      </c>
      <c r="AF90" s="5" t="str">
        <f>"https://mht.maryland.gov/secure/medusa/PDF/Howard/"&amp;B90&amp;".pdf"</f>
        <v>https://mht.maryland.gov/secure/medusa/PDF/Howard/HO-325.pdf</v>
      </c>
    </row>
    <row r="91" spans="1:32" ht="57.6" x14ac:dyDescent="0.55000000000000004">
      <c r="A91" s="103" t="str">
        <f>HYPERLINK(AF91,B91)</f>
        <v>HO-853</v>
      </c>
      <c r="B91" t="s">
        <v>238</v>
      </c>
      <c r="C91">
        <f>IFERROR(VALUE(SUBSTITUTE(B91,"HO-","")),9999)</f>
        <v>853</v>
      </c>
      <c r="D91" s="4" t="s">
        <v>239</v>
      </c>
      <c r="E91" s="4" t="s">
        <v>240</v>
      </c>
      <c r="F91" s="22" t="s">
        <v>2726</v>
      </c>
      <c r="G91" s="4" t="s">
        <v>2727</v>
      </c>
      <c r="H91" s="4" t="s">
        <v>40</v>
      </c>
      <c r="I91" s="4" t="s">
        <v>136</v>
      </c>
      <c r="J91" s="4"/>
      <c r="K91" s="4"/>
      <c r="L91" s="4" t="s">
        <v>975</v>
      </c>
      <c r="M91" s="4"/>
      <c r="N91" s="4"/>
      <c r="O91" s="4"/>
      <c r="P91" s="4"/>
      <c r="Q91" s="4"/>
      <c r="R91" s="22"/>
      <c r="S91" s="4"/>
      <c r="T91" s="4" t="str">
        <f>IFERROR(VLOOKUP(UPPER(S91),LandGrants[],7,FALSE),"")</f>
        <v/>
      </c>
      <c r="U91" s="4" t="str">
        <f>IFERROR(VLOOKUP(S91,LandGrants[],9,FALSE),"")</f>
        <v/>
      </c>
      <c r="V91" s="5"/>
      <c r="W91" s="5"/>
      <c r="X91" s="5"/>
      <c r="Y91" s="5"/>
      <c r="Z91" s="5"/>
      <c r="AA91" s="5"/>
      <c r="AB91" s="5"/>
      <c r="AC91" s="5">
        <f>VALUE(SUBSTITUTE(SUBSTITUTE(SUBSTITUTE(RIGHT(B91,4),"HO",""),"O",""),"-",""))</f>
        <v>853</v>
      </c>
      <c r="AD91" s="5"/>
      <c r="AE91" s="5" t="str">
        <f>IF(ISBLANK(M91),"",IF(ISBLANK(N91),"",N91 &amp; " ") &amp; M91 &amp; " built in " &amp;R91 &amp; " on a tract of land called " &amp; S91 &amp; " patented by " &amp; TRIM(T91) &amp; " in " &amp; U91 &amp; ";  Original owner(s): " &amp; Q91)</f>
        <v/>
      </c>
      <c r="AF91" s="5" t="str">
        <f>"https://mht.maryland.gov/secure/medusa/PDF/Howard/"&amp;B91&amp;".pdf"</f>
        <v>https://mht.maryland.gov/secure/medusa/PDF/Howard/HO-853.pdf</v>
      </c>
    </row>
    <row r="92" spans="1:32" ht="57.6" x14ac:dyDescent="0.55000000000000004">
      <c r="A92" s="103" t="str">
        <f>HYPERLINK(AF92,B92)</f>
        <v>HO-214</v>
      </c>
      <c r="B92" t="s">
        <v>241</v>
      </c>
      <c r="C92">
        <f>IFERROR(VALUE(SUBSTITUTE(B92,"HO-","")),9999)</f>
        <v>214</v>
      </c>
      <c r="D92" s="4" t="s">
        <v>242</v>
      </c>
      <c r="E92" s="4" t="s">
        <v>243</v>
      </c>
      <c r="F92" s="22" t="s">
        <v>2728</v>
      </c>
      <c r="G92" s="4" t="s">
        <v>2729</v>
      </c>
      <c r="H92" s="4" t="s">
        <v>204</v>
      </c>
      <c r="I92" s="4"/>
      <c r="J92" s="4"/>
      <c r="K92" s="4"/>
      <c r="L92" s="4" t="s">
        <v>2585</v>
      </c>
      <c r="M92" s="4"/>
      <c r="N92" s="4"/>
      <c r="O92" s="4"/>
      <c r="P92" s="4"/>
      <c r="Q92" s="4"/>
      <c r="R92" s="22"/>
      <c r="S92" s="4"/>
      <c r="T92" s="4" t="str">
        <f>IFERROR(VLOOKUP(UPPER(S92),LandGrants[],7,FALSE),"")</f>
        <v/>
      </c>
      <c r="U92" s="4" t="str">
        <f>IFERROR(VLOOKUP(S92,LandGrants[],9,FALSE),"")</f>
        <v/>
      </c>
      <c r="V92" s="5"/>
      <c r="W92" s="5"/>
      <c r="X92" s="5"/>
      <c r="Y92" s="5"/>
      <c r="Z92" s="5"/>
      <c r="AA92" s="5"/>
      <c r="AB92" s="5"/>
      <c r="AC92" s="5">
        <f>VALUE(SUBSTITUTE(SUBSTITUTE(SUBSTITUTE(RIGHT(B92,4),"HO",""),"O",""),"-",""))</f>
        <v>214</v>
      </c>
      <c r="AD92" s="5"/>
      <c r="AE92" s="5" t="str">
        <f>IF(ISBLANK(M92),"",IF(ISBLANK(N92),"",N92 &amp; " ") &amp; M92 &amp; " built in " &amp;R92 &amp; " on a tract of land called " &amp; S92 &amp; " patented by " &amp; TRIM(T92) &amp; " in " &amp; U92 &amp; ";  Original owner(s): " &amp; Q92)</f>
        <v/>
      </c>
      <c r="AF92" s="5" t="str">
        <f>"https://mht.maryland.gov/secure/medusa/PDF/Howard/"&amp;B92&amp;".pdf"</f>
        <v>https://mht.maryland.gov/secure/medusa/PDF/Howard/HO-214.pdf</v>
      </c>
    </row>
    <row r="93" spans="1:32" ht="57.6" x14ac:dyDescent="0.55000000000000004">
      <c r="A93" s="103" t="str">
        <f>HYPERLINK(AF93,B93)</f>
        <v>HO-624</v>
      </c>
      <c r="B93" t="s">
        <v>244</v>
      </c>
      <c r="C93">
        <f>IFERROR(VALUE(SUBSTITUTE(B93,"HO-","")),9999)</f>
        <v>624</v>
      </c>
      <c r="D93" s="4" t="s">
        <v>245</v>
      </c>
      <c r="E93" s="4" t="s">
        <v>246</v>
      </c>
      <c r="F93" s="22" t="s">
        <v>2730</v>
      </c>
      <c r="G93" s="4" t="s">
        <v>591</v>
      </c>
      <c r="H93" s="4" t="s">
        <v>40</v>
      </c>
      <c r="I93" s="4"/>
      <c r="J93" s="4"/>
      <c r="K93" s="4"/>
      <c r="L93" s="4" t="s">
        <v>975</v>
      </c>
      <c r="M93" s="4"/>
      <c r="N93" s="4"/>
      <c r="O93" s="4"/>
      <c r="P93" s="4"/>
      <c r="Q93" s="4"/>
      <c r="R93" s="22"/>
      <c r="S93" s="4"/>
      <c r="T93" s="4" t="str">
        <f>IFERROR(VLOOKUP(UPPER(S93),LandGrants[],7,FALSE),"")</f>
        <v/>
      </c>
      <c r="U93" s="4" t="str">
        <f>IFERROR(VLOOKUP(S93,LandGrants[],9,FALSE),"")</f>
        <v/>
      </c>
      <c r="V93" s="5"/>
      <c r="W93" s="5"/>
      <c r="X93" s="5"/>
      <c r="Y93" s="5"/>
      <c r="Z93" s="5"/>
      <c r="AA93" s="5"/>
      <c r="AB93" s="5"/>
      <c r="AC93" s="5">
        <f>VALUE(SUBSTITUTE(SUBSTITUTE(SUBSTITUTE(RIGHT(B93,4),"HO",""),"O",""),"-",""))</f>
        <v>624</v>
      </c>
      <c r="AD93" s="5"/>
      <c r="AE93" s="5" t="str">
        <f>IF(ISBLANK(M93),"",IF(ISBLANK(N93),"",N93 &amp; " ") &amp; M93 &amp; " built in " &amp;R93 &amp; " on a tract of land called " &amp; S93 &amp; " patented by " &amp; TRIM(T93) &amp; " in " &amp; U93 &amp; ";  Original owner(s): " &amp; Q93)</f>
        <v/>
      </c>
      <c r="AF93" s="5" t="str">
        <f>"https://mht.maryland.gov/secure/medusa/PDF/Howard/"&amp;B93&amp;".pdf"</f>
        <v>https://mht.maryland.gov/secure/medusa/PDF/Howard/HO-624.pdf</v>
      </c>
    </row>
    <row r="94" spans="1:32" ht="57.6" x14ac:dyDescent="0.55000000000000004">
      <c r="A94" s="103" t="str">
        <f>HYPERLINK(AF94,B94)</f>
        <v>HO-482</v>
      </c>
      <c r="B94" t="s">
        <v>247</v>
      </c>
      <c r="C94">
        <f>IFERROR(VALUE(SUBSTITUTE(B94,"HO-","")),9999)</f>
        <v>482</v>
      </c>
      <c r="D94" s="4" t="s">
        <v>248</v>
      </c>
      <c r="E94" s="4" t="s">
        <v>249</v>
      </c>
      <c r="F94" s="22" t="s">
        <v>2731</v>
      </c>
      <c r="G94" s="4" t="s">
        <v>789</v>
      </c>
      <c r="H94" s="4" t="s">
        <v>40</v>
      </c>
      <c r="I94" s="4"/>
      <c r="J94" s="4"/>
      <c r="K94" s="4"/>
      <c r="L94" s="4" t="s">
        <v>975</v>
      </c>
      <c r="M94" s="4"/>
      <c r="N94" s="4"/>
      <c r="O94" s="4"/>
      <c r="P94" s="4"/>
      <c r="Q94" s="4"/>
      <c r="R94" s="22"/>
      <c r="S94" s="4"/>
      <c r="T94" s="4" t="str">
        <f>IFERROR(VLOOKUP(UPPER(S94),LandGrants[],7,FALSE),"")</f>
        <v/>
      </c>
      <c r="U94" s="4" t="str">
        <f>IFERROR(VLOOKUP(S94,LandGrants[],9,FALSE),"")</f>
        <v/>
      </c>
      <c r="V94" s="5"/>
      <c r="W94" s="5"/>
      <c r="X94" s="5"/>
      <c r="Y94" s="5"/>
      <c r="Z94" s="5"/>
      <c r="AA94" s="5"/>
      <c r="AB94" s="5"/>
      <c r="AC94" s="5">
        <f>VALUE(SUBSTITUTE(SUBSTITUTE(SUBSTITUTE(RIGHT(B94,4),"HO",""),"O",""),"-",""))</f>
        <v>482</v>
      </c>
      <c r="AD94" s="5"/>
      <c r="AE94" s="5" t="str">
        <f>IF(ISBLANK(M94),"",IF(ISBLANK(N94),"",N94 &amp; " ") &amp; M94 &amp; " built in " &amp;R94 &amp; " on a tract of land called " &amp; S94 &amp; " patented by " &amp; TRIM(T94) &amp; " in " &amp; U94 &amp; ";  Original owner(s): " &amp; Q94)</f>
        <v/>
      </c>
      <c r="AF94" s="5" t="str">
        <f>"https://mht.maryland.gov/secure/medusa/PDF/Howard/"&amp;B94&amp;".pdf"</f>
        <v>https://mht.maryland.gov/secure/medusa/PDF/Howard/HO-482.pdf</v>
      </c>
    </row>
    <row r="95" spans="1:32" ht="57.6" x14ac:dyDescent="0.55000000000000004">
      <c r="A95" s="103" t="str">
        <f>HYPERLINK(AF95,B95)</f>
        <v>HO-287</v>
      </c>
      <c r="B95" t="s">
        <v>250</v>
      </c>
      <c r="C95">
        <f>IFERROR(VALUE(SUBSTITUTE(B95,"HO-","")),9999)</f>
        <v>287</v>
      </c>
      <c r="D95" s="4" t="s">
        <v>251</v>
      </c>
      <c r="E95" s="4" t="s">
        <v>252</v>
      </c>
      <c r="F95" s="22" t="s">
        <v>2732</v>
      </c>
      <c r="G95" s="4" t="s">
        <v>2374</v>
      </c>
      <c r="H95" s="4" t="s">
        <v>65</v>
      </c>
      <c r="I95" s="4"/>
      <c r="J95" s="4"/>
      <c r="K95" s="4"/>
      <c r="L95" s="4" t="s">
        <v>2581</v>
      </c>
      <c r="M95" s="4"/>
      <c r="N95" s="4"/>
      <c r="O95" s="4"/>
      <c r="P95" s="4"/>
      <c r="Q95" s="4"/>
      <c r="R95" s="22"/>
      <c r="S95" s="4"/>
      <c r="T95" s="4" t="str">
        <f>IFERROR(VLOOKUP(UPPER(S95),LandGrants[],7,FALSE),"")</f>
        <v/>
      </c>
      <c r="U95" s="4" t="str">
        <f>IFERROR(VLOOKUP(S95,LandGrants[],9,FALSE),"")</f>
        <v/>
      </c>
      <c r="V95" s="5"/>
      <c r="W95" s="5"/>
      <c r="X95" s="5"/>
      <c r="Y95" s="5"/>
      <c r="Z95" s="5"/>
      <c r="AA95" s="5"/>
      <c r="AB95" s="5"/>
      <c r="AC95" s="5">
        <f>VALUE(SUBSTITUTE(SUBSTITUTE(SUBSTITUTE(RIGHT(B95,4),"HO",""),"O",""),"-",""))</f>
        <v>287</v>
      </c>
      <c r="AD95" s="5"/>
      <c r="AE95" s="5" t="str">
        <f>IF(ISBLANK(M95),"",IF(ISBLANK(N95),"",N95 &amp; " ") &amp; M95 &amp; " built in " &amp;R95 &amp; " on a tract of land called " &amp; S95 &amp; " patented by " &amp; TRIM(T95) &amp; " in " &amp; U95 &amp; ";  Original owner(s): " &amp; Q95)</f>
        <v/>
      </c>
      <c r="AF95" s="5" t="str">
        <f>"https://mht.maryland.gov/secure/medusa/PDF/Howard/"&amp;B95&amp;".pdf"</f>
        <v>https://mht.maryland.gov/secure/medusa/PDF/Howard/HO-287.pdf</v>
      </c>
    </row>
    <row r="96" spans="1:32" ht="57.6" x14ac:dyDescent="0.55000000000000004">
      <c r="A96" s="103" t="str">
        <f>HYPERLINK(AF96,B96)</f>
        <v>HO-1055</v>
      </c>
      <c r="B96" t="s">
        <v>253</v>
      </c>
      <c r="C96">
        <f>IFERROR(VALUE(SUBSTITUTE(B96,"HO-","")),9999)</f>
        <v>1055</v>
      </c>
      <c r="D96" s="4" t="s">
        <v>254</v>
      </c>
      <c r="E96" s="4" t="s">
        <v>255</v>
      </c>
      <c r="F96" s="22" t="s">
        <v>2733</v>
      </c>
      <c r="G96" s="4" t="s">
        <v>2734</v>
      </c>
      <c r="H96" s="4" t="s">
        <v>61</v>
      </c>
      <c r="I96" s="4" t="s">
        <v>136</v>
      </c>
      <c r="J96" s="4"/>
      <c r="K96" s="4"/>
      <c r="L96" s="4" t="s">
        <v>975</v>
      </c>
      <c r="M96" s="4"/>
      <c r="N96" s="4"/>
      <c r="O96" s="4"/>
      <c r="P96" s="4"/>
      <c r="Q96" s="4"/>
      <c r="R96" s="22"/>
      <c r="S96" s="4"/>
      <c r="T96" s="4" t="str">
        <f>IFERROR(VLOOKUP(UPPER(S96),LandGrants[],7,FALSE),"")</f>
        <v/>
      </c>
      <c r="U96" s="4" t="str">
        <f>IFERROR(VLOOKUP(S96,LandGrants[],9,FALSE),"")</f>
        <v/>
      </c>
      <c r="V96" s="5"/>
      <c r="W96" s="5"/>
      <c r="X96" s="5"/>
      <c r="Y96" s="5"/>
      <c r="Z96" s="5"/>
      <c r="AA96" s="5"/>
      <c r="AB96" s="5"/>
      <c r="AC96" s="5">
        <f>VALUE(SUBSTITUTE(SUBSTITUTE(SUBSTITUTE(RIGHT(B96,4),"HO",""),"O",""),"-",""))</f>
        <v>1055</v>
      </c>
      <c r="AD96" s="5"/>
      <c r="AE96" s="5" t="str">
        <f>IF(ISBLANK(M96),"",IF(ISBLANK(N96),"",N96 &amp; " ") &amp; M96 &amp; " built in " &amp;R96 &amp; " on a tract of land called " &amp; S96 &amp; " patented by " &amp; TRIM(T96) &amp; " in " &amp; U96 &amp; ";  Original owner(s): " &amp; Q96)</f>
        <v/>
      </c>
      <c r="AF96" s="5" t="str">
        <f>"https://mht.maryland.gov/secure/medusa/PDF/Howard/"&amp;B96&amp;".pdf"</f>
        <v>https://mht.maryland.gov/secure/medusa/PDF/Howard/HO-1055.pdf</v>
      </c>
    </row>
    <row r="97" spans="1:32" ht="100.8" x14ac:dyDescent="0.55000000000000004">
      <c r="A97" s="103" t="str">
        <f>HYPERLINK(AF97,B97)</f>
        <v>AA-141</v>
      </c>
      <c r="B97" t="s">
        <v>4040</v>
      </c>
      <c r="C97">
        <f>IFERROR(VALUE(SUBSTITUTE(B97,"HO-","")),9999)</f>
        <v>9999</v>
      </c>
      <c r="D97" s="4" t="s">
        <v>4039</v>
      </c>
      <c r="E97" s="4" t="s">
        <v>4029</v>
      </c>
      <c r="F97" s="22"/>
      <c r="G97" s="12" t="s">
        <v>4029</v>
      </c>
      <c r="H97" s="4" t="s">
        <v>4027</v>
      </c>
      <c r="I97" s="4"/>
      <c r="J97" s="4"/>
      <c r="K97" s="4"/>
      <c r="L97" s="4" t="s">
        <v>975</v>
      </c>
      <c r="M97" s="4" t="s">
        <v>4055</v>
      </c>
      <c r="N97" s="4" t="s">
        <v>5973</v>
      </c>
      <c r="O97" s="4">
        <v>1969</v>
      </c>
      <c r="P97" s="4" t="s">
        <v>4041</v>
      </c>
      <c r="Q97" s="4" t="s">
        <v>4043</v>
      </c>
      <c r="R97" s="22" t="s">
        <v>3728</v>
      </c>
      <c r="S97" s="4" t="s">
        <v>4042</v>
      </c>
      <c r="T97" s="12" t="str">
        <f>IFERROR(VLOOKUP(UPPER(S97),LandGrants[],7,FALSE),"")</f>
        <v/>
      </c>
      <c r="U97" s="12" t="str">
        <f>IFERROR(VLOOKUP(S97,LandGrants[],9,FALSE),"")</f>
        <v xml:space="preserve"> Richard Ewen</v>
      </c>
      <c r="V97" s="4" t="s">
        <v>4056</v>
      </c>
      <c r="W97" s="14" t="s">
        <v>4039</v>
      </c>
      <c r="X97" s="4"/>
      <c r="Y97" s="14" t="s">
        <v>4057</v>
      </c>
      <c r="Z97" s="4"/>
      <c r="AA97" s="4"/>
      <c r="AB97" s="5"/>
      <c r="AC97" s="5">
        <f>VALUE(SUBSTITUTE(SUBSTITUTE(SUBSTITUTE(RIGHT(B97,4),"HO",""),"O",""),"-",""))</f>
        <v>141</v>
      </c>
      <c r="AD97" s="5"/>
      <c r="AE97" s="5" t="str">
        <f>IF(ISBLANK(M97),"",IF(ISBLANK(N97),"",N97 &amp; " ") &amp; M97 &amp; " built in " &amp;R97 &amp; " on a tract of land called " &amp; S97 &amp; " patented by " &amp; TRIM(T97) &amp; " in " &amp; U97 &amp; ";  Original owner(s): " &amp; Q97)</f>
        <v>Privately-owned Frame farmhouse built in 1697 on a tract of land called Ewen Upon Ewenton patented by  in  Richard Ewen;  Original owner(s): Richard Galloway II</v>
      </c>
      <c r="AF97" s="5" t="str">
        <f>"https://mht.maryland.gov/secure/medusa/PDF/Howard/"&amp;B97&amp;".pdf"</f>
        <v>https://mht.maryland.gov/secure/medusa/PDF/Howard/AA-141.pdf</v>
      </c>
    </row>
    <row r="98" spans="1:32" ht="57.6" x14ac:dyDescent="0.55000000000000004">
      <c r="A98" s="103" t="str">
        <f>HYPERLINK(AF98,B98)</f>
        <v>HO-890</v>
      </c>
      <c r="B98" t="s">
        <v>256</v>
      </c>
      <c r="C98">
        <f>IFERROR(VALUE(SUBSTITUTE(B98,"HO-","")),9999)</f>
        <v>890</v>
      </c>
      <c r="D98" s="4" t="s">
        <v>257</v>
      </c>
      <c r="E98" s="4" t="s">
        <v>258</v>
      </c>
      <c r="F98" s="22" t="s">
        <v>2735</v>
      </c>
      <c r="G98" s="4" t="s">
        <v>2727</v>
      </c>
      <c r="H98" s="4" t="s">
        <v>40</v>
      </c>
      <c r="I98" s="4" t="s">
        <v>136</v>
      </c>
      <c r="J98" s="4"/>
      <c r="K98" s="4"/>
      <c r="L98" s="4" t="s">
        <v>975</v>
      </c>
      <c r="M98" s="4"/>
      <c r="N98" s="4"/>
      <c r="O98" s="4"/>
      <c r="P98" s="4"/>
      <c r="Q98" s="4"/>
      <c r="R98" s="22"/>
      <c r="S98" s="4"/>
      <c r="T98" s="4" t="str">
        <f>IFERROR(VLOOKUP(UPPER(S98),LandGrants[],7,FALSE),"")</f>
        <v/>
      </c>
      <c r="U98" s="4" t="str">
        <f>IFERROR(VLOOKUP(S98,LandGrants[],9,FALSE),"")</f>
        <v/>
      </c>
      <c r="V98" s="5"/>
      <c r="W98" s="5"/>
      <c r="X98" s="5"/>
      <c r="Y98" s="5"/>
      <c r="Z98" s="5"/>
      <c r="AA98" s="5"/>
      <c r="AB98" s="5"/>
      <c r="AC98" s="5">
        <f>VALUE(SUBSTITUTE(SUBSTITUTE(SUBSTITUTE(RIGHT(B98,4),"HO",""),"O",""),"-",""))</f>
        <v>890</v>
      </c>
      <c r="AD98" s="5"/>
      <c r="AE98" s="5" t="str">
        <f>IF(ISBLANK(M98),"",IF(ISBLANK(N98),"",N98 &amp; " ") &amp; M98 &amp; " built in " &amp;R98 &amp; " on a tract of land called " &amp; S98 &amp; " patented by " &amp; TRIM(T98) &amp; " in " &amp; U98 &amp; ";  Original owner(s): " &amp; Q98)</f>
        <v/>
      </c>
      <c r="AF98" s="5" t="str">
        <f>"https://mht.maryland.gov/secure/medusa/PDF/Howard/"&amp;B98&amp;".pdf"</f>
        <v>https://mht.maryland.gov/secure/medusa/PDF/Howard/HO-890.pdf</v>
      </c>
    </row>
    <row r="99" spans="1:32" ht="57.6" x14ac:dyDescent="0.55000000000000004">
      <c r="A99" s="103" t="str">
        <f>HYPERLINK(AF99,B99)</f>
        <v>HO-820</v>
      </c>
      <c r="B99" t="s">
        <v>259</v>
      </c>
      <c r="C99">
        <f>IFERROR(VALUE(SUBSTITUTE(B99,"HO-","")),9999)</f>
        <v>820</v>
      </c>
      <c r="D99" s="4" t="s">
        <v>260</v>
      </c>
      <c r="E99" s="4" t="s">
        <v>261</v>
      </c>
      <c r="F99" s="22" t="s">
        <v>2736</v>
      </c>
      <c r="G99" s="4" t="s">
        <v>2737</v>
      </c>
      <c r="H99" s="4" t="s">
        <v>212</v>
      </c>
      <c r="I99" s="4" t="s">
        <v>136</v>
      </c>
      <c r="J99" s="4"/>
      <c r="K99" s="4"/>
      <c r="L99" s="4" t="s">
        <v>975</v>
      </c>
      <c r="M99" s="4"/>
      <c r="N99" s="4"/>
      <c r="O99" s="4"/>
      <c r="P99" s="4"/>
      <c r="Q99" s="4"/>
      <c r="R99" s="22"/>
      <c r="S99" s="4"/>
      <c r="T99" s="4" t="str">
        <f>IFERROR(VLOOKUP(UPPER(S99),LandGrants[],7,FALSE),"")</f>
        <v/>
      </c>
      <c r="U99" s="4" t="str">
        <f>IFERROR(VLOOKUP(S99,LandGrants[],9,FALSE),"")</f>
        <v/>
      </c>
      <c r="V99" s="5"/>
      <c r="W99" s="5"/>
      <c r="X99" s="5"/>
      <c r="Y99" s="5"/>
      <c r="Z99" s="5"/>
      <c r="AA99" s="5"/>
      <c r="AB99" s="5"/>
      <c r="AC99" s="5">
        <f>VALUE(SUBSTITUTE(SUBSTITUTE(SUBSTITUTE(RIGHT(B99,4),"HO",""),"O",""),"-",""))</f>
        <v>820</v>
      </c>
      <c r="AD99" s="5"/>
      <c r="AE99" s="5" t="str">
        <f>IF(ISBLANK(M99),"",IF(ISBLANK(N99),"",N99 &amp; " ") &amp; M99 &amp; " built in " &amp;R99 &amp; " on a tract of land called " &amp; S99 &amp; " patented by " &amp; TRIM(T99) &amp; " in " &amp; U99 &amp; ";  Original owner(s): " &amp; Q99)</f>
        <v/>
      </c>
      <c r="AF99" s="5" t="str">
        <f>"https://mht.maryland.gov/secure/medusa/PDF/Howard/"&amp;B99&amp;".pdf"</f>
        <v>https://mht.maryland.gov/secure/medusa/PDF/Howard/HO-820.pdf</v>
      </c>
    </row>
    <row r="100" spans="1:32" ht="57.6" x14ac:dyDescent="0.55000000000000004">
      <c r="A100" s="103" t="str">
        <f>HYPERLINK(AF100,B100)</f>
        <v>HO-1027</v>
      </c>
      <c r="B100" t="s">
        <v>262</v>
      </c>
      <c r="C100">
        <f>IFERROR(VALUE(SUBSTITUTE(B100,"HO-","")),9999)</f>
        <v>1027</v>
      </c>
      <c r="D100" s="4" t="s">
        <v>263</v>
      </c>
      <c r="E100" s="4" t="s">
        <v>264</v>
      </c>
      <c r="F100" s="22" t="s">
        <v>2738</v>
      </c>
      <c r="G100" s="4" t="s">
        <v>2739</v>
      </c>
      <c r="H100" s="4" t="s">
        <v>47</v>
      </c>
      <c r="I100" s="4" t="s">
        <v>136</v>
      </c>
      <c r="J100" s="4"/>
      <c r="K100" s="4"/>
      <c r="L100" s="4" t="s">
        <v>975</v>
      </c>
      <c r="M100" s="4"/>
      <c r="N100" s="4"/>
      <c r="O100" s="4"/>
      <c r="P100" s="4"/>
      <c r="Q100" s="4"/>
      <c r="R100" s="22"/>
      <c r="S100" s="4"/>
      <c r="T100" s="4" t="str">
        <f>IFERROR(VLOOKUP(UPPER(S100),LandGrants[],7,FALSE),"")</f>
        <v/>
      </c>
      <c r="U100" s="4" t="str">
        <f>IFERROR(VLOOKUP(S100,LandGrants[],9,FALSE),"")</f>
        <v/>
      </c>
      <c r="V100" s="5"/>
      <c r="W100" s="5"/>
      <c r="X100" s="5"/>
      <c r="Y100" s="5"/>
      <c r="Z100" s="5"/>
      <c r="AA100" s="5"/>
      <c r="AB100" s="5"/>
      <c r="AC100" s="5">
        <f>VALUE(SUBSTITUTE(SUBSTITUTE(SUBSTITUTE(RIGHT(B100,4),"HO",""),"O",""),"-",""))</f>
        <v>1027</v>
      </c>
      <c r="AD100" s="5"/>
      <c r="AE100" s="5" t="str">
        <f>IF(ISBLANK(M100),"",IF(ISBLANK(N100),"",N100 &amp; " ") &amp; M100 &amp; " built in " &amp;R100 &amp; " on a tract of land called " &amp; S100 &amp; " patented by " &amp; TRIM(T100) &amp; " in " &amp; U100 &amp; ";  Original owner(s): " &amp; Q100)</f>
        <v/>
      </c>
      <c r="AF100" s="5" t="str">
        <f>"https://mht.maryland.gov/secure/medusa/PDF/Howard/"&amp;B100&amp;".pdf"</f>
        <v>https://mht.maryland.gov/secure/medusa/PDF/Howard/HO-1027.pdf</v>
      </c>
    </row>
    <row r="101" spans="1:32" ht="57.6" x14ac:dyDescent="0.55000000000000004">
      <c r="A101" s="103" t="str">
        <f>HYPERLINK(AF101,B101)</f>
        <v>HO-1077</v>
      </c>
      <c r="B101" t="s">
        <v>265</v>
      </c>
      <c r="C101">
        <f>IFERROR(VALUE(SUBSTITUTE(B101,"HO-","")),9999)</f>
        <v>1077</v>
      </c>
      <c r="D101" s="4" t="s">
        <v>266</v>
      </c>
      <c r="E101" s="4" t="s">
        <v>267</v>
      </c>
      <c r="F101" s="22" t="s">
        <v>2740</v>
      </c>
      <c r="G101" s="4" t="s">
        <v>2686</v>
      </c>
      <c r="H101" s="4" t="s">
        <v>40</v>
      </c>
      <c r="I101" s="4" t="s">
        <v>136</v>
      </c>
      <c r="J101" s="4"/>
      <c r="K101" s="4"/>
      <c r="L101" s="4" t="s">
        <v>975</v>
      </c>
      <c r="M101" s="4"/>
      <c r="N101" s="4"/>
      <c r="O101" s="4"/>
      <c r="P101" s="4"/>
      <c r="Q101" s="4"/>
      <c r="R101" s="22"/>
      <c r="S101" s="4"/>
      <c r="T101" s="4" t="str">
        <f>IFERROR(VLOOKUP(UPPER(S101),LandGrants[],7,FALSE),"")</f>
        <v/>
      </c>
      <c r="U101" s="4" t="str">
        <f>IFERROR(VLOOKUP(S101,LandGrants[],9,FALSE),"")</f>
        <v/>
      </c>
      <c r="V101" s="5"/>
      <c r="W101" s="5"/>
      <c r="X101" s="5"/>
      <c r="Y101" s="5"/>
      <c r="Z101" s="5"/>
      <c r="AA101" s="5"/>
      <c r="AB101" s="5"/>
      <c r="AC101" s="5">
        <f>VALUE(SUBSTITUTE(SUBSTITUTE(SUBSTITUTE(RIGHT(B101,4),"HO",""),"O",""),"-",""))</f>
        <v>1077</v>
      </c>
      <c r="AD101" s="5"/>
      <c r="AE101" s="5" t="str">
        <f>IF(ISBLANK(M101),"",IF(ISBLANK(N101),"",N101 &amp; " ") &amp; M101 &amp; " built in " &amp;R101 &amp; " on a tract of land called " &amp; S101 &amp; " patented by " &amp; TRIM(T101) &amp; " in " &amp; U101 &amp; ";  Original owner(s): " &amp; Q101)</f>
        <v/>
      </c>
      <c r="AF101" s="5" t="str">
        <f>"https://mht.maryland.gov/secure/medusa/PDF/Howard/"&amp;B101&amp;".pdf"</f>
        <v>https://mht.maryland.gov/secure/medusa/PDF/Howard/HO-1077.pdf</v>
      </c>
    </row>
    <row r="102" spans="1:32" ht="57.6" x14ac:dyDescent="0.55000000000000004">
      <c r="A102" s="103" t="str">
        <f>HYPERLINK(AF102,B102)</f>
        <v>HO-103</v>
      </c>
      <c r="B102" t="s">
        <v>268</v>
      </c>
      <c r="C102">
        <f>IFERROR(VALUE(SUBSTITUTE(B102,"HO-","")),9999)</f>
        <v>103</v>
      </c>
      <c r="D102" s="4" t="s">
        <v>269</v>
      </c>
      <c r="E102" s="4" t="s">
        <v>270</v>
      </c>
      <c r="F102" s="22" t="s">
        <v>2741</v>
      </c>
      <c r="G102" s="4" t="s">
        <v>2632</v>
      </c>
      <c r="H102" s="4" t="s">
        <v>51</v>
      </c>
      <c r="I102" s="4"/>
      <c r="J102" s="4"/>
      <c r="K102" s="4"/>
      <c r="L102" s="4" t="s">
        <v>2587</v>
      </c>
      <c r="M102" s="4"/>
      <c r="N102" s="4"/>
      <c r="O102" s="4"/>
      <c r="P102" s="4"/>
      <c r="Q102" s="4"/>
      <c r="R102" s="22"/>
      <c r="S102" s="4"/>
      <c r="T102" s="4" t="str">
        <f>IFERROR(VLOOKUP(UPPER(S102),LandGrants[],7,FALSE),"")</f>
        <v/>
      </c>
      <c r="U102" s="4" t="str">
        <f>IFERROR(VLOOKUP(S102,LandGrants[],9,FALSE),"")</f>
        <v/>
      </c>
      <c r="V102" s="5"/>
      <c r="W102" s="5"/>
      <c r="X102" s="5"/>
      <c r="Y102" s="5"/>
      <c r="Z102" s="5"/>
      <c r="AA102" s="5"/>
      <c r="AB102" s="5"/>
      <c r="AC102" s="5">
        <f>VALUE(SUBSTITUTE(SUBSTITUTE(SUBSTITUTE(RIGHT(B102,4),"HO",""),"O",""),"-",""))</f>
        <v>103</v>
      </c>
      <c r="AD102" s="5"/>
      <c r="AE102" s="5" t="str">
        <f>IF(ISBLANK(M102),"",IF(ISBLANK(N102),"",N102 &amp; " ") &amp; M102 &amp; " built in " &amp;R102 &amp; " on a tract of land called " &amp; S102 &amp; " patented by " &amp; TRIM(T102) &amp; " in " &amp; U102 &amp; ";  Original owner(s): " &amp; Q102)</f>
        <v/>
      </c>
      <c r="AF102" s="5" t="str">
        <f>"https://mht.maryland.gov/secure/medusa/PDF/Howard/"&amp;B102&amp;".pdf"</f>
        <v>https://mht.maryland.gov/secure/medusa/PDF/Howard/HO-103.pdf</v>
      </c>
    </row>
    <row r="103" spans="1:32" ht="57.6" x14ac:dyDescent="0.55000000000000004">
      <c r="A103" s="103" t="str">
        <f>HYPERLINK(AF103,B103)</f>
        <v>HO-302</v>
      </c>
      <c r="B103" t="s">
        <v>271</v>
      </c>
      <c r="C103">
        <f>IFERROR(VALUE(SUBSTITUTE(B103,"HO-","")),9999)</f>
        <v>302</v>
      </c>
      <c r="D103" s="4" t="s">
        <v>272</v>
      </c>
      <c r="E103" s="4" t="s">
        <v>273</v>
      </c>
      <c r="F103" s="22" t="s">
        <v>2742</v>
      </c>
      <c r="G103" s="4" t="s">
        <v>591</v>
      </c>
      <c r="H103" s="4" t="s">
        <v>40</v>
      </c>
      <c r="I103" s="4"/>
      <c r="J103" s="4"/>
      <c r="K103" s="4"/>
      <c r="L103" s="4" t="s">
        <v>975</v>
      </c>
      <c r="M103" s="4"/>
      <c r="N103" s="4"/>
      <c r="O103" s="4"/>
      <c r="P103" s="4"/>
      <c r="Q103" s="4"/>
      <c r="R103" s="22"/>
      <c r="S103" s="4"/>
      <c r="T103" s="4" t="str">
        <f>IFERROR(VLOOKUP(UPPER(S103),LandGrants[],7,FALSE),"")</f>
        <v/>
      </c>
      <c r="U103" s="4" t="str">
        <f>IFERROR(VLOOKUP(S103,LandGrants[],9,FALSE),"")</f>
        <v/>
      </c>
      <c r="V103" s="5"/>
      <c r="W103" s="5"/>
      <c r="X103" s="5"/>
      <c r="Y103" s="5"/>
      <c r="Z103" s="5"/>
      <c r="AA103" s="5"/>
      <c r="AB103" s="5"/>
      <c r="AC103" s="5">
        <f>VALUE(SUBSTITUTE(SUBSTITUTE(SUBSTITUTE(RIGHT(B103,4),"HO",""),"O",""),"-",""))</f>
        <v>302</v>
      </c>
      <c r="AD103" s="5"/>
      <c r="AE103" s="5" t="str">
        <f>IF(ISBLANK(M103),"",IF(ISBLANK(N103),"",N103 &amp; " ") &amp; M103 &amp; " built in " &amp;R103 &amp; " on a tract of land called " &amp; S103 &amp; " patented by " &amp; TRIM(T103) &amp; " in " &amp; U103 &amp; ";  Original owner(s): " &amp; Q103)</f>
        <v/>
      </c>
      <c r="AF103" s="5" t="str">
        <f>"https://mht.maryland.gov/secure/medusa/PDF/Howard/"&amp;B103&amp;".pdf"</f>
        <v>https://mht.maryland.gov/secure/medusa/PDF/Howard/HO-302.pdf</v>
      </c>
    </row>
    <row r="104" spans="1:32" ht="57.6" x14ac:dyDescent="0.55000000000000004">
      <c r="A104" s="103" t="str">
        <f>HYPERLINK(AF104,B104)</f>
        <v>HO-363</v>
      </c>
      <c r="B104" t="s">
        <v>274</v>
      </c>
      <c r="C104">
        <f>IFERROR(VALUE(SUBSTITUTE(B104,"HO-","")),9999)</f>
        <v>363</v>
      </c>
      <c r="D104" s="4" t="s">
        <v>275</v>
      </c>
      <c r="E104" s="4" t="s">
        <v>276</v>
      </c>
      <c r="F104" s="22" t="s">
        <v>2743</v>
      </c>
      <c r="G104" s="4" t="s">
        <v>1667</v>
      </c>
      <c r="H104" s="4" t="s">
        <v>40</v>
      </c>
      <c r="I104" s="4" t="s">
        <v>136</v>
      </c>
      <c r="J104" s="4"/>
      <c r="K104" s="4"/>
      <c r="L104" s="4" t="s">
        <v>975</v>
      </c>
      <c r="M104" s="4"/>
      <c r="N104" s="4"/>
      <c r="O104" s="4"/>
      <c r="P104" s="4"/>
      <c r="Q104" s="4"/>
      <c r="R104" s="22"/>
      <c r="S104" s="4"/>
      <c r="T104" s="4" t="str">
        <f>IFERROR(VLOOKUP(UPPER(S104),LandGrants[],7,FALSE),"")</f>
        <v/>
      </c>
      <c r="U104" s="4" t="str">
        <f>IFERROR(VLOOKUP(S104,LandGrants[],9,FALSE),"")</f>
        <v/>
      </c>
      <c r="V104" s="5"/>
      <c r="W104" s="5"/>
      <c r="X104" s="5"/>
      <c r="Y104" s="5"/>
      <c r="Z104" s="5"/>
      <c r="AA104" s="5"/>
      <c r="AB104" s="5"/>
      <c r="AC104" s="5">
        <f>VALUE(SUBSTITUTE(SUBSTITUTE(SUBSTITUTE(RIGHT(B104,4),"HO",""),"O",""),"-",""))</f>
        <v>363</v>
      </c>
      <c r="AD104" s="5"/>
      <c r="AE104" s="5" t="str">
        <f>IF(ISBLANK(M104),"",IF(ISBLANK(N104),"",N104 &amp; " ") &amp; M104 &amp; " built in " &amp;R104 &amp; " on a tract of land called " &amp; S104 &amp; " patented by " &amp; TRIM(T104) &amp; " in " &amp; U104 &amp; ";  Original owner(s): " &amp; Q104)</f>
        <v/>
      </c>
      <c r="AF104" s="5" t="str">
        <f>"https://mht.maryland.gov/secure/medusa/PDF/Howard/"&amp;B104&amp;".pdf"</f>
        <v>https://mht.maryland.gov/secure/medusa/PDF/Howard/HO-363.pdf</v>
      </c>
    </row>
    <row r="105" spans="1:32" ht="57.6" x14ac:dyDescent="0.55000000000000004">
      <c r="A105" s="103" t="str">
        <f>HYPERLINK(AF105,B105)</f>
        <v>HO-269</v>
      </c>
      <c r="B105" t="s">
        <v>277</v>
      </c>
      <c r="C105">
        <f>IFERROR(VALUE(SUBSTITUTE(B105,"HO-","")),9999)</f>
        <v>269</v>
      </c>
      <c r="D105" s="4" t="s">
        <v>278</v>
      </c>
      <c r="E105" s="4" t="s">
        <v>279</v>
      </c>
      <c r="F105" s="22" t="s">
        <v>2744</v>
      </c>
      <c r="G105" s="4" t="s">
        <v>2745</v>
      </c>
      <c r="H105" s="4" t="s">
        <v>212</v>
      </c>
      <c r="I105" s="4" t="s">
        <v>136</v>
      </c>
      <c r="J105" s="4"/>
      <c r="K105" s="4"/>
      <c r="L105" s="4" t="s">
        <v>975</v>
      </c>
      <c r="M105" s="4"/>
      <c r="N105" s="4"/>
      <c r="O105" s="4"/>
      <c r="P105" s="4"/>
      <c r="Q105" s="4"/>
      <c r="R105" s="22"/>
      <c r="S105" s="4"/>
      <c r="T105" s="4" t="str">
        <f>IFERROR(VLOOKUP(UPPER(S105),LandGrants[],7,FALSE),"")</f>
        <v/>
      </c>
      <c r="U105" s="4" t="str">
        <f>IFERROR(VLOOKUP(S105,LandGrants[],9,FALSE),"")</f>
        <v/>
      </c>
      <c r="V105" s="5"/>
      <c r="W105" s="5"/>
      <c r="X105" s="5"/>
      <c r="Y105" s="5"/>
      <c r="Z105" s="5"/>
      <c r="AA105" s="5"/>
      <c r="AB105" s="5"/>
      <c r="AC105" s="5">
        <f>VALUE(SUBSTITUTE(SUBSTITUTE(SUBSTITUTE(RIGHT(B105,4),"HO",""),"O",""),"-",""))</f>
        <v>269</v>
      </c>
      <c r="AD105" s="5"/>
      <c r="AE105" s="5" t="str">
        <f>IF(ISBLANK(M105),"",IF(ISBLANK(N105),"",N105 &amp; " ") &amp; M105 &amp; " built in " &amp;R105 &amp; " on a tract of land called " &amp; S105 &amp; " patented by " &amp; TRIM(T105) &amp; " in " &amp; U105 &amp; ";  Original owner(s): " &amp; Q105)</f>
        <v/>
      </c>
      <c r="AF105" s="5" t="str">
        <f>"https://mht.maryland.gov/secure/medusa/PDF/Howard/"&amp;B105&amp;".pdf"</f>
        <v>https://mht.maryland.gov/secure/medusa/PDF/Howard/HO-269.pdf</v>
      </c>
    </row>
    <row r="106" spans="1:32" ht="57.6" x14ac:dyDescent="0.55000000000000004">
      <c r="A106" s="103" t="str">
        <f>HYPERLINK(AF106,B106)</f>
        <v>HO-090</v>
      </c>
      <c r="B106" t="s">
        <v>10230</v>
      </c>
      <c r="C106">
        <f>IFERROR(VALUE(SUBSTITUTE(B106,"HO-","")),9999)</f>
        <v>90</v>
      </c>
      <c r="D106" s="4" t="s">
        <v>280</v>
      </c>
      <c r="E106" s="4" t="s">
        <v>281</v>
      </c>
      <c r="F106" s="22" t="s">
        <v>2746</v>
      </c>
      <c r="G106" s="4" t="s">
        <v>1713</v>
      </c>
      <c r="H106" s="4" t="s">
        <v>40</v>
      </c>
      <c r="I106" s="4" t="s">
        <v>136</v>
      </c>
      <c r="J106" s="4"/>
      <c r="K106" s="4"/>
      <c r="L106" s="4" t="s">
        <v>975</v>
      </c>
      <c r="M106" s="4"/>
      <c r="N106" s="4"/>
      <c r="O106" s="4"/>
      <c r="P106" s="4"/>
      <c r="Q106" s="4"/>
      <c r="R106" s="22"/>
      <c r="S106" s="4"/>
      <c r="T106" s="4" t="str">
        <f>IFERROR(VLOOKUP(UPPER(S106),LandGrants[],7,FALSE),"")</f>
        <v/>
      </c>
      <c r="U106" s="4" t="str">
        <f>IFERROR(VLOOKUP(S106,LandGrants[],9,FALSE),"")</f>
        <v/>
      </c>
      <c r="V106" s="5"/>
      <c r="W106" s="5"/>
      <c r="X106" s="5"/>
      <c r="Y106" s="5"/>
      <c r="Z106" s="5"/>
      <c r="AA106" s="5"/>
      <c r="AB106" s="5"/>
      <c r="AC106" s="5">
        <f>VALUE(SUBSTITUTE(SUBSTITUTE(SUBSTITUTE(RIGHT(B106,4),"HO",""),"O",""),"-",""))</f>
        <v>90</v>
      </c>
      <c r="AD106" s="5"/>
      <c r="AE106" s="5" t="str">
        <f>IF(ISBLANK(M106),"",IF(ISBLANK(N106),"",N106 &amp; " ") &amp; M106 &amp; " built in " &amp;R106 &amp; " on a tract of land called " &amp; S106 &amp; " patented by " &amp; TRIM(T106) &amp; " in " &amp; U106 &amp; ";  Original owner(s): " &amp; Q106)</f>
        <v/>
      </c>
      <c r="AF106" s="5" t="str">
        <f>"https://mht.maryland.gov/secure/medusa/PDF/Howard/"&amp;B106&amp;".pdf"</f>
        <v>https://mht.maryland.gov/secure/medusa/PDF/Howard/HO-090.pdf</v>
      </c>
    </row>
    <row r="107" spans="1:32" ht="57.6" x14ac:dyDescent="0.55000000000000004">
      <c r="A107" s="103" t="str">
        <f>HYPERLINK(AF107,B107)</f>
        <v>HO-197</v>
      </c>
      <c r="B107" t="s">
        <v>282</v>
      </c>
      <c r="C107">
        <f>IFERROR(VALUE(SUBSTITUTE(B107,"HO-","")),9999)</f>
        <v>197</v>
      </c>
      <c r="D107" s="4" t="s">
        <v>283</v>
      </c>
      <c r="E107" s="4" t="s">
        <v>284</v>
      </c>
      <c r="F107" s="22" t="s">
        <v>2585</v>
      </c>
      <c r="G107" s="4" t="s">
        <v>284</v>
      </c>
      <c r="H107" s="4" t="s">
        <v>82</v>
      </c>
      <c r="I107" s="4" t="s">
        <v>136</v>
      </c>
      <c r="J107" s="4"/>
      <c r="K107" s="4"/>
      <c r="L107" s="4" t="s">
        <v>975</v>
      </c>
      <c r="M107" s="4"/>
      <c r="N107" s="4"/>
      <c r="O107" s="4"/>
      <c r="P107" s="4"/>
      <c r="Q107" s="4"/>
      <c r="R107" s="22"/>
      <c r="S107" s="4"/>
      <c r="T107" s="4" t="str">
        <f>IFERROR(VLOOKUP(UPPER(S107),LandGrants[],7,FALSE),"")</f>
        <v/>
      </c>
      <c r="U107" s="4" t="str">
        <f>IFERROR(VLOOKUP(S107,LandGrants[],9,FALSE),"")</f>
        <v/>
      </c>
      <c r="V107" s="5"/>
      <c r="W107" s="5"/>
      <c r="X107" s="5"/>
      <c r="Y107" s="5"/>
      <c r="Z107" s="5"/>
      <c r="AA107" s="5"/>
      <c r="AB107" s="5"/>
      <c r="AC107" s="5">
        <f>VALUE(SUBSTITUTE(SUBSTITUTE(SUBSTITUTE(RIGHT(B107,4),"HO",""),"O",""),"-",""))</f>
        <v>197</v>
      </c>
      <c r="AD107" s="5"/>
      <c r="AE107" s="5" t="str">
        <f>IF(ISBLANK(M107),"",IF(ISBLANK(N107),"",N107 &amp; " ") &amp; M107 &amp; " built in " &amp;R107 &amp; " on a tract of land called " &amp; S107 &amp; " patented by " &amp; TRIM(T107) &amp; " in " &amp; U107 &amp; ";  Original owner(s): " &amp; Q107)</f>
        <v/>
      </c>
      <c r="AF107" s="5" t="str">
        <f>"https://mht.maryland.gov/secure/medusa/PDF/Howard/"&amp;B107&amp;".pdf"</f>
        <v>https://mht.maryland.gov/secure/medusa/PDF/Howard/HO-197.pdf</v>
      </c>
    </row>
    <row r="108" spans="1:32" ht="57.6" x14ac:dyDescent="0.55000000000000004">
      <c r="A108" s="103" t="str">
        <f>HYPERLINK(AF108,B108)</f>
        <v>HO-001</v>
      </c>
      <c r="B108" t="s">
        <v>10147</v>
      </c>
      <c r="C108">
        <f>IFERROR(VALUE(SUBSTITUTE(B108,"HO-","")),9999)</f>
        <v>1</v>
      </c>
      <c r="D108" s="4" t="s">
        <v>285</v>
      </c>
      <c r="E108" s="4" t="s">
        <v>286</v>
      </c>
      <c r="F108" s="22" t="s">
        <v>2747</v>
      </c>
      <c r="G108" s="4" t="s">
        <v>509</v>
      </c>
      <c r="H108" s="4" t="s">
        <v>51</v>
      </c>
      <c r="I108" s="4" t="s">
        <v>136</v>
      </c>
      <c r="J108" s="4" t="s">
        <v>136</v>
      </c>
      <c r="K108" s="4"/>
      <c r="L108" s="4" t="s">
        <v>2581</v>
      </c>
      <c r="M108" s="4" t="s">
        <v>5991</v>
      </c>
      <c r="N108" s="4" t="s">
        <v>5973</v>
      </c>
      <c r="O108" s="4">
        <v>2008</v>
      </c>
      <c r="P108" s="4" t="s">
        <v>2605</v>
      </c>
      <c r="Q108" s="4" t="s">
        <v>6034</v>
      </c>
      <c r="R108" s="22">
        <v>1798</v>
      </c>
      <c r="S108" s="4" t="s">
        <v>5364</v>
      </c>
      <c r="T108" s="4" t="str">
        <f>IFERROR(VLOOKUP(UPPER(S108),LandGrants[],7,FALSE),"")</f>
        <v>1756-02</v>
      </c>
      <c r="U108" s="4" t="str">
        <f>IFERROR(VLOOKUP(S108,LandGrants[],9,FALSE),"")</f>
        <v xml:space="preserve"> Henry  Griffith</v>
      </c>
      <c r="V108" s="5"/>
      <c r="W108" s="11" t="s">
        <v>0</v>
      </c>
      <c r="X108" s="5"/>
      <c r="Y108" s="11" t="s">
        <v>3998</v>
      </c>
      <c r="Z108" s="5"/>
      <c r="AA108" s="5"/>
      <c r="AB108" s="5"/>
      <c r="AC108" s="5">
        <f>VALUE(SUBSTITUTE(SUBSTITUTE(SUBSTITUTE(RIGHT(B108,4),"HO",""),"O",""),"-",""))</f>
        <v>1</v>
      </c>
      <c r="AD108" s="5" t="s">
        <v>5961</v>
      </c>
      <c r="AE108" s="5" t="str">
        <f>IF(ISBLANK(M108),"",IF(ISBLANK(N108),"",N108 &amp; " ") &amp; M108 &amp; " built in " &amp;R108 &amp; " on a tract of land called " &amp; S108 &amp; " patented by " &amp; TRIM(T108) &amp; " in " &amp; U108 &amp; ";  Original owner(s): " &amp; Q108)</f>
        <v>Privately-owned 4-section frame telescope house built in 1798 on a tract of land called Fredericks Burgh patented by 1756-02 in  Henry  Griffith;  Original owner(s): Benjamin (m. Cath. Ridgely) and John Warfield (relationship unknown)</v>
      </c>
      <c r="AF108" s="5" t="str">
        <f>"https://mht.maryland.gov/secure/medusa/PDF/Howard/"&amp;B108&amp;".pdf"</f>
        <v>https://mht.maryland.gov/secure/medusa/PDF/Howard/HO-001.pdf</v>
      </c>
    </row>
    <row r="109" spans="1:32" ht="57.6" x14ac:dyDescent="0.55000000000000004">
      <c r="A109" s="103" t="str">
        <f>HYPERLINK(AF109,B109)</f>
        <v>HO-891</v>
      </c>
      <c r="B109" t="s">
        <v>287</v>
      </c>
      <c r="C109">
        <f>IFERROR(VALUE(SUBSTITUTE(B109,"HO-","")),9999)</f>
        <v>891</v>
      </c>
      <c r="D109" s="4" t="s">
        <v>288</v>
      </c>
      <c r="E109" s="4" t="s">
        <v>289</v>
      </c>
      <c r="F109" s="22" t="s">
        <v>2748</v>
      </c>
      <c r="G109" s="4" t="s">
        <v>2749</v>
      </c>
      <c r="H109" s="4" t="s">
        <v>40</v>
      </c>
      <c r="I109" s="4" t="s">
        <v>136</v>
      </c>
      <c r="J109" s="4"/>
      <c r="K109" s="4"/>
      <c r="L109" s="4" t="s">
        <v>975</v>
      </c>
      <c r="M109" s="4"/>
      <c r="N109" s="4"/>
      <c r="O109" s="4"/>
      <c r="P109" s="4"/>
      <c r="Q109" s="4"/>
      <c r="R109" s="22"/>
      <c r="S109" s="4"/>
      <c r="T109" s="4" t="str">
        <f>IFERROR(VLOOKUP(UPPER(S109),LandGrants[],7,FALSE),"")</f>
        <v/>
      </c>
      <c r="U109" s="4" t="str">
        <f>IFERROR(VLOOKUP(S109,LandGrants[],9,FALSE),"")</f>
        <v/>
      </c>
      <c r="V109" s="5"/>
      <c r="W109" s="5"/>
      <c r="X109" s="5"/>
      <c r="Y109" s="5"/>
      <c r="Z109" s="5"/>
      <c r="AA109" s="5"/>
      <c r="AB109" s="5"/>
      <c r="AC109" s="5">
        <f>VALUE(SUBSTITUTE(SUBSTITUTE(SUBSTITUTE(RIGHT(B109,4),"HO",""),"O",""),"-",""))</f>
        <v>891</v>
      </c>
      <c r="AD109" s="5"/>
      <c r="AE109" s="5" t="str">
        <f>IF(ISBLANK(M109),"",IF(ISBLANK(N109),"",N109 &amp; " ") &amp; M109 &amp; " built in " &amp;R109 &amp; " on a tract of land called " &amp; S109 &amp; " patented by " &amp; TRIM(T109) &amp; " in " &amp; U109 &amp; ";  Original owner(s): " &amp; Q109)</f>
        <v/>
      </c>
      <c r="AF109" s="5" t="str">
        <f>"https://mht.maryland.gov/secure/medusa/PDF/Howard/"&amp;B109&amp;".pdf"</f>
        <v>https://mht.maryland.gov/secure/medusa/PDF/Howard/HO-891.pdf</v>
      </c>
    </row>
    <row r="110" spans="1:32" ht="57.6" x14ac:dyDescent="0.55000000000000004">
      <c r="A110" s="103" t="str">
        <f>HYPERLINK(AF110,B110)</f>
        <v>HO-223</v>
      </c>
      <c r="B110" t="s">
        <v>290</v>
      </c>
      <c r="C110">
        <f>IFERROR(VALUE(SUBSTITUTE(B110,"HO-","")),9999)</f>
        <v>223</v>
      </c>
      <c r="D110" s="4" t="s">
        <v>291</v>
      </c>
      <c r="E110" s="4" t="s">
        <v>292</v>
      </c>
      <c r="F110" s="22" t="s">
        <v>2750</v>
      </c>
      <c r="G110" s="4" t="s">
        <v>2751</v>
      </c>
      <c r="H110" s="4" t="s">
        <v>204</v>
      </c>
      <c r="I110" s="4" t="s">
        <v>136</v>
      </c>
      <c r="J110" s="4"/>
      <c r="K110" s="4"/>
      <c r="L110" s="4" t="s">
        <v>975</v>
      </c>
      <c r="M110" s="4"/>
      <c r="N110" s="4"/>
      <c r="O110" s="4"/>
      <c r="P110" s="4"/>
      <c r="Q110" s="4"/>
      <c r="R110" s="22"/>
      <c r="S110" s="4"/>
      <c r="T110" s="4" t="str">
        <f>IFERROR(VLOOKUP(UPPER(S110),LandGrants[],7,FALSE),"")</f>
        <v/>
      </c>
      <c r="U110" s="4" t="str">
        <f>IFERROR(VLOOKUP(S110,LandGrants[],9,FALSE),"")</f>
        <v/>
      </c>
      <c r="V110" s="5"/>
      <c r="W110" s="5"/>
      <c r="X110" s="5"/>
      <c r="Y110" s="5"/>
      <c r="Z110" s="5"/>
      <c r="AA110" s="5"/>
      <c r="AB110" s="5"/>
      <c r="AC110" s="5">
        <f>VALUE(SUBSTITUTE(SUBSTITUTE(SUBSTITUTE(RIGHT(B110,4),"HO",""),"O",""),"-",""))</f>
        <v>223</v>
      </c>
      <c r="AD110" s="5"/>
      <c r="AE110" s="5" t="str">
        <f>IF(ISBLANK(M110),"",IF(ISBLANK(N110),"",N110 &amp; " ") &amp; M110 &amp; " built in " &amp;R110 &amp; " on a tract of land called " &amp; S110 &amp; " patented by " &amp; TRIM(T110) &amp; " in " &amp; U110 &amp; ";  Original owner(s): " &amp; Q110)</f>
        <v/>
      </c>
      <c r="AF110" s="5" t="str">
        <f>"https://mht.maryland.gov/secure/medusa/PDF/Howard/"&amp;B110&amp;".pdf"</f>
        <v>https://mht.maryland.gov/secure/medusa/PDF/Howard/HO-223.pdf</v>
      </c>
    </row>
    <row r="111" spans="1:32" ht="57.6" x14ac:dyDescent="0.55000000000000004">
      <c r="A111" s="103" t="str">
        <f>HYPERLINK(AF111,B111)</f>
        <v>HO-1084</v>
      </c>
      <c r="B111" t="s">
        <v>293</v>
      </c>
      <c r="C111">
        <f>IFERROR(VALUE(SUBSTITUTE(B111,"HO-","")),9999)</f>
        <v>1084</v>
      </c>
      <c r="D111" s="4" t="s">
        <v>294</v>
      </c>
      <c r="E111" s="4" t="s">
        <v>295</v>
      </c>
      <c r="F111" s="22" t="s">
        <v>2752</v>
      </c>
      <c r="G111" s="4" t="s">
        <v>2753</v>
      </c>
      <c r="H111" s="4" t="s">
        <v>296</v>
      </c>
      <c r="I111" s="4" t="s">
        <v>136</v>
      </c>
      <c r="J111" s="4"/>
      <c r="K111" s="4"/>
      <c r="L111" s="4" t="s">
        <v>2585</v>
      </c>
      <c r="M111" s="4"/>
      <c r="N111" s="4"/>
      <c r="O111" s="4"/>
      <c r="P111" s="4"/>
      <c r="Q111" s="4"/>
      <c r="R111" s="22"/>
      <c r="S111" s="4"/>
      <c r="T111" s="4" t="str">
        <f>IFERROR(VLOOKUP(UPPER(S111),LandGrants[],7,FALSE),"")</f>
        <v/>
      </c>
      <c r="U111" s="4" t="str">
        <f>IFERROR(VLOOKUP(S111,LandGrants[],9,FALSE),"")</f>
        <v/>
      </c>
      <c r="V111" s="5"/>
      <c r="W111" s="5"/>
      <c r="X111" s="5"/>
      <c r="Y111" s="5"/>
      <c r="Z111" s="5"/>
      <c r="AA111" s="5"/>
      <c r="AB111" s="5"/>
      <c r="AC111" s="5">
        <f>VALUE(SUBSTITUTE(SUBSTITUTE(SUBSTITUTE(RIGHT(B111,4),"HO",""),"O",""),"-",""))</f>
        <v>1084</v>
      </c>
      <c r="AD111" s="5"/>
      <c r="AE111" s="5" t="str">
        <f>IF(ISBLANK(M111),"",IF(ISBLANK(N111),"",N111 &amp; " ") &amp; M111 &amp; " built in " &amp;R111 &amp; " on a tract of land called " &amp; S111 &amp; " patented by " &amp; TRIM(T111) &amp; " in " &amp; U111 &amp; ";  Original owner(s): " &amp; Q111)</f>
        <v/>
      </c>
      <c r="AF111" s="5" t="str">
        <f>"https://mht.maryland.gov/secure/medusa/PDF/Howard/"&amp;B111&amp;".pdf"</f>
        <v>https://mht.maryland.gov/secure/medusa/PDF/Howard/HO-1084.pdf</v>
      </c>
    </row>
    <row r="112" spans="1:32" ht="57.6" x14ac:dyDescent="0.55000000000000004">
      <c r="A112" s="103" t="str">
        <f>HYPERLINK(AF112,B112)</f>
        <v>HO-264</v>
      </c>
      <c r="B112" t="s">
        <v>297</v>
      </c>
      <c r="C112">
        <f>IFERROR(VALUE(SUBSTITUTE(B112,"HO-","")),9999)</f>
        <v>264</v>
      </c>
      <c r="D112" s="4" t="s">
        <v>298</v>
      </c>
      <c r="E112" s="4" t="s">
        <v>299</v>
      </c>
      <c r="F112" s="22" t="s">
        <v>2754</v>
      </c>
      <c r="G112" s="4" t="s">
        <v>2755</v>
      </c>
      <c r="H112" s="4" t="s">
        <v>51</v>
      </c>
      <c r="I112" s="4"/>
      <c r="J112" s="4"/>
      <c r="K112" s="4"/>
      <c r="L112" s="4" t="s">
        <v>2581</v>
      </c>
      <c r="M112" s="4"/>
      <c r="N112" s="4"/>
      <c r="O112" s="4"/>
      <c r="P112" s="4"/>
      <c r="Q112" s="4"/>
      <c r="R112" s="22"/>
      <c r="S112" s="4"/>
      <c r="T112" s="4" t="str">
        <f>IFERROR(VLOOKUP(UPPER(S112),LandGrants[],7,FALSE),"")</f>
        <v/>
      </c>
      <c r="U112" s="4" t="str">
        <f>IFERROR(VLOOKUP(S112,LandGrants[],9,FALSE),"")</f>
        <v/>
      </c>
      <c r="V112" s="5"/>
      <c r="W112" s="5"/>
      <c r="X112" s="5"/>
      <c r="Y112" s="5"/>
      <c r="Z112" s="5"/>
      <c r="AA112" s="5"/>
      <c r="AB112" s="5"/>
      <c r="AC112" s="5">
        <f>VALUE(SUBSTITUTE(SUBSTITUTE(SUBSTITUTE(RIGHT(B112,4),"HO",""),"O",""),"-",""))</f>
        <v>264</v>
      </c>
      <c r="AD112" s="5"/>
      <c r="AE112" s="5" t="str">
        <f>IF(ISBLANK(M112),"",IF(ISBLANK(N112),"",N112 &amp; " ") &amp; M112 &amp; " built in " &amp;R112 &amp; " on a tract of land called " &amp; S112 &amp; " patented by " &amp; TRIM(T112) &amp; " in " &amp; U112 &amp; ";  Original owner(s): " &amp; Q112)</f>
        <v/>
      </c>
      <c r="AF112" s="5" t="str">
        <f>"https://mht.maryland.gov/secure/medusa/PDF/Howard/"&amp;B112&amp;".pdf"</f>
        <v>https://mht.maryland.gov/secure/medusa/PDF/Howard/HO-264.pdf</v>
      </c>
    </row>
    <row r="113" spans="1:32" ht="57.6" x14ac:dyDescent="0.55000000000000004">
      <c r="A113" s="103" t="str">
        <f>HYPERLINK(AF113,B113)</f>
        <v>HO-857</v>
      </c>
      <c r="B113" t="s">
        <v>300</v>
      </c>
      <c r="C113">
        <f>IFERROR(VALUE(SUBSTITUTE(B113,"HO-","")),9999)</f>
        <v>857</v>
      </c>
      <c r="D113" s="4" t="s">
        <v>301</v>
      </c>
      <c r="E113" s="4" t="s">
        <v>302</v>
      </c>
      <c r="F113" s="22" t="s">
        <v>2756</v>
      </c>
      <c r="G113" s="4" t="s">
        <v>2757</v>
      </c>
      <c r="H113" s="4" t="s">
        <v>40</v>
      </c>
      <c r="I113" s="4" t="s">
        <v>136</v>
      </c>
      <c r="J113" s="4"/>
      <c r="K113" s="4"/>
      <c r="L113" s="4" t="s">
        <v>975</v>
      </c>
      <c r="M113" s="4"/>
      <c r="N113" s="4"/>
      <c r="O113" s="4"/>
      <c r="P113" s="4"/>
      <c r="Q113" s="4"/>
      <c r="R113" s="22"/>
      <c r="S113" s="4"/>
      <c r="T113" s="4" t="str">
        <f>IFERROR(VLOOKUP(UPPER(S113),LandGrants[],7,FALSE),"")</f>
        <v/>
      </c>
      <c r="U113" s="4" t="str">
        <f>IFERROR(VLOOKUP(S113,LandGrants[],9,FALSE),"")</f>
        <v/>
      </c>
      <c r="V113" s="5"/>
      <c r="W113" s="5"/>
      <c r="X113" s="5"/>
      <c r="Y113" s="5"/>
      <c r="Z113" s="5"/>
      <c r="AA113" s="5"/>
      <c r="AB113" s="5"/>
      <c r="AC113" s="5">
        <f>VALUE(SUBSTITUTE(SUBSTITUTE(SUBSTITUTE(RIGHT(B113,4),"HO",""),"O",""),"-",""))</f>
        <v>857</v>
      </c>
      <c r="AD113" s="5"/>
      <c r="AE113" s="5" t="str">
        <f>IF(ISBLANK(M113),"",IF(ISBLANK(N113),"",N113 &amp; " ") &amp; M113 &amp; " built in " &amp;R113 &amp; " on a tract of land called " &amp; S113 &amp; " patented by " &amp; TRIM(T113) &amp; " in " &amp; U113 &amp; ";  Original owner(s): " &amp; Q113)</f>
        <v/>
      </c>
      <c r="AF113" s="5" t="str">
        <f>"https://mht.maryland.gov/secure/medusa/PDF/Howard/"&amp;B113&amp;".pdf"</f>
        <v>https://mht.maryland.gov/secure/medusa/PDF/Howard/HO-857.pdf</v>
      </c>
    </row>
    <row r="114" spans="1:32" ht="57.6" x14ac:dyDescent="0.55000000000000004">
      <c r="A114" s="103" t="str">
        <f>HYPERLINK(AF114,B114)</f>
        <v>HO-035</v>
      </c>
      <c r="B114" t="s">
        <v>10181</v>
      </c>
      <c r="C114">
        <f>IFERROR(VALUE(SUBSTITUTE(B114,"HO-","")),9999)</f>
        <v>35</v>
      </c>
      <c r="D114" s="4" t="s">
        <v>303</v>
      </c>
      <c r="E114" s="4" t="s">
        <v>304</v>
      </c>
      <c r="F114" s="22" t="s">
        <v>2758</v>
      </c>
      <c r="G114" s="4" t="s">
        <v>2759</v>
      </c>
      <c r="H114" s="4" t="s">
        <v>71</v>
      </c>
      <c r="I114" s="4" t="s">
        <v>136</v>
      </c>
      <c r="J114" s="4" t="s">
        <v>136</v>
      </c>
      <c r="K114" s="4"/>
      <c r="L114" s="4" t="s">
        <v>2583</v>
      </c>
      <c r="M114" s="4"/>
      <c r="N114" s="4"/>
      <c r="O114" s="4"/>
      <c r="P114" s="4"/>
      <c r="Q114" s="4"/>
      <c r="R114" s="22"/>
      <c r="S114" s="4"/>
      <c r="T114" s="4" t="str">
        <f>IFERROR(VLOOKUP(UPPER(S114),LandGrants[],7,FALSE),"")</f>
        <v/>
      </c>
      <c r="U114" s="4" t="str">
        <f>IFERROR(VLOOKUP(S114,LandGrants[],9,FALSE),"")</f>
        <v/>
      </c>
      <c r="V114" s="5"/>
      <c r="W114" s="5"/>
      <c r="X114" s="5"/>
      <c r="Y114" s="5"/>
      <c r="Z114" s="5"/>
      <c r="AA114" s="5"/>
      <c r="AB114" s="5"/>
      <c r="AC114" s="5">
        <f>VALUE(SUBSTITUTE(SUBSTITUTE(SUBSTITUTE(RIGHT(B114,4),"HO",""),"O",""),"-",""))</f>
        <v>35</v>
      </c>
      <c r="AD114" s="5"/>
      <c r="AE114" s="5" t="str">
        <f>IF(ISBLANK(M114),"",IF(ISBLANK(N114),"",N114 &amp; " ") &amp; M114 &amp; " built in " &amp;R114 &amp; " on a tract of land called " &amp; S114 &amp; " patented by " &amp; TRIM(T114) &amp; " in " &amp; U114 &amp; ";  Original owner(s): " &amp; Q114)</f>
        <v/>
      </c>
      <c r="AF114" s="5" t="str">
        <f>"https://mht.maryland.gov/secure/medusa/PDF/Howard/"&amp;B114&amp;".pdf"</f>
        <v>https://mht.maryland.gov/secure/medusa/PDF/Howard/HO-035.pdf</v>
      </c>
    </row>
    <row r="115" spans="1:32" ht="57.6" x14ac:dyDescent="0.55000000000000004">
      <c r="A115" s="103" t="str">
        <f>HYPERLINK(AF115,B115)</f>
        <v>HO-609</v>
      </c>
      <c r="B115" t="s">
        <v>305</v>
      </c>
      <c r="C115">
        <f>IFERROR(VALUE(SUBSTITUTE(B115,"HO-","")),9999)</f>
        <v>609</v>
      </c>
      <c r="D115" s="4" t="s">
        <v>306</v>
      </c>
      <c r="E115" s="4" t="s">
        <v>307</v>
      </c>
      <c r="F115" s="22" t="s">
        <v>2585</v>
      </c>
      <c r="G115" s="4" t="s">
        <v>307</v>
      </c>
      <c r="H115" s="4" t="s">
        <v>40</v>
      </c>
      <c r="I115" s="4"/>
      <c r="J115" s="4"/>
      <c r="K115" s="4"/>
      <c r="L115" s="4" t="s">
        <v>2583</v>
      </c>
      <c r="M115" s="4"/>
      <c r="N115" s="4"/>
      <c r="O115" s="4"/>
      <c r="P115" s="4"/>
      <c r="Q115" s="4"/>
      <c r="R115" s="22"/>
      <c r="S115" s="4"/>
      <c r="T115" s="4" t="str">
        <f>IFERROR(VLOOKUP(UPPER(S115),LandGrants[],7,FALSE),"")</f>
        <v/>
      </c>
      <c r="U115" s="4" t="str">
        <f>IFERROR(VLOOKUP(S115,LandGrants[],9,FALSE),"")</f>
        <v/>
      </c>
      <c r="V115" s="5"/>
      <c r="W115" s="5"/>
      <c r="X115" s="5"/>
      <c r="Y115" s="5"/>
      <c r="Z115" s="5"/>
      <c r="AA115" s="5"/>
      <c r="AB115" s="5"/>
      <c r="AC115" s="5">
        <f>VALUE(SUBSTITUTE(SUBSTITUTE(SUBSTITUTE(RIGHT(B115,4),"HO",""),"O",""),"-",""))</f>
        <v>609</v>
      </c>
      <c r="AD115" s="5"/>
      <c r="AE115" s="5" t="str">
        <f>IF(ISBLANK(M115),"",IF(ISBLANK(N115),"",N115 &amp; " ") &amp; M115 &amp; " built in " &amp;R115 &amp; " on a tract of land called " &amp; S115 &amp; " patented by " &amp; TRIM(T115) &amp; " in " &amp; U115 &amp; ";  Original owner(s): " &amp; Q115)</f>
        <v/>
      </c>
      <c r="AF115" s="5" t="str">
        <f>"https://mht.maryland.gov/secure/medusa/PDF/Howard/"&amp;B115&amp;".pdf"</f>
        <v>https://mht.maryland.gov/secure/medusa/PDF/Howard/HO-609.pdf</v>
      </c>
    </row>
    <row r="116" spans="1:32" ht="57.6" x14ac:dyDescent="0.55000000000000004">
      <c r="A116" s="103" t="str">
        <f>HYPERLINK(AF116,B116)</f>
        <v>HO-798</v>
      </c>
      <c r="B116" t="s">
        <v>308</v>
      </c>
      <c r="C116">
        <f>IFERROR(VALUE(SUBSTITUTE(B116,"HO-","")),9999)</f>
        <v>798</v>
      </c>
      <c r="D116" s="4" t="s">
        <v>309</v>
      </c>
      <c r="E116" s="4" t="s">
        <v>310</v>
      </c>
      <c r="F116" s="22" t="s">
        <v>2760</v>
      </c>
      <c r="G116" s="4" t="s">
        <v>2761</v>
      </c>
      <c r="H116" s="4" t="s">
        <v>47</v>
      </c>
      <c r="I116" s="4" t="s">
        <v>136</v>
      </c>
      <c r="J116" s="4"/>
      <c r="K116" s="4"/>
      <c r="L116" s="4" t="s">
        <v>2585</v>
      </c>
      <c r="M116" s="4" t="s">
        <v>6013</v>
      </c>
      <c r="N116" s="4" t="s">
        <v>5973</v>
      </c>
      <c r="O116" s="4"/>
      <c r="P116" s="4"/>
      <c r="Q116" s="4" t="s">
        <v>6015</v>
      </c>
      <c r="R116" s="22" t="s">
        <v>6014</v>
      </c>
      <c r="S116" s="4" t="s">
        <v>8928</v>
      </c>
      <c r="T116" s="4" t="str">
        <f>IFERROR(VLOOKUP(UPPER(S116),LandGrants[],7,FALSE),"")</f>
        <v>1744-04</v>
      </c>
      <c r="U116" s="4" t="str">
        <f>IFERROR(VLOOKUP(S116,LandGrants[],9,FALSE),"")</f>
        <v xml:space="preserve"> Caleb  Dorsey</v>
      </c>
      <c r="V116" s="5"/>
      <c r="W116" s="5"/>
      <c r="X116" s="5"/>
      <c r="Y116" s="5"/>
      <c r="Z116" s="5"/>
      <c r="AA116" s="5"/>
      <c r="AB116" s="5"/>
      <c r="AC116" s="5">
        <f>VALUE(SUBSTITUTE(SUBSTITUTE(SUBSTITUTE(RIGHT(B116,4),"HO",""),"O",""),"-",""))</f>
        <v>798</v>
      </c>
      <c r="AD116" s="5"/>
      <c r="AE116" s="5" t="str">
        <f>IF(ISBLANK(M116),"",IF(ISBLANK(N116),"",N116 &amp; " ") &amp; M116 &amp; " built in " &amp;R116 &amp; " on a tract of land called " &amp; S116 &amp; " patented by " &amp; TRIM(T116) &amp; " in " &amp; U116 &amp; ";  Original owner(s): " &amp; Q116)</f>
        <v>Privately-owned 2-story 5x2 frame house built in Oct 1858 on a tract of land called Calebs Pasture patented by 1744-04 in  Caleb  Dorsey;  Original owner(s): Dr. James Hall</v>
      </c>
      <c r="AF116" s="5" t="str">
        <f>"https://mht.maryland.gov/secure/medusa/PDF/Howard/"&amp;B116&amp;".pdf"</f>
        <v>https://mht.maryland.gov/secure/medusa/PDF/Howard/HO-798.pdf</v>
      </c>
    </row>
    <row r="117" spans="1:32" ht="72" x14ac:dyDescent="0.55000000000000004">
      <c r="A117" s="103" t="str">
        <f>HYPERLINK(AF117,B117)</f>
        <v>HO-123</v>
      </c>
      <c r="B117" t="s">
        <v>311</v>
      </c>
      <c r="C117">
        <f>IFERROR(VALUE(SUBSTITUTE(B117,"HO-","")),9999)</f>
        <v>123</v>
      </c>
      <c r="D117" s="4" t="s">
        <v>312</v>
      </c>
      <c r="E117" s="4" t="s">
        <v>313</v>
      </c>
      <c r="F117" s="22" t="s">
        <v>2762</v>
      </c>
      <c r="G117" s="4" t="s">
        <v>2763</v>
      </c>
      <c r="H117" s="4" t="s">
        <v>396</v>
      </c>
      <c r="I117" s="4" t="s">
        <v>136</v>
      </c>
      <c r="J117" s="4"/>
      <c r="K117" s="4"/>
      <c r="L117" s="4" t="s">
        <v>975</v>
      </c>
      <c r="M117" s="4" t="s">
        <v>4861</v>
      </c>
      <c r="N117" s="4" t="s">
        <v>5973</v>
      </c>
      <c r="O117" s="4"/>
      <c r="P117" s="4" t="s">
        <v>4863</v>
      </c>
      <c r="Q117" s="4" t="s">
        <v>7806</v>
      </c>
      <c r="R117" s="22" t="s">
        <v>4862</v>
      </c>
      <c r="S117" s="4" t="s">
        <v>4242</v>
      </c>
      <c r="T117" s="4" t="str">
        <f>IFERROR(VLOOKUP(UPPER(S117),LandGrants[],7,FALSE),"")</f>
        <v>1730-12</v>
      </c>
      <c r="U117" s="4" t="str">
        <f>IFERROR(VLOOKUP(S117,LandGrants[],9,FALSE),"")</f>
        <v xml:space="preserve"> Thomas  Athorpe</v>
      </c>
      <c r="V117" s="5"/>
      <c r="W117" s="5"/>
      <c r="X117" s="5"/>
      <c r="Y117" s="5"/>
      <c r="Z117" s="5"/>
      <c r="AA117" s="5"/>
      <c r="AB117" s="5"/>
      <c r="AC117" s="5">
        <f>VALUE(SUBSTITUTE(SUBSTITUTE(SUBSTITUTE(RIGHT(B117,4),"HO",""),"O",""),"-",""))</f>
        <v>123</v>
      </c>
      <c r="AD117" s="5" t="s">
        <v>5961</v>
      </c>
      <c r="AE117" s="5" t="str">
        <f>IF(ISBLANK(M117),"",IF(ISBLANK(N117),"",N117 &amp; " ") &amp; M117 &amp; " built in " &amp;R117 &amp; " on a tract of land called " &amp; S117 &amp; " patented by " &amp; TRIM(T117) &amp; " in " &amp; U117 &amp; ";  Original owner(s): " &amp; Q117)</f>
        <v>Privately-owned 2-story 5x2 brick house on stone foundation built in 1860 (circa) on a tract of land called Gilpin patented by 1730-12 in  Thomas  Athorpe;  Original owner(s): David Clark of David acquired the land from Francis R. Dorsey in 1841 and built the house, crosses Gilpin/Pressby, Friendship (The Platt), Sapling Range</v>
      </c>
      <c r="AF117" s="5" t="str">
        <f>"https://mht.maryland.gov/secure/medusa/PDF/Howard/"&amp;B117&amp;".pdf"</f>
        <v>https://mht.maryland.gov/secure/medusa/PDF/Howard/HO-123.pdf</v>
      </c>
    </row>
    <row r="118" spans="1:32" ht="115.2" x14ac:dyDescent="0.55000000000000004">
      <c r="A118" s="103" t="str">
        <f>HYPERLINK(AF118,B118)</f>
        <v>HO-186</v>
      </c>
      <c r="B118" t="s">
        <v>315</v>
      </c>
      <c r="C118">
        <f>IFERROR(VALUE(SUBSTITUTE(B118,"HO-","")),9999)</f>
        <v>186</v>
      </c>
      <c r="D118" s="4" t="s">
        <v>316</v>
      </c>
      <c r="E118" s="4" t="s">
        <v>317</v>
      </c>
      <c r="F118" s="22" t="s">
        <v>2764</v>
      </c>
      <c r="G118" s="4" t="s">
        <v>126</v>
      </c>
      <c r="H118" s="4" t="s">
        <v>40</v>
      </c>
      <c r="I118" s="4" t="s">
        <v>136</v>
      </c>
      <c r="J118" s="4"/>
      <c r="K118" s="4"/>
      <c r="L118" s="4" t="s">
        <v>975</v>
      </c>
      <c r="M118" s="4" t="s">
        <v>9444</v>
      </c>
      <c r="N118" s="4" t="s">
        <v>5973</v>
      </c>
      <c r="O118" s="4"/>
      <c r="P118" s="4" t="s">
        <v>9442</v>
      </c>
      <c r="Q118" s="4" t="s">
        <v>9443</v>
      </c>
      <c r="R118" s="22" t="s">
        <v>9445</v>
      </c>
      <c r="S118" s="4" t="s">
        <v>8949</v>
      </c>
      <c r="T118" s="4" t="str">
        <f>IFERROR(VLOOKUP(UPPER(S118),LandGrants[],7,FALSE),"")</f>
        <v>1796-03</v>
      </c>
      <c r="U118" s="4" t="str">
        <f>IFERROR(VLOOKUP(S118,LandGrants[],9,FALSE),"")</f>
        <v xml:space="preserve"> Col. Rezin Hammond</v>
      </c>
      <c r="V118" s="5" t="s">
        <v>9449</v>
      </c>
      <c r="W118" s="5"/>
      <c r="X118" s="5"/>
      <c r="Y118" s="5"/>
      <c r="Z118" s="5"/>
      <c r="AA118" s="5"/>
      <c r="AB118" s="5"/>
      <c r="AC118" s="5">
        <f>VALUE(SUBSTITUTE(SUBSTITUTE(SUBSTITUTE(RIGHT(B118,4),"HO",""),"O",""),"-",""))</f>
        <v>186</v>
      </c>
      <c r="AD118" s="5"/>
      <c r="AE118" s="5" t="str">
        <f>IF(ISBLANK(M118),"",IF(ISBLANK(N118),"",N118 &amp; " ") &amp; M118 &amp; " built in " &amp;R118 &amp; " on a tract of land called " &amp; S118 &amp; " patented by " &amp; TRIM(T118) &amp; " in " &amp; U118 &amp; ";  Original owner(s): " &amp; Q118)</f>
        <v>Privately-owned 2-story stone and frame farmhouse, much altered over the years built in 1850 (bef) on a tract of land called Hammonds Inheritance patented by 1796-03 in  Col. Rezin Hammond;  Original owner(s): Charles R. Pue conveyed the deed for the property to Charles R. Carroll in 1850 but retained ownership of the farm and its profits for himself.  Eventual owners include J. Dallas Brown, C. Orman Monaghan, and Sen. James Clark.</v>
      </c>
      <c r="AF118" s="5" t="str">
        <f>"https://mht.maryland.gov/secure/medusa/PDF/Howard/"&amp;B118&amp;".pdf"</f>
        <v>https://mht.maryland.gov/secure/medusa/PDF/Howard/HO-186.pdf</v>
      </c>
    </row>
    <row r="119" spans="1:32" ht="57.6" x14ac:dyDescent="0.55000000000000004">
      <c r="A119" s="103" t="str">
        <f>HYPERLINK(AF119,B119)</f>
        <v>HO-314</v>
      </c>
      <c r="B119" t="s">
        <v>318</v>
      </c>
      <c r="C119">
        <f>IFERROR(VALUE(SUBSTITUTE(B119,"HO-","")),9999)</f>
        <v>314</v>
      </c>
      <c r="D119" s="4" t="s">
        <v>319</v>
      </c>
      <c r="E119" s="4" t="s">
        <v>320</v>
      </c>
      <c r="F119" s="22" t="s">
        <v>2765</v>
      </c>
      <c r="G119" s="4" t="s">
        <v>126</v>
      </c>
      <c r="H119" s="4" t="s">
        <v>71</v>
      </c>
      <c r="I119" s="4"/>
      <c r="J119" s="4"/>
      <c r="K119" s="4"/>
      <c r="L119" s="4" t="s">
        <v>975</v>
      </c>
      <c r="M119" s="4"/>
      <c r="N119" s="4"/>
      <c r="O119" s="4"/>
      <c r="P119" s="4"/>
      <c r="Q119" s="4"/>
      <c r="R119" s="22"/>
      <c r="S119" s="4"/>
      <c r="T119" s="4" t="str">
        <f>IFERROR(VLOOKUP(UPPER(S119),LandGrants[],7,FALSE),"")</f>
        <v/>
      </c>
      <c r="U119" s="4" t="str">
        <f>IFERROR(VLOOKUP(S119,LandGrants[],9,FALSE),"")</f>
        <v/>
      </c>
      <c r="V119" s="5"/>
      <c r="W119" s="5"/>
      <c r="X119" s="5"/>
      <c r="Y119" s="5"/>
      <c r="Z119" s="5"/>
      <c r="AA119" s="5"/>
      <c r="AB119" s="5"/>
      <c r="AC119" s="5">
        <f>VALUE(SUBSTITUTE(SUBSTITUTE(SUBSTITUTE(RIGHT(B119,4),"HO",""),"O",""),"-",""))</f>
        <v>314</v>
      </c>
      <c r="AD119" s="5"/>
      <c r="AE119" s="5" t="str">
        <f>IF(ISBLANK(M119),"",IF(ISBLANK(N119),"",N119 &amp; " ") &amp; M119 &amp; " built in " &amp;R119 &amp; " on a tract of land called " &amp; S119 &amp; " patented by " &amp; TRIM(T119) &amp; " in " &amp; U119 &amp; ";  Original owner(s): " &amp; Q119)</f>
        <v/>
      </c>
      <c r="AF119" s="5" t="str">
        <f>"https://mht.maryland.gov/secure/medusa/PDF/Howard/"&amp;B119&amp;".pdf"</f>
        <v>https://mht.maryland.gov/secure/medusa/PDF/Howard/HO-314.pdf</v>
      </c>
    </row>
    <row r="120" spans="1:32" ht="57.6" x14ac:dyDescent="0.55000000000000004">
      <c r="A120" s="103" t="str">
        <f>HYPERLINK(AF120,B120)</f>
        <v>HO-976</v>
      </c>
      <c r="B120" t="s">
        <v>321</v>
      </c>
      <c r="C120">
        <f>IFERROR(VALUE(SUBSTITUTE(B120,"HO-","")),9999)</f>
        <v>976</v>
      </c>
      <c r="D120" s="4" t="s">
        <v>322</v>
      </c>
      <c r="E120" s="4" t="s">
        <v>323</v>
      </c>
      <c r="F120" s="22" t="s">
        <v>2766</v>
      </c>
      <c r="G120" s="4" t="s">
        <v>2767</v>
      </c>
      <c r="H120" s="4" t="s">
        <v>36</v>
      </c>
      <c r="I120" s="4" t="s">
        <v>136</v>
      </c>
      <c r="J120" s="4"/>
      <c r="K120" s="4"/>
      <c r="L120" s="4" t="s">
        <v>2589</v>
      </c>
      <c r="M120" s="4"/>
      <c r="N120" s="4"/>
      <c r="O120" s="4"/>
      <c r="P120" s="4"/>
      <c r="Q120" s="4"/>
      <c r="R120" s="22"/>
      <c r="S120" s="4"/>
      <c r="T120" s="4" t="str">
        <f>IFERROR(VLOOKUP(UPPER(S120),LandGrants[],7,FALSE),"")</f>
        <v/>
      </c>
      <c r="U120" s="4" t="str">
        <f>IFERROR(VLOOKUP(S120,LandGrants[],9,FALSE),"")</f>
        <v/>
      </c>
      <c r="V120" s="5"/>
      <c r="W120" s="5"/>
      <c r="X120" s="5"/>
      <c r="Y120" s="5"/>
      <c r="Z120" s="5"/>
      <c r="AA120" s="5"/>
      <c r="AB120" s="5"/>
      <c r="AC120" s="5">
        <f>VALUE(SUBSTITUTE(SUBSTITUTE(SUBSTITUTE(RIGHT(B120,4),"HO",""),"O",""),"-",""))</f>
        <v>976</v>
      </c>
      <c r="AD120" s="5"/>
      <c r="AE120" s="5" t="str">
        <f>IF(ISBLANK(M120),"",IF(ISBLANK(N120),"",N120 &amp; " ") &amp; M120 &amp; " built in " &amp;R120 &amp; " on a tract of land called " &amp; S120 &amp; " patented by " &amp; TRIM(T120) &amp; " in " &amp; U120 &amp; ";  Original owner(s): " &amp; Q120)</f>
        <v/>
      </c>
      <c r="AF120" s="5" t="str">
        <f>"https://mht.maryland.gov/secure/medusa/PDF/Howard/"&amp;B120&amp;".pdf"</f>
        <v>https://mht.maryland.gov/secure/medusa/PDF/Howard/HO-976.pdf</v>
      </c>
    </row>
    <row r="121" spans="1:32" ht="72" x14ac:dyDescent="0.55000000000000004">
      <c r="A121" s="103" t="str">
        <f>HYPERLINK(AF121,B121)</f>
        <v>HO-164</v>
      </c>
      <c r="B121" t="s">
        <v>324</v>
      </c>
      <c r="C121">
        <f>IFERROR(VALUE(SUBSTITUTE(B121,"HO-","")),9999)</f>
        <v>164</v>
      </c>
      <c r="D121" s="4" t="s">
        <v>325</v>
      </c>
      <c r="E121" s="4" t="s">
        <v>326</v>
      </c>
      <c r="F121" s="22" t="s">
        <v>2768</v>
      </c>
      <c r="G121" s="4" t="s">
        <v>2769</v>
      </c>
      <c r="H121" s="4" t="s">
        <v>36</v>
      </c>
      <c r="I121" s="4"/>
      <c r="J121" s="4"/>
      <c r="K121" s="4"/>
      <c r="L121" s="4" t="s">
        <v>975</v>
      </c>
      <c r="M121" s="4" t="s">
        <v>6057</v>
      </c>
      <c r="N121" s="4" t="s">
        <v>5973</v>
      </c>
      <c r="O121" s="4"/>
      <c r="P121" s="4"/>
      <c r="Q121" s="4" t="s">
        <v>4615</v>
      </c>
      <c r="R121" s="22">
        <v>1818</v>
      </c>
      <c r="S121" s="4" t="s">
        <v>4128</v>
      </c>
      <c r="T121" s="4" t="str">
        <f>IFERROR(VLOOKUP(UPPER(S121),LandGrants[],7,FALSE),"")</f>
        <v>1702-06</v>
      </c>
      <c r="U121" s="4" t="str">
        <f>IFERROR(VLOOKUP(S121,LandGrants[],9,FALSE),"")</f>
        <v xml:space="preserve"> John  Dorsey</v>
      </c>
      <c r="V121" s="5"/>
      <c r="W121" s="5"/>
      <c r="X121" s="5"/>
      <c r="Y121" s="5"/>
      <c r="Z121" s="5"/>
      <c r="AA121" s="5"/>
      <c r="AB121" s="5"/>
      <c r="AC121" s="5">
        <f>VALUE(SUBSTITUTE(SUBSTITUTE(SUBSTITUTE(RIGHT(B121,4),"HO",""),"O",""),"-",""))</f>
        <v>164</v>
      </c>
      <c r="AD121" s="5" t="s">
        <v>5961</v>
      </c>
      <c r="AE121" s="5" t="str">
        <f>IF(ISBLANK(M121),"",IF(ISBLANK(N121),"",N121 &amp; " ") &amp; M121 &amp; " built in " &amp;R121 &amp; " on a tract of land called " &amp; S121 &amp; " patented by " &amp; TRIM(T121) &amp; " in " &amp; U121 &amp; ";  Original owner(s): " &amp; Q121)</f>
        <v>Privately-owned 2.5-story 3x1 bay stone house built in 1818 on a tract of land called White Wine and Claret patented by 1702-06 in  John  Dorsey;  Original owner(s): William Welling built the house on land patented by Hon. John Dorsey and willed to his grandsons William and Charles Ridgely.</v>
      </c>
      <c r="AF121" s="5" t="str">
        <f>"https://mht.maryland.gov/secure/medusa/PDF/Howard/"&amp;B121&amp;".pdf"</f>
        <v>https://mht.maryland.gov/secure/medusa/PDF/Howard/HO-164.pdf</v>
      </c>
    </row>
    <row r="122" spans="1:32" ht="57.6" x14ac:dyDescent="0.55000000000000004">
      <c r="A122" s="103" t="str">
        <f>HYPERLINK(AF122,B122)</f>
        <v>HO-149</v>
      </c>
      <c r="B122" t="s">
        <v>327</v>
      </c>
      <c r="C122">
        <f>IFERROR(VALUE(SUBSTITUTE(B122,"HO-","")),9999)</f>
        <v>149</v>
      </c>
      <c r="D122" s="4" t="s">
        <v>328</v>
      </c>
      <c r="E122" s="4" t="s">
        <v>329</v>
      </c>
      <c r="F122" s="22" t="s">
        <v>2770</v>
      </c>
      <c r="G122" s="4" t="s">
        <v>2771</v>
      </c>
      <c r="H122" s="4" t="s">
        <v>47</v>
      </c>
      <c r="I122" s="4" t="s">
        <v>136</v>
      </c>
      <c r="J122" s="4"/>
      <c r="K122" s="4"/>
      <c r="L122" s="4" t="s">
        <v>975</v>
      </c>
      <c r="M122" s="4" t="s">
        <v>6005</v>
      </c>
      <c r="N122" s="4" t="s">
        <v>5975</v>
      </c>
      <c r="O122" s="4"/>
      <c r="P122" s="4"/>
      <c r="Q122" s="4"/>
      <c r="R122" s="22"/>
      <c r="S122" s="4"/>
      <c r="T122" s="4" t="str">
        <f>IFERROR(VLOOKUP(UPPER(S122),LandGrants[],7,FALSE),"")</f>
        <v/>
      </c>
      <c r="U122" s="4" t="str">
        <f>IFERROR(VLOOKUP(S122,LandGrants[],9,FALSE),"")</f>
        <v/>
      </c>
      <c r="V122" s="5"/>
      <c r="W122" s="5"/>
      <c r="X122" s="5"/>
      <c r="Y122" s="5"/>
      <c r="Z122" s="5"/>
      <c r="AA122" s="5"/>
      <c r="AB122" s="5"/>
      <c r="AC122" s="5">
        <f>VALUE(SUBSTITUTE(SUBSTITUTE(SUBSTITUTE(RIGHT(B122,4),"HO",""),"O",""),"-",""))</f>
        <v>149</v>
      </c>
      <c r="AD122" s="5"/>
      <c r="AE122" s="5" t="str">
        <f>IF(ISBLANK(M122),"",IF(ISBLANK(N122),"",N122 &amp; " ") &amp; M122 &amp; " built in " &amp;R122 &amp; " on a tract of land called " &amp; S122 &amp; " patented by " &amp; TRIM(T122) &amp; " in " &amp; U122 &amp; ";  Original owner(s): " &amp; Q122)</f>
        <v xml:space="preserve">Howard County-owned 2-story 5x2 bay frame house on a stone foundation built in  on a tract of land called  patented by  in ;  Original owner(s): </v>
      </c>
      <c r="AF122" s="5" t="str">
        <f>"https://mht.maryland.gov/secure/medusa/PDF/Howard/"&amp;B122&amp;".pdf"</f>
        <v>https://mht.maryland.gov/secure/medusa/PDF/Howard/HO-149.pdf</v>
      </c>
    </row>
    <row r="123" spans="1:32" ht="57.6" x14ac:dyDescent="0.55000000000000004">
      <c r="A123" s="103" t="str">
        <f>HYPERLINK(AF123,B123)</f>
        <v>HO-869</v>
      </c>
      <c r="B123" t="s">
        <v>330</v>
      </c>
      <c r="C123">
        <f>IFERROR(VALUE(SUBSTITUTE(B123,"HO-","")),9999)</f>
        <v>869</v>
      </c>
      <c r="D123" s="4" t="s">
        <v>331</v>
      </c>
      <c r="E123" s="4" t="s">
        <v>332</v>
      </c>
      <c r="F123" s="22" t="s">
        <v>2772</v>
      </c>
      <c r="G123" s="4" t="s">
        <v>2773</v>
      </c>
      <c r="H123" s="4" t="s">
        <v>333</v>
      </c>
      <c r="I123" s="4" t="s">
        <v>136</v>
      </c>
      <c r="J123" s="4"/>
      <c r="K123" s="4"/>
      <c r="L123" s="4" t="s">
        <v>2581</v>
      </c>
      <c r="M123" s="4"/>
      <c r="N123" s="4"/>
      <c r="O123" s="4"/>
      <c r="P123" s="4"/>
      <c r="Q123" s="4"/>
      <c r="R123" s="22"/>
      <c r="S123" s="4"/>
      <c r="T123" s="4" t="str">
        <f>IFERROR(VLOOKUP(UPPER(S123),LandGrants[],7,FALSE),"")</f>
        <v/>
      </c>
      <c r="U123" s="4" t="str">
        <f>IFERROR(VLOOKUP(S123,LandGrants[],9,FALSE),"")</f>
        <v/>
      </c>
      <c r="V123" s="5"/>
      <c r="W123" s="5"/>
      <c r="X123" s="5"/>
      <c r="Y123" s="5"/>
      <c r="Z123" s="5"/>
      <c r="AA123" s="5"/>
      <c r="AB123" s="5"/>
      <c r="AC123" s="5">
        <f>VALUE(SUBSTITUTE(SUBSTITUTE(SUBSTITUTE(RIGHT(B123,4),"HO",""),"O",""),"-",""))</f>
        <v>869</v>
      </c>
      <c r="AD123" s="5"/>
      <c r="AE123" s="5" t="str">
        <f>IF(ISBLANK(M123),"",IF(ISBLANK(N123),"",N123 &amp; " ") &amp; M123 &amp; " built in " &amp;R123 &amp; " on a tract of land called " &amp; S123 &amp; " patented by " &amp; TRIM(T123) &amp; " in " &amp; U123 &amp; ";  Original owner(s): " &amp; Q123)</f>
        <v/>
      </c>
      <c r="AF123" s="5" t="str">
        <f>"https://mht.maryland.gov/secure/medusa/PDF/Howard/"&amp;B123&amp;".pdf"</f>
        <v>https://mht.maryland.gov/secure/medusa/PDF/Howard/HO-869.pdf</v>
      </c>
    </row>
    <row r="124" spans="1:32" ht="57.6" x14ac:dyDescent="0.55000000000000004">
      <c r="A124" s="103" t="str">
        <f>HYPERLINK(AF124,B124)</f>
        <v>HO-917</v>
      </c>
      <c r="B124" t="s">
        <v>334</v>
      </c>
      <c r="C124">
        <f>IFERROR(VALUE(SUBSTITUTE(B124,"HO-","")),9999)</f>
        <v>917</v>
      </c>
      <c r="D124" s="4" t="s">
        <v>335</v>
      </c>
      <c r="E124" s="4" t="s">
        <v>336</v>
      </c>
      <c r="F124" s="22" t="s">
        <v>2774</v>
      </c>
      <c r="G124" s="4" t="s">
        <v>2775</v>
      </c>
      <c r="H124" s="4" t="s">
        <v>212</v>
      </c>
      <c r="I124" s="4" t="s">
        <v>136</v>
      </c>
      <c r="J124" s="4"/>
      <c r="K124" s="4"/>
      <c r="L124" s="4" t="s">
        <v>2589</v>
      </c>
      <c r="M124" s="4"/>
      <c r="N124" s="4"/>
      <c r="O124" s="4"/>
      <c r="P124" s="4"/>
      <c r="Q124" s="4"/>
      <c r="R124" s="22"/>
      <c r="S124" s="4"/>
      <c r="T124" s="4" t="str">
        <f>IFERROR(VLOOKUP(UPPER(S124),LandGrants[],7,FALSE),"")</f>
        <v/>
      </c>
      <c r="U124" s="4" t="str">
        <f>IFERROR(VLOOKUP(S124,LandGrants[],9,FALSE),"")</f>
        <v/>
      </c>
      <c r="V124" s="5"/>
      <c r="W124" s="5"/>
      <c r="X124" s="5"/>
      <c r="Y124" s="5"/>
      <c r="Z124" s="5"/>
      <c r="AA124" s="5"/>
      <c r="AB124" s="5"/>
      <c r="AC124" s="5">
        <f>VALUE(SUBSTITUTE(SUBSTITUTE(SUBSTITUTE(RIGHT(B124,4),"HO",""),"O",""),"-",""))</f>
        <v>917</v>
      </c>
      <c r="AD124" s="5"/>
      <c r="AE124" s="5" t="str">
        <f>IF(ISBLANK(M124),"",IF(ISBLANK(N124),"",N124 &amp; " ") &amp; M124 &amp; " built in " &amp;R124 &amp; " on a tract of land called " &amp; S124 &amp; " patented by " &amp; TRIM(T124) &amp; " in " &amp; U124 &amp; ";  Original owner(s): " &amp; Q124)</f>
        <v/>
      </c>
      <c r="AF124" s="5" t="str">
        <f>"https://mht.maryland.gov/secure/medusa/PDF/Howard/"&amp;B124&amp;".pdf"</f>
        <v>https://mht.maryland.gov/secure/medusa/PDF/Howard/HO-917.pdf</v>
      </c>
    </row>
    <row r="125" spans="1:32" ht="57.6" x14ac:dyDescent="0.55000000000000004">
      <c r="A125" s="103" t="str">
        <f>HYPERLINK(AF125,B125)</f>
        <v>HO-083</v>
      </c>
      <c r="B125" t="s">
        <v>10223</v>
      </c>
      <c r="C125">
        <f>IFERROR(VALUE(SUBSTITUTE(B125,"HO-","")),9999)</f>
        <v>83</v>
      </c>
      <c r="D125" s="4" t="s">
        <v>337</v>
      </c>
      <c r="E125" s="4" t="s">
        <v>338</v>
      </c>
      <c r="F125" s="22" t="s">
        <v>2776</v>
      </c>
      <c r="G125" s="4" t="s">
        <v>2777</v>
      </c>
      <c r="H125" s="4" t="s">
        <v>40</v>
      </c>
      <c r="I125" s="4" t="s">
        <v>136</v>
      </c>
      <c r="J125" s="4"/>
      <c r="K125" s="4"/>
      <c r="L125" s="4" t="s">
        <v>2585</v>
      </c>
      <c r="M125" s="4"/>
      <c r="N125" s="4"/>
      <c r="O125" s="4"/>
      <c r="P125" s="4"/>
      <c r="Q125" s="4"/>
      <c r="R125" s="22"/>
      <c r="S125" s="4"/>
      <c r="T125" s="4" t="str">
        <f>IFERROR(VLOOKUP(UPPER(S125),LandGrants[],7,FALSE),"")</f>
        <v/>
      </c>
      <c r="U125" s="4" t="str">
        <f>IFERROR(VLOOKUP(S125,LandGrants[],9,FALSE),"")</f>
        <v/>
      </c>
      <c r="V125" s="5"/>
      <c r="W125" s="5"/>
      <c r="X125" s="5"/>
      <c r="Y125" s="5"/>
      <c r="Z125" s="5"/>
      <c r="AA125" s="5"/>
      <c r="AB125" s="5"/>
      <c r="AC125" s="5">
        <f>VALUE(SUBSTITUTE(SUBSTITUTE(SUBSTITUTE(RIGHT(B125,4),"HO",""),"O",""),"-",""))</f>
        <v>83</v>
      </c>
      <c r="AD125" s="5"/>
      <c r="AE125" s="5" t="str">
        <f>IF(ISBLANK(M125),"",IF(ISBLANK(N125),"",N125 &amp; " ") &amp; M125 &amp; " built in " &amp;R125 &amp; " on a tract of land called " &amp; S125 &amp; " patented by " &amp; TRIM(T125) &amp; " in " &amp; U125 &amp; ";  Original owner(s): " &amp; Q125)</f>
        <v/>
      </c>
      <c r="AF125" s="5" t="str">
        <f>"https://mht.maryland.gov/secure/medusa/PDF/Howard/"&amp;B125&amp;".pdf"</f>
        <v>https://mht.maryland.gov/secure/medusa/PDF/Howard/HO-083.pdf</v>
      </c>
    </row>
    <row r="126" spans="1:32" ht="57.6" x14ac:dyDescent="0.55000000000000004">
      <c r="A126" s="103" t="str">
        <f>HYPERLINK(AF126,B126)</f>
        <v>HO-520</v>
      </c>
      <c r="B126" t="s">
        <v>339</v>
      </c>
      <c r="C126">
        <f>IFERROR(VALUE(SUBSTITUTE(B126,"HO-","")),9999)</f>
        <v>520</v>
      </c>
      <c r="D126" s="4" t="s">
        <v>340</v>
      </c>
      <c r="E126" s="4" t="s">
        <v>341</v>
      </c>
      <c r="F126" s="22" t="s">
        <v>2778</v>
      </c>
      <c r="G126" s="4" t="s">
        <v>2759</v>
      </c>
      <c r="H126" s="4" t="s">
        <v>71</v>
      </c>
      <c r="I126" s="4"/>
      <c r="J126" s="4"/>
      <c r="K126" s="4"/>
      <c r="L126" s="4" t="s">
        <v>975</v>
      </c>
      <c r="M126" s="4"/>
      <c r="N126" s="4"/>
      <c r="O126" s="4"/>
      <c r="P126" s="4"/>
      <c r="Q126" s="4"/>
      <c r="R126" s="22"/>
      <c r="S126" s="4"/>
      <c r="T126" s="4" t="str">
        <f>IFERROR(VLOOKUP(UPPER(S126),LandGrants[],7,FALSE),"")</f>
        <v/>
      </c>
      <c r="U126" s="4" t="str">
        <f>IFERROR(VLOOKUP(S126,LandGrants[],9,FALSE),"")</f>
        <v/>
      </c>
      <c r="V126" s="5"/>
      <c r="W126" s="5"/>
      <c r="X126" s="5"/>
      <c r="Y126" s="5"/>
      <c r="Z126" s="5"/>
      <c r="AA126" s="5"/>
      <c r="AB126" s="5"/>
      <c r="AC126" s="5">
        <f>VALUE(SUBSTITUTE(SUBSTITUTE(SUBSTITUTE(RIGHT(B126,4),"HO",""),"O",""),"-",""))</f>
        <v>520</v>
      </c>
      <c r="AD126" s="5"/>
      <c r="AE126" s="5" t="str">
        <f>IF(ISBLANK(M126),"",IF(ISBLANK(N126),"",N126 &amp; " ") &amp; M126 &amp; " built in " &amp;R126 &amp; " on a tract of land called " &amp; S126 &amp; " patented by " &amp; TRIM(T126) &amp; " in " &amp; U126 &amp; ";  Original owner(s): " &amp; Q126)</f>
        <v/>
      </c>
      <c r="AF126" s="5" t="str">
        <f>"https://mht.maryland.gov/secure/medusa/PDF/Howard/"&amp;B126&amp;".pdf"</f>
        <v>https://mht.maryland.gov/secure/medusa/PDF/Howard/HO-520.pdf</v>
      </c>
    </row>
    <row r="127" spans="1:32" ht="72" x14ac:dyDescent="0.55000000000000004">
      <c r="A127" s="103" t="str">
        <f>HYPERLINK(AF127,B127)</f>
        <v>HO-507</v>
      </c>
      <c r="B127" s="107" t="s">
        <v>342</v>
      </c>
      <c r="C127">
        <f>IFERROR(VALUE(SUBSTITUTE(B127,"HO-","")),9999)</f>
        <v>507</v>
      </c>
      <c r="D127" s="4" t="s">
        <v>343</v>
      </c>
      <c r="E127" s="4" t="s">
        <v>344</v>
      </c>
      <c r="F127" s="22" t="s">
        <v>2779</v>
      </c>
      <c r="G127" s="4" t="s">
        <v>2780</v>
      </c>
      <c r="H127" s="4" t="s">
        <v>71</v>
      </c>
      <c r="I127" s="4" t="s">
        <v>136</v>
      </c>
      <c r="J127" s="4"/>
      <c r="K127" s="4"/>
      <c r="L127" s="4" t="s">
        <v>975</v>
      </c>
      <c r="M127" s="4" t="s">
        <v>6016</v>
      </c>
      <c r="N127" s="4" t="s">
        <v>5976</v>
      </c>
      <c r="O127" s="4"/>
      <c r="P127" s="4"/>
      <c r="Q127" s="4" t="s">
        <v>6018</v>
      </c>
      <c r="R127" s="22" t="s">
        <v>6017</v>
      </c>
      <c r="S127" s="4" t="s">
        <v>9447</v>
      </c>
      <c r="T127" s="4" t="str">
        <f>IFERROR(VLOOKUP(UPPER(S127),LandGrants[],7,FALSE),"")</f>
        <v>1739-08</v>
      </c>
      <c r="U127" s="4" t="str">
        <f>IFERROR(VLOOKUP(S127,LandGrants[],9,FALSE),"")</f>
        <v xml:space="preserve"> Elijah Hall</v>
      </c>
      <c r="V127" s="5"/>
      <c r="W127" s="5"/>
      <c r="X127" s="5"/>
      <c r="Y127" s="5"/>
      <c r="Z127" s="5"/>
      <c r="AA127" s="5"/>
      <c r="AB127" s="5"/>
      <c r="AC127" s="5">
        <f>VALUE(SUBSTITUTE(SUBSTITUTE(SUBSTITUTE(RIGHT(B127,4),"HO",""),"O",""),"-",""))</f>
        <v>507</v>
      </c>
      <c r="AD127" s="5"/>
      <c r="AE127" s="5" t="str">
        <f>IF(ISBLANK(M127),"",IF(ISBLANK(N127),"",N127 &amp; " ") &amp; M127 &amp; " built in " &amp;R127 &amp; " on a tract of land called " &amp; S127 &amp; " patented by " &amp; TRIM(T127) &amp; " in " &amp; U127 &amp; ";  Original owner(s): " &amp; Q127)</f>
        <v>Commercially-owned 2-story 5x2 bay brick house built in 1870 on a tract of land called Halls Lot - Elijah patented by 1739-08 in  Elijah Hall;  Original owner(s): Hammond and Lucretia Dorsey sold their farm to Ephraim Collins in 1852.  He most likely built the house before 1870 when he was assessed for it.</v>
      </c>
      <c r="AF127" s="5" t="str">
        <f>"https://mht.maryland.gov/secure/medusa/PDF/Howard/"&amp;B127&amp;".pdf"</f>
        <v>https://mht.maryland.gov/secure/medusa/PDF/Howard/HO-507.pdf</v>
      </c>
    </row>
    <row r="128" spans="1:32" ht="57.6" x14ac:dyDescent="0.55000000000000004">
      <c r="A128" s="103" t="str">
        <f>HYPERLINK(AF128,B128)</f>
        <v>HO-041</v>
      </c>
      <c r="B128" t="s">
        <v>10187</v>
      </c>
      <c r="C128">
        <f>IFERROR(VALUE(SUBSTITUTE(B128,"HO-","")),9999)</f>
        <v>41</v>
      </c>
      <c r="D128" s="4" t="s">
        <v>345</v>
      </c>
      <c r="E128" s="4" t="s">
        <v>346</v>
      </c>
      <c r="F128" s="22" t="s">
        <v>2781</v>
      </c>
      <c r="G128" s="4" t="s">
        <v>2782</v>
      </c>
      <c r="H128" s="4" t="s">
        <v>90</v>
      </c>
      <c r="I128" s="4" t="s">
        <v>136</v>
      </c>
      <c r="J128" s="4"/>
      <c r="K128" s="4"/>
      <c r="L128" s="4" t="s">
        <v>975</v>
      </c>
      <c r="M128" s="4"/>
      <c r="N128" s="4"/>
      <c r="O128" s="4"/>
      <c r="P128" s="4"/>
      <c r="Q128" s="4"/>
      <c r="R128" s="22"/>
      <c r="S128" s="4"/>
      <c r="T128" s="4" t="str">
        <f>IFERROR(VLOOKUP(UPPER(S128),LandGrants[],7,FALSE),"")</f>
        <v/>
      </c>
      <c r="U128" s="4" t="str">
        <f>IFERROR(VLOOKUP(S128,LandGrants[],9,FALSE),"")</f>
        <v/>
      </c>
      <c r="V128" s="5"/>
      <c r="W128" s="5"/>
      <c r="X128" s="5"/>
      <c r="Y128" s="5"/>
      <c r="Z128" s="5"/>
      <c r="AA128" s="5"/>
      <c r="AB128" s="5"/>
      <c r="AC128" s="5">
        <f>VALUE(SUBSTITUTE(SUBSTITUTE(SUBSTITUTE(RIGHT(B128,4),"HO",""),"O",""),"-",""))</f>
        <v>41</v>
      </c>
      <c r="AD128" s="5"/>
      <c r="AE128" s="5" t="str">
        <f>IF(ISBLANK(M128),"",IF(ISBLANK(N128),"",N128 &amp; " ") &amp; M128 &amp; " built in " &amp;R128 &amp; " on a tract of land called " &amp; S128 &amp; " patented by " &amp; TRIM(T128) &amp; " in " &amp; U128 &amp; ";  Original owner(s): " &amp; Q128)</f>
        <v/>
      </c>
      <c r="AF128" s="5" t="str">
        <f>"https://mht.maryland.gov/secure/medusa/PDF/Howard/"&amp;B128&amp;".pdf"</f>
        <v>https://mht.maryland.gov/secure/medusa/PDF/Howard/HO-041.pdf</v>
      </c>
    </row>
    <row r="129" spans="1:32" ht="57.6" x14ac:dyDescent="0.55000000000000004">
      <c r="A129" s="103" t="str">
        <f>HYPERLINK(AF129,B129)</f>
        <v>HO-637</v>
      </c>
      <c r="B129" t="s">
        <v>347</v>
      </c>
      <c r="C129">
        <f>IFERROR(VALUE(SUBSTITUTE(B129,"HO-","")),9999)</f>
        <v>637</v>
      </c>
      <c r="D129" s="4" t="s">
        <v>348</v>
      </c>
      <c r="E129" s="4" t="s">
        <v>349</v>
      </c>
      <c r="F129" s="22" t="s">
        <v>2585</v>
      </c>
      <c r="G129" s="4" t="s">
        <v>349</v>
      </c>
      <c r="H129" s="4" t="s">
        <v>40</v>
      </c>
      <c r="I129" s="4"/>
      <c r="J129" s="4"/>
      <c r="K129" s="4"/>
      <c r="L129" s="4" t="s">
        <v>2585</v>
      </c>
      <c r="M129" s="4"/>
      <c r="N129" s="4"/>
      <c r="O129" s="4"/>
      <c r="P129" s="4"/>
      <c r="Q129" s="4"/>
      <c r="R129" s="22"/>
      <c r="S129" s="4"/>
      <c r="T129" s="4" t="str">
        <f>IFERROR(VLOOKUP(UPPER(S129),LandGrants[],7,FALSE),"")</f>
        <v/>
      </c>
      <c r="U129" s="4" t="str">
        <f>IFERROR(VLOOKUP(S129,LandGrants[],9,FALSE),"")</f>
        <v/>
      </c>
      <c r="V129" s="5"/>
      <c r="W129" s="5"/>
      <c r="X129" s="5"/>
      <c r="Y129" s="5"/>
      <c r="Z129" s="5"/>
      <c r="AA129" s="5"/>
      <c r="AB129" s="5"/>
      <c r="AC129" s="5">
        <f>VALUE(SUBSTITUTE(SUBSTITUTE(SUBSTITUTE(RIGHT(B129,4),"HO",""),"O",""),"-",""))</f>
        <v>637</v>
      </c>
      <c r="AD129" s="5"/>
      <c r="AE129" s="5" t="str">
        <f>IF(ISBLANK(M129),"",IF(ISBLANK(N129),"",N129 &amp; " ") &amp; M129 &amp; " built in " &amp;R129 &amp; " on a tract of land called " &amp; S129 &amp; " patented by " &amp; TRIM(T129) &amp; " in " &amp; U129 &amp; ";  Original owner(s): " &amp; Q129)</f>
        <v/>
      </c>
      <c r="AF129" s="5" t="str">
        <f>"https://mht.maryland.gov/secure/medusa/PDF/Howard/"&amp;B129&amp;".pdf"</f>
        <v>https://mht.maryland.gov/secure/medusa/PDF/Howard/HO-637.pdf</v>
      </c>
    </row>
    <row r="130" spans="1:32" ht="72" x14ac:dyDescent="0.55000000000000004">
      <c r="A130" s="103" t="str">
        <f>HYPERLINK(AF130,B130)</f>
        <v>HO-344</v>
      </c>
      <c r="B130" t="s">
        <v>350</v>
      </c>
      <c r="C130">
        <f>IFERROR(VALUE(SUBSTITUTE(B130,"HO-","")),9999)</f>
        <v>344</v>
      </c>
      <c r="D130" s="4" t="s">
        <v>351</v>
      </c>
      <c r="E130" s="4" t="s">
        <v>352</v>
      </c>
      <c r="F130" s="22" t="s">
        <v>2783</v>
      </c>
      <c r="G130" s="4" t="s">
        <v>135</v>
      </c>
      <c r="H130" s="4" t="s">
        <v>40</v>
      </c>
      <c r="I130" s="4"/>
      <c r="J130" s="4"/>
      <c r="K130" s="4"/>
      <c r="L130" s="4" t="s">
        <v>975</v>
      </c>
      <c r="M130" s="4" t="s">
        <v>6056</v>
      </c>
      <c r="N130" s="4" t="s">
        <v>5973</v>
      </c>
      <c r="O130" s="4">
        <v>1979</v>
      </c>
      <c r="P130" s="4" t="s">
        <v>5112</v>
      </c>
      <c r="Q130" s="4" t="s">
        <v>5114</v>
      </c>
      <c r="R130" s="22" t="s">
        <v>5113</v>
      </c>
      <c r="S130" s="4" t="s">
        <v>8457</v>
      </c>
      <c r="T130" s="4" t="str">
        <f>IFERROR(VLOOKUP(UPPER(S130),LandGrants[],7,FALSE),"")</f>
        <v/>
      </c>
      <c r="U130" s="4" t="str">
        <f>IFERROR(VLOOKUP(S130,LandGrants[],9,FALSE),"")</f>
        <v xml:space="preserve"> Samuel  Chew</v>
      </c>
      <c r="V130" s="5"/>
      <c r="W130" s="5"/>
      <c r="X130" s="5"/>
      <c r="Y130" s="5"/>
      <c r="Z130" s="5"/>
      <c r="AA130" s="5"/>
      <c r="AB130" s="5"/>
      <c r="AC130" s="5">
        <f>VALUE(SUBSTITUTE(SUBSTITUTE(SUBSTITUTE(RIGHT(B130,4),"HO",""),"O",""),"-",""))</f>
        <v>344</v>
      </c>
      <c r="AD130" s="5" t="s">
        <v>5961</v>
      </c>
      <c r="AE130" s="5" t="str">
        <f>IF(ISBLANK(M130),"",IF(ISBLANK(N130),"",N130 &amp; " ") &amp; M130 &amp; " built in " &amp;R130 &amp; " on a tract of land called " &amp; S130 &amp; " patented by " &amp; TRIM(T130) &amp; " in " &amp; U130 &amp; ";  Original owner(s): " &amp; Q130)</f>
        <v>Privately-owned 2.5-story 3x2 bay late Victorian house built in 1890 on a tract of land called Chews Resolution Manor patented by  in  Samuel  Chew;  Original owner(s): James Clark bought the land from Mary Dorsey in 1874, built the house and then sold it to William Davis Jr.</v>
      </c>
      <c r="AF130" s="5" t="str">
        <f>"https://mht.maryland.gov/secure/medusa/PDF/Howard/"&amp;B130&amp;".pdf"</f>
        <v>https://mht.maryland.gov/secure/medusa/PDF/Howard/HO-344.pdf</v>
      </c>
    </row>
    <row r="131" spans="1:32" ht="57.6" x14ac:dyDescent="0.55000000000000004">
      <c r="A131" s="103" t="str">
        <f>HYPERLINK(AF131,B131)</f>
        <v>HO-467</v>
      </c>
      <c r="B131" t="s">
        <v>353</v>
      </c>
      <c r="C131">
        <f>IFERROR(VALUE(SUBSTITUTE(B131,"HO-","")),9999)</f>
        <v>467</v>
      </c>
      <c r="D131" s="4" t="s">
        <v>354</v>
      </c>
      <c r="E131" s="4" t="s">
        <v>355</v>
      </c>
      <c r="F131" s="22" t="s">
        <v>2784</v>
      </c>
      <c r="G131" s="4" t="s">
        <v>126</v>
      </c>
      <c r="H131" s="4" t="s">
        <v>36</v>
      </c>
      <c r="I131" s="4" t="s">
        <v>136</v>
      </c>
      <c r="J131" s="4"/>
      <c r="K131" s="4"/>
      <c r="L131" s="4" t="s">
        <v>975</v>
      </c>
      <c r="M131" s="4"/>
      <c r="N131" s="4"/>
      <c r="O131" s="4"/>
      <c r="P131" s="4"/>
      <c r="Q131" s="4"/>
      <c r="R131" s="22"/>
      <c r="S131" s="4"/>
      <c r="T131" s="4" t="str">
        <f>IFERROR(VLOOKUP(UPPER(S131),LandGrants[],7,FALSE),"")</f>
        <v/>
      </c>
      <c r="U131" s="4" t="str">
        <f>IFERROR(VLOOKUP(S131,LandGrants[],9,FALSE),"")</f>
        <v/>
      </c>
      <c r="V131" s="5"/>
      <c r="W131" s="5"/>
      <c r="X131" s="5"/>
      <c r="Y131" s="5"/>
      <c r="Z131" s="5"/>
      <c r="AA131" s="5"/>
      <c r="AB131" s="5"/>
      <c r="AC131" s="5">
        <f>VALUE(SUBSTITUTE(SUBSTITUTE(SUBSTITUTE(RIGHT(B131,4),"HO",""),"O",""),"-",""))</f>
        <v>467</v>
      </c>
      <c r="AD131" s="5"/>
      <c r="AE131" s="5" t="str">
        <f>IF(ISBLANK(M131),"",IF(ISBLANK(N131),"",N131 &amp; " ") &amp; M131 &amp; " built in " &amp;R131 &amp; " on a tract of land called " &amp; S131 &amp; " patented by " &amp; TRIM(T131) &amp; " in " &amp; U131 &amp; ";  Original owner(s): " &amp; Q131)</f>
        <v/>
      </c>
      <c r="AF131" s="5" t="str">
        <f>"https://mht.maryland.gov/secure/medusa/PDF/Howard/"&amp;B131&amp;".pdf"</f>
        <v>https://mht.maryland.gov/secure/medusa/PDF/Howard/HO-467.pdf</v>
      </c>
    </row>
    <row r="132" spans="1:32" ht="57.6" x14ac:dyDescent="0.55000000000000004">
      <c r="A132" s="103" t="str">
        <f>HYPERLINK(AF132,B132)</f>
        <v>HO-198</v>
      </c>
      <c r="B132" t="s">
        <v>356</v>
      </c>
      <c r="C132">
        <f>IFERROR(VALUE(SUBSTITUTE(B132,"HO-","")),9999)</f>
        <v>198</v>
      </c>
      <c r="D132" s="4" t="s">
        <v>357</v>
      </c>
      <c r="E132" s="4" t="s">
        <v>358</v>
      </c>
      <c r="F132" s="22" t="s">
        <v>2785</v>
      </c>
      <c r="G132" s="4" t="s">
        <v>284</v>
      </c>
      <c r="H132" s="4" t="s">
        <v>82</v>
      </c>
      <c r="I132" s="4" t="s">
        <v>136</v>
      </c>
      <c r="J132" s="4"/>
      <c r="K132" s="4"/>
      <c r="L132" s="4" t="s">
        <v>975</v>
      </c>
      <c r="M132" s="4"/>
      <c r="N132" s="4"/>
      <c r="O132" s="4"/>
      <c r="P132" s="4"/>
      <c r="Q132" s="4"/>
      <c r="R132" s="22"/>
      <c r="S132" s="4"/>
      <c r="T132" s="4" t="str">
        <f>IFERROR(VLOOKUP(UPPER(S132),LandGrants[],7,FALSE),"")</f>
        <v/>
      </c>
      <c r="U132" s="4" t="str">
        <f>IFERROR(VLOOKUP(S132,LandGrants[],9,FALSE),"")</f>
        <v/>
      </c>
      <c r="V132" s="5"/>
      <c r="W132" s="5"/>
      <c r="X132" s="5"/>
      <c r="Y132" s="5"/>
      <c r="Z132" s="5"/>
      <c r="AA132" s="5"/>
      <c r="AB132" s="5"/>
      <c r="AC132" s="5">
        <f>VALUE(SUBSTITUTE(SUBSTITUTE(SUBSTITUTE(RIGHT(B132,4),"HO",""),"O",""),"-",""))</f>
        <v>198</v>
      </c>
      <c r="AD132" s="5"/>
      <c r="AE132" s="5" t="str">
        <f>IF(ISBLANK(M132),"",IF(ISBLANK(N132),"",N132 &amp; " ") &amp; M132 &amp; " built in " &amp;R132 &amp; " on a tract of land called " &amp; S132 &amp; " patented by " &amp; TRIM(T132) &amp; " in " &amp; U132 &amp; ";  Original owner(s): " &amp; Q132)</f>
        <v/>
      </c>
      <c r="AF132" s="5" t="str">
        <f>"https://mht.maryland.gov/secure/medusa/PDF/Howard/"&amp;B132&amp;".pdf"</f>
        <v>https://mht.maryland.gov/secure/medusa/PDF/Howard/HO-198.pdf</v>
      </c>
    </row>
    <row r="133" spans="1:32" ht="57.6" x14ac:dyDescent="0.55000000000000004">
      <c r="A133" s="103" t="str">
        <f>HYPERLINK(AF133,B133)</f>
        <v>HO-554</v>
      </c>
      <c r="B133" t="s">
        <v>359</v>
      </c>
      <c r="C133">
        <f>IFERROR(VALUE(SUBSTITUTE(B133,"HO-","")),9999)</f>
        <v>554</v>
      </c>
      <c r="D133" s="4" t="s">
        <v>360</v>
      </c>
      <c r="E133" s="4" t="s">
        <v>361</v>
      </c>
      <c r="F133" s="22" t="s">
        <v>2585</v>
      </c>
      <c r="G133" s="4" t="s">
        <v>361</v>
      </c>
      <c r="H133" s="4" t="s">
        <v>40</v>
      </c>
      <c r="I133" s="4"/>
      <c r="J133" s="4"/>
      <c r="K133" s="4"/>
      <c r="L133" s="4" t="s">
        <v>2587</v>
      </c>
      <c r="M133" s="4"/>
      <c r="N133" s="4"/>
      <c r="O133" s="4"/>
      <c r="P133" s="4"/>
      <c r="Q133" s="4"/>
      <c r="R133" s="22"/>
      <c r="S133" s="4"/>
      <c r="T133" s="4" t="str">
        <f>IFERROR(VLOOKUP(UPPER(S133),LandGrants[],7,FALSE),"")</f>
        <v/>
      </c>
      <c r="U133" s="4" t="str">
        <f>IFERROR(VLOOKUP(S133,LandGrants[],9,FALSE),"")</f>
        <v/>
      </c>
      <c r="V133" s="5"/>
      <c r="W133" s="5"/>
      <c r="X133" s="5"/>
      <c r="Y133" s="5"/>
      <c r="Z133" s="5"/>
      <c r="AA133" s="5"/>
      <c r="AB133" s="5"/>
      <c r="AC133" s="5">
        <f>VALUE(SUBSTITUTE(SUBSTITUTE(SUBSTITUTE(RIGHT(B133,4),"HO",""),"O",""),"-",""))</f>
        <v>554</v>
      </c>
      <c r="AD133" s="5"/>
      <c r="AE133" s="5" t="str">
        <f>IF(ISBLANK(M133),"",IF(ISBLANK(N133),"",N133 &amp; " ") &amp; M133 &amp; " built in " &amp;R133 &amp; " on a tract of land called " &amp; S133 &amp; " patented by " &amp; TRIM(T133) &amp; " in " &amp; U133 &amp; ";  Original owner(s): " &amp; Q133)</f>
        <v/>
      </c>
      <c r="AF133" s="5" t="str">
        <f>"https://mht.maryland.gov/secure/medusa/PDF/Howard/"&amp;B133&amp;".pdf"</f>
        <v>https://mht.maryland.gov/secure/medusa/PDF/Howard/HO-554.pdf</v>
      </c>
    </row>
    <row r="134" spans="1:32" ht="57.6" x14ac:dyDescent="0.55000000000000004">
      <c r="A134" s="103" t="str">
        <f>HYPERLINK(AF134,B134)</f>
        <v>HO-480</v>
      </c>
      <c r="B134" t="s">
        <v>362</v>
      </c>
      <c r="C134">
        <f>IFERROR(VALUE(SUBSTITUTE(B134,"HO-","")),9999)</f>
        <v>480</v>
      </c>
      <c r="D134" s="4" t="s">
        <v>363</v>
      </c>
      <c r="E134" s="4" t="s">
        <v>364</v>
      </c>
      <c r="F134" s="22" t="s">
        <v>2786</v>
      </c>
      <c r="G134" s="4" t="s">
        <v>1560</v>
      </c>
      <c r="H134" s="4" t="s">
        <v>36</v>
      </c>
      <c r="I134" s="4" t="s">
        <v>136</v>
      </c>
      <c r="J134" s="4"/>
      <c r="K134" s="4"/>
      <c r="L134" s="4" t="s">
        <v>2581</v>
      </c>
      <c r="M134" s="4"/>
      <c r="N134" s="4"/>
      <c r="O134" s="4"/>
      <c r="P134" s="4"/>
      <c r="Q134" s="4"/>
      <c r="R134" s="22"/>
      <c r="S134" s="4"/>
      <c r="T134" s="4" t="str">
        <f>IFERROR(VLOOKUP(UPPER(S134),LandGrants[],7,FALSE),"")</f>
        <v/>
      </c>
      <c r="U134" s="4" t="str">
        <f>IFERROR(VLOOKUP(S134,LandGrants[],9,FALSE),"")</f>
        <v/>
      </c>
      <c r="V134" s="5"/>
      <c r="W134" s="5"/>
      <c r="X134" s="5"/>
      <c r="Y134" s="5"/>
      <c r="Z134" s="5"/>
      <c r="AA134" s="5"/>
      <c r="AB134" s="5"/>
      <c r="AC134" s="5">
        <f>VALUE(SUBSTITUTE(SUBSTITUTE(SUBSTITUTE(RIGHT(B134,4),"HO",""),"O",""),"-",""))</f>
        <v>480</v>
      </c>
      <c r="AD134" s="5"/>
      <c r="AE134" s="5" t="str">
        <f>IF(ISBLANK(M134),"",IF(ISBLANK(N134),"",N134 &amp; " ") &amp; M134 &amp; " built in " &amp;R134 &amp; " on a tract of land called " &amp; S134 &amp; " patented by " &amp; TRIM(T134) &amp; " in " &amp; U134 &amp; ";  Original owner(s): " &amp; Q134)</f>
        <v/>
      </c>
      <c r="AF134" s="5" t="str">
        <f>"https://mht.maryland.gov/secure/medusa/PDF/Howard/"&amp;B134&amp;".pdf"</f>
        <v>https://mht.maryland.gov/secure/medusa/PDF/Howard/HO-480.pdf</v>
      </c>
    </row>
    <row r="135" spans="1:32" ht="57.6" x14ac:dyDescent="0.55000000000000004">
      <c r="A135" s="103" t="str">
        <f>HYPERLINK(AF135,B135)</f>
        <v>HO-388</v>
      </c>
      <c r="B135" t="s">
        <v>365</v>
      </c>
      <c r="C135">
        <f>IFERROR(VALUE(SUBSTITUTE(B135,"HO-","")),9999)</f>
        <v>388</v>
      </c>
      <c r="D135" s="4" t="s">
        <v>366</v>
      </c>
      <c r="E135" s="4" t="s">
        <v>367</v>
      </c>
      <c r="F135" s="22" t="s">
        <v>2787</v>
      </c>
      <c r="G135" s="4" t="s">
        <v>135</v>
      </c>
      <c r="H135" s="4" t="s">
        <v>47</v>
      </c>
      <c r="I135" s="4" t="s">
        <v>136</v>
      </c>
      <c r="J135" s="4"/>
      <c r="K135" s="4"/>
      <c r="L135" s="4" t="s">
        <v>2585</v>
      </c>
      <c r="M135" s="4"/>
      <c r="N135" s="4"/>
      <c r="O135" s="4"/>
      <c r="P135" s="4"/>
      <c r="Q135" s="4"/>
      <c r="R135" s="22"/>
      <c r="S135" s="4"/>
      <c r="T135" s="4" t="str">
        <f>IFERROR(VLOOKUP(UPPER(S135),LandGrants[],7,FALSE),"")</f>
        <v/>
      </c>
      <c r="U135" s="4" t="str">
        <f>IFERROR(VLOOKUP(S135,LandGrants[],9,FALSE),"")</f>
        <v/>
      </c>
      <c r="V135" s="5"/>
      <c r="W135" s="5"/>
      <c r="X135" s="5"/>
      <c r="Y135" s="5"/>
      <c r="Z135" s="5"/>
      <c r="AA135" s="5"/>
      <c r="AB135" s="5"/>
      <c r="AC135" s="5">
        <f>VALUE(SUBSTITUTE(SUBSTITUTE(SUBSTITUTE(RIGHT(B135,4),"HO",""),"O",""),"-",""))</f>
        <v>388</v>
      </c>
      <c r="AD135" s="5"/>
      <c r="AE135" s="5" t="str">
        <f>IF(ISBLANK(M135),"",IF(ISBLANK(N135),"",N135 &amp; " ") &amp; M135 &amp; " built in " &amp;R135 &amp; " on a tract of land called " &amp; S135 &amp; " patented by " &amp; TRIM(T135) &amp; " in " &amp; U135 &amp; ";  Original owner(s): " &amp; Q135)</f>
        <v/>
      </c>
      <c r="AF135" s="5" t="str">
        <f>"https://mht.maryland.gov/secure/medusa/PDF/Howard/"&amp;B135&amp;".pdf"</f>
        <v>https://mht.maryland.gov/secure/medusa/PDF/Howard/HO-388.pdf</v>
      </c>
    </row>
    <row r="136" spans="1:32" ht="57.6" x14ac:dyDescent="0.55000000000000004">
      <c r="A136" s="103" t="str">
        <f>HYPERLINK(AF136,B136)</f>
        <v>HO-359</v>
      </c>
      <c r="B136" t="s">
        <v>368</v>
      </c>
      <c r="C136">
        <f>IFERROR(VALUE(SUBSTITUTE(B136,"HO-","")),9999)</f>
        <v>359</v>
      </c>
      <c r="D136" s="4" t="s">
        <v>369</v>
      </c>
      <c r="E136" s="4" t="s">
        <v>370</v>
      </c>
      <c r="F136" s="22" t="s">
        <v>2788</v>
      </c>
      <c r="G136" s="4" t="s">
        <v>1713</v>
      </c>
      <c r="H136" s="4" t="s">
        <v>40</v>
      </c>
      <c r="I136" s="4" t="s">
        <v>136</v>
      </c>
      <c r="J136" s="4"/>
      <c r="K136" s="4"/>
      <c r="L136" s="4" t="s">
        <v>2588</v>
      </c>
      <c r="M136" s="4"/>
      <c r="N136" s="4"/>
      <c r="O136" s="4"/>
      <c r="P136" s="4"/>
      <c r="Q136" s="4"/>
      <c r="R136" s="22"/>
      <c r="S136" s="4"/>
      <c r="T136" s="4" t="str">
        <f>IFERROR(VLOOKUP(UPPER(S136),LandGrants[],7,FALSE),"")</f>
        <v/>
      </c>
      <c r="U136" s="4" t="str">
        <f>IFERROR(VLOOKUP(S136,LandGrants[],9,FALSE),"")</f>
        <v/>
      </c>
      <c r="V136" s="5"/>
      <c r="W136" s="5"/>
      <c r="X136" s="5"/>
      <c r="Y136" s="5"/>
      <c r="Z136" s="5"/>
      <c r="AA136" s="5"/>
      <c r="AB136" s="5"/>
      <c r="AC136" s="5">
        <f>VALUE(SUBSTITUTE(SUBSTITUTE(SUBSTITUTE(RIGHT(B136,4),"HO",""),"O",""),"-",""))</f>
        <v>359</v>
      </c>
      <c r="AD136" s="5"/>
      <c r="AE136" s="5" t="str">
        <f>IF(ISBLANK(M136),"",IF(ISBLANK(N136),"",N136 &amp; " ") &amp; M136 &amp; " built in " &amp;R136 &amp; " on a tract of land called " &amp; S136 &amp; " patented by " &amp; TRIM(T136) &amp; " in " &amp; U136 &amp; ";  Original owner(s): " &amp; Q136)</f>
        <v/>
      </c>
      <c r="AF136" s="5" t="str">
        <f>"https://mht.maryland.gov/secure/medusa/PDF/Howard/"&amp;B136&amp;".pdf"</f>
        <v>https://mht.maryland.gov/secure/medusa/PDF/Howard/HO-359.pdf</v>
      </c>
    </row>
    <row r="137" spans="1:32" ht="57.6" x14ac:dyDescent="0.55000000000000004">
      <c r="A137" s="103" t="str">
        <f>HYPERLINK(AF137,B137)</f>
        <v>HO-439</v>
      </c>
      <c r="B137" t="s">
        <v>371</v>
      </c>
      <c r="C137">
        <f>IFERROR(VALUE(SUBSTITUTE(B137,"HO-","")),9999)</f>
        <v>439</v>
      </c>
      <c r="D137" s="4" t="s">
        <v>372</v>
      </c>
      <c r="E137" s="4" t="s">
        <v>373</v>
      </c>
      <c r="F137" s="22" t="s">
        <v>2789</v>
      </c>
      <c r="G137" s="4" t="s">
        <v>2668</v>
      </c>
      <c r="H137" s="4" t="s">
        <v>40</v>
      </c>
      <c r="I137" s="4" t="s">
        <v>136</v>
      </c>
      <c r="J137" s="4"/>
      <c r="K137" s="4"/>
      <c r="L137" s="4" t="s">
        <v>975</v>
      </c>
      <c r="M137" s="4" t="s">
        <v>4832</v>
      </c>
      <c r="N137" s="4" t="s">
        <v>5973</v>
      </c>
      <c r="O137" s="4">
        <v>1977</v>
      </c>
      <c r="P137" s="4" t="s">
        <v>4830</v>
      </c>
      <c r="Q137" s="4" t="s">
        <v>4831</v>
      </c>
      <c r="R137" s="22" t="s">
        <v>4833</v>
      </c>
      <c r="S137" s="4" t="s">
        <v>4834</v>
      </c>
      <c r="T137" s="4" t="str">
        <f>IFERROR(VLOOKUP(UPPER(S137),LandGrants[],7,FALSE),"")</f>
        <v>1687-10</v>
      </c>
      <c r="U137" s="4" t="str">
        <f>IFERROR(VLOOKUP(S137,LandGrants[],9,FALSE),"")</f>
        <v xml:space="preserve"> Adam  Shipley</v>
      </c>
      <c r="V137" s="5"/>
      <c r="W137" s="11" t="s">
        <v>1</v>
      </c>
      <c r="X137" s="5"/>
      <c r="Y137" s="5"/>
      <c r="Z137" s="5"/>
      <c r="AA137" s="5"/>
      <c r="AB137" s="5"/>
      <c r="AC137" s="5">
        <f>VALUE(SUBSTITUTE(SUBSTITUTE(SUBSTITUTE(RIGHT(B137,4),"HO",""),"O",""),"-",""))</f>
        <v>439</v>
      </c>
      <c r="AD137" s="5" t="s">
        <v>5961</v>
      </c>
      <c r="AE137" s="5" t="str">
        <f>IF(ISBLANK(M137),"",IF(ISBLANK(N137),"",N137 &amp; " ") &amp; M137 &amp; " built in " &amp;R137 &amp; " on a tract of land called " &amp; S137 &amp; " patented by " &amp; TRIM(T137) &amp; " in " &amp; U137 &amp; ";  Original owner(s): " &amp; Q137)</f>
        <v>Privately-owned 2-story 1x1 bay frame house with additions built in 1874 (bef) on a tract of land called Adam the First patented by 1687-10 in  Adam  Shipley;  Original owner(s): Adam Shipley acquired the first land grant in what was to become Howard County in 1687.</v>
      </c>
      <c r="AF137" s="5" t="str">
        <f>"https://mht.maryland.gov/secure/medusa/PDF/Howard/"&amp;B137&amp;".pdf"</f>
        <v>https://mht.maryland.gov/secure/medusa/PDF/Howard/HO-439.pdf</v>
      </c>
    </row>
    <row r="138" spans="1:32" ht="57.6" x14ac:dyDescent="0.55000000000000004">
      <c r="A138" s="103" t="str">
        <f>HYPERLINK(AF138,B138)</f>
        <v>HO-259</v>
      </c>
      <c r="B138" t="s">
        <v>420</v>
      </c>
      <c r="C138">
        <f>IFERROR(VALUE(SUBSTITUTE(B138,"HO-","")),9999)</f>
        <v>259</v>
      </c>
      <c r="D138" s="4" t="s">
        <v>421</v>
      </c>
      <c r="E138" s="4" t="s">
        <v>422</v>
      </c>
      <c r="F138" s="22" t="s">
        <v>2790</v>
      </c>
      <c r="G138" s="4" t="s">
        <v>722</v>
      </c>
      <c r="H138" s="4" t="s">
        <v>51</v>
      </c>
      <c r="I138" s="4" t="s">
        <v>136</v>
      </c>
      <c r="J138" s="4"/>
      <c r="K138" s="4"/>
      <c r="L138" s="4" t="s">
        <v>2587</v>
      </c>
      <c r="M138" s="4"/>
      <c r="N138" s="4"/>
      <c r="O138" s="4"/>
      <c r="P138" s="4"/>
      <c r="Q138" s="4"/>
      <c r="R138" s="22"/>
      <c r="S138" s="4"/>
      <c r="T138" s="4" t="str">
        <f>IFERROR(VLOOKUP(UPPER(S138),LandGrants[],7,FALSE),"")</f>
        <v/>
      </c>
      <c r="U138" s="4" t="str">
        <f>IFERROR(VLOOKUP(S138,LandGrants[],9,FALSE),"")</f>
        <v/>
      </c>
      <c r="V138" s="5"/>
      <c r="W138" s="5"/>
      <c r="X138" s="5"/>
      <c r="Y138" s="5"/>
      <c r="Z138" s="5"/>
      <c r="AA138" s="5"/>
      <c r="AB138" s="5"/>
      <c r="AC138" s="5">
        <f>VALUE(SUBSTITUTE(SUBSTITUTE(SUBSTITUTE(RIGHT(B138,4),"HO",""),"O",""),"-",""))</f>
        <v>259</v>
      </c>
      <c r="AD138" s="5"/>
      <c r="AE138" s="5" t="str">
        <f>IF(ISBLANK(M138),"",IF(ISBLANK(N138),"",N138 &amp; " ") &amp; M138 &amp; " built in " &amp;R138 &amp; " on a tract of land called " &amp; S138 &amp; " patented by " &amp; TRIM(T138) &amp; " in " &amp; U138 &amp; ";  Original owner(s): " &amp; Q138)</f>
        <v/>
      </c>
      <c r="AF138" s="5" t="str">
        <f>"https://mht.maryland.gov/secure/medusa/PDF/Howard/"&amp;B138&amp;".pdf"</f>
        <v>https://mht.maryland.gov/secure/medusa/PDF/Howard/HO-259.pdf</v>
      </c>
    </row>
    <row r="139" spans="1:32" ht="57.6" x14ac:dyDescent="0.55000000000000004">
      <c r="A139" s="103" t="str">
        <f>HYPERLINK(AF139,B139)</f>
        <v>HO-1000</v>
      </c>
      <c r="B139" t="s">
        <v>423</v>
      </c>
      <c r="C139">
        <f>IFERROR(VALUE(SUBSTITUTE(B139,"HO-","")),9999)</f>
        <v>1000</v>
      </c>
      <c r="D139" s="4" t="s">
        <v>424</v>
      </c>
      <c r="E139" s="4" t="s">
        <v>425</v>
      </c>
      <c r="F139" s="22" t="s">
        <v>2791</v>
      </c>
      <c r="G139" s="4" t="s">
        <v>722</v>
      </c>
      <c r="H139" s="4" t="s">
        <v>51</v>
      </c>
      <c r="I139" s="4" t="s">
        <v>136</v>
      </c>
      <c r="J139" s="4"/>
      <c r="K139" s="4"/>
      <c r="L139" s="4" t="s">
        <v>975</v>
      </c>
      <c r="M139" s="4"/>
      <c r="N139" s="4"/>
      <c r="O139" s="4"/>
      <c r="P139" s="4"/>
      <c r="Q139" s="4"/>
      <c r="R139" s="22"/>
      <c r="S139" s="4"/>
      <c r="T139" s="4" t="str">
        <f>IFERROR(VLOOKUP(UPPER(S139),LandGrants[],7,FALSE),"")</f>
        <v/>
      </c>
      <c r="U139" s="4" t="str">
        <f>IFERROR(VLOOKUP(S139,LandGrants[],9,FALSE),"")</f>
        <v/>
      </c>
      <c r="V139" s="5"/>
      <c r="W139" s="5"/>
      <c r="X139" s="5"/>
      <c r="Y139" s="5"/>
      <c r="Z139" s="5"/>
      <c r="AA139" s="5"/>
      <c r="AB139" s="5"/>
      <c r="AC139" s="5">
        <f>VALUE(SUBSTITUTE(SUBSTITUTE(SUBSTITUTE(RIGHT(B139,4),"HO",""),"O",""),"-",""))</f>
        <v>1000</v>
      </c>
      <c r="AD139" s="5"/>
      <c r="AE139" s="5" t="str">
        <f>IF(ISBLANK(M139),"",IF(ISBLANK(N139),"",N139 &amp; " ") &amp; M139 &amp; " built in " &amp;R139 &amp; " on a tract of land called " &amp; S139 &amp; " patented by " &amp; TRIM(T139) &amp; " in " &amp; U139 &amp; ";  Original owner(s): " &amp; Q139)</f>
        <v/>
      </c>
      <c r="AF139" s="5" t="str">
        <f>"https://mht.maryland.gov/secure/medusa/PDF/Howard/"&amp;B139&amp;".pdf"</f>
        <v>https://mht.maryland.gov/secure/medusa/PDF/Howard/HO-1000.pdf</v>
      </c>
    </row>
    <row r="140" spans="1:32" ht="57.6" x14ac:dyDescent="0.55000000000000004">
      <c r="A140" s="103" t="str">
        <f>HYPERLINK(AF140,B140)</f>
        <v>HO-258</v>
      </c>
      <c r="B140" t="s">
        <v>426</v>
      </c>
      <c r="C140">
        <f>IFERROR(VALUE(SUBSTITUTE(B140,"HO-","")),9999)</f>
        <v>258</v>
      </c>
      <c r="D140" s="4" t="s">
        <v>427</v>
      </c>
      <c r="E140" s="4" t="s">
        <v>428</v>
      </c>
      <c r="F140" s="22" t="s">
        <v>2792</v>
      </c>
      <c r="G140" s="4" t="s">
        <v>722</v>
      </c>
      <c r="H140" s="4" t="s">
        <v>51</v>
      </c>
      <c r="I140" s="4" t="s">
        <v>136</v>
      </c>
      <c r="J140" s="4"/>
      <c r="K140" s="4"/>
      <c r="L140" s="4" t="s">
        <v>975</v>
      </c>
      <c r="M140" s="4"/>
      <c r="N140" s="4"/>
      <c r="O140" s="4"/>
      <c r="P140" s="4"/>
      <c r="Q140" s="4"/>
      <c r="R140" s="22"/>
      <c r="S140" s="4"/>
      <c r="T140" s="4" t="str">
        <f>IFERROR(VLOOKUP(UPPER(S140),LandGrants[],7,FALSE),"")</f>
        <v/>
      </c>
      <c r="U140" s="4" t="str">
        <f>IFERROR(VLOOKUP(S140,LandGrants[],9,FALSE),"")</f>
        <v/>
      </c>
      <c r="V140" s="5"/>
      <c r="W140" s="5"/>
      <c r="X140" s="5"/>
      <c r="Y140" s="5"/>
      <c r="Z140" s="5"/>
      <c r="AA140" s="5"/>
      <c r="AB140" s="5"/>
      <c r="AC140" s="5">
        <f>VALUE(SUBSTITUTE(SUBSTITUTE(SUBSTITUTE(RIGHT(B140,4),"HO",""),"O",""),"-",""))</f>
        <v>258</v>
      </c>
      <c r="AD140" s="5"/>
      <c r="AE140" s="5" t="str">
        <f>IF(ISBLANK(M140),"",IF(ISBLANK(N140),"",N140 &amp; " ") &amp; M140 &amp; " built in " &amp;R140 &amp; " on a tract of land called " &amp; S140 &amp; " patented by " &amp; TRIM(T140) &amp; " in " &amp; U140 &amp; ";  Original owner(s): " &amp; Q140)</f>
        <v/>
      </c>
      <c r="AF140" s="5" t="str">
        <f>"https://mht.maryland.gov/secure/medusa/PDF/Howard/"&amp;B140&amp;".pdf"</f>
        <v>https://mht.maryland.gov/secure/medusa/PDF/Howard/HO-258.pdf</v>
      </c>
    </row>
    <row r="141" spans="1:32" ht="57.6" x14ac:dyDescent="0.55000000000000004">
      <c r="A141" s="103" t="str">
        <f>HYPERLINK(AF141,B141)</f>
        <v>HO-275</v>
      </c>
      <c r="B141" t="s">
        <v>429</v>
      </c>
      <c r="C141">
        <f>IFERROR(VALUE(SUBSTITUTE(B141,"HO-","")),9999)</f>
        <v>275</v>
      </c>
      <c r="D141" s="4" t="s">
        <v>430</v>
      </c>
      <c r="E141" s="4" t="s">
        <v>431</v>
      </c>
      <c r="F141" s="22" t="s">
        <v>2793</v>
      </c>
      <c r="G141" s="4" t="s">
        <v>1823</v>
      </c>
      <c r="H141" s="4" t="s">
        <v>51</v>
      </c>
      <c r="I141" s="4"/>
      <c r="J141" s="4"/>
      <c r="K141" s="4"/>
      <c r="L141" s="4" t="s">
        <v>2583</v>
      </c>
      <c r="M141" s="4"/>
      <c r="N141" s="4"/>
      <c r="O141" s="4"/>
      <c r="P141" s="4"/>
      <c r="Q141" s="4"/>
      <c r="R141" s="22"/>
      <c r="S141" s="4"/>
      <c r="T141" s="4" t="str">
        <f>IFERROR(VLOOKUP(UPPER(S141),LandGrants[],7,FALSE),"")</f>
        <v/>
      </c>
      <c r="U141" s="4" t="str">
        <f>IFERROR(VLOOKUP(S141,LandGrants[],9,FALSE),"")</f>
        <v/>
      </c>
      <c r="V141" s="5"/>
      <c r="W141" s="5"/>
      <c r="X141" s="5"/>
      <c r="Y141" s="5"/>
      <c r="Z141" s="5"/>
      <c r="AA141" s="5"/>
      <c r="AB141" s="5"/>
      <c r="AC141" s="5">
        <f>VALUE(SUBSTITUTE(SUBSTITUTE(SUBSTITUTE(RIGHT(B141,4),"HO",""),"O",""),"-",""))</f>
        <v>275</v>
      </c>
      <c r="AD141" s="5"/>
      <c r="AE141" s="5" t="str">
        <f>IF(ISBLANK(M141),"",IF(ISBLANK(N141),"",N141 &amp; " ") &amp; M141 &amp; " built in " &amp;R141 &amp; " on a tract of land called " &amp; S141 &amp; " patented by " &amp; TRIM(T141) &amp; " in " &amp; U141 &amp; ";  Original owner(s): " &amp; Q141)</f>
        <v/>
      </c>
      <c r="AF141" s="5" t="str">
        <f>"https://mht.maryland.gov/secure/medusa/PDF/Howard/"&amp;B141&amp;".pdf"</f>
        <v>https://mht.maryland.gov/secure/medusa/PDF/Howard/HO-275.pdf</v>
      </c>
    </row>
    <row r="142" spans="1:32" ht="57.6" x14ac:dyDescent="0.55000000000000004">
      <c r="A142" s="103" t="str">
        <f>HYPERLINK(AF142,B142)</f>
        <v>HO-156</v>
      </c>
      <c r="B142" t="s">
        <v>432</v>
      </c>
      <c r="C142">
        <f>IFERROR(VALUE(SUBSTITUTE(B142,"HO-","")),9999)</f>
        <v>156</v>
      </c>
      <c r="D142" s="4" t="s">
        <v>433</v>
      </c>
      <c r="E142" s="4" t="s">
        <v>434</v>
      </c>
      <c r="F142" s="22" t="s">
        <v>2794</v>
      </c>
      <c r="G142" s="4" t="s">
        <v>2795</v>
      </c>
      <c r="H142" s="4" t="s">
        <v>71</v>
      </c>
      <c r="I142" s="4" t="s">
        <v>136</v>
      </c>
      <c r="J142" s="4"/>
      <c r="K142" s="4"/>
      <c r="L142" s="4" t="s">
        <v>2585</v>
      </c>
      <c r="M142" s="4"/>
      <c r="N142" s="4"/>
      <c r="O142" s="4"/>
      <c r="P142" s="4"/>
      <c r="Q142" s="4"/>
      <c r="R142" s="22"/>
      <c r="S142" s="4"/>
      <c r="T142" s="4" t="str">
        <f>IFERROR(VLOOKUP(UPPER(S142),LandGrants[],7,FALSE),"")</f>
        <v/>
      </c>
      <c r="U142" s="4" t="str">
        <f>IFERROR(VLOOKUP(S142,LandGrants[],9,FALSE),"")</f>
        <v/>
      </c>
      <c r="V142" s="5"/>
      <c r="W142" s="5"/>
      <c r="X142" s="5"/>
      <c r="Y142" s="5"/>
      <c r="Z142" s="5"/>
      <c r="AA142" s="5"/>
      <c r="AB142" s="5"/>
      <c r="AC142" s="5">
        <f>VALUE(SUBSTITUTE(SUBSTITUTE(SUBSTITUTE(RIGHT(B142,4),"HO",""),"O",""),"-",""))</f>
        <v>156</v>
      </c>
      <c r="AD142" s="5"/>
      <c r="AE142" s="5" t="str">
        <f>IF(ISBLANK(M142),"",IF(ISBLANK(N142),"",N142 &amp; " ") &amp; M142 &amp; " built in " &amp;R142 &amp; " on a tract of land called " &amp; S142 &amp; " patented by " &amp; TRIM(T142) &amp; " in " &amp; U142 &amp; ";  Original owner(s): " &amp; Q142)</f>
        <v/>
      </c>
      <c r="AF142" s="5" t="str">
        <f>"https://mht.maryland.gov/secure/medusa/PDF/Howard/"&amp;B142&amp;".pdf"</f>
        <v>https://mht.maryland.gov/secure/medusa/PDF/Howard/HO-156.pdf</v>
      </c>
    </row>
    <row r="143" spans="1:32" ht="57.6" x14ac:dyDescent="0.55000000000000004">
      <c r="A143" s="103" t="str">
        <f>HYPERLINK(AF143,B143)</f>
        <v>HO-885</v>
      </c>
      <c r="B143" t="s">
        <v>435</v>
      </c>
      <c r="C143">
        <f>IFERROR(VALUE(SUBSTITUTE(B143,"HO-","")),9999)</f>
        <v>885</v>
      </c>
      <c r="D143" s="4" t="s">
        <v>436</v>
      </c>
      <c r="E143" s="4" t="s">
        <v>437</v>
      </c>
      <c r="F143" s="22" t="s">
        <v>2796</v>
      </c>
      <c r="G143" s="4" t="s">
        <v>2630</v>
      </c>
      <c r="H143" s="4" t="s">
        <v>47</v>
      </c>
      <c r="I143" s="4" t="s">
        <v>136</v>
      </c>
      <c r="J143" s="4"/>
      <c r="K143" s="4"/>
      <c r="L143" s="4" t="s">
        <v>975</v>
      </c>
      <c r="M143" s="4"/>
      <c r="N143" s="4"/>
      <c r="O143" s="4"/>
      <c r="P143" s="4"/>
      <c r="Q143" s="4"/>
      <c r="R143" s="22"/>
      <c r="S143" s="4"/>
      <c r="T143" s="4" t="str">
        <f>IFERROR(VLOOKUP(UPPER(S143),LandGrants[],7,FALSE),"")</f>
        <v/>
      </c>
      <c r="U143" s="4" t="str">
        <f>IFERROR(VLOOKUP(S143,LandGrants[],9,FALSE),"")</f>
        <v/>
      </c>
      <c r="V143" s="5"/>
      <c r="W143" s="5"/>
      <c r="X143" s="5"/>
      <c r="Y143" s="5"/>
      <c r="Z143" s="5"/>
      <c r="AA143" s="5"/>
      <c r="AB143" s="5"/>
      <c r="AC143" s="5">
        <f>VALUE(SUBSTITUTE(SUBSTITUTE(SUBSTITUTE(RIGHT(B143,4),"HO",""),"O",""),"-",""))</f>
        <v>885</v>
      </c>
      <c r="AD143" s="5"/>
      <c r="AE143" s="5" t="str">
        <f>IF(ISBLANK(M143),"",IF(ISBLANK(N143),"",N143 &amp; " ") &amp; M143 &amp; " built in " &amp;R143 &amp; " on a tract of land called " &amp; S143 &amp; " patented by " &amp; TRIM(T143) &amp; " in " &amp; U143 &amp; ";  Original owner(s): " &amp; Q143)</f>
        <v/>
      </c>
      <c r="AF143" s="5" t="str">
        <f>"https://mht.maryland.gov/secure/medusa/PDF/Howard/"&amp;B143&amp;".pdf"</f>
        <v>https://mht.maryland.gov/secure/medusa/PDF/Howard/HO-885.pdf</v>
      </c>
    </row>
    <row r="144" spans="1:32" ht="57.6" x14ac:dyDescent="0.55000000000000004">
      <c r="A144" s="103" t="str">
        <f>HYPERLINK(AF144,B144)</f>
        <v>HO-027</v>
      </c>
      <c r="B144" t="s">
        <v>10173</v>
      </c>
      <c r="C144">
        <f>IFERROR(VALUE(SUBSTITUTE(B144,"HO-","")),9999)</f>
        <v>27</v>
      </c>
      <c r="D144" s="4" t="s">
        <v>438</v>
      </c>
      <c r="E144" s="4" t="s">
        <v>439</v>
      </c>
      <c r="F144" s="22" t="s">
        <v>2585</v>
      </c>
      <c r="G144" s="4" t="s">
        <v>439</v>
      </c>
      <c r="H144" s="4" t="s">
        <v>40</v>
      </c>
      <c r="I144" s="4" t="s">
        <v>136</v>
      </c>
      <c r="J144" s="4" t="s">
        <v>136</v>
      </c>
      <c r="K144" s="4"/>
      <c r="L144" s="4" t="s">
        <v>3979</v>
      </c>
      <c r="M144" s="4"/>
      <c r="N144" s="4" t="s">
        <v>2604</v>
      </c>
      <c r="O144" s="4"/>
      <c r="P144" s="4"/>
      <c r="Q144" s="4"/>
      <c r="R144" s="22"/>
      <c r="S144" s="4"/>
      <c r="T144" s="4" t="str">
        <f>IFERROR(VLOOKUP(UPPER(S144),LandGrants[],7,FALSE),"")</f>
        <v/>
      </c>
      <c r="U144" s="4" t="str">
        <f>IFERROR(VLOOKUP(S144,LandGrants[],9,FALSE),"")</f>
        <v/>
      </c>
      <c r="V144" s="5" t="s">
        <v>3980</v>
      </c>
      <c r="W144" s="5"/>
      <c r="X144" s="5"/>
      <c r="Y144" s="5"/>
      <c r="Z144" s="5"/>
      <c r="AA144" s="5"/>
      <c r="AB144" s="5"/>
      <c r="AC144" s="5">
        <f>VALUE(SUBSTITUTE(SUBSTITUTE(SUBSTITUTE(RIGHT(B144,4),"HO",""),"O",""),"-",""))</f>
        <v>27</v>
      </c>
      <c r="AD144" s="5"/>
      <c r="AE144" s="5" t="str">
        <f>IF(ISBLANK(M144),"",IF(ISBLANK(N144),"",N144 &amp; " ") &amp; M144 &amp; " built in " &amp;R144 &amp; " on a tract of land called " &amp; S144 &amp; " patented by " &amp; TRIM(T144) &amp; " in " &amp; U144 &amp; ";  Original owner(s): " &amp; Q144)</f>
        <v/>
      </c>
      <c r="AF144" s="5" t="str">
        <f>"https://mht.maryland.gov/secure/medusa/PDF/Howard/"&amp;B144&amp;".pdf"</f>
        <v>https://mht.maryland.gov/secure/medusa/PDF/Howard/HO-027.pdf</v>
      </c>
    </row>
    <row r="145" spans="1:32" ht="57.6" x14ac:dyDescent="0.55000000000000004">
      <c r="A145" s="103" t="str">
        <f>HYPERLINK(AF145,B145)</f>
        <v>HO-929</v>
      </c>
      <c r="B145" t="s">
        <v>440</v>
      </c>
      <c r="C145">
        <f>IFERROR(VALUE(SUBSTITUTE(B145,"HO-","")),9999)</f>
        <v>929</v>
      </c>
      <c r="D145" s="4" t="s">
        <v>441</v>
      </c>
      <c r="E145" s="4" t="s">
        <v>442</v>
      </c>
      <c r="F145" s="22" t="s">
        <v>2585</v>
      </c>
      <c r="G145" s="4" t="s">
        <v>442</v>
      </c>
      <c r="H145" s="4" t="s">
        <v>71</v>
      </c>
      <c r="I145" s="4" t="s">
        <v>136</v>
      </c>
      <c r="J145" s="4"/>
      <c r="K145" s="4"/>
      <c r="L145" s="4" t="s">
        <v>2581</v>
      </c>
      <c r="M145" s="4"/>
      <c r="N145" s="4"/>
      <c r="O145" s="4"/>
      <c r="P145" s="4"/>
      <c r="Q145" s="4"/>
      <c r="R145" s="22"/>
      <c r="S145" s="4"/>
      <c r="T145" s="4" t="str">
        <f>IFERROR(VLOOKUP(UPPER(S145),LandGrants[],7,FALSE),"")</f>
        <v/>
      </c>
      <c r="U145" s="4" t="str">
        <f>IFERROR(VLOOKUP(S145,LandGrants[],9,FALSE),"")</f>
        <v/>
      </c>
      <c r="V145" s="5"/>
      <c r="W145" s="5"/>
      <c r="X145" s="5"/>
      <c r="Y145" s="5"/>
      <c r="Z145" s="5"/>
      <c r="AA145" s="5"/>
      <c r="AB145" s="5"/>
      <c r="AC145" s="5">
        <f>VALUE(SUBSTITUTE(SUBSTITUTE(SUBSTITUTE(RIGHT(B145,4),"HO",""),"O",""),"-",""))</f>
        <v>929</v>
      </c>
      <c r="AD145" s="5"/>
      <c r="AE145" s="5" t="str">
        <f>IF(ISBLANK(M145),"",IF(ISBLANK(N145),"",N145 &amp; " ") &amp; M145 &amp; " built in " &amp;R145 &amp; " on a tract of land called " &amp; S145 &amp; " patented by " &amp; TRIM(T145) &amp; " in " &amp; U145 &amp; ";  Original owner(s): " &amp; Q145)</f>
        <v/>
      </c>
      <c r="AF145" s="5" t="str">
        <f>"https://mht.maryland.gov/secure/medusa/PDF/Howard/"&amp;B145&amp;".pdf"</f>
        <v>https://mht.maryland.gov/secure/medusa/PDF/Howard/HO-929.pdf</v>
      </c>
    </row>
    <row r="146" spans="1:32" ht="57.6" x14ac:dyDescent="0.55000000000000004">
      <c r="A146" s="103" t="str">
        <f>HYPERLINK(AF146,B146)</f>
        <v>HO-1053</v>
      </c>
      <c r="B146" t="s">
        <v>443</v>
      </c>
      <c r="C146">
        <f>IFERROR(VALUE(SUBSTITUTE(B146,"HO-","")),9999)</f>
        <v>1053</v>
      </c>
      <c r="D146" s="4" t="s">
        <v>444</v>
      </c>
      <c r="E146" s="4" t="s">
        <v>445</v>
      </c>
      <c r="F146" s="22" t="s">
        <v>2797</v>
      </c>
      <c r="G146" s="4" t="s">
        <v>2798</v>
      </c>
      <c r="H146" s="4" t="s">
        <v>61</v>
      </c>
      <c r="I146" s="4" t="s">
        <v>136</v>
      </c>
      <c r="J146" s="4"/>
      <c r="K146" s="4"/>
      <c r="L146" s="4" t="s">
        <v>975</v>
      </c>
      <c r="M146" s="4"/>
      <c r="N146" s="4"/>
      <c r="O146" s="4"/>
      <c r="P146" s="4"/>
      <c r="Q146" s="4"/>
      <c r="R146" s="22"/>
      <c r="S146" s="4"/>
      <c r="T146" s="4" t="str">
        <f>IFERROR(VLOOKUP(UPPER(S146),LandGrants[],7,FALSE),"")</f>
        <v/>
      </c>
      <c r="U146" s="4" t="str">
        <f>IFERROR(VLOOKUP(S146,LandGrants[],9,FALSE),"")</f>
        <v/>
      </c>
      <c r="V146" s="5"/>
      <c r="W146" s="5"/>
      <c r="X146" s="5"/>
      <c r="Y146" s="5"/>
      <c r="Z146" s="5"/>
      <c r="AA146" s="5"/>
      <c r="AB146" s="5"/>
      <c r="AC146" s="5">
        <f>VALUE(SUBSTITUTE(SUBSTITUTE(SUBSTITUTE(RIGHT(B146,4),"HO",""),"O",""),"-",""))</f>
        <v>1053</v>
      </c>
      <c r="AD146" s="5"/>
      <c r="AE146" s="5" t="str">
        <f>IF(ISBLANK(M146),"",IF(ISBLANK(N146),"",N146 &amp; " ") &amp; M146 &amp; " built in " &amp;R146 &amp; " on a tract of land called " &amp; S146 &amp; " patented by " &amp; TRIM(T146) &amp; " in " &amp; U146 &amp; ";  Original owner(s): " &amp; Q146)</f>
        <v/>
      </c>
      <c r="AF146" s="5" t="str">
        <f>"https://mht.maryland.gov/secure/medusa/PDF/Howard/"&amp;B146&amp;".pdf"</f>
        <v>https://mht.maryland.gov/secure/medusa/PDF/Howard/HO-1053.pdf</v>
      </c>
    </row>
    <row r="147" spans="1:32" ht="57.6" x14ac:dyDescent="0.55000000000000004">
      <c r="A147" s="103" t="str">
        <f>HYPERLINK(AF147,B147)</f>
        <v>HO-307</v>
      </c>
      <c r="B147" t="s">
        <v>446</v>
      </c>
      <c r="C147">
        <f>IFERROR(VALUE(SUBSTITUTE(B147,"HO-","")),9999)</f>
        <v>307</v>
      </c>
      <c r="D147" s="4" t="s">
        <v>447</v>
      </c>
      <c r="E147" s="4" t="s">
        <v>448</v>
      </c>
      <c r="F147" s="22" t="s">
        <v>2799</v>
      </c>
      <c r="G147" s="4" t="s">
        <v>591</v>
      </c>
      <c r="H147" s="4" t="s">
        <v>40</v>
      </c>
      <c r="I147" s="4" t="s">
        <v>136</v>
      </c>
      <c r="J147" s="4"/>
      <c r="K147" s="4"/>
      <c r="L147" s="4" t="s">
        <v>975</v>
      </c>
      <c r="M147" s="4"/>
      <c r="N147" s="4"/>
      <c r="O147" s="4"/>
      <c r="P147" s="4"/>
      <c r="Q147" s="4"/>
      <c r="R147" s="22"/>
      <c r="S147" s="4"/>
      <c r="T147" s="4" t="str">
        <f>IFERROR(VLOOKUP(UPPER(S147),LandGrants[],7,FALSE),"")</f>
        <v/>
      </c>
      <c r="U147" s="4" t="str">
        <f>IFERROR(VLOOKUP(S147,LandGrants[],9,FALSE),"")</f>
        <v/>
      </c>
      <c r="V147" s="5"/>
      <c r="W147" s="5"/>
      <c r="X147" s="5"/>
      <c r="Y147" s="5"/>
      <c r="Z147" s="5"/>
      <c r="AA147" s="5"/>
      <c r="AB147" s="5"/>
      <c r="AC147" s="5">
        <f>VALUE(SUBSTITUTE(SUBSTITUTE(SUBSTITUTE(RIGHT(B147,4),"HO",""),"O",""),"-",""))</f>
        <v>307</v>
      </c>
      <c r="AD147" s="5"/>
      <c r="AE147" s="5" t="str">
        <f>IF(ISBLANK(M147),"",IF(ISBLANK(N147),"",N147 &amp; " ") &amp; M147 &amp; " built in " &amp;R147 &amp; " on a tract of land called " &amp; S147 &amp; " patented by " &amp; TRIM(T147) &amp; " in " &amp; U147 &amp; ";  Original owner(s): " &amp; Q147)</f>
        <v/>
      </c>
      <c r="AF147" s="5" t="str">
        <f>"https://mht.maryland.gov/secure/medusa/PDF/Howard/"&amp;B147&amp;".pdf"</f>
        <v>https://mht.maryland.gov/secure/medusa/PDF/Howard/HO-307.pdf</v>
      </c>
    </row>
    <row r="148" spans="1:32" ht="57.6" x14ac:dyDescent="0.55000000000000004">
      <c r="A148" s="103" t="str">
        <f>HYPERLINK(AF148,B148)</f>
        <v>HO-945</v>
      </c>
      <c r="B148" t="s">
        <v>449</v>
      </c>
      <c r="C148">
        <f>IFERROR(VALUE(SUBSTITUTE(B148,"HO-","")),9999)</f>
        <v>945</v>
      </c>
      <c r="D148" s="4" t="s">
        <v>450</v>
      </c>
      <c r="E148" s="4" t="s">
        <v>451</v>
      </c>
      <c r="F148" s="22" t="s">
        <v>2800</v>
      </c>
      <c r="G148" s="4" t="s">
        <v>1503</v>
      </c>
      <c r="H148" s="4" t="s">
        <v>47</v>
      </c>
      <c r="I148" s="4" t="s">
        <v>136</v>
      </c>
      <c r="J148" s="4"/>
      <c r="K148" s="4"/>
      <c r="L148" s="4" t="s">
        <v>2585</v>
      </c>
      <c r="M148" s="4"/>
      <c r="N148" s="4"/>
      <c r="O148" s="4"/>
      <c r="P148" s="4"/>
      <c r="Q148" s="4"/>
      <c r="R148" s="22"/>
      <c r="S148" s="4"/>
      <c r="T148" s="4" t="str">
        <f>IFERROR(VLOOKUP(UPPER(S148),LandGrants[],7,FALSE),"")</f>
        <v/>
      </c>
      <c r="U148" s="4" t="str">
        <f>IFERROR(VLOOKUP(S148,LandGrants[],9,FALSE),"")</f>
        <v/>
      </c>
      <c r="V148" s="5"/>
      <c r="W148" s="5"/>
      <c r="X148" s="5"/>
      <c r="Y148" s="5"/>
      <c r="Z148" s="5"/>
      <c r="AA148" s="5"/>
      <c r="AB148" s="5"/>
      <c r="AC148" s="5">
        <f>VALUE(SUBSTITUTE(SUBSTITUTE(SUBSTITUTE(RIGHT(B148,4),"HO",""),"O",""),"-",""))</f>
        <v>945</v>
      </c>
      <c r="AD148" s="5"/>
      <c r="AE148" s="5" t="str">
        <f>IF(ISBLANK(M148),"",IF(ISBLANK(N148),"",N148 &amp; " ") &amp; M148 &amp; " built in " &amp;R148 &amp; " on a tract of land called " &amp; S148 &amp; " patented by " &amp; TRIM(T148) &amp; " in " &amp; U148 &amp; ";  Original owner(s): " &amp; Q148)</f>
        <v/>
      </c>
      <c r="AF148" s="5" t="str">
        <f>"https://mht.maryland.gov/secure/medusa/PDF/Howard/"&amp;B148&amp;".pdf"</f>
        <v>https://mht.maryland.gov/secure/medusa/PDF/Howard/HO-945.pdf</v>
      </c>
    </row>
    <row r="149" spans="1:32" ht="57.6" x14ac:dyDescent="0.55000000000000004">
      <c r="A149" s="103" t="str">
        <f>HYPERLINK(AF149,B149)</f>
        <v>HO-739</v>
      </c>
      <c r="B149" t="s">
        <v>452</v>
      </c>
      <c r="C149">
        <f>IFERROR(VALUE(SUBSTITUTE(B149,"HO-","")),9999)</f>
        <v>739</v>
      </c>
      <c r="D149" s="4" t="s">
        <v>453</v>
      </c>
      <c r="E149" s="4" t="s">
        <v>454</v>
      </c>
      <c r="F149" s="22" t="s">
        <v>2585</v>
      </c>
      <c r="G149" s="4" t="s">
        <v>454</v>
      </c>
      <c r="H149" s="4" t="s">
        <v>520</v>
      </c>
      <c r="I149" s="4" t="s">
        <v>136</v>
      </c>
      <c r="J149" s="4"/>
      <c r="K149" s="4"/>
      <c r="L149" s="4" t="s">
        <v>2585</v>
      </c>
      <c r="M149" s="4"/>
      <c r="N149" s="4"/>
      <c r="O149" s="4"/>
      <c r="P149" s="4"/>
      <c r="Q149" s="4"/>
      <c r="R149" s="22"/>
      <c r="S149" s="4"/>
      <c r="T149" s="4" t="str">
        <f>IFERROR(VLOOKUP(UPPER(S149),LandGrants[],7,FALSE),"")</f>
        <v/>
      </c>
      <c r="U149" s="4" t="str">
        <f>IFERROR(VLOOKUP(S149,LandGrants[],9,FALSE),"")</f>
        <v/>
      </c>
      <c r="V149" s="5"/>
      <c r="W149" s="5"/>
      <c r="X149" s="5"/>
      <c r="Y149" s="5"/>
      <c r="Z149" s="5"/>
      <c r="AA149" s="5"/>
      <c r="AB149" s="5"/>
      <c r="AC149" s="5">
        <f>VALUE(SUBSTITUTE(SUBSTITUTE(SUBSTITUTE(RIGHT(B149,4),"HO",""),"O",""),"-",""))</f>
        <v>739</v>
      </c>
      <c r="AD149" s="5"/>
      <c r="AE149" s="5" t="str">
        <f>IF(ISBLANK(M149),"",IF(ISBLANK(N149),"",N149 &amp; " ") &amp; M149 &amp; " built in " &amp;R149 &amp; " on a tract of land called " &amp; S149 &amp; " patented by " &amp; TRIM(T149) &amp; " in " &amp; U149 &amp; ";  Original owner(s): " &amp; Q149)</f>
        <v/>
      </c>
      <c r="AF149" s="5" t="str">
        <f>"https://mht.maryland.gov/secure/medusa/PDF/Howard/"&amp;B149&amp;".pdf"</f>
        <v>https://mht.maryland.gov/secure/medusa/PDF/Howard/HO-739.pdf</v>
      </c>
    </row>
    <row r="150" spans="1:32" ht="57.6" x14ac:dyDescent="0.55000000000000004">
      <c r="A150" s="103" t="str">
        <f>HYPERLINK(AF150,B150)</f>
        <v>HO-183</v>
      </c>
      <c r="B150" t="s">
        <v>455</v>
      </c>
      <c r="C150">
        <f>IFERROR(VALUE(SUBSTITUTE(B150,"HO-","")),9999)</f>
        <v>183</v>
      </c>
      <c r="D150" s="4" t="s">
        <v>456</v>
      </c>
      <c r="E150" s="4" t="s">
        <v>457</v>
      </c>
      <c r="F150" s="22" t="s">
        <v>2801</v>
      </c>
      <c r="G150" s="4" t="s">
        <v>2802</v>
      </c>
      <c r="H150" s="4" t="s">
        <v>396</v>
      </c>
      <c r="I150" s="4" t="s">
        <v>136</v>
      </c>
      <c r="J150" s="4"/>
      <c r="K150" s="4"/>
      <c r="L150" s="4" t="s">
        <v>975</v>
      </c>
      <c r="M150" s="4"/>
      <c r="N150" s="4" t="s">
        <v>2604</v>
      </c>
      <c r="O150" s="4">
        <v>2007</v>
      </c>
      <c r="P150" s="4"/>
      <c r="Q150" s="4"/>
      <c r="R150" s="22"/>
      <c r="S150" s="4"/>
      <c r="T150" s="4" t="str">
        <f>IFERROR(VLOOKUP(UPPER(S150),LandGrants[],7,FALSE),"")</f>
        <v/>
      </c>
      <c r="U150" s="4" t="str">
        <f>IFERROR(VLOOKUP(S150,LandGrants[],9,FALSE),"")</f>
        <v/>
      </c>
      <c r="V150" s="5"/>
      <c r="W150" s="5"/>
      <c r="X150" s="5"/>
      <c r="Y150" s="5"/>
      <c r="Z150" s="5"/>
      <c r="AA150" s="5"/>
      <c r="AB150" s="5"/>
      <c r="AC150" s="5">
        <f>VALUE(SUBSTITUTE(SUBSTITUTE(SUBSTITUTE(RIGHT(B150,4),"HO",""),"O",""),"-",""))</f>
        <v>183</v>
      </c>
      <c r="AD150" s="5"/>
      <c r="AE150" s="5" t="str">
        <f>IF(ISBLANK(M150),"",IF(ISBLANK(N150),"",N150 &amp; " ") &amp; M150 &amp; " built in " &amp;R150 &amp; " on a tract of land called " &amp; S150 &amp; " patented by " &amp; TRIM(T150) &amp; " in " &amp; U150 &amp; ";  Original owner(s): " &amp; Q150)</f>
        <v/>
      </c>
      <c r="AF150" s="5" t="str">
        <f>"https://mht.maryland.gov/secure/medusa/PDF/Howard/"&amp;B150&amp;".pdf"</f>
        <v>https://mht.maryland.gov/secure/medusa/PDF/Howard/HO-183.pdf</v>
      </c>
    </row>
    <row r="151" spans="1:32" ht="57.6" x14ac:dyDescent="0.55000000000000004">
      <c r="A151" s="103" t="str">
        <f>HYPERLINK(AF151,B151)</f>
        <v>HO-119</v>
      </c>
      <c r="B151" t="s">
        <v>458</v>
      </c>
      <c r="C151">
        <f>IFERROR(VALUE(SUBSTITUTE(B151,"HO-","")),9999)</f>
        <v>119</v>
      </c>
      <c r="D151" s="4" t="s">
        <v>459</v>
      </c>
      <c r="E151" s="4" t="s">
        <v>460</v>
      </c>
      <c r="F151" s="22" t="s">
        <v>2803</v>
      </c>
      <c r="G151" s="4" t="s">
        <v>1823</v>
      </c>
      <c r="H151" s="4" t="s">
        <v>51</v>
      </c>
      <c r="I151" s="4" t="s">
        <v>136</v>
      </c>
      <c r="J151" s="4"/>
      <c r="K151" s="4"/>
      <c r="L151" s="4" t="s">
        <v>975</v>
      </c>
      <c r="M151" s="4" t="s">
        <v>6536</v>
      </c>
      <c r="N151" s="4" t="s">
        <v>5973</v>
      </c>
      <c r="O151" s="4"/>
      <c r="P151" s="4" t="s">
        <v>6535</v>
      </c>
      <c r="Q151" s="4" t="s">
        <v>6534</v>
      </c>
      <c r="R151" s="22" t="s">
        <v>4805</v>
      </c>
      <c r="S151" s="4"/>
      <c r="T151" s="4" t="str">
        <f>IFERROR(VLOOKUP(UPPER(S151),LandGrants[],7,FALSE),"")</f>
        <v/>
      </c>
      <c r="U151" s="4" t="str">
        <f>IFERROR(VLOOKUP(S151,LandGrants[],9,FALSE),"")</f>
        <v/>
      </c>
      <c r="V151" s="5"/>
      <c r="W151" s="5"/>
      <c r="X151" s="5"/>
      <c r="Y151" s="5"/>
      <c r="Z151" s="5"/>
      <c r="AA151" s="5"/>
      <c r="AB151" s="5"/>
      <c r="AC151" s="5">
        <f>VALUE(SUBSTITUTE(SUBSTITUTE(SUBSTITUTE(RIGHT(B151,4),"HO",""),"O",""),"-",""))</f>
        <v>119</v>
      </c>
      <c r="AD151" s="5"/>
      <c r="AE151" s="5" t="str">
        <f>IF(ISBLANK(M151),"",IF(ISBLANK(N151),"",N151 &amp; " ") &amp; M151 &amp; " built in " &amp;R151 &amp; " on a tract of land called " &amp; S151 &amp; " patented by " &amp; TRIM(T151) &amp; " in " &amp; U151 &amp; ";  Original owner(s): " &amp; Q151)</f>
        <v>Privately-owned L-shaped frame farm house with kitchen wing dating from 1820 built in 1820 (circa) on a tract of land called  patented by  in ;  Original owner(s): John Quick owned 104 acres in 1878 but the kitchen wing was most likely constructed circa 1820</v>
      </c>
      <c r="AF151" s="5" t="str">
        <f>"https://mht.maryland.gov/secure/medusa/PDF/Howard/"&amp;B151&amp;".pdf"</f>
        <v>https://mht.maryland.gov/secure/medusa/PDF/Howard/HO-119.pdf</v>
      </c>
    </row>
    <row r="152" spans="1:32" ht="57.6" x14ac:dyDescent="0.55000000000000004">
      <c r="A152" s="103" t="str">
        <f>HYPERLINK(AF152,B152)</f>
        <v>HO-546</v>
      </c>
      <c r="B152" t="s">
        <v>461</v>
      </c>
      <c r="C152">
        <f>IFERROR(VALUE(SUBSTITUTE(B152,"HO-","")),9999)</f>
        <v>546</v>
      </c>
      <c r="D152" s="4" t="s">
        <v>462</v>
      </c>
      <c r="E152" s="4" t="s">
        <v>463</v>
      </c>
      <c r="F152" s="22" t="s">
        <v>2804</v>
      </c>
      <c r="G152" s="4" t="s">
        <v>2167</v>
      </c>
      <c r="H152" s="4" t="s">
        <v>51</v>
      </c>
      <c r="I152" s="4" t="s">
        <v>136</v>
      </c>
      <c r="J152" s="4"/>
      <c r="K152" s="4"/>
      <c r="L152" s="4" t="s">
        <v>2581</v>
      </c>
      <c r="M152" s="4"/>
      <c r="N152" s="4"/>
      <c r="O152" s="4"/>
      <c r="P152" s="4"/>
      <c r="Q152" s="4"/>
      <c r="R152" s="22"/>
      <c r="S152" s="4"/>
      <c r="T152" s="4" t="str">
        <f>IFERROR(VLOOKUP(UPPER(S152),LandGrants[],7,FALSE),"")</f>
        <v/>
      </c>
      <c r="U152" s="4" t="str">
        <f>IFERROR(VLOOKUP(S152,LandGrants[],9,FALSE),"")</f>
        <v/>
      </c>
      <c r="V152" s="5"/>
      <c r="W152" s="5"/>
      <c r="X152" s="5"/>
      <c r="Y152" s="5"/>
      <c r="Z152" s="5"/>
      <c r="AA152" s="5"/>
      <c r="AB152" s="5"/>
      <c r="AC152" s="5">
        <f>VALUE(SUBSTITUTE(SUBSTITUTE(SUBSTITUTE(RIGHT(B152,4),"HO",""),"O",""),"-",""))</f>
        <v>546</v>
      </c>
      <c r="AD152" s="5"/>
      <c r="AE152" s="5" t="str">
        <f>IF(ISBLANK(M152),"",IF(ISBLANK(N152),"",N152 &amp; " ") &amp; M152 &amp; " built in " &amp;R152 &amp; " on a tract of land called " &amp; S152 &amp; " patented by " &amp; TRIM(T152) &amp; " in " &amp; U152 &amp; ";  Original owner(s): " &amp; Q152)</f>
        <v/>
      </c>
      <c r="AF152" s="5" t="str">
        <f>"https://mht.maryland.gov/secure/medusa/PDF/Howard/"&amp;B152&amp;".pdf"</f>
        <v>https://mht.maryland.gov/secure/medusa/PDF/Howard/HO-546.pdf</v>
      </c>
    </row>
    <row r="153" spans="1:32" ht="57.6" x14ac:dyDescent="0.55000000000000004">
      <c r="A153" s="103" t="str">
        <f>HYPERLINK(AF153,B153)</f>
        <v>HO-423</v>
      </c>
      <c r="B153" t="s">
        <v>464</v>
      </c>
      <c r="C153">
        <f>IFERROR(VALUE(SUBSTITUTE(B153,"HO-","")),9999)</f>
        <v>423</v>
      </c>
      <c r="D153" s="4" t="s">
        <v>465</v>
      </c>
      <c r="E153" s="4" t="s">
        <v>466</v>
      </c>
      <c r="F153" s="22" t="s">
        <v>2805</v>
      </c>
      <c r="G153" s="4" t="s">
        <v>1339</v>
      </c>
      <c r="H153" s="4" t="s">
        <v>40</v>
      </c>
      <c r="I153" s="4" t="s">
        <v>136</v>
      </c>
      <c r="J153" s="4"/>
      <c r="K153" s="4"/>
      <c r="L153" s="4" t="s">
        <v>975</v>
      </c>
      <c r="M153" s="4" t="s">
        <v>10288</v>
      </c>
      <c r="N153" s="4" t="s">
        <v>5973</v>
      </c>
      <c r="O153" s="4">
        <v>1978</v>
      </c>
      <c r="P153" s="4" t="s">
        <v>10289</v>
      </c>
      <c r="Q153" s="4" t="s">
        <v>10291</v>
      </c>
      <c r="R153" s="22" t="s">
        <v>10290</v>
      </c>
      <c r="S153" s="4" t="s">
        <v>4261</v>
      </c>
      <c r="T153" s="4" t="str">
        <f>IFERROR(VLOOKUP(UPPER(S153),LandGrants[],7,FALSE),"")</f>
        <v/>
      </c>
      <c r="U153" s="4" t="str">
        <f>IFERROR(VLOOKUP(S153,LandGrants[],9,FALSE),"")</f>
        <v xml:space="preserve"> Charles  Carroll</v>
      </c>
      <c r="V153" s="5"/>
      <c r="W153" s="5"/>
      <c r="X153" s="5"/>
      <c r="Y153" s="5"/>
      <c r="Z153" s="5"/>
      <c r="AA153" s="5"/>
      <c r="AB153" s="5"/>
      <c r="AC153" s="5">
        <f>VALUE(SUBSTITUTE(SUBSTITUTE(SUBSTITUTE(RIGHT(B153,4),"HO",""),"O",""),"-",""))</f>
        <v>423</v>
      </c>
      <c r="AD153" s="5"/>
      <c r="AE153" s="5" t="str">
        <f>IF(ISBLANK(M153),"",IF(ISBLANK(N153),"",N153 &amp; " ") &amp; M153 &amp; " built in " &amp;R153 &amp; " on a tract of land called " &amp; S153 &amp; " patented by " &amp; TRIM(T153) &amp; " in " &amp; U153 &amp; ";  Original owner(s): " &amp; Q153)</f>
        <v>Privately-owned 2-story 5x1 bay gable-roofed brick house built in 1810 (circa) on a tract of land called Doohoregan patented by  in  Charles  Carroll;  Original owner(s): Thought to be a descendant of Charles Carroll</v>
      </c>
      <c r="AF153" s="5" t="str">
        <f>"https://mht.maryland.gov/secure/medusa/PDF/Howard/"&amp;B153&amp;".pdf"</f>
        <v>https://mht.maryland.gov/secure/medusa/PDF/Howard/HO-423.pdf</v>
      </c>
    </row>
    <row r="154" spans="1:32" ht="57.6" x14ac:dyDescent="0.55000000000000004">
      <c r="A154" s="103" t="str">
        <f>HYPERLINK(AF154,B154)</f>
        <v>HO-877</v>
      </c>
      <c r="B154" t="s">
        <v>467</v>
      </c>
      <c r="C154">
        <f>IFERROR(VALUE(SUBSTITUTE(B154,"HO-","")),9999)</f>
        <v>877</v>
      </c>
      <c r="D154" s="4" t="s">
        <v>468</v>
      </c>
      <c r="E154" s="4" t="s">
        <v>469</v>
      </c>
      <c r="F154" s="22" t="s">
        <v>2806</v>
      </c>
      <c r="G154" s="4" t="s">
        <v>126</v>
      </c>
      <c r="H154" s="4" t="s">
        <v>296</v>
      </c>
      <c r="I154" s="4" t="s">
        <v>136</v>
      </c>
      <c r="J154" s="4"/>
      <c r="K154" s="4"/>
      <c r="L154" s="4" t="s">
        <v>2585</v>
      </c>
      <c r="M154" s="4"/>
      <c r="N154" s="4"/>
      <c r="O154" s="4"/>
      <c r="P154" s="4"/>
      <c r="Q154" s="4"/>
      <c r="R154" s="22"/>
      <c r="S154" s="4"/>
      <c r="T154" s="4" t="str">
        <f>IFERROR(VLOOKUP(UPPER(S154),LandGrants[],7,FALSE),"")</f>
        <v/>
      </c>
      <c r="U154" s="4" t="str">
        <f>IFERROR(VLOOKUP(S154,LandGrants[],9,FALSE),"")</f>
        <v/>
      </c>
      <c r="V154" s="5"/>
      <c r="W154" s="5"/>
      <c r="X154" s="5"/>
      <c r="Y154" s="5"/>
      <c r="Z154" s="5"/>
      <c r="AA154" s="5"/>
      <c r="AB154" s="5"/>
      <c r="AC154" s="5">
        <f>VALUE(SUBSTITUTE(SUBSTITUTE(SUBSTITUTE(RIGHT(B154,4),"HO",""),"O",""),"-",""))</f>
        <v>877</v>
      </c>
      <c r="AD154" s="5"/>
      <c r="AE154" s="5" t="str">
        <f>IF(ISBLANK(M154),"",IF(ISBLANK(N154),"",N154 &amp; " ") &amp; M154 &amp; " built in " &amp;R154 &amp; " on a tract of land called " &amp; S154 &amp; " patented by " &amp; TRIM(T154) &amp; " in " &amp; U154 &amp; ";  Original owner(s): " &amp; Q154)</f>
        <v/>
      </c>
      <c r="AF154" s="5" t="str">
        <f>"https://mht.maryland.gov/secure/medusa/PDF/Howard/"&amp;B154&amp;".pdf"</f>
        <v>https://mht.maryland.gov/secure/medusa/PDF/Howard/HO-877.pdf</v>
      </c>
    </row>
    <row r="155" spans="1:32" ht="57.6" x14ac:dyDescent="0.55000000000000004">
      <c r="A155" s="103" t="str">
        <f>HYPERLINK(AF155,B155)</f>
        <v>HO-082</v>
      </c>
      <c r="B155" t="s">
        <v>10222</v>
      </c>
      <c r="C155">
        <f>IFERROR(VALUE(SUBSTITUTE(B155,"HO-","")),9999)</f>
        <v>82</v>
      </c>
      <c r="D155" s="4" t="s">
        <v>470</v>
      </c>
      <c r="E155" s="4" t="s">
        <v>471</v>
      </c>
      <c r="F155" s="22" t="s">
        <v>2807</v>
      </c>
      <c r="G155" s="4" t="s">
        <v>1713</v>
      </c>
      <c r="H155" s="4" t="s">
        <v>40</v>
      </c>
      <c r="I155" s="4" t="s">
        <v>136</v>
      </c>
      <c r="J155" s="4"/>
      <c r="K155" s="4"/>
      <c r="L155" s="4" t="s">
        <v>975</v>
      </c>
      <c r="M155" s="4"/>
      <c r="N155" s="4"/>
      <c r="O155" s="4"/>
      <c r="P155" s="4"/>
      <c r="Q155" s="4"/>
      <c r="R155" s="22"/>
      <c r="S155" s="4"/>
      <c r="T155" s="4" t="str">
        <f>IFERROR(VLOOKUP(UPPER(S155),LandGrants[],7,FALSE),"")</f>
        <v/>
      </c>
      <c r="U155" s="4" t="str">
        <f>IFERROR(VLOOKUP(S155,LandGrants[],9,FALSE),"")</f>
        <v/>
      </c>
      <c r="V155" s="5"/>
      <c r="W155" s="5"/>
      <c r="X155" s="5"/>
      <c r="Y155" s="5"/>
      <c r="Z155" s="5"/>
      <c r="AA155" s="5"/>
      <c r="AB155" s="5"/>
      <c r="AC155" s="5">
        <f>VALUE(SUBSTITUTE(SUBSTITUTE(SUBSTITUTE(RIGHT(B155,4),"HO",""),"O",""),"-",""))</f>
        <v>82</v>
      </c>
      <c r="AD155" s="5"/>
      <c r="AE155" s="5" t="str">
        <f>IF(ISBLANK(M155),"",IF(ISBLANK(N155),"",N155 &amp; " ") &amp; M155 &amp; " built in " &amp;R155 &amp; " on a tract of land called " &amp; S155 &amp; " patented by " &amp; TRIM(T155) &amp; " in " &amp; U155 &amp; ";  Original owner(s): " &amp; Q155)</f>
        <v/>
      </c>
      <c r="AF155" s="5" t="str">
        <f>"https://mht.maryland.gov/secure/medusa/PDF/Howard/"&amp;B155&amp;".pdf"</f>
        <v>https://mht.maryland.gov/secure/medusa/PDF/Howard/HO-082.pdf</v>
      </c>
    </row>
    <row r="156" spans="1:32" ht="57.6" x14ac:dyDescent="0.55000000000000004">
      <c r="A156" s="103" t="str">
        <f>HYPERLINK(AF156,B156)</f>
        <v>HO-503</v>
      </c>
      <c r="B156" t="s">
        <v>472</v>
      </c>
      <c r="C156">
        <f>IFERROR(VALUE(SUBSTITUTE(B156,"HO-","")),9999)</f>
        <v>503</v>
      </c>
      <c r="D156" s="4" t="s">
        <v>473</v>
      </c>
      <c r="E156" s="4" t="s">
        <v>474</v>
      </c>
      <c r="F156" s="22" t="s">
        <v>2808</v>
      </c>
      <c r="G156" s="4" t="s">
        <v>2809</v>
      </c>
      <c r="H156" s="4" t="s">
        <v>47</v>
      </c>
      <c r="I156" s="4" t="s">
        <v>136</v>
      </c>
      <c r="J156" s="4"/>
      <c r="K156" s="4"/>
      <c r="L156" s="4" t="s">
        <v>975</v>
      </c>
      <c r="M156" s="4"/>
      <c r="N156" s="4"/>
      <c r="O156" s="4"/>
      <c r="P156" s="4"/>
      <c r="Q156" s="4"/>
      <c r="R156" s="22"/>
      <c r="S156" s="4"/>
      <c r="T156" s="4" t="str">
        <f>IFERROR(VLOOKUP(UPPER(S156),LandGrants[],7,FALSE),"")</f>
        <v/>
      </c>
      <c r="U156" s="4" t="str">
        <f>IFERROR(VLOOKUP(S156,LandGrants[],9,FALSE),"")</f>
        <v/>
      </c>
      <c r="V156" s="5"/>
      <c r="W156" s="5"/>
      <c r="X156" s="5"/>
      <c r="Y156" s="5"/>
      <c r="Z156" s="5"/>
      <c r="AA156" s="5"/>
      <c r="AB156" s="5"/>
      <c r="AC156" s="5">
        <f>VALUE(SUBSTITUTE(SUBSTITUTE(SUBSTITUTE(RIGHT(B156,4),"HO",""),"O",""),"-",""))</f>
        <v>503</v>
      </c>
      <c r="AD156" s="5"/>
      <c r="AE156" s="5" t="str">
        <f>IF(ISBLANK(M156),"",IF(ISBLANK(N156),"",N156 &amp; " ") &amp; M156 &amp; " built in " &amp;R156 &amp; " on a tract of land called " &amp; S156 &amp; " patented by " &amp; TRIM(T156) &amp; " in " &amp; U156 &amp; ";  Original owner(s): " &amp; Q156)</f>
        <v/>
      </c>
      <c r="AF156" s="5" t="str">
        <f>"https://mht.maryland.gov/secure/medusa/PDF/Howard/"&amp;B156&amp;".pdf"</f>
        <v>https://mht.maryland.gov/secure/medusa/PDF/Howard/HO-503.pdf</v>
      </c>
    </row>
    <row r="157" spans="1:32" ht="57.6" x14ac:dyDescent="0.55000000000000004">
      <c r="A157" s="103" t="str">
        <f>HYPERLINK(AF157,B157)</f>
        <v>HO-446</v>
      </c>
      <c r="B157" t="s">
        <v>475</v>
      </c>
      <c r="C157">
        <f>IFERROR(VALUE(SUBSTITUTE(B157,"HO-","")),9999)</f>
        <v>446</v>
      </c>
      <c r="D157" s="4" t="s">
        <v>476</v>
      </c>
      <c r="E157" s="4" t="s">
        <v>477</v>
      </c>
      <c r="F157" s="22" t="s">
        <v>2810</v>
      </c>
      <c r="G157" s="4" t="s">
        <v>2657</v>
      </c>
      <c r="H157" s="4" t="s">
        <v>47</v>
      </c>
      <c r="I157" s="4"/>
      <c r="J157" s="4"/>
      <c r="K157" s="4"/>
      <c r="L157" s="4" t="s">
        <v>975</v>
      </c>
      <c r="M157" s="4" t="s">
        <v>6054</v>
      </c>
      <c r="N157" s="4" t="s">
        <v>5973</v>
      </c>
      <c r="O157" s="4"/>
      <c r="P157" s="4"/>
      <c r="Q157" s="4" t="s">
        <v>6020</v>
      </c>
      <c r="R157" s="22" t="s">
        <v>6019</v>
      </c>
      <c r="S157" s="4" t="s">
        <v>8869</v>
      </c>
      <c r="T157" s="4" t="str">
        <f>IFERROR(VLOOKUP(UPPER(S157),LandGrants[],7,FALSE),"")</f>
        <v>1695-11</v>
      </c>
      <c r="U157" s="4" t="str">
        <f>IFERROR(VLOOKUP(S157,LandGrants[],9,FALSE),"")</f>
        <v xml:space="preserve"> Mordecai  Moore</v>
      </c>
      <c r="V157" s="5"/>
      <c r="W157" s="5"/>
      <c r="X157" s="5"/>
      <c r="Y157" s="5"/>
      <c r="Z157" s="5"/>
      <c r="AA157" s="5"/>
      <c r="AB157" s="5"/>
      <c r="AC157" s="5">
        <f>VALUE(SUBSTITUTE(SUBSTITUTE(SUBSTITUTE(RIGHT(B157,4),"HO",""),"O",""),"-",""))</f>
        <v>446</v>
      </c>
      <c r="AD157" s="5"/>
      <c r="AE157" s="5" t="str">
        <f>IF(ISBLANK(M157),"",IF(ISBLANK(N157),"",N157 &amp; " ") &amp; M157 &amp; " built in " &amp;R157 &amp; " on a tract of land called " &amp; S157 &amp; " patented by " &amp; TRIM(T157) &amp; " in " &amp; U157 &amp; ";  Original owner(s): " &amp; Q157)</f>
        <v>Privately-owned 2.5-story 3x2 bay gable-roofed Gothic-style frame cottage built in 1851 (circa) on a tract of land called Moores Morning Choice patented by 1695-11 in  Mordecai  Moore;  Original owner(s): William Bose Dobbin who sold it to F. Donaldson by 1877.</v>
      </c>
      <c r="AF157" s="5" t="str">
        <f>"https://mht.maryland.gov/secure/medusa/PDF/Howard/"&amp;B157&amp;".pdf"</f>
        <v>https://mht.maryland.gov/secure/medusa/PDF/Howard/HO-446.pdf</v>
      </c>
    </row>
    <row r="158" spans="1:32" ht="57.6" x14ac:dyDescent="0.55000000000000004">
      <c r="A158" s="103" t="str">
        <f>HYPERLINK(AF158,B158)</f>
        <v>HO-840</v>
      </c>
      <c r="B158" t="s">
        <v>478</v>
      </c>
      <c r="C158">
        <f>IFERROR(VALUE(SUBSTITUTE(B158,"HO-","")),9999)</f>
        <v>840</v>
      </c>
      <c r="D158" s="4" t="s">
        <v>479</v>
      </c>
      <c r="E158" s="4" t="s">
        <v>480</v>
      </c>
      <c r="F158" s="22" t="s">
        <v>2811</v>
      </c>
      <c r="G158" s="4" t="s">
        <v>2812</v>
      </c>
      <c r="H158" s="4" t="s">
        <v>47</v>
      </c>
      <c r="I158" s="4" t="s">
        <v>136</v>
      </c>
      <c r="J158" s="4"/>
      <c r="K158" s="4"/>
      <c r="L158" s="4" t="s">
        <v>2583</v>
      </c>
      <c r="M158" s="4"/>
      <c r="N158" s="4"/>
      <c r="O158" s="4"/>
      <c r="P158" s="4"/>
      <c r="Q158" s="4"/>
      <c r="R158" s="22"/>
      <c r="S158" s="4"/>
      <c r="T158" s="4" t="str">
        <f>IFERROR(VLOOKUP(UPPER(S158),LandGrants[],7,FALSE),"")</f>
        <v/>
      </c>
      <c r="U158" s="4" t="str">
        <f>IFERROR(VLOOKUP(S158,LandGrants[],9,FALSE),"")</f>
        <v/>
      </c>
      <c r="V158" s="5"/>
      <c r="W158" s="5"/>
      <c r="X158" s="5"/>
      <c r="Y158" s="5"/>
      <c r="Z158" s="5"/>
      <c r="AA158" s="5"/>
      <c r="AB158" s="5"/>
      <c r="AC158" s="5">
        <f>VALUE(SUBSTITUTE(SUBSTITUTE(SUBSTITUTE(RIGHT(B158,4),"HO",""),"O",""),"-",""))</f>
        <v>840</v>
      </c>
      <c r="AD158" s="5"/>
      <c r="AE158" s="5" t="str">
        <f>IF(ISBLANK(M158),"",IF(ISBLANK(N158),"",N158 &amp; " ") &amp; M158 &amp; " built in " &amp;R158 &amp; " on a tract of land called " &amp; S158 &amp; " patented by " &amp; TRIM(T158) &amp; " in " &amp; U158 &amp; ";  Original owner(s): " &amp; Q158)</f>
        <v/>
      </c>
      <c r="AF158" s="5" t="str">
        <f>"https://mht.maryland.gov/secure/medusa/PDF/Howard/"&amp;B158&amp;".pdf"</f>
        <v>https://mht.maryland.gov/secure/medusa/PDF/Howard/HO-840.pdf</v>
      </c>
    </row>
    <row r="159" spans="1:32" ht="72" x14ac:dyDescent="0.55000000000000004">
      <c r="A159" s="103" t="str">
        <f>HYPERLINK(AF159,B159)</f>
        <v>HO-028</v>
      </c>
      <c r="B159" t="s">
        <v>10174</v>
      </c>
      <c r="C159">
        <f>IFERROR(VALUE(SUBSTITUTE(B159,"HO-","")),9999)</f>
        <v>28</v>
      </c>
      <c r="D159" s="4" t="s">
        <v>2</v>
      </c>
      <c r="E159" s="4" t="s">
        <v>481</v>
      </c>
      <c r="F159" s="22" t="s">
        <v>2653</v>
      </c>
      <c r="G159" s="4" t="s">
        <v>2813</v>
      </c>
      <c r="H159" s="4" t="s">
        <v>40</v>
      </c>
      <c r="I159" s="4" t="s">
        <v>136</v>
      </c>
      <c r="J159" s="4" t="s">
        <v>3727</v>
      </c>
      <c r="K159" s="4"/>
      <c r="L159" s="4" t="s">
        <v>975</v>
      </c>
      <c r="M159" s="4" t="s">
        <v>5985</v>
      </c>
      <c r="N159" s="4" t="s">
        <v>5976</v>
      </c>
      <c r="O159" s="4">
        <v>2001</v>
      </c>
      <c r="P159" s="4"/>
      <c r="Q159" s="4" t="s">
        <v>4593</v>
      </c>
      <c r="R159" s="22" t="s">
        <v>3941</v>
      </c>
      <c r="S159" s="4" t="s">
        <v>6669</v>
      </c>
      <c r="T159" s="4" t="str">
        <f>IFERROR(VLOOKUP(UPPER(S159),LandGrants[],7,FALSE),"")</f>
        <v/>
      </c>
      <c r="U159" s="4" t="str">
        <f>IFERROR(VLOOKUP(S159,LandGrants[],9,FALSE),"")</f>
        <v xml:space="preserve"> John  Dorsey</v>
      </c>
      <c r="V159" s="5" t="s">
        <v>3942</v>
      </c>
      <c r="W159" s="11" t="s">
        <v>2</v>
      </c>
      <c r="X159" s="5"/>
      <c r="Y159" s="11" t="s">
        <v>3999</v>
      </c>
      <c r="Z159" s="5"/>
      <c r="AA159" s="5"/>
      <c r="AB159" s="5"/>
      <c r="AC159" s="5">
        <f>VALUE(SUBSTITUTE(SUBSTITUTE(SUBSTITUTE(RIGHT(B159,4),"HO",""),"O",""),"-",""))</f>
        <v>28</v>
      </c>
      <c r="AD159" s="5"/>
      <c r="AE159" s="5" t="str">
        <f>IF(ISBLANK(M159),"",IF(ISBLANK(N159),"",N159 &amp; " ") &amp; M159 &amp; " built in " &amp;R159 &amp; " on a tract of land called " &amp; S159 &amp; " patented by " &amp; TRIM(T159) &amp; " in " &amp; U159 &amp; ";  Original owner(s): " &amp; Q159)</f>
        <v>Commercially-owned Colonial/Georgian manor house built in 1798-1824 on a tract of land called Dorseys Search - John patented by  in  John  Dorsey;  Original owner(s): Hon. John Dorsey to gs "Patuxent" John Dorsey in 1716, to his son Ely before 1761, to Richard Ridgely in 1794, to Caleb Dorsey of Caleb in 1824</v>
      </c>
      <c r="AF159" s="5" t="str">
        <f>"https://mht.maryland.gov/secure/medusa/PDF/Howard/"&amp;B159&amp;".pdf"</f>
        <v>https://mht.maryland.gov/secure/medusa/PDF/Howard/HO-028.pdf</v>
      </c>
    </row>
    <row r="160" spans="1:32" ht="57.6" x14ac:dyDescent="0.55000000000000004">
      <c r="A160" s="103" t="str">
        <f>HYPERLINK(AF160,B160)</f>
        <v>HO-228</v>
      </c>
      <c r="B160" t="s">
        <v>482</v>
      </c>
      <c r="C160">
        <f>IFERROR(VALUE(SUBSTITUTE(B160,"HO-","")),9999)</f>
        <v>228</v>
      </c>
      <c r="D160" s="4" t="s">
        <v>483</v>
      </c>
      <c r="E160" s="4" t="s">
        <v>284</v>
      </c>
      <c r="F160" s="22" t="s">
        <v>2585</v>
      </c>
      <c r="G160" s="4" t="s">
        <v>284</v>
      </c>
      <c r="H160" s="4" t="s">
        <v>82</v>
      </c>
      <c r="I160" s="4" t="s">
        <v>136</v>
      </c>
      <c r="J160" s="4"/>
      <c r="K160" s="4"/>
      <c r="L160" s="4" t="s">
        <v>975</v>
      </c>
      <c r="M160" s="4"/>
      <c r="N160" s="4"/>
      <c r="O160" s="4"/>
      <c r="P160" s="4"/>
      <c r="Q160" s="4"/>
      <c r="R160" s="22"/>
      <c r="S160" s="4"/>
      <c r="T160" s="4" t="str">
        <f>IFERROR(VLOOKUP(UPPER(S160),LandGrants[],7,FALSE),"")</f>
        <v/>
      </c>
      <c r="U160" s="4" t="str">
        <f>IFERROR(VLOOKUP(S160,LandGrants[],9,FALSE),"")</f>
        <v/>
      </c>
      <c r="V160" s="5"/>
      <c r="W160" s="5"/>
      <c r="X160" s="5"/>
      <c r="Y160" s="5"/>
      <c r="Z160" s="5"/>
      <c r="AA160" s="5"/>
      <c r="AB160" s="5"/>
      <c r="AC160" s="5">
        <f>VALUE(SUBSTITUTE(SUBSTITUTE(SUBSTITUTE(RIGHT(B160,4),"HO",""),"O",""),"-",""))</f>
        <v>228</v>
      </c>
      <c r="AD160" s="5"/>
      <c r="AE160" s="5" t="str">
        <f>IF(ISBLANK(M160),"",IF(ISBLANK(N160),"",N160 &amp; " ") &amp; M160 &amp; " built in " &amp;R160 &amp; " on a tract of land called " &amp; S160 &amp; " patented by " &amp; TRIM(T160) &amp; " in " &amp; U160 &amp; ";  Original owner(s): " &amp; Q160)</f>
        <v/>
      </c>
      <c r="AF160" s="5" t="str">
        <f>"https://mht.maryland.gov/secure/medusa/PDF/Howard/"&amp;B160&amp;".pdf"</f>
        <v>https://mht.maryland.gov/secure/medusa/PDF/Howard/HO-228.pdf</v>
      </c>
    </row>
    <row r="161" spans="1:32" ht="57.6" x14ac:dyDescent="0.55000000000000004">
      <c r="A161" s="103" t="str">
        <f>HYPERLINK(AF161,B161)</f>
        <v>HO-380</v>
      </c>
      <c r="B161" t="s">
        <v>484</v>
      </c>
      <c r="C161">
        <f>IFERROR(VALUE(SUBSTITUTE(B161,"HO-","")),9999)</f>
        <v>380</v>
      </c>
      <c r="D161" s="4" t="s">
        <v>485</v>
      </c>
      <c r="E161" s="4" t="s">
        <v>486</v>
      </c>
      <c r="F161" s="22" t="s">
        <v>2814</v>
      </c>
      <c r="G161" s="4" t="s">
        <v>2815</v>
      </c>
      <c r="H161" s="4" t="s">
        <v>47</v>
      </c>
      <c r="I161" s="4"/>
      <c r="J161" s="4"/>
      <c r="K161" s="4"/>
      <c r="L161" s="4" t="s">
        <v>975</v>
      </c>
      <c r="M161" s="4" t="s">
        <v>6055</v>
      </c>
      <c r="N161" s="4" t="s">
        <v>5973</v>
      </c>
      <c r="O161" s="4"/>
      <c r="P161" s="4"/>
      <c r="Q161" s="4" t="s">
        <v>6021</v>
      </c>
      <c r="R161" s="22" t="s">
        <v>6022</v>
      </c>
      <c r="S161" s="4" t="s">
        <v>8869</v>
      </c>
      <c r="T161" s="4" t="str">
        <f>IFERROR(VLOOKUP(UPPER(S161),LandGrants[],7,FALSE),"")</f>
        <v>1695-11</v>
      </c>
      <c r="U161" s="4" t="str">
        <f>IFERROR(VLOOKUP(S161,LandGrants[],9,FALSE),"")</f>
        <v xml:space="preserve"> Mordecai  Moore</v>
      </c>
      <c r="V161" s="5"/>
      <c r="W161" s="5"/>
      <c r="X161" s="5"/>
      <c r="Y161" s="5"/>
      <c r="Z161" s="5"/>
      <c r="AA161" s="5"/>
      <c r="AB161" s="5"/>
      <c r="AC161" s="5">
        <f>VALUE(SUBSTITUTE(SUBSTITUTE(SUBSTITUTE(RIGHT(B161,4),"HO",""),"O",""),"-",""))</f>
        <v>380</v>
      </c>
      <c r="AD161" s="5"/>
      <c r="AE161" s="5" t="str">
        <f>IF(ISBLANK(M161),"",IF(ISBLANK(N161),"",N161 &amp; " ") &amp; M161 &amp; " built in " &amp;R161 &amp; " on a tract of land called " &amp; S161 &amp; " patented by " &amp; TRIM(T161) &amp; " in " &amp; U161 &amp; ";  Original owner(s): " &amp; Q161)</f>
        <v>Privately-owned 2.5-story 3x2 bay gable-roofed frame cottage built in 1875 (circa) on a tract of land called Moores Morning Choice patented by 1695-11 in  Mordecai  Moore;  Original owner(s): Thomas M. Dobbin son of G.W. Dobbin</v>
      </c>
      <c r="AF161" s="5" t="str">
        <f>"https://mht.maryland.gov/secure/medusa/PDF/Howard/"&amp;B161&amp;".pdf"</f>
        <v>https://mht.maryland.gov/secure/medusa/PDF/Howard/HO-380.pdf</v>
      </c>
    </row>
    <row r="162" spans="1:32" ht="86.4" x14ac:dyDescent="0.55000000000000004">
      <c r="A162" s="103" t="str">
        <f>HYPERLINK(AF162,B162)</f>
        <v>HO-022</v>
      </c>
      <c r="B162" t="s">
        <v>10168</v>
      </c>
      <c r="C162">
        <f>IFERROR(VALUE(SUBSTITUTE(B162,"HO-","")),9999)</f>
        <v>22</v>
      </c>
      <c r="D162" s="4" t="s">
        <v>487</v>
      </c>
      <c r="E162" s="4" t="s">
        <v>488</v>
      </c>
      <c r="F162" s="22" t="s">
        <v>2816</v>
      </c>
      <c r="G162" s="4" t="s">
        <v>494</v>
      </c>
      <c r="H162" s="4" t="s">
        <v>40</v>
      </c>
      <c r="I162" s="4" t="s">
        <v>136</v>
      </c>
      <c r="J162" s="4" t="s">
        <v>136</v>
      </c>
      <c r="K162" s="4"/>
      <c r="L162" s="4" t="s">
        <v>975</v>
      </c>
      <c r="M162" s="4" t="s">
        <v>5986</v>
      </c>
      <c r="N162" s="4" t="s">
        <v>5973</v>
      </c>
      <c r="O162" s="4">
        <v>1977</v>
      </c>
      <c r="P162" s="4" t="s">
        <v>3945</v>
      </c>
      <c r="Q162" s="4" t="s">
        <v>6023</v>
      </c>
      <c r="R162" s="22" t="s">
        <v>3711</v>
      </c>
      <c r="S162" s="4" t="s">
        <v>4261</v>
      </c>
      <c r="T162" s="4" t="str">
        <f>IFERROR(VLOOKUP(UPPER(S162),LandGrants[],7,FALSE),"")</f>
        <v/>
      </c>
      <c r="U162" s="4" t="str">
        <f>IFERROR(VLOOKUP(S162,LandGrants[],9,FALSE),"")</f>
        <v xml:space="preserve"> Charles  Carroll</v>
      </c>
      <c r="V162" s="5"/>
      <c r="W162" s="11" t="s">
        <v>3943</v>
      </c>
      <c r="X162" s="5"/>
      <c r="Y162" s="11" t="s">
        <v>4000</v>
      </c>
      <c r="Z162" s="11" t="s">
        <v>3944</v>
      </c>
      <c r="AA162" s="5"/>
      <c r="AB162" s="5"/>
      <c r="AC162" s="5">
        <f>VALUE(SUBSTITUTE(SUBSTITUTE(SUBSTITUTE(RIGHT(B162,4),"HO",""),"O",""),"-",""))</f>
        <v>22</v>
      </c>
      <c r="AD162" s="5"/>
      <c r="AE162" s="5" t="str">
        <f>IF(ISBLANK(M162),"",IF(ISBLANK(N162),"",N162 &amp; " ") &amp; M162 &amp; " built in " &amp;R162 &amp; " on a tract of land called " &amp; S162 &amp; " patented by " &amp; TRIM(T162) &amp; " in " &amp; U162 &amp; ";  Original owner(s): " &amp; Q162)</f>
        <v>Privately-owned Georgian/Greek Revival manor house built in 1727 on a tract of land called Doohoregan patented by  in  Charles  Carroll;  Original owner(s): Charles Carroll II who kept it as a country house for himself and a primary residence for his wife and son Charles Carroll of Carrolton, whose remains lie in the attached chapel.</v>
      </c>
      <c r="AF162" s="5" t="str">
        <f>"https://mht.maryland.gov/secure/medusa/PDF/Howard/"&amp;B162&amp;".pdf"</f>
        <v>https://mht.maryland.gov/secure/medusa/PDF/Howard/HO-022.pdf</v>
      </c>
    </row>
    <row r="163" spans="1:32" ht="57.6" x14ac:dyDescent="0.55000000000000004">
      <c r="A163" s="103" t="str">
        <f>HYPERLINK(AF163,B163)</f>
        <v>HO-130</v>
      </c>
      <c r="B163" t="s">
        <v>489</v>
      </c>
      <c r="C163">
        <f>IFERROR(VALUE(SUBSTITUTE(B163,"HO-","")),9999)</f>
        <v>130</v>
      </c>
      <c r="D163" s="4" t="s">
        <v>490</v>
      </c>
      <c r="E163" s="4" t="s">
        <v>491</v>
      </c>
      <c r="F163" s="22" t="s">
        <v>2817</v>
      </c>
      <c r="G163" s="4" t="s">
        <v>2818</v>
      </c>
      <c r="H163" s="4" t="s">
        <v>40</v>
      </c>
      <c r="I163" s="4"/>
      <c r="J163" s="4"/>
      <c r="K163" s="4"/>
      <c r="L163" s="4" t="s">
        <v>975</v>
      </c>
      <c r="M163" s="4"/>
      <c r="N163" s="4"/>
      <c r="O163" s="4"/>
      <c r="P163" s="4"/>
      <c r="Q163" s="4"/>
      <c r="R163" s="22"/>
      <c r="S163" s="4"/>
      <c r="T163" s="4" t="str">
        <f>IFERROR(VLOOKUP(UPPER(S163),LandGrants[],7,FALSE),"")</f>
        <v/>
      </c>
      <c r="U163" s="4" t="str">
        <f>IFERROR(VLOOKUP(S163,LandGrants[],9,FALSE),"")</f>
        <v/>
      </c>
      <c r="V163" s="5"/>
      <c r="W163" s="5"/>
      <c r="X163" s="5"/>
      <c r="Y163" s="5"/>
      <c r="Z163" s="5"/>
      <c r="AA163" s="5"/>
      <c r="AB163" s="5"/>
      <c r="AC163" s="5">
        <f>VALUE(SUBSTITUTE(SUBSTITUTE(SUBSTITUTE(RIGHT(B163,4),"HO",""),"O",""),"-",""))</f>
        <v>130</v>
      </c>
      <c r="AD163" s="5"/>
      <c r="AE163" s="5" t="str">
        <f>IF(ISBLANK(M163),"",IF(ISBLANK(N163),"",N163 &amp; " ") &amp; M163 &amp; " built in " &amp;R163 &amp; " on a tract of land called " &amp; S163 &amp; " patented by " &amp; TRIM(T163) &amp; " in " &amp; U163 &amp; ";  Original owner(s): " &amp; Q163)</f>
        <v/>
      </c>
      <c r="AF163" s="5" t="str">
        <f>"https://mht.maryland.gov/secure/medusa/PDF/Howard/"&amp;B163&amp;".pdf"</f>
        <v>https://mht.maryland.gov/secure/medusa/PDF/Howard/HO-130.pdf</v>
      </c>
    </row>
    <row r="164" spans="1:32" ht="57.6" x14ac:dyDescent="0.55000000000000004">
      <c r="A164" s="103" t="str">
        <f>HYPERLINK(AF164,B164)</f>
        <v>HO-133</v>
      </c>
      <c r="B164" t="s">
        <v>492</v>
      </c>
      <c r="C164">
        <f>IFERROR(VALUE(SUBSTITUTE(B164,"HO-","")),9999)</f>
        <v>133</v>
      </c>
      <c r="D164" s="4" t="s">
        <v>493</v>
      </c>
      <c r="E164" s="4" t="s">
        <v>494</v>
      </c>
      <c r="F164" s="22" t="s">
        <v>2585</v>
      </c>
      <c r="G164" s="4" t="s">
        <v>494</v>
      </c>
      <c r="H164" s="4" t="s">
        <v>40</v>
      </c>
      <c r="I164" s="4"/>
      <c r="J164" s="4"/>
      <c r="K164" s="4"/>
      <c r="L164" s="4" t="s">
        <v>975</v>
      </c>
      <c r="M164" s="4"/>
      <c r="N164" s="4"/>
      <c r="O164" s="4"/>
      <c r="P164" s="4"/>
      <c r="Q164" s="4"/>
      <c r="R164" s="22"/>
      <c r="S164" s="4"/>
      <c r="T164" s="4" t="str">
        <f>IFERROR(VLOOKUP(UPPER(S164),LandGrants[],7,FALSE),"")</f>
        <v/>
      </c>
      <c r="U164" s="4" t="str">
        <f>IFERROR(VLOOKUP(S164,LandGrants[],9,FALSE),"")</f>
        <v/>
      </c>
      <c r="V164" s="5"/>
      <c r="W164" s="5"/>
      <c r="X164" s="5"/>
      <c r="Y164" s="5"/>
      <c r="Z164" s="5"/>
      <c r="AA164" s="5"/>
      <c r="AB164" s="5"/>
      <c r="AC164" s="5">
        <f>VALUE(SUBSTITUTE(SUBSTITUTE(SUBSTITUTE(RIGHT(B164,4),"HO",""),"O",""),"-",""))</f>
        <v>133</v>
      </c>
      <c r="AD164" s="5"/>
      <c r="AE164" s="5" t="str">
        <f>IF(ISBLANK(M164),"",IF(ISBLANK(N164),"",N164 &amp; " ") &amp; M164 &amp; " built in " &amp;R164 &amp; " on a tract of land called " &amp; S164 &amp; " patented by " &amp; TRIM(T164) &amp; " in " &amp; U164 &amp; ";  Original owner(s): " &amp; Q164)</f>
        <v/>
      </c>
      <c r="AF164" s="5" t="str">
        <f>"https://mht.maryland.gov/secure/medusa/PDF/Howard/"&amp;B164&amp;".pdf"</f>
        <v>https://mht.maryland.gov/secure/medusa/PDF/Howard/HO-133.pdf</v>
      </c>
    </row>
    <row r="165" spans="1:32" ht="57.6" x14ac:dyDescent="0.55000000000000004">
      <c r="A165" s="103" t="str">
        <f>HYPERLINK(AF165,B165)</f>
        <v>HO-1089</v>
      </c>
      <c r="B165" t="s">
        <v>495</v>
      </c>
      <c r="C165">
        <f>IFERROR(VALUE(SUBSTITUTE(B165,"HO-","")),9999)</f>
        <v>1089</v>
      </c>
      <c r="D165" s="4" t="s">
        <v>496</v>
      </c>
      <c r="E165" s="4" t="s">
        <v>497</v>
      </c>
      <c r="F165" s="22" t="s">
        <v>2585</v>
      </c>
      <c r="G165" s="4" t="s">
        <v>497</v>
      </c>
      <c r="H165" s="4" t="s">
        <v>71</v>
      </c>
      <c r="I165" s="4" t="s">
        <v>136</v>
      </c>
      <c r="J165" s="4"/>
      <c r="K165" s="4"/>
      <c r="L165" s="4" t="s">
        <v>12371</v>
      </c>
      <c r="M165" s="4" t="s">
        <v>12371</v>
      </c>
      <c r="N165" s="4" t="s">
        <v>5974</v>
      </c>
      <c r="O165" s="4"/>
      <c r="P165" s="4" t="s">
        <v>12372</v>
      </c>
      <c r="Q165" s="4" t="s">
        <v>12373</v>
      </c>
      <c r="R165" s="22" t="s">
        <v>3712</v>
      </c>
      <c r="S165" s="4" t="s">
        <v>4261</v>
      </c>
      <c r="T165" s="4" t="str">
        <f>IFERROR(VLOOKUP(UPPER(S165),LandGrants[],7,FALSE),"")</f>
        <v/>
      </c>
      <c r="U165" s="4" t="str">
        <f>IFERROR(VLOOKUP(S165,LandGrants[],9,FALSE),"")</f>
        <v xml:space="preserve"> Charles  Carroll</v>
      </c>
      <c r="V165" s="5"/>
      <c r="W165" s="5"/>
      <c r="X165" s="5"/>
      <c r="Y165" s="5"/>
      <c r="Z165" s="5"/>
      <c r="AA165" s="5"/>
      <c r="AB165" s="5"/>
      <c r="AC165" s="5">
        <f>VALUE(SUBSTITUTE(SUBSTITUTE(SUBSTITUTE(RIGHT(B165,4),"HO",""),"O",""),"-",""))</f>
        <v>1089</v>
      </c>
      <c r="AD165" s="5"/>
      <c r="AE165" s="5" t="str">
        <f>IF(ISBLANK(M165),"",IF(ISBLANK(N165),"",N165 &amp; " ") &amp; M165 &amp; " built in " &amp;R165 &amp; " on a tract of land called " &amp; S165 &amp; " patented by " &amp; TRIM(T165) &amp; " in " &amp; U165 &amp; ";  Original owner(s): " &amp; Q165)</f>
        <v>Publicly-owned Marker built in 1773 on a tract of land called Doohoregan patented by  in  Charles  Carroll;  Original owner(s): unknown who erected the marker</v>
      </c>
      <c r="AF165" s="5" t="str">
        <f>"https://mht.maryland.gov/secure/medusa/PDF/Howard/"&amp;B165&amp;".pdf"</f>
        <v>https://mht.maryland.gov/secure/medusa/PDF/Howard/HO-1089.pdf</v>
      </c>
    </row>
    <row r="166" spans="1:32" ht="57.6" x14ac:dyDescent="0.55000000000000004">
      <c r="A166" s="103" t="str">
        <f>HYPERLINK(AF166,B166)</f>
        <v>HO-839</v>
      </c>
      <c r="B166" t="s">
        <v>498</v>
      </c>
      <c r="C166">
        <f>IFERROR(VALUE(SUBSTITUTE(B166,"HO-","")),9999)</f>
        <v>839</v>
      </c>
      <c r="D166" s="4" t="s">
        <v>499</v>
      </c>
      <c r="E166" s="4" t="s">
        <v>500</v>
      </c>
      <c r="F166" s="22" t="s">
        <v>2819</v>
      </c>
      <c r="G166" s="4" t="s">
        <v>2628</v>
      </c>
      <c r="H166" s="4" t="s">
        <v>36</v>
      </c>
      <c r="I166" s="4" t="s">
        <v>136</v>
      </c>
      <c r="J166" s="4"/>
      <c r="K166" s="4"/>
      <c r="L166" s="4" t="s">
        <v>975</v>
      </c>
      <c r="M166" s="4"/>
      <c r="N166" s="4"/>
      <c r="O166" s="4"/>
      <c r="P166" s="4"/>
      <c r="Q166" s="4"/>
      <c r="R166" s="22"/>
      <c r="S166" s="4"/>
      <c r="T166" s="4" t="str">
        <f>IFERROR(VLOOKUP(UPPER(S166),LandGrants[],7,FALSE),"")</f>
        <v/>
      </c>
      <c r="U166" s="4" t="str">
        <f>IFERROR(VLOOKUP(S166,LandGrants[],9,FALSE),"")</f>
        <v/>
      </c>
      <c r="V166" s="5"/>
      <c r="W166" s="5"/>
      <c r="X166" s="5"/>
      <c r="Y166" s="5"/>
      <c r="Z166" s="5"/>
      <c r="AA166" s="5"/>
      <c r="AB166" s="5"/>
      <c r="AC166" s="5">
        <f>VALUE(SUBSTITUTE(SUBSTITUTE(SUBSTITUTE(RIGHT(B166,4),"HO",""),"O",""),"-",""))</f>
        <v>839</v>
      </c>
      <c r="AD166" s="5"/>
      <c r="AE166" s="5" t="str">
        <f>IF(ISBLANK(M166),"",IF(ISBLANK(N166),"",N166 &amp; " ") &amp; M166 &amp; " built in " &amp;R166 &amp; " on a tract of land called " &amp; S166 &amp; " patented by " &amp; TRIM(T166) &amp; " in " &amp; U166 &amp; ";  Original owner(s): " &amp; Q166)</f>
        <v/>
      </c>
      <c r="AF166" s="5" t="str">
        <f>"https://mht.maryland.gov/secure/medusa/PDF/Howard/"&amp;B166&amp;".pdf"</f>
        <v>https://mht.maryland.gov/secure/medusa/PDF/Howard/HO-839.pdf</v>
      </c>
    </row>
    <row r="167" spans="1:32" ht="57.6" x14ac:dyDescent="0.55000000000000004">
      <c r="A167" s="103" t="str">
        <f>HYPERLINK(AF167,B167)</f>
        <v>HO-505</v>
      </c>
      <c r="B167" t="s">
        <v>501</v>
      </c>
      <c r="C167">
        <f>IFERROR(VALUE(SUBSTITUTE(B167,"HO-","")),9999)</f>
        <v>505</v>
      </c>
      <c r="D167" s="4" t="s">
        <v>502</v>
      </c>
      <c r="E167" s="4" t="s">
        <v>503</v>
      </c>
      <c r="F167" s="22" t="s">
        <v>2820</v>
      </c>
      <c r="G167" s="4" t="s">
        <v>789</v>
      </c>
      <c r="H167" s="4" t="s">
        <v>47</v>
      </c>
      <c r="I167" s="4" t="s">
        <v>136</v>
      </c>
      <c r="J167" s="4"/>
      <c r="K167" s="4"/>
      <c r="L167" s="4" t="s">
        <v>975</v>
      </c>
      <c r="M167" s="4"/>
      <c r="N167" s="4"/>
      <c r="O167" s="4"/>
      <c r="P167" s="4"/>
      <c r="Q167" s="4"/>
      <c r="R167" s="22"/>
      <c r="S167" s="4"/>
      <c r="T167" s="4" t="str">
        <f>IFERROR(VLOOKUP(UPPER(S167),LandGrants[],7,FALSE),"")</f>
        <v/>
      </c>
      <c r="U167" s="4" t="str">
        <f>IFERROR(VLOOKUP(S167,LandGrants[],9,FALSE),"")</f>
        <v/>
      </c>
      <c r="V167" s="5"/>
      <c r="W167" s="5"/>
      <c r="X167" s="5"/>
      <c r="Y167" s="5"/>
      <c r="Z167" s="5"/>
      <c r="AA167" s="5"/>
      <c r="AB167" s="5"/>
      <c r="AC167" s="5">
        <f>VALUE(SUBSTITUTE(SUBSTITUTE(SUBSTITUTE(RIGHT(B167,4),"HO",""),"O",""),"-",""))</f>
        <v>505</v>
      </c>
      <c r="AD167" s="5"/>
      <c r="AE167" s="5" t="str">
        <f>IF(ISBLANK(M167),"",IF(ISBLANK(N167),"",N167 &amp; " ") &amp; M167 &amp; " built in " &amp;R167 &amp; " on a tract of land called " &amp; S167 &amp; " patented by " &amp; TRIM(T167) &amp; " in " &amp; U167 &amp; ";  Original owner(s): " &amp; Q167)</f>
        <v/>
      </c>
      <c r="AF167" s="5" t="str">
        <f>"https://mht.maryland.gov/secure/medusa/PDF/Howard/"&amp;B167&amp;".pdf"</f>
        <v>https://mht.maryland.gov/secure/medusa/PDF/Howard/HO-505.pdf</v>
      </c>
    </row>
    <row r="168" spans="1:32" ht="57.6" x14ac:dyDescent="0.55000000000000004">
      <c r="A168" s="103" t="str">
        <f>HYPERLINK(AF168,B168)</f>
        <v>HO-436</v>
      </c>
      <c r="B168" t="s">
        <v>504</v>
      </c>
      <c r="C168">
        <f>IFERROR(VALUE(SUBSTITUTE(B168,"HO-","")),9999)</f>
        <v>436</v>
      </c>
      <c r="D168" s="4" t="s">
        <v>505</v>
      </c>
      <c r="E168" s="4" t="s">
        <v>506</v>
      </c>
      <c r="F168" s="22" t="s">
        <v>2821</v>
      </c>
      <c r="G168" s="4" t="s">
        <v>2649</v>
      </c>
      <c r="H168" s="4" t="s">
        <v>40</v>
      </c>
      <c r="I168" s="4" t="s">
        <v>136</v>
      </c>
      <c r="J168" s="4"/>
      <c r="K168" s="4"/>
      <c r="L168" s="4" t="s">
        <v>975</v>
      </c>
      <c r="M168" s="4"/>
      <c r="N168" s="4"/>
      <c r="O168" s="4"/>
      <c r="P168" s="4"/>
      <c r="Q168" s="4"/>
      <c r="R168" s="22"/>
      <c r="S168" s="4"/>
      <c r="T168" s="4" t="str">
        <f>IFERROR(VLOOKUP(UPPER(S168),LandGrants[],7,FALSE),"")</f>
        <v/>
      </c>
      <c r="U168" s="4" t="str">
        <f>IFERROR(VLOOKUP(S168,LandGrants[],9,FALSE),"")</f>
        <v/>
      </c>
      <c r="V168" s="5"/>
      <c r="W168" s="5"/>
      <c r="X168" s="5"/>
      <c r="Y168" s="5"/>
      <c r="Z168" s="5"/>
      <c r="AA168" s="5"/>
      <c r="AB168" s="5"/>
      <c r="AC168" s="5">
        <f>VALUE(SUBSTITUTE(SUBSTITUTE(SUBSTITUTE(RIGHT(B168,4),"HO",""),"O",""),"-",""))</f>
        <v>436</v>
      </c>
      <c r="AD168" s="5"/>
      <c r="AE168" s="5" t="str">
        <f>IF(ISBLANK(M168),"",IF(ISBLANK(N168),"",N168 &amp; " ") &amp; M168 &amp; " built in " &amp;R168 &amp; " on a tract of land called " &amp; S168 &amp; " patented by " &amp; TRIM(T168) &amp; " in " &amp; U168 &amp; ";  Original owner(s): " &amp; Q168)</f>
        <v/>
      </c>
      <c r="AF168" s="5" t="str">
        <f>"https://mht.maryland.gov/secure/medusa/PDF/Howard/"&amp;B168&amp;".pdf"</f>
        <v>https://mht.maryland.gov/secure/medusa/PDF/Howard/HO-436.pdf</v>
      </c>
    </row>
    <row r="169" spans="1:32" ht="57.6" x14ac:dyDescent="0.55000000000000004">
      <c r="A169" s="103" t="str">
        <f>HYPERLINK(AF169,B169)</f>
        <v>HO-110</v>
      </c>
      <c r="B169" t="s">
        <v>507</v>
      </c>
      <c r="C169">
        <f>IFERROR(VALUE(SUBSTITUTE(B169,"HO-","")),9999)</f>
        <v>110</v>
      </c>
      <c r="D169" s="4" t="s">
        <v>508</v>
      </c>
      <c r="E169" s="4" t="s">
        <v>509</v>
      </c>
      <c r="F169" s="22" t="s">
        <v>2585</v>
      </c>
      <c r="G169" s="4" t="s">
        <v>509</v>
      </c>
      <c r="H169" s="4" t="s">
        <v>181</v>
      </c>
      <c r="I169" s="4" t="s">
        <v>136</v>
      </c>
      <c r="J169" s="4"/>
      <c r="K169" s="4"/>
      <c r="L169" s="4" t="s">
        <v>975</v>
      </c>
      <c r="M169" s="4"/>
      <c r="N169" s="4"/>
      <c r="O169" s="4"/>
      <c r="P169" s="4"/>
      <c r="Q169" s="4"/>
      <c r="R169" s="22"/>
      <c r="S169" s="4"/>
      <c r="T169" s="4" t="str">
        <f>IFERROR(VLOOKUP(UPPER(S169),LandGrants[],7,FALSE),"")</f>
        <v/>
      </c>
      <c r="U169" s="4" t="str">
        <f>IFERROR(VLOOKUP(S169,LandGrants[],9,FALSE),"")</f>
        <v/>
      </c>
      <c r="V169" s="5"/>
      <c r="W169" s="5"/>
      <c r="X169" s="5"/>
      <c r="Y169" s="5"/>
      <c r="Z169" s="5"/>
      <c r="AA169" s="5"/>
      <c r="AB169" s="5"/>
      <c r="AC169" s="5">
        <f>VALUE(SUBSTITUTE(SUBSTITUTE(SUBSTITUTE(RIGHT(B169,4),"HO",""),"O",""),"-",""))</f>
        <v>110</v>
      </c>
      <c r="AD169" s="5"/>
      <c r="AE169" s="5" t="str">
        <f>IF(ISBLANK(M169),"",IF(ISBLANK(N169),"",N169 &amp; " ") &amp; M169 &amp; " built in " &amp;R169 &amp; " on a tract of land called " &amp; S169 &amp; " patented by " &amp; TRIM(T169) &amp; " in " &amp; U169 &amp; ";  Original owner(s): " &amp; Q169)</f>
        <v/>
      </c>
      <c r="AF169" s="5" t="str">
        <f>"https://mht.maryland.gov/secure/medusa/PDF/Howard/"&amp;B169&amp;".pdf"</f>
        <v>https://mht.maryland.gov/secure/medusa/PDF/Howard/HO-110.pdf</v>
      </c>
    </row>
    <row r="170" spans="1:32" ht="57.6" x14ac:dyDescent="0.55000000000000004">
      <c r="A170" s="103" t="str">
        <f>HYPERLINK(AF170,B170)</f>
        <v>HO-117</v>
      </c>
      <c r="B170" t="s">
        <v>510</v>
      </c>
      <c r="C170">
        <f>IFERROR(VALUE(SUBSTITUTE(B170,"HO-","")),9999)</f>
        <v>117</v>
      </c>
      <c r="D170" s="4" t="s">
        <v>511</v>
      </c>
      <c r="E170" s="4" t="s">
        <v>284</v>
      </c>
      <c r="F170" s="22" t="s">
        <v>2585</v>
      </c>
      <c r="G170" s="4" t="s">
        <v>284</v>
      </c>
      <c r="H170" s="4" t="s">
        <v>123</v>
      </c>
      <c r="I170" s="4"/>
      <c r="J170" s="4"/>
      <c r="K170" s="4"/>
      <c r="L170" s="4" t="s">
        <v>975</v>
      </c>
      <c r="M170" s="4"/>
      <c r="N170" s="4"/>
      <c r="O170" s="4"/>
      <c r="P170" s="4"/>
      <c r="Q170" s="4" t="s">
        <v>4820</v>
      </c>
      <c r="R170" s="22"/>
      <c r="S170" s="4"/>
      <c r="T170" s="4" t="str">
        <f>IFERROR(VLOOKUP(UPPER(S170),LandGrants[],7,FALSE),"")</f>
        <v/>
      </c>
      <c r="U170" s="4" t="str">
        <f>IFERROR(VLOOKUP(S170,LandGrants[],9,FALSE),"")</f>
        <v/>
      </c>
      <c r="V170" s="5"/>
      <c r="W170" s="5"/>
      <c r="X170" s="5"/>
      <c r="Y170" s="5"/>
      <c r="Z170" s="5"/>
      <c r="AA170" s="5"/>
      <c r="AB170" s="5"/>
      <c r="AC170" s="5">
        <f>VALUE(SUBSTITUTE(SUBSTITUTE(SUBSTITUTE(RIGHT(B170,4),"HO",""),"O",""),"-",""))</f>
        <v>117</v>
      </c>
      <c r="AD170" s="5"/>
      <c r="AE170" s="5" t="str">
        <f>IF(ISBLANK(M170),"",IF(ISBLANK(N170),"",N170 &amp; " ") &amp; M170 &amp; " built in " &amp;R170 &amp; " on a tract of land called " &amp; S170 &amp; " patented by " &amp; TRIM(T170) &amp; " in " &amp; U170 &amp; ";  Original owner(s): " &amp; Q170)</f>
        <v/>
      </c>
      <c r="AF170" s="5" t="str">
        <f>"https://mht.maryland.gov/secure/medusa/PDF/Howard/"&amp;B170&amp;".pdf"</f>
        <v>https://mht.maryland.gov/secure/medusa/PDF/Howard/HO-117.pdf</v>
      </c>
    </row>
    <row r="171" spans="1:32" ht="57.6" x14ac:dyDescent="0.55000000000000004">
      <c r="A171" s="103" t="str">
        <f>HYPERLINK(AF171,B171)</f>
        <v>HO-211</v>
      </c>
      <c r="B171" t="s">
        <v>512</v>
      </c>
      <c r="C171">
        <f>IFERROR(VALUE(SUBSTITUTE(B171,"HO-","")),9999)</f>
        <v>211</v>
      </c>
      <c r="D171" s="4" t="s">
        <v>513</v>
      </c>
      <c r="E171" s="4" t="s">
        <v>514</v>
      </c>
      <c r="F171" s="22" t="s">
        <v>2822</v>
      </c>
      <c r="G171" s="4" t="s">
        <v>517</v>
      </c>
      <c r="H171" s="4" t="s">
        <v>40</v>
      </c>
      <c r="I171" s="4"/>
      <c r="J171" s="4"/>
      <c r="K171" s="4"/>
      <c r="L171" s="4" t="s">
        <v>2585</v>
      </c>
      <c r="M171" s="4"/>
      <c r="N171" s="4"/>
      <c r="O171" s="4"/>
      <c r="P171" s="4"/>
      <c r="Q171" s="4"/>
      <c r="R171" s="22"/>
      <c r="S171" s="4"/>
      <c r="T171" s="4" t="str">
        <f>IFERROR(VLOOKUP(UPPER(S171),LandGrants[],7,FALSE),"")</f>
        <v/>
      </c>
      <c r="U171" s="4" t="str">
        <f>IFERROR(VLOOKUP(S171,LandGrants[],9,FALSE),"")</f>
        <v/>
      </c>
      <c r="V171" s="5"/>
      <c r="W171" s="5"/>
      <c r="X171" s="5"/>
      <c r="Y171" s="5"/>
      <c r="Z171" s="5"/>
      <c r="AA171" s="5"/>
      <c r="AB171" s="5"/>
      <c r="AC171" s="5">
        <f>VALUE(SUBSTITUTE(SUBSTITUTE(SUBSTITUTE(RIGHT(B171,4),"HO",""),"O",""),"-",""))</f>
        <v>211</v>
      </c>
      <c r="AD171" s="5"/>
      <c r="AE171" s="5" t="str">
        <f>IF(ISBLANK(M171),"",IF(ISBLANK(N171),"",N171 &amp; " ") &amp; M171 &amp; " built in " &amp;R171 &amp; " on a tract of land called " &amp; S171 &amp; " patented by " &amp; TRIM(T171) &amp; " in " &amp; U171 &amp; ";  Original owner(s): " &amp; Q171)</f>
        <v/>
      </c>
      <c r="AF171" s="5" t="str">
        <f>"https://mht.maryland.gov/secure/medusa/PDF/Howard/"&amp;B171&amp;".pdf"</f>
        <v>https://mht.maryland.gov/secure/medusa/PDF/Howard/HO-211.pdf</v>
      </c>
    </row>
    <row r="172" spans="1:32" ht="57.6" x14ac:dyDescent="0.55000000000000004">
      <c r="A172" s="103" t="str">
        <f>HYPERLINK(AF172,B172)</f>
        <v>HO-212</v>
      </c>
      <c r="B172" t="s">
        <v>515</v>
      </c>
      <c r="C172">
        <f>IFERROR(VALUE(SUBSTITUTE(B172,"HO-","")),9999)</f>
        <v>212</v>
      </c>
      <c r="D172" s="4" t="s">
        <v>516</v>
      </c>
      <c r="E172" s="4" t="s">
        <v>517</v>
      </c>
      <c r="F172" s="22" t="s">
        <v>2585</v>
      </c>
      <c r="G172" s="4" t="s">
        <v>517</v>
      </c>
      <c r="H172" s="4" t="s">
        <v>40</v>
      </c>
      <c r="I172" s="4"/>
      <c r="J172" s="4"/>
      <c r="K172" s="4"/>
      <c r="L172" s="4" t="s">
        <v>975</v>
      </c>
      <c r="M172" s="4"/>
      <c r="N172" s="4"/>
      <c r="O172" s="4"/>
      <c r="P172" s="4"/>
      <c r="Q172" s="4"/>
      <c r="R172" s="22"/>
      <c r="S172" s="4"/>
      <c r="T172" s="4" t="str">
        <f>IFERROR(VLOOKUP(UPPER(S172),LandGrants[],7,FALSE),"")</f>
        <v/>
      </c>
      <c r="U172" s="4" t="str">
        <f>IFERROR(VLOOKUP(S172,LandGrants[],9,FALSE),"")</f>
        <v/>
      </c>
      <c r="V172" s="5"/>
      <c r="W172" s="5"/>
      <c r="X172" s="5"/>
      <c r="Y172" s="5"/>
      <c r="Z172" s="5"/>
      <c r="AA172" s="5"/>
      <c r="AB172" s="5"/>
      <c r="AC172" s="5">
        <f>VALUE(SUBSTITUTE(SUBSTITUTE(SUBSTITUTE(RIGHT(B172,4),"HO",""),"O",""),"-",""))</f>
        <v>212</v>
      </c>
      <c r="AD172" s="5"/>
      <c r="AE172" s="5" t="str">
        <f>IF(ISBLANK(M172),"",IF(ISBLANK(N172),"",N172 &amp; " ") &amp; M172 &amp; " built in " &amp;R172 &amp; " on a tract of land called " &amp; S172 &amp; " patented by " &amp; TRIM(T172) &amp; " in " &amp; U172 &amp; ";  Original owner(s): " &amp; Q172)</f>
        <v/>
      </c>
      <c r="AF172" s="5" t="str">
        <f>"https://mht.maryland.gov/secure/medusa/PDF/Howard/"&amp;B172&amp;".pdf"</f>
        <v>https://mht.maryland.gov/secure/medusa/PDF/Howard/HO-212.pdf</v>
      </c>
    </row>
    <row r="173" spans="1:32" ht="86.4" x14ac:dyDescent="0.55000000000000004">
      <c r="A173" s="103" t="str">
        <f>HYPERLINK(AF173,B173)</f>
        <v>HO-011</v>
      </c>
      <c r="B173" t="s">
        <v>10157</v>
      </c>
      <c r="C173">
        <f>IFERROR(VALUE(SUBSTITUTE(B173,"HO-","")),9999)</f>
        <v>11</v>
      </c>
      <c r="D173" s="4" t="s">
        <v>518</v>
      </c>
      <c r="E173" s="4" t="s">
        <v>519</v>
      </c>
      <c r="F173" s="22" t="s">
        <v>2823</v>
      </c>
      <c r="G173" s="4" t="s">
        <v>2763</v>
      </c>
      <c r="H173" s="4" t="s">
        <v>65</v>
      </c>
      <c r="I173" s="4" t="s">
        <v>136</v>
      </c>
      <c r="J173" s="4"/>
      <c r="K173" s="4"/>
      <c r="L173" s="4" t="s">
        <v>975</v>
      </c>
      <c r="M173" s="4" t="s">
        <v>11438</v>
      </c>
      <c r="N173" s="4" t="s">
        <v>5973</v>
      </c>
      <c r="O173" s="4">
        <v>1997</v>
      </c>
      <c r="P173" s="4" t="s">
        <v>11435</v>
      </c>
      <c r="Q173" s="4" t="s">
        <v>11436</v>
      </c>
      <c r="R173" s="22" t="s">
        <v>11437</v>
      </c>
      <c r="S173" s="4" t="s">
        <v>8328</v>
      </c>
      <c r="T173" s="4" t="str">
        <f>IFERROR(VLOOKUP(UPPER(S173),LandGrants[],7,FALSE),"")</f>
        <v>1730-05</v>
      </c>
      <c r="U173" s="4" t="str">
        <f>IFERROR(VLOOKUP(S173,LandGrants[],9,FALSE),"")</f>
        <v xml:space="preserve"> Samuel  Duvall</v>
      </c>
      <c r="V173" s="5"/>
      <c r="W173" s="5"/>
      <c r="X173" s="5"/>
      <c r="Y173" s="5"/>
      <c r="Z173" s="5"/>
      <c r="AA173" s="5"/>
      <c r="AB173" s="5"/>
      <c r="AC173" s="5">
        <f>VALUE(SUBSTITUTE(SUBSTITUTE(SUBSTITUTE(RIGHT(B173,4),"HO",""),"O",""),"-",""))</f>
        <v>11</v>
      </c>
      <c r="AD173" s="5"/>
      <c r="AE173" s="5" t="str">
        <f>IF(ISBLANK(M173),"",IF(ISBLANK(N173),"",N173 &amp; " ") &amp; M173 &amp; " built in " &amp;R173 &amp; " on a tract of land called " &amp; S173 &amp; " patented by " &amp; TRIM(T173) &amp; " in " &amp; U173 &amp; ";  Original owner(s): " &amp; Q173)</f>
        <v>Privately-owned 2.5-story 3x1 gable-roofed stone house covered with stucco, attached to the original log house c. 1695 built in 1795 (circa) on a tract of land called Duvalls Range patented by 1730-05 in  Samuel  Duvall;  Original owner(s): Stephen Boone Dorsey</v>
      </c>
      <c r="AF173" s="5" t="str">
        <f>"https://mht.maryland.gov/secure/medusa/PDF/Howard/"&amp;B173&amp;".pdf"</f>
        <v>https://mht.maryland.gov/secure/medusa/PDF/Howard/HO-011.pdf</v>
      </c>
    </row>
    <row r="174" spans="1:32" ht="57.6" x14ac:dyDescent="0.55000000000000004">
      <c r="A174" s="103" t="str">
        <f>HYPERLINK(AF174,B174)</f>
        <v>HO-210</v>
      </c>
      <c r="B174" t="s">
        <v>521</v>
      </c>
      <c r="C174">
        <f>IFERROR(VALUE(SUBSTITUTE(B174,"HO-","")),9999)</f>
        <v>210</v>
      </c>
      <c r="D174" s="4" t="s">
        <v>522</v>
      </c>
      <c r="E174" s="4" t="s">
        <v>523</v>
      </c>
      <c r="F174" s="22" t="s">
        <v>2824</v>
      </c>
      <c r="G174" s="4" t="s">
        <v>1560</v>
      </c>
      <c r="H174" s="4" t="s">
        <v>36</v>
      </c>
      <c r="I174" s="4"/>
      <c r="J174" s="4"/>
      <c r="K174" s="4"/>
      <c r="L174" s="4" t="s">
        <v>975</v>
      </c>
      <c r="M174" s="4"/>
      <c r="N174" s="4"/>
      <c r="O174" s="4"/>
      <c r="P174" s="4"/>
      <c r="Q174" s="4"/>
      <c r="R174" s="22"/>
      <c r="S174" s="4"/>
      <c r="T174" s="4" t="str">
        <f>IFERROR(VLOOKUP(UPPER(S174),LandGrants[],7,FALSE),"")</f>
        <v/>
      </c>
      <c r="U174" s="4" t="str">
        <f>IFERROR(VLOOKUP(S174,LandGrants[],9,FALSE),"")</f>
        <v/>
      </c>
      <c r="V174" s="5"/>
      <c r="W174" s="5"/>
      <c r="X174" s="5"/>
      <c r="Y174" s="5"/>
      <c r="Z174" s="5"/>
      <c r="AA174" s="5"/>
      <c r="AB174" s="5"/>
      <c r="AC174" s="5">
        <f>VALUE(SUBSTITUTE(SUBSTITUTE(SUBSTITUTE(RIGHT(B174,4),"HO",""),"O",""),"-",""))</f>
        <v>210</v>
      </c>
      <c r="AD174" s="5"/>
      <c r="AE174" s="5" t="str">
        <f>IF(ISBLANK(M174),"",IF(ISBLANK(N174),"",N174 &amp; " ") &amp; M174 &amp; " built in " &amp;R174 &amp; " on a tract of land called " &amp; S174 &amp; " patented by " &amp; TRIM(T174) &amp; " in " &amp; U174 &amp; ";  Original owner(s): " &amp; Q174)</f>
        <v/>
      </c>
      <c r="AF174" s="5" t="str">
        <f>"https://mht.maryland.gov/secure/medusa/PDF/Howard/"&amp;B174&amp;".pdf"</f>
        <v>https://mht.maryland.gov/secure/medusa/PDF/Howard/HO-210.pdf</v>
      </c>
    </row>
    <row r="175" spans="1:32" ht="57.6" x14ac:dyDescent="0.55000000000000004">
      <c r="A175" s="103" t="str">
        <f>HYPERLINK(AF175,B175)</f>
        <v>HO-905</v>
      </c>
      <c r="B175" t="s">
        <v>524</v>
      </c>
      <c r="C175">
        <f>IFERROR(VALUE(SUBSTITUTE(B175,"HO-","")),9999)</f>
        <v>905</v>
      </c>
      <c r="D175" s="4" t="s">
        <v>525</v>
      </c>
      <c r="E175" s="4" t="s">
        <v>526</v>
      </c>
      <c r="F175" s="22" t="s">
        <v>2825</v>
      </c>
      <c r="G175" s="4" t="s">
        <v>135</v>
      </c>
      <c r="H175" s="4" t="s">
        <v>40</v>
      </c>
      <c r="I175" s="4" t="s">
        <v>136</v>
      </c>
      <c r="J175" s="4"/>
      <c r="K175" s="4"/>
      <c r="L175" s="4" t="s">
        <v>975</v>
      </c>
      <c r="M175" s="4"/>
      <c r="N175" s="4"/>
      <c r="O175" s="4"/>
      <c r="P175" s="4"/>
      <c r="Q175" s="4"/>
      <c r="R175" s="22"/>
      <c r="S175" s="4"/>
      <c r="T175" s="4" t="str">
        <f>IFERROR(VLOOKUP(UPPER(S175),LandGrants[],7,FALSE),"")</f>
        <v/>
      </c>
      <c r="U175" s="4" t="str">
        <f>IFERROR(VLOOKUP(S175,LandGrants[],9,FALSE),"")</f>
        <v/>
      </c>
      <c r="V175" s="5"/>
      <c r="W175" s="5"/>
      <c r="X175" s="5"/>
      <c r="Y175" s="5"/>
      <c r="Z175" s="5"/>
      <c r="AA175" s="5"/>
      <c r="AB175" s="5"/>
      <c r="AC175" s="5">
        <f>VALUE(SUBSTITUTE(SUBSTITUTE(SUBSTITUTE(RIGHT(B175,4),"HO",""),"O",""),"-",""))</f>
        <v>905</v>
      </c>
      <c r="AD175" s="5"/>
      <c r="AE175" s="5" t="str">
        <f>IF(ISBLANK(M175),"",IF(ISBLANK(N175),"",N175 &amp; " ") &amp; M175 &amp; " built in " &amp;R175 &amp; " on a tract of land called " &amp; S175 &amp; " patented by " &amp; TRIM(T175) &amp; " in " &amp; U175 &amp; ";  Original owner(s): " &amp; Q175)</f>
        <v/>
      </c>
      <c r="AF175" s="5" t="str">
        <f>"https://mht.maryland.gov/secure/medusa/PDF/Howard/"&amp;B175&amp;".pdf"</f>
        <v>https://mht.maryland.gov/secure/medusa/PDF/Howard/HO-905.pdf</v>
      </c>
    </row>
    <row r="176" spans="1:32" ht="57.6" x14ac:dyDescent="0.55000000000000004">
      <c r="A176" s="103" t="str">
        <f>HYPERLINK(AF176,B176)</f>
        <v>HO-296</v>
      </c>
      <c r="B176" t="s">
        <v>527</v>
      </c>
      <c r="C176">
        <f>IFERROR(VALUE(SUBSTITUTE(B176,"HO-","")),9999)</f>
        <v>296</v>
      </c>
      <c r="D176" s="4" t="s">
        <v>528</v>
      </c>
      <c r="E176" s="4" t="s">
        <v>529</v>
      </c>
      <c r="F176" s="22" t="s">
        <v>2826</v>
      </c>
      <c r="G176" s="4" t="s">
        <v>2827</v>
      </c>
      <c r="H176" s="4" t="s">
        <v>78</v>
      </c>
      <c r="I176" s="4"/>
      <c r="J176" s="4"/>
      <c r="K176" s="4"/>
      <c r="L176" s="4" t="s">
        <v>975</v>
      </c>
      <c r="M176" s="4"/>
      <c r="N176" s="4"/>
      <c r="O176" s="4"/>
      <c r="P176" s="4"/>
      <c r="Q176" s="4"/>
      <c r="R176" s="22"/>
      <c r="S176" s="4"/>
      <c r="T176" s="4" t="str">
        <f>IFERROR(VLOOKUP(UPPER(S176),LandGrants[],7,FALSE),"")</f>
        <v/>
      </c>
      <c r="U176" s="4" t="str">
        <f>IFERROR(VLOOKUP(S176,LandGrants[],9,FALSE),"")</f>
        <v/>
      </c>
      <c r="V176" s="5"/>
      <c r="W176" s="5"/>
      <c r="X176" s="5"/>
      <c r="Y176" s="5"/>
      <c r="Z176" s="5"/>
      <c r="AA176" s="5"/>
      <c r="AB176" s="5"/>
      <c r="AC176" s="5">
        <f>VALUE(SUBSTITUTE(SUBSTITUTE(SUBSTITUTE(RIGHT(B176,4),"HO",""),"O",""),"-",""))</f>
        <v>296</v>
      </c>
      <c r="AD176" s="5"/>
      <c r="AE176" s="5" t="str">
        <f>IF(ISBLANK(M176),"",IF(ISBLANK(N176),"",N176 &amp; " ") &amp; M176 &amp; " built in " &amp;R176 &amp; " on a tract of land called " &amp; S176 &amp; " patented by " &amp; TRIM(T176) &amp; " in " &amp; U176 &amp; ";  Original owner(s): " &amp; Q176)</f>
        <v/>
      </c>
      <c r="AF176" s="5" t="str">
        <f>"https://mht.maryland.gov/secure/medusa/PDF/Howard/"&amp;B176&amp;".pdf"</f>
        <v>https://mht.maryland.gov/secure/medusa/PDF/Howard/HO-296.pdf</v>
      </c>
    </row>
    <row r="177" spans="1:32" ht="57.6" x14ac:dyDescent="0.55000000000000004">
      <c r="A177" s="103" t="str">
        <f>HYPERLINK(AF177,B177)</f>
        <v>HO-476</v>
      </c>
      <c r="B177" s="107" t="s">
        <v>530</v>
      </c>
      <c r="C177" s="107">
        <f>IFERROR(VALUE(SUBSTITUTE(B177,"HO-","")),9999)</f>
        <v>476</v>
      </c>
      <c r="D177" s="4" t="s">
        <v>531</v>
      </c>
      <c r="E177" s="4" t="s">
        <v>532</v>
      </c>
      <c r="F177" s="22" t="s">
        <v>2585</v>
      </c>
      <c r="G177" s="4" t="s">
        <v>532</v>
      </c>
      <c r="H177" s="4" t="s">
        <v>71</v>
      </c>
      <c r="I177" s="4"/>
      <c r="J177" s="4"/>
      <c r="K177" s="4"/>
      <c r="L177" s="4" t="s">
        <v>2581</v>
      </c>
      <c r="M177" s="4"/>
      <c r="N177" s="4"/>
      <c r="O177" s="4"/>
      <c r="P177" s="4"/>
      <c r="Q177" s="4"/>
      <c r="R177" s="22"/>
      <c r="S177" s="4"/>
      <c r="T177" s="4" t="str">
        <f>IFERROR(VLOOKUP(UPPER(S177),LandGrants[],7,FALSE),"")</f>
        <v/>
      </c>
      <c r="U177" s="4" t="str">
        <f>IFERROR(VLOOKUP(S177,LandGrants[],9,FALSE),"")</f>
        <v/>
      </c>
      <c r="V177" s="5"/>
      <c r="W177" s="5"/>
      <c r="X177" s="5"/>
      <c r="Y177" s="5"/>
      <c r="Z177" s="5"/>
      <c r="AA177" s="5"/>
      <c r="AB177" s="5"/>
      <c r="AC177" s="5">
        <f>VALUE(SUBSTITUTE(SUBSTITUTE(SUBSTITUTE(RIGHT(B177,4),"HO",""),"O",""),"-",""))</f>
        <v>476</v>
      </c>
      <c r="AD177" s="5"/>
      <c r="AE177" s="5" t="str">
        <f>IF(ISBLANK(M177),"",IF(ISBLANK(N177),"",N177 &amp; " ") &amp; M177 &amp; " built in " &amp;R177 &amp; " on a tract of land called " &amp; S177 &amp; " patented by " &amp; TRIM(T177) &amp; " in " &amp; U177 &amp; ";  Original owner(s): " &amp; Q177)</f>
        <v/>
      </c>
      <c r="AF177" s="5" t="str">
        <f>"https://mht.maryland.gov/secure/medusa/PDF/Howard/"&amp;B177&amp;".pdf"</f>
        <v>https://mht.maryland.gov/secure/medusa/PDF/Howard/HO-476.pdf</v>
      </c>
    </row>
    <row r="178" spans="1:32" ht="57.6" x14ac:dyDescent="0.55000000000000004">
      <c r="A178" s="103" t="str">
        <f>HYPERLINK(AF178,B178)</f>
        <v>HO-861</v>
      </c>
      <c r="B178" t="s">
        <v>533</v>
      </c>
      <c r="C178">
        <f>IFERROR(VALUE(SUBSTITUTE(B178,"HO-","")),9999)</f>
        <v>861</v>
      </c>
      <c r="D178" s="4" t="s">
        <v>534</v>
      </c>
      <c r="E178" s="4" t="s">
        <v>535</v>
      </c>
      <c r="F178" s="22" t="s">
        <v>2828</v>
      </c>
      <c r="G178" s="4" t="s">
        <v>454</v>
      </c>
      <c r="H178" s="4" t="s">
        <v>40</v>
      </c>
      <c r="I178" s="4" t="s">
        <v>136</v>
      </c>
      <c r="J178" s="4"/>
      <c r="K178" s="4"/>
      <c r="L178" s="4" t="s">
        <v>975</v>
      </c>
      <c r="M178" s="4" t="s">
        <v>6066</v>
      </c>
      <c r="N178" s="4" t="s">
        <v>5973</v>
      </c>
      <c r="O178" s="4"/>
      <c r="P178" s="4"/>
      <c r="Q178" s="4" t="s">
        <v>6067</v>
      </c>
      <c r="R178" s="22" t="s">
        <v>6065</v>
      </c>
      <c r="S178" s="4" t="s">
        <v>6638</v>
      </c>
      <c r="T178" s="4" t="str">
        <f>IFERROR(VLOOKUP(UPPER(S178),LandGrants[],7,FALSE),"")</f>
        <v/>
      </c>
      <c r="U178" s="4" t="str">
        <f>IFERROR(VLOOKUP(S178,LandGrants[],9,FALSE),"")</f>
        <v xml:space="preserve"> Samuel  Chew</v>
      </c>
      <c r="V178" s="5"/>
      <c r="W178" s="5"/>
      <c r="X178" s="5"/>
      <c r="Y178" s="5"/>
      <c r="Z178" s="5"/>
      <c r="AA178" s="5"/>
      <c r="AB178" s="5"/>
      <c r="AC178" s="5">
        <f>VALUE(SUBSTITUTE(SUBSTITUTE(SUBSTITUTE(RIGHT(B178,4),"HO",""),"O",""),"-",""))</f>
        <v>861</v>
      </c>
      <c r="AD178" s="5"/>
      <c r="AE178" s="5" t="str">
        <f>IF(ISBLANK(M178),"",IF(ISBLANK(N178),"",N178 &amp; " ") &amp; M178 &amp; " built in " &amp;R178 &amp; " on a tract of land called " &amp; S178 &amp; " patented by " &amp; TRIM(T178) &amp; " in " &amp; U178 &amp; ";  Original owner(s): " &amp; Q178)</f>
        <v>Privately-owned 1-story flat-roofed wood and glass International-style house built in 1953 on a tract of land called Chews Vineyard patented by  in  Samuel  Chew;  Original owner(s): Edward and Rosalind Melton</v>
      </c>
      <c r="AF178" s="5" t="str">
        <f>"https://mht.maryland.gov/secure/medusa/PDF/Howard/"&amp;B178&amp;".pdf"</f>
        <v>https://mht.maryland.gov/secure/medusa/PDF/Howard/HO-861.pdf</v>
      </c>
    </row>
    <row r="179" spans="1:32" ht="57.6" x14ac:dyDescent="0.55000000000000004">
      <c r="A179" s="103" t="str">
        <f>HYPERLINK(AF179,B179)</f>
        <v>HO-389</v>
      </c>
      <c r="B179" t="s">
        <v>536</v>
      </c>
      <c r="C179">
        <f>IFERROR(VALUE(SUBSTITUTE(B179,"HO-","")),9999)</f>
        <v>389</v>
      </c>
      <c r="D179" s="4" t="s">
        <v>537</v>
      </c>
      <c r="E179" s="4" t="s">
        <v>538</v>
      </c>
      <c r="F179" s="22" t="s">
        <v>2829</v>
      </c>
      <c r="G179" s="4" t="s">
        <v>2657</v>
      </c>
      <c r="H179" s="4" t="s">
        <v>47</v>
      </c>
      <c r="I179" s="4"/>
      <c r="J179" s="4"/>
      <c r="K179" s="4"/>
      <c r="L179" s="4" t="s">
        <v>975</v>
      </c>
      <c r="M179" s="4" t="s">
        <v>6053</v>
      </c>
      <c r="N179" s="4" t="s">
        <v>5973</v>
      </c>
      <c r="O179" s="4"/>
      <c r="P179" s="4"/>
      <c r="Q179" s="4" t="s">
        <v>6024</v>
      </c>
      <c r="R179" s="22" t="s">
        <v>6025</v>
      </c>
      <c r="S179" s="4" t="s">
        <v>8869</v>
      </c>
      <c r="T179" s="4" t="str">
        <f>IFERROR(VLOOKUP(UPPER(S179),LandGrants[],7,FALSE),"")</f>
        <v>1695-11</v>
      </c>
      <c r="U179" s="4" t="str">
        <f>IFERROR(VLOOKUP(S179,LandGrants[],9,FALSE),"")</f>
        <v xml:space="preserve"> Mordecai  Moore</v>
      </c>
      <c r="V179" s="5"/>
      <c r="W179" s="5"/>
      <c r="X179" s="5"/>
      <c r="Y179" s="5"/>
      <c r="Z179" s="5"/>
      <c r="AA179" s="5"/>
      <c r="AB179" s="5"/>
      <c r="AC179" s="5">
        <f>VALUE(SUBSTITUTE(SUBSTITUTE(SUBSTITUTE(RIGHT(B179,4),"HO",""),"O",""),"-",""))</f>
        <v>389</v>
      </c>
      <c r="AD179" s="5"/>
      <c r="AE179" s="5" t="str">
        <f>IF(ISBLANK(M179),"",IF(ISBLANK(N179),"",N179 &amp; " ") &amp; M179 &amp; " built in " &amp;R179 &amp; " on a tract of land called " &amp; S179 &amp; " patented by " &amp; TRIM(T179) &amp; " in " &amp; U179 &amp; ";  Original owner(s): " &amp; Q179)</f>
        <v>Privately-owned 2-story 3x1 bay gable-roofed frame cottage built in 1865 on a tract of land called Moores Morning Choice patented by 1695-11 in  Mordecai  Moore;  Original owner(s): Dr. Robert Dorsey built the home for his son Grafton</v>
      </c>
      <c r="AF179" s="5" t="str">
        <f>"https://mht.maryland.gov/secure/medusa/PDF/Howard/"&amp;B179&amp;".pdf"</f>
        <v>https://mht.maryland.gov/secure/medusa/PDF/Howard/HO-389.pdf</v>
      </c>
    </row>
    <row r="180" spans="1:32" ht="57.6" x14ac:dyDescent="0.55000000000000004">
      <c r="A180" s="103" t="str">
        <f>HYPERLINK(AF180,B180)</f>
        <v>HO-647</v>
      </c>
      <c r="B180" t="s">
        <v>539</v>
      </c>
      <c r="C180">
        <f>IFERROR(VALUE(SUBSTITUTE(B180,"HO-","")),9999)</f>
        <v>647</v>
      </c>
      <c r="D180" s="4" t="s">
        <v>540</v>
      </c>
      <c r="E180" s="4" t="s">
        <v>541</v>
      </c>
      <c r="F180" s="22" t="s">
        <v>2830</v>
      </c>
      <c r="G180" s="4" t="s">
        <v>135</v>
      </c>
      <c r="H180" s="4" t="s">
        <v>40</v>
      </c>
      <c r="I180" s="4" t="s">
        <v>136</v>
      </c>
      <c r="J180" s="4"/>
      <c r="K180" s="4"/>
      <c r="L180" s="4" t="s">
        <v>2581</v>
      </c>
      <c r="M180" s="4"/>
      <c r="N180" s="4"/>
      <c r="O180" s="4"/>
      <c r="P180" s="4"/>
      <c r="Q180" s="4"/>
      <c r="R180" s="22"/>
      <c r="S180" s="4"/>
      <c r="T180" s="4" t="str">
        <f>IFERROR(VLOOKUP(UPPER(S180),LandGrants[],7,FALSE),"")</f>
        <v/>
      </c>
      <c r="U180" s="4" t="str">
        <f>IFERROR(VLOOKUP(S180,LandGrants[],9,FALSE),"")</f>
        <v/>
      </c>
      <c r="V180" s="5"/>
      <c r="W180" s="5"/>
      <c r="X180" s="5"/>
      <c r="Y180" s="5"/>
      <c r="Z180" s="5"/>
      <c r="AA180" s="5"/>
      <c r="AB180" s="5"/>
      <c r="AC180" s="5">
        <f>VALUE(SUBSTITUTE(SUBSTITUTE(SUBSTITUTE(RIGHT(B180,4),"HO",""),"O",""),"-",""))</f>
        <v>647</v>
      </c>
      <c r="AD180" s="5"/>
      <c r="AE180" s="5" t="str">
        <f>IF(ISBLANK(M180),"",IF(ISBLANK(N180),"",N180 &amp; " ") &amp; M180 &amp; " built in " &amp;R180 &amp; " on a tract of land called " &amp; S180 &amp; " patented by " &amp; TRIM(T180) &amp; " in " &amp; U180 &amp; ";  Original owner(s): " &amp; Q180)</f>
        <v/>
      </c>
      <c r="AF180" s="5" t="str">
        <f>"https://mht.maryland.gov/secure/medusa/PDF/Howard/"&amp;B180&amp;".pdf"</f>
        <v>https://mht.maryland.gov/secure/medusa/PDF/Howard/HO-647.pdf</v>
      </c>
    </row>
    <row r="181" spans="1:32" ht="57.6" x14ac:dyDescent="0.55000000000000004">
      <c r="A181" s="103" t="str">
        <f>HYPERLINK(AF181,B181)</f>
        <v>HO-612</v>
      </c>
      <c r="B181" t="s">
        <v>542</v>
      </c>
      <c r="C181">
        <f>IFERROR(VALUE(SUBSTITUTE(B181,"HO-","")),9999)</f>
        <v>612</v>
      </c>
      <c r="D181" s="4" t="s">
        <v>543</v>
      </c>
      <c r="E181" s="4" t="s">
        <v>544</v>
      </c>
      <c r="F181" s="22" t="s">
        <v>2831</v>
      </c>
      <c r="G181" s="4" t="s">
        <v>2832</v>
      </c>
      <c r="H181" s="4" t="s">
        <v>40</v>
      </c>
      <c r="I181" s="4"/>
      <c r="J181" s="4"/>
      <c r="K181" s="4"/>
      <c r="L181" s="4" t="s">
        <v>975</v>
      </c>
      <c r="M181" s="4"/>
      <c r="N181" s="4"/>
      <c r="O181" s="4"/>
      <c r="P181" s="4"/>
      <c r="Q181" s="4"/>
      <c r="R181" s="22"/>
      <c r="S181" s="4"/>
      <c r="T181" s="4" t="str">
        <f>IFERROR(VLOOKUP(UPPER(S181),LandGrants[],7,FALSE),"")</f>
        <v/>
      </c>
      <c r="U181" s="4" t="str">
        <f>IFERROR(VLOOKUP(S181,LandGrants[],9,FALSE),"")</f>
        <v/>
      </c>
      <c r="V181" s="5"/>
      <c r="W181" s="5"/>
      <c r="X181" s="5"/>
      <c r="Y181" s="5"/>
      <c r="Z181" s="5"/>
      <c r="AA181" s="5"/>
      <c r="AB181" s="5"/>
      <c r="AC181" s="5">
        <f>VALUE(SUBSTITUTE(SUBSTITUTE(SUBSTITUTE(RIGHT(B181,4),"HO",""),"O",""),"-",""))</f>
        <v>612</v>
      </c>
      <c r="AD181" s="5"/>
      <c r="AE181" s="5" t="str">
        <f>IF(ISBLANK(M181),"",IF(ISBLANK(N181),"",N181 &amp; " ") &amp; M181 &amp; " built in " &amp;R181 &amp; " on a tract of land called " &amp; S181 &amp; " patented by " &amp; TRIM(T181) &amp; " in " &amp; U181 &amp; ";  Original owner(s): " &amp; Q181)</f>
        <v/>
      </c>
      <c r="AF181" s="5" t="str">
        <f>"https://mht.maryland.gov/secure/medusa/PDF/Howard/"&amp;B181&amp;".pdf"</f>
        <v>https://mht.maryland.gov/secure/medusa/PDF/Howard/HO-612.pdf</v>
      </c>
    </row>
    <row r="182" spans="1:32" ht="57.6" x14ac:dyDescent="0.55000000000000004">
      <c r="A182" s="103" t="str">
        <f>HYPERLINK(AF182,B182)</f>
        <v>HO-147</v>
      </c>
      <c r="B182" t="s">
        <v>545</v>
      </c>
      <c r="C182">
        <f>IFERROR(VALUE(SUBSTITUTE(B182,"HO-","")),9999)</f>
        <v>147</v>
      </c>
      <c r="D182" s="4" t="s">
        <v>546</v>
      </c>
      <c r="E182" s="4" t="s">
        <v>547</v>
      </c>
      <c r="F182" s="22" t="s">
        <v>2833</v>
      </c>
      <c r="G182" s="4" t="s">
        <v>2697</v>
      </c>
      <c r="H182" s="4" t="s">
        <v>40</v>
      </c>
      <c r="I182" s="4"/>
      <c r="J182" s="4"/>
      <c r="K182" s="4"/>
      <c r="L182" s="4" t="s">
        <v>975</v>
      </c>
      <c r="M182" s="4" t="s">
        <v>5993</v>
      </c>
      <c r="N182" s="4" t="s">
        <v>5973</v>
      </c>
      <c r="O182" s="4"/>
      <c r="P182" s="4"/>
      <c r="Q182" s="4" t="s">
        <v>5992</v>
      </c>
      <c r="R182" s="22" t="s">
        <v>4805</v>
      </c>
      <c r="S182" s="4" t="s">
        <v>6638</v>
      </c>
      <c r="T182" s="4" t="str">
        <f>IFERROR(VLOOKUP(UPPER(S182),LandGrants[],7,FALSE),"")</f>
        <v/>
      </c>
      <c r="U182" s="4" t="str">
        <f>IFERROR(VLOOKUP(S182,LandGrants[],9,FALSE),"")</f>
        <v xml:space="preserve"> Samuel  Chew</v>
      </c>
      <c r="V182" s="5"/>
      <c r="W182" s="5"/>
      <c r="X182" s="5"/>
      <c r="Y182" s="5"/>
      <c r="Z182" s="5"/>
      <c r="AA182" s="5"/>
      <c r="AB182" s="5"/>
      <c r="AC182" s="5">
        <f>VALUE(SUBSTITUTE(SUBSTITUTE(SUBSTITUTE(RIGHT(B182,4),"HO",""),"O",""),"-",""))</f>
        <v>147</v>
      </c>
      <c r="AD182" s="5"/>
      <c r="AE182" s="5" t="str">
        <f>IF(ISBLANK(M182),"",IF(ISBLANK(N182),"",N182 &amp; " ") &amp; M182 &amp; " built in " &amp;R182 &amp; " on a tract of land called " &amp; S182 &amp; " patented by " &amp; TRIM(T182) &amp; " in " &amp; U182 &amp; ";  Original owner(s): " &amp; Q182)</f>
        <v>Privately-owned 2.5-story 3x2 bay gable-roofed frame house on a stone foundation built in 1820 (circa) on a tract of land called Chews Vineyard patented by  in  Samuel  Chew;  Original owner(s): Chris Rappanier in 1878</v>
      </c>
      <c r="AF182" s="5" t="str">
        <f>"https://mht.maryland.gov/secure/medusa/PDF/Howard/"&amp;B182&amp;".pdf"</f>
        <v>https://mht.maryland.gov/secure/medusa/PDF/Howard/HO-147.pdf</v>
      </c>
    </row>
    <row r="183" spans="1:32" ht="57.6" x14ac:dyDescent="0.55000000000000004">
      <c r="A183" s="103" t="str">
        <f>HYPERLINK(AF183,B183)</f>
        <v>HO-1093</v>
      </c>
      <c r="B183" t="s">
        <v>548</v>
      </c>
      <c r="C183">
        <f>IFERROR(VALUE(SUBSTITUTE(B183,"HO-","")),9999)</f>
        <v>1093</v>
      </c>
      <c r="D183" s="4" t="s">
        <v>549</v>
      </c>
      <c r="E183" s="4" t="s">
        <v>550</v>
      </c>
      <c r="F183" s="22" t="s">
        <v>2647</v>
      </c>
      <c r="G183" s="4" t="s">
        <v>2834</v>
      </c>
      <c r="H183" s="4" t="s">
        <v>47</v>
      </c>
      <c r="I183" s="4" t="s">
        <v>136</v>
      </c>
      <c r="J183" s="4"/>
      <c r="K183" s="4"/>
      <c r="L183" s="4" t="s">
        <v>2583</v>
      </c>
      <c r="M183" s="4"/>
      <c r="N183" s="4"/>
      <c r="O183" s="4"/>
      <c r="P183" s="4"/>
      <c r="Q183" s="4"/>
      <c r="R183" s="22"/>
      <c r="S183" s="4"/>
      <c r="T183" s="4" t="str">
        <f>IFERROR(VLOOKUP(UPPER(S183),LandGrants[],7,FALSE),"")</f>
        <v/>
      </c>
      <c r="U183" s="4" t="str">
        <f>IFERROR(VLOOKUP(S183,LandGrants[],9,FALSE),"")</f>
        <v/>
      </c>
      <c r="V183" s="5"/>
      <c r="W183" s="5"/>
      <c r="X183" s="5"/>
      <c r="Y183" s="5"/>
      <c r="Z183" s="5"/>
      <c r="AA183" s="5"/>
      <c r="AB183" s="5"/>
      <c r="AC183" s="5">
        <f>VALUE(SUBSTITUTE(SUBSTITUTE(SUBSTITUTE(RIGHT(B183,4),"HO",""),"O",""),"-",""))</f>
        <v>1093</v>
      </c>
      <c r="AD183" s="5"/>
      <c r="AE183" s="5" t="str">
        <f>IF(ISBLANK(M183),"",IF(ISBLANK(N183),"",N183 &amp; " ") &amp; M183 &amp; " built in " &amp;R183 &amp; " on a tract of land called " &amp; S183 &amp; " patented by " &amp; TRIM(T183) &amp; " in " &amp; U183 &amp; ";  Original owner(s): " &amp; Q183)</f>
        <v/>
      </c>
      <c r="AF183" s="5" t="str">
        <f>"https://mht.maryland.gov/secure/medusa/PDF/Howard/"&amp;B183&amp;".pdf"</f>
        <v>https://mht.maryland.gov/secure/medusa/PDF/Howard/HO-1093.pdf</v>
      </c>
    </row>
    <row r="184" spans="1:32" ht="86.4" x14ac:dyDescent="0.55000000000000004">
      <c r="A184" s="103" t="str">
        <f>HYPERLINK(AF184,B184)</f>
        <v>HO-381</v>
      </c>
      <c r="B184" t="s">
        <v>551</v>
      </c>
      <c r="C184">
        <f>IFERROR(VALUE(SUBSTITUTE(B184,"HO-","")),9999)</f>
        <v>381</v>
      </c>
      <c r="D184" s="4" t="s">
        <v>552</v>
      </c>
      <c r="E184" s="4" t="s">
        <v>553</v>
      </c>
      <c r="F184" s="22" t="s">
        <v>2835</v>
      </c>
      <c r="G184" s="4" t="s">
        <v>2657</v>
      </c>
      <c r="H184" s="4" t="s">
        <v>47</v>
      </c>
      <c r="I184" s="4"/>
      <c r="J184" s="4"/>
      <c r="K184" s="4"/>
      <c r="L184" s="4" t="s">
        <v>2585</v>
      </c>
      <c r="M184" s="4" t="s">
        <v>6026</v>
      </c>
      <c r="N184" s="4"/>
      <c r="O184" s="4"/>
      <c r="P184" s="4"/>
      <c r="Q184" s="4" t="s">
        <v>6027</v>
      </c>
      <c r="R184" s="22" t="s">
        <v>6028</v>
      </c>
      <c r="S184" s="4" t="s">
        <v>8869</v>
      </c>
      <c r="T184" s="4" t="str">
        <f>IFERROR(VLOOKUP(UPPER(S184),LandGrants[],7,FALSE),"")</f>
        <v>1695-11</v>
      </c>
      <c r="U184" s="4" t="str">
        <f>IFERROR(VLOOKUP(S184,LandGrants[],9,FALSE),"")</f>
        <v xml:space="preserve"> Mordecai  Moore</v>
      </c>
      <c r="V184" s="5"/>
      <c r="W184" s="5"/>
      <c r="X184" s="5"/>
      <c r="Y184" s="5"/>
      <c r="Z184" s="5"/>
      <c r="AA184" s="5"/>
      <c r="AB184" s="5"/>
      <c r="AC184" s="5">
        <f>VALUE(SUBSTITUTE(SUBSTITUTE(SUBSTITUTE(RIGHT(B184,4),"HO",""),"O",""),"-",""))</f>
        <v>381</v>
      </c>
      <c r="AD184" s="5"/>
      <c r="AE184" s="5" t="str">
        <f>IF(ISBLANK(M184),"",IF(ISBLANK(N184),"",N184 &amp; " ") &amp; M184 &amp; " built in " &amp;R184 &amp; " on a tract of land called " &amp; S184 &amp; " patented by " &amp; TRIM(T184) &amp; " in " &amp; U184 &amp; ";  Original owner(s): " &amp; Q184)</f>
        <v>2-story 5x2 bay tent-roofed frame structure adjoining a 1-story 3x4 bay gable-roofed structure built in 1869 on a tract of land called Moores Morning Choice patented by 1695-11 in  Mordecai  Moore;  Original owner(s): Judge G.W. Dobbin donated to land to the neighborhood to serve as a public "parlor" to mend relations after the Civil War.</v>
      </c>
      <c r="AF184" s="5" t="str">
        <f>"https://mht.maryland.gov/secure/medusa/PDF/Howard/"&amp;B184&amp;".pdf"</f>
        <v>https://mht.maryland.gov/secure/medusa/PDF/Howard/HO-381.pdf</v>
      </c>
    </row>
    <row r="185" spans="1:32" ht="57.6" x14ac:dyDescent="0.55000000000000004">
      <c r="A185" s="103" t="str">
        <f>HYPERLINK(AF185,B185)</f>
        <v>HO-508</v>
      </c>
      <c r="B185" t="s">
        <v>554</v>
      </c>
      <c r="C185">
        <f>IFERROR(VALUE(SUBSTITUTE(B185,"HO-","")),9999)</f>
        <v>508</v>
      </c>
      <c r="D185" s="4" t="s">
        <v>555</v>
      </c>
      <c r="E185" s="4" t="s">
        <v>556</v>
      </c>
      <c r="F185" s="22" t="s">
        <v>2836</v>
      </c>
      <c r="G185" s="4" t="s">
        <v>789</v>
      </c>
      <c r="H185" s="4" t="s">
        <v>47</v>
      </c>
      <c r="I185" s="4" t="s">
        <v>136</v>
      </c>
      <c r="J185" s="4"/>
      <c r="K185" s="4"/>
      <c r="L185" s="4" t="s">
        <v>2586</v>
      </c>
      <c r="M185" s="4"/>
      <c r="N185" s="4"/>
      <c r="O185" s="4"/>
      <c r="P185" s="4"/>
      <c r="Q185" s="4"/>
      <c r="R185" s="22"/>
      <c r="S185" s="4"/>
      <c r="T185" s="4" t="str">
        <f>IFERROR(VLOOKUP(UPPER(S185),LandGrants[],7,FALSE),"")</f>
        <v/>
      </c>
      <c r="U185" s="4" t="str">
        <f>IFERROR(VLOOKUP(S185,LandGrants[],9,FALSE),"")</f>
        <v/>
      </c>
      <c r="V185" s="5"/>
      <c r="W185" s="5"/>
      <c r="X185" s="5"/>
      <c r="Y185" s="5"/>
      <c r="Z185" s="5"/>
      <c r="AA185" s="5"/>
      <c r="AB185" s="5"/>
      <c r="AC185" s="5">
        <f>VALUE(SUBSTITUTE(SUBSTITUTE(SUBSTITUTE(RIGHT(B185,4),"HO",""),"O",""),"-",""))</f>
        <v>508</v>
      </c>
      <c r="AD185" s="5"/>
      <c r="AE185" s="5" t="str">
        <f>IF(ISBLANK(M185),"",IF(ISBLANK(N185),"",N185 &amp; " ") &amp; M185 &amp; " built in " &amp;R185 &amp; " on a tract of land called " &amp; S185 &amp; " patented by " &amp; TRIM(T185) &amp; " in " &amp; U185 &amp; ";  Original owner(s): " &amp; Q185)</f>
        <v/>
      </c>
      <c r="AF185" s="5" t="str">
        <f>"https://mht.maryland.gov/secure/medusa/PDF/Howard/"&amp;B185&amp;".pdf"</f>
        <v>https://mht.maryland.gov/secure/medusa/PDF/Howard/HO-508.pdf</v>
      </c>
    </row>
    <row r="186" spans="1:32" ht="72" x14ac:dyDescent="0.55000000000000004">
      <c r="A186" s="103" t="str">
        <f>HYPERLINK(AF186,B186)</f>
        <v>HO-367</v>
      </c>
      <c r="B186" t="s">
        <v>557</v>
      </c>
      <c r="C186">
        <f>IFERROR(VALUE(SUBSTITUTE(B186,"HO-","")),9999)</f>
        <v>367</v>
      </c>
      <c r="D186" s="4" t="s">
        <v>558</v>
      </c>
      <c r="E186" s="4" t="s">
        <v>559</v>
      </c>
      <c r="F186" s="22" t="s">
        <v>2585</v>
      </c>
      <c r="G186" s="4" t="s">
        <v>559</v>
      </c>
      <c r="H186" s="4" t="s">
        <v>47</v>
      </c>
      <c r="I186" s="4" t="s">
        <v>136</v>
      </c>
      <c r="J186" s="4" t="s">
        <v>136</v>
      </c>
      <c r="K186" s="4"/>
      <c r="L186" s="4" t="s">
        <v>975</v>
      </c>
      <c r="M186" s="4" t="s">
        <v>5987</v>
      </c>
      <c r="N186" s="4" t="s">
        <v>5976</v>
      </c>
      <c r="O186" s="4">
        <v>2015</v>
      </c>
      <c r="P186" s="5" t="s">
        <v>3988</v>
      </c>
      <c r="Q186" s="4" t="s">
        <v>6029</v>
      </c>
      <c r="R186" s="22">
        <v>1835</v>
      </c>
      <c r="S186" s="4" t="s">
        <v>9010</v>
      </c>
      <c r="T186" s="4" t="str">
        <f>IFERROR(VLOOKUP(UPPER(S186),LandGrants[],7,FALSE),"")</f>
        <v>1757-07</v>
      </c>
      <c r="U186" s="4" t="str">
        <f>IFERROR(VLOOKUP(S186,LandGrants[],9,FALSE),"")</f>
        <v xml:space="preserve"> Dr. James Walker</v>
      </c>
      <c r="V186" s="5" t="s">
        <v>3989</v>
      </c>
      <c r="W186" s="11" t="s">
        <v>3</v>
      </c>
      <c r="X186" s="11" t="s">
        <v>3990</v>
      </c>
      <c r="Y186" s="11" t="s">
        <v>4002</v>
      </c>
      <c r="Z186" s="5"/>
      <c r="AA186" s="5"/>
      <c r="AB186" s="5"/>
      <c r="AC186" s="5">
        <f>VALUE(SUBSTITUTE(SUBSTITUTE(SUBSTITUTE(RIGHT(B186,4),"HO",""),"O",""),"-",""))</f>
        <v>367</v>
      </c>
      <c r="AD186" s="5"/>
      <c r="AE186" s="5" t="str">
        <f>IF(ISBLANK(M186),"",IF(ISBLANK(N186),"",N186 &amp; " ") &amp; M186 &amp; " built in " &amp;R186 &amp; " on a tract of land called " &amp; S186 &amp; " patented by " &amp; TRIM(T186) &amp; " in " &amp; U186 &amp; ";  Original owner(s): " &amp; Q186)</f>
        <v>Commercially-owned Federal/Greek Revival house built in 1835 on a tract of land called Walkers Inheritance patented by 1757-07 in  Dr. James Walker;  Original owner(s): Caleb Dorsey established the furnace, James and Andrew Ellicott purchased it in 1800 - they most likely built the hotel.</v>
      </c>
      <c r="AF186" s="5" t="str">
        <f>"https://mht.maryland.gov/secure/medusa/PDF/Howard/"&amp;B186&amp;".pdf"</f>
        <v>https://mht.maryland.gov/secure/medusa/PDF/Howard/HO-367.pdf</v>
      </c>
    </row>
    <row r="187" spans="1:32" ht="57.6" x14ac:dyDescent="0.55000000000000004">
      <c r="A187" s="103" t="str">
        <f>HYPERLINK(AF187,B187)</f>
        <v>HO-457</v>
      </c>
      <c r="B187" t="s">
        <v>560</v>
      </c>
      <c r="C187">
        <f>IFERROR(VALUE(SUBSTITUTE(B187,"HO-","")),9999)</f>
        <v>457</v>
      </c>
      <c r="D187" s="4" t="s">
        <v>561</v>
      </c>
      <c r="E187" s="4" t="s">
        <v>562</v>
      </c>
      <c r="F187" s="22" t="s">
        <v>2837</v>
      </c>
      <c r="G187" s="4" t="s">
        <v>2838</v>
      </c>
      <c r="H187" s="4" t="s">
        <v>47</v>
      </c>
      <c r="I187" s="4"/>
      <c r="J187" s="4"/>
      <c r="K187" s="4"/>
      <c r="L187" s="4" t="s">
        <v>2586</v>
      </c>
      <c r="M187" s="4"/>
      <c r="N187" s="4"/>
      <c r="O187" s="4"/>
      <c r="P187" s="4"/>
      <c r="Q187" s="4"/>
      <c r="R187" s="22"/>
      <c r="S187" s="4"/>
      <c r="T187" s="4" t="str">
        <f>IFERROR(VLOOKUP(UPPER(S187),LandGrants[],7,FALSE),"")</f>
        <v/>
      </c>
      <c r="U187" s="4" t="str">
        <f>IFERROR(VLOOKUP(S187,LandGrants[],9,FALSE),"")</f>
        <v/>
      </c>
      <c r="V187" s="5"/>
      <c r="W187" s="5"/>
      <c r="X187" s="5"/>
      <c r="Y187" s="5"/>
      <c r="Z187" s="5"/>
      <c r="AA187" s="5"/>
      <c r="AB187" s="5"/>
      <c r="AC187" s="5">
        <f>VALUE(SUBSTITUTE(SUBSTITUTE(SUBSTITUTE(RIGHT(B187,4),"HO",""),"O",""),"-",""))</f>
        <v>457</v>
      </c>
      <c r="AD187" s="5"/>
      <c r="AE187" s="5" t="str">
        <f>IF(ISBLANK(M187),"",IF(ISBLANK(N187),"",N187 &amp; " ") &amp; M187 &amp; " built in " &amp;R187 &amp; " on a tract of land called " &amp; S187 &amp; " patented by " &amp; TRIM(T187) &amp; " in " &amp; U187 &amp; ";  Original owner(s): " &amp; Q187)</f>
        <v/>
      </c>
      <c r="AF187" s="5" t="str">
        <f>"https://mht.maryland.gov/secure/medusa/PDF/Howard/"&amp;B187&amp;".pdf"</f>
        <v>https://mht.maryland.gov/secure/medusa/PDF/Howard/HO-457.pdf</v>
      </c>
    </row>
    <row r="188" spans="1:32" ht="57.6" x14ac:dyDescent="0.55000000000000004">
      <c r="A188" s="103" t="str">
        <f>HYPERLINK(AF188,B188)</f>
        <v>HO-784</v>
      </c>
      <c r="B188" t="s">
        <v>563</v>
      </c>
      <c r="C188">
        <f>IFERROR(VALUE(SUBSTITUTE(B188,"HO-","")),9999)</f>
        <v>784</v>
      </c>
      <c r="D188" s="4" t="s">
        <v>564</v>
      </c>
      <c r="E188" s="4" t="s">
        <v>565</v>
      </c>
      <c r="F188" s="22" t="s">
        <v>2585</v>
      </c>
      <c r="G188" s="4" t="s">
        <v>565</v>
      </c>
      <c r="H188" s="4" t="s">
        <v>47</v>
      </c>
      <c r="I188" s="4" t="s">
        <v>136</v>
      </c>
      <c r="J188" s="4"/>
      <c r="K188" s="4"/>
      <c r="L188" s="4" t="s">
        <v>2590</v>
      </c>
      <c r="M188" s="4"/>
      <c r="N188" s="4"/>
      <c r="O188" s="4"/>
      <c r="P188" s="4"/>
      <c r="Q188" s="4"/>
      <c r="R188" s="22"/>
      <c r="S188" s="4"/>
      <c r="T188" s="4" t="str">
        <f>IFERROR(VLOOKUP(UPPER(S188),LandGrants[],7,FALSE),"")</f>
        <v/>
      </c>
      <c r="U188" s="4" t="str">
        <f>IFERROR(VLOOKUP(S188,LandGrants[],9,FALSE),"")</f>
        <v/>
      </c>
      <c r="V188" s="5"/>
      <c r="W188" s="5"/>
      <c r="X188" s="5"/>
      <c r="Y188" s="5"/>
      <c r="Z188" s="5"/>
      <c r="AA188" s="5"/>
      <c r="AB188" s="5"/>
      <c r="AC188" s="5">
        <f>VALUE(SUBSTITUTE(SUBSTITUTE(SUBSTITUTE(RIGHT(B188,4),"HO",""),"O",""),"-",""))</f>
        <v>784</v>
      </c>
      <c r="AD188" s="5"/>
      <c r="AE188" s="5" t="str">
        <f>IF(ISBLANK(M188),"",IF(ISBLANK(N188),"",N188 &amp; " ") &amp; M188 &amp; " built in " &amp;R188 &amp; " on a tract of land called " &amp; S188 &amp; " patented by " &amp; TRIM(T188) &amp; " in " &amp; U188 &amp; ";  Original owner(s): " &amp; Q188)</f>
        <v/>
      </c>
      <c r="AF188" s="5" t="str">
        <f>"https://mht.maryland.gov/secure/medusa/PDF/Howard/"&amp;B188&amp;".pdf"</f>
        <v>https://mht.maryland.gov/secure/medusa/PDF/Howard/HO-784.pdf</v>
      </c>
    </row>
    <row r="189" spans="1:32" ht="57.6" x14ac:dyDescent="0.55000000000000004">
      <c r="A189" s="103" t="str">
        <f>HYPERLINK(AF189,B189)</f>
        <v>HO-499</v>
      </c>
      <c r="B189" t="s">
        <v>566</v>
      </c>
      <c r="C189">
        <f>IFERROR(VALUE(SUBSTITUTE(B189,"HO-","")),9999)</f>
        <v>499</v>
      </c>
      <c r="D189" s="4" t="s">
        <v>567</v>
      </c>
      <c r="E189" s="4" t="s">
        <v>568</v>
      </c>
      <c r="F189" s="22" t="s">
        <v>2839</v>
      </c>
      <c r="G189" s="4" t="s">
        <v>789</v>
      </c>
      <c r="H189" s="4" t="s">
        <v>47</v>
      </c>
      <c r="I189" s="4" t="s">
        <v>136</v>
      </c>
      <c r="J189" s="4"/>
      <c r="K189" s="4"/>
      <c r="L189" s="4" t="s">
        <v>2585</v>
      </c>
      <c r="M189" s="4"/>
      <c r="N189" s="4"/>
      <c r="O189" s="4"/>
      <c r="P189" s="4"/>
      <c r="Q189" s="4"/>
      <c r="R189" s="22"/>
      <c r="S189" s="4"/>
      <c r="T189" s="4" t="str">
        <f>IFERROR(VLOOKUP(UPPER(S189),LandGrants[],7,FALSE),"")</f>
        <v/>
      </c>
      <c r="U189" s="4" t="str">
        <f>IFERROR(VLOOKUP(S189,LandGrants[],9,FALSE),"")</f>
        <v/>
      </c>
      <c r="V189" s="5"/>
      <c r="W189" s="5"/>
      <c r="X189" s="5"/>
      <c r="Y189" s="5"/>
      <c r="Z189" s="5"/>
      <c r="AA189" s="5"/>
      <c r="AB189" s="5"/>
      <c r="AC189" s="5">
        <f>VALUE(SUBSTITUTE(SUBSTITUTE(SUBSTITUTE(RIGHT(B189,4),"HO",""),"O",""),"-",""))</f>
        <v>499</v>
      </c>
      <c r="AD189" s="5"/>
      <c r="AE189" s="5" t="str">
        <f>IF(ISBLANK(M189),"",IF(ISBLANK(N189),"",N189 &amp; " ") &amp; M189 &amp; " built in " &amp;R189 &amp; " on a tract of land called " &amp; S189 &amp; " patented by " &amp; TRIM(T189) &amp; " in " &amp; U189 &amp; ";  Original owner(s): " &amp; Q189)</f>
        <v/>
      </c>
      <c r="AF189" s="5" t="str">
        <f>"https://mht.maryland.gov/secure/medusa/PDF/Howard/"&amp;B189&amp;".pdf"</f>
        <v>https://mht.maryland.gov/secure/medusa/PDF/Howard/HO-499.pdf</v>
      </c>
    </row>
    <row r="190" spans="1:32" ht="57.6" x14ac:dyDescent="0.55000000000000004">
      <c r="A190" s="103" t="str">
        <f>HYPERLINK(AF190,B190)</f>
        <v>HO-501</v>
      </c>
      <c r="B190" t="s">
        <v>569</v>
      </c>
      <c r="C190">
        <f>IFERROR(VALUE(SUBSTITUTE(B190,"HO-","")),9999)</f>
        <v>501</v>
      </c>
      <c r="D190" s="4" t="s">
        <v>570</v>
      </c>
      <c r="E190" s="4" t="s">
        <v>571</v>
      </c>
      <c r="F190" s="22" t="s">
        <v>2840</v>
      </c>
      <c r="G190" s="4" t="s">
        <v>789</v>
      </c>
      <c r="H190" s="4" t="s">
        <v>47</v>
      </c>
      <c r="I190" s="4" t="s">
        <v>136</v>
      </c>
      <c r="J190" s="4"/>
      <c r="K190" s="4"/>
      <c r="L190" s="4" t="s">
        <v>2585</v>
      </c>
      <c r="M190" s="4"/>
      <c r="N190" s="4"/>
      <c r="O190" s="4"/>
      <c r="P190" s="4"/>
      <c r="Q190" s="4"/>
      <c r="R190" s="22"/>
      <c r="S190" s="4"/>
      <c r="T190" s="4" t="str">
        <f>IFERROR(VLOOKUP(UPPER(S190),LandGrants[],7,FALSE),"")</f>
        <v/>
      </c>
      <c r="U190" s="4" t="str">
        <f>IFERROR(VLOOKUP(S190,LandGrants[],9,FALSE),"")</f>
        <v/>
      </c>
      <c r="V190" s="5"/>
      <c r="W190" s="5"/>
      <c r="X190" s="5"/>
      <c r="Y190" s="5"/>
      <c r="Z190" s="5"/>
      <c r="AA190" s="5"/>
      <c r="AB190" s="5"/>
      <c r="AC190" s="5">
        <f>VALUE(SUBSTITUTE(SUBSTITUTE(SUBSTITUTE(RIGHT(B190,4),"HO",""),"O",""),"-",""))</f>
        <v>501</v>
      </c>
      <c r="AD190" s="5"/>
      <c r="AE190" s="5" t="str">
        <f>IF(ISBLANK(M190),"",IF(ISBLANK(N190),"",N190 &amp; " ") &amp; M190 &amp; " built in " &amp;R190 &amp; " on a tract of land called " &amp; S190 &amp; " patented by " &amp; TRIM(T190) &amp; " in " &amp; U190 &amp; ";  Original owner(s): " &amp; Q190)</f>
        <v/>
      </c>
      <c r="AF190" s="5" t="str">
        <f>"https://mht.maryland.gov/secure/medusa/PDF/Howard/"&amp;B190&amp;".pdf"</f>
        <v>https://mht.maryland.gov/secure/medusa/PDF/Howard/HO-501.pdf</v>
      </c>
    </row>
    <row r="191" spans="1:32" ht="72" x14ac:dyDescent="0.55000000000000004">
      <c r="A191" s="103" t="str">
        <f>HYPERLINK(AF191,B191)</f>
        <v>HO-006</v>
      </c>
      <c r="B191" t="s">
        <v>10152</v>
      </c>
      <c r="C191">
        <f>IFERROR(VALUE(SUBSTITUTE(B191,"HO-","")),9999)</f>
        <v>6</v>
      </c>
      <c r="D191" s="4" t="s">
        <v>572</v>
      </c>
      <c r="E191" s="4" t="s">
        <v>573</v>
      </c>
      <c r="F191" s="22" t="s">
        <v>2841</v>
      </c>
      <c r="G191" s="4" t="s">
        <v>2374</v>
      </c>
      <c r="H191" s="4" t="s">
        <v>65</v>
      </c>
      <c r="I191" s="4" t="s">
        <v>136</v>
      </c>
      <c r="J191" s="4"/>
      <c r="K191" s="4"/>
      <c r="L191" s="4" t="s">
        <v>975</v>
      </c>
      <c r="M191" s="4" t="s">
        <v>6052</v>
      </c>
      <c r="N191" s="4" t="s">
        <v>5973</v>
      </c>
      <c r="O191" s="4"/>
      <c r="P191" s="4"/>
      <c r="Q191" s="4" t="s">
        <v>4754</v>
      </c>
      <c r="R191" s="22" t="s">
        <v>4795</v>
      </c>
      <c r="S191" s="4" t="s">
        <v>7013</v>
      </c>
      <c r="T191" s="4" t="str">
        <f>IFERROR(VLOOKUP(UPPER(S191),LandGrants[],7,FALSE),"")</f>
        <v>1762-02</v>
      </c>
      <c r="U191" s="4" t="str">
        <f>IFERROR(VLOOKUP(S191,LandGrants[],9,FALSE),"")</f>
        <v xml:space="preserve"> Henry Ridgely</v>
      </c>
      <c r="V191" s="5"/>
      <c r="W191" s="11" t="s">
        <v>572</v>
      </c>
      <c r="X191" s="5"/>
      <c r="Y191" s="5"/>
      <c r="Z191" s="5"/>
      <c r="AA191" s="5"/>
      <c r="AB191" s="5"/>
      <c r="AC191" s="5">
        <f>VALUE(SUBSTITUTE(SUBSTITUTE(SUBSTITUTE(RIGHT(B191,4),"HO",""),"O",""),"-",""))</f>
        <v>6</v>
      </c>
      <c r="AD191" s="5" t="s">
        <v>5961</v>
      </c>
      <c r="AE191" s="5" t="str">
        <f>IF(ISBLANK(M191),"",IF(ISBLANK(N191),"",N191 &amp; " ") &amp; M191 &amp; " built in " &amp;R191 &amp; " on a tract of land called " &amp; S191 &amp; " patented by " &amp; TRIM(T191) &amp; " in " &amp; U191 &amp; ";  Original owner(s): " &amp; Q191)</f>
        <v>Privately-owned twin stuccoed 2.5 story stone house built in 1791 (bef) on a tract of land called Ridgelys Range - Henry patented by 1762-02 in  Henry Ridgely;  Original owner(s): Henry Ridgely IV probably built the eastern wing while Basil Crapster built the western and central sections.</v>
      </c>
      <c r="AF191" s="5" t="str">
        <f>"https://mht.maryland.gov/secure/medusa/PDF/Howard/"&amp;B191&amp;".pdf"</f>
        <v>https://mht.maryland.gov/secure/medusa/PDF/Howard/HO-006.pdf</v>
      </c>
    </row>
    <row r="192" spans="1:32" ht="57.6" x14ac:dyDescent="0.55000000000000004">
      <c r="A192" s="103" t="str">
        <f>HYPERLINK(AF192,B192)</f>
        <v>HO-071</v>
      </c>
      <c r="B192" t="s">
        <v>10216</v>
      </c>
      <c r="C192">
        <f>IFERROR(VALUE(SUBSTITUTE(B192,"HO-","")),9999)</f>
        <v>71</v>
      </c>
      <c r="D192" s="4" t="s">
        <v>574</v>
      </c>
      <c r="E192" s="4" t="s">
        <v>575</v>
      </c>
      <c r="F192" s="22" t="s">
        <v>2842</v>
      </c>
      <c r="G192" s="4" t="s">
        <v>2843</v>
      </c>
      <c r="H192" s="4" t="s">
        <v>40</v>
      </c>
      <c r="I192" s="4" t="s">
        <v>136</v>
      </c>
      <c r="J192" s="4" t="s">
        <v>136</v>
      </c>
      <c r="K192" s="4"/>
      <c r="L192" s="4" t="s">
        <v>2587</v>
      </c>
      <c r="M192" s="4"/>
      <c r="N192" s="4"/>
      <c r="O192" s="4"/>
      <c r="P192" s="4"/>
      <c r="Q192" s="4"/>
      <c r="R192" s="22"/>
      <c r="S192" s="4"/>
      <c r="T192" s="4" t="str">
        <f>IFERROR(VLOOKUP(UPPER(S192),LandGrants[],7,FALSE),"")</f>
        <v/>
      </c>
      <c r="U192" s="4" t="str">
        <f>IFERROR(VLOOKUP(S192,LandGrants[],9,FALSE),"")</f>
        <v/>
      </c>
      <c r="V192" s="5"/>
      <c r="W192" s="5"/>
      <c r="X192" s="5"/>
      <c r="Y192" s="5"/>
      <c r="Z192" s="5"/>
      <c r="AA192" s="5"/>
      <c r="AB192" s="5"/>
      <c r="AC192" s="5">
        <f>VALUE(SUBSTITUTE(SUBSTITUTE(SUBSTITUTE(RIGHT(B192,4),"HO",""),"O",""),"-",""))</f>
        <v>71</v>
      </c>
      <c r="AD192" s="5"/>
      <c r="AE192" s="5" t="str">
        <f>IF(ISBLANK(M192),"",IF(ISBLANK(N192),"",N192 &amp; " ") &amp; M192 &amp; " built in " &amp;R192 &amp; " on a tract of land called " &amp; S192 &amp; " patented by " &amp; TRIM(T192) &amp; " in " &amp; U192 &amp; ";  Original owner(s): " &amp; Q192)</f>
        <v/>
      </c>
      <c r="AF192" s="5" t="str">
        <f>"https://mht.maryland.gov/secure/medusa/PDF/Howard/"&amp;B192&amp;".pdf"</f>
        <v>https://mht.maryland.gov/secure/medusa/PDF/Howard/HO-071.pdf</v>
      </c>
    </row>
    <row r="193" spans="1:32" ht="57.6" x14ac:dyDescent="0.55000000000000004">
      <c r="A193" s="103" t="str">
        <f>HYPERLINK(AF193,B193)</f>
        <v>HO-585</v>
      </c>
      <c r="B193" t="s">
        <v>576</v>
      </c>
      <c r="C193">
        <f>IFERROR(VALUE(SUBSTITUTE(B193,"HO-","")),9999)</f>
        <v>585</v>
      </c>
      <c r="D193" s="4" t="s">
        <v>577</v>
      </c>
      <c r="E193" s="4" t="s">
        <v>578</v>
      </c>
      <c r="F193" s="22" t="s">
        <v>2585</v>
      </c>
      <c r="G193" s="4" t="s">
        <v>578</v>
      </c>
      <c r="H193" s="4" t="s">
        <v>40</v>
      </c>
      <c r="I193" s="4"/>
      <c r="J193" s="4"/>
      <c r="K193" s="4"/>
      <c r="L193" s="4" t="s">
        <v>975</v>
      </c>
      <c r="M193" s="4"/>
      <c r="N193" s="4"/>
      <c r="O193" s="4"/>
      <c r="P193" s="4"/>
      <c r="Q193" s="4"/>
      <c r="R193" s="22"/>
      <c r="S193" s="4"/>
      <c r="T193" s="4" t="str">
        <f>IFERROR(VLOOKUP(UPPER(S193),LandGrants[],7,FALSE),"")</f>
        <v/>
      </c>
      <c r="U193" s="4" t="str">
        <f>IFERROR(VLOOKUP(S193,LandGrants[],9,FALSE),"")</f>
        <v/>
      </c>
      <c r="V193" s="5"/>
      <c r="W193" s="5"/>
      <c r="X193" s="5"/>
      <c r="Y193" s="5"/>
      <c r="Z193" s="5"/>
      <c r="AA193" s="5"/>
      <c r="AB193" s="5"/>
      <c r="AC193" s="5">
        <f>VALUE(SUBSTITUTE(SUBSTITUTE(SUBSTITUTE(RIGHT(B193,4),"HO",""),"O",""),"-",""))</f>
        <v>585</v>
      </c>
      <c r="AD193" s="5"/>
      <c r="AE193" s="5" t="str">
        <f>IF(ISBLANK(M193),"",IF(ISBLANK(N193),"",N193 &amp; " ") &amp; M193 &amp; " built in " &amp;R193 &amp; " on a tract of land called " &amp; S193 &amp; " patented by " &amp; TRIM(T193) &amp; " in " &amp; U193 &amp; ";  Original owner(s): " &amp; Q193)</f>
        <v/>
      </c>
      <c r="AF193" s="5" t="str">
        <f>"https://mht.maryland.gov/secure/medusa/PDF/Howard/"&amp;B193&amp;".pdf"</f>
        <v>https://mht.maryland.gov/secure/medusa/PDF/Howard/HO-585.pdf</v>
      </c>
    </row>
    <row r="194" spans="1:32" ht="57.6" x14ac:dyDescent="0.55000000000000004">
      <c r="A194" s="103" t="str">
        <f>HYPERLINK(AF194,B194)</f>
        <v>HO-1102</v>
      </c>
      <c r="B194" t="s">
        <v>579</v>
      </c>
      <c r="C194">
        <f>IFERROR(VALUE(SUBSTITUTE(B194,"HO-","")),9999)</f>
        <v>1102</v>
      </c>
      <c r="D194" s="4" t="s">
        <v>580</v>
      </c>
      <c r="E194" s="4" t="s">
        <v>581</v>
      </c>
      <c r="F194" s="22" t="s">
        <v>2844</v>
      </c>
      <c r="G194" s="4" t="s">
        <v>1713</v>
      </c>
      <c r="H194" s="4" t="s">
        <v>40</v>
      </c>
      <c r="I194" s="4" t="s">
        <v>136</v>
      </c>
      <c r="J194" s="4"/>
      <c r="K194" s="4"/>
      <c r="L194" s="4" t="s">
        <v>2585</v>
      </c>
      <c r="M194" s="4"/>
      <c r="N194" s="4"/>
      <c r="O194" s="4"/>
      <c r="P194" s="4"/>
      <c r="Q194" s="4"/>
      <c r="R194" s="22"/>
      <c r="S194" s="4"/>
      <c r="T194" s="4" t="str">
        <f>IFERROR(VLOOKUP(UPPER(S194),LandGrants[],7,FALSE),"")</f>
        <v/>
      </c>
      <c r="U194" s="4" t="str">
        <f>IFERROR(VLOOKUP(S194,LandGrants[],9,FALSE),"")</f>
        <v/>
      </c>
      <c r="V194" s="5"/>
      <c r="W194" s="5"/>
      <c r="X194" s="5"/>
      <c r="Y194" s="5"/>
      <c r="Z194" s="5"/>
      <c r="AA194" s="5"/>
      <c r="AB194" s="5"/>
      <c r="AC194" s="5">
        <f>VALUE(SUBSTITUTE(SUBSTITUTE(SUBSTITUTE(RIGHT(B194,4),"HO",""),"O",""),"-",""))</f>
        <v>1102</v>
      </c>
      <c r="AD194" s="5"/>
      <c r="AE194" s="5" t="str">
        <f>IF(ISBLANK(M194),"",IF(ISBLANK(N194),"",N194 &amp; " ") &amp; M194 &amp; " built in " &amp;R194 &amp; " on a tract of land called " &amp; S194 &amp; " patented by " &amp; TRIM(T194) &amp; " in " &amp; U194 &amp; ";  Original owner(s): " &amp; Q194)</f>
        <v/>
      </c>
      <c r="AF194" s="5" t="str">
        <f>"https://mht.maryland.gov/secure/medusa/PDF/Howard/"&amp;B194&amp;".pdf"</f>
        <v>https://mht.maryland.gov/secure/medusa/PDF/Howard/HO-1102.pdf</v>
      </c>
    </row>
    <row r="195" spans="1:32" ht="57.6" x14ac:dyDescent="0.55000000000000004">
      <c r="A195" s="103" t="str">
        <f>HYPERLINK(AF195,B195)</f>
        <v>HO-078</v>
      </c>
      <c r="B195" t="s">
        <v>10220</v>
      </c>
      <c r="C195">
        <f>IFERROR(VALUE(SUBSTITUTE(B195,"HO-","")),9999)</f>
        <v>78</v>
      </c>
      <c r="D195" s="4" t="s">
        <v>4</v>
      </c>
      <c r="E195" s="4"/>
      <c r="F195" s="22" t="s">
        <v>2585</v>
      </c>
      <c r="G195" s="4">
        <v>0</v>
      </c>
      <c r="H195" s="4" t="s">
        <v>40</v>
      </c>
      <c r="I195" s="4"/>
      <c r="J195" s="4" t="s">
        <v>136</v>
      </c>
      <c r="K195" s="4"/>
      <c r="L195" s="4" t="s">
        <v>2590</v>
      </c>
      <c r="M195" s="4"/>
      <c r="N195" s="4" t="s">
        <v>5974</v>
      </c>
      <c r="O195" s="4"/>
      <c r="P195" s="4"/>
      <c r="Q195" s="4"/>
      <c r="R195" s="22"/>
      <c r="S195" s="4"/>
      <c r="T195" s="4" t="str">
        <f>IFERROR(VLOOKUP(UPPER(S195),LandGrants[],7,FALSE),"")</f>
        <v/>
      </c>
      <c r="U195" s="4" t="str">
        <f>IFERROR(VLOOKUP(S195,LandGrants[],9,FALSE),"")</f>
        <v/>
      </c>
      <c r="V195" s="5"/>
      <c r="W195" s="5"/>
      <c r="X195" s="5"/>
      <c r="Y195" s="5"/>
      <c r="Z195" s="5"/>
      <c r="AA195" s="5"/>
      <c r="AB195" s="5"/>
      <c r="AC195" s="5">
        <f>VALUE(SUBSTITUTE(SUBSTITUTE(SUBSTITUTE(RIGHT(B195,4),"HO",""),"O",""),"-",""))</f>
        <v>78</v>
      </c>
      <c r="AD195" s="5"/>
      <c r="AE195" s="5" t="str">
        <f>IF(ISBLANK(M195),"",IF(ISBLANK(N195),"",N195 &amp; " ") &amp; M195 &amp; " built in " &amp;R195 &amp; " on a tract of land called " &amp; S195 &amp; " patented by " &amp; TRIM(T195) &amp; " in " &amp; U195 &amp; ";  Original owner(s): " &amp; Q195)</f>
        <v/>
      </c>
      <c r="AF195" s="5" t="str">
        <f>"https://mht.maryland.gov/secure/medusa/PDF/Howard/"&amp;B195&amp;".pdf"</f>
        <v>https://mht.maryland.gov/secure/medusa/PDF/Howard/HO-078.pdf</v>
      </c>
    </row>
    <row r="196" spans="1:32" ht="57.6" x14ac:dyDescent="0.55000000000000004">
      <c r="A196" s="103" t="str">
        <f>HYPERLINK(AF196,B196)</f>
        <v>HO-752</v>
      </c>
      <c r="B196" t="s">
        <v>582</v>
      </c>
      <c r="C196">
        <f>IFERROR(VALUE(SUBSTITUTE(B196,"HO-","")),9999)</f>
        <v>752</v>
      </c>
      <c r="D196" s="4" t="s">
        <v>583</v>
      </c>
      <c r="E196" s="4" t="s">
        <v>584</v>
      </c>
      <c r="F196" s="22" t="s">
        <v>2845</v>
      </c>
      <c r="G196" s="4" t="s">
        <v>1713</v>
      </c>
      <c r="H196" s="4" t="s">
        <v>40</v>
      </c>
      <c r="I196" s="4" t="s">
        <v>136</v>
      </c>
      <c r="J196" s="4"/>
      <c r="K196" s="4"/>
      <c r="L196" s="4" t="s">
        <v>2584</v>
      </c>
      <c r="M196" s="4"/>
      <c r="N196" s="4"/>
      <c r="O196" s="4"/>
      <c r="P196" s="4"/>
      <c r="Q196" s="4"/>
      <c r="R196" s="22"/>
      <c r="S196" s="4"/>
      <c r="T196" s="4" t="str">
        <f>IFERROR(VLOOKUP(UPPER(S196),LandGrants[],7,FALSE),"")</f>
        <v/>
      </c>
      <c r="U196" s="4" t="str">
        <f>IFERROR(VLOOKUP(S196,LandGrants[],9,FALSE),"")</f>
        <v/>
      </c>
      <c r="V196" s="5"/>
      <c r="W196" s="5"/>
      <c r="X196" s="5"/>
      <c r="Y196" s="5"/>
      <c r="Z196" s="5"/>
      <c r="AA196" s="5"/>
      <c r="AB196" s="5"/>
      <c r="AC196" s="5">
        <f>VALUE(SUBSTITUTE(SUBSTITUTE(SUBSTITUTE(RIGHT(B196,4),"HO",""),"O",""),"-",""))</f>
        <v>752</v>
      </c>
      <c r="AD196" s="5"/>
      <c r="AE196" s="5" t="str">
        <f>IF(ISBLANK(M196),"",IF(ISBLANK(N196),"",N196 &amp; " ") &amp; M196 &amp; " built in " &amp;R196 &amp; " on a tract of land called " &amp; S196 &amp; " patented by " &amp; TRIM(T196) &amp; " in " &amp; U196 &amp; ";  Original owner(s): " &amp; Q196)</f>
        <v/>
      </c>
      <c r="AF196" s="5" t="str">
        <f>"https://mht.maryland.gov/secure/medusa/PDF/Howard/"&amp;B196&amp;".pdf"</f>
        <v>https://mht.maryland.gov/secure/medusa/PDF/Howard/HO-752.pdf</v>
      </c>
    </row>
    <row r="197" spans="1:32" ht="57.6" x14ac:dyDescent="0.55000000000000004">
      <c r="A197" s="103" t="str">
        <f>HYPERLINK(AF197,B197)</f>
        <v>HO-463</v>
      </c>
      <c r="B197" t="s">
        <v>585</v>
      </c>
      <c r="C197">
        <f>IFERROR(VALUE(SUBSTITUTE(B197,"HO-","")),9999)</f>
        <v>463</v>
      </c>
      <c r="D197" s="4" t="s">
        <v>586</v>
      </c>
      <c r="E197" s="4" t="s">
        <v>126</v>
      </c>
      <c r="F197" s="22" t="s">
        <v>2585</v>
      </c>
      <c r="G197" s="4" t="s">
        <v>126</v>
      </c>
      <c r="H197" s="4" t="s">
        <v>40</v>
      </c>
      <c r="I197" s="4"/>
      <c r="J197" s="4"/>
      <c r="K197" s="4"/>
      <c r="L197" s="4" t="s">
        <v>975</v>
      </c>
      <c r="M197" s="4"/>
      <c r="N197" s="4"/>
      <c r="O197" s="4"/>
      <c r="P197" s="4"/>
      <c r="Q197" s="4"/>
      <c r="R197" s="22"/>
      <c r="S197" s="4"/>
      <c r="T197" s="4" t="str">
        <f>IFERROR(VLOOKUP(UPPER(S197),LandGrants[],7,FALSE),"")</f>
        <v/>
      </c>
      <c r="U197" s="4" t="str">
        <f>IFERROR(VLOOKUP(S197,LandGrants[],9,FALSE),"")</f>
        <v/>
      </c>
      <c r="V197" s="5"/>
      <c r="W197" s="5"/>
      <c r="X197" s="5"/>
      <c r="Y197" s="5"/>
      <c r="Z197" s="5"/>
      <c r="AA197" s="5"/>
      <c r="AB197" s="5"/>
      <c r="AC197" s="5">
        <f>VALUE(SUBSTITUTE(SUBSTITUTE(SUBSTITUTE(RIGHT(B197,4),"HO",""),"O",""),"-",""))</f>
        <v>463</v>
      </c>
      <c r="AD197" s="5"/>
      <c r="AE197" s="5" t="str">
        <f>IF(ISBLANK(M197),"",IF(ISBLANK(N197),"",N197 &amp; " ") &amp; M197 &amp; " built in " &amp;R197 &amp; " on a tract of land called " &amp; S197 &amp; " patented by " &amp; TRIM(T197) &amp; " in " &amp; U197 &amp; ";  Original owner(s): " &amp; Q197)</f>
        <v/>
      </c>
      <c r="AF197" s="5" t="str">
        <f>"https://mht.maryland.gov/secure/medusa/PDF/Howard/"&amp;B197&amp;".pdf"</f>
        <v>https://mht.maryland.gov/secure/medusa/PDF/Howard/HO-463.pdf</v>
      </c>
    </row>
    <row r="198" spans="1:32" ht="57.6" x14ac:dyDescent="0.55000000000000004">
      <c r="A198" s="103" t="str">
        <f>HYPERLINK(AF198,B198)</f>
        <v>HO-333</v>
      </c>
      <c r="B198" t="s">
        <v>587</v>
      </c>
      <c r="C198">
        <f>IFERROR(VALUE(SUBSTITUTE(B198,"HO-","")),9999)</f>
        <v>333</v>
      </c>
      <c r="D198" s="4" t="s">
        <v>588</v>
      </c>
      <c r="E198" s="4" t="s">
        <v>589</v>
      </c>
      <c r="F198" s="22" t="s">
        <v>2846</v>
      </c>
      <c r="G198" s="4" t="s">
        <v>2847</v>
      </c>
      <c r="H198" s="4" t="s">
        <v>40</v>
      </c>
      <c r="I198" s="4" t="s">
        <v>136</v>
      </c>
      <c r="J198" s="4"/>
      <c r="K198" s="4"/>
      <c r="L198" s="4" t="s">
        <v>975</v>
      </c>
      <c r="M198" s="4"/>
      <c r="N198" s="4"/>
      <c r="O198" s="4"/>
      <c r="P198" s="4"/>
      <c r="Q198" s="4"/>
      <c r="R198" s="22"/>
      <c r="S198" s="4"/>
      <c r="T198" s="4" t="str">
        <f>IFERROR(VLOOKUP(UPPER(S198),LandGrants[],7,FALSE),"")</f>
        <v/>
      </c>
      <c r="U198" s="4" t="str">
        <f>IFERROR(VLOOKUP(S198,LandGrants[],9,FALSE),"")</f>
        <v/>
      </c>
      <c r="V198" s="5"/>
      <c r="W198" s="5"/>
      <c r="X198" s="5"/>
      <c r="Y198" s="5"/>
      <c r="Z198" s="5"/>
      <c r="AA198" s="5"/>
      <c r="AB198" s="5"/>
      <c r="AC198" s="5">
        <f>VALUE(SUBSTITUTE(SUBSTITUTE(SUBSTITUTE(RIGHT(B198,4),"HO",""),"O",""),"-",""))</f>
        <v>333</v>
      </c>
      <c r="AD198" s="5"/>
      <c r="AE198" s="5" t="str">
        <f>IF(ISBLANK(M198),"",IF(ISBLANK(N198),"",N198 &amp; " ") &amp; M198 &amp; " built in " &amp;R198 &amp; " on a tract of land called " &amp; S198 &amp; " patented by " &amp; TRIM(T198) &amp; " in " &amp; U198 &amp; ";  Original owner(s): " &amp; Q198)</f>
        <v/>
      </c>
      <c r="AF198" s="5" t="str">
        <f>"https://mht.maryland.gov/secure/medusa/PDF/Howard/"&amp;B198&amp;".pdf"</f>
        <v>https://mht.maryland.gov/secure/medusa/PDF/Howard/HO-333.pdf</v>
      </c>
    </row>
    <row r="199" spans="1:32" ht="57.6" x14ac:dyDescent="0.55000000000000004">
      <c r="A199" s="103" t="str">
        <f>HYPERLINK(AF199,B199)</f>
        <v>HO-065</v>
      </c>
      <c r="B199" t="s">
        <v>10210</v>
      </c>
      <c r="C199">
        <f>IFERROR(VALUE(SUBSTITUTE(B199,"HO-","")),9999)</f>
        <v>65</v>
      </c>
      <c r="D199" s="4" t="s">
        <v>590</v>
      </c>
      <c r="E199" s="4" t="s">
        <v>591</v>
      </c>
      <c r="F199" s="22" t="s">
        <v>2585</v>
      </c>
      <c r="G199" s="4" t="s">
        <v>591</v>
      </c>
      <c r="H199" s="4" t="s">
        <v>40</v>
      </c>
      <c r="I199" s="4" t="s">
        <v>136</v>
      </c>
      <c r="J199" s="4"/>
      <c r="K199" s="4"/>
      <c r="L199" s="4" t="s">
        <v>2591</v>
      </c>
      <c r="M199" s="4"/>
      <c r="N199" s="4"/>
      <c r="O199" s="4"/>
      <c r="P199" s="4"/>
      <c r="Q199" s="4"/>
      <c r="R199" s="22"/>
      <c r="S199" s="4"/>
      <c r="T199" s="4" t="str">
        <f>IFERROR(VLOOKUP(UPPER(S199),LandGrants[],7,FALSE),"")</f>
        <v/>
      </c>
      <c r="U199" s="4" t="str">
        <f>IFERROR(VLOOKUP(S199,LandGrants[],9,FALSE),"")</f>
        <v/>
      </c>
      <c r="V199" s="5"/>
      <c r="W199" s="5"/>
      <c r="X199" s="5"/>
      <c r="Y199" s="5"/>
      <c r="Z199" s="5"/>
      <c r="AA199" s="5"/>
      <c r="AB199" s="5"/>
      <c r="AC199" s="5">
        <f>VALUE(SUBSTITUTE(SUBSTITUTE(SUBSTITUTE(RIGHT(B199,4),"HO",""),"O",""),"-",""))</f>
        <v>65</v>
      </c>
      <c r="AD199" s="5"/>
      <c r="AE199" s="5" t="str">
        <f>IF(ISBLANK(M199),"",IF(ISBLANK(N199),"",N199 &amp; " ") &amp; M199 &amp; " built in " &amp;R199 &amp; " on a tract of land called " &amp; S199 &amp; " patented by " &amp; TRIM(T199) &amp; " in " &amp; U199 &amp; ";  Original owner(s): " &amp; Q199)</f>
        <v/>
      </c>
      <c r="AF199" s="5" t="str">
        <f>"https://mht.maryland.gov/secure/medusa/PDF/Howard/"&amp;B199&amp;".pdf"</f>
        <v>https://mht.maryland.gov/secure/medusa/PDF/Howard/HO-065.pdf</v>
      </c>
    </row>
    <row r="200" spans="1:32" ht="57.6" x14ac:dyDescent="0.55000000000000004">
      <c r="A200" s="103" t="str">
        <f>HYPERLINK(AF200,B200)</f>
        <v>HO-241</v>
      </c>
      <c r="B200" t="s">
        <v>592</v>
      </c>
      <c r="C200">
        <f>IFERROR(VALUE(SUBSTITUTE(B200,"HO-","")),9999)</f>
        <v>241</v>
      </c>
      <c r="D200" s="4" t="s">
        <v>590</v>
      </c>
      <c r="E200" s="4" t="s">
        <v>197</v>
      </c>
      <c r="F200" s="22" t="s">
        <v>2585</v>
      </c>
      <c r="G200" s="4" t="s">
        <v>197</v>
      </c>
      <c r="H200" s="4" t="s">
        <v>40</v>
      </c>
      <c r="I200" s="4"/>
      <c r="J200" s="4"/>
      <c r="K200" s="4"/>
      <c r="L200" s="4" t="s">
        <v>2591</v>
      </c>
      <c r="M200" s="4"/>
      <c r="N200" s="4"/>
      <c r="O200" s="4"/>
      <c r="P200" s="4"/>
      <c r="Q200" s="4"/>
      <c r="R200" s="22"/>
      <c r="S200" s="4"/>
      <c r="T200" s="4" t="str">
        <f>IFERROR(VLOOKUP(UPPER(S200),LandGrants[],7,FALSE),"")</f>
        <v/>
      </c>
      <c r="U200" s="4" t="str">
        <f>IFERROR(VLOOKUP(S200,LandGrants[],9,FALSE),"")</f>
        <v/>
      </c>
      <c r="V200" s="5"/>
      <c r="W200" s="5"/>
      <c r="X200" s="5"/>
      <c r="Y200" s="5"/>
      <c r="Z200" s="5"/>
      <c r="AA200" s="5"/>
      <c r="AB200" s="5"/>
      <c r="AC200" s="5">
        <f>VALUE(SUBSTITUTE(SUBSTITUTE(SUBSTITUTE(RIGHT(B200,4),"HO",""),"O",""),"-",""))</f>
        <v>241</v>
      </c>
      <c r="AD200" s="5"/>
      <c r="AE200" s="5" t="str">
        <f>IF(ISBLANK(M200),"",IF(ISBLANK(N200),"",N200 &amp; " ") &amp; M200 &amp; " built in " &amp;R200 &amp; " on a tract of land called " &amp; S200 &amp; " patented by " &amp; TRIM(T200) &amp; " in " &amp; U200 &amp; ";  Original owner(s): " &amp; Q200)</f>
        <v/>
      </c>
      <c r="AF200" s="5" t="str">
        <f>"https://mht.maryland.gov/secure/medusa/PDF/Howard/"&amp;B200&amp;".pdf"</f>
        <v>https://mht.maryland.gov/secure/medusa/PDF/Howard/HO-241.pdf</v>
      </c>
    </row>
    <row r="201" spans="1:32" ht="57.6" x14ac:dyDescent="0.55000000000000004">
      <c r="A201" s="103" t="str">
        <f>HYPERLINK(AF201,B201)</f>
        <v>HO-105</v>
      </c>
      <c r="B201" t="s">
        <v>593</v>
      </c>
      <c r="C201">
        <f>IFERROR(VALUE(SUBSTITUTE(B201,"HO-","")),9999)</f>
        <v>105</v>
      </c>
      <c r="D201" s="4" t="s">
        <v>594</v>
      </c>
      <c r="E201" s="4" t="s">
        <v>595</v>
      </c>
      <c r="F201" s="22" t="s">
        <v>2816</v>
      </c>
      <c r="G201" s="4" t="s">
        <v>2167</v>
      </c>
      <c r="H201" s="4" t="s">
        <v>51</v>
      </c>
      <c r="I201" s="4"/>
      <c r="J201" s="4"/>
      <c r="K201" s="4"/>
      <c r="L201" s="4" t="s">
        <v>975</v>
      </c>
      <c r="M201" s="4"/>
      <c r="N201" s="4"/>
      <c r="O201" s="4"/>
      <c r="P201" s="4"/>
      <c r="Q201" s="4"/>
      <c r="R201" s="22"/>
      <c r="S201" s="4"/>
      <c r="T201" s="4" t="str">
        <f>IFERROR(VLOOKUP(UPPER(S201),LandGrants[],7,FALSE),"")</f>
        <v/>
      </c>
      <c r="U201" s="4" t="str">
        <f>IFERROR(VLOOKUP(S201,LandGrants[],9,FALSE),"")</f>
        <v/>
      </c>
      <c r="V201" s="5"/>
      <c r="W201" s="5"/>
      <c r="X201" s="5"/>
      <c r="Y201" s="5"/>
      <c r="Z201" s="5"/>
      <c r="AA201" s="5"/>
      <c r="AB201" s="5"/>
      <c r="AC201" s="5">
        <f>VALUE(SUBSTITUTE(SUBSTITUTE(SUBSTITUTE(RIGHT(B201,4),"HO",""),"O",""),"-",""))</f>
        <v>105</v>
      </c>
      <c r="AD201" s="5"/>
      <c r="AE201" s="5" t="str">
        <f>IF(ISBLANK(M201),"",IF(ISBLANK(N201),"",N201 &amp; " ") &amp; M201 &amp; " built in " &amp;R201 &amp; " on a tract of land called " &amp; S201 &amp; " patented by " &amp; TRIM(T201) &amp; " in " &amp; U201 &amp; ";  Original owner(s): " &amp; Q201)</f>
        <v/>
      </c>
      <c r="AF201" s="5" t="str">
        <f>"https://mht.maryland.gov/secure/medusa/PDF/Howard/"&amp;B201&amp;".pdf"</f>
        <v>https://mht.maryland.gov/secure/medusa/PDF/Howard/HO-105.pdf</v>
      </c>
    </row>
    <row r="202" spans="1:32" ht="57.6" x14ac:dyDescent="0.55000000000000004">
      <c r="A202" s="103" t="str">
        <f>HYPERLINK(AF202,B202)</f>
        <v>HO-073</v>
      </c>
      <c r="B202" t="s">
        <v>10218</v>
      </c>
      <c r="C202">
        <f>IFERROR(VALUE(SUBSTITUTE(B202,"HO-","")),9999)</f>
        <v>73</v>
      </c>
      <c r="D202" s="4" t="s">
        <v>596</v>
      </c>
      <c r="E202" s="4" t="s">
        <v>284</v>
      </c>
      <c r="F202" s="22" t="s">
        <v>2585</v>
      </c>
      <c r="G202" s="4" t="s">
        <v>284</v>
      </c>
      <c r="H202" s="4" t="s">
        <v>40</v>
      </c>
      <c r="I202" s="4"/>
      <c r="J202" s="4"/>
      <c r="K202" s="4"/>
      <c r="L202" s="4" t="s">
        <v>2585</v>
      </c>
      <c r="M202" s="4"/>
      <c r="N202" s="4"/>
      <c r="O202" s="4"/>
      <c r="P202" s="4"/>
      <c r="Q202" s="4"/>
      <c r="R202" s="22"/>
      <c r="S202" s="4"/>
      <c r="T202" s="4" t="str">
        <f>IFERROR(VLOOKUP(UPPER(S202),LandGrants[],7,FALSE),"")</f>
        <v/>
      </c>
      <c r="U202" s="4" t="str">
        <f>IFERROR(VLOOKUP(S202,LandGrants[],9,FALSE),"")</f>
        <v/>
      </c>
      <c r="V202" s="5"/>
      <c r="W202" s="5"/>
      <c r="X202" s="5"/>
      <c r="Y202" s="5"/>
      <c r="Z202" s="5"/>
      <c r="AA202" s="5"/>
      <c r="AB202" s="5"/>
      <c r="AC202" s="5">
        <f>VALUE(SUBSTITUTE(SUBSTITUTE(SUBSTITUTE(RIGHT(B202,4),"HO",""),"O",""),"-",""))</f>
        <v>73</v>
      </c>
      <c r="AD202" s="5"/>
      <c r="AE202" s="5" t="str">
        <f>IF(ISBLANK(M202),"",IF(ISBLANK(N202),"",N202 &amp; " ") &amp; M202 &amp; " built in " &amp;R202 &amp; " on a tract of land called " &amp; S202 &amp; " patented by " &amp; TRIM(T202) &amp; " in " &amp; U202 &amp; ";  Original owner(s): " &amp; Q202)</f>
        <v/>
      </c>
      <c r="AF202" s="5" t="str">
        <f>"https://mht.maryland.gov/secure/medusa/PDF/Howard/"&amp;B202&amp;".pdf"</f>
        <v>https://mht.maryland.gov/secure/medusa/PDF/Howard/HO-073.pdf</v>
      </c>
    </row>
    <row r="203" spans="1:32" ht="57.6" x14ac:dyDescent="0.55000000000000004">
      <c r="A203" s="103" t="str">
        <f>HYPERLINK(AF203,B203)</f>
        <v>HO-781</v>
      </c>
      <c r="B203" t="s">
        <v>597</v>
      </c>
      <c r="C203">
        <f>IFERROR(VALUE(SUBSTITUTE(B203,"HO-","")),9999)</f>
        <v>781</v>
      </c>
      <c r="D203" s="4" t="s">
        <v>598</v>
      </c>
      <c r="E203" s="4" t="s">
        <v>135</v>
      </c>
      <c r="F203" s="22" t="s">
        <v>2585</v>
      </c>
      <c r="G203" s="4" t="s">
        <v>135</v>
      </c>
      <c r="H203" s="4" t="s">
        <v>40</v>
      </c>
      <c r="I203" s="4"/>
      <c r="J203" s="4"/>
      <c r="K203" s="4"/>
      <c r="L203" s="4" t="s">
        <v>2589</v>
      </c>
      <c r="M203" s="4"/>
      <c r="N203" s="4"/>
      <c r="O203" s="4"/>
      <c r="P203" s="4"/>
      <c r="Q203" s="4"/>
      <c r="R203" s="22"/>
      <c r="S203" s="4"/>
      <c r="T203" s="4" t="str">
        <f>IFERROR(VLOOKUP(UPPER(S203),LandGrants[],7,FALSE),"")</f>
        <v/>
      </c>
      <c r="U203" s="4" t="str">
        <f>IFERROR(VLOOKUP(S203,LandGrants[],9,FALSE),"")</f>
        <v/>
      </c>
      <c r="V203" s="5"/>
      <c r="W203" s="5"/>
      <c r="X203" s="5"/>
      <c r="Y203" s="5"/>
      <c r="Z203" s="5"/>
      <c r="AA203" s="5"/>
      <c r="AB203" s="5"/>
      <c r="AC203" s="5">
        <f>VALUE(SUBSTITUTE(SUBSTITUTE(SUBSTITUTE(RIGHT(B203,4),"HO",""),"O",""),"-",""))</f>
        <v>781</v>
      </c>
      <c r="AD203" s="5"/>
      <c r="AE203" s="5" t="str">
        <f>IF(ISBLANK(M203),"",IF(ISBLANK(N203),"",N203 &amp; " ") &amp; M203 &amp; " built in " &amp;R203 &amp; " on a tract of land called " &amp; S203 &amp; " patented by " &amp; TRIM(T203) &amp; " in " &amp; U203 &amp; ";  Original owner(s): " &amp; Q203)</f>
        <v/>
      </c>
      <c r="AF203" s="5" t="str">
        <f>"https://mht.maryland.gov/secure/medusa/PDF/Howard/"&amp;B203&amp;".pdf"</f>
        <v>https://mht.maryland.gov/secure/medusa/PDF/Howard/HO-781.pdf</v>
      </c>
    </row>
    <row r="204" spans="1:32" ht="72" x14ac:dyDescent="0.55000000000000004">
      <c r="A204" s="103" t="str">
        <f>HYPERLINK(AF204,B204)</f>
        <v>HO-096</v>
      </c>
      <c r="B204" t="s">
        <v>10235</v>
      </c>
      <c r="C204">
        <f>IFERROR(VALUE(SUBSTITUTE(B204,"HO-","")),9999)</f>
        <v>96</v>
      </c>
      <c r="D204" s="4" t="s">
        <v>599</v>
      </c>
      <c r="E204" s="4" t="s">
        <v>600</v>
      </c>
      <c r="F204" s="22" t="s">
        <v>2585</v>
      </c>
      <c r="G204" s="4" t="s">
        <v>600</v>
      </c>
      <c r="H204" s="4" t="s">
        <v>40</v>
      </c>
      <c r="I204" s="4"/>
      <c r="J204" s="4" t="s">
        <v>136</v>
      </c>
      <c r="K204" s="4"/>
      <c r="L204" s="4" t="s">
        <v>2585</v>
      </c>
      <c r="M204" s="4" t="s">
        <v>4065</v>
      </c>
      <c r="N204" s="4" t="s">
        <v>5973</v>
      </c>
      <c r="O204" s="4"/>
      <c r="P204" s="4" t="s">
        <v>3978</v>
      </c>
      <c r="Q204" s="4" t="s">
        <v>6030</v>
      </c>
      <c r="R204" s="22">
        <v>1858</v>
      </c>
      <c r="S204" s="4" t="s">
        <v>4064</v>
      </c>
      <c r="T204" s="4" t="str">
        <f>IFERROR(VLOOKUP(UPPER(S204),LandGrants[],7,FALSE),"")</f>
        <v>1752-06</v>
      </c>
      <c r="U204" s="4" t="str">
        <f>IFERROR(VLOOKUP(S204,LandGrants[],9,FALSE),"")</f>
        <v xml:space="preserve"> John  Hamilton</v>
      </c>
      <c r="V204" s="5" t="s">
        <v>4067</v>
      </c>
      <c r="W204" s="11" t="s">
        <v>5</v>
      </c>
      <c r="X204" s="5"/>
      <c r="Y204" s="11" t="s">
        <v>4008</v>
      </c>
      <c r="Z204" s="5"/>
      <c r="AA204" s="5"/>
      <c r="AB204" s="5"/>
      <c r="AC204" s="5">
        <f>VALUE(SUBSTITUTE(SUBSTITUTE(SUBSTITUTE(RIGHT(B204,4),"HO",""),"O",""),"-",""))</f>
        <v>96</v>
      </c>
      <c r="AD204" s="5" t="s">
        <v>5961</v>
      </c>
      <c r="AE204" s="5" t="str">
        <f>IF(ISBLANK(M204),"",IF(ISBLANK(N204),"",N204 &amp; " ") &amp; M204 &amp; " built in " &amp;R204 &amp; " on a tract of land called " &amp; S204 &amp; " patented by " &amp; TRIM(T204) &amp; " in " &amp; U204 &amp; ";  Original owner(s): " &amp; Q204)</f>
        <v>Privately-owned Granite Italianate country villa designed by Nathan G. Starkweather built in 1858 on a tract of land called Hebron patented by 1752-06 in  John  Hamilton;  Original owner(s): Sally Eliza Dorsey on the Mt. Hebron estate of her father Thomas Beale Dorsey.</v>
      </c>
      <c r="AF204" s="5" t="str">
        <f>"https://mht.maryland.gov/secure/medusa/PDF/Howard/"&amp;B204&amp;".pdf"</f>
        <v>https://mht.maryland.gov/secure/medusa/PDF/Howard/HO-096.pdf</v>
      </c>
    </row>
    <row r="205" spans="1:32" ht="57.6" x14ac:dyDescent="0.55000000000000004">
      <c r="A205" s="103" t="str">
        <f>HYPERLINK(AF205,B205)</f>
        <v>HO-203</v>
      </c>
      <c r="B205" t="s">
        <v>601</v>
      </c>
      <c r="C205">
        <f>IFERROR(VALUE(SUBSTITUTE(B205,"HO-","")),9999)</f>
        <v>203</v>
      </c>
      <c r="D205" s="4" t="s">
        <v>602</v>
      </c>
      <c r="E205" s="4" t="s">
        <v>284</v>
      </c>
      <c r="F205" s="22" t="s">
        <v>2585</v>
      </c>
      <c r="G205" s="4" t="s">
        <v>284</v>
      </c>
      <c r="H205" s="4" t="s">
        <v>82</v>
      </c>
      <c r="I205" s="4"/>
      <c r="J205" s="4"/>
      <c r="K205" s="4"/>
      <c r="L205" s="4" t="s">
        <v>975</v>
      </c>
      <c r="M205" s="4"/>
      <c r="N205" s="4"/>
      <c r="O205" s="4"/>
      <c r="P205" s="4"/>
      <c r="Q205" s="4"/>
      <c r="R205" s="22"/>
      <c r="S205" s="4"/>
      <c r="T205" s="4" t="str">
        <f>IFERROR(VLOOKUP(UPPER(S205),LandGrants[],7,FALSE),"")</f>
        <v/>
      </c>
      <c r="U205" s="4" t="str">
        <f>IFERROR(VLOOKUP(S205,LandGrants[],9,FALSE),"")</f>
        <v/>
      </c>
      <c r="V205" s="5"/>
      <c r="W205" s="5"/>
      <c r="X205" s="5"/>
      <c r="Y205" s="5"/>
      <c r="Z205" s="5"/>
      <c r="AA205" s="5"/>
      <c r="AB205" s="5"/>
      <c r="AC205" s="5">
        <f>VALUE(SUBSTITUTE(SUBSTITUTE(SUBSTITUTE(RIGHT(B205,4),"HO",""),"O",""),"-",""))</f>
        <v>203</v>
      </c>
      <c r="AD205" s="5"/>
      <c r="AE205" s="5" t="str">
        <f>IF(ISBLANK(M205),"",IF(ISBLANK(N205),"",N205 &amp; " ") &amp; M205 &amp; " built in " &amp;R205 &amp; " on a tract of land called " &amp; S205 &amp; " patented by " &amp; TRIM(T205) &amp; " in " &amp; U205 &amp; ";  Original owner(s): " &amp; Q205)</f>
        <v/>
      </c>
      <c r="AF205" s="5" t="str">
        <f>"https://mht.maryland.gov/secure/medusa/PDF/Howard/"&amp;B205&amp;".pdf"</f>
        <v>https://mht.maryland.gov/secure/medusa/PDF/Howard/HO-203.pdf</v>
      </c>
    </row>
    <row r="206" spans="1:32" ht="57.6" x14ac:dyDescent="0.55000000000000004">
      <c r="A206" s="103" t="str">
        <f>HYPERLINK(AF206,B206)</f>
        <v>HO-708</v>
      </c>
      <c r="B206" t="s">
        <v>603</v>
      </c>
      <c r="C206">
        <f>IFERROR(VALUE(SUBSTITUTE(B206,"HO-","")),9999)</f>
        <v>708</v>
      </c>
      <c r="D206" s="4" t="s">
        <v>604</v>
      </c>
      <c r="E206" s="4" t="s">
        <v>605</v>
      </c>
      <c r="F206" s="22" t="s">
        <v>2848</v>
      </c>
      <c r="G206" s="4" t="s">
        <v>2849</v>
      </c>
      <c r="H206" s="4" t="s">
        <v>212</v>
      </c>
      <c r="I206" s="4"/>
      <c r="J206" s="4"/>
      <c r="K206" s="4"/>
      <c r="L206" s="4" t="s">
        <v>2583</v>
      </c>
      <c r="M206" s="4"/>
      <c r="N206" s="4"/>
      <c r="O206" s="4"/>
      <c r="P206" s="4"/>
      <c r="Q206" s="4"/>
      <c r="R206" s="22"/>
      <c r="S206" s="4"/>
      <c r="T206" s="4" t="str">
        <f>IFERROR(VLOOKUP(UPPER(S206),LandGrants[],7,FALSE),"")</f>
        <v/>
      </c>
      <c r="U206" s="4" t="str">
        <f>IFERROR(VLOOKUP(S206,LandGrants[],9,FALSE),"")</f>
        <v/>
      </c>
      <c r="V206" s="5"/>
      <c r="W206" s="5"/>
      <c r="X206" s="5"/>
      <c r="Y206" s="5"/>
      <c r="Z206" s="5"/>
      <c r="AA206" s="5"/>
      <c r="AB206" s="5"/>
      <c r="AC206" s="5">
        <f>VALUE(SUBSTITUTE(SUBSTITUTE(SUBSTITUTE(RIGHT(B206,4),"HO",""),"O",""),"-",""))</f>
        <v>708</v>
      </c>
      <c r="AD206" s="5"/>
      <c r="AE206" s="5" t="str">
        <f>IF(ISBLANK(M206),"",IF(ISBLANK(N206),"",N206 &amp; " ") &amp; M206 &amp; " built in " &amp;R206 &amp; " on a tract of land called " &amp; S206 &amp; " patented by " &amp; TRIM(T206) &amp; " in " &amp; U206 &amp; ";  Original owner(s): " &amp; Q206)</f>
        <v/>
      </c>
      <c r="AF206" s="5" t="str">
        <f>"https://mht.maryland.gov/secure/medusa/PDF/Howard/"&amp;B206&amp;".pdf"</f>
        <v>https://mht.maryland.gov/secure/medusa/PDF/Howard/HO-708.pdf</v>
      </c>
    </row>
    <row r="207" spans="1:32" ht="57.6" x14ac:dyDescent="0.55000000000000004">
      <c r="A207" s="103" t="str">
        <f>HYPERLINK(AF207,B207)</f>
        <v>HO-055</v>
      </c>
      <c r="B207" t="s">
        <v>10201</v>
      </c>
      <c r="C207">
        <f>IFERROR(VALUE(SUBSTITUTE(B207,"HO-","")),9999)</f>
        <v>55</v>
      </c>
      <c r="D207" s="4" t="s">
        <v>606</v>
      </c>
      <c r="E207" s="4" t="s">
        <v>607</v>
      </c>
      <c r="F207" s="22" t="s">
        <v>2850</v>
      </c>
      <c r="G207" s="4" t="s">
        <v>2649</v>
      </c>
      <c r="H207" s="4" t="s">
        <v>40</v>
      </c>
      <c r="I207" s="4" t="s">
        <v>136</v>
      </c>
      <c r="J207" s="4"/>
      <c r="K207" s="4"/>
      <c r="L207" s="4" t="s">
        <v>2583</v>
      </c>
      <c r="M207" s="4"/>
      <c r="N207" s="4"/>
      <c r="O207" s="4"/>
      <c r="P207" s="4"/>
      <c r="Q207" s="4"/>
      <c r="R207" s="22"/>
      <c r="S207" s="4"/>
      <c r="T207" s="4" t="str">
        <f>IFERROR(VLOOKUP(UPPER(S207),LandGrants[],7,FALSE),"")</f>
        <v/>
      </c>
      <c r="U207" s="4" t="str">
        <f>IFERROR(VLOOKUP(S207,LandGrants[],9,FALSE),"")</f>
        <v/>
      </c>
      <c r="V207" s="5"/>
      <c r="W207" s="5"/>
      <c r="X207" s="5"/>
      <c r="Y207" s="5"/>
      <c r="Z207" s="5"/>
      <c r="AA207" s="5"/>
      <c r="AB207" s="5"/>
      <c r="AC207" s="5">
        <f>VALUE(SUBSTITUTE(SUBSTITUTE(SUBSTITUTE(RIGHT(B207,4),"HO",""),"O",""),"-",""))</f>
        <v>55</v>
      </c>
      <c r="AD207" s="5"/>
      <c r="AE207" s="5" t="str">
        <f>IF(ISBLANK(M207),"",IF(ISBLANK(N207),"",N207 &amp; " ") &amp; M207 &amp; " built in " &amp;R207 &amp; " on a tract of land called " &amp; S207 &amp; " patented by " &amp; TRIM(T207) &amp; " in " &amp; U207 &amp; ";  Original owner(s): " &amp; Q207)</f>
        <v/>
      </c>
      <c r="AF207" s="5" t="str">
        <f>"https://mht.maryland.gov/secure/medusa/PDF/Howard/"&amp;B207&amp;".pdf"</f>
        <v>https://mht.maryland.gov/secure/medusa/PDF/Howard/HO-055.pdf</v>
      </c>
    </row>
    <row r="208" spans="1:32" ht="57.6" x14ac:dyDescent="0.55000000000000004">
      <c r="A208" s="103" t="str">
        <f>HYPERLINK(AF208,B208)</f>
        <v>HO-767</v>
      </c>
      <c r="B208" t="s">
        <v>608</v>
      </c>
      <c r="C208">
        <f>IFERROR(VALUE(SUBSTITUTE(B208,"HO-","")),9999)</f>
        <v>767</v>
      </c>
      <c r="D208" s="4" t="s">
        <v>609</v>
      </c>
      <c r="E208" s="4" t="s">
        <v>610</v>
      </c>
      <c r="F208" s="22" t="s">
        <v>2851</v>
      </c>
      <c r="G208" s="4" t="s">
        <v>2852</v>
      </c>
      <c r="H208" s="4" t="s">
        <v>40</v>
      </c>
      <c r="I208" s="4" t="s">
        <v>136</v>
      </c>
      <c r="J208" s="4"/>
      <c r="K208" s="4"/>
      <c r="L208" s="4" t="s">
        <v>9459</v>
      </c>
      <c r="M208" s="4"/>
      <c r="N208" s="4" t="s">
        <v>2604</v>
      </c>
      <c r="O208" s="4"/>
      <c r="P208" s="4"/>
      <c r="Q208" s="4"/>
      <c r="R208" s="22"/>
      <c r="S208" s="4"/>
      <c r="T208" s="4" t="str">
        <f>IFERROR(VLOOKUP(UPPER(S208),LandGrants[],7,FALSE),"")</f>
        <v/>
      </c>
      <c r="U208" s="4" t="str">
        <f>IFERROR(VLOOKUP(S208,LandGrants[],9,FALSE),"")</f>
        <v/>
      </c>
      <c r="V208" s="5" t="s">
        <v>9460</v>
      </c>
      <c r="W208" s="5"/>
      <c r="X208" s="5"/>
      <c r="Y208" s="5"/>
      <c r="Z208" s="5"/>
      <c r="AA208" s="5"/>
      <c r="AB208" s="5"/>
      <c r="AC208" s="5">
        <f>VALUE(SUBSTITUTE(SUBSTITUTE(SUBSTITUTE(RIGHT(B208,4),"HO",""),"O",""),"-",""))</f>
        <v>767</v>
      </c>
      <c r="AD208" s="5"/>
      <c r="AE208" s="5" t="str">
        <f>IF(ISBLANK(M208),"",IF(ISBLANK(N208),"",N208 &amp; " ") &amp; M208 &amp; " built in " &amp;R208 &amp; " on a tract of land called " &amp; S208 &amp; " patented by " &amp; TRIM(T208) &amp; " in " &amp; U208 &amp; ";  Original owner(s): " &amp; Q208)</f>
        <v/>
      </c>
      <c r="AF208" s="5" t="str">
        <f>"https://mht.maryland.gov/secure/medusa/PDF/Howard/"&amp;B208&amp;".pdf"</f>
        <v>https://mht.maryland.gov/secure/medusa/PDF/Howard/HO-767.pdf</v>
      </c>
    </row>
    <row r="209" spans="1:32" ht="57.6" x14ac:dyDescent="0.55000000000000004">
      <c r="A209" s="103" t="str">
        <f>HYPERLINK(AF209,B209)</f>
        <v>HO-488</v>
      </c>
      <c r="B209" t="s">
        <v>611</v>
      </c>
      <c r="C209">
        <f>IFERROR(VALUE(SUBSTITUTE(B209,"HO-","")),9999)</f>
        <v>488</v>
      </c>
      <c r="D209" s="4" t="s">
        <v>612</v>
      </c>
      <c r="E209" s="4" t="s">
        <v>613</v>
      </c>
      <c r="F209" s="22" t="s">
        <v>2853</v>
      </c>
      <c r="G209" s="4" t="s">
        <v>284</v>
      </c>
      <c r="H209" s="4" t="s">
        <v>82</v>
      </c>
      <c r="I209" s="4"/>
      <c r="J209" s="4"/>
      <c r="K209" s="4"/>
      <c r="L209" s="4" t="s">
        <v>975</v>
      </c>
      <c r="M209" s="4"/>
      <c r="N209" s="4"/>
      <c r="O209" s="4"/>
      <c r="P209" s="4"/>
      <c r="Q209" s="4"/>
      <c r="R209" s="22"/>
      <c r="S209" s="4"/>
      <c r="T209" s="4" t="str">
        <f>IFERROR(VLOOKUP(UPPER(S209),LandGrants[],7,FALSE),"")</f>
        <v/>
      </c>
      <c r="U209" s="4" t="str">
        <f>IFERROR(VLOOKUP(S209,LandGrants[],9,FALSE),"")</f>
        <v/>
      </c>
      <c r="V209" s="5"/>
      <c r="W209" s="5"/>
      <c r="X209" s="5"/>
      <c r="Y209" s="5"/>
      <c r="Z209" s="5"/>
      <c r="AA209" s="5"/>
      <c r="AB209" s="5"/>
      <c r="AC209" s="5">
        <f>VALUE(SUBSTITUTE(SUBSTITUTE(SUBSTITUTE(RIGHT(B209,4),"HO",""),"O",""),"-",""))</f>
        <v>488</v>
      </c>
      <c r="AD209" s="5"/>
      <c r="AE209" s="5" t="str">
        <f>IF(ISBLANK(M209),"",IF(ISBLANK(N209),"",N209 &amp; " ") &amp; M209 &amp; " built in " &amp;R209 &amp; " on a tract of land called " &amp; S209 &amp; " patented by " &amp; TRIM(T209) &amp; " in " &amp; U209 &amp; ";  Original owner(s): " &amp; Q209)</f>
        <v/>
      </c>
      <c r="AF209" s="5" t="str">
        <f>"https://mht.maryland.gov/secure/medusa/PDF/Howard/"&amp;B209&amp;".pdf"</f>
        <v>https://mht.maryland.gov/secure/medusa/PDF/Howard/HO-488.pdf</v>
      </c>
    </row>
    <row r="210" spans="1:32" ht="72" x14ac:dyDescent="0.55000000000000004">
      <c r="A210" s="103" t="str">
        <f>HYPERLINK(AF210,B210)</f>
        <v>HO-131</v>
      </c>
      <c r="B210" t="s">
        <v>614</v>
      </c>
      <c r="C210">
        <f>IFERROR(VALUE(SUBSTITUTE(B210,"HO-","")),9999)</f>
        <v>131</v>
      </c>
      <c r="D210" s="4" t="s">
        <v>615</v>
      </c>
      <c r="E210" s="4" t="s">
        <v>616</v>
      </c>
      <c r="F210" s="22" t="s">
        <v>2854</v>
      </c>
      <c r="G210" s="4" t="s">
        <v>361</v>
      </c>
      <c r="H210" s="4" t="s">
        <v>40</v>
      </c>
      <c r="I210" s="4" t="s">
        <v>136</v>
      </c>
      <c r="J210" s="4" t="s">
        <v>136</v>
      </c>
      <c r="K210" s="4"/>
      <c r="L210" s="4" t="s">
        <v>975</v>
      </c>
      <c r="M210" s="4" t="s">
        <v>3947</v>
      </c>
      <c r="N210" s="4" t="s">
        <v>5973</v>
      </c>
      <c r="O210" s="4">
        <v>1978</v>
      </c>
      <c r="P210" s="4" t="s">
        <v>3946</v>
      </c>
      <c r="Q210" s="4" t="s">
        <v>6035</v>
      </c>
      <c r="R210" s="22">
        <v>1860</v>
      </c>
      <c r="S210" s="4" t="s">
        <v>3948</v>
      </c>
      <c r="T210" s="4" t="str">
        <f>IFERROR(VLOOKUP(UPPER(S210),LandGrants[],7,FALSE),"")</f>
        <v/>
      </c>
      <c r="U210" s="4" t="str">
        <f>IFERROR(VLOOKUP(S210,LandGrants[],9,FALSE),"")</f>
        <v/>
      </c>
      <c r="V210" s="5"/>
      <c r="W210" s="11" t="s">
        <v>6</v>
      </c>
      <c r="X210" s="5"/>
      <c r="Y210" s="11" t="s">
        <v>4001</v>
      </c>
      <c r="Z210" s="5"/>
      <c r="AA210" s="5"/>
      <c r="AB210" s="5"/>
      <c r="AC210" s="5">
        <f>VALUE(SUBSTITUTE(SUBSTITUTE(SUBSTITUTE(RIGHT(B210,4),"HO",""),"O",""),"-",""))</f>
        <v>131</v>
      </c>
      <c r="AD210" s="5"/>
      <c r="AE210" s="5" t="str">
        <f>IF(ISBLANK(M210),"",IF(ISBLANK(N210),"",N210 &amp; " ") &amp; M210 &amp; " built in " &amp;R210 &amp; " on a tract of land called " &amp; S210 &amp; " patented by " &amp; TRIM(T210) &amp; " in " &amp; U210 &amp; ";  Original owner(s): " &amp; Q210)</f>
        <v>Privately-owned Italianate-influenced frame house built in 1860 on a tract of land called Addition patented by  in ;  Original owner(s): Charles Carroll VI built it for his son who then decided against living there so Daniel and Annie M. Foley were the first to live there.</v>
      </c>
      <c r="AF210" s="5" t="str">
        <f>"https://mht.maryland.gov/secure/medusa/PDF/Howard/"&amp;B210&amp;".pdf"</f>
        <v>https://mht.maryland.gov/secure/medusa/PDF/Howard/HO-131.pdf</v>
      </c>
    </row>
    <row r="211" spans="1:32" ht="57.6" x14ac:dyDescent="0.55000000000000004">
      <c r="A211" s="103" t="str">
        <f>HYPERLINK(AF211,B211)</f>
        <v>HO-1023</v>
      </c>
      <c r="B211" t="s">
        <v>617</v>
      </c>
      <c r="C211">
        <f>IFERROR(VALUE(SUBSTITUTE(B211,"HO-","")),9999)</f>
        <v>1023</v>
      </c>
      <c r="D211" s="4" t="s">
        <v>618</v>
      </c>
      <c r="E211" s="4" t="s">
        <v>619</v>
      </c>
      <c r="F211" s="22" t="s">
        <v>2855</v>
      </c>
      <c r="G211" s="4" t="s">
        <v>284</v>
      </c>
      <c r="H211" s="4" t="s">
        <v>40</v>
      </c>
      <c r="I211" s="4" t="s">
        <v>136</v>
      </c>
      <c r="J211" s="4"/>
      <c r="K211" s="4"/>
      <c r="L211" s="4" t="s">
        <v>975</v>
      </c>
      <c r="M211" s="4"/>
      <c r="N211" s="4"/>
      <c r="O211" s="4"/>
      <c r="P211" s="4"/>
      <c r="Q211" s="4"/>
      <c r="R211" s="22"/>
      <c r="S211" s="4"/>
      <c r="T211" s="4" t="str">
        <f>IFERROR(VLOOKUP(UPPER(S211),LandGrants[],7,FALSE),"")</f>
        <v/>
      </c>
      <c r="U211" s="4" t="str">
        <f>IFERROR(VLOOKUP(S211,LandGrants[],9,FALSE),"")</f>
        <v/>
      </c>
      <c r="V211" s="5"/>
      <c r="W211" s="5"/>
      <c r="X211" s="5"/>
      <c r="Y211" s="5"/>
      <c r="Z211" s="5"/>
      <c r="AA211" s="5"/>
      <c r="AB211" s="5"/>
      <c r="AC211" s="5">
        <f>VALUE(SUBSTITUTE(SUBSTITUTE(SUBSTITUTE(RIGHT(B211,4),"HO",""),"O",""),"-",""))</f>
        <v>1023</v>
      </c>
      <c r="AD211" s="5"/>
      <c r="AE211" s="5" t="str">
        <f>IF(ISBLANK(M211),"",IF(ISBLANK(N211),"",N211 &amp; " ") &amp; M211 &amp; " built in " &amp;R211 &amp; " on a tract of land called " &amp; S211 &amp; " patented by " &amp; TRIM(T211) &amp; " in " &amp; U211 &amp; ";  Original owner(s): " &amp; Q211)</f>
        <v/>
      </c>
      <c r="AF211" s="5" t="str">
        <f>"https://mht.maryland.gov/secure/medusa/PDF/Howard/"&amp;B211&amp;".pdf"</f>
        <v>https://mht.maryland.gov/secure/medusa/PDF/Howard/HO-1023.pdf</v>
      </c>
    </row>
    <row r="212" spans="1:32" ht="57.6" x14ac:dyDescent="0.55000000000000004">
      <c r="A212" s="103" t="str">
        <f>HYPERLINK(AF212,B212)</f>
        <v>HO-364</v>
      </c>
      <c r="B212" t="s">
        <v>620</v>
      </c>
      <c r="C212">
        <f>IFERROR(VALUE(SUBSTITUTE(B212,"HO-","")),9999)</f>
        <v>364</v>
      </c>
      <c r="D212" s="4" t="s">
        <v>621</v>
      </c>
      <c r="E212" s="4" t="s">
        <v>622</v>
      </c>
      <c r="F212" s="22" t="s">
        <v>2856</v>
      </c>
      <c r="G212" s="4" t="s">
        <v>789</v>
      </c>
      <c r="H212" s="4" t="s">
        <v>40</v>
      </c>
      <c r="I212" s="4"/>
      <c r="J212" s="4"/>
      <c r="K212" s="4"/>
      <c r="L212" s="4" t="s">
        <v>975</v>
      </c>
      <c r="M212" s="4"/>
      <c r="N212" s="4"/>
      <c r="O212" s="4"/>
      <c r="P212" s="4"/>
      <c r="Q212" s="4"/>
      <c r="R212" s="22"/>
      <c r="S212" s="4"/>
      <c r="T212" s="4" t="str">
        <f>IFERROR(VLOOKUP(UPPER(S212),LandGrants[],7,FALSE),"")</f>
        <v/>
      </c>
      <c r="U212" s="4" t="str">
        <f>IFERROR(VLOOKUP(S212,LandGrants[],9,FALSE),"")</f>
        <v/>
      </c>
      <c r="V212" s="5"/>
      <c r="W212" s="5"/>
      <c r="X212" s="5"/>
      <c r="Y212" s="5"/>
      <c r="Z212" s="5"/>
      <c r="AA212" s="5"/>
      <c r="AB212" s="5"/>
      <c r="AC212" s="5">
        <f>VALUE(SUBSTITUTE(SUBSTITUTE(SUBSTITUTE(RIGHT(B212,4),"HO",""),"O",""),"-",""))</f>
        <v>364</v>
      </c>
      <c r="AD212" s="5"/>
      <c r="AE212" s="5" t="str">
        <f>IF(ISBLANK(M212),"",IF(ISBLANK(N212),"",N212 &amp; " ") &amp; M212 &amp; " built in " &amp;R212 &amp; " on a tract of land called " &amp; S212 &amp; " patented by " &amp; TRIM(T212) &amp; " in " &amp; U212 &amp; ";  Original owner(s): " &amp; Q212)</f>
        <v/>
      </c>
      <c r="AF212" s="5" t="str">
        <f>"https://mht.maryland.gov/secure/medusa/PDF/Howard/"&amp;B212&amp;".pdf"</f>
        <v>https://mht.maryland.gov/secure/medusa/PDF/Howard/HO-364.pdf</v>
      </c>
    </row>
    <row r="213" spans="1:32" ht="57.6" x14ac:dyDescent="0.55000000000000004">
      <c r="A213" s="103" t="str">
        <f>HYPERLINK(AF213,B213)</f>
        <v>HO-309</v>
      </c>
      <c r="B213" t="s">
        <v>623</v>
      </c>
      <c r="C213">
        <f>IFERROR(VALUE(SUBSTITUTE(B213,"HO-","")),9999)</f>
        <v>309</v>
      </c>
      <c r="D213" s="4" t="s">
        <v>624</v>
      </c>
      <c r="E213" s="4" t="s">
        <v>625</v>
      </c>
      <c r="F213" s="22" t="s">
        <v>2857</v>
      </c>
      <c r="G213" s="4" t="s">
        <v>2858</v>
      </c>
      <c r="H213" s="4" t="s">
        <v>40</v>
      </c>
      <c r="I213" s="4" t="s">
        <v>136</v>
      </c>
      <c r="J213" s="4"/>
      <c r="K213" s="4"/>
      <c r="L213" s="4" t="s">
        <v>2588</v>
      </c>
      <c r="M213" s="4"/>
      <c r="N213" s="4"/>
      <c r="O213" s="4"/>
      <c r="P213" s="4"/>
      <c r="Q213" s="4"/>
      <c r="R213" s="22"/>
      <c r="S213" s="4"/>
      <c r="T213" s="4" t="str">
        <f>IFERROR(VLOOKUP(UPPER(S213),LandGrants[],7,FALSE),"")</f>
        <v/>
      </c>
      <c r="U213" s="4" t="str">
        <f>IFERROR(VLOOKUP(S213,LandGrants[],9,FALSE),"")</f>
        <v/>
      </c>
      <c r="V213" s="5"/>
      <c r="W213" s="5"/>
      <c r="X213" s="5"/>
      <c r="Y213" s="5"/>
      <c r="Z213" s="5"/>
      <c r="AA213" s="5"/>
      <c r="AB213" s="5"/>
      <c r="AC213" s="5">
        <f>VALUE(SUBSTITUTE(SUBSTITUTE(SUBSTITUTE(RIGHT(B213,4),"HO",""),"O",""),"-",""))</f>
        <v>309</v>
      </c>
      <c r="AD213" s="5"/>
      <c r="AE213" s="5" t="str">
        <f>IF(ISBLANK(M213),"",IF(ISBLANK(N213),"",N213 &amp; " ") &amp; M213 &amp; " built in " &amp;R213 &amp; " on a tract of land called " &amp; S213 &amp; " patented by " &amp; TRIM(T213) &amp; " in " &amp; U213 &amp; ";  Original owner(s): " &amp; Q213)</f>
        <v/>
      </c>
      <c r="AF213" s="5" t="str">
        <f>"https://mht.maryland.gov/secure/medusa/PDF/Howard/"&amp;B213&amp;".pdf"</f>
        <v>https://mht.maryland.gov/secure/medusa/PDF/Howard/HO-309.pdf</v>
      </c>
    </row>
    <row r="214" spans="1:32" ht="57.6" x14ac:dyDescent="0.55000000000000004">
      <c r="A214" s="103" t="str">
        <f>HYPERLINK(AF214,B214)</f>
        <v>HO-305</v>
      </c>
      <c r="B214" t="s">
        <v>626</v>
      </c>
      <c r="C214">
        <f>IFERROR(VALUE(SUBSTITUTE(B214,"HO-","")),9999)</f>
        <v>305</v>
      </c>
      <c r="D214" s="4" t="s">
        <v>627</v>
      </c>
      <c r="E214" s="4" t="s">
        <v>628</v>
      </c>
      <c r="F214" s="22" t="s">
        <v>2859</v>
      </c>
      <c r="G214" s="4" t="s">
        <v>591</v>
      </c>
      <c r="H214" s="4" t="s">
        <v>40</v>
      </c>
      <c r="I214" s="4" t="s">
        <v>136</v>
      </c>
      <c r="J214" s="4"/>
      <c r="K214" s="4"/>
      <c r="L214" s="4" t="s">
        <v>975</v>
      </c>
      <c r="M214" s="4"/>
      <c r="N214" s="4"/>
      <c r="O214" s="4"/>
      <c r="P214" s="4"/>
      <c r="Q214" s="4"/>
      <c r="R214" s="22"/>
      <c r="S214" s="4"/>
      <c r="T214" s="4" t="str">
        <f>IFERROR(VLOOKUP(UPPER(S214),LandGrants[],7,FALSE),"")</f>
        <v/>
      </c>
      <c r="U214" s="4" t="str">
        <f>IFERROR(VLOOKUP(S214,LandGrants[],9,FALSE),"")</f>
        <v/>
      </c>
      <c r="V214" s="5"/>
      <c r="W214" s="5"/>
      <c r="X214" s="5"/>
      <c r="Y214" s="5"/>
      <c r="Z214" s="5"/>
      <c r="AA214" s="5"/>
      <c r="AB214" s="5"/>
      <c r="AC214" s="5">
        <f>VALUE(SUBSTITUTE(SUBSTITUTE(SUBSTITUTE(RIGHT(B214,4),"HO",""),"O",""),"-",""))</f>
        <v>305</v>
      </c>
      <c r="AD214" s="5"/>
      <c r="AE214" s="5" t="str">
        <f>IF(ISBLANK(M214),"",IF(ISBLANK(N214),"",N214 &amp; " ") &amp; M214 &amp; " built in " &amp;R214 &amp; " on a tract of land called " &amp; S214 &amp; " patented by " &amp; TRIM(T214) &amp; " in " &amp; U214 &amp; ";  Original owner(s): " &amp; Q214)</f>
        <v/>
      </c>
      <c r="AF214" s="5" t="str">
        <f>"https://mht.maryland.gov/secure/medusa/PDF/Howard/"&amp;B214&amp;".pdf"</f>
        <v>https://mht.maryland.gov/secure/medusa/PDF/Howard/HO-305.pdf</v>
      </c>
    </row>
    <row r="215" spans="1:32" ht="57.6" x14ac:dyDescent="0.55000000000000004">
      <c r="A215" s="103" t="str">
        <f>HYPERLINK(AF215,B215)</f>
        <v>HO-232</v>
      </c>
      <c r="B215" t="s">
        <v>629</v>
      </c>
      <c r="C215">
        <f>IFERROR(VALUE(SUBSTITUTE(B215,"HO-","")),9999)</f>
        <v>232</v>
      </c>
      <c r="D215" s="4" t="s">
        <v>630</v>
      </c>
      <c r="E215" s="4" t="s">
        <v>631</v>
      </c>
      <c r="F215" s="22" t="s">
        <v>2860</v>
      </c>
      <c r="G215" s="4" t="s">
        <v>284</v>
      </c>
      <c r="H215" s="4" t="s">
        <v>82</v>
      </c>
      <c r="I215" s="4"/>
      <c r="J215" s="4"/>
      <c r="K215" s="4"/>
      <c r="L215" s="4" t="s">
        <v>975</v>
      </c>
      <c r="M215" s="4"/>
      <c r="N215" s="4"/>
      <c r="O215" s="4"/>
      <c r="P215" s="4"/>
      <c r="Q215" s="4"/>
      <c r="R215" s="22"/>
      <c r="S215" s="4"/>
      <c r="T215" s="4" t="str">
        <f>IFERROR(VLOOKUP(UPPER(S215),LandGrants[],7,FALSE),"")</f>
        <v/>
      </c>
      <c r="U215" s="4" t="str">
        <f>IFERROR(VLOOKUP(S215,LandGrants[],9,FALSE),"")</f>
        <v/>
      </c>
      <c r="V215" s="5"/>
      <c r="W215" s="5"/>
      <c r="X215" s="5"/>
      <c r="Y215" s="5"/>
      <c r="Z215" s="5"/>
      <c r="AA215" s="5"/>
      <c r="AB215" s="5"/>
      <c r="AC215" s="5">
        <f>VALUE(SUBSTITUTE(SUBSTITUTE(SUBSTITUTE(RIGHT(B215,4),"HO",""),"O",""),"-",""))</f>
        <v>232</v>
      </c>
      <c r="AD215" s="5"/>
      <c r="AE215" s="5" t="str">
        <f>IF(ISBLANK(M215),"",IF(ISBLANK(N215),"",N215 &amp; " ") &amp; M215 &amp; " built in " &amp;R215 &amp; " on a tract of land called " &amp; S215 &amp; " patented by " &amp; TRIM(T215) &amp; " in " &amp; U215 &amp; ";  Original owner(s): " &amp; Q215)</f>
        <v/>
      </c>
      <c r="AF215" s="5" t="str">
        <f>"https://mht.maryland.gov/secure/medusa/PDF/Howard/"&amp;B215&amp;".pdf"</f>
        <v>https://mht.maryland.gov/secure/medusa/PDF/Howard/HO-232.pdf</v>
      </c>
    </row>
    <row r="216" spans="1:32" ht="57.6" x14ac:dyDescent="0.55000000000000004">
      <c r="A216" s="103" t="str">
        <f>HYPERLINK(AF216,B216)</f>
        <v>HO-947</v>
      </c>
      <c r="B216" t="s">
        <v>632</v>
      </c>
      <c r="C216">
        <f>IFERROR(VALUE(SUBSTITUTE(B216,"HO-","")),9999)</f>
        <v>947</v>
      </c>
      <c r="D216" s="4" t="s">
        <v>633</v>
      </c>
      <c r="E216" s="4" t="s">
        <v>634</v>
      </c>
      <c r="F216" s="22" t="s">
        <v>2861</v>
      </c>
      <c r="G216" s="4" t="s">
        <v>284</v>
      </c>
      <c r="H216" s="4" t="s">
        <v>40</v>
      </c>
      <c r="I216" s="4" t="s">
        <v>136</v>
      </c>
      <c r="J216" s="4"/>
      <c r="K216" s="4"/>
      <c r="L216" s="4" t="s">
        <v>975</v>
      </c>
      <c r="M216" s="4"/>
      <c r="N216" s="4"/>
      <c r="O216" s="4"/>
      <c r="P216" s="4"/>
      <c r="Q216" s="4"/>
      <c r="R216" s="22"/>
      <c r="S216" s="4"/>
      <c r="T216" s="4" t="str">
        <f>IFERROR(VLOOKUP(UPPER(S216),LandGrants[],7,FALSE),"")</f>
        <v/>
      </c>
      <c r="U216" s="4" t="str">
        <f>IFERROR(VLOOKUP(S216,LandGrants[],9,FALSE),"")</f>
        <v/>
      </c>
      <c r="V216" s="5"/>
      <c r="W216" s="5"/>
      <c r="X216" s="5"/>
      <c r="Y216" s="5"/>
      <c r="Z216" s="5"/>
      <c r="AA216" s="5"/>
      <c r="AB216" s="5"/>
      <c r="AC216" s="5">
        <f>VALUE(SUBSTITUTE(SUBSTITUTE(SUBSTITUTE(RIGHT(B216,4),"HO",""),"O",""),"-",""))</f>
        <v>947</v>
      </c>
      <c r="AD216" s="5"/>
      <c r="AE216" s="5" t="str">
        <f>IF(ISBLANK(M216),"",IF(ISBLANK(N216),"",N216 &amp; " ") &amp; M216 &amp; " built in " &amp;R216 &amp; " on a tract of land called " &amp; S216 &amp; " patented by " &amp; TRIM(T216) &amp; " in " &amp; U216 &amp; ";  Original owner(s): " &amp; Q216)</f>
        <v/>
      </c>
      <c r="AF216" s="5" t="str">
        <f>"https://mht.maryland.gov/secure/medusa/PDF/Howard/"&amp;B216&amp;".pdf"</f>
        <v>https://mht.maryland.gov/secure/medusa/PDF/Howard/HO-947.pdf</v>
      </c>
    </row>
    <row r="217" spans="1:32" ht="57.6" x14ac:dyDescent="0.55000000000000004">
      <c r="A217" s="103" t="str">
        <f>HYPERLINK(AF217,B217)</f>
        <v>HO-1069</v>
      </c>
      <c r="B217" t="s">
        <v>635</v>
      </c>
      <c r="C217">
        <f>IFERROR(VALUE(SUBSTITUTE(B217,"HO-","")),9999)</f>
        <v>1069</v>
      </c>
      <c r="D217" s="4" t="s">
        <v>636</v>
      </c>
      <c r="E217" s="4" t="s">
        <v>637</v>
      </c>
      <c r="F217" s="22" t="s">
        <v>2862</v>
      </c>
      <c r="G217" s="4" t="s">
        <v>2798</v>
      </c>
      <c r="H217" s="4" t="s">
        <v>61</v>
      </c>
      <c r="I217" s="4" t="s">
        <v>136</v>
      </c>
      <c r="J217" s="4"/>
      <c r="K217" s="4"/>
      <c r="L217" s="4" t="s">
        <v>975</v>
      </c>
      <c r="M217" s="4"/>
      <c r="N217" s="4"/>
      <c r="O217" s="4"/>
      <c r="P217" s="4"/>
      <c r="Q217" s="4"/>
      <c r="R217" s="22"/>
      <c r="S217" s="4"/>
      <c r="T217" s="4" t="str">
        <f>IFERROR(VLOOKUP(UPPER(S217),LandGrants[],7,FALSE),"")</f>
        <v/>
      </c>
      <c r="U217" s="4" t="str">
        <f>IFERROR(VLOOKUP(S217,LandGrants[],9,FALSE),"")</f>
        <v/>
      </c>
      <c r="V217" s="5"/>
      <c r="W217" s="5"/>
      <c r="X217" s="5"/>
      <c r="Y217" s="5"/>
      <c r="Z217" s="5"/>
      <c r="AA217" s="5"/>
      <c r="AB217" s="5"/>
      <c r="AC217" s="5">
        <f>VALUE(SUBSTITUTE(SUBSTITUTE(SUBSTITUTE(RIGHT(B217,4),"HO",""),"O",""),"-",""))</f>
        <v>1069</v>
      </c>
      <c r="AD217" s="5"/>
      <c r="AE217" s="5" t="str">
        <f>IF(ISBLANK(M217),"",IF(ISBLANK(N217),"",N217 &amp; " ") &amp; M217 &amp; " built in " &amp;R217 &amp; " on a tract of land called " &amp; S217 &amp; " patented by " &amp; TRIM(T217) &amp; " in " &amp; U217 &amp; ";  Original owner(s): " &amp; Q217)</f>
        <v/>
      </c>
      <c r="AF217" s="5" t="str">
        <f>"https://mht.maryland.gov/secure/medusa/PDF/Howard/"&amp;B217&amp;".pdf"</f>
        <v>https://mht.maryland.gov/secure/medusa/PDF/Howard/HO-1069.pdf</v>
      </c>
    </row>
    <row r="218" spans="1:32" ht="57.6" x14ac:dyDescent="0.55000000000000004">
      <c r="A218" s="103" t="str">
        <f>HYPERLINK(AF218,B218)</f>
        <v>HO-179</v>
      </c>
      <c r="B218" t="s">
        <v>638</v>
      </c>
      <c r="C218">
        <f>IFERROR(VALUE(SUBSTITUTE(B218,"HO-","")),9999)</f>
        <v>179</v>
      </c>
      <c r="D218" s="4" t="s">
        <v>639</v>
      </c>
      <c r="E218" s="4" t="s">
        <v>640</v>
      </c>
      <c r="F218" s="22" t="s">
        <v>2585</v>
      </c>
      <c r="G218" s="4" t="s">
        <v>640</v>
      </c>
      <c r="H218" s="4" t="s">
        <v>212</v>
      </c>
      <c r="I218" s="4" t="s">
        <v>136</v>
      </c>
      <c r="J218" s="4"/>
      <c r="K218" s="4"/>
      <c r="L218" s="4" t="s">
        <v>975</v>
      </c>
      <c r="M218" s="4"/>
      <c r="N218" s="4"/>
      <c r="O218" s="4"/>
      <c r="P218" s="4"/>
      <c r="Q218" s="4"/>
      <c r="R218" s="22"/>
      <c r="S218" s="4"/>
      <c r="T218" s="4" t="str">
        <f>IFERROR(VLOOKUP(UPPER(S218),LandGrants[],7,FALSE),"")</f>
        <v/>
      </c>
      <c r="U218" s="4" t="str">
        <f>IFERROR(VLOOKUP(S218,LandGrants[],9,FALSE),"")</f>
        <v/>
      </c>
      <c r="V218" s="5"/>
      <c r="W218" s="5"/>
      <c r="X218" s="5"/>
      <c r="Y218" s="5"/>
      <c r="Z218" s="5"/>
      <c r="AA218" s="5"/>
      <c r="AB218" s="5"/>
      <c r="AC218" s="5">
        <f>VALUE(SUBSTITUTE(SUBSTITUTE(SUBSTITUTE(RIGHT(B218,4),"HO",""),"O",""),"-",""))</f>
        <v>179</v>
      </c>
      <c r="AD218" s="5"/>
      <c r="AE218" s="5" t="str">
        <f>IF(ISBLANK(M218),"",IF(ISBLANK(N218),"",N218 &amp; " ") &amp; M218 &amp; " built in " &amp;R218 &amp; " on a tract of land called " &amp; S218 &amp; " patented by " &amp; TRIM(T218) &amp; " in " &amp; U218 &amp; ";  Original owner(s): " &amp; Q218)</f>
        <v/>
      </c>
      <c r="AF218" s="5" t="str">
        <f>"https://mht.maryland.gov/secure/medusa/PDF/Howard/"&amp;B218&amp;".pdf"</f>
        <v>https://mht.maryland.gov/secure/medusa/PDF/Howard/HO-179.pdf</v>
      </c>
    </row>
    <row r="219" spans="1:32" ht="57.6" x14ac:dyDescent="0.55000000000000004">
      <c r="A219" s="103" t="str">
        <f>HYPERLINK(AF219,B219)</f>
        <v>HO-1070</v>
      </c>
      <c r="B219" t="s">
        <v>641</v>
      </c>
      <c r="C219">
        <f>IFERROR(VALUE(SUBSTITUTE(B219,"HO-","")),9999)</f>
        <v>1070</v>
      </c>
      <c r="D219" s="4" t="s">
        <v>642</v>
      </c>
      <c r="E219" s="4" t="s">
        <v>643</v>
      </c>
      <c r="F219" s="22" t="s">
        <v>2863</v>
      </c>
      <c r="G219" s="4" t="s">
        <v>2798</v>
      </c>
      <c r="H219" s="4" t="s">
        <v>61</v>
      </c>
      <c r="I219" s="4" t="s">
        <v>136</v>
      </c>
      <c r="J219" s="4"/>
      <c r="K219" s="4"/>
      <c r="L219" s="4" t="s">
        <v>975</v>
      </c>
      <c r="M219" s="4"/>
      <c r="N219" s="4"/>
      <c r="O219" s="4"/>
      <c r="P219" s="4"/>
      <c r="Q219" s="4"/>
      <c r="R219" s="22"/>
      <c r="S219" s="4"/>
      <c r="T219" s="4" t="str">
        <f>IFERROR(VLOOKUP(UPPER(S219),LandGrants[],7,FALSE),"")</f>
        <v/>
      </c>
      <c r="U219" s="4" t="str">
        <f>IFERROR(VLOOKUP(S219,LandGrants[],9,FALSE),"")</f>
        <v/>
      </c>
      <c r="V219" s="5"/>
      <c r="W219" s="5"/>
      <c r="X219" s="5"/>
      <c r="Y219" s="5"/>
      <c r="Z219" s="5"/>
      <c r="AA219" s="5"/>
      <c r="AB219" s="5"/>
      <c r="AC219" s="5">
        <f>VALUE(SUBSTITUTE(SUBSTITUTE(SUBSTITUTE(RIGHT(B219,4),"HO",""),"O",""),"-",""))</f>
        <v>1070</v>
      </c>
      <c r="AD219" s="5"/>
      <c r="AE219" s="5" t="str">
        <f>IF(ISBLANK(M219),"",IF(ISBLANK(N219),"",N219 &amp; " ") &amp; M219 &amp; " built in " &amp;R219 &amp; " on a tract of land called " &amp; S219 &amp; " patented by " &amp; TRIM(T219) &amp; " in " &amp; U219 &amp; ";  Original owner(s): " &amp; Q219)</f>
        <v/>
      </c>
      <c r="AF219" s="5" t="str">
        <f>"https://mht.maryland.gov/secure/medusa/PDF/Howard/"&amp;B219&amp;".pdf"</f>
        <v>https://mht.maryland.gov/secure/medusa/PDF/Howard/HO-1070.pdf</v>
      </c>
    </row>
    <row r="220" spans="1:32" ht="57.6" x14ac:dyDescent="0.55000000000000004">
      <c r="A220" s="103" t="str">
        <f>HYPERLINK(AF220,B220)</f>
        <v>HO-153</v>
      </c>
      <c r="B220" t="s">
        <v>644</v>
      </c>
      <c r="C220">
        <f>IFERROR(VALUE(SUBSTITUTE(B220,"HO-","")),9999)</f>
        <v>153</v>
      </c>
      <c r="D220" s="4" t="s">
        <v>645</v>
      </c>
      <c r="E220" s="4" t="s">
        <v>646</v>
      </c>
      <c r="F220" s="22" t="s">
        <v>2864</v>
      </c>
      <c r="G220" s="4" t="s">
        <v>2140</v>
      </c>
      <c r="H220" s="4" t="s">
        <v>212</v>
      </c>
      <c r="I220" s="4" t="s">
        <v>136</v>
      </c>
      <c r="J220" s="4"/>
      <c r="K220" s="4"/>
      <c r="L220" s="4" t="s">
        <v>975</v>
      </c>
      <c r="M220" s="4"/>
      <c r="N220" s="4"/>
      <c r="O220" s="4"/>
      <c r="P220" s="4"/>
      <c r="Q220" s="4"/>
      <c r="R220" s="22"/>
      <c r="S220" s="4"/>
      <c r="T220" s="4" t="str">
        <f>IFERROR(VLOOKUP(UPPER(S220),LandGrants[],7,FALSE),"")</f>
        <v/>
      </c>
      <c r="U220" s="4" t="str">
        <f>IFERROR(VLOOKUP(S220,LandGrants[],9,FALSE),"")</f>
        <v/>
      </c>
      <c r="V220" s="5"/>
      <c r="W220" s="5"/>
      <c r="X220" s="5"/>
      <c r="Y220" s="5"/>
      <c r="Z220" s="5"/>
      <c r="AA220" s="5"/>
      <c r="AB220" s="5"/>
      <c r="AC220" s="5">
        <f>VALUE(SUBSTITUTE(SUBSTITUTE(SUBSTITUTE(RIGHT(B220,4),"HO",""),"O",""),"-",""))</f>
        <v>153</v>
      </c>
      <c r="AD220" s="5"/>
      <c r="AE220" s="5" t="str">
        <f>IF(ISBLANK(M220),"",IF(ISBLANK(N220),"",N220 &amp; " ") &amp; M220 &amp; " built in " &amp;R220 &amp; " on a tract of land called " &amp; S220 &amp; " patented by " &amp; TRIM(T220) &amp; " in " &amp; U220 &amp; ";  Original owner(s): " &amp; Q220)</f>
        <v/>
      </c>
      <c r="AF220" s="5" t="str">
        <f>"https://mht.maryland.gov/secure/medusa/PDF/Howard/"&amp;B220&amp;".pdf"</f>
        <v>https://mht.maryland.gov/secure/medusa/PDF/Howard/HO-153.pdf</v>
      </c>
    </row>
    <row r="221" spans="1:32" ht="57.6" x14ac:dyDescent="0.55000000000000004">
      <c r="A221" s="103" t="str">
        <f>HYPERLINK(AF221,B221)</f>
        <v>HO-626</v>
      </c>
      <c r="B221" t="s">
        <v>647</v>
      </c>
      <c r="C221">
        <f>IFERROR(VALUE(SUBSTITUTE(B221,"HO-","")),9999)</f>
        <v>626</v>
      </c>
      <c r="D221" s="4" t="s">
        <v>648</v>
      </c>
      <c r="E221" s="4" t="s">
        <v>649</v>
      </c>
      <c r="F221" s="22" t="s">
        <v>2865</v>
      </c>
      <c r="G221" s="4" t="s">
        <v>591</v>
      </c>
      <c r="H221" s="4" t="s">
        <v>40</v>
      </c>
      <c r="I221" s="4"/>
      <c r="J221" s="4"/>
      <c r="K221" s="4"/>
      <c r="L221" s="4" t="s">
        <v>975</v>
      </c>
      <c r="M221" s="4"/>
      <c r="N221" s="4"/>
      <c r="O221" s="4"/>
      <c r="P221" s="4"/>
      <c r="Q221" s="4"/>
      <c r="R221" s="22"/>
      <c r="S221" s="4"/>
      <c r="T221" s="4" t="str">
        <f>IFERROR(VLOOKUP(UPPER(S221),LandGrants[],7,FALSE),"")</f>
        <v/>
      </c>
      <c r="U221" s="4" t="str">
        <f>IFERROR(VLOOKUP(S221,LandGrants[],9,FALSE),"")</f>
        <v/>
      </c>
      <c r="V221" s="5"/>
      <c r="W221" s="5"/>
      <c r="X221" s="5"/>
      <c r="Y221" s="5"/>
      <c r="Z221" s="5"/>
      <c r="AA221" s="5"/>
      <c r="AB221" s="5"/>
      <c r="AC221" s="5">
        <f>VALUE(SUBSTITUTE(SUBSTITUTE(SUBSTITUTE(RIGHT(B221,4),"HO",""),"O",""),"-",""))</f>
        <v>626</v>
      </c>
      <c r="AD221" s="5"/>
      <c r="AE221" s="5" t="str">
        <f>IF(ISBLANK(M221),"",IF(ISBLANK(N221),"",N221 &amp; " ") &amp; M221 &amp; " built in " &amp;R221 &amp; " on a tract of land called " &amp; S221 &amp; " patented by " &amp; TRIM(T221) &amp; " in " &amp; U221 &amp; ";  Original owner(s): " &amp; Q221)</f>
        <v/>
      </c>
      <c r="AF221" s="5" t="str">
        <f>"https://mht.maryland.gov/secure/medusa/PDF/Howard/"&amp;B221&amp;".pdf"</f>
        <v>https://mht.maryland.gov/secure/medusa/PDF/Howard/HO-626.pdf</v>
      </c>
    </row>
    <row r="222" spans="1:32" ht="57.6" x14ac:dyDescent="0.55000000000000004">
      <c r="A222" s="103" t="str">
        <f>HYPERLINK(AF222,B222)</f>
        <v>HO-1024</v>
      </c>
      <c r="B222" t="s">
        <v>650</v>
      </c>
      <c r="C222">
        <f>IFERROR(VALUE(SUBSTITUTE(B222,"HO-","")),9999)</f>
        <v>1024</v>
      </c>
      <c r="D222" s="4" t="s">
        <v>651</v>
      </c>
      <c r="E222" s="4" t="s">
        <v>652</v>
      </c>
      <c r="F222" s="22" t="s">
        <v>2866</v>
      </c>
      <c r="G222" s="4" t="s">
        <v>2867</v>
      </c>
      <c r="H222" s="4" t="s">
        <v>78</v>
      </c>
      <c r="I222" s="4" t="s">
        <v>136</v>
      </c>
      <c r="J222" s="4"/>
      <c r="K222" s="4"/>
      <c r="L222" s="4" t="s">
        <v>2581</v>
      </c>
      <c r="M222" s="4"/>
      <c r="N222" s="4" t="s">
        <v>2604</v>
      </c>
      <c r="O222" s="4"/>
      <c r="P222" s="4"/>
      <c r="Q222" s="4"/>
      <c r="R222" s="22"/>
      <c r="S222" s="4" t="s">
        <v>6571</v>
      </c>
      <c r="T222" s="4" t="str">
        <f>IFERROR(VLOOKUP(UPPER(S222),LandGrants[],7,FALSE),"")</f>
        <v/>
      </c>
      <c r="U222" s="4" t="str">
        <f>IFERROR(VLOOKUP(S222,LandGrants[],9,FALSE),"")</f>
        <v xml:space="preserve"> Thomas Johnson</v>
      </c>
      <c r="V222" s="5"/>
      <c r="W222" s="5"/>
      <c r="X222" s="5"/>
      <c r="Y222" s="5"/>
      <c r="Z222" s="5"/>
      <c r="AA222" s="5"/>
      <c r="AB222" s="5"/>
      <c r="AC222" s="5">
        <f>VALUE(SUBSTITUTE(SUBSTITUTE(SUBSTITUTE(RIGHT(B222,4),"HO",""),"O",""),"-",""))</f>
        <v>1024</v>
      </c>
      <c r="AD222" s="5"/>
      <c r="AE222" s="5" t="str">
        <f>IF(ISBLANK(M222),"",IF(ISBLANK(N222),"",N222 &amp; " ") &amp; M222 &amp; " built in " &amp;R222 &amp; " on a tract of land called " &amp; S222 &amp; " patented by " &amp; TRIM(T222) &amp; " in " &amp; U222 &amp; ";  Original owner(s): " &amp; Q222)</f>
        <v/>
      </c>
      <c r="AF222" s="5" t="str">
        <f>"https://mht.maryland.gov/secure/medusa/PDF/Howard/"&amp;B222&amp;".pdf"</f>
        <v>https://mht.maryland.gov/secure/medusa/PDF/Howard/HO-1024.pdf</v>
      </c>
    </row>
    <row r="223" spans="1:32" ht="57.6" x14ac:dyDescent="0.55000000000000004">
      <c r="A223" s="103" t="str">
        <f>HYPERLINK(AF223,B223)</f>
        <v>HO-616</v>
      </c>
      <c r="B223" t="s">
        <v>653</v>
      </c>
      <c r="C223">
        <f>IFERROR(VALUE(SUBSTITUTE(B223,"HO-","")),9999)</f>
        <v>616</v>
      </c>
      <c r="D223" s="4" t="s">
        <v>654</v>
      </c>
      <c r="E223" s="4" t="s">
        <v>655</v>
      </c>
      <c r="F223" s="22" t="s">
        <v>2868</v>
      </c>
      <c r="G223" s="4" t="s">
        <v>2869</v>
      </c>
      <c r="H223" s="4" t="s">
        <v>40</v>
      </c>
      <c r="I223" s="4"/>
      <c r="J223" s="4"/>
      <c r="K223" s="4"/>
      <c r="L223" s="4" t="s">
        <v>975</v>
      </c>
      <c r="M223" s="4"/>
      <c r="N223" s="4"/>
      <c r="O223" s="4"/>
      <c r="P223" s="4"/>
      <c r="Q223" s="4"/>
      <c r="R223" s="22"/>
      <c r="S223" s="4"/>
      <c r="T223" s="4" t="str">
        <f>IFERROR(VLOOKUP(UPPER(S223),LandGrants[],7,FALSE),"")</f>
        <v/>
      </c>
      <c r="U223" s="4" t="str">
        <f>IFERROR(VLOOKUP(S223,LandGrants[],9,FALSE),"")</f>
        <v/>
      </c>
      <c r="V223" s="5"/>
      <c r="W223" s="5"/>
      <c r="X223" s="5"/>
      <c r="Y223" s="5"/>
      <c r="Z223" s="5"/>
      <c r="AA223" s="5"/>
      <c r="AB223" s="5"/>
      <c r="AC223" s="5">
        <f>VALUE(SUBSTITUTE(SUBSTITUTE(SUBSTITUTE(RIGHT(B223,4),"HO",""),"O",""),"-",""))</f>
        <v>616</v>
      </c>
      <c r="AD223" s="5"/>
      <c r="AE223" s="5" t="str">
        <f>IF(ISBLANK(M223),"",IF(ISBLANK(N223),"",N223 &amp; " ") &amp; M223 &amp; " built in " &amp;R223 &amp; " on a tract of land called " &amp; S223 &amp; " patented by " &amp; TRIM(T223) &amp; " in " &amp; U223 &amp; ";  Original owner(s): " &amp; Q223)</f>
        <v/>
      </c>
      <c r="AF223" s="5" t="str">
        <f>"https://mht.maryland.gov/secure/medusa/PDF/Howard/"&amp;B223&amp;".pdf"</f>
        <v>https://mht.maryland.gov/secure/medusa/PDF/Howard/HO-616.pdf</v>
      </c>
    </row>
    <row r="224" spans="1:32" ht="57.6" x14ac:dyDescent="0.55000000000000004">
      <c r="A224" s="103" t="str">
        <f>HYPERLINK(AF224,B224)</f>
        <v>HO-1063</v>
      </c>
      <c r="B224" t="s">
        <v>656</v>
      </c>
      <c r="C224">
        <f>IFERROR(VALUE(SUBSTITUTE(B224,"HO-","")),9999)</f>
        <v>1063</v>
      </c>
      <c r="D224" s="4" t="s">
        <v>657</v>
      </c>
      <c r="E224" s="4" t="s">
        <v>658</v>
      </c>
      <c r="F224" s="22" t="s">
        <v>2870</v>
      </c>
      <c r="G224" s="4" t="s">
        <v>2798</v>
      </c>
      <c r="H224" s="4" t="s">
        <v>61</v>
      </c>
      <c r="I224" s="4" t="s">
        <v>136</v>
      </c>
      <c r="J224" s="4"/>
      <c r="K224" s="4"/>
      <c r="L224" s="4" t="s">
        <v>975</v>
      </c>
      <c r="M224" s="4"/>
      <c r="N224" s="4"/>
      <c r="O224" s="4"/>
      <c r="P224" s="4"/>
      <c r="Q224" s="4"/>
      <c r="R224" s="22"/>
      <c r="S224" s="4"/>
      <c r="T224" s="4" t="str">
        <f>IFERROR(VLOOKUP(UPPER(S224),LandGrants[],7,FALSE),"")</f>
        <v/>
      </c>
      <c r="U224" s="4" t="str">
        <f>IFERROR(VLOOKUP(S224,LandGrants[],9,FALSE),"")</f>
        <v/>
      </c>
      <c r="V224" s="5"/>
      <c r="W224" s="5"/>
      <c r="X224" s="5"/>
      <c r="Y224" s="5"/>
      <c r="Z224" s="5"/>
      <c r="AA224" s="5"/>
      <c r="AB224" s="5"/>
      <c r="AC224" s="5">
        <f>VALUE(SUBSTITUTE(SUBSTITUTE(SUBSTITUTE(RIGHT(B224,4),"HO",""),"O",""),"-",""))</f>
        <v>1063</v>
      </c>
      <c r="AD224" s="5"/>
      <c r="AE224" s="5" t="str">
        <f>IF(ISBLANK(M224),"",IF(ISBLANK(N224),"",N224 &amp; " ") &amp; M224 &amp; " built in " &amp;R224 &amp; " on a tract of land called " &amp; S224 &amp; " patented by " &amp; TRIM(T224) &amp; " in " &amp; U224 &amp; ";  Original owner(s): " &amp; Q224)</f>
        <v/>
      </c>
      <c r="AF224" s="5" t="str">
        <f>"https://mht.maryland.gov/secure/medusa/PDF/Howard/"&amp;B224&amp;".pdf"</f>
        <v>https://mht.maryland.gov/secure/medusa/PDF/Howard/HO-1063.pdf</v>
      </c>
    </row>
    <row r="225" spans="1:32" ht="86.4" x14ac:dyDescent="0.55000000000000004">
      <c r="A225" s="103" t="str">
        <f>HYPERLINK(AF225,B225)</f>
        <v>HO-788</v>
      </c>
      <c r="B225" t="s">
        <v>659</v>
      </c>
      <c r="C225">
        <f>IFERROR(VALUE(SUBSTITUTE(B225,"HO-","")),9999)</f>
        <v>788</v>
      </c>
      <c r="D225" s="4" t="s">
        <v>660</v>
      </c>
      <c r="E225" s="4" t="s">
        <v>661</v>
      </c>
      <c r="F225" s="22" t="s">
        <v>2871</v>
      </c>
      <c r="G225" s="4" t="s">
        <v>2872</v>
      </c>
      <c r="H225" s="4" t="s">
        <v>86</v>
      </c>
      <c r="I225" s="4"/>
      <c r="J225" s="4"/>
      <c r="K225" s="4"/>
      <c r="L225" s="4" t="s">
        <v>975</v>
      </c>
      <c r="M225" s="4" t="s">
        <v>4582</v>
      </c>
      <c r="N225" s="4" t="s">
        <v>5973</v>
      </c>
      <c r="O225" s="4">
        <v>2003</v>
      </c>
      <c r="P225" s="4" t="s">
        <v>4584</v>
      </c>
      <c r="Q225" s="4" t="s">
        <v>4583</v>
      </c>
      <c r="R225" s="22">
        <v>1857</v>
      </c>
      <c r="S225" s="4" t="s">
        <v>4248</v>
      </c>
      <c r="T225" s="4" t="str">
        <f>IFERROR(VLOOKUP(UPPER(S225),LandGrants[],7,FALSE),"")</f>
        <v>1757-03</v>
      </c>
      <c r="U225" s="4" t="str">
        <f>IFERROR(VLOOKUP(S225,LandGrants[],9,FALSE),"")</f>
        <v xml:space="preserve"> Caleb  Dorsey</v>
      </c>
      <c r="V225" s="5"/>
      <c r="W225" s="5"/>
      <c r="X225" s="5"/>
      <c r="Y225" s="5"/>
      <c r="Z225" s="5"/>
      <c r="AA225" s="5"/>
      <c r="AB225" s="5"/>
      <c r="AC225" s="5">
        <f>VALUE(SUBSTITUTE(SUBSTITUTE(SUBSTITUTE(RIGHT(B225,4),"HO",""),"O",""),"-",""))</f>
        <v>788</v>
      </c>
      <c r="AD225" s="5" t="s">
        <v>5961</v>
      </c>
      <c r="AE225" s="5" t="str">
        <f>IF(ISBLANK(M225),"",IF(ISBLANK(N225),"",N225 &amp; " ") &amp; M225 &amp; " built in " &amp;R225 &amp; " on a tract of land called " &amp; S225 &amp; " patented by " &amp; TRIM(T225) &amp; " in " &amp; U225 &amp; ";  Original owner(s): " &amp; Q225)</f>
        <v>Privately-owned 2-story frame farmhouse on a stone foundation attached to the original 2-story servant's house built in 1857 on a tract of land called First Discovery patented by 1757-03 in  Caleb  Dorsey;  Original owner(s): Amos Earp apparently built the house since he sold the property in 1860 for twice what he paid for it in 1855</v>
      </c>
      <c r="AF225" s="5" t="str">
        <f>"https://mht.maryland.gov/secure/medusa/PDF/Howard/"&amp;B225&amp;".pdf"</f>
        <v>https://mht.maryland.gov/secure/medusa/PDF/Howard/HO-788.pdf</v>
      </c>
    </row>
    <row r="226" spans="1:32" ht="57.6" x14ac:dyDescent="0.55000000000000004">
      <c r="A226" s="103" t="str">
        <f>HYPERLINK(AF226,B226)</f>
        <v>HO-050</v>
      </c>
      <c r="B226" t="s">
        <v>10196</v>
      </c>
      <c r="C226">
        <f>IFERROR(VALUE(SUBSTITUTE(B226,"HO-","")),9999)</f>
        <v>50</v>
      </c>
      <c r="D226" s="4" t="s">
        <v>662</v>
      </c>
      <c r="E226" s="4" t="s">
        <v>663</v>
      </c>
      <c r="F226" s="22" t="s">
        <v>2873</v>
      </c>
      <c r="G226" s="4" t="s">
        <v>2690</v>
      </c>
      <c r="H226" s="4" t="s">
        <v>40</v>
      </c>
      <c r="I226" s="4" t="s">
        <v>136</v>
      </c>
      <c r="J226" s="4"/>
      <c r="K226" s="4"/>
      <c r="L226" s="4" t="s">
        <v>2583</v>
      </c>
      <c r="M226" s="4" t="s">
        <v>10270</v>
      </c>
      <c r="N226" s="4" t="s">
        <v>5973</v>
      </c>
      <c r="O226" s="4">
        <v>2017</v>
      </c>
      <c r="P226" s="4" t="s">
        <v>5106</v>
      </c>
      <c r="Q226" s="4" t="s">
        <v>10271</v>
      </c>
      <c r="R226" s="22" t="s">
        <v>4816</v>
      </c>
      <c r="S226" s="4" t="s">
        <v>8988</v>
      </c>
      <c r="T226" s="4" t="str">
        <f>IFERROR(VLOOKUP(UPPER(S226),LandGrants[],7,FALSE),"")</f>
        <v>1762-02</v>
      </c>
      <c r="U226" s="4" t="str">
        <f>IFERROR(VLOOKUP(S226,LandGrants[],9,FALSE),"")</f>
        <v xml:space="preserve"> James Sewell</v>
      </c>
      <c r="V226" s="5"/>
      <c r="W226" s="5"/>
      <c r="X226" s="5"/>
      <c r="Y226" s="5"/>
      <c r="Z226" s="5"/>
      <c r="AA226" s="5"/>
      <c r="AB226" s="5"/>
      <c r="AC226" s="5">
        <f>VALUE(SUBSTITUTE(SUBSTITUTE(SUBSTITUTE(RIGHT(B226,4),"HO",""),"O",""),"-",""))</f>
        <v>50</v>
      </c>
      <c r="AD226" s="5"/>
      <c r="AE226" s="5" t="str">
        <f>IF(ISBLANK(M226),"",IF(ISBLANK(N226),"",N226 &amp; " ") &amp; M226 &amp; " built in " &amp;R226 &amp; " on a tract of land called " &amp; S226 &amp; " patented by " &amp; TRIM(T226) &amp; " in " &amp; U226 &amp; ";  Original owner(s): " &amp; Q226)</f>
        <v>Privately-owned Gothic Revival stone church with slate roof built in 1894 on a tract of land called Prestidges Folly patented by 1762-02 in  James Sewell;  Original owner(s): Vestry of First Presbyterian Church</v>
      </c>
      <c r="AF226" s="5" t="str">
        <f>"https://mht.maryland.gov/secure/medusa/PDF/Howard/"&amp;B226&amp;".pdf"</f>
        <v>https://mht.maryland.gov/secure/medusa/PDF/Howard/HO-050.pdf</v>
      </c>
    </row>
    <row r="227" spans="1:32" ht="57.6" x14ac:dyDescent="0.55000000000000004">
      <c r="A227" s="103" t="str">
        <f>HYPERLINK(AF227,B227)</f>
        <v>HO-866</v>
      </c>
      <c r="B227" t="s">
        <v>664</v>
      </c>
      <c r="C227">
        <f>IFERROR(VALUE(SUBSTITUTE(B227,"HO-","")),9999)</f>
        <v>866</v>
      </c>
      <c r="D227" s="4" t="s">
        <v>665</v>
      </c>
      <c r="E227" s="4" t="s">
        <v>666</v>
      </c>
      <c r="F227" s="22" t="s">
        <v>2874</v>
      </c>
      <c r="G227" s="4" t="s">
        <v>2875</v>
      </c>
      <c r="H227" s="4" t="s">
        <v>40</v>
      </c>
      <c r="I227" s="4" t="s">
        <v>136</v>
      </c>
      <c r="J227" s="4"/>
      <c r="K227" s="4"/>
      <c r="L227" s="4" t="s">
        <v>975</v>
      </c>
      <c r="M227" s="4"/>
      <c r="N227" s="4"/>
      <c r="O227" s="4"/>
      <c r="P227" s="4"/>
      <c r="Q227" s="4"/>
      <c r="R227" s="22"/>
      <c r="S227" s="4"/>
      <c r="T227" s="4" t="str">
        <f>IFERROR(VLOOKUP(UPPER(S227),LandGrants[],7,FALSE),"")</f>
        <v/>
      </c>
      <c r="U227" s="4" t="str">
        <f>IFERROR(VLOOKUP(S227,LandGrants[],9,FALSE),"")</f>
        <v/>
      </c>
      <c r="V227" s="5"/>
      <c r="W227" s="5"/>
      <c r="X227" s="5"/>
      <c r="Y227" s="5"/>
      <c r="Z227" s="5"/>
      <c r="AA227" s="5"/>
      <c r="AB227" s="5"/>
      <c r="AC227" s="5">
        <f>VALUE(SUBSTITUTE(SUBSTITUTE(SUBSTITUTE(RIGHT(B227,4),"HO",""),"O",""),"-",""))</f>
        <v>866</v>
      </c>
      <c r="AD227" s="5"/>
      <c r="AE227" s="5" t="str">
        <f>IF(ISBLANK(M227),"",IF(ISBLANK(N227),"",N227 &amp; " ") &amp; M227 &amp; " built in " &amp;R227 &amp; " on a tract of land called " &amp; S227 &amp; " patented by " &amp; TRIM(T227) &amp; " in " &amp; U227 &amp; ";  Original owner(s): " &amp; Q227)</f>
        <v/>
      </c>
      <c r="AF227" s="5" t="str">
        <f>"https://mht.maryland.gov/secure/medusa/PDF/Howard/"&amp;B227&amp;".pdf"</f>
        <v>https://mht.maryland.gov/secure/medusa/PDF/Howard/HO-866.pdf</v>
      </c>
    </row>
    <row r="228" spans="1:32" ht="57.6" x14ac:dyDescent="0.55000000000000004">
      <c r="A228" s="103" t="str">
        <f>HYPERLINK(AF228,B228)</f>
        <v>HO-456</v>
      </c>
      <c r="B228" t="s">
        <v>667</v>
      </c>
      <c r="C228">
        <f>IFERROR(VALUE(SUBSTITUTE(B228,"HO-","")),9999)</f>
        <v>456</v>
      </c>
      <c r="D228" s="4" t="s">
        <v>668</v>
      </c>
      <c r="E228" s="4" t="s">
        <v>669</v>
      </c>
      <c r="F228" s="22" t="s">
        <v>2876</v>
      </c>
      <c r="G228" s="4" t="s">
        <v>2355</v>
      </c>
      <c r="H228" s="4" t="s">
        <v>40</v>
      </c>
      <c r="I228" s="4"/>
      <c r="J228" s="4"/>
      <c r="K228" s="4"/>
      <c r="L228" s="4" t="s">
        <v>975</v>
      </c>
      <c r="M228" s="4"/>
      <c r="N228" s="4"/>
      <c r="O228" s="4"/>
      <c r="P228" s="4"/>
      <c r="Q228" s="4"/>
      <c r="R228" s="22"/>
      <c r="S228" s="4"/>
      <c r="T228" s="4" t="str">
        <f>IFERROR(VLOOKUP(UPPER(S228),LandGrants[],7,FALSE),"")</f>
        <v/>
      </c>
      <c r="U228" s="4" t="str">
        <f>IFERROR(VLOOKUP(S228,LandGrants[],9,FALSE),"")</f>
        <v/>
      </c>
      <c r="V228" s="5"/>
      <c r="W228" s="5"/>
      <c r="X228" s="5"/>
      <c r="Y228" s="5"/>
      <c r="Z228" s="5"/>
      <c r="AA228" s="5"/>
      <c r="AB228" s="5"/>
      <c r="AC228" s="5">
        <f>VALUE(SUBSTITUTE(SUBSTITUTE(SUBSTITUTE(RIGHT(B228,4),"HO",""),"O",""),"-",""))</f>
        <v>456</v>
      </c>
      <c r="AD228" s="5"/>
      <c r="AE228" s="5" t="str">
        <f>IF(ISBLANK(M228),"",IF(ISBLANK(N228),"",N228 &amp; " ") &amp; M228 &amp; " built in " &amp;R228 &amp; " on a tract of land called " &amp; S228 &amp; " patented by " &amp; TRIM(T228) &amp; " in " &amp; U228 &amp; ";  Original owner(s): " &amp; Q228)</f>
        <v/>
      </c>
      <c r="AF228" s="5" t="str">
        <f>"https://mht.maryland.gov/secure/medusa/PDF/Howard/"&amp;B228&amp;".pdf"</f>
        <v>https://mht.maryland.gov/secure/medusa/PDF/Howard/HO-456.pdf</v>
      </c>
    </row>
    <row r="229" spans="1:32" ht="57.6" x14ac:dyDescent="0.55000000000000004">
      <c r="A229" s="103" t="str">
        <f>HYPERLINK(AF229,B229)</f>
        <v>HO-196</v>
      </c>
      <c r="B229" t="s">
        <v>670</v>
      </c>
      <c r="C229">
        <f>IFERROR(VALUE(SUBSTITUTE(B229,"HO-","")),9999)</f>
        <v>196</v>
      </c>
      <c r="D229" s="4" t="s">
        <v>671</v>
      </c>
      <c r="E229" s="4" t="s">
        <v>284</v>
      </c>
      <c r="F229" s="22" t="s">
        <v>2585</v>
      </c>
      <c r="G229" s="4" t="s">
        <v>284</v>
      </c>
      <c r="H229" s="4" t="s">
        <v>82</v>
      </c>
      <c r="I229" s="4"/>
      <c r="J229" s="4"/>
      <c r="K229" s="4"/>
      <c r="L229" s="4" t="s">
        <v>975</v>
      </c>
      <c r="M229" s="4"/>
      <c r="N229" s="4"/>
      <c r="O229" s="4"/>
      <c r="P229" s="4"/>
      <c r="Q229" s="4"/>
      <c r="R229" s="22"/>
      <c r="S229" s="4"/>
      <c r="T229" s="4" t="str">
        <f>IFERROR(VLOOKUP(UPPER(S229),LandGrants[],7,FALSE),"")</f>
        <v/>
      </c>
      <c r="U229" s="4" t="str">
        <f>IFERROR(VLOOKUP(S229,LandGrants[],9,FALSE),"")</f>
        <v/>
      </c>
      <c r="V229" s="5"/>
      <c r="W229" s="5"/>
      <c r="X229" s="5"/>
      <c r="Y229" s="5"/>
      <c r="Z229" s="5"/>
      <c r="AA229" s="5"/>
      <c r="AB229" s="5"/>
      <c r="AC229" s="5">
        <f>VALUE(SUBSTITUTE(SUBSTITUTE(SUBSTITUTE(RIGHT(B229,4),"HO",""),"O",""),"-",""))</f>
        <v>196</v>
      </c>
      <c r="AD229" s="5"/>
      <c r="AE229" s="5" t="str">
        <f>IF(ISBLANK(M229),"",IF(ISBLANK(N229),"",N229 &amp; " ") &amp; M229 &amp; " built in " &amp;R229 &amp; " on a tract of land called " &amp; S229 &amp; " patented by " &amp; TRIM(T229) &amp; " in " &amp; U229 &amp; ";  Original owner(s): " &amp; Q229)</f>
        <v/>
      </c>
      <c r="AF229" s="5" t="str">
        <f>"https://mht.maryland.gov/secure/medusa/PDF/Howard/"&amp;B229&amp;".pdf"</f>
        <v>https://mht.maryland.gov/secure/medusa/PDF/Howard/HO-196.pdf</v>
      </c>
    </row>
    <row r="230" spans="1:32" ht="57.6" x14ac:dyDescent="0.55000000000000004">
      <c r="A230" s="103" t="str">
        <f>HYPERLINK(AF230,B230)</f>
        <v>HO-621</v>
      </c>
      <c r="B230" t="s">
        <v>672</v>
      </c>
      <c r="C230">
        <f>IFERROR(VALUE(SUBSTITUTE(B230,"HO-","")),9999)</f>
        <v>621</v>
      </c>
      <c r="D230" s="4" t="s">
        <v>673</v>
      </c>
      <c r="E230" s="4" t="s">
        <v>674</v>
      </c>
      <c r="F230" s="22" t="s">
        <v>2877</v>
      </c>
      <c r="G230" s="4" t="s">
        <v>591</v>
      </c>
      <c r="H230" s="4" t="s">
        <v>40</v>
      </c>
      <c r="I230" s="4"/>
      <c r="J230" s="4"/>
      <c r="K230" s="4"/>
      <c r="L230" s="4" t="s">
        <v>975</v>
      </c>
      <c r="M230" s="4"/>
      <c r="N230" s="4"/>
      <c r="O230" s="4"/>
      <c r="P230" s="4"/>
      <c r="Q230" s="4"/>
      <c r="R230" s="22"/>
      <c r="S230" s="4"/>
      <c r="T230" s="4" t="str">
        <f>IFERROR(VLOOKUP(UPPER(S230),LandGrants[],7,FALSE),"")</f>
        <v/>
      </c>
      <c r="U230" s="4" t="str">
        <f>IFERROR(VLOOKUP(S230,LandGrants[],9,FALSE),"")</f>
        <v/>
      </c>
      <c r="V230" s="5"/>
      <c r="W230" s="5"/>
      <c r="X230" s="5"/>
      <c r="Y230" s="5"/>
      <c r="Z230" s="5"/>
      <c r="AA230" s="5"/>
      <c r="AB230" s="5"/>
      <c r="AC230" s="5">
        <f>VALUE(SUBSTITUTE(SUBSTITUTE(SUBSTITUTE(RIGHT(B230,4),"HO",""),"O",""),"-",""))</f>
        <v>621</v>
      </c>
      <c r="AD230" s="5"/>
      <c r="AE230" s="5" t="str">
        <f>IF(ISBLANK(M230),"",IF(ISBLANK(N230),"",N230 &amp; " ") &amp; M230 &amp; " built in " &amp;R230 &amp; " on a tract of land called " &amp; S230 &amp; " patented by " &amp; TRIM(T230) &amp; " in " &amp; U230 &amp; ";  Original owner(s): " &amp; Q230)</f>
        <v/>
      </c>
      <c r="AF230" s="5" t="str">
        <f>"https://mht.maryland.gov/secure/medusa/PDF/Howard/"&amp;B230&amp;".pdf"</f>
        <v>https://mht.maryland.gov/secure/medusa/PDF/Howard/HO-621.pdf</v>
      </c>
    </row>
    <row r="231" spans="1:32" ht="57.6" x14ac:dyDescent="0.55000000000000004">
      <c r="A231" s="103" t="str">
        <f>HYPERLINK(AF231,B231)</f>
        <v>HO-017</v>
      </c>
      <c r="B231" t="s">
        <v>10163</v>
      </c>
      <c r="C231">
        <f>IFERROR(VALUE(SUBSTITUTE(B231,"HO-","")),9999)</f>
        <v>17</v>
      </c>
      <c r="D231" s="4" t="s">
        <v>675</v>
      </c>
      <c r="E231" s="4" t="s">
        <v>676</v>
      </c>
      <c r="F231" s="22" t="s">
        <v>2878</v>
      </c>
      <c r="G231" s="4" t="s">
        <v>361</v>
      </c>
      <c r="H231" s="4" t="s">
        <v>40</v>
      </c>
      <c r="I231" s="4" t="s">
        <v>136</v>
      </c>
      <c r="J231" s="4"/>
      <c r="K231" s="4"/>
      <c r="L231" s="4" t="s">
        <v>975</v>
      </c>
      <c r="M231" s="4" t="s">
        <v>4090</v>
      </c>
      <c r="N231" s="4" t="s">
        <v>5973</v>
      </c>
      <c r="O231" s="4">
        <v>1999</v>
      </c>
      <c r="P231" s="4" t="s">
        <v>4092</v>
      </c>
      <c r="Q231" s="4" t="s">
        <v>4091</v>
      </c>
      <c r="R231" s="22" t="s">
        <v>4812</v>
      </c>
      <c r="S231" s="4" t="s">
        <v>4261</v>
      </c>
      <c r="T231" s="4" t="str">
        <f>IFERROR(VLOOKUP(UPPER(S231),LandGrants[],7,FALSE),"")</f>
        <v/>
      </c>
      <c r="U231" s="4" t="str">
        <f>IFERROR(VLOOKUP(S231,LandGrants[],9,FALSE),"")</f>
        <v xml:space="preserve"> Charles  Carroll</v>
      </c>
      <c r="V231" s="5"/>
      <c r="W231" s="5"/>
      <c r="X231" s="5"/>
      <c r="Y231" s="5"/>
      <c r="Z231" s="11" t="s">
        <v>4093</v>
      </c>
      <c r="AA231" s="5"/>
      <c r="AB231" s="5"/>
      <c r="AC231" s="5">
        <f>VALUE(SUBSTITUTE(SUBSTITUTE(SUBSTITUTE(RIGHT(B231,4),"HO",""),"O",""),"-",""))</f>
        <v>17</v>
      </c>
      <c r="AD231" s="5"/>
      <c r="AE231" s="5" t="str">
        <f>IF(ISBLANK(M231),"",IF(ISBLANK(N231),"",N231 &amp; " ") &amp; M231 &amp; " built in " &amp;R231 &amp; " on a tract of land called " &amp; S231 &amp; " patented by " &amp; TRIM(T231) &amp; " in " &amp; U231 &amp; ";  Original owner(s): " &amp; Q231)</f>
        <v>Privately-owned Georgian/Romanesque/Greek Revival 2-story stone L-shaped house built in 1800 (bef) on a tract of land called Doohoregan patented by  in  Charles  Carroll;  Original owner(s): Charles Carroll of Carrollton</v>
      </c>
      <c r="AF231" s="5" t="str">
        <f>"https://mht.maryland.gov/secure/medusa/PDF/Howard/"&amp;B231&amp;".pdf"</f>
        <v>https://mht.maryland.gov/secure/medusa/PDF/Howard/HO-017.pdf</v>
      </c>
    </row>
    <row r="232" spans="1:32" ht="72" x14ac:dyDescent="0.55000000000000004">
      <c r="A232" s="103" t="str">
        <f>HYPERLINK(AF232,B232)</f>
        <v>HO-016</v>
      </c>
      <c r="B232" t="s">
        <v>10162</v>
      </c>
      <c r="C232">
        <f>IFERROR(VALUE(SUBSTITUTE(B232,"HO-","")),9999)</f>
        <v>16</v>
      </c>
      <c r="D232" s="4" t="s">
        <v>677</v>
      </c>
      <c r="E232" s="4" t="s">
        <v>678</v>
      </c>
      <c r="F232" s="22" t="s">
        <v>2879</v>
      </c>
      <c r="G232" s="4" t="s">
        <v>361</v>
      </c>
      <c r="H232" s="4" t="s">
        <v>40</v>
      </c>
      <c r="I232" s="4" t="s">
        <v>136</v>
      </c>
      <c r="J232" s="4"/>
      <c r="K232" s="4"/>
      <c r="L232" s="4" t="s">
        <v>975</v>
      </c>
      <c r="M232" s="4" t="s">
        <v>4086</v>
      </c>
      <c r="N232" s="4" t="s">
        <v>5973</v>
      </c>
      <c r="O232" s="4">
        <v>2012</v>
      </c>
      <c r="P232" s="4" t="s">
        <v>4087</v>
      </c>
      <c r="Q232" s="4" t="s">
        <v>6037</v>
      </c>
      <c r="R232" s="22" t="s">
        <v>4088</v>
      </c>
      <c r="S232" s="4" t="s">
        <v>4261</v>
      </c>
      <c r="T232" s="4" t="str">
        <f>IFERROR(VLOOKUP(UPPER(S232),LandGrants[],7,FALSE),"")</f>
        <v/>
      </c>
      <c r="U232" s="4" t="str">
        <f>IFERROR(VLOOKUP(S232,LandGrants[],9,FALSE),"")</f>
        <v xml:space="preserve"> Charles  Carroll</v>
      </c>
      <c r="V232" s="5"/>
      <c r="W232" s="11" t="s">
        <v>4089</v>
      </c>
      <c r="X232" s="11" t="s">
        <v>4089</v>
      </c>
      <c r="Y232" s="5"/>
      <c r="Z232" s="5"/>
      <c r="AA232" s="5"/>
      <c r="AB232" s="5"/>
      <c r="AC232" s="5">
        <f>VALUE(SUBSTITUTE(SUBSTITUTE(SUBSTITUTE(RIGHT(B232,4),"HO",""),"O",""),"-",""))</f>
        <v>16</v>
      </c>
      <c r="AD232" s="5"/>
      <c r="AE232" s="5" t="str">
        <f>IF(ISBLANK(M232),"",IF(ISBLANK(N232),"",N232 &amp; " ") &amp; M232 &amp; " built in " &amp;R232 &amp; " on a tract of land called " &amp; S232 &amp; " patented by " &amp; TRIM(T232) &amp; " in " &amp; U232 &amp; ";  Original owner(s): " &amp; Q232)</f>
        <v>Privately-owned Smooth granite ashlar 2.5 story 3x3 bay house  built in 1831-2 on a tract of land called Doohoregan patented by  in  Charles  Carroll;  Original owner(s): Charles Carroll of Carrollton had it built for his granddaughter Emily Caton McTavish.  The architect was William F. Small.</v>
      </c>
      <c r="AF232" s="5" t="str">
        <f>"https://mht.maryland.gov/secure/medusa/PDF/Howard/"&amp;B232&amp;".pdf"</f>
        <v>https://mht.maryland.gov/secure/medusa/PDF/Howard/HO-016.pdf</v>
      </c>
    </row>
    <row r="233" spans="1:32" ht="57.6" x14ac:dyDescent="0.55000000000000004">
      <c r="A233" s="103" t="str">
        <f>HYPERLINK(AF233,B233)</f>
        <v>HO-024</v>
      </c>
      <c r="B233" t="s">
        <v>10170</v>
      </c>
      <c r="C233">
        <f>IFERROR(VALUE(SUBSTITUTE(B233,"HO-","")),9999)</f>
        <v>24</v>
      </c>
      <c r="D233" s="4" t="s">
        <v>679</v>
      </c>
      <c r="E233" s="4" t="s">
        <v>4082</v>
      </c>
      <c r="F233" s="22">
        <v>9900</v>
      </c>
      <c r="G233" s="4" t="s">
        <v>4083</v>
      </c>
      <c r="H233" s="4" t="s">
        <v>40</v>
      </c>
      <c r="I233" s="4"/>
      <c r="J233" s="4"/>
      <c r="K233" s="4"/>
      <c r="L233" s="4" t="s">
        <v>975</v>
      </c>
      <c r="M233" s="4" t="s">
        <v>4078</v>
      </c>
      <c r="N233" s="4" t="s">
        <v>5973</v>
      </c>
      <c r="O233" s="4">
        <v>1976</v>
      </c>
      <c r="P233" s="4" t="s">
        <v>4079</v>
      </c>
      <c r="Q233" s="4" t="s">
        <v>4084</v>
      </c>
      <c r="R233" s="22" t="s">
        <v>4080</v>
      </c>
      <c r="S233" s="4" t="s">
        <v>8866</v>
      </c>
      <c r="T233" s="4" t="str">
        <f>IFERROR(VLOOKUP(UPPER(S233),LandGrants[],7,FALSE),"")</f>
        <v/>
      </c>
      <c r="U233" s="4" t="str">
        <f>IFERROR(VLOOKUP(S233,LandGrants[],9,FALSE),"")</f>
        <v xml:space="preserve"> John  Jones</v>
      </c>
      <c r="V233" s="5"/>
      <c r="W233" s="11" t="s">
        <v>4081</v>
      </c>
      <c r="X233" s="5"/>
      <c r="Y233" s="5"/>
      <c r="Z233" s="5"/>
      <c r="AA233" s="5"/>
      <c r="AB233" s="5"/>
      <c r="AC233" s="5">
        <f>VALUE(SUBSTITUTE(SUBSTITUTE(SUBSTITUTE(RIGHT(B233,4),"HO",""),"O",""),"-",""))</f>
        <v>24</v>
      </c>
      <c r="AD233" s="5" t="s">
        <v>5961</v>
      </c>
      <c r="AE233" s="5" t="str">
        <f>IF(ISBLANK(M233),"",IF(ISBLANK(N233),"",N233 &amp; " ") &amp; M233 &amp; " built in " &amp;R233 &amp; " on a tract of land called " &amp; S233 &amp; " patented by " &amp; TRIM(T233) &amp; " in " &amp; U233 &amp; ";  Original owner(s): " &amp; Q233)</f>
        <v>Privately-owned Granite 2-story house built in 1700's on a tract of land called Kendalls Delight patented by  in  John  Jones;  Original owner(s): Admiral Hammond, later Judge Edward Hammond and Louis Dorsey Clark lived there</v>
      </c>
      <c r="AF233" s="5" t="str">
        <f>"https://mht.maryland.gov/secure/medusa/PDF/Howard/"&amp;B233&amp;".pdf"</f>
        <v>https://mht.maryland.gov/secure/medusa/PDF/Howard/HO-024.pdf</v>
      </c>
    </row>
    <row r="234" spans="1:32" ht="57.6" x14ac:dyDescent="0.55000000000000004">
      <c r="A234" s="103" t="str">
        <f>HYPERLINK(AF234,B234)</f>
        <v>HO-581</v>
      </c>
      <c r="B234" t="s">
        <v>680</v>
      </c>
      <c r="C234">
        <f>IFERROR(VALUE(SUBSTITUTE(B234,"HO-","")),9999)</f>
        <v>581</v>
      </c>
      <c r="D234" s="4" t="s">
        <v>681</v>
      </c>
      <c r="E234" s="4" t="s">
        <v>682</v>
      </c>
      <c r="F234" s="22" t="s">
        <v>2880</v>
      </c>
      <c r="G234" s="4" t="s">
        <v>2881</v>
      </c>
      <c r="H234" s="4" t="s">
        <v>40</v>
      </c>
      <c r="I234" s="4" t="s">
        <v>136</v>
      </c>
      <c r="J234" s="4"/>
      <c r="K234" s="4"/>
      <c r="L234" s="4" t="s">
        <v>975</v>
      </c>
      <c r="M234" s="4"/>
      <c r="N234" s="4"/>
      <c r="O234" s="4"/>
      <c r="P234" s="4"/>
      <c r="Q234" s="4"/>
      <c r="R234" s="22"/>
      <c r="S234" s="4"/>
      <c r="T234" s="4" t="str">
        <f>IFERROR(VLOOKUP(UPPER(S234),LandGrants[],7,FALSE),"")</f>
        <v/>
      </c>
      <c r="U234" s="4" t="str">
        <f>IFERROR(VLOOKUP(S234,LandGrants[],9,FALSE),"")</f>
        <v/>
      </c>
      <c r="V234" s="5"/>
      <c r="W234" s="5"/>
      <c r="X234" s="5"/>
      <c r="Y234" s="5"/>
      <c r="Z234" s="5"/>
      <c r="AA234" s="5"/>
      <c r="AB234" s="5"/>
      <c r="AC234" s="5">
        <f>VALUE(SUBSTITUTE(SUBSTITUTE(SUBSTITUTE(RIGHT(B234,4),"HO",""),"O",""),"-",""))</f>
        <v>581</v>
      </c>
      <c r="AD234" s="5"/>
      <c r="AE234" s="5" t="str">
        <f>IF(ISBLANK(M234),"",IF(ISBLANK(N234),"",N234 &amp; " ") &amp; M234 &amp; " built in " &amp;R234 &amp; " on a tract of land called " &amp; S234 &amp; " patented by " &amp; TRIM(T234) &amp; " in " &amp; U234 &amp; ";  Original owner(s): " &amp; Q234)</f>
        <v/>
      </c>
      <c r="AF234" s="5" t="str">
        <f>"https://mht.maryland.gov/secure/medusa/PDF/Howard/"&amp;B234&amp;".pdf"</f>
        <v>https://mht.maryland.gov/secure/medusa/PDF/Howard/HO-581.pdf</v>
      </c>
    </row>
    <row r="235" spans="1:32" ht="57.6" x14ac:dyDescent="0.55000000000000004">
      <c r="A235" s="103" t="str">
        <f>HYPERLINK(AF235,B235)</f>
        <v>HO-743</v>
      </c>
      <c r="B235" t="s">
        <v>683</v>
      </c>
      <c r="C235">
        <f>IFERROR(VALUE(SUBSTITUTE(B235,"HO-","")),9999)</f>
        <v>743</v>
      </c>
      <c r="D235" s="4" t="s">
        <v>684</v>
      </c>
      <c r="E235" s="4" t="s">
        <v>685</v>
      </c>
      <c r="F235" s="22" t="s">
        <v>2585</v>
      </c>
      <c r="G235" s="4" t="s">
        <v>685</v>
      </c>
      <c r="H235" s="4" t="s">
        <v>686</v>
      </c>
      <c r="I235" s="4"/>
      <c r="J235" s="4"/>
      <c r="K235" s="4"/>
      <c r="L235" s="4" t="s">
        <v>2585</v>
      </c>
      <c r="M235" s="4"/>
      <c r="N235" s="4"/>
      <c r="O235" s="4"/>
      <c r="P235" s="4"/>
      <c r="Q235" s="4"/>
      <c r="R235" s="22"/>
      <c r="S235" s="4"/>
      <c r="T235" s="4" t="str">
        <f>IFERROR(VLOOKUP(UPPER(S235),LandGrants[],7,FALSE),"")</f>
        <v/>
      </c>
      <c r="U235" s="4" t="str">
        <f>IFERROR(VLOOKUP(S235,LandGrants[],9,FALSE),"")</f>
        <v/>
      </c>
      <c r="V235" s="5"/>
      <c r="W235" s="5"/>
      <c r="X235" s="5"/>
      <c r="Y235" s="5"/>
      <c r="Z235" s="5"/>
      <c r="AA235" s="5"/>
      <c r="AB235" s="5"/>
      <c r="AC235" s="5">
        <f>VALUE(SUBSTITUTE(SUBSTITUTE(SUBSTITUTE(RIGHT(B235,4),"HO",""),"O",""),"-",""))</f>
        <v>743</v>
      </c>
      <c r="AD235" s="5"/>
      <c r="AE235" s="5" t="str">
        <f>IF(ISBLANK(M235),"",IF(ISBLANK(N235),"",N235 &amp; " ") &amp; M235 &amp; " built in " &amp;R235 &amp; " on a tract of land called " &amp; S235 &amp; " patented by " &amp; TRIM(T235) &amp; " in " &amp; U235 &amp; ";  Original owner(s): " &amp; Q235)</f>
        <v/>
      </c>
      <c r="AF235" s="5" t="str">
        <f>"https://mht.maryland.gov/secure/medusa/PDF/Howard/"&amp;B235&amp;".pdf"</f>
        <v>https://mht.maryland.gov/secure/medusa/PDF/Howard/HO-743.pdf</v>
      </c>
    </row>
    <row r="236" spans="1:32" ht="57.6" x14ac:dyDescent="0.55000000000000004">
      <c r="A236" s="103" t="str">
        <f>HYPERLINK(AF236,B236)</f>
        <v>HO-195</v>
      </c>
      <c r="B236" t="s">
        <v>687</v>
      </c>
      <c r="C236">
        <f>IFERROR(VALUE(SUBSTITUTE(B236,"HO-","")),9999)</f>
        <v>195</v>
      </c>
      <c r="D236" s="4" t="s">
        <v>688</v>
      </c>
      <c r="E236" s="4" t="s">
        <v>284</v>
      </c>
      <c r="F236" s="22" t="s">
        <v>2585</v>
      </c>
      <c r="G236" s="4" t="s">
        <v>284</v>
      </c>
      <c r="H236" s="4" t="s">
        <v>82</v>
      </c>
      <c r="I236" s="4"/>
      <c r="J236" s="4"/>
      <c r="K236" s="4"/>
      <c r="L236" s="4" t="s">
        <v>975</v>
      </c>
      <c r="M236" s="4"/>
      <c r="N236" s="4"/>
      <c r="O236" s="4"/>
      <c r="P236" s="4"/>
      <c r="Q236" s="4"/>
      <c r="R236" s="22"/>
      <c r="S236" s="4"/>
      <c r="T236" s="4" t="str">
        <f>IFERROR(VLOOKUP(UPPER(S236),LandGrants[],7,FALSE),"")</f>
        <v/>
      </c>
      <c r="U236" s="4" t="str">
        <f>IFERROR(VLOOKUP(S236,LandGrants[],9,FALSE),"")</f>
        <v/>
      </c>
      <c r="V236" s="5"/>
      <c r="W236" s="5"/>
      <c r="X236" s="5"/>
      <c r="Y236" s="5"/>
      <c r="Z236" s="5"/>
      <c r="AA236" s="5"/>
      <c r="AB236" s="5"/>
      <c r="AC236" s="5">
        <f>VALUE(SUBSTITUTE(SUBSTITUTE(SUBSTITUTE(RIGHT(B236,4),"HO",""),"O",""),"-",""))</f>
        <v>195</v>
      </c>
      <c r="AD236" s="5"/>
      <c r="AE236" s="5" t="str">
        <f>IF(ISBLANK(M236),"",IF(ISBLANK(N236),"",N236 &amp; " ") &amp; M236 &amp; " built in " &amp;R236 &amp; " on a tract of land called " &amp; S236 &amp; " patented by " &amp; TRIM(T236) &amp; " in " &amp; U236 &amp; ";  Original owner(s): " &amp; Q236)</f>
        <v/>
      </c>
      <c r="AF236" s="5" t="str">
        <f>"https://mht.maryland.gov/secure/medusa/PDF/Howard/"&amp;B236&amp;".pdf"</f>
        <v>https://mht.maryland.gov/secure/medusa/PDF/Howard/HO-195.pdf</v>
      </c>
    </row>
    <row r="237" spans="1:32" ht="57.6" x14ac:dyDescent="0.55000000000000004">
      <c r="A237" s="103" t="str">
        <f>HYPERLINK(AF237,B237)</f>
        <v>HO-946</v>
      </c>
      <c r="B237" t="s">
        <v>689</v>
      </c>
      <c r="C237">
        <f>IFERROR(VALUE(SUBSTITUTE(B237,"HO-","")),9999)</f>
        <v>946</v>
      </c>
      <c r="D237" s="4" t="s">
        <v>690</v>
      </c>
      <c r="E237" s="4" t="s">
        <v>691</v>
      </c>
      <c r="F237" s="22" t="s">
        <v>2882</v>
      </c>
      <c r="G237" s="4" t="s">
        <v>2883</v>
      </c>
      <c r="H237" s="4" t="s">
        <v>86</v>
      </c>
      <c r="I237" s="4" t="s">
        <v>136</v>
      </c>
      <c r="J237" s="4"/>
      <c r="K237" s="4"/>
      <c r="L237" s="4" t="s">
        <v>975</v>
      </c>
      <c r="M237" s="4"/>
      <c r="N237" s="4"/>
      <c r="O237" s="4"/>
      <c r="P237" s="4"/>
      <c r="Q237" s="4"/>
      <c r="R237" s="22"/>
      <c r="S237" s="4"/>
      <c r="T237" s="4" t="str">
        <f>IFERROR(VLOOKUP(UPPER(S237),LandGrants[],7,FALSE),"")</f>
        <v/>
      </c>
      <c r="U237" s="4" t="str">
        <f>IFERROR(VLOOKUP(S237,LandGrants[],9,FALSE),"")</f>
        <v/>
      </c>
      <c r="V237" s="5"/>
      <c r="W237" s="5"/>
      <c r="X237" s="5"/>
      <c r="Y237" s="5"/>
      <c r="Z237" s="5"/>
      <c r="AA237" s="5"/>
      <c r="AB237" s="5"/>
      <c r="AC237" s="5">
        <f>VALUE(SUBSTITUTE(SUBSTITUTE(SUBSTITUTE(RIGHT(B237,4),"HO",""),"O",""),"-",""))</f>
        <v>946</v>
      </c>
      <c r="AD237" s="5"/>
      <c r="AE237" s="5" t="str">
        <f>IF(ISBLANK(M237),"",IF(ISBLANK(N237),"",N237 &amp; " ") &amp; M237 &amp; " built in " &amp;R237 &amp; " on a tract of land called " &amp; S237 &amp; " patented by " &amp; TRIM(T237) &amp; " in " &amp; U237 &amp; ";  Original owner(s): " &amp; Q237)</f>
        <v/>
      </c>
      <c r="AF237" s="5" t="str">
        <f>"https://mht.maryland.gov/secure/medusa/PDF/Howard/"&amp;B237&amp;".pdf"</f>
        <v>https://mht.maryland.gov/secure/medusa/PDF/Howard/HO-946.pdf</v>
      </c>
    </row>
    <row r="238" spans="1:32" ht="57.6" x14ac:dyDescent="0.55000000000000004">
      <c r="A238" s="103" t="str">
        <f>HYPERLINK(AF238,B238)</f>
        <v>HO-879</v>
      </c>
      <c r="B238" t="s">
        <v>692</v>
      </c>
      <c r="C238">
        <f>IFERROR(VALUE(SUBSTITUTE(B238,"HO-","")),9999)</f>
        <v>879</v>
      </c>
      <c r="D238" s="4" t="s">
        <v>693</v>
      </c>
      <c r="E238" s="4" t="s">
        <v>694</v>
      </c>
      <c r="F238" s="22" t="s">
        <v>2884</v>
      </c>
      <c r="G238" s="4" t="s">
        <v>126</v>
      </c>
      <c r="H238" s="4" t="s">
        <v>296</v>
      </c>
      <c r="I238" s="4" t="s">
        <v>136</v>
      </c>
      <c r="J238" s="4"/>
      <c r="K238" s="4"/>
      <c r="L238" s="4" t="s">
        <v>975</v>
      </c>
      <c r="M238" s="4"/>
      <c r="N238" s="4"/>
      <c r="O238" s="4"/>
      <c r="P238" s="4"/>
      <c r="Q238" s="4"/>
      <c r="R238" s="22"/>
      <c r="S238" s="4"/>
      <c r="T238" s="4" t="str">
        <f>IFERROR(VLOOKUP(UPPER(S238),LandGrants[],7,FALSE),"")</f>
        <v/>
      </c>
      <c r="U238" s="4" t="str">
        <f>IFERROR(VLOOKUP(S238,LandGrants[],9,FALSE),"")</f>
        <v/>
      </c>
      <c r="V238" s="5"/>
      <c r="W238" s="5"/>
      <c r="X238" s="5"/>
      <c r="Y238" s="5"/>
      <c r="Z238" s="5"/>
      <c r="AA238" s="5"/>
      <c r="AB238" s="5"/>
      <c r="AC238" s="5">
        <f>VALUE(SUBSTITUTE(SUBSTITUTE(SUBSTITUTE(RIGHT(B238,4),"HO",""),"O",""),"-",""))</f>
        <v>879</v>
      </c>
      <c r="AD238" s="5"/>
      <c r="AE238" s="5" t="str">
        <f>IF(ISBLANK(M238),"",IF(ISBLANK(N238),"",N238 &amp; " ") &amp; M238 &amp; " built in " &amp;R238 &amp; " on a tract of land called " &amp; S238 &amp; " patented by " &amp; TRIM(T238) &amp; " in " &amp; U238 &amp; ";  Original owner(s): " &amp; Q238)</f>
        <v/>
      </c>
      <c r="AF238" s="5" t="str">
        <f>"https://mht.maryland.gov/secure/medusa/PDF/Howard/"&amp;B238&amp;".pdf"</f>
        <v>https://mht.maryland.gov/secure/medusa/PDF/Howard/HO-879.pdf</v>
      </c>
    </row>
    <row r="239" spans="1:32" ht="57.6" x14ac:dyDescent="0.55000000000000004">
      <c r="A239" s="103" t="str">
        <f>HYPERLINK(AF239,B239)</f>
        <v>HO-568</v>
      </c>
      <c r="B239" t="s">
        <v>695</v>
      </c>
      <c r="C239">
        <f>IFERROR(VALUE(SUBSTITUTE(B239,"HO-","")),9999)</f>
        <v>568</v>
      </c>
      <c r="D239" s="4" t="s">
        <v>696</v>
      </c>
      <c r="E239" s="4" t="s">
        <v>697</v>
      </c>
      <c r="F239" s="22" t="s">
        <v>2885</v>
      </c>
      <c r="G239" s="4" t="s">
        <v>2751</v>
      </c>
      <c r="H239" s="4" t="s">
        <v>204</v>
      </c>
      <c r="I239" s="4" t="s">
        <v>136</v>
      </c>
      <c r="J239" s="4"/>
      <c r="K239" s="4"/>
      <c r="L239" s="4" t="s">
        <v>975</v>
      </c>
      <c r="M239" s="4"/>
      <c r="N239" s="4"/>
      <c r="O239" s="4"/>
      <c r="P239" s="4"/>
      <c r="Q239" s="4"/>
      <c r="R239" s="22"/>
      <c r="S239" s="4"/>
      <c r="T239" s="4" t="str">
        <f>IFERROR(VLOOKUP(UPPER(S239),LandGrants[],7,FALSE),"")</f>
        <v/>
      </c>
      <c r="U239" s="4" t="str">
        <f>IFERROR(VLOOKUP(S239,LandGrants[],9,FALSE),"")</f>
        <v/>
      </c>
      <c r="V239" s="5"/>
      <c r="W239" s="5"/>
      <c r="X239" s="5"/>
      <c r="Y239" s="5"/>
      <c r="Z239" s="5"/>
      <c r="AA239" s="5"/>
      <c r="AB239" s="5"/>
      <c r="AC239" s="5">
        <f>VALUE(SUBSTITUTE(SUBSTITUTE(SUBSTITUTE(RIGHT(B239,4),"HO",""),"O",""),"-",""))</f>
        <v>568</v>
      </c>
      <c r="AD239" s="5"/>
      <c r="AE239" s="5" t="str">
        <f>IF(ISBLANK(M239),"",IF(ISBLANK(N239),"",N239 &amp; " ") &amp; M239 &amp; " built in " &amp;R239 &amp; " on a tract of land called " &amp; S239 &amp; " patented by " &amp; TRIM(T239) &amp; " in " &amp; U239 &amp; ";  Original owner(s): " &amp; Q239)</f>
        <v/>
      </c>
      <c r="AF239" s="5" t="str">
        <f>"https://mht.maryland.gov/secure/medusa/PDF/Howard/"&amp;B239&amp;".pdf"</f>
        <v>https://mht.maryland.gov/secure/medusa/PDF/Howard/HO-568.pdf</v>
      </c>
    </row>
    <row r="240" spans="1:32" ht="57.6" x14ac:dyDescent="0.55000000000000004">
      <c r="A240" s="103" t="str">
        <f>HYPERLINK(AF240,B240)</f>
        <v>HO-132</v>
      </c>
      <c r="B240" t="s">
        <v>698</v>
      </c>
      <c r="C240">
        <f>IFERROR(VALUE(SUBSTITUTE(B240,"HO-","")),9999)</f>
        <v>132</v>
      </c>
      <c r="D240" s="4" t="s">
        <v>699</v>
      </c>
      <c r="E240" s="4" t="s">
        <v>678</v>
      </c>
      <c r="F240" s="22" t="s">
        <v>2879</v>
      </c>
      <c r="G240" s="4" t="s">
        <v>361</v>
      </c>
      <c r="H240" s="4" t="s">
        <v>40</v>
      </c>
      <c r="I240" s="4"/>
      <c r="J240" s="4"/>
      <c r="K240" s="4"/>
      <c r="L240" s="4" t="s">
        <v>2585</v>
      </c>
      <c r="M240" s="4"/>
      <c r="N240" s="4"/>
      <c r="O240" s="4"/>
      <c r="P240" s="4"/>
      <c r="Q240" s="4"/>
      <c r="R240" s="22"/>
      <c r="S240" s="4"/>
      <c r="T240" s="4" t="str">
        <f>IFERROR(VLOOKUP(UPPER(S240),LandGrants[],7,FALSE),"")</f>
        <v/>
      </c>
      <c r="U240" s="4" t="str">
        <f>IFERROR(VLOOKUP(S240,LandGrants[],9,FALSE),"")</f>
        <v/>
      </c>
      <c r="V240" s="5"/>
      <c r="W240" s="5"/>
      <c r="X240" s="5"/>
      <c r="Y240" s="5"/>
      <c r="Z240" s="5"/>
      <c r="AA240" s="5"/>
      <c r="AB240" s="5"/>
      <c r="AC240" s="5">
        <f>VALUE(SUBSTITUTE(SUBSTITUTE(SUBSTITUTE(RIGHT(B240,4),"HO",""),"O",""),"-",""))</f>
        <v>132</v>
      </c>
      <c r="AD240" s="5"/>
      <c r="AE240" s="5" t="str">
        <f>IF(ISBLANK(M240),"",IF(ISBLANK(N240),"",N240 &amp; " ") &amp; M240 &amp; " built in " &amp;R240 &amp; " on a tract of land called " &amp; S240 &amp; " patented by " &amp; TRIM(T240) &amp; " in " &amp; U240 &amp; ";  Original owner(s): " &amp; Q240)</f>
        <v/>
      </c>
      <c r="AF240" s="5" t="str">
        <f>"https://mht.maryland.gov/secure/medusa/PDF/Howard/"&amp;B240&amp;".pdf"</f>
        <v>https://mht.maryland.gov/secure/medusa/PDF/Howard/HO-132.pdf</v>
      </c>
    </row>
    <row r="241" spans="1:32" ht="57.6" x14ac:dyDescent="0.55000000000000004">
      <c r="A241" s="103" t="str">
        <f>HYPERLINK(AF241,B241)</f>
        <v>HO-938</v>
      </c>
      <c r="B241" t="s">
        <v>700</v>
      </c>
      <c r="C241">
        <f>IFERROR(VALUE(SUBSTITUTE(B241,"HO-","")),9999)</f>
        <v>938</v>
      </c>
      <c r="D241" s="4" t="s">
        <v>701</v>
      </c>
      <c r="E241" s="4" t="s">
        <v>702</v>
      </c>
      <c r="F241" s="22" t="s">
        <v>2886</v>
      </c>
      <c r="G241" s="4" t="s">
        <v>1453</v>
      </c>
      <c r="H241" s="4" t="s">
        <v>65</v>
      </c>
      <c r="I241" s="4" t="s">
        <v>136</v>
      </c>
      <c r="J241" s="4"/>
      <c r="K241" s="4"/>
      <c r="L241" s="4" t="s">
        <v>975</v>
      </c>
      <c r="M241" s="4"/>
      <c r="N241" s="4"/>
      <c r="O241" s="4"/>
      <c r="P241" s="4"/>
      <c r="Q241" s="4"/>
      <c r="R241" s="22"/>
      <c r="S241" s="4"/>
      <c r="T241" s="4" t="str">
        <f>IFERROR(VLOOKUP(UPPER(S241),LandGrants[],7,FALSE),"")</f>
        <v/>
      </c>
      <c r="U241" s="4" t="str">
        <f>IFERROR(VLOOKUP(S241,LandGrants[],9,FALSE),"")</f>
        <v/>
      </c>
      <c r="V241" s="5"/>
      <c r="W241" s="5"/>
      <c r="X241" s="5"/>
      <c r="Y241" s="5"/>
      <c r="Z241" s="5"/>
      <c r="AA241" s="5"/>
      <c r="AB241" s="5"/>
      <c r="AC241" s="5">
        <f>VALUE(SUBSTITUTE(SUBSTITUTE(SUBSTITUTE(RIGHT(B241,4),"HO",""),"O",""),"-",""))</f>
        <v>938</v>
      </c>
      <c r="AD241" s="5"/>
      <c r="AE241" s="5" t="str">
        <f>IF(ISBLANK(M241),"",IF(ISBLANK(N241),"",N241 &amp; " ") &amp; M241 &amp; " built in " &amp;R241 &amp; " on a tract of land called " &amp; S241 &amp; " patented by " &amp; TRIM(T241) &amp; " in " &amp; U241 &amp; ";  Original owner(s): " &amp; Q241)</f>
        <v/>
      </c>
      <c r="AF241" s="5" t="str">
        <f>"https://mht.maryland.gov/secure/medusa/PDF/Howard/"&amp;B241&amp;".pdf"</f>
        <v>https://mht.maryland.gov/secure/medusa/PDF/Howard/HO-938.pdf</v>
      </c>
    </row>
    <row r="242" spans="1:32" ht="57.6" x14ac:dyDescent="0.55000000000000004">
      <c r="A242" s="103" t="str">
        <f>HYPERLINK(AF242,B242)</f>
        <v>HO-148</v>
      </c>
      <c r="B242" t="s">
        <v>703</v>
      </c>
      <c r="C242">
        <f>IFERROR(VALUE(SUBSTITUTE(B242,"HO-","")),9999)</f>
        <v>148</v>
      </c>
      <c r="D242" s="4" t="s">
        <v>704</v>
      </c>
      <c r="E242" s="4" t="s">
        <v>705</v>
      </c>
      <c r="F242" s="22" t="s">
        <v>2887</v>
      </c>
      <c r="G242" s="4" t="s">
        <v>2888</v>
      </c>
      <c r="H242" s="4" t="s">
        <v>40</v>
      </c>
      <c r="I242" s="4"/>
      <c r="J242" s="4"/>
      <c r="K242" s="4"/>
      <c r="L242" s="4" t="s">
        <v>975</v>
      </c>
      <c r="M242" s="4"/>
      <c r="N242" s="4"/>
      <c r="O242" s="4"/>
      <c r="P242" s="4"/>
      <c r="Q242" s="4"/>
      <c r="R242" s="22"/>
      <c r="S242" s="4"/>
      <c r="T242" s="4" t="str">
        <f>IFERROR(VLOOKUP(UPPER(S242),LandGrants[],7,FALSE),"")</f>
        <v/>
      </c>
      <c r="U242" s="4" t="str">
        <f>IFERROR(VLOOKUP(S242,LandGrants[],9,FALSE),"")</f>
        <v/>
      </c>
      <c r="V242" s="5"/>
      <c r="W242" s="5"/>
      <c r="X242" s="5"/>
      <c r="Y242" s="5"/>
      <c r="Z242" s="5"/>
      <c r="AA242" s="5"/>
      <c r="AB242" s="5"/>
      <c r="AC242" s="5">
        <f>VALUE(SUBSTITUTE(SUBSTITUTE(SUBSTITUTE(RIGHT(B242,4),"HO",""),"O",""),"-",""))</f>
        <v>148</v>
      </c>
      <c r="AD242" s="5"/>
      <c r="AE242" s="5" t="str">
        <f>IF(ISBLANK(M242),"",IF(ISBLANK(N242),"",N242 &amp; " ") &amp; M242 &amp; " built in " &amp;R242 &amp; " on a tract of land called " &amp; S242 &amp; " patented by " &amp; TRIM(T242) &amp; " in " &amp; U242 &amp; ";  Original owner(s): " &amp; Q242)</f>
        <v/>
      </c>
      <c r="AF242" s="5" t="str">
        <f>"https://mht.maryland.gov/secure/medusa/PDF/Howard/"&amp;B242&amp;".pdf"</f>
        <v>https://mht.maryland.gov/secure/medusa/PDF/Howard/HO-148.pdf</v>
      </c>
    </row>
    <row r="243" spans="1:32" ht="57.6" x14ac:dyDescent="0.55000000000000004">
      <c r="A243" s="103" t="str">
        <f>HYPERLINK(AF243,B243)</f>
        <v>HO-373</v>
      </c>
      <c r="B243" t="s">
        <v>706</v>
      </c>
      <c r="C243">
        <f>IFERROR(VALUE(SUBSTITUTE(B243,"HO-","")),9999)</f>
        <v>373</v>
      </c>
      <c r="D243" s="4" t="s">
        <v>707</v>
      </c>
      <c r="E243" s="4" t="s">
        <v>197</v>
      </c>
      <c r="F243" s="22" t="s">
        <v>2585</v>
      </c>
      <c r="G243" s="4" t="s">
        <v>197</v>
      </c>
      <c r="H243" s="4" t="s">
        <v>198</v>
      </c>
      <c r="I243" s="4"/>
      <c r="J243" s="4"/>
      <c r="K243" s="4"/>
      <c r="L243" s="4" t="s">
        <v>975</v>
      </c>
      <c r="M243" s="4"/>
      <c r="N243" s="4"/>
      <c r="O243" s="4"/>
      <c r="P243" s="4"/>
      <c r="Q243" s="4"/>
      <c r="R243" s="22"/>
      <c r="S243" s="4"/>
      <c r="T243" s="4" t="str">
        <f>IFERROR(VLOOKUP(UPPER(S243),LandGrants[],7,FALSE),"")</f>
        <v/>
      </c>
      <c r="U243" s="4" t="str">
        <f>IFERROR(VLOOKUP(S243,LandGrants[],9,FALSE),"")</f>
        <v/>
      </c>
      <c r="V243" s="5"/>
      <c r="W243" s="5"/>
      <c r="X243" s="5"/>
      <c r="Y243" s="5"/>
      <c r="Z243" s="5"/>
      <c r="AA243" s="5"/>
      <c r="AB243" s="5"/>
      <c r="AC243" s="5">
        <f>VALUE(SUBSTITUTE(SUBSTITUTE(SUBSTITUTE(RIGHT(B243,4),"HO",""),"O",""),"-",""))</f>
        <v>373</v>
      </c>
      <c r="AD243" s="5"/>
      <c r="AE243" s="5" t="str">
        <f>IF(ISBLANK(M243),"",IF(ISBLANK(N243),"",N243 &amp; " ") &amp; M243 &amp; " built in " &amp;R243 &amp; " on a tract of land called " &amp; S243 &amp; " patented by " &amp; TRIM(T243) &amp; " in " &amp; U243 &amp; ";  Original owner(s): " &amp; Q243)</f>
        <v/>
      </c>
      <c r="AF243" s="5" t="str">
        <f>"https://mht.maryland.gov/secure/medusa/PDF/Howard/"&amp;B243&amp;".pdf"</f>
        <v>https://mht.maryland.gov/secure/medusa/PDF/Howard/HO-373.pdf</v>
      </c>
    </row>
    <row r="244" spans="1:32" ht="57.6" x14ac:dyDescent="0.55000000000000004">
      <c r="A244" s="103" t="str">
        <f>HYPERLINK(AF244,B244)</f>
        <v>HO-899</v>
      </c>
      <c r="B244" t="s">
        <v>708</v>
      </c>
      <c r="C244">
        <f>IFERROR(VALUE(SUBSTITUTE(B244,"HO-","")),9999)</f>
        <v>899</v>
      </c>
      <c r="D244" s="4" t="s">
        <v>709</v>
      </c>
      <c r="E244" s="4" t="s">
        <v>284</v>
      </c>
      <c r="F244" s="22" t="s">
        <v>2585</v>
      </c>
      <c r="G244" s="4" t="s">
        <v>284</v>
      </c>
      <c r="H244" s="4" t="s">
        <v>40</v>
      </c>
      <c r="I244" s="4" t="s">
        <v>136</v>
      </c>
      <c r="J244" s="4"/>
      <c r="K244" s="4"/>
      <c r="L244" s="4" t="s">
        <v>2590</v>
      </c>
      <c r="M244" s="4"/>
      <c r="N244" s="4"/>
      <c r="O244" s="4"/>
      <c r="P244" s="4"/>
      <c r="Q244" s="4"/>
      <c r="R244" s="22"/>
      <c r="S244" s="4"/>
      <c r="T244" s="4" t="str">
        <f>IFERROR(VLOOKUP(UPPER(S244),LandGrants[],7,FALSE),"")</f>
        <v/>
      </c>
      <c r="U244" s="4" t="str">
        <f>IFERROR(VLOOKUP(S244,LandGrants[],9,FALSE),"")</f>
        <v/>
      </c>
      <c r="V244" s="5"/>
      <c r="W244" s="5"/>
      <c r="X244" s="5"/>
      <c r="Y244" s="5"/>
      <c r="Z244" s="5"/>
      <c r="AA244" s="5"/>
      <c r="AB244" s="5"/>
      <c r="AC244" s="5">
        <f>VALUE(SUBSTITUTE(SUBSTITUTE(SUBSTITUTE(RIGHT(B244,4),"HO",""),"O",""),"-",""))</f>
        <v>899</v>
      </c>
      <c r="AD244" s="5"/>
      <c r="AE244" s="5" t="str">
        <f>IF(ISBLANK(M244),"",IF(ISBLANK(N244),"",N244 &amp; " ") &amp; M244 &amp; " built in " &amp;R244 &amp; " on a tract of land called " &amp; S244 &amp; " patented by " &amp; TRIM(T244) &amp; " in " &amp; U244 &amp; ";  Original owner(s): " &amp; Q244)</f>
        <v/>
      </c>
      <c r="AF244" s="5" t="str">
        <f>"https://mht.maryland.gov/secure/medusa/PDF/Howard/"&amp;B244&amp;".pdf"</f>
        <v>https://mht.maryland.gov/secure/medusa/PDF/Howard/HO-899.pdf</v>
      </c>
    </row>
    <row r="245" spans="1:32" ht="57.6" x14ac:dyDescent="0.55000000000000004">
      <c r="A245" s="103" t="str">
        <f>HYPERLINK(AF245,B245)</f>
        <v>HO-067</v>
      </c>
      <c r="B245" t="s">
        <v>10212</v>
      </c>
      <c r="C245">
        <f>IFERROR(VALUE(SUBSTITUTE(B245,"HO-","")),9999)</f>
        <v>67</v>
      </c>
      <c r="D245" s="4" t="s">
        <v>710</v>
      </c>
      <c r="E245" s="4" t="s">
        <v>711</v>
      </c>
      <c r="F245" s="22" t="s">
        <v>2889</v>
      </c>
      <c r="G245" s="4" t="s">
        <v>591</v>
      </c>
      <c r="H245" s="4" t="s">
        <v>40</v>
      </c>
      <c r="I245" s="4" t="s">
        <v>136</v>
      </c>
      <c r="J245" s="4"/>
      <c r="K245" s="4"/>
      <c r="L245" s="4" t="s">
        <v>975</v>
      </c>
      <c r="M245" s="4"/>
      <c r="N245" s="4"/>
      <c r="O245" s="4"/>
      <c r="P245" s="4"/>
      <c r="Q245" s="4"/>
      <c r="R245" s="22"/>
      <c r="S245" s="4"/>
      <c r="T245" s="4" t="str">
        <f>IFERROR(VLOOKUP(UPPER(S245),LandGrants[],7,FALSE),"")</f>
        <v/>
      </c>
      <c r="U245" s="4" t="str">
        <f>IFERROR(VLOOKUP(S245,LandGrants[],9,FALSE),"")</f>
        <v/>
      </c>
      <c r="V245" s="5"/>
      <c r="W245" s="5"/>
      <c r="X245" s="5"/>
      <c r="Y245" s="5"/>
      <c r="Z245" s="5"/>
      <c r="AA245" s="5"/>
      <c r="AB245" s="5"/>
      <c r="AC245" s="5">
        <f>VALUE(SUBSTITUTE(SUBSTITUTE(SUBSTITUTE(RIGHT(B245,4),"HO",""),"O",""),"-",""))</f>
        <v>67</v>
      </c>
      <c r="AD245" s="5"/>
      <c r="AE245" s="5" t="str">
        <f>IF(ISBLANK(M245),"",IF(ISBLANK(N245),"",N245 &amp; " ") &amp; M245 &amp; " built in " &amp;R245 &amp; " on a tract of land called " &amp; S245 &amp; " patented by " &amp; TRIM(T245) &amp; " in " &amp; U245 &amp; ";  Original owner(s): " &amp; Q245)</f>
        <v/>
      </c>
      <c r="AF245" s="5" t="str">
        <f>"https://mht.maryland.gov/secure/medusa/PDF/Howard/"&amp;B245&amp;".pdf"</f>
        <v>https://mht.maryland.gov/secure/medusa/PDF/Howard/HO-067.pdf</v>
      </c>
    </row>
    <row r="246" spans="1:32" ht="57.6" x14ac:dyDescent="0.55000000000000004">
      <c r="A246" s="103" t="str">
        <f>HYPERLINK(AF246,B246)</f>
        <v>HO-306</v>
      </c>
      <c r="B246" t="s">
        <v>712</v>
      </c>
      <c r="C246">
        <f>IFERROR(VALUE(SUBSTITUTE(B246,"HO-","")),9999)</f>
        <v>306</v>
      </c>
      <c r="D246" s="4" t="s">
        <v>713</v>
      </c>
      <c r="E246" s="4" t="s">
        <v>591</v>
      </c>
      <c r="F246" s="22" t="s">
        <v>2585</v>
      </c>
      <c r="G246" s="4" t="s">
        <v>591</v>
      </c>
      <c r="H246" s="4" t="s">
        <v>40</v>
      </c>
      <c r="I246" s="4" t="s">
        <v>136</v>
      </c>
      <c r="J246" s="4"/>
      <c r="K246" s="4"/>
      <c r="L246" s="4" t="s">
        <v>975</v>
      </c>
      <c r="M246" s="4"/>
      <c r="N246" s="4"/>
      <c r="O246" s="4"/>
      <c r="P246" s="4"/>
      <c r="Q246" s="4"/>
      <c r="R246" s="22"/>
      <c r="S246" s="4"/>
      <c r="T246" s="4" t="str">
        <f>IFERROR(VLOOKUP(UPPER(S246),LandGrants[],7,FALSE),"")</f>
        <v/>
      </c>
      <c r="U246" s="4" t="str">
        <f>IFERROR(VLOOKUP(S246,LandGrants[],9,FALSE),"")</f>
        <v/>
      </c>
      <c r="V246" s="5"/>
      <c r="W246" s="5"/>
      <c r="X246" s="5"/>
      <c r="Y246" s="5"/>
      <c r="Z246" s="5"/>
      <c r="AA246" s="5"/>
      <c r="AB246" s="5"/>
      <c r="AC246" s="5">
        <f>VALUE(SUBSTITUTE(SUBSTITUTE(SUBSTITUTE(RIGHT(B246,4),"HO",""),"O",""),"-",""))</f>
        <v>306</v>
      </c>
      <c r="AD246" s="5"/>
      <c r="AE246" s="5" t="str">
        <f>IF(ISBLANK(M246),"",IF(ISBLANK(N246),"",N246 &amp; " ") &amp; M246 &amp; " built in " &amp;R246 &amp; " on a tract of land called " &amp; S246 &amp; " patented by " &amp; TRIM(T246) &amp; " in " &amp; U246 &amp; ";  Original owner(s): " &amp; Q246)</f>
        <v/>
      </c>
      <c r="AF246" s="5" t="str">
        <f>"https://mht.maryland.gov/secure/medusa/PDF/Howard/"&amp;B246&amp;".pdf"</f>
        <v>https://mht.maryland.gov/secure/medusa/PDF/Howard/HO-306.pdf</v>
      </c>
    </row>
    <row r="247" spans="1:32" ht="115.2" x14ac:dyDescent="0.55000000000000004">
      <c r="A247" s="103" t="str">
        <f>HYPERLINK(AF247,B247)</f>
        <v>HO-192</v>
      </c>
      <c r="B247" t="s">
        <v>714</v>
      </c>
      <c r="C247">
        <f>IFERROR(VALUE(SUBSTITUTE(B247,"HO-","")),9999)</f>
        <v>192</v>
      </c>
      <c r="D247" s="4" t="s">
        <v>715</v>
      </c>
      <c r="E247" s="4" t="s">
        <v>716</v>
      </c>
      <c r="F247" s="22" t="s">
        <v>2890</v>
      </c>
      <c r="G247" s="4" t="s">
        <v>284</v>
      </c>
      <c r="H247" s="4" t="s">
        <v>123</v>
      </c>
      <c r="I247" s="4"/>
      <c r="J247" s="4"/>
      <c r="K247" s="4"/>
      <c r="L247" s="4" t="s">
        <v>975</v>
      </c>
      <c r="M247" s="4" t="s">
        <v>4824</v>
      </c>
      <c r="N247" s="4" t="s">
        <v>5973</v>
      </c>
      <c r="O247" s="4">
        <v>1977</v>
      </c>
      <c r="P247" s="4" t="s">
        <v>4825</v>
      </c>
      <c r="Q247" s="4" t="s">
        <v>4823</v>
      </c>
      <c r="R247" s="22" t="s">
        <v>4822</v>
      </c>
      <c r="S247" s="4" t="s">
        <v>4179</v>
      </c>
      <c r="T247" s="4" t="str">
        <f>IFERROR(VLOOKUP(UPPER(S247),LandGrants[],7,FALSE),"")</f>
        <v>1759-10</v>
      </c>
      <c r="U247" s="4" t="str">
        <f>IFERROR(VLOOKUP(S247,LandGrants[],9,FALSE),"")</f>
        <v xml:space="preserve"> Joseph  Hobbs</v>
      </c>
      <c r="V247" s="5"/>
      <c r="W247" s="5"/>
      <c r="X247" s="5"/>
      <c r="Y247" s="5"/>
      <c r="Z247" s="5"/>
      <c r="AA247" s="5"/>
      <c r="AB247" s="5"/>
      <c r="AC247" s="5">
        <f>VALUE(SUBSTITUTE(SUBSTITUTE(SUBSTITUTE(RIGHT(B247,4),"HO",""),"O",""),"-",""))</f>
        <v>192</v>
      </c>
      <c r="AD247" s="5"/>
      <c r="AE247" s="5" t="str">
        <f>IF(ISBLANK(M247),"",IF(ISBLANK(N247),"",N247 &amp; " ") &amp; M247 &amp; " built in " &amp;R247 &amp; " on a tract of land called " &amp; S247 &amp; " patented by " &amp; TRIM(T247) &amp; " in " &amp; U247 &amp; ";  Original owner(s): " &amp; Q247)</f>
        <v>Privately-owned Large 2.5 story T-shaped frame house with landscaped circular drive built in 1908 (circa) on a tract of land called Poverty Discovered patented by 1759-10 in  Joseph  Hobbs;  Original owner(s): McKendree Methodist Church built the house as a parsonage for Rev. Shipley, put property had belonged to Thomas Hood in 1852 but it was transferred to Thomas Hobbs by the court in 1856.  May have been thought to be part of Invasion.</v>
      </c>
      <c r="AF247" s="5" t="str">
        <f>"https://mht.maryland.gov/secure/medusa/PDF/Howard/"&amp;B247&amp;".pdf"</f>
        <v>https://mht.maryland.gov/secure/medusa/PDF/Howard/HO-192.pdf</v>
      </c>
    </row>
    <row r="248" spans="1:32" ht="72" x14ac:dyDescent="0.55000000000000004">
      <c r="A248" s="103" t="str">
        <f>HYPERLINK(AF248,B248)</f>
        <v>HO-417</v>
      </c>
      <c r="B248" t="s">
        <v>717</v>
      </c>
      <c r="C248">
        <f>IFERROR(VALUE(SUBSTITUTE(B248,"HO-","")),9999)</f>
        <v>417</v>
      </c>
      <c r="D248" s="4" t="s">
        <v>718</v>
      </c>
      <c r="E248" s="4" t="s">
        <v>719</v>
      </c>
      <c r="F248" s="22" t="s">
        <v>2891</v>
      </c>
      <c r="G248" s="4" t="s">
        <v>284</v>
      </c>
      <c r="H248" s="4" t="s">
        <v>51</v>
      </c>
      <c r="I248" s="4"/>
      <c r="J248" s="4"/>
      <c r="K248" s="4"/>
      <c r="L248" s="4" t="s">
        <v>2585</v>
      </c>
      <c r="M248" s="4" t="s">
        <v>5653</v>
      </c>
      <c r="N248" s="4" t="s">
        <v>5973</v>
      </c>
      <c r="O248" s="4">
        <v>1979</v>
      </c>
      <c r="P248" s="4" t="s">
        <v>6038</v>
      </c>
      <c r="Q248" s="4" t="s">
        <v>6039</v>
      </c>
      <c r="R248" s="22" t="s">
        <v>5654</v>
      </c>
      <c r="S248" s="4" t="s">
        <v>8371</v>
      </c>
      <c r="T248" s="4" t="str">
        <f>IFERROR(VLOOKUP(UPPER(S248),LandGrants[],7,FALSE),"")</f>
        <v>1772-11</v>
      </c>
      <c r="U248" s="4" t="str">
        <f>IFERROR(VLOOKUP(S248,LandGrants[],9,FALSE),"")</f>
        <v xml:space="preserve"> Seth  Warfield</v>
      </c>
      <c r="V248" s="5"/>
      <c r="W248" s="5"/>
      <c r="X248" s="5"/>
      <c r="Y248" s="5"/>
      <c r="Z248" s="5"/>
      <c r="AA248" s="5"/>
      <c r="AB248" s="5"/>
      <c r="AC248" s="5">
        <f>VALUE(SUBSTITUTE(SUBSTITUTE(SUBSTITUTE(RIGHT(B248,4),"HO",""),"O",""),"-",""))</f>
        <v>417</v>
      </c>
      <c r="AD248" s="5"/>
      <c r="AE248" s="5" t="str">
        <f>IF(ISBLANK(M248),"",IF(ISBLANK(N248),"",N248 &amp; " ") &amp; M248 &amp; " built in " &amp;R248 &amp; " on a tract of land called " &amp; S248 &amp; " patented by " &amp; TRIM(T248) &amp; " in " &amp; U248 &amp; ";  Original owner(s): " &amp; Q248)</f>
        <v>Privately-owned 2-story 3x1 bay stone covered with stucco built in 1800 on a tract of land called Warfields Forest patented by 1772-11 in  Seth  Warfield;  Original owner(s): The original owners are unknown but the Knotts owned it in 1878. In 1860, A. Warfield lived nearby.</v>
      </c>
      <c r="AF248" s="5" t="str">
        <f>"https://mht.maryland.gov/secure/medusa/PDF/Howard/"&amp;B248&amp;".pdf"</f>
        <v>https://mht.maryland.gov/secure/medusa/PDF/Howard/HO-417.pdf</v>
      </c>
    </row>
    <row r="249" spans="1:32" ht="57.6" x14ac:dyDescent="0.55000000000000004">
      <c r="A249" s="103" t="str">
        <f>HYPERLINK(AF249,B249)</f>
        <v>HO-261</v>
      </c>
      <c r="B249" t="s">
        <v>720</v>
      </c>
      <c r="C249">
        <f>IFERROR(VALUE(SUBSTITUTE(B249,"HO-","")),9999)</f>
        <v>261</v>
      </c>
      <c r="D249" s="4" t="s">
        <v>721</v>
      </c>
      <c r="E249" s="4" t="s">
        <v>722</v>
      </c>
      <c r="F249" s="22" t="s">
        <v>2585</v>
      </c>
      <c r="G249" s="4" t="s">
        <v>722</v>
      </c>
      <c r="H249" s="4" t="s">
        <v>51</v>
      </c>
      <c r="I249" s="4"/>
      <c r="J249" s="4"/>
      <c r="K249" s="4"/>
      <c r="L249" s="4" t="s">
        <v>2585</v>
      </c>
      <c r="M249" s="4"/>
      <c r="N249" s="4"/>
      <c r="O249" s="4"/>
      <c r="P249" s="4"/>
      <c r="Q249" s="4"/>
      <c r="R249" s="22"/>
      <c r="S249" s="4"/>
      <c r="T249" s="4" t="str">
        <f>IFERROR(VLOOKUP(UPPER(S249),LandGrants[],7,FALSE),"")</f>
        <v/>
      </c>
      <c r="U249" s="4" t="str">
        <f>IFERROR(VLOOKUP(S249,LandGrants[],9,FALSE),"")</f>
        <v/>
      </c>
      <c r="V249" s="5"/>
      <c r="W249" s="5"/>
      <c r="X249" s="5"/>
      <c r="Y249" s="5"/>
      <c r="Z249" s="5"/>
      <c r="AA249" s="5"/>
      <c r="AB249" s="5"/>
      <c r="AC249" s="5">
        <f>VALUE(SUBSTITUTE(SUBSTITUTE(SUBSTITUTE(RIGHT(B249,4),"HO",""),"O",""),"-",""))</f>
        <v>261</v>
      </c>
      <c r="AD249" s="5"/>
      <c r="AE249" s="5" t="str">
        <f>IF(ISBLANK(M249),"",IF(ISBLANK(N249),"",N249 &amp; " ") &amp; M249 &amp; " built in " &amp;R249 &amp; " on a tract of land called " &amp; S249 &amp; " patented by " &amp; TRIM(T249) &amp; " in " &amp; U249 &amp; ";  Original owner(s): " &amp; Q249)</f>
        <v/>
      </c>
      <c r="AF249" s="5" t="str">
        <f>"https://mht.maryland.gov/secure/medusa/PDF/Howard/"&amp;B249&amp;".pdf"</f>
        <v>https://mht.maryland.gov/secure/medusa/PDF/Howard/HO-261.pdf</v>
      </c>
    </row>
    <row r="250" spans="1:32" ht="57.6" x14ac:dyDescent="0.55000000000000004">
      <c r="A250" s="103" t="str">
        <f>HYPERLINK(AF250,B250)</f>
        <v>HO-628</v>
      </c>
      <c r="B250" t="s">
        <v>723</v>
      </c>
      <c r="C250">
        <f>IFERROR(VALUE(SUBSTITUTE(B250,"HO-","")),9999)</f>
        <v>628</v>
      </c>
      <c r="D250" s="4" t="s">
        <v>724</v>
      </c>
      <c r="E250" s="4" t="s">
        <v>725</v>
      </c>
      <c r="F250" s="22" t="s">
        <v>2892</v>
      </c>
      <c r="G250" s="4" t="s">
        <v>591</v>
      </c>
      <c r="H250" s="4" t="s">
        <v>40</v>
      </c>
      <c r="I250" s="4"/>
      <c r="J250" s="4"/>
      <c r="K250" s="4"/>
      <c r="L250" s="4" t="s">
        <v>975</v>
      </c>
      <c r="M250" s="4"/>
      <c r="N250" s="4"/>
      <c r="O250" s="4"/>
      <c r="P250" s="4"/>
      <c r="Q250" s="4"/>
      <c r="R250" s="22"/>
      <c r="S250" s="4"/>
      <c r="T250" s="4" t="str">
        <f>IFERROR(VLOOKUP(UPPER(S250),LandGrants[],7,FALSE),"")</f>
        <v/>
      </c>
      <c r="U250" s="4" t="str">
        <f>IFERROR(VLOOKUP(S250,LandGrants[],9,FALSE),"")</f>
        <v/>
      </c>
      <c r="V250" s="5"/>
      <c r="W250" s="5"/>
      <c r="X250" s="5"/>
      <c r="Y250" s="5"/>
      <c r="Z250" s="5"/>
      <c r="AA250" s="5"/>
      <c r="AB250" s="5"/>
      <c r="AC250" s="5">
        <f>VALUE(SUBSTITUTE(SUBSTITUTE(SUBSTITUTE(RIGHT(B250,4),"HO",""),"O",""),"-",""))</f>
        <v>628</v>
      </c>
      <c r="AD250" s="5"/>
      <c r="AE250" s="5" t="str">
        <f>IF(ISBLANK(M250),"",IF(ISBLANK(N250),"",N250 &amp; " ") &amp; M250 &amp; " built in " &amp;R250 &amp; " on a tract of land called " &amp; S250 &amp; " patented by " &amp; TRIM(T250) &amp; " in " &amp; U250 &amp; ";  Original owner(s): " &amp; Q250)</f>
        <v/>
      </c>
      <c r="AF250" s="5" t="str">
        <f>"https://mht.maryland.gov/secure/medusa/PDF/Howard/"&amp;B250&amp;".pdf"</f>
        <v>https://mht.maryland.gov/secure/medusa/PDF/Howard/HO-628.pdf</v>
      </c>
    </row>
    <row r="251" spans="1:32" ht="57.6" x14ac:dyDescent="0.55000000000000004">
      <c r="A251" s="103" t="str">
        <f>HYPERLINK(AF251,B251)</f>
        <v>HO-384</v>
      </c>
      <c r="B251" t="s">
        <v>726</v>
      </c>
      <c r="C251">
        <f>IFERROR(VALUE(SUBSTITUTE(B251,"HO-","")),9999)</f>
        <v>384</v>
      </c>
      <c r="D251" s="4" t="s">
        <v>727</v>
      </c>
      <c r="E251" s="4" t="s">
        <v>135</v>
      </c>
      <c r="F251" s="22" t="s">
        <v>2585</v>
      </c>
      <c r="G251" s="4" t="s">
        <v>135</v>
      </c>
      <c r="H251" s="4" t="s">
        <v>47</v>
      </c>
      <c r="I251" s="4" t="s">
        <v>136</v>
      </c>
      <c r="J251" s="4"/>
      <c r="K251" s="4"/>
      <c r="L251" s="4" t="s">
        <v>2583</v>
      </c>
      <c r="M251" s="4"/>
      <c r="N251" s="4"/>
      <c r="O251" s="4"/>
      <c r="P251" s="4"/>
      <c r="Q251" s="4"/>
      <c r="R251" s="22"/>
      <c r="S251" s="4"/>
      <c r="T251" s="4" t="str">
        <f>IFERROR(VLOOKUP(UPPER(S251),LandGrants[],7,FALSE),"")</f>
        <v/>
      </c>
      <c r="U251" s="4" t="str">
        <f>IFERROR(VLOOKUP(S251,LandGrants[],9,FALSE),"")</f>
        <v/>
      </c>
      <c r="V251" s="5"/>
      <c r="W251" s="5"/>
      <c r="X251" s="5"/>
      <c r="Y251" s="5"/>
      <c r="Z251" s="5"/>
      <c r="AA251" s="5"/>
      <c r="AB251" s="5"/>
      <c r="AC251" s="5">
        <f>VALUE(SUBSTITUTE(SUBSTITUTE(SUBSTITUTE(RIGHT(B251,4),"HO",""),"O",""),"-",""))</f>
        <v>384</v>
      </c>
      <c r="AD251" s="5"/>
      <c r="AE251" s="5" t="str">
        <f>IF(ISBLANK(M251),"",IF(ISBLANK(N251),"",N251 &amp; " ") &amp; M251 &amp; " built in " &amp;R251 &amp; " on a tract of land called " &amp; S251 &amp; " patented by " &amp; TRIM(T251) &amp; " in " &amp; U251 &amp; ";  Original owner(s): " &amp; Q251)</f>
        <v/>
      </c>
      <c r="AF251" s="5" t="str">
        <f>"https://mht.maryland.gov/secure/medusa/PDF/Howard/"&amp;B251&amp;".pdf"</f>
        <v>https://mht.maryland.gov/secure/medusa/PDF/Howard/HO-384.pdf</v>
      </c>
    </row>
    <row r="252" spans="1:32" ht="57.6" x14ac:dyDescent="0.55000000000000004">
      <c r="A252" s="103" t="str">
        <f>HYPERLINK(AF252,B252)</f>
        <v>HO-155</v>
      </c>
      <c r="B252" t="s">
        <v>728</v>
      </c>
      <c r="C252">
        <f>IFERROR(VALUE(SUBSTITUTE(B252,"HO-","")),9999)</f>
        <v>155</v>
      </c>
      <c r="D252" s="4" t="s">
        <v>729</v>
      </c>
      <c r="E252" s="4" t="s">
        <v>730</v>
      </c>
      <c r="F252" s="22" t="s">
        <v>2893</v>
      </c>
      <c r="G252" s="4" t="s">
        <v>2894</v>
      </c>
      <c r="H252" s="4" t="s">
        <v>71</v>
      </c>
      <c r="I252" s="4"/>
      <c r="J252" s="4"/>
      <c r="K252" s="4"/>
      <c r="L252" s="4" t="s">
        <v>975</v>
      </c>
      <c r="M252" s="4"/>
      <c r="N252" s="4"/>
      <c r="O252" s="4"/>
      <c r="P252" s="4"/>
      <c r="Q252" s="4"/>
      <c r="R252" s="22"/>
      <c r="S252" s="4"/>
      <c r="T252" s="4" t="str">
        <f>IFERROR(VLOOKUP(UPPER(S252),LandGrants[],7,FALSE),"")</f>
        <v/>
      </c>
      <c r="U252" s="4" t="str">
        <f>IFERROR(VLOOKUP(S252,LandGrants[],9,FALSE),"")</f>
        <v/>
      </c>
      <c r="V252" s="5"/>
      <c r="W252" s="5"/>
      <c r="X252" s="5"/>
      <c r="Y252" s="5"/>
      <c r="Z252" s="5"/>
      <c r="AA252" s="5"/>
      <c r="AB252" s="5"/>
      <c r="AC252" s="5">
        <f>VALUE(SUBSTITUTE(SUBSTITUTE(SUBSTITUTE(RIGHT(B252,4),"HO",""),"O",""),"-",""))</f>
        <v>155</v>
      </c>
      <c r="AD252" s="5"/>
      <c r="AE252" s="5" t="str">
        <f>IF(ISBLANK(M252),"",IF(ISBLANK(N252),"",N252 &amp; " ") &amp; M252 &amp; " built in " &amp;R252 &amp; " on a tract of land called " &amp; S252 &amp; " patented by " &amp; TRIM(T252) &amp; " in " &amp; U252 &amp; ";  Original owner(s): " &amp; Q252)</f>
        <v/>
      </c>
      <c r="AF252" s="5" t="str">
        <f>"https://mht.maryland.gov/secure/medusa/PDF/Howard/"&amp;B252&amp;".pdf"</f>
        <v>https://mht.maryland.gov/secure/medusa/PDF/Howard/HO-155.pdf</v>
      </c>
    </row>
    <row r="253" spans="1:32" ht="57.6" x14ac:dyDescent="0.55000000000000004">
      <c r="A253" s="103" t="str">
        <f>HYPERLINK(AF253,B253)</f>
        <v>HO-140</v>
      </c>
      <c r="B253" t="s">
        <v>731</v>
      </c>
      <c r="C253">
        <f>IFERROR(VALUE(SUBSTITUTE(B253,"HO-","")),9999)</f>
        <v>140</v>
      </c>
      <c r="D253" s="4" t="s">
        <v>732</v>
      </c>
      <c r="E253" s="4" t="s">
        <v>439</v>
      </c>
      <c r="F253" s="22" t="s">
        <v>2585</v>
      </c>
      <c r="G253" s="4" t="s">
        <v>439</v>
      </c>
      <c r="H253" s="4" t="s">
        <v>40</v>
      </c>
      <c r="I253" s="4" t="s">
        <v>136</v>
      </c>
      <c r="J253" s="4"/>
      <c r="K253" s="4"/>
      <c r="L253" s="4" t="s">
        <v>2583</v>
      </c>
      <c r="M253" s="4"/>
      <c r="N253" s="4"/>
      <c r="O253" s="4"/>
      <c r="P253" s="4"/>
      <c r="Q253" s="4"/>
      <c r="R253" s="22"/>
      <c r="S253" s="4"/>
      <c r="T253" s="4" t="str">
        <f>IFERROR(VLOOKUP(UPPER(S253),LandGrants[],7,FALSE),"")</f>
        <v/>
      </c>
      <c r="U253" s="4" t="str">
        <f>IFERROR(VLOOKUP(S253,LandGrants[],9,FALSE),"")</f>
        <v/>
      </c>
      <c r="V253" s="5"/>
      <c r="W253" s="5"/>
      <c r="X253" s="5"/>
      <c r="Y253" s="5"/>
      <c r="Z253" s="5"/>
      <c r="AA253" s="5"/>
      <c r="AB253" s="5"/>
      <c r="AC253" s="5">
        <f>VALUE(SUBSTITUTE(SUBSTITUTE(SUBSTITUTE(RIGHT(B253,4),"HO",""),"O",""),"-",""))</f>
        <v>140</v>
      </c>
      <c r="AD253" s="5"/>
      <c r="AE253" s="5" t="str">
        <f>IF(ISBLANK(M253),"",IF(ISBLANK(N253),"",N253 &amp; " ") &amp; M253 &amp; " built in " &amp;R253 &amp; " on a tract of land called " &amp; S253 &amp; " patented by " &amp; TRIM(T253) &amp; " in " &amp; U253 &amp; ";  Original owner(s): " &amp; Q253)</f>
        <v/>
      </c>
      <c r="AF253" s="5" t="str">
        <f>"https://mht.maryland.gov/secure/medusa/PDF/Howard/"&amp;B253&amp;".pdf"</f>
        <v>https://mht.maryland.gov/secure/medusa/PDF/Howard/HO-140.pdf</v>
      </c>
    </row>
    <row r="254" spans="1:32" ht="57.6" x14ac:dyDescent="0.55000000000000004">
      <c r="A254" s="103" t="str">
        <f>HYPERLINK(AF254,B254)</f>
        <v>HO-834</v>
      </c>
      <c r="B254" t="s">
        <v>733</v>
      </c>
      <c r="C254">
        <f>IFERROR(VALUE(SUBSTITUTE(B254,"HO-","")),9999)</f>
        <v>834</v>
      </c>
      <c r="D254" s="4" t="s">
        <v>734</v>
      </c>
      <c r="E254" s="4" t="s">
        <v>735</v>
      </c>
      <c r="F254" s="22" t="s">
        <v>2895</v>
      </c>
      <c r="G254" s="4" t="s">
        <v>2630</v>
      </c>
      <c r="H254" s="4" t="s">
        <v>40</v>
      </c>
      <c r="I254" s="4" t="s">
        <v>136</v>
      </c>
      <c r="J254" s="4"/>
      <c r="K254" s="4"/>
      <c r="L254" s="4" t="s">
        <v>975</v>
      </c>
      <c r="M254" s="4"/>
      <c r="N254" s="4"/>
      <c r="O254" s="4"/>
      <c r="P254" s="4"/>
      <c r="Q254" s="4"/>
      <c r="R254" s="22"/>
      <c r="S254" s="4"/>
      <c r="T254" s="4" t="str">
        <f>IFERROR(VLOOKUP(UPPER(S254),LandGrants[],7,FALSE),"")</f>
        <v/>
      </c>
      <c r="U254" s="4" t="str">
        <f>IFERROR(VLOOKUP(S254,LandGrants[],9,FALSE),"")</f>
        <v/>
      </c>
      <c r="V254" s="5"/>
      <c r="W254" s="5"/>
      <c r="X254" s="5"/>
      <c r="Y254" s="5"/>
      <c r="Z254" s="5"/>
      <c r="AA254" s="5"/>
      <c r="AB254" s="5"/>
      <c r="AC254" s="5">
        <f>VALUE(SUBSTITUTE(SUBSTITUTE(SUBSTITUTE(RIGHT(B254,4),"HO",""),"O",""),"-",""))</f>
        <v>834</v>
      </c>
      <c r="AD254" s="5"/>
      <c r="AE254" s="5" t="str">
        <f>IF(ISBLANK(M254),"",IF(ISBLANK(N254),"",N254 &amp; " ") &amp; M254 &amp; " built in " &amp;R254 &amp; " on a tract of land called " &amp; S254 &amp; " patented by " &amp; TRIM(T254) &amp; " in " &amp; U254 &amp; ";  Original owner(s): " &amp; Q254)</f>
        <v/>
      </c>
      <c r="AF254" s="5" t="str">
        <f>"https://mht.maryland.gov/secure/medusa/PDF/Howard/"&amp;B254&amp;".pdf"</f>
        <v>https://mht.maryland.gov/secure/medusa/PDF/Howard/HO-834.pdf</v>
      </c>
    </row>
    <row r="255" spans="1:32" ht="57.6" x14ac:dyDescent="0.55000000000000004">
      <c r="A255" s="103" t="str">
        <f>HYPERLINK(AF255,B255)</f>
        <v>HO-313</v>
      </c>
      <c r="B255" t="s">
        <v>736</v>
      </c>
      <c r="C255">
        <f>IFERROR(VALUE(SUBSTITUTE(B255,"HO-","")),9999)</f>
        <v>313</v>
      </c>
      <c r="D255" s="4" t="s">
        <v>737</v>
      </c>
      <c r="E255" s="4" t="s">
        <v>738</v>
      </c>
      <c r="F255" s="22" t="s">
        <v>2896</v>
      </c>
      <c r="G255" s="4" t="s">
        <v>2858</v>
      </c>
      <c r="H255" s="4" t="s">
        <v>40</v>
      </c>
      <c r="I255" s="4" t="s">
        <v>136</v>
      </c>
      <c r="J255" s="4"/>
      <c r="K255" s="4"/>
      <c r="L255" s="4" t="s">
        <v>2588</v>
      </c>
      <c r="M255" s="4"/>
      <c r="N255" s="4"/>
      <c r="O255" s="4"/>
      <c r="P255" s="4"/>
      <c r="Q255" s="4"/>
      <c r="R255" s="22"/>
      <c r="S255" s="4"/>
      <c r="T255" s="4" t="str">
        <f>IFERROR(VLOOKUP(UPPER(S255),LandGrants[],7,FALSE),"")</f>
        <v/>
      </c>
      <c r="U255" s="4" t="str">
        <f>IFERROR(VLOOKUP(S255,LandGrants[],9,FALSE),"")</f>
        <v/>
      </c>
      <c r="V255" s="5"/>
      <c r="W255" s="5"/>
      <c r="X255" s="5"/>
      <c r="Y255" s="5"/>
      <c r="Z255" s="5"/>
      <c r="AA255" s="5"/>
      <c r="AB255" s="5"/>
      <c r="AC255" s="5">
        <f>VALUE(SUBSTITUTE(SUBSTITUTE(SUBSTITUTE(RIGHT(B255,4),"HO",""),"O",""),"-",""))</f>
        <v>313</v>
      </c>
      <c r="AD255" s="5"/>
      <c r="AE255" s="5" t="str">
        <f>IF(ISBLANK(M255),"",IF(ISBLANK(N255),"",N255 &amp; " ") &amp; M255 &amp; " built in " &amp;R255 &amp; " on a tract of land called " &amp; S255 &amp; " patented by " &amp; TRIM(T255) &amp; " in " &amp; U255 &amp; ";  Original owner(s): " &amp; Q255)</f>
        <v/>
      </c>
      <c r="AF255" s="5" t="str">
        <f>"https://mht.maryland.gov/secure/medusa/PDF/Howard/"&amp;B255&amp;".pdf"</f>
        <v>https://mht.maryland.gov/secure/medusa/PDF/Howard/HO-313.pdf</v>
      </c>
    </row>
    <row r="256" spans="1:32" ht="57.6" x14ac:dyDescent="0.55000000000000004">
      <c r="A256" s="103" t="str">
        <f>HYPERLINK(AF256,B256)</f>
        <v>HO-315</v>
      </c>
      <c r="B256" t="s">
        <v>739</v>
      </c>
      <c r="C256">
        <f>IFERROR(VALUE(SUBSTITUTE(B256,"HO-","")),9999)</f>
        <v>315</v>
      </c>
      <c r="D256" s="4" t="s">
        <v>740</v>
      </c>
      <c r="E256" s="4" t="s">
        <v>5635</v>
      </c>
      <c r="F256" s="22" t="s">
        <v>2897</v>
      </c>
      <c r="G256" s="4" t="s">
        <v>789</v>
      </c>
      <c r="H256" s="4" t="s">
        <v>40</v>
      </c>
      <c r="I256" s="4"/>
      <c r="J256" s="4"/>
      <c r="K256" s="4"/>
      <c r="L256" s="4" t="s">
        <v>975</v>
      </c>
      <c r="M256" s="4"/>
      <c r="N256" s="4"/>
      <c r="O256" s="4"/>
      <c r="P256" s="4"/>
      <c r="Q256" s="4"/>
      <c r="R256" s="22"/>
      <c r="S256" s="4"/>
      <c r="T256" s="4" t="str">
        <f>IFERROR(VLOOKUP(UPPER(S256),LandGrants[],7,FALSE),"")</f>
        <v/>
      </c>
      <c r="U256" s="4" t="str">
        <f>IFERROR(VLOOKUP(S256,LandGrants[],9,FALSE),"")</f>
        <v/>
      </c>
      <c r="V256" s="5"/>
      <c r="W256" s="5"/>
      <c r="X256" s="5"/>
      <c r="Y256" s="5"/>
      <c r="Z256" s="5"/>
      <c r="AA256" s="5"/>
      <c r="AB256" s="5"/>
      <c r="AC256" s="5">
        <f>VALUE(SUBSTITUTE(SUBSTITUTE(SUBSTITUTE(RIGHT(B256,4),"HO",""),"O",""),"-",""))</f>
        <v>315</v>
      </c>
      <c r="AD256" s="5"/>
      <c r="AE256" s="5" t="str">
        <f>IF(ISBLANK(M256),"",IF(ISBLANK(N256),"",N256 &amp; " ") &amp; M256 &amp; " built in " &amp;R256 &amp; " on a tract of land called " &amp; S256 &amp; " patented by " &amp; TRIM(T256) &amp; " in " &amp; U256 &amp; ";  Original owner(s): " &amp; Q256)</f>
        <v/>
      </c>
      <c r="AF256" s="5" t="str">
        <f>"https://mht.maryland.gov/secure/medusa/PDF/Howard/"&amp;B256&amp;".pdf"</f>
        <v>https://mht.maryland.gov/secure/medusa/PDF/Howard/HO-315.pdf</v>
      </c>
    </row>
    <row r="257" spans="1:32" ht="57.6" x14ac:dyDescent="0.55000000000000004">
      <c r="A257" s="103" t="str">
        <f>HYPERLINK(AF257,B257)</f>
        <v>HO-107</v>
      </c>
      <c r="B257" t="s">
        <v>741</v>
      </c>
      <c r="C257">
        <f>IFERROR(VALUE(SUBSTITUTE(B257,"HO-","")),9999)</f>
        <v>107</v>
      </c>
      <c r="D257" s="4" t="s">
        <v>742</v>
      </c>
      <c r="E257" s="4" t="s">
        <v>743</v>
      </c>
      <c r="F257" s="22" t="s">
        <v>2585</v>
      </c>
      <c r="G257" s="4" t="s">
        <v>743</v>
      </c>
      <c r="H257" s="4" t="s">
        <v>51</v>
      </c>
      <c r="I257" s="4"/>
      <c r="J257" s="4"/>
      <c r="K257" s="4"/>
      <c r="L257" s="4" t="s">
        <v>975</v>
      </c>
      <c r="M257" s="4"/>
      <c r="N257" s="4"/>
      <c r="O257" s="4"/>
      <c r="P257" s="4"/>
      <c r="Q257" s="4"/>
      <c r="R257" s="22"/>
      <c r="S257" s="4"/>
      <c r="T257" s="4" t="str">
        <f>IFERROR(VLOOKUP(UPPER(S257),LandGrants[],7,FALSE),"")</f>
        <v/>
      </c>
      <c r="U257" s="4" t="str">
        <f>IFERROR(VLOOKUP(S257,LandGrants[],9,FALSE),"")</f>
        <v/>
      </c>
      <c r="V257" s="5"/>
      <c r="W257" s="5"/>
      <c r="X257" s="5"/>
      <c r="Y257" s="5"/>
      <c r="Z257" s="5"/>
      <c r="AA257" s="5"/>
      <c r="AB257" s="5"/>
      <c r="AC257" s="5">
        <f>VALUE(SUBSTITUTE(SUBSTITUTE(SUBSTITUTE(RIGHT(B257,4),"HO",""),"O",""),"-",""))</f>
        <v>107</v>
      </c>
      <c r="AD257" s="5"/>
      <c r="AE257" s="5" t="str">
        <f>IF(ISBLANK(M257),"",IF(ISBLANK(N257),"",N257 &amp; " ") &amp; M257 &amp; " built in " &amp;R257 &amp; " on a tract of land called " &amp; S257 &amp; " patented by " &amp; TRIM(T257) &amp; " in " &amp; U257 &amp; ";  Original owner(s): " &amp; Q257)</f>
        <v/>
      </c>
      <c r="AF257" s="5" t="str">
        <f>"https://mht.maryland.gov/secure/medusa/PDF/Howard/"&amp;B257&amp;".pdf"</f>
        <v>https://mht.maryland.gov/secure/medusa/PDF/Howard/HO-107.pdf</v>
      </c>
    </row>
    <row r="258" spans="1:32" ht="57.6" x14ac:dyDescent="0.55000000000000004">
      <c r="A258" s="103" t="str">
        <f>HYPERLINK(AF258,B258)</f>
        <v>HO-906</v>
      </c>
      <c r="B258" t="s">
        <v>744</v>
      </c>
      <c r="C258">
        <f>IFERROR(VALUE(SUBSTITUTE(B258,"HO-","")),9999)</f>
        <v>906</v>
      </c>
      <c r="D258" s="4" t="s">
        <v>745</v>
      </c>
      <c r="E258" s="4" t="s">
        <v>746</v>
      </c>
      <c r="F258" s="22" t="s">
        <v>2898</v>
      </c>
      <c r="G258" s="4" t="s">
        <v>2055</v>
      </c>
      <c r="H258" s="4" t="s">
        <v>71</v>
      </c>
      <c r="I258" s="4" t="s">
        <v>136</v>
      </c>
      <c r="J258" s="4"/>
      <c r="K258" s="4"/>
      <c r="L258" s="4" t="s">
        <v>2581</v>
      </c>
      <c r="M258" s="4"/>
      <c r="N258" s="4"/>
      <c r="O258" s="4"/>
      <c r="P258" s="4"/>
      <c r="Q258" s="4"/>
      <c r="R258" s="22"/>
      <c r="S258" s="4"/>
      <c r="T258" s="4" t="str">
        <f>IFERROR(VLOOKUP(UPPER(S258),LandGrants[],7,FALSE),"")</f>
        <v/>
      </c>
      <c r="U258" s="4" t="str">
        <f>IFERROR(VLOOKUP(S258,LandGrants[],9,FALSE),"")</f>
        <v/>
      </c>
      <c r="V258" s="5"/>
      <c r="W258" s="5"/>
      <c r="X258" s="5"/>
      <c r="Y258" s="5"/>
      <c r="Z258" s="5"/>
      <c r="AA258" s="5"/>
      <c r="AB258" s="5"/>
      <c r="AC258" s="5">
        <f>VALUE(SUBSTITUTE(SUBSTITUTE(SUBSTITUTE(RIGHT(B258,4),"HO",""),"O",""),"-",""))</f>
        <v>906</v>
      </c>
      <c r="AD258" s="5"/>
      <c r="AE258" s="5" t="str">
        <f>IF(ISBLANK(M258),"",IF(ISBLANK(N258),"",N258 &amp; " ") &amp; M258 &amp; " built in " &amp;R258 &amp; " on a tract of land called " &amp; S258 &amp; " patented by " &amp; TRIM(T258) &amp; " in " &amp; U258 &amp; ";  Original owner(s): " &amp; Q258)</f>
        <v/>
      </c>
      <c r="AF258" s="5" t="str">
        <f>"https://mht.maryland.gov/secure/medusa/PDF/Howard/"&amp;B258&amp;".pdf"</f>
        <v>https://mht.maryland.gov/secure/medusa/PDF/Howard/HO-906.pdf</v>
      </c>
    </row>
    <row r="259" spans="1:32" ht="57.6" x14ac:dyDescent="0.55000000000000004">
      <c r="A259" s="103" t="str">
        <f>HYPERLINK(AF259,B259)</f>
        <v>HO-549</v>
      </c>
      <c r="B259" t="s">
        <v>747</v>
      </c>
      <c r="C259">
        <f>IFERROR(VALUE(SUBSTITUTE(B259,"HO-","")),9999)</f>
        <v>549</v>
      </c>
      <c r="D259" s="4" t="s">
        <v>748</v>
      </c>
      <c r="E259" s="4" t="s">
        <v>749</v>
      </c>
      <c r="F259" s="22" t="s">
        <v>2899</v>
      </c>
      <c r="G259" s="4" t="s">
        <v>2668</v>
      </c>
      <c r="H259" s="4" t="s">
        <v>40</v>
      </c>
      <c r="I259" s="4"/>
      <c r="J259" s="4"/>
      <c r="K259" s="4"/>
      <c r="L259" s="4" t="s">
        <v>975</v>
      </c>
      <c r="M259" s="4"/>
      <c r="N259" s="4"/>
      <c r="O259" s="4"/>
      <c r="P259" s="4"/>
      <c r="Q259" s="4"/>
      <c r="R259" s="22"/>
      <c r="S259" s="4"/>
      <c r="T259" s="4" t="str">
        <f>IFERROR(VLOOKUP(UPPER(S259),LandGrants[],7,FALSE),"")</f>
        <v/>
      </c>
      <c r="U259" s="4" t="str">
        <f>IFERROR(VLOOKUP(S259,LandGrants[],9,FALSE),"")</f>
        <v/>
      </c>
      <c r="V259" s="5"/>
      <c r="W259" s="5"/>
      <c r="X259" s="5"/>
      <c r="Y259" s="5"/>
      <c r="Z259" s="5"/>
      <c r="AA259" s="5"/>
      <c r="AB259" s="5"/>
      <c r="AC259" s="5">
        <f>VALUE(SUBSTITUTE(SUBSTITUTE(SUBSTITUTE(RIGHT(B259,4),"HO",""),"O",""),"-",""))</f>
        <v>549</v>
      </c>
      <c r="AD259" s="5"/>
      <c r="AE259" s="5" t="str">
        <f>IF(ISBLANK(M259),"",IF(ISBLANK(N259),"",N259 &amp; " ") &amp; M259 &amp; " built in " &amp;R259 &amp; " on a tract of land called " &amp; S259 &amp; " patented by " &amp; TRIM(T259) &amp; " in " &amp; U259 &amp; ";  Original owner(s): " &amp; Q259)</f>
        <v/>
      </c>
      <c r="AF259" s="5" t="str">
        <f>"https://mht.maryland.gov/secure/medusa/PDF/Howard/"&amp;B259&amp;".pdf"</f>
        <v>https://mht.maryland.gov/secure/medusa/PDF/Howard/HO-549.pdf</v>
      </c>
    </row>
    <row r="260" spans="1:32" ht="57.6" x14ac:dyDescent="0.55000000000000004">
      <c r="A260" s="103" t="str">
        <f>HYPERLINK(AF260,B260)</f>
        <v>HO-804</v>
      </c>
      <c r="B260" t="s">
        <v>750</v>
      </c>
      <c r="C260">
        <f>IFERROR(VALUE(SUBSTITUTE(B260,"HO-","")),9999)</f>
        <v>804</v>
      </c>
      <c r="D260" s="4" t="s">
        <v>751</v>
      </c>
      <c r="E260" s="4" t="s">
        <v>752</v>
      </c>
      <c r="F260" s="22" t="s">
        <v>2900</v>
      </c>
      <c r="G260" s="4" t="s">
        <v>2901</v>
      </c>
      <c r="H260" s="4" t="s">
        <v>47</v>
      </c>
      <c r="I260" s="4"/>
      <c r="J260" s="4"/>
      <c r="K260" s="4"/>
      <c r="L260" s="4" t="s">
        <v>975</v>
      </c>
      <c r="M260" s="4"/>
      <c r="N260" s="4"/>
      <c r="O260" s="4"/>
      <c r="P260" s="4"/>
      <c r="Q260" s="4"/>
      <c r="R260" s="22"/>
      <c r="S260" s="4"/>
      <c r="T260" s="4" t="str">
        <f>IFERROR(VLOOKUP(UPPER(S260),LandGrants[],7,FALSE),"")</f>
        <v/>
      </c>
      <c r="U260" s="4" t="str">
        <f>IFERROR(VLOOKUP(S260,LandGrants[],9,FALSE),"")</f>
        <v/>
      </c>
      <c r="V260" s="5"/>
      <c r="W260" s="5"/>
      <c r="X260" s="5"/>
      <c r="Y260" s="5"/>
      <c r="Z260" s="5"/>
      <c r="AA260" s="5"/>
      <c r="AB260" s="5"/>
      <c r="AC260" s="5">
        <f>VALUE(SUBSTITUTE(SUBSTITUTE(SUBSTITUTE(RIGHT(B260,4),"HO",""),"O",""),"-",""))</f>
        <v>804</v>
      </c>
      <c r="AD260" s="5"/>
      <c r="AE260" s="5" t="str">
        <f>IF(ISBLANK(M260),"",IF(ISBLANK(N260),"",N260 &amp; " ") &amp; M260 &amp; " built in " &amp;R260 &amp; " on a tract of land called " &amp; S260 &amp; " patented by " &amp; TRIM(T260) &amp; " in " &amp; U260 &amp; ";  Original owner(s): " &amp; Q260)</f>
        <v/>
      </c>
      <c r="AF260" s="5" t="str">
        <f>"https://mht.maryland.gov/secure/medusa/PDF/Howard/"&amp;B260&amp;".pdf"</f>
        <v>https://mht.maryland.gov/secure/medusa/PDF/Howard/HO-804.pdf</v>
      </c>
    </row>
    <row r="261" spans="1:32" ht="57.6" x14ac:dyDescent="0.55000000000000004">
      <c r="A261" s="103" t="str">
        <f>HYPERLINK(AF261,B261)</f>
        <v>HO-1037</v>
      </c>
      <c r="B261" t="s">
        <v>753</v>
      </c>
      <c r="C261">
        <f>IFERROR(VALUE(SUBSTITUTE(B261,"HO-","")),9999)</f>
        <v>1037</v>
      </c>
      <c r="D261" s="4" t="s">
        <v>754</v>
      </c>
      <c r="E261" s="4" t="s">
        <v>755</v>
      </c>
      <c r="F261" s="22" t="s">
        <v>2902</v>
      </c>
      <c r="G261" s="4" t="s">
        <v>2903</v>
      </c>
      <c r="H261" s="4" t="s">
        <v>65</v>
      </c>
      <c r="I261" s="4" t="s">
        <v>136</v>
      </c>
      <c r="J261" s="4"/>
      <c r="K261" s="4"/>
      <c r="L261" s="4" t="s">
        <v>975</v>
      </c>
      <c r="M261" s="4"/>
      <c r="N261" s="4"/>
      <c r="O261" s="4"/>
      <c r="P261" s="4"/>
      <c r="Q261" s="4"/>
      <c r="R261" s="22"/>
      <c r="S261" s="4"/>
      <c r="T261" s="4" t="str">
        <f>IFERROR(VLOOKUP(UPPER(S261),LandGrants[],7,FALSE),"")</f>
        <v/>
      </c>
      <c r="U261" s="4" t="str">
        <f>IFERROR(VLOOKUP(S261,LandGrants[],9,FALSE),"")</f>
        <v/>
      </c>
      <c r="V261" s="5"/>
      <c r="W261" s="5"/>
      <c r="X261" s="5"/>
      <c r="Y261" s="5"/>
      <c r="Z261" s="5"/>
      <c r="AA261" s="5"/>
      <c r="AB261" s="5"/>
      <c r="AC261" s="5">
        <f>VALUE(SUBSTITUTE(SUBSTITUTE(SUBSTITUTE(RIGHT(B261,4),"HO",""),"O",""),"-",""))</f>
        <v>1037</v>
      </c>
      <c r="AD261" s="5"/>
      <c r="AE261" s="5" t="str">
        <f>IF(ISBLANK(M261),"",IF(ISBLANK(N261),"",N261 &amp; " ") &amp; M261 &amp; " built in " &amp;R261 &amp; " on a tract of land called " &amp; S261 &amp; " patented by " &amp; TRIM(T261) &amp; " in " &amp; U261 &amp; ";  Original owner(s): " &amp; Q261)</f>
        <v/>
      </c>
      <c r="AF261" s="5" t="str">
        <f>"https://mht.maryland.gov/secure/medusa/PDF/Howard/"&amp;B261&amp;".pdf"</f>
        <v>https://mht.maryland.gov/secure/medusa/PDF/Howard/HO-1037.pdf</v>
      </c>
    </row>
    <row r="262" spans="1:32" ht="57.6" x14ac:dyDescent="0.55000000000000004">
      <c r="A262" s="103" t="str">
        <f>HYPERLINK(AF262,B262)</f>
        <v>HO-1110</v>
      </c>
      <c r="B262" t="s">
        <v>756</v>
      </c>
      <c r="C262">
        <f>IFERROR(VALUE(SUBSTITUTE(B262,"HO-","")),9999)</f>
        <v>1110</v>
      </c>
      <c r="D262" s="4" t="s">
        <v>757</v>
      </c>
      <c r="E262" s="4" t="s">
        <v>758</v>
      </c>
      <c r="F262" s="22" t="s">
        <v>2904</v>
      </c>
      <c r="G262" s="4" t="s">
        <v>2905</v>
      </c>
      <c r="H262" s="4" t="s">
        <v>198</v>
      </c>
      <c r="I262" s="4" t="s">
        <v>136</v>
      </c>
      <c r="J262" s="4"/>
      <c r="K262" s="4"/>
      <c r="L262" s="4" t="s">
        <v>2585</v>
      </c>
      <c r="M262" s="4"/>
      <c r="N262" s="4"/>
      <c r="O262" s="4"/>
      <c r="P262" s="4"/>
      <c r="Q262" s="4"/>
      <c r="R262" s="22"/>
      <c r="S262" s="4"/>
      <c r="T262" s="4" t="str">
        <f>IFERROR(VLOOKUP(UPPER(S262),LandGrants[],7,FALSE),"")</f>
        <v/>
      </c>
      <c r="U262" s="4" t="str">
        <f>IFERROR(VLOOKUP(S262,LandGrants[],9,FALSE),"")</f>
        <v/>
      </c>
      <c r="V262" s="5"/>
      <c r="W262" s="5"/>
      <c r="X262" s="5"/>
      <c r="Y262" s="5"/>
      <c r="Z262" s="5"/>
      <c r="AA262" s="5"/>
      <c r="AB262" s="5"/>
      <c r="AC262" s="5">
        <f>VALUE(SUBSTITUTE(SUBSTITUTE(SUBSTITUTE(RIGHT(B262,4),"HO",""),"O",""),"-",""))</f>
        <v>1110</v>
      </c>
      <c r="AD262" s="5"/>
      <c r="AE262" s="5" t="str">
        <f>IF(ISBLANK(M262),"",IF(ISBLANK(N262),"",N262 &amp; " ") &amp; M262 &amp; " built in " &amp;R262 &amp; " on a tract of land called " &amp; S262 &amp; " patented by " &amp; TRIM(T262) &amp; " in " &amp; U262 &amp; ";  Original owner(s): " &amp; Q262)</f>
        <v/>
      </c>
      <c r="AF262" s="5" t="str">
        <f>"https://mht.maryland.gov/secure/medusa/PDF/Howard/"&amp;B262&amp;".pdf"</f>
        <v>https://mht.maryland.gov/secure/medusa/PDF/Howard/HO-1110.pdf</v>
      </c>
    </row>
    <row r="263" spans="1:32" ht="57.6" x14ac:dyDescent="0.55000000000000004">
      <c r="A263" s="103" t="str">
        <f>HYPERLINK(AF263,B263)</f>
        <v>HO-334</v>
      </c>
      <c r="B263" t="s">
        <v>759</v>
      </c>
      <c r="C263">
        <f>IFERROR(VALUE(SUBSTITUTE(B263,"HO-","")),9999)</f>
        <v>334</v>
      </c>
      <c r="D263" s="4" t="s">
        <v>760</v>
      </c>
      <c r="E263" s="4" t="s">
        <v>761</v>
      </c>
      <c r="F263" s="22" t="s">
        <v>2906</v>
      </c>
      <c r="G263" s="4" t="s">
        <v>789</v>
      </c>
      <c r="H263" s="4" t="s">
        <v>40</v>
      </c>
      <c r="I263" s="4"/>
      <c r="J263" s="4"/>
      <c r="K263" s="4"/>
      <c r="L263" s="4" t="s">
        <v>2588</v>
      </c>
      <c r="M263" s="4"/>
      <c r="N263" s="4"/>
      <c r="O263" s="4"/>
      <c r="P263" s="4"/>
      <c r="Q263" s="4"/>
      <c r="R263" s="22"/>
      <c r="S263" s="4"/>
      <c r="T263" s="4" t="str">
        <f>IFERROR(VLOOKUP(UPPER(S263),LandGrants[],7,FALSE),"")</f>
        <v/>
      </c>
      <c r="U263" s="4" t="str">
        <f>IFERROR(VLOOKUP(S263,LandGrants[],9,FALSE),"")</f>
        <v/>
      </c>
      <c r="V263" s="5"/>
      <c r="W263" s="5"/>
      <c r="X263" s="5"/>
      <c r="Y263" s="5"/>
      <c r="Z263" s="5"/>
      <c r="AA263" s="5"/>
      <c r="AB263" s="5"/>
      <c r="AC263" s="5">
        <f>VALUE(SUBSTITUTE(SUBSTITUTE(SUBSTITUTE(RIGHT(B263,4),"HO",""),"O",""),"-",""))</f>
        <v>334</v>
      </c>
      <c r="AD263" s="5"/>
      <c r="AE263" s="5" t="str">
        <f>IF(ISBLANK(M263),"",IF(ISBLANK(N263),"",N263 &amp; " ") &amp; M263 &amp; " built in " &amp;R263 &amp; " on a tract of land called " &amp; S263 &amp; " patented by " &amp; TRIM(T263) &amp; " in " &amp; U263 &amp; ";  Original owner(s): " &amp; Q263)</f>
        <v/>
      </c>
      <c r="AF263" s="5" t="str">
        <f>"https://mht.maryland.gov/secure/medusa/PDF/Howard/"&amp;B263&amp;".pdf"</f>
        <v>https://mht.maryland.gov/secure/medusa/PDF/Howard/HO-334.pdf</v>
      </c>
    </row>
    <row r="264" spans="1:32" ht="57.6" x14ac:dyDescent="0.55000000000000004">
      <c r="A264" s="103" t="str">
        <f>HYPERLINK(AF264,B264)</f>
        <v>HO-435</v>
      </c>
      <c r="B264" t="s">
        <v>762</v>
      </c>
      <c r="C264">
        <f>IFERROR(VALUE(SUBSTITUTE(B264,"HO-","")),9999)</f>
        <v>435</v>
      </c>
      <c r="D264" s="4" t="s">
        <v>763</v>
      </c>
      <c r="E264" s="4" t="s">
        <v>764</v>
      </c>
      <c r="F264" s="22" t="s">
        <v>2907</v>
      </c>
      <c r="G264" s="4" t="s">
        <v>2908</v>
      </c>
      <c r="H264" s="4" t="s">
        <v>296</v>
      </c>
      <c r="I264" s="4"/>
      <c r="J264" s="4"/>
      <c r="K264" s="4"/>
      <c r="L264" s="4" t="s">
        <v>975</v>
      </c>
      <c r="M264" s="4"/>
      <c r="N264" s="4"/>
      <c r="O264" s="4"/>
      <c r="P264" s="4"/>
      <c r="Q264" s="4"/>
      <c r="R264" s="22"/>
      <c r="S264" s="4"/>
      <c r="T264" s="4" t="str">
        <f>IFERROR(VLOOKUP(UPPER(S264),LandGrants[],7,FALSE),"")</f>
        <v/>
      </c>
      <c r="U264" s="4" t="str">
        <f>IFERROR(VLOOKUP(S264,LandGrants[],9,FALSE),"")</f>
        <v/>
      </c>
      <c r="V264" s="5"/>
      <c r="W264" s="5"/>
      <c r="X264" s="5"/>
      <c r="Y264" s="5"/>
      <c r="Z264" s="5"/>
      <c r="AA264" s="5"/>
      <c r="AB264" s="5"/>
      <c r="AC264" s="5">
        <f>VALUE(SUBSTITUTE(SUBSTITUTE(SUBSTITUTE(RIGHT(B264,4),"HO",""),"O",""),"-",""))</f>
        <v>435</v>
      </c>
      <c r="AD264" s="5"/>
      <c r="AE264" s="5" t="str">
        <f>IF(ISBLANK(M264),"",IF(ISBLANK(N264),"",N264 &amp; " ") &amp; M264 &amp; " built in " &amp;R264 &amp; " on a tract of land called " &amp; S264 &amp; " patented by " &amp; TRIM(T264) &amp; " in " &amp; U264 &amp; ";  Original owner(s): " &amp; Q264)</f>
        <v/>
      </c>
      <c r="AF264" s="5" t="str">
        <f>"https://mht.maryland.gov/secure/medusa/PDF/Howard/"&amp;B264&amp;".pdf"</f>
        <v>https://mht.maryland.gov/secure/medusa/PDF/Howard/HO-435.pdf</v>
      </c>
    </row>
    <row r="265" spans="1:32" ht="57.6" x14ac:dyDescent="0.55000000000000004">
      <c r="A265" s="103" t="str">
        <f>HYPERLINK(AF265,B265)</f>
        <v>HO-138</v>
      </c>
      <c r="B265" t="s">
        <v>765</v>
      </c>
      <c r="C265">
        <f>IFERROR(VALUE(SUBSTITUTE(B265,"HO-","")),9999)</f>
        <v>138</v>
      </c>
      <c r="D265" s="4" t="s">
        <v>766</v>
      </c>
      <c r="E265" s="4" t="s">
        <v>767</v>
      </c>
      <c r="F265" s="22" t="s">
        <v>2909</v>
      </c>
      <c r="G265" s="4" t="s">
        <v>284</v>
      </c>
      <c r="H265" s="4" t="s">
        <v>40</v>
      </c>
      <c r="I265" s="4" t="s">
        <v>136</v>
      </c>
      <c r="J265" s="4"/>
      <c r="K265" s="4"/>
      <c r="L265" s="4" t="s">
        <v>975</v>
      </c>
      <c r="M265" s="4"/>
      <c r="N265" s="4" t="s">
        <v>2604</v>
      </c>
      <c r="O265" s="4">
        <v>1987</v>
      </c>
      <c r="P265" s="4"/>
      <c r="Q265" s="4"/>
      <c r="R265" s="22"/>
      <c r="S265" s="4"/>
      <c r="T265" s="4" t="str">
        <f>IFERROR(VLOOKUP(UPPER(S265),LandGrants[],7,FALSE),"")</f>
        <v/>
      </c>
      <c r="U265" s="4" t="str">
        <f>IFERROR(VLOOKUP(S265,LandGrants[],9,FALSE),"")</f>
        <v/>
      </c>
      <c r="V265" s="5"/>
      <c r="W265" s="5"/>
      <c r="X265" s="5"/>
      <c r="Y265" s="5"/>
      <c r="Z265" s="5"/>
      <c r="AA265" s="5"/>
      <c r="AB265" s="5"/>
      <c r="AC265" s="5">
        <f>VALUE(SUBSTITUTE(SUBSTITUTE(SUBSTITUTE(RIGHT(B265,4),"HO",""),"O",""),"-",""))</f>
        <v>138</v>
      </c>
      <c r="AD265" s="5"/>
      <c r="AE265" s="5" t="str">
        <f>IF(ISBLANK(M265),"",IF(ISBLANK(N265),"",N265 &amp; " ") &amp; M265 &amp; " built in " &amp;R265 &amp; " on a tract of land called " &amp; S265 &amp; " patented by " &amp; TRIM(T265) &amp; " in " &amp; U265 &amp; ";  Original owner(s): " &amp; Q265)</f>
        <v/>
      </c>
      <c r="AF265" s="5" t="str">
        <f>"https://mht.maryland.gov/secure/medusa/PDF/Howard/"&amp;B265&amp;".pdf"</f>
        <v>https://mht.maryland.gov/secure/medusa/PDF/Howard/HO-138.pdf</v>
      </c>
    </row>
    <row r="266" spans="1:32" ht="57.6" x14ac:dyDescent="0.55000000000000004">
      <c r="A266" s="103" t="str">
        <f>HYPERLINK(AF266,B266)</f>
        <v>HO-896</v>
      </c>
      <c r="B266" t="s">
        <v>768</v>
      </c>
      <c r="C266">
        <f>IFERROR(VALUE(SUBSTITUTE(B266,"HO-","")),9999)</f>
        <v>896</v>
      </c>
      <c r="D266" s="4" t="s">
        <v>769</v>
      </c>
      <c r="E266" s="4" t="s">
        <v>770</v>
      </c>
      <c r="F266" s="22" t="s">
        <v>2910</v>
      </c>
      <c r="G266" s="4" t="s">
        <v>284</v>
      </c>
      <c r="H266" s="4" t="s">
        <v>40</v>
      </c>
      <c r="I266" s="4" t="s">
        <v>136</v>
      </c>
      <c r="J266" s="4"/>
      <c r="K266" s="4"/>
      <c r="L266" s="4" t="s">
        <v>975</v>
      </c>
      <c r="M266" s="4"/>
      <c r="N266" s="4"/>
      <c r="O266" s="4"/>
      <c r="P266" s="4"/>
      <c r="Q266" s="4"/>
      <c r="R266" s="22"/>
      <c r="S266" s="4"/>
      <c r="T266" s="4" t="str">
        <f>IFERROR(VLOOKUP(UPPER(S266),LandGrants[],7,FALSE),"")</f>
        <v/>
      </c>
      <c r="U266" s="4" t="str">
        <f>IFERROR(VLOOKUP(S266,LandGrants[],9,FALSE),"")</f>
        <v/>
      </c>
      <c r="V266" s="5"/>
      <c r="W266" s="5"/>
      <c r="X266" s="5"/>
      <c r="Y266" s="5"/>
      <c r="Z266" s="5"/>
      <c r="AA266" s="5"/>
      <c r="AB266" s="5"/>
      <c r="AC266" s="5">
        <f>VALUE(SUBSTITUTE(SUBSTITUTE(SUBSTITUTE(RIGHT(B266,4),"HO",""),"O",""),"-",""))</f>
        <v>896</v>
      </c>
      <c r="AD266" s="5"/>
      <c r="AE266" s="5" t="str">
        <f>IF(ISBLANK(M266),"",IF(ISBLANK(N266),"",N266 &amp; " ") &amp; M266 &amp; " built in " &amp;R266 &amp; " on a tract of land called " &amp; S266 &amp; " patented by " &amp; TRIM(T266) &amp; " in " &amp; U266 &amp; ";  Original owner(s): " &amp; Q266)</f>
        <v/>
      </c>
      <c r="AF266" s="5" t="str">
        <f>"https://mht.maryland.gov/secure/medusa/PDF/Howard/"&amp;B266&amp;".pdf"</f>
        <v>https://mht.maryland.gov/secure/medusa/PDF/Howard/HO-896.pdf</v>
      </c>
    </row>
    <row r="267" spans="1:32" ht="57.6" x14ac:dyDescent="0.55000000000000004">
      <c r="A267" s="103" t="str">
        <f>HYPERLINK(AF267,B267)</f>
        <v>HO-238</v>
      </c>
      <c r="B267" t="s">
        <v>771</v>
      </c>
      <c r="C267">
        <f>IFERROR(VALUE(SUBSTITUTE(B267,"HO-","")),9999)</f>
        <v>238</v>
      </c>
      <c r="D267" s="4" t="s">
        <v>772</v>
      </c>
      <c r="E267" s="4" t="s">
        <v>773</v>
      </c>
      <c r="F267" s="22" t="s">
        <v>2911</v>
      </c>
      <c r="G267" s="4" t="s">
        <v>361</v>
      </c>
      <c r="H267" s="4" t="s">
        <v>396</v>
      </c>
      <c r="I267" s="4" t="s">
        <v>136</v>
      </c>
      <c r="J267" s="4"/>
      <c r="K267" s="4"/>
      <c r="L267" s="4" t="s">
        <v>2582</v>
      </c>
      <c r="M267" s="4"/>
      <c r="N267" s="4"/>
      <c r="O267" s="4"/>
      <c r="P267" s="4"/>
      <c r="Q267" s="4"/>
      <c r="R267" s="22"/>
      <c r="S267" s="4"/>
      <c r="T267" s="4" t="str">
        <f>IFERROR(VLOOKUP(UPPER(S267),LandGrants[],7,FALSE),"")</f>
        <v/>
      </c>
      <c r="U267" s="4" t="str">
        <f>IFERROR(VLOOKUP(S267,LandGrants[],9,FALSE),"")</f>
        <v/>
      </c>
      <c r="V267" s="5"/>
      <c r="W267" s="5"/>
      <c r="X267" s="5"/>
      <c r="Y267" s="5"/>
      <c r="Z267" s="5"/>
      <c r="AA267" s="5"/>
      <c r="AB267" s="5"/>
      <c r="AC267" s="5">
        <f>VALUE(SUBSTITUTE(SUBSTITUTE(SUBSTITUTE(RIGHT(B267,4),"HO",""),"O",""),"-",""))</f>
        <v>238</v>
      </c>
      <c r="AD267" s="5"/>
      <c r="AE267" s="5" t="str">
        <f>IF(ISBLANK(M267),"",IF(ISBLANK(N267),"",N267 &amp; " ") &amp; M267 &amp; " built in " &amp;R267 &amp; " on a tract of land called " &amp; S267 &amp; " patented by " &amp; TRIM(T267) &amp; " in " &amp; U267 &amp; ";  Original owner(s): " &amp; Q267)</f>
        <v/>
      </c>
      <c r="AF267" s="5" t="str">
        <f>"https://mht.maryland.gov/secure/medusa/PDF/Howard/"&amp;B267&amp;".pdf"</f>
        <v>https://mht.maryland.gov/secure/medusa/PDF/Howard/HO-238.pdf</v>
      </c>
    </row>
    <row r="268" spans="1:32" ht="86.4" x14ac:dyDescent="0.55000000000000004">
      <c r="A268" s="103" t="str">
        <f>HYPERLINK(AF268,B268)</f>
        <v>HO-015</v>
      </c>
      <c r="B268" t="s">
        <v>10161</v>
      </c>
      <c r="C268">
        <f>IFERROR(VALUE(SUBSTITUTE(B268,"HO-","")),9999)</f>
        <v>15</v>
      </c>
      <c r="D268" s="4" t="s">
        <v>774</v>
      </c>
      <c r="E268" s="4" t="s">
        <v>775</v>
      </c>
      <c r="F268" s="22" t="s">
        <v>2912</v>
      </c>
      <c r="G268" s="4" t="s">
        <v>361</v>
      </c>
      <c r="H268" s="4" t="s">
        <v>396</v>
      </c>
      <c r="I268" s="4" t="s">
        <v>136</v>
      </c>
      <c r="J268" s="4" t="s">
        <v>136</v>
      </c>
      <c r="K268" s="4"/>
      <c r="L268" s="4" t="s">
        <v>2589</v>
      </c>
      <c r="M268" s="4" t="s">
        <v>5627</v>
      </c>
      <c r="N268" s="4" t="s">
        <v>5973</v>
      </c>
      <c r="O268" s="4">
        <v>2014</v>
      </c>
      <c r="P268" s="4" t="s">
        <v>5628</v>
      </c>
      <c r="Q268" s="4" t="s">
        <v>9265</v>
      </c>
      <c r="R268" s="22" t="s">
        <v>5629</v>
      </c>
      <c r="S268" s="4" t="s">
        <v>4299</v>
      </c>
      <c r="T268" s="4" t="str">
        <f>IFERROR(VLOOKUP(UPPER(S268),LandGrants[],7,FALSE),"")</f>
        <v>1719-05</v>
      </c>
      <c r="U268" s="4" t="str">
        <f>IFERROR(VLOOKUP(S268,LandGrants[],9,FALSE),"")</f>
        <v xml:space="preserve"> Thomas  Worthington</v>
      </c>
      <c r="V268" s="5" t="s">
        <v>9264</v>
      </c>
      <c r="W268" s="5"/>
      <c r="X268" s="5"/>
      <c r="Y268" s="5"/>
      <c r="Z268" s="5"/>
      <c r="AA268" s="5"/>
      <c r="AB268" s="5"/>
      <c r="AC268" s="5">
        <f>VALUE(SUBSTITUTE(SUBSTITUTE(SUBSTITUTE(RIGHT(B268,4),"HO",""),"O",""),"-",""))</f>
        <v>15</v>
      </c>
      <c r="AD268" s="5"/>
      <c r="AE268" s="5" t="str">
        <f>IF(ISBLANK(M268),"",IF(ISBLANK(N268),"",N268 &amp; " ") &amp; M268 &amp; " built in " &amp;R268 &amp; " on a tract of land called " &amp; S268 &amp; " patented by " &amp; TRIM(T268) &amp; " in " &amp; U268 &amp; ";  Original owner(s): " &amp; Q268)</f>
        <v>Privately-owned Gothic Rivival country manor house with Greek Revival Interior built in 1852 on a tract of land called Altogether patented by 1719-05 in  Thomas  Worthington;  Original owner(s): Samuel Fenby owned the land in the 1830's, sold it to William Tyson in 1848, who sold it to J. Washington Tyson who built the manor house.</v>
      </c>
      <c r="AF268" s="5" t="str">
        <f>"https://mht.maryland.gov/secure/medusa/PDF/Howard/"&amp;B268&amp;".pdf"</f>
        <v>https://mht.maryland.gov/secure/medusa/PDF/Howard/HO-015.pdf</v>
      </c>
    </row>
    <row r="269" spans="1:32" ht="57.6" x14ac:dyDescent="0.55000000000000004">
      <c r="A269" s="103" t="str">
        <f>HYPERLINK(AF269,B269)</f>
        <v>HO-176</v>
      </c>
      <c r="B269" t="s">
        <v>776</v>
      </c>
      <c r="C269">
        <f>IFERROR(VALUE(SUBSTITUTE(B269,"HO-","")),9999)</f>
        <v>176</v>
      </c>
      <c r="D269" s="4" t="s">
        <v>777</v>
      </c>
      <c r="E269" s="4" t="s">
        <v>778</v>
      </c>
      <c r="F269" s="22" t="s">
        <v>2913</v>
      </c>
      <c r="G269" s="4" t="s">
        <v>2374</v>
      </c>
      <c r="H269" s="4" t="s">
        <v>65</v>
      </c>
      <c r="I269" s="4" t="s">
        <v>136</v>
      </c>
      <c r="J269" s="4"/>
      <c r="K269" s="4"/>
      <c r="L269" s="4" t="s">
        <v>975</v>
      </c>
      <c r="M269" s="4"/>
      <c r="N269" s="4"/>
      <c r="O269" s="4"/>
      <c r="P269" s="4"/>
      <c r="Q269" s="4"/>
      <c r="R269" s="22"/>
      <c r="S269" s="4"/>
      <c r="T269" s="4" t="str">
        <f>IFERROR(VLOOKUP(UPPER(S269),LandGrants[],7,FALSE),"")</f>
        <v/>
      </c>
      <c r="U269" s="4" t="str">
        <f>IFERROR(VLOOKUP(S269,LandGrants[],9,FALSE),"")</f>
        <v/>
      </c>
      <c r="V269" s="5"/>
      <c r="W269" s="5"/>
      <c r="X269" s="5"/>
      <c r="Y269" s="5"/>
      <c r="Z269" s="5"/>
      <c r="AA269" s="5"/>
      <c r="AB269" s="5"/>
      <c r="AC269" s="5">
        <f>VALUE(SUBSTITUTE(SUBSTITUTE(SUBSTITUTE(RIGHT(B269,4),"HO",""),"O",""),"-",""))</f>
        <v>176</v>
      </c>
      <c r="AD269" s="5"/>
      <c r="AE269" s="5" t="str">
        <f>IF(ISBLANK(M269),"",IF(ISBLANK(N269),"",N269 &amp; " ") &amp; M269 &amp; " built in " &amp;R269 &amp; " on a tract of land called " &amp; S269 &amp; " patented by " &amp; TRIM(T269) &amp; " in " &amp; U269 &amp; ";  Original owner(s): " &amp; Q269)</f>
        <v/>
      </c>
      <c r="AF269" s="5" t="str">
        <f>"https://mht.maryland.gov/secure/medusa/PDF/Howard/"&amp;B269&amp;".pdf"</f>
        <v>https://mht.maryland.gov/secure/medusa/PDF/Howard/HO-176.pdf</v>
      </c>
    </row>
    <row r="270" spans="1:32" ht="57.6" x14ac:dyDescent="0.55000000000000004">
      <c r="A270" s="103" t="str">
        <f>HYPERLINK(AF270,B270)</f>
        <v>HO-321</v>
      </c>
      <c r="B270" t="s">
        <v>779</v>
      </c>
      <c r="C270">
        <f>IFERROR(VALUE(SUBSTITUTE(B270,"HO-","")),9999)</f>
        <v>321</v>
      </c>
      <c r="D270" s="4" t="s">
        <v>780</v>
      </c>
      <c r="E270" s="4" t="s">
        <v>781</v>
      </c>
      <c r="F270" s="22" t="s">
        <v>2914</v>
      </c>
      <c r="G270" s="4" t="s">
        <v>789</v>
      </c>
      <c r="H270" s="4" t="s">
        <v>47</v>
      </c>
      <c r="I270" s="4" t="s">
        <v>136</v>
      </c>
      <c r="J270" s="4"/>
      <c r="K270" s="4"/>
      <c r="L270" s="4" t="s">
        <v>975</v>
      </c>
      <c r="M270" s="4"/>
      <c r="N270" s="4"/>
      <c r="O270" s="4"/>
      <c r="P270" s="4"/>
      <c r="Q270" s="4"/>
      <c r="R270" s="22"/>
      <c r="S270" s="4"/>
      <c r="T270" s="4" t="str">
        <f>IFERROR(VLOOKUP(UPPER(S270),LandGrants[],7,FALSE),"")</f>
        <v/>
      </c>
      <c r="U270" s="4" t="str">
        <f>IFERROR(VLOOKUP(S270,LandGrants[],9,FALSE),"")</f>
        <v/>
      </c>
      <c r="V270" s="5"/>
      <c r="W270" s="5"/>
      <c r="X270" s="5"/>
      <c r="Y270" s="5"/>
      <c r="Z270" s="5"/>
      <c r="AA270" s="5"/>
      <c r="AB270" s="5"/>
      <c r="AC270" s="5">
        <f>VALUE(SUBSTITUTE(SUBSTITUTE(SUBSTITUTE(RIGHT(B270,4),"HO",""),"O",""),"-",""))</f>
        <v>321</v>
      </c>
      <c r="AD270" s="5"/>
      <c r="AE270" s="5" t="str">
        <f>IF(ISBLANK(M270),"",IF(ISBLANK(N270),"",N270 &amp; " ") &amp; M270 &amp; " built in " &amp;R270 &amp; " on a tract of land called " &amp; S270 &amp; " patented by " &amp; TRIM(T270) &amp; " in " &amp; U270 &amp; ";  Original owner(s): " &amp; Q270)</f>
        <v/>
      </c>
      <c r="AF270" s="5" t="str">
        <f>"https://mht.maryland.gov/secure/medusa/PDF/Howard/"&amp;B270&amp;".pdf"</f>
        <v>https://mht.maryland.gov/secure/medusa/PDF/Howard/HO-321.pdf</v>
      </c>
    </row>
    <row r="271" spans="1:32" ht="57.6" x14ac:dyDescent="0.55000000000000004">
      <c r="A271" s="103" t="str">
        <f>HYPERLINK(AF271,B271)</f>
        <v>HO-190</v>
      </c>
      <c r="B271" t="s">
        <v>782</v>
      </c>
      <c r="C271">
        <f>IFERROR(VALUE(SUBSTITUTE(B271,"HO-","")),9999)</f>
        <v>190</v>
      </c>
      <c r="D271" s="4" t="s">
        <v>783</v>
      </c>
      <c r="E271" s="4" t="s">
        <v>784</v>
      </c>
      <c r="F271" s="22" t="s">
        <v>2915</v>
      </c>
      <c r="G271" s="4" t="s">
        <v>2916</v>
      </c>
      <c r="H271" s="4" t="s">
        <v>61</v>
      </c>
      <c r="I271" s="4" t="s">
        <v>136</v>
      </c>
      <c r="J271" s="4"/>
      <c r="K271" s="4"/>
      <c r="L271" s="4" t="s">
        <v>2585</v>
      </c>
      <c r="M271" s="4"/>
      <c r="N271" s="4"/>
      <c r="O271" s="4"/>
      <c r="P271" s="4"/>
      <c r="Q271" s="4"/>
      <c r="R271" s="22"/>
      <c r="S271" s="4"/>
      <c r="T271" s="4" t="str">
        <f>IFERROR(VLOOKUP(UPPER(S271),LandGrants[],7,FALSE),"")</f>
        <v/>
      </c>
      <c r="U271" s="4" t="str">
        <f>IFERROR(VLOOKUP(S271,LandGrants[],9,FALSE),"")</f>
        <v/>
      </c>
      <c r="V271" s="5"/>
      <c r="W271" s="5"/>
      <c r="X271" s="5"/>
      <c r="Y271" s="5"/>
      <c r="Z271" s="5"/>
      <c r="AA271" s="5"/>
      <c r="AB271" s="5"/>
      <c r="AC271" s="5">
        <f>VALUE(SUBSTITUTE(SUBSTITUTE(SUBSTITUTE(RIGHT(B271,4),"HO",""),"O",""),"-",""))</f>
        <v>190</v>
      </c>
      <c r="AD271" s="5"/>
      <c r="AE271" s="5" t="str">
        <f>IF(ISBLANK(M271),"",IF(ISBLANK(N271),"",N271 &amp; " ") &amp; M271 &amp; " built in " &amp;R271 &amp; " on a tract of land called " &amp; S271 &amp; " patented by " &amp; TRIM(T271) &amp; " in " &amp; U271 &amp; ";  Original owner(s): " &amp; Q271)</f>
        <v/>
      </c>
      <c r="AF271" s="5" t="str">
        <f>"https://mht.maryland.gov/secure/medusa/PDF/Howard/"&amp;B271&amp;".pdf"</f>
        <v>https://mht.maryland.gov/secure/medusa/PDF/Howard/HO-190.pdf</v>
      </c>
    </row>
    <row r="272" spans="1:32" ht="57.6" x14ac:dyDescent="0.55000000000000004">
      <c r="A272" s="103" t="str">
        <f>HYPERLINK(AF272,B272)</f>
        <v>HO-782</v>
      </c>
      <c r="B272" t="s">
        <v>785</v>
      </c>
      <c r="C272">
        <f>IFERROR(VALUE(SUBSTITUTE(B272,"HO-","")),9999)</f>
        <v>782</v>
      </c>
      <c r="D272" s="4" t="s">
        <v>786</v>
      </c>
      <c r="E272" s="4"/>
      <c r="F272" s="22" t="s">
        <v>2585</v>
      </c>
      <c r="G272" s="4">
        <v>0</v>
      </c>
      <c r="H272" s="4" t="s">
        <v>212</v>
      </c>
      <c r="I272" s="4"/>
      <c r="J272" s="4"/>
      <c r="K272" s="4"/>
      <c r="L272" s="4" t="s">
        <v>2590</v>
      </c>
      <c r="M272" s="4"/>
      <c r="N272" s="4"/>
      <c r="O272" s="4"/>
      <c r="P272" s="4"/>
      <c r="Q272" s="4"/>
      <c r="R272" s="22"/>
      <c r="S272" s="4"/>
      <c r="T272" s="4" t="str">
        <f>IFERROR(VLOOKUP(UPPER(S272),LandGrants[],7,FALSE),"")</f>
        <v/>
      </c>
      <c r="U272" s="4" t="str">
        <f>IFERROR(VLOOKUP(S272,LandGrants[],9,FALSE),"")</f>
        <v/>
      </c>
      <c r="V272" s="5"/>
      <c r="W272" s="5"/>
      <c r="X272" s="5"/>
      <c r="Y272" s="5"/>
      <c r="Z272" s="5"/>
      <c r="AA272" s="5"/>
      <c r="AB272" s="5"/>
      <c r="AC272" s="5">
        <f>VALUE(SUBSTITUTE(SUBSTITUTE(SUBSTITUTE(RIGHT(B272,4),"HO",""),"O",""),"-",""))</f>
        <v>782</v>
      </c>
      <c r="AD272" s="5"/>
      <c r="AE272" s="5" t="str">
        <f>IF(ISBLANK(M272),"",IF(ISBLANK(N272),"",N272 &amp; " ") &amp; M272 &amp; " built in " &amp;R272 &amp; " on a tract of land called " &amp; S272 &amp; " patented by " &amp; TRIM(T272) &amp; " in " &amp; U272 &amp; ";  Original owner(s): " &amp; Q272)</f>
        <v/>
      </c>
      <c r="AF272" s="5" t="str">
        <f>"https://mht.maryland.gov/secure/medusa/PDF/Howard/"&amp;B272&amp;".pdf"</f>
        <v>https://mht.maryland.gov/secure/medusa/PDF/Howard/HO-782.pdf</v>
      </c>
    </row>
    <row r="273" spans="1:32" ht="57.6" x14ac:dyDescent="0.55000000000000004">
      <c r="A273" s="103" t="str">
        <f>HYPERLINK(AF273,B273)</f>
        <v>HO-382</v>
      </c>
      <c r="B273" t="s">
        <v>787</v>
      </c>
      <c r="C273">
        <f>IFERROR(VALUE(SUBSTITUTE(B273,"HO-","")),9999)</f>
        <v>382</v>
      </c>
      <c r="D273" s="4" t="s">
        <v>788</v>
      </c>
      <c r="E273" s="4" t="s">
        <v>789</v>
      </c>
      <c r="F273" s="22" t="s">
        <v>2585</v>
      </c>
      <c r="G273" s="4" t="s">
        <v>789</v>
      </c>
      <c r="H273" s="4" t="s">
        <v>47</v>
      </c>
      <c r="I273" s="4"/>
      <c r="J273" s="4"/>
      <c r="K273" s="4"/>
      <c r="L273" s="4" t="s">
        <v>2583</v>
      </c>
      <c r="M273" s="4"/>
      <c r="N273" s="4"/>
      <c r="O273" s="4"/>
      <c r="P273" s="4"/>
      <c r="Q273" s="4"/>
      <c r="R273" s="22"/>
      <c r="S273" s="4"/>
      <c r="T273" s="4" t="str">
        <f>IFERROR(VLOOKUP(UPPER(S273),LandGrants[],7,FALSE),"")</f>
        <v/>
      </c>
      <c r="U273" s="4" t="str">
        <f>IFERROR(VLOOKUP(S273,LandGrants[],9,FALSE),"")</f>
        <v/>
      </c>
      <c r="V273" s="5"/>
      <c r="W273" s="5"/>
      <c r="X273" s="5"/>
      <c r="Y273" s="5"/>
      <c r="Z273" s="5"/>
      <c r="AA273" s="5"/>
      <c r="AB273" s="5"/>
      <c r="AC273" s="5">
        <f>VALUE(SUBSTITUTE(SUBSTITUTE(SUBSTITUTE(RIGHT(B273,4),"HO",""),"O",""),"-",""))</f>
        <v>382</v>
      </c>
      <c r="AD273" s="5"/>
      <c r="AE273" s="5" t="str">
        <f>IF(ISBLANK(M273),"",IF(ISBLANK(N273),"",N273 &amp; " ") &amp; M273 &amp; " built in " &amp;R273 &amp; " on a tract of land called " &amp; S273 &amp; " patented by " &amp; TRIM(T273) &amp; " in " &amp; U273 &amp; ";  Original owner(s): " &amp; Q273)</f>
        <v/>
      </c>
      <c r="AF273" s="5" t="str">
        <f>"https://mht.maryland.gov/secure/medusa/PDF/Howard/"&amp;B273&amp;".pdf"</f>
        <v>https://mht.maryland.gov/secure/medusa/PDF/Howard/HO-382.pdf</v>
      </c>
    </row>
    <row r="274" spans="1:32" ht="57.6" x14ac:dyDescent="0.55000000000000004">
      <c r="A274" s="103" t="str">
        <f>HYPERLINK(AF274,B274)</f>
        <v>HO-222</v>
      </c>
      <c r="B274" t="s">
        <v>790</v>
      </c>
      <c r="C274">
        <f>IFERROR(VALUE(SUBSTITUTE(B274,"HO-","")),9999)</f>
        <v>222</v>
      </c>
      <c r="D274" s="4" t="s">
        <v>791</v>
      </c>
      <c r="E274" s="4" t="s">
        <v>792</v>
      </c>
      <c r="F274" s="22" t="s">
        <v>2917</v>
      </c>
      <c r="G274" s="4" t="s">
        <v>2751</v>
      </c>
      <c r="H274" s="4" t="s">
        <v>204</v>
      </c>
      <c r="I274" s="4"/>
      <c r="J274" s="4"/>
      <c r="K274" s="4"/>
      <c r="L274" s="4" t="s">
        <v>975</v>
      </c>
      <c r="M274" s="4"/>
      <c r="N274" s="4"/>
      <c r="O274" s="4"/>
      <c r="P274" s="4"/>
      <c r="Q274" s="4"/>
      <c r="R274" s="22"/>
      <c r="S274" s="4"/>
      <c r="T274" s="4" t="str">
        <f>IFERROR(VLOOKUP(UPPER(S274),LandGrants[],7,FALSE),"")</f>
        <v/>
      </c>
      <c r="U274" s="4" t="str">
        <f>IFERROR(VLOOKUP(S274,LandGrants[],9,FALSE),"")</f>
        <v/>
      </c>
      <c r="V274" s="5"/>
      <c r="W274" s="5"/>
      <c r="X274" s="5"/>
      <c r="Y274" s="5"/>
      <c r="Z274" s="5"/>
      <c r="AA274" s="5"/>
      <c r="AB274" s="5"/>
      <c r="AC274" s="5">
        <f>VALUE(SUBSTITUTE(SUBSTITUTE(SUBSTITUTE(RIGHT(B274,4),"HO",""),"O",""),"-",""))</f>
        <v>222</v>
      </c>
      <c r="AD274" s="5"/>
      <c r="AE274" s="5" t="str">
        <f>IF(ISBLANK(M274),"",IF(ISBLANK(N274),"",N274 &amp; " ") &amp; M274 &amp; " built in " &amp;R274 &amp; " on a tract of land called " &amp; S274 &amp; " patented by " &amp; TRIM(T274) &amp; " in " &amp; U274 &amp; ";  Original owner(s): " &amp; Q274)</f>
        <v/>
      </c>
      <c r="AF274" s="5" t="str">
        <f>"https://mht.maryland.gov/secure/medusa/PDF/Howard/"&amp;B274&amp;".pdf"</f>
        <v>https://mht.maryland.gov/secure/medusa/PDF/Howard/HO-222.pdf</v>
      </c>
    </row>
    <row r="275" spans="1:32" ht="57.6" x14ac:dyDescent="0.55000000000000004">
      <c r="A275" s="103" t="str">
        <f>HYPERLINK(AF275,B275)</f>
        <v>HO-188</v>
      </c>
      <c r="B275" t="s">
        <v>793</v>
      </c>
      <c r="C275">
        <f>IFERROR(VALUE(SUBSTITUTE(B275,"HO-","")),9999)</f>
        <v>188</v>
      </c>
      <c r="D275" s="4" t="s">
        <v>794</v>
      </c>
      <c r="E275" s="4" t="s">
        <v>795</v>
      </c>
      <c r="F275" s="22" t="s">
        <v>2585</v>
      </c>
      <c r="G275" s="4" t="s">
        <v>795</v>
      </c>
      <c r="H275" s="4" t="s">
        <v>71</v>
      </c>
      <c r="I275" s="4"/>
      <c r="J275" s="4"/>
      <c r="K275" s="4"/>
      <c r="L275" s="4" t="s">
        <v>2585</v>
      </c>
      <c r="M275" s="4"/>
      <c r="N275" s="4"/>
      <c r="O275" s="4"/>
      <c r="P275" s="4"/>
      <c r="Q275" s="4"/>
      <c r="R275" s="22"/>
      <c r="S275" s="4"/>
      <c r="T275" s="4" t="str">
        <f>IFERROR(VLOOKUP(UPPER(S275),LandGrants[],7,FALSE),"")</f>
        <v/>
      </c>
      <c r="U275" s="4" t="str">
        <f>IFERROR(VLOOKUP(S275,LandGrants[],9,FALSE),"")</f>
        <v/>
      </c>
      <c r="V275" s="5"/>
      <c r="W275" s="5"/>
      <c r="X275" s="5"/>
      <c r="Y275" s="5"/>
      <c r="Z275" s="5"/>
      <c r="AA275" s="5"/>
      <c r="AB275" s="5"/>
      <c r="AC275" s="5">
        <f>VALUE(SUBSTITUTE(SUBSTITUTE(SUBSTITUTE(RIGHT(B275,4),"HO",""),"O",""),"-",""))</f>
        <v>188</v>
      </c>
      <c r="AD275" s="5"/>
      <c r="AE275" s="5" t="str">
        <f>IF(ISBLANK(M275),"",IF(ISBLANK(N275),"",N275 &amp; " ") &amp; M275 &amp; " built in " &amp;R275 &amp; " on a tract of land called " &amp; S275 &amp; " patented by " &amp; TRIM(T275) &amp; " in " &amp; U275 &amp; ";  Original owner(s): " &amp; Q275)</f>
        <v/>
      </c>
      <c r="AF275" s="5" t="str">
        <f>"https://mht.maryland.gov/secure/medusa/PDF/Howard/"&amp;B275&amp;".pdf"</f>
        <v>https://mht.maryland.gov/secure/medusa/PDF/Howard/HO-188.pdf</v>
      </c>
    </row>
    <row r="276" spans="1:32" ht="57.6" x14ac:dyDescent="0.55000000000000004">
      <c r="A276" s="103" t="str">
        <f>HYPERLINK(AF276,B276)</f>
        <v>HO-421</v>
      </c>
      <c r="B276" t="s">
        <v>796</v>
      </c>
      <c r="C276">
        <f>IFERROR(VALUE(SUBSTITUTE(B276,"HO-","")),9999)</f>
        <v>421</v>
      </c>
      <c r="D276" s="4" t="s">
        <v>797</v>
      </c>
      <c r="E276" s="4" t="s">
        <v>798</v>
      </c>
      <c r="F276" s="22" t="s">
        <v>2918</v>
      </c>
      <c r="G276" s="4" t="s">
        <v>2818</v>
      </c>
      <c r="H276" s="4" t="s">
        <v>71</v>
      </c>
      <c r="I276" s="4"/>
      <c r="J276" s="4"/>
      <c r="K276" s="4"/>
      <c r="L276" s="4" t="s">
        <v>975</v>
      </c>
      <c r="M276" s="4"/>
      <c r="N276" s="4"/>
      <c r="O276" s="4"/>
      <c r="P276" s="4"/>
      <c r="Q276" s="4"/>
      <c r="R276" s="22"/>
      <c r="S276" s="4"/>
      <c r="T276" s="4" t="str">
        <f>IFERROR(VLOOKUP(UPPER(S276),LandGrants[],7,FALSE),"")</f>
        <v/>
      </c>
      <c r="U276" s="4" t="str">
        <f>IFERROR(VLOOKUP(S276,LandGrants[],9,FALSE),"")</f>
        <v/>
      </c>
      <c r="V276" s="5"/>
      <c r="W276" s="5"/>
      <c r="X276" s="5"/>
      <c r="Y276" s="5"/>
      <c r="Z276" s="5"/>
      <c r="AA276" s="5"/>
      <c r="AB276" s="5"/>
      <c r="AC276" s="5">
        <f>VALUE(SUBSTITUTE(SUBSTITUTE(SUBSTITUTE(RIGHT(B276,4),"HO",""),"O",""),"-",""))</f>
        <v>421</v>
      </c>
      <c r="AD276" s="5"/>
      <c r="AE276" s="5" t="str">
        <f>IF(ISBLANK(M276),"",IF(ISBLANK(N276),"",N276 &amp; " ") &amp; M276 &amp; " built in " &amp;R276 &amp; " on a tract of land called " &amp; S276 &amp; " patented by " &amp; TRIM(T276) &amp; " in " &amp; U276 &amp; ";  Original owner(s): " &amp; Q276)</f>
        <v/>
      </c>
      <c r="AF276" s="5" t="str">
        <f>"https://mht.maryland.gov/secure/medusa/PDF/Howard/"&amp;B276&amp;".pdf"</f>
        <v>https://mht.maryland.gov/secure/medusa/PDF/Howard/HO-421.pdf</v>
      </c>
    </row>
    <row r="277" spans="1:32" ht="57.6" x14ac:dyDescent="0.55000000000000004">
      <c r="A277" s="103" t="str">
        <f>HYPERLINK(AF277,B277)</f>
        <v>HO-412</v>
      </c>
      <c r="B277" t="s">
        <v>799</v>
      </c>
      <c r="C277">
        <f>IFERROR(VALUE(SUBSTITUTE(B277,"HO-","")),9999)</f>
        <v>412</v>
      </c>
      <c r="D277" s="4" t="s">
        <v>800</v>
      </c>
      <c r="E277" s="4" t="s">
        <v>4073</v>
      </c>
      <c r="F277" s="22">
        <v>9579</v>
      </c>
      <c r="G277" s="4" t="s">
        <v>578</v>
      </c>
      <c r="H277" s="4" t="s">
        <v>40</v>
      </c>
      <c r="I277" s="4"/>
      <c r="J277" s="4"/>
      <c r="K277" s="4"/>
      <c r="L277" s="4" t="s">
        <v>975</v>
      </c>
      <c r="M277" s="4" t="s">
        <v>4085</v>
      </c>
      <c r="N277" s="4" t="s">
        <v>5973</v>
      </c>
      <c r="O277" s="4">
        <v>1981</v>
      </c>
      <c r="P277" s="4" t="s">
        <v>3519</v>
      </c>
      <c r="Q277" s="4" t="s">
        <v>3518</v>
      </c>
      <c r="R277" s="22" t="s">
        <v>3524</v>
      </c>
      <c r="S277" s="4" t="s">
        <v>8877</v>
      </c>
      <c r="T277" s="4" t="str">
        <f>IFERROR(VLOOKUP(UPPER(S277),LandGrants[],7,FALSE),"")</f>
        <v/>
      </c>
      <c r="U277" s="4" t="str">
        <f>IFERROR(VLOOKUP(S277,LandGrants[],9,FALSE),"")</f>
        <v xml:space="preserve"> Peter  Pinkstone</v>
      </c>
      <c r="V277" s="5"/>
      <c r="W277" s="11" t="s">
        <v>3932</v>
      </c>
      <c r="X277" s="5"/>
      <c r="Y277" s="5"/>
      <c r="Z277" s="5"/>
      <c r="AA277" s="5"/>
      <c r="AB277" s="5"/>
      <c r="AC277" s="5">
        <f>VALUE(SUBSTITUTE(SUBSTITUTE(SUBSTITUTE(RIGHT(B277,4),"HO",""),"O",""),"-",""))</f>
        <v>412</v>
      </c>
      <c r="AD277" s="5"/>
      <c r="AE277" s="5" t="str">
        <f>IF(ISBLANK(M277),"",IF(ISBLANK(N277),"",N277 &amp; " ") &amp; M277 &amp; " built in " &amp;R277 &amp; " on a tract of land called " &amp; S277 &amp; " patented by " &amp; TRIM(T277) &amp; " in " &amp; U277 &amp; ";  Original owner(s): " &amp; Q277)</f>
        <v>Privately-owned 2-story frame farmhouse, also an older stone house built in 1815-20 on a tract of land called Pinkstones Delight patented by  in  Peter  Pinkstone;  Original owner(s): Ferdinand Pue(?) then Thomas B. Dorsey b.1761</v>
      </c>
      <c r="AF277" s="5" t="str">
        <f>"https://mht.maryland.gov/secure/medusa/PDF/Howard/"&amp;B277&amp;".pdf"</f>
        <v>https://mht.maryland.gov/secure/medusa/PDF/Howard/HO-412.pdf</v>
      </c>
    </row>
    <row r="278" spans="1:32" ht="57.6" x14ac:dyDescent="0.55000000000000004">
      <c r="A278" s="103" t="str">
        <f>HYPERLINK(AF278,B278)</f>
        <v>HO-734</v>
      </c>
      <c r="B278" t="s">
        <v>801</v>
      </c>
      <c r="C278">
        <f>IFERROR(VALUE(SUBSTITUTE(B278,"HO-","")),9999)</f>
        <v>734</v>
      </c>
      <c r="D278" s="4" t="s">
        <v>802</v>
      </c>
      <c r="E278" s="4"/>
      <c r="F278" s="22" t="s">
        <v>2585</v>
      </c>
      <c r="G278" s="4">
        <v>0</v>
      </c>
      <c r="H278" s="4" t="s">
        <v>40</v>
      </c>
      <c r="I278" s="4"/>
      <c r="J278" s="4"/>
      <c r="K278" s="4"/>
      <c r="L278" s="4" t="s">
        <v>2585</v>
      </c>
      <c r="M278" s="4"/>
      <c r="N278" s="4"/>
      <c r="O278" s="4"/>
      <c r="P278" s="4"/>
      <c r="Q278" s="4"/>
      <c r="R278" s="22"/>
      <c r="S278" s="4"/>
      <c r="T278" s="4" t="str">
        <f>IFERROR(VLOOKUP(UPPER(S278),LandGrants[],7,FALSE),"")</f>
        <v/>
      </c>
      <c r="U278" s="4" t="str">
        <f>IFERROR(VLOOKUP(S278,LandGrants[],9,FALSE),"")</f>
        <v/>
      </c>
      <c r="V278" s="5"/>
      <c r="W278" s="5"/>
      <c r="X278" s="5"/>
      <c r="Y278" s="5"/>
      <c r="Z278" s="5"/>
      <c r="AA278" s="5"/>
      <c r="AB278" s="5"/>
      <c r="AC278" s="5">
        <f>VALUE(SUBSTITUTE(SUBSTITUTE(SUBSTITUTE(RIGHT(B278,4),"HO",""),"O",""),"-",""))</f>
        <v>734</v>
      </c>
      <c r="AD278" s="5"/>
      <c r="AE278" s="5" t="str">
        <f>IF(ISBLANK(M278),"",IF(ISBLANK(N278),"",N278 &amp; " ") &amp; M278 &amp; " built in " &amp;R278 &amp; " on a tract of land called " &amp; S278 &amp; " patented by " &amp; TRIM(T278) &amp; " in " &amp; U278 &amp; ";  Original owner(s): " &amp; Q278)</f>
        <v/>
      </c>
      <c r="AF278" s="5" t="str">
        <f>"https://mht.maryland.gov/secure/medusa/PDF/Howard/"&amp;B278&amp;".pdf"</f>
        <v>https://mht.maryland.gov/secure/medusa/PDF/Howard/HO-734.pdf</v>
      </c>
    </row>
    <row r="279" spans="1:32" ht="57.6" x14ac:dyDescent="0.55000000000000004">
      <c r="A279" s="103" t="str">
        <f>HYPERLINK(AF279,B279)</f>
        <v>HO-999</v>
      </c>
      <c r="B279" t="s">
        <v>803</v>
      </c>
      <c r="C279">
        <f>IFERROR(VALUE(SUBSTITUTE(B279,"HO-","")),9999)</f>
        <v>999</v>
      </c>
      <c r="D279" s="4" t="s">
        <v>804</v>
      </c>
      <c r="E279" s="4" t="s">
        <v>805</v>
      </c>
      <c r="F279" s="22" t="s">
        <v>2919</v>
      </c>
      <c r="G279" s="4" t="s">
        <v>2628</v>
      </c>
      <c r="H279" s="4" t="s">
        <v>36</v>
      </c>
      <c r="I279" s="4" t="s">
        <v>136</v>
      </c>
      <c r="J279" s="4"/>
      <c r="K279" s="4"/>
      <c r="L279" s="4" t="s">
        <v>2585</v>
      </c>
      <c r="M279" s="4"/>
      <c r="N279" s="4"/>
      <c r="O279" s="4"/>
      <c r="P279" s="4"/>
      <c r="Q279" s="4"/>
      <c r="R279" s="22"/>
      <c r="S279" s="4" t="s">
        <v>8220</v>
      </c>
      <c r="T279" s="4" t="str">
        <f>IFERROR(VLOOKUP(UPPER(S279),LandGrants[],7,FALSE),"")</f>
        <v>1746-01</v>
      </c>
      <c r="U279" s="4" t="str">
        <f>IFERROR(VLOOKUP(S279,LandGrants[],9,FALSE),"")</f>
        <v xml:space="preserve"> Samuel  Gaither</v>
      </c>
      <c r="V279" s="5"/>
      <c r="W279" s="5"/>
      <c r="X279" s="5"/>
      <c r="Y279" s="5"/>
      <c r="Z279" s="5"/>
      <c r="AA279" s="5"/>
      <c r="AB279" s="5"/>
      <c r="AC279" s="5">
        <f>VALUE(SUBSTITUTE(SUBSTITUTE(SUBSTITUTE(RIGHT(B279,4),"HO",""),"O",""),"-",""))</f>
        <v>999</v>
      </c>
      <c r="AD279" s="5"/>
      <c r="AE279" s="5" t="str">
        <f>IF(ISBLANK(M279),"",IF(ISBLANK(N279),"",N279 &amp; " ") &amp; M279 &amp; " built in " &amp;R279 &amp; " on a tract of land called " &amp; S279 &amp; " patented by " &amp; TRIM(T279) &amp; " in " &amp; U279 &amp; ";  Original owner(s): " &amp; Q279)</f>
        <v/>
      </c>
      <c r="AF279" s="5" t="str">
        <f>"https://mht.maryland.gov/secure/medusa/PDF/Howard/"&amp;B279&amp;".pdf"</f>
        <v>https://mht.maryland.gov/secure/medusa/PDF/Howard/HO-999.pdf</v>
      </c>
    </row>
    <row r="280" spans="1:32" ht="57.6" x14ac:dyDescent="0.55000000000000004">
      <c r="A280" s="103" t="str">
        <f>HYPERLINK(AF280,B280)</f>
        <v>HO-854</v>
      </c>
      <c r="B280" t="s">
        <v>806</v>
      </c>
      <c r="C280">
        <f>IFERROR(VALUE(SUBSTITUTE(B280,"HO-","")),9999)</f>
        <v>854</v>
      </c>
      <c r="D280" s="4" t="s">
        <v>807</v>
      </c>
      <c r="E280" s="4" t="s">
        <v>808</v>
      </c>
      <c r="F280" s="22" t="s">
        <v>2920</v>
      </c>
      <c r="G280" s="4" t="s">
        <v>2921</v>
      </c>
      <c r="H280" s="4" t="s">
        <v>40</v>
      </c>
      <c r="I280" s="4" t="s">
        <v>136</v>
      </c>
      <c r="J280" s="4"/>
      <c r="K280" s="4"/>
      <c r="L280" s="4" t="s">
        <v>975</v>
      </c>
      <c r="M280" s="4"/>
      <c r="N280" s="4"/>
      <c r="O280" s="4"/>
      <c r="P280" s="4"/>
      <c r="Q280" s="4"/>
      <c r="R280" s="22"/>
      <c r="S280" s="4"/>
      <c r="T280" s="4" t="str">
        <f>IFERROR(VLOOKUP(UPPER(S280),LandGrants[],7,FALSE),"")</f>
        <v/>
      </c>
      <c r="U280" s="4" t="str">
        <f>IFERROR(VLOOKUP(S280,LandGrants[],9,FALSE),"")</f>
        <v/>
      </c>
      <c r="V280" s="5"/>
      <c r="W280" s="5"/>
      <c r="X280" s="5"/>
      <c r="Y280" s="5"/>
      <c r="Z280" s="5"/>
      <c r="AA280" s="5"/>
      <c r="AB280" s="5"/>
      <c r="AC280" s="5">
        <f>VALUE(SUBSTITUTE(SUBSTITUTE(SUBSTITUTE(RIGHT(B280,4),"HO",""),"O",""),"-",""))</f>
        <v>854</v>
      </c>
      <c r="AD280" s="5"/>
      <c r="AE280" s="5" t="str">
        <f>IF(ISBLANK(M280),"",IF(ISBLANK(N280),"",N280 &amp; " ") &amp; M280 &amp; " built in " &amp;R280 &amp; " on a tract of land called " &amp; S280 &amp; " patented by " &amp; TRIM(T280) &amp; " in " &amp; U280 &amp; ";  Original owner(s): " &amp; Q280)</f>
        <v/>
      </c>
      <c r="AF280" s="5" t="str">
        <f>"https://mht.maryland.gov/secure/medusa/PDF/Howard/"&amp;B280&amp;".pdf"</f>
        <v>https://mht.maryland.gov/secure/medusa/PDF/Howard/HO-854.pdf</v>
      </c>
    </row>
    <row r="281" spans="1:32" ht="72" x14ac:dyDescent="0.55000000000000004">
      <c r="A281" s="103" t="str">
        <f>HYPERLINK(AF281,B281)</f>
        <v>HO-424</v>
      </c>
      <c r="B281" t="s">
        <v>809</v>
      </c>
      <c r="C281">
        <f>IFERROR(VALUE(SUBSTITUTE(B281,"HO-","")),9999)</f>
        <v>424</v>
      </c>
      <c r="D281" s="4" t="s">
        <v>810</v>
      </c>
      <c r="E281" s="4" t="s">
        <v>811</v>
      </c>
      <c r="F281" s="22" t="s">
        <v>2922</v>
      </c>
      <c r="G281" s="4" t="s">
        <v>2923</v>
      </c>
      <c r="H281" s="4" t="s">
        <v>36</v>
      </c>
      <c r="I281" s="4"/>
      <c r="J281" s="4"/>
      <c r="K281" s="4"/>
      <c r="L281" s="4" t="s">
        <v>975</v>
      </c>
      <c r="M281" s="4" t="s">
        <v>6051</v>
      </c>
      <c r="N281" s="4" t="s">
        <v>5973</v>
      </c>
      <c r="O281" s="4"/>
      <c r="P281" s="4"/>
      <c r="Q281" s="4" t="s">
        <v>6040</v>
      </c>
      <c r="R281" s="22" t="s">
        <v>3723</v>
      </c>
      <c r="S281" s="4" t="s">
        <v>5753</v>
      </c>
      <c r="T281" s="4" t="str">
        <f>IFERROR(VLOOKUP(UPPER(S281),LandGrants[],7,FALSE),"")</f>
        <v>1720-11</v>
      </c>
      <c r="U281" s="4" t="str">
        <f>IFERROR(VLOOKUP(S281,LandGrants[],9,FALSE),"")</f>
        <v xml:space="preserve"> Thomas  Worthington</v>
      </c>
      <c r="V281" s="5"/>
      <c r="W281" s="5"/>
      <c r="X281" s="5"/>
      <c r="Y281" s="5"/>
      <c r="Z281" s="5"/>
      <c r="AA281" s="5"/>
      <c r="AB281" s="5"/>
      <c r="AC281" s="5">
        <f>VALUE(SUBSTITUTE(SUBSTITUTE(SUBSTITUTE(RIGHT(B281,4),"HO",""),"O",""),"-",""))</f>
        <v>424</v>
      </c>
      <c r="AD281" s="5"/>
      <c r="AE281" s="5" t="str">
        <f>IF(ISBLANK(M281),"",IF(ISBLANK(N281),"",N281 &amp; " ") &amp; M281 &amp; " built in " &amp;R281 &amp; " on a tract of land called " &amp; S281 &amp; " patented by " &amp; TRIM(T281) &amp; " in " &amp; U281 &amp; ";  Original owner(s): " &amp; Q281)</f>
        <v>Privately-owned log house with more recent additions built in 1720 on a tract of land called Grimmetts Chance patented by 1720-11 in  Thomas  Worthington;  Original owner(s): Robert Grimmet bought the land from Henry Ridgely then sold it to Thomas Worthington who acted as a banker for the deal.  The land was surveyed in 1720.</v>
      </c>
      <c r="AF281" s="5" t="str">
        <f>"https://mht.maryland.gov/secure/medusa/PDF/Howard/"&amp;B281&amp;".pdf"</f>
        <v>https://mht.maryland.gov/secure/medusa/PDF/Howard/HO-424.pdf</v>
      </c>
    </row>
    <row r="282" spans="1:32" ht="57.6" x14ac:dyDescent="0.55000000000000004">
      <c r="A282" s="103" t="str">
        <f>HYPERLINK(AF282,B282)</f>
        <v>HO-1058</v>
      </c>
      <c r="B282" t="s">
        <v>812</v>
      </c>
      <c r="C282">
        <f>IFERROR(VALUE(SUBSTITUTE(B282,"HO-","")),9999)</f>
        <v>1058</v>
      </c>
      <c r="D282" s="4" t="s">
        <v>813</v>
      </c>
      <c r="E282" s="4" t="s">
        <v>814</v>
      </c>
      <c r="F282" s="22" t="s">
        <v>2924</v>
      </c>
      <c r="G282" s="4" t="s">
        <v>1560</v>
      </c>
      <c r="H282" s="4" t="s">
        <v>815</v>
      </c>
      <c r="I282" s="4" t="s">
        <v>136</v>
      </c>
      <c r="J282" s="4"/>
      <c r="K282" s="4"/>
      <c r="L282" s="4" t="s">
        <v>2589</v>
      </c>
      <c r="M282" s="4"/>
      <c r="N282" s="4"/>
      <c r="O282" s="4"/>
      <c r="P282" s="4"/>
      <c r="Q282" s="4"/>
      <c r="R282" s="22"/>
      <c r="S282" s="4"/>
      <c r="T282" s="4" t="str">
        <f>IFERROR(VLOOKUP(UPPER(S282),LandGrants[],7,FALSE),"")</f>
        <v/>
      </c>
      <c r="U282" s="4" t="str">
        <f>IFERROR(VLOOKUP(S282,LandGrants[],9,FALSE),"")</f>
        <v/>
      </c>
      <c r="V282" s="5"/>
      <c r="W282" s="5"/>
      <c r="X282" s="5"/>
      <c r="Y282" s="5"/>
      <c r="Z282" s="5"/>
      <c r="AA282" s="5"/>
      <c r="AB282" s="5"/>
      <c r="AC282" s="5">
        <f>VALUE(SUBSTITUTE(SUBSTITUTE(SUBSTITUTE(RIGHT(B282,4),"HO",""),"O",""),"-",""))</f>
        <v>1058</v>
      </c>
      <c r="AD282" s="5"/>
      <c r="AE282" s="5" t="str">
        <f>IF(ISBLANK(M282),"",IF(ISBLANK(N282),"",N282 &amp; " ") &amp; M282 &amp; " built in " &amp;R282 &amp; " on a tract of land called " &amp; S282 &amp; " patented by " &amp; TRIM(T282) &amp; " in " &amp; U282 &amp; ";  Original owner(s): " &amp; Q282)</f>
        <v/>
      </c>
      <c r="AF282" s="5" t="str">
        <f>"https://mht.maryland.gov/secure/medusa/PDF/Howard/"&amp;B282&amp;".pdf"</f>
        <v>https://mht.maryland.gov/secure/medusa/PDF/Howard/HO-1058.pdf</v>
      </c>
    </row>
    <row r="283" spans="1:32" ht="57.6" x14ac:dyDescent="0.55000000000000004">
      <c r="A283" s="103" t="str">
        <f>HYPERLINK(AF283,B283)</f>
        <v>HO-524</v>
      </c>
      <c r="B283" t="s">
        <v>816</v>
      </c>
      <c r="C283">
        <f>IFERROR(VALUE(SUBSTITUTE(B283,"HO-","")),9999)</f>
        <v>524</v>
      </c>
      <c r="D283" s="4" t="s">
        <v>817</v>
      </c>
      <c r="E283" s="4" t="s">
        <v>818</v>
      </c>
      <c r="F283" s="22" t="s">
        <v>2925</v>
      </c>
      <c r="G283" s="4" t="s">
        <v>1560</v>
      </c>
      <c r="H283" s="4" t="s">
        <v>71</v>
      </c>
      <c r="I283" s="4"/>
      <c r="J283" s="4"/>
      <c r="K283" s="4"/>
      <c r="L283" s="4" t="s">
        <v>2584</v>
      </c>
      <c r="M283" s="4"/>
      <c r="N283" s="4"/>
      <c r="O283" s="4"/>
      <c r="P283" s="4"/>
      <c r="Q283" s="4"/>
      <c r="R283" s="22"/>
      <c r="S283" s="4"/>
      <c r="T283" s="4" t="str">
        <f>IFERROR(VLOOKUP(UPPER(S283),LandGrants[],7,FALSE),"")</f>
        <v/>
      </c>
      <c r="U283" s="4" t="str">
        <f>IFERROR(VLOOKUP(S283,LandGrants[],9,FALSE),"")</f>
        <v/>
      </c>
      <c r="V283" s="5"/>
      <c r="W283" s="5"/>
      <c r="X283" s="5"/>
      <c r="Y283" s="5"/>
      <c r="Z283" s="5"/>
      <c r="AA283" s="5"/>
      <c r="AB283" s="5"/>
      <c r="AC283" s="5">
        <f>VALUE(SUBSTITUTE(SUBSTITUTE(SUBSTITUTE(RIGHT(B283,4),"HO",""),"O",""),"-",""))</f>
        <v>524</v>
      </c>
      <c r="AD283" s="5"/>
      <c r="AE283" s="5" t="str">
        <f>IF(ISBLANK(M283),"",IF(ISBLANK(N283),"",N283 &amp; " ") &amp; M283 &amp; " built in " &amp;R283 &amp; " on a tract of land called " &amp; S283 &amp; " patented by " &amp; TRIM(T283) &amp; " in " &amp; U283 &amp; ";  Original owner(s): " &amp; Q283)</f>
        <v/>
      </c>
      <c r="AF283" s="5" t="str">
        <f>"https://mht.maryland.gov/secure/medusa/PDF/Howard/"&amp;B283&amp;".pdf"</f>
        <v>https://mht.maryland.gov/secure/medusa/PDF/Howard/HO-524.pdf</v>
      </c>
    </row>
    <row r="284" spans="1:32" ht="57.6" x14ac:dyDescent="0.55000000000000004">
      <c r="A284" s="103" t="str">
        <f>HYPERLINK(AF284,B284)</f>
        <v>HO-742</v>
      </c>
      <c r="B284" t="s">
        <v>819</v>
      </c>
      <c r="C284">
        <f>IFERROR(VALUE(SUBSTITUTE(B284,"HO-","")),9999)</f>
        <v>742</v>
      </c>
      <c r="D284" s="4" t="s">
        <v>820</v>
      </c>
      <c r="E284" s="4" t="s">
        <v>821</v>
      </c>
      <c r="F284" s="22" t="s">
        <v>2585</v>
      </c>
      <c r="G284" s="4" t="s">
        <v>821</v>
      </c>
      <c r="H284" s="4" t="s">
        <v>815</v>
      </c>
      <c r="I284" s="4"/>
      <c r="J284" s="4"/>
      <c r="K284" s="4"/>
      <c r="L284" s="4" t="s">
        <v>2590</v>
      </c>
      <c r="M284" s="4"/>
      <c r="N284" s="4"/>
      <c r="O284" s="4"/>
      <c r="P284" s="4"/>
      <c r="Q284" s="4"/>
      <c r="R284" s="22"/>
      <c r="S284" s="4"/>
      <c r="T284" s="4" t="str">
        <f>IFERROR(VLOOKUP(UPPER(S284),LandGrants[],7,FALSE),"")</f>
        <v/>
      </c>
      <c r="U284" s="4" t="str">
        <f>IFERROR(VLOOKUP(S284,LandGrants[],9,FALSE),"")</f>
        <v/>
      </c>
      <c r="V284" s="5"/>
      <c r="W284" s="5"/>
      <c r="X284" s="5"/>
      <c r="Y284" s="5"/>
      <c r="Z284" s="5"/>
      <c r="AA284" s="5"/>
      <c r="AB284" s="5"/>
      <c r="AC284" s="5">
        <f>VALUE(SUBSTITUTE(SUBSTITUTE(SUBSTITUTE(RIGHT(B284,4),"HO",""),"O",""),"-",""))</f>
        <v>742</v>
      </c>
      <c r="AD284" s="5"/>
      <c r="AE284" s="5" t="str">
        <f>IF(ISBLANK(M284),"",IF(ISBLANK(N284),"",N284 &amp; " ") &amp; M284 &amp; " built in " &amp;R284 &amp; " on a tract of land called " &amp; S284 &amp; " patented by " &amp; TRIM(T284) &amp; " in " &amp; U284 &amp; ";  Original owner(s): " &amp; Q284)</f>
        <v/>
      </c>
      <c r="AF284" s="5" t="str">
        <f>"https://mht.maryland.gov/secure/medusa/PDF/Howard/"&amp;B284&amp;".pdf"</f>
        <v>https://mht.maryland.gov/secure/medusa/PDF/Howard/HO-742.pdf</v>
      </c>
    </row>
    <row r="285" spans="1:32" ht="57.6" x14ac:dyDescent="0.55000000000000004">
      <c r="A285" s="103" t="str">
        <f>HYPERLINK(AF285,B285)</f>
        <v>HO-521</v>
      </c>
      <c r="B285" t="s">
        <v>822</v>
      </c>
      <c r="C285">
        <f>IFERROR(VALUE(SUBSTITUTE(B285,"HO-","")),9999)</f>
        <v>521</v>
      </c>
      <c r="D285" s="4" t="s">
        <v>823</v>
      </c>
      <c r="E285" s="4" t="s">
        <v>824</v>
      </c>
      <c r="F285" s="22" t="s">
        <v>2926</v>
      </c>
      <c r="G285" s="4" t="s">
        <v>2759</v>
      </c>
      <c r="H285" s="4" t="s">
        <v>71</v>
      </c>
      <c r="I285" s="4"/>
      <c r="J285" s="4"/>
      <c r="K285" s="4"/>
      <c r="L285" s="4" t="s">
        <v>2592</v>
      </c>
      <c r="M285" s="4"/>
      <c r="N285" s="4"/>
      <c r="O285" s="4"/>
      <c r="P285" s="4"/>
      <c r="Q285" s="4"/>
      <c r="R285" s="22"/>
      <c r="S285" s="4"/>
      <c r="T285" s="4" t="str">
        <f>IFERROR(VLOOKUP(UPPER(S285),LandGrants[],7,FALSE),"")</f>
        <v/>
      </c>
      <c r="U285" s="4" t="str">
        <f>IFERROR(VLOOKUP(S285,LandGrants[],9,FALSE),"")</f>
        <v/>
      </c>
      <c r="V285" s="5"/>
      <c r="W285" s="5"/>
      <c r="X285" s="5"/>
      <c r="Y285" s="5"/>
      <c r="Z285" s="5"/>
      <c r="AA285" s="5"/>
      <c r="AB285" s="5"/>
      <c r="AC285" s="5">
        <f>VALUE(SUBSTITUTE(SUBSTITUTE(SUBSTITUTE(RIGHT(B285,4),"HO",""),"O",""),"-",""))</f>
        <v>521</v>
      </c>
      <c r="AD285" s="5"/>
      <c r="AE285" s="5" t="str">
        <f>IF(ISBLANK(M285),"",IF(ISBLANK(N285),"",N285 &amp; " ") &amp; M285 &amp; " built in " &amp;R285 &amp; " on a tract of land called " &amp; S285 &amp; " patented by " &amp; TRIM(T285) &amp; " in " &amp; U285 &amp; ";  Original owner(s): " &amp; Q285)</f>
        <v/>
      </c>
      <c r="AF285" s="5" t="str">
        <f>"https://mht.maryland.gov/secure/medusa/PDF/Howard/"&amp;B285&amp;".pdf"</f>
        <v>https://mht.maryland.gov/secure/medusa/PDF/Howard/HO-521.pdf</v>
      </c>
    </row>
    <row r="286" spans="1:32" ht="57.6" x14ac:dyDescent="0.55000000000000004">
      <c r="A286" s="103" t="str">
        <f>HYPERLINK(AF286,B286)</f>
        <v>HO-432</v>
      </c>
      <c r="B286" t="s">
        <v>825</v>
      </c>
      <c r="C286">
        <f>IFERROR(VALUE(SUBSTITUTE(B286,"HO-","")),9999)</f>
        <v>432</v>
      </c>
      <c r="D286" s="4" t="s">
        <v>826</v>
      </c>
      <c r="E286" s="4" t="s">
        <v>827</v>
      </c>
      <c r="F286" s="22" t="s">
        <v>2585</v>
      </c>
      <c r="G286" s="4" t="s">
        <v>827</v>
      </c>
      <c r="H286" s="4" t="s">
        <v>71</v>
      </c>
      <c r="I286" s="4"/>
      <c r="J286" s="4"/>
      <c r="K286" s="4"/>
      <c r="L286" s="4" t="s">
        <v>2583</v>
      </c>
      <c r="M286" s="4"/>
      <c r="N286" s="4"/>
      <c r="O286" s="4"/>
      <c r="P286" s="4"/>
      <c r="Q286" s="4"/>
      <c r="R286" s="22"/>
      <c r="S286" s="4"/>
      <c r="T286" s="4" t="str">
        <f>IFERROR(VLOOKUP(UPPER(S286),LandGrants[],7,FALSE),"")</f>
        <v/>
      </c>
      <c r="U286" s="4" t="str">
        <f>IFERROR(VLOOKUP(S286,LandGrants[],9,FALSE),"")</f>
        <v/>
      </c>
      <c r="V286" s="5"/>
      <c r="W286" s="5"/>
      <c r="X286" s="5"/>
      <c r="Y286" s="5"/>
      <c r="Z286" s="5"/>
      <c r="AA286" s="5"/>
      <c r="AB286" s="5"/>
      <c r="AC286" s="5">
        <f>VALUE(SUBSTITUTE(SUBSTITUTE(SUBSTITUTE(RIGHT(B286,4),"HO",""),"O",""),"-",""))</f>
        <v>432</v>
      </c>
      <c r="AD286" s="5"/>
      <c r="AE286" s="5" t="str">
        <f>IF(ISBLANK(M286),"",IF(ISBLANK(N286),"",N286 &amp; " ") &amp; M286 &amp; " built in " &amp;R286 &amp; " on a tract of land called " &amp; S286 &amp; " patented by " &amp; TRIM(T286) &amp; " in " &amp; U286 &amp; ";  Original owner(s): " &amp; Q286)</f>
        <v/>
      </c>
      <c r="AF286" s="5" t="str">
        <f>"https://mht.maryland.gov/secure/medusa/PDF/Howard/"&amp;B286&amp;".pdf"</f>
        <v>https://mht.maryland.gov/secure/medusa/PDF/Howard/HO-432.pdf</v>
      </c>
    </row>
    <row r="287" spans="1:32" ht="57.6" x14ac:dyDescent="0.55000000000000004">
      <c r="A287" s="103" t="str">
        <f>HYPERLINK(AF287,B287)</f>
        <v>HO-404</v>
      </c>
      <c r="B287" t="s">
        <v>828</v>
      </c>
      <c r="C287">
        <f>IFERROR(VALUE(SUBSTITUTE(B287,"HO-","")),9999)</f>
        <v>404</v>
      </c>
      <c r="D287" s="4" t="s">
        <v>829</v>
      </c>
      <c r="E287" s="4" t="s">
        <v>830</v>
      </c>
      <c r="F287" s="22" t="s">
        <v>2927</v>
      </c>
      <c r="G287" s="4" t="s">
        <v>591</v>
      </c>
      <c r="H287" s="4" t="s">
        <v>40</v>
      </c>
      <c r="I287" s="4"/>
      <c r="J287" s="4"/>
      <c r="K287" s="4"/>
      <c r="L287" s="4" t="s">
        <v>975</v>
      </c>
      <c r="M287" s="4"/>
      <c r="N287" s="4"/>
      <c r="O287" s="4"/>
      <c r="P287" s="4"/>
      <c r="Q287" s="4"/>
      <c r="R287" s="22"/>
      <c r="S287" s="4"/>
      <c r="T287" s="4" t="str">
        <f>IFERROR(VLOOKUP(UPPER(S287),LandGrants[],7,FALSE),"")</f>
        <v/>
      </c>
      <c r="U287" s="4" t="str">
        <f>IFERROR(VLOOKUP(S287,LandGrants[],9,FALSE),"")</f>
        <v/>
      </c>
      <c r="V287" s="5"/>
      <c r="W287" s="5"/>
      <c r="X287" s="5"/>
      <c r="Y287" s="5"/>
      <c r="Z287" s="5"/>
      <c r="AA287" s="5"/>
      <c r="AB287" s="5"/>
      <c r="AC287" s="5">
        <f>VALUE(SUBSTITUTE(SUBSTITUTE(SUBSTITUTE(RIGHT(B287,4),"HO",""),"O",""),"-",""))</f>
        <v>404</v>
      </c>
      <c r="AD287" s="5"/>
      <c r="AE287" s="5" t="str">
        <f>IF(ISBLANK(M287),"",IF(ISBLANK(N287),"",N287 &amp; " ") &amp; M287 &amp; " built in " &amp;R287 &amp; " on a tract of land called " &amp; S287 &amp; " patented by " &amp; TRIM(T287) &amp; " in " &amp; U287 &amp; ";  Original owner(s): " &amp; Q287)</f>
        <v/>
      </c>
      <c r="AF287" s="5" t="str">
        <f>"https://mht.maryland.gov/secure/medusa/PDF/Howard/"&amp;B287&amp;".pdf"</f>
        <v>https://mht.maryland.gov/secure/medusa/PDF/Howard/HO-404.pdf</v>
      </c>
    </row>
    <row r="288" spans="1:32" ht="57.6" x14ac:dyDescent="0.55000000000000004">
      <c r="A288" s="103" t="str">
        <f>HYPERLINK(AF288,B288)</f>
        <v>HO-506</v>
      </c>
      <c r="B288" t="s">
        <v>831</v>
      </c>
      <c r="C288">
        <f>IFERROR(VALUE(SUBSTITUTE(B288,"HO-","")),9999)</f>
        <v>506</v>
      </c>
      <c r="D288" s="4" t="s">
        <v>832</v>
      </c>
      <c r="E288" s="4" t="s">
        <v>833</v>
      </c>
      <c r="F288" s="22" t="s">
        <v>2585</v>
      </c>
      <c r="G288" s="4" t="s">
        <v>833</v>
      </c>
      <c r="H288" s="4" t="s">
        <v>40</v>
      </c>
      <c r="I288" s="4"/>
      <c r="J288" s="4"/>
      <c r="K288" s="4"/>
      <c r="L288" s="4" t="s">
        <v>975</v>
      </c>
      <c r="M288" s="4"/>
      <c r="N288" s="4"/>
      <c r="O288" s="4"/>
      <c r="P288" s="4"/>
      <c r="Q288" s="4"/>
      <c r="R288" s="22"/>
      <c r="S288" s="4"/>
      <c r="T288" s="4" t="str">
        <f>IFERROR(VLOOKUP(UPPER(S288),LandGrants[],7,FALSE),"")</f>
        <v/>
      </c>
      <c r="U288" s="4" t="str">
        <f>IFERROR(VLOOKUP(S288,LandGrants[],9,FALSE),"")</f>
        <v/>
      </c>
      <c r="V288" s="5"/>
      <c r="W288" s="5"/>
      <c r="X288" s="5"/>
      <c r="Y288" s="5"/>
      <c r="Z288" s="5"/>
      <c r="AA288" s="5"/>
      <c r="AB288" s="5"/>
      <c r="AC288" s="5">
        <f>VALUE(SUBSTITUTE(SUBSTITUTE(SUBSTITUTE(RIGHT(B288,4),"HO",""),"O",""),"-",""))</f>
        <v>506</v>
      </c>
      <c r="AD288" s="5"/>
      <c r="AE288" s="5" t="str">
        <f>IF(ISBLANK(M288),"",IF(ISBLANK(N288),"",N288 &amp; " ") &amp; M288 &amp; " built in " &amp;R288 &amp; " on a tract of land called " &amp; S288 &amp; " patented by " &amp; TRIM(T288) &amp; " in " &amp; U288 &amp; ";  Original owner(s): " &amp; Q288)</f>
        <v/>
      </c>
      <c r="AF288" s="5" t="str">
        <f>"https://mht.maryland.gov/secure/medusa/PDF/Howard/"&amp;B288&amp;".pdf"</f>
        <v>https://mht.maryland.gov/secure/medusa/PDF/Howard/HO-506.pdf</v>
      </c>
    </row>
    <row r="289" spans="1:32" ht="57.6" x14ac:dyDescent="0.55000000000000004">
      <c r="A289" s="103" t="str">
        <f>HYPERLINK(AF289,B289)</f>
        <v>HO-856</v>
      </c>
      <c r="B289" t="s">
        <v>834</v>
      </c>
      <c r="C289">
        <f>IFERROR(VALUE(SUBSTITUTE(B289,"HO-","")),9999)</f>
        <v>856</v>
      </c>
      <c r="D289" s="4" t="s">
        <v>835</v>
      </c>
      <c r="E289" s="4" t="s">
        <v>836</v>
      </c>
      <c r="F289" s="22" t="s">
        <v>2928</v>
      </c>
      <c r="G289" s="4" t="s">
        <v>2921</v>
      </c>
      <c r="H289" s="4" t="s">
        <v>40</v>
      </c>
      <c r="I289" s="4" t="s">
        <v>136</v>
      </c>
      <c r="J289" s="4"/>
      <c r="K289" s="4"/>
      <c r="L289" s="4" t="s">
        <v>2582</v>
      </c>
      <c r="M289" s="4"/>
      <c r="N289" s="4"/>
      <c r="O289" s="4"/>
      <c r="P289" s="4"/>
      <c r="Q289" s="4"/>
      <c r="R289" s="22"/>
      <c r="S289" s="4"/>
      <c r="T289" s="4" t="str">
        <f>IFERROR(VLOOKUP(UPPER(S289),LandGrants[],7,FALSE),"")</f>
        <v/>
      </c>
      <c r="U289" s="4" t="str">
        <f>IFERROR(VLOOKUP(S289,LandGrants[],9,FALSE),"")</f>
        <v/>
      </c>
      <c r="V289" s="5"/>
      <c r="W289" s="5"/>
      <c r="X289" s="5"/>
      <c r="Y289" s="5"/>
      <c r="Z289" s="5"/>
      <c r="AA289" s="5"/>
      <c r="AB289" s="5"/>
      <c r="AC289" s="5">
        <f>VALUE(SUBSTITUTE(SUBSTITUTE(SUBSTITUTE(RIGHT(B289,4),"HO",""),"O",""),"-",""))</f>
        <v>856</v>
      </c>
      <c r="AD289" s="5"/>
      <c r="AE289" s="5" t="str">
        <f>IF(ISBLANK(M289),"",IF(ISBLANK(N289),"",N289 &amp; " ") &amp; M289 &amp; " built in " &amp;R289 &amp; " on a tract of land called " &amp; S289 &amp; " patented by " &amp; TRIM(T289) &amp; " in " &amp; U289 &amp; ";  Original owner(s): " &amp; Q289)</f>
        <v/>
      </c>
      <c r="AF289" s="5" t="str">
        <f>"https://mht.maryland.gov/secure/medusa/PDF/Howard/"&amp;B289&amp;".pdf"</f>
        <v>https://mht.maryland.gov/secure/medusa/PDF/Howard/HO-856.pdf</v>
      </c>
    </row>
    <row r="290" spans="1:32" ht="57.6" x14ac:dyDescent="0.55000000000000004">
      <c r="A290" s="103" t="str">
        <f>HYPERLINK(AF290,B290)</f>
        <v>HO-883</v>
      </c>
      <c r="B290" t="s">
        <v>837</v>
      </c>
      <c r="C290">
        <f>IFERROR(VALUE(SUBSTITUTE(B290,"HO-","")),9999)</f>
        <v>883</v>
      </c>
      <c r="D290" s="4" t="s">
        <v>838</v>
      </c>
      <c r="E290" s="4" t="s">
        <v>839</v>
      </c>
      <c r="F290" s="22" t="s">
        <v>2929</v>
      </c>
      <c r="G290" s="4" t="s">
        <v>2930</v>
      </c>
      <c r="H290" s="4" t="s">
        <v>40</v>
      </c>
      <c r="I290" s="4" t="s">
        <v>136</v>
      </c>
      <c r="J290" s="4"/>
      <c r="K290" s="4"/>
      <c r="L290" s="4" t="s">
        <v>975</v>
      </c>
      <c r="M290" s="4"/>
      <c r="N290" s="4"/>
      <c r="O290" s="4"/>
      <c r="P290" s="4"/>
      <c r="Q290" s="4"/>
      <c r="R290" s="22"/>
      <c r="S290" s="4"/>
      <c r="T290" s="4" t="str">
        <f>IFERROR(VLOOKUP(UPPER(S290),LandGrants[],7,FALSE),"")</f>
        <v/>
      </c>
      <c r="U290" s="4" t="str">
        <f>IFERROR(VLOOKUP(S290,LandGrants[],9,FALSE),"")</f>
        <v/>
      </c>
      <c r="V290" s="5"/>
      <c r="W290" s="5"/>
      <c r="X290" s="5"/>
      <c r="Y290" s="5"/>
      <c r="Z290" s="5"/>
      <c r="AA290" s="5"/>
      <c r="AB290" s="5"/>
      <c r="AC290" s="5">
        <f>VALUE(SUBSTITUTE(SUBSTITUTE(SUBSTITUTE(RIGHT(B290,4),"HO",""),"O",""),"-",""))</f>
        <v>883</v>
      </c>
      <c r="AD290" s="5"/>
      <c r="AE290" s="5" t="str">
        <f>IF(ISBLANK(M290),"",IF(ISBLANK(N290),"",N290 &amp; " ") &amp; M290 &amp; " built in " &amp;R290 &amp; " on a tract of land called " &amp; S290 &amp; " patented by " &amp; TRIM(T290) &amp; " in " &amp; U290 &amp; ";  Original owner(s): " &amp; Q290)</f>
        <v/>
      </c>
      <c r="AF290" s="5" t="str">
        <f>"https://mht.maryland.gov/secure/medusa/PDF/Howard/"&amp;B290&amp;".pdf"</f>
        <v>https://mht.maryland.gov/secure/medusa/PDF/Howard/HO-883.pdf</v>
      </c>
    </row>
    <row r="291" spans="1:32" ht="57.6" x14ac:dyDescent="0.55000000000000004">
      <c r="A291" s="103" t="str">
        <f>HYPERLINK(AF291,B291)</f>
        <v>HO-111</v>
      </c>
      <c r="B291" t="s">
        <v>840</v>
      </c>
      <c r="C291">
        <f>IFERROR(VALUE(SUBSTITUTE(B291,"HO-","")),9999)</f>
        <v>111</v>
      </c>
      <c r="D291" s="4" t="s">
        <v>841</v>
      </c>
      <c r="E291" s="4" t="s">
        <v>4772</v>
      </c>
      <c r="F291" s="22" t="s">
        <v>2931</v>
      </c>
      <c r="G291" s="4" t="s">
        <v>4773</v>
      </c>
      <c r="H291" s="4" t="s">
        <v>51</v>
      </c>
      <c r="I291" s="4"/>
      <c r="J291" s="4"/>
      <c r="K291" s="4"/>
      <c r="L291" s="4" t="s">
        <v>975</v>
      </c>
      <c r="M291" s="4" t="s">
        <v>4774</v>
      </c>
      <c r="N291" s="4" t="s">
        <v>5973</v>
      </c>
      <c r="O291" s="4"/>
      <c r="P291" s="4" t="s">
        <v>4776</v>
      </c>
      <c r="Q291" s="4" t="s">
        <v>4775</v>
      </c>
      <c r="R291" s="22" t="s">
        <v>4803</v>
      </c>
      <c r="S291" s="4" t="s">
        <v>8323</v>
      </c>
      <c r="T291" s="4" t="str">
        <f>IFERROR(VLOOKUP(UPPER(S291),LandGrants[],7,FALSE),"")</f>
        <v>1746-05</v>
      </c>
      <c r="U291" s="4" t="str">
        <f>IFERROR(VLOOKUP(S291,LandGrants[],9,FALSE),"")</f>
        <v xml:space="preserve"> John Dorsey</v>
      </c>
      <c r="V291" s="5"/>
      <c r="W291" s="5"/>
      <c r="X291" s="5"/>
      <c r="Y291" s="5"/>
      <c r="Z291" s="5"/>
      <c r="AA291" s="5"/>
      <c r="AB291" s="5"/>
      <c r="AC291" s="5">
        <f>VALUE(SUBSTITUTE(SUBSTITUTE(SUBSTITUTE(RIGHT(B291,4),"HO",""),"O",""),"-",""))</f>
        <v>111</v>
      </c>
      <c r="AD291" s="5"/>
      <c r="AE291" s="5" t="str">
        <f>IF(ISBLANK(M291),"",IF(ISBLANK(N291),"",N291 &amp; " ") &amp; M291 &amp; " built in " &amp;R291 &amp; " on a tract of land called " &amp; S291 &amp; " patented by " &amp; TRIM(T291) &amp; " in " &amp; U291 &amp; ";  Original owner(s): " &amp; Q291)</f>
        <v>Privately-owned 2-story 3x2 bay brick house with older stone section built in 1798 (bef) on a tract of land called Dorseys Range patented by 1746-05 in  John Dorsey;  Original owner(s): Lieut. Richard Dorsey</v>
      </c>
      <c r="AF291" s="5" t="str">
        <f>"https://mht.maryland.gov/secure/medusa/PDF/Howard/"&amp;B291&amp;".pdf"</f>
        <v>https://mht.maryland.gov/secure/medusa/PDF/Howard/HO-111.pdf</v>
      </c>
    </row>
    <row r="292" spans="1:32" ht="57.6" x14ac:dyDescent="0.55000000000000004">
      <c r="A292" s="103" t="str">
        <f>HYPERLINK(AF292,B292)</f>
        <v>HO-892</v>
      </c>
      <c r="B292" t="s">
        <v>842</v>
      </c>
      <c r="C292">
        <f>IFERROR(VALUE(SUBSTITUTE(B292,"HO-","")),9999)</f>
        <v>892</v>
      </c>
      <c r="D292" s="4" t="s">
        <v>843</v>
      </c>
      <c r="E292" s="4" t="s">
        <v>844</v>
      </c>
      <c r="F292" s="22" t="s">
        <v>2932</v>
      </c>
      <c r="G292" s="4" t="s">
        <v>2630</v>
      </c>
      <c r="H292" s="4" t="s">
        <v>47</v>
      </c>
      <c r="I292" s="4" t="s">
        <v>136</v>
      </c>
      <c r="J292" s="4"/>
      <c r="K292" s="4"/>
      <c r="L292" s="4" t="s">
        <v>975</v>
      </c>
      <c r="M292" s="4"/>
      <c r="N292" s="4"/>
      <c r="O292" s="4"/>
      <c r="P292" s="4"/>
      <c r="Q292" s="4"/>
      <c r="R292" s="22"/>
      <c r="S292" s="4"/>
      <c r="T292" s="4" t="str">
        <f>IFERROR(VLOOKUP(UPPER(S292),LandGrants[],7,FALSE),"")</f>
        <v/>
      </c>
      <c r="U292" s="4" t="str">
        <f>IFERROR(VLOOKUP(S292,LandGrants[],9,FALSE),"")</f>
        <v/>
      </c>
      <c r="V292" s="5"/>
      <c r="W292" s="5"/>
      <c r="X292" s="5"/>
      <c r="Y292" s="5"/>
      <c r="Z292" s="5"/>
      <c r="AA292" s="5"/>
      <c r="AB292" s="5"/>
      <c r="AC292" s="5">
        <f>VALUE(SUBSTITUTE(SUBSTITUTE(SUBSTITUTE(RIGHT(B292,4),"HO",""),"O",""),"-",""))</f>
        <v>892</v>
      </c>
      <c r="AD292" s="5"/>
      <c r="AE292" s="5" t="str">
        <f>IF(ISBLANK(M292),"",IF(ISBLANK(N292),"",N292 &amp; " ") &amp; M292 &amp; " built in " &amp;R292 &amp; " on a tract of land called " &amp; S292 &amp; " patented by " &amp; TRIM(T292) &amp; " in " &amp; U292 &amp; ";  Original owner(s): " &amp; Q292)</f>
        <v/>
      </c>
      <c r="AF292" s="5" t="str">
        <f>"https://mht.maryland.gov/secure/medusa/PDF/Howard/"&amp;B292&amp;".pdf"</f>
        <v>https://mht.maryland.gov/secure/medusa/PDF/Howard/HO-892.pdf</v>
      </c>
    </row>
    <row r="293" spans="1:32" ht="57.6" x14ac:dyDescent="0.55000000000000004">
      <c r="A293" s="103" t="str">
        <f>HYPERLINK(AF293,B293)</f>
        <v>HO-953</v>
      </c>
      <c r="B293" t="s">
        <v>845</v>
      </c>
      <c r="C293">
        <f>IFERROR(VALUE(SUBSTITUTE(B293,"HO-","")),9999)</f>
        <v>953</v>
      </c>
      <c r="D293" s="4" t="s">
        <v>846</v>
      </c>
      <c r="E293" s="4" t="s">
        <v>847</v>
      </c>
      <c r="F293" s="22" t="s">
        <v>2933</v>
      </c>
      <c r="G293" s="4" t="s">
        <v>1503</v>
      </c>
      <c r="H293" s="4" t="s">
        <v>47</v>
      </c>
      <c r="I293" s="4" t="s">
        <v>136</v>
      </c>
      <c r="J293" s="4"/>
      <c r="K293" s="4"/>
      <c r="L293" s="4" t="s">
        <v>975</v>
      </c>
      <c r="M293" s="4"/>
      <c r="N293" s="4"/>
      <c r="O293" s="4"/>
      <c r="P293" s="4"/>
      <c r="Q293" s="4"/>
      <c r="R293" s="22"/>
      <c r="S293" s="4"/>
      <c r="T293" s="4" t="str">
        <f>IFERROR(VLOOKUP(UPPER(S293),LandGrants[],7,FALSE),"")</f>
        <v/>
      </c>
      <c r="U293" s="4" t="str">
        <f>IFERROR(VLOOKUP(S293,LandGrants[],9,FALSE),"")</f>
        <v/>
      </c>
      <c r="V293" s="5"/>
      <c r="W293" s="5"/>
      <c r="X293" s="5"/>
      <c r="Y293" s="5"/>
      <c r="Z293" s="5"/>
      <c r="AA293" s="5"/>
      <c r="AB293" s="5"/>
      <c r="AC293" s="5">
        <f>VALUE(SUBSTITUTE(SUBSTITUTE(SUBSTITUTE(RIGHT(B293,4),"HO",""),"O",""),"-",""))</f>
        <v>953</v>
      </c>
      <c r="AD293" s="5"/>
      <c r="AE293" s="5" t="str">
        <f>IF(ISBLANK(M293),"",IF(ISBLANK(N293),"",N293 &amp; " ") &amp; M293 &amp; " built in " &amp;R293 &amp; " on a tract of land called " &amp; S293 &amp; " patented by " &amp; TRIM(T293) &amp; " in " &amp; U293 &amp; ";  Original owner(s): " &amp; Q293)</f>
        <v/>
      </c>
      <c r="AF293" s="5" t="str">
        <f>"https://mht.maryland.gov/secure/medusa/PDF/Howard/"&amp;B293&amp;".pdf"</f>
        <v>https://mht.maryland.gov/secure/medusa/PDF/Howard/HO-953.pdf</v>
      </c>
    </row>
    <row r="294" spans="1:32" ht="57.6" x14ac:dyDescent="0.55000000000000004">
      <c r="A294" s="103" t="str">
        <f>HYPERLINK(AF294,B294)</f>
        <v>HO-187</v>
      </c>
      <c r="B294" t="s">
        <v>848</v>
      </c>
      <c r="C294">
        <f>IFERROR(VALUE(SUBSTITUTE(B294,"HO-","")),9999)</f>
        <v>187</v>
      </c>
      <c r="D294" s="4" t="s">
        <v>849</v>
      </c>
      <c r="E294" s="4" t="s">
        <v>850</v>
      </c>
      <c r="F294" s="22" t="s">
        <v>2585</v>
      </c>
      <c r="G294" s="4" t="s">
        <v>850</v>
      </c>
      <c r="H294" s="4" t="s">
        <v>234</v>
      </c>
      <c r="I294" s="4"/>
      <c r="J294" s="4"/>
      <c r="K294" s="4"/>
      <c r="L294" s="4" t="s">
        <v>2591</v>
      </c>
      <c r="M294" s="4"/>
      <c r="N294" s="4"/>
      <c r="O294" s="4"/>
      <c r="P294" s="4"/>
      <c r="Q294" s="4"/>
      <c r="R294" s="22"/>
      <c r="S294" s="4"/>
      <c r="T294" s="4" t="str">
        <f>IFERROR(VLOOKUP(UPPER(S294),LandGrants[],7,FALSE),"")</f>
        <v/>
      </c>
      <c r="U294" s="4" t="str">
        <f>IFERROR(VLOOKUP(S294,LandGrants[],9,FALSE),"")</f>
        <v/>
      </c>
      <c r="V294" s="5"/>
      <c r="W294" s="5"/>
      <c r="X294" s="5"/>
      <c r="Y294" s="5"/>
      <c r="Z294" s="5"/>
      <c r="AA294" s="5"/>
      <c r="AB294" s="5"/>
      <c r="AC294" s="5">
        <f>VALUE(SUBSTITUTE(SUBSTITUTE(SUBSTITUTE(RIGHT(B294,4),"HO",""),"O",""),"-",""))</f>
        <v>187</v>
      </c>
      <c r="AD294" s="5"/>
      <c r="AE294" s="5" t="str">
        <f>IF(ISBLANK(M294),"",IF(ISBLANK(N294),"",N294 &amp; " ") &amp; M294 &amp; " built in " &amp;R294 &amp; " on a tract of land called " &amp; S294 &amp; " patented by " &amp; TRIM(T294) &amp; " in " &amp; U294 &amp; ";  Original owner(s): " &amp; Q294)</f>
        <v/>
      </c>
      <c r="AF294" s="5" t="str">
        <f>"https://mht.maryland.gov/secure/medusa/PDF/Howard/"&amp;B294&amp;".pdf"</f>
        <v>https://mht.maryland.gov/secure/medusa/PDF/Howard/HO-187.pdf</v>
      </c>
    </row>
    <row r="295" spans="1:32" ht="57.6" x14ac:dyDescent="0.55000000000000004">
      <c r="A295" s="103" t="str">
        <f>HYPERLINK(AF295,B295)</f>
        <v>HO-248</v>
      </c>
      <c r="B295" t="s">
        <v>851</v>
      </c>
      <c r="C295">
        <f>IFERROR(VALUE(SUBSTITUTE(B295,"HO-","")),9999)</f>
        <v>248</v>
      </c>
      <c r="D295" s="4" t="s">
        <v>852</v>
      </c>
      <c r="E295" s="4" t="s">
        <v>853</v>
      </c>
      <c r="F295" s="22" t="s">
        <v>2934</v>
      </c>
      <c r="G295" s="4" t="s">
        <v>2935</v>
      </c>
      <c r="H295" s="4" t="s">
        <v>82</v>
      </c>
      <c r="I295" s="4"/>
      <c r="J295" s="4"/>
      <c r="K295" s="4"/>
      <c r="L295" s="4" t="s">
        <v>2583</v>
      </c>
      <c r="M295" s="4"/>
      <c r="N295" s="4"/>
      <c r="O295" s="4"/>
      <c r="P295" s="4"/>
      <c r="Q295" s="4"/>
      <c r="R295" s="22"/>
      <c r="S295" s="4"/>
      <c r="T295" s="4" t="str">
        <f>IFERROR(VLOOKUP(UPPER(S295),LandGrants[],7,FALSE),"")</f>
        <v/>
      </c>
      <c r="U295" s="4" t="str">
        <f>IFERROR(VLOOKUP(S295,LandGrants[],9,FALSE),"")</f>
        <v/>
      </c>
      <c r="V295" s="5"/>
      <c r="W295" s="5"/>
      <c r="X295" s="5"/>
      <c r="Y295" s="5"/>
      <c r="Z295" s="5"/>
      <c r="AA295" s="5"/>
      <c r="AB295" s="5"/>
      <c r="AC295" s="5">
        <f>VALUE(SUBSTITUTE(SUBSTITUTE(SUBSTITUTE(RIGHT(B295,4),"HO",""),"O",""),"-",""))</f>
        <v>248</v>
      </c>
      <c r="AD295" s="5"/>
      <c r="AE295" s="5" t="str">
        <f>IF(ISBLANK(M295),"",IF(ISBLANK(N295),"",N295 &amp; " ") &amp; M295 &amp; " built in " &amp;R295 &amp; " on a tract of land called " &amp; S295 &amp; " patented by " &amp; TRIM(T295) &amp; " in " &amp; U295 &amp; ";  Original owner(s): " &amp; Q295)</f>
        <v/>
      </c>
      <c r="AF295" s="5" t="str">
        <f>"https://mht.maryland.gov/secure/medusa/PDF/Howard/"&amp;B295&amp;".pdf"</f>
        <v>https://mht.maryland.gov/secure/medusa/PDF/Howard/HO-248.pdf</v>
      </c>
    </row>
    <row r="296" spans="1:32" ht="57.6" x14ac:dyDescent="0.55000000000000004">
      <c r="A296" s="103" t="str">
        <f>HYPERLINK(AF296,B296)</f>
        <v>HO-492</v>
      </c>
      <c r="B296" t="s">
        <v>854</v>
      </c>
      <c r="C296">
        <f>IFERROR(VALUE(SUBSTITUTE(B296,"HO-","")),9999)</f>
        <v>492</v>
      </c>
      <c r="D296" s="4" t="s">
        <v>855</v>
      </c>
      <c r="E296" s="4" t="s">
        <v>856</v>
      </c>
      <c r="F296" s="22" t="s">
        <v>2936</v>
      </c>
      <c r="G296" s="4" t="s">
        <v>284</v>
      </c>
      <c r="H296" s="4" t="s">
        <v>82</v>
      </c>
      <c r="I296" s="4"/>
      <c r="J296" s="4"/>
      <c r="K296" s="4"/>
      <c r="L296" s="4" t="s">
        <v>975</v>
      </c>
      <c r="M296" s="4"/>
      <c r="N296" s="4"/>
      <c r="O296" s="4"/>
      <c r="P296" s="4"/>
      <c r="Q296" s="4"/>
      <c r="R296" s="22"/>
      <c r="S296" s="4"/>
      <c r="T296" s="4" t="str">
        <f>IFERROR(VLOOKUP(UPPER(S296),LandGrants[],7,FALSE),"")</f>
        <v/>
      </c>
      <c r="U296" s="4" t="str">
        <f>IFERROR(VLOOKUP(S296,LandGrants[],9,FALSE),"")</f>
        <v/>
      </c>
      <c r="V296" s="5"/>
      <c r="W296" s="5"/>
      <c r="X296" s="5"/>
      <c r="Y296" s="5"/>
      <c r="Z296" s="5"/>
      <c r="AA296" s="5"/>
      <c r="AB296" s="5"/>
      <c r="AC296" s="5">
        <f>VALUE(SUBSTITUTE(SUBSTITUTE(SUBSTITUTE(RIGHT(B296,4),"HO",""),"O",""),"-",""))</f>
        <v>492</v>
      </c>
      <c r="AD296" s="5"/>
      <c r="AE296" s="5" t="str">
        <f>IF(ISBLANK(M296),"",IF(ISBLANK(N296),"",N296 &amp; " ") &amp; M296 &amp; " built in " &amp;R296 &amp; " on a tract of land called " &amp; S296 &amp; " patented by " &amp; TRIM(T296) &amp; " in " &amp; U296 &amp; ";  Original owner(s): " &amp; Q296)</f>
        <v/>
      </c>
      <c r="AF296" s="5" t="str">
        <f>"https://mht.maryland.gov/secure/medusa/PDF/Howard/"&amp;B296&amp;".pdf"</f>
        <v>https://mht.maryland.gov/secure/medusa/PDF/Howard/HO-492.pdf</v>
      </c>
    </row>
    <row r="297" spans="1:32" ht="57.6" x14ac:dyDescent="0.55000000000000004">
      <c r="A297" s="103" t="str">
        <f>HYPERLINK(AF297,B297)</f>
        <v>HO-635</v>
      </c>
      <c r="B297" t="s">
        <v>857</v>
      </c>
      <c r="C297">
        <f>IFERROR(VALUE(SUBSTITUTE(B297,"HO-","")),9999)</f>
        <v>635</v>
      </c>
      <c r="D297" s="4" t="s">
        <v>858</v>
      </c>
      <c r="E297" s="4" t="s">
        <v>859</v>
      </c>
      <c r="F297" s="22" t="s">
        <v>2937</v>
      </c>
      <c r="G297" s="4" t="s">
        <v>591</v>
      </c>
      <c r="H297" s="4" t="s">
        <v>40</v>
      </c>
      <c r="I297" s="4"/>
      <c r="J297" s="4"/>
      <c r="K297" s="4"/>
      <c r="L297" s="4" t="s">
        <v>975</v>
      </c>
      <c r="M297" s="4"/>
      <c r="N297" s="4"/>
      <c r="O297" s="4"/>
      <c r="P297" s="4"/>
      <c r="Q297" s="4"/>
      <c r="R297" s="22"/>
      <c r="S297" s="4"/>
      <c r="T297" s="4" t="str">
        <f>IFERROR(VLOOKUP(UPPER(S297),LandGrants[],7,FALSE),"")</f>
        <v/>
      </c>
      <c r="U297" s="4" t="str">
        <f>IFERROR(VLOOKUP(S297,LandGrants[],9,FALSE),"")</f>
        <v/>
      </c>
      <c r="V297" s="5"/>
      <c r="W297" s="5"/>
      <c r="X297" s="5"/>
      <c r="Y297" s="5"/>
      <c r="Z297" s="5"/>
      <c r="AA297" s="5"/>
      <c r="AB297" s="5"/>
      <c r="AC297" s="5">
        <f>VALUE(SUBSTITUTE(SUBSTITUTE(SUBSTITUTE(RIGHT(B297,4),"HO",""),"O",""),"-",""))</f>
        <v>635</v>
      </c>
      <c r="AD297" s="5"/>
      <c r="AE297" s="5" t="str">
        <f>IF(ISBLANK(M297),"",IF(ISBLANK(N297),"",N297 &amp; " ") &amp; M297 &amp; " built in " &amp;R297 &amp; " on a tract of land called " &amp; S297 &amp; " patented by " &amp; TRIM(T297) &amp; " in " &amp; U297 &amp; ";  Original owner(s): " &amp; Q297)</f>
        <v/>
      </c>
      <c r="AF297" s="5" t="str">
        <f>"https://mht.maryland.gov/secure/medusa/PDF/Howard/"&amp;B297&amp;".pdf"</f>
        <v>https://mht.maryland.gov/secure/medusa/PDF/Howard/HO-635.pdf</v>
      </c>
    </row>
    <row r="298" spans="1:32" ht="57.6" x14ac:dyDescent="0.55000000000000004">
      <c r="A298" s="103" t="str">
        <f>HYPERLINK(AF298,B298)</f>
        <v>HO-849</v>
      </c>
      <c r="B298" t="s">
        <v>860</v>
      </c>
      <c r="C298">
        <f>IFERROR(VALUE(SUBSTITUTE(B298,"HO-","")),9999)</f>
        <v>849</v>
      </c>
      <c r="D298" s="4" t="s">
        <v>861</v>
      </c>
      <c r="E298" s="4" t="s">
        <v>862</v>
      </c>
      <c r="F298" s="22" t="s">
        <v>2938</v>
      </c>
      <c r="G298" s="4" t="s">
        <v>2739</v>
      </c>
      <c r="H298" s="4" t="s">
        <v>212</v>
      </c>
      <c r="I298" s="4" t="s">
        <v>136</v>
      </c>
      <c r="J298" s="4"/>
      <c r="K298" s="4"/>
      <c r="L298" s="4" t="s">
        <v>2585</v>
      </c>
      <c r="M298" s="4"/>
      <c r="N298" s="4"/>
      <c r="O298" s="4"/>
      <c r="P298" s="4"/>
      <c r="Q298" s="4"/>
      <c r="R298" s="22"/>
      <c r="S298" s="4"/>
      <c r="T298" s="4" t="str">
        <f>IFERROR(VLOOKUP(UPPER(S298),LandGrants[],7,FALSE),"")</f>
        <v/>
      </c>
      <c r="U298" s="4" t="str">
        <f>IFERROR(VLOOKUP(S298,LandGrants[],9,FALSE),"")</f>
        <v/>
      </c>
      <c r="V298" s="5"/>
      <c r="W298" s="5"/>
      <c r="X298" s="5"/>
      <c r="Y298" s="5"/>
      <c r="Z298" s="5"/>
      <c r="AA298" s="5"/>
      <c r="AB298" s="5"/>
      <c r="AC298" s="5">
        <f>VALUE(SUBSTITUTE(SUBSTITUTE(SUBSTITUTE(RIGHT(B298,4),"HO",""),"O",""),"-",""))</f>
        <v>849</v>
      </c>
      <c r="AD298" s="5"/>
      <c r="AE298" s="5" t="str">
        <f>IF(ISBLANK(M298),"",IF(ISBLANK(N298),"",N298 &amp; " ") &amp; M298 &amp; " built in " &amp;R298 &amp; " on a tract of land called " &amp; S298 &amp; " patented by " &amp; TRIM(T298) &amp; " in " &amp; U298 &amp; ";  Original owner(s): " &amp; Q298)</f>
        <v/>
      </c>
      <c r="AF298" s="5" t="str">
        <f>"https://mht.maryland.gov/secure/medusa/PDF/Howard/"&amp;B298&amp;".pdf"</f>
        <v>https://mht.maryland.gov/secure/medusa/PDF/Howard/HO-849.pdf</v>
      </c>
    </row>
    <row r="299" spans="1:32" ht="57.6" x14ac:dyDescent="0.55000000000000004">
      <c r="A299" s="103" t="str">
        <f>HYPERLINK(AF299,B299)</f>
        <v>HO-807</v>
      </c>
      <c r="B299" t="s">
        <v>863</v>
      </c>
      <c r="C299">
        <f>IFERROR(VALUE(SUBSTITUTE(B299,"HO-","")),9999)</f>
        <v>807</v>
      </c>
      <c r="D299" s="4" t="s">
        <v>864</v>
      </c>
      <c r="E299" s="4" t="s">
        <v>865</v>
      </c>
      <c r="F299" s="22" t="s">
        <v>3507</v>
      </c>
      <c r="G299" s="4" t="s">
        <v>2901</v>
      </c>
      <c r="H299" s="4" t="s">
        <v>47</v>
      </c>
      <c r="I299" s="4"/>
      <c r="J299" s="4"/>
      <c r="K299" s="4"/>
      <c r="L299" s="4" t="s">
        <v>975</v>
      </c>
      <c r="M299" s="4"/>
      <c r="N299" s="4"/>
      <c r="O299" s="4"/>
      <c r="P299" s="4"/>
      <c r="Q299" s="4"/>
      <c r="R299" s="22"/>
      <c r="S299" s="4"/>
      <c r="T299" s="4" t="str">
        <f>IFERROR(VLOOKUP(UPPER(S299),LandGrants[],7,FALSE),"")</f>
        <v/>
      </c>
      <c r="U299" s="4" t="str">
        <f>IFERROR(VLOOKUP(S299,LandGrants[],9,FALSE),"")</f>
        <v/>
      </c>
      <c r="V299" s="5"/>
      <c r="W299" s="5"/>
      <c r="X299" s="5"/>
      <c r="Y299" s="5"/>
      <c r="Z299" s="5"/>
      <c r="AA299" s="5"/>
      <c r="AB299" s="5"/>
      <c r="AC299" s="5">
        <f>VALUE(SUBSTITUTE(SUBSTITUTE(SUBSTITUTE(RIGHT(B299,4),"HO",""),"O",""),"-",""))</f>
        <v>807</v>
      </c>
      <c r="AD299" s="5"/>
      <c r="AE299" s="5" t="str">
        <f>IF(ISBLANK(M299),"",IF(ISBLANK(N299),"",N299 &amp; " ") &amp; M299 &amp; " built in " &amp;R299 &amp; " on a tract of land called " &amp; S299 &amp; " patented by " &amp; TRIM(T299) &amp; " in " &amp; U299 &amp; ";  Original owner(s): " &amp; Q299)</f>
        <v/>
      </c>
      <c r="AF299" s="5" t="str">
        <f>"https://mht.maryland.gov/secure/medusa/PDF/Howard/"&amp;B299&amp;".pdf"</f>
        <v>https://mht.maryland.gov/secure/medusa/PDF/Howard/HO-807.pdf</v>
      </c>
    </row>
    <row r="300" spans="1:32" ht="57.6" x14ac:dyDescent="0.55000000000000004">
      <c r="A300" s="103" t="str">
        <f>HYPERLINK(AF300,B300)</f>
        <v>HO-279</v>
      </c>
      <c r="B300" t="s">
        <v>866</v>
      </c>
      <c r="C300">
        <f>IFERROR(VALUE(SUBSTITUTE(B300,"HO-","")),9999)</f>
        <v>279</v>
      </c>
      <c r="D300" s="4" t="s">
        <v>867</v>
      </c>
      <c r="E300" s="4" t="s">
        <v>868</v>
      </c>
      <c r="F300" s="22" t="s">
        <v>2939</v>
      </c>
      <c r="G300" s="4" t="s">
        <v>509</v>
      </c>
      <c r="H300" s="4" t="s">
        <v>51</v>
      </c>
      <c r="I300" s="4"/>
      <c r="J300" s="4"/>
      <c r="K300" s="4"/>
      <c r="L300" s="4" t="s">
        <v>975</v>
      </c>
      <c r="M300" s="4"/>
      <c r="N300" s="4"/>
      <c r="O300" s="4"/>
      <c r="P300" s="4"/>
      <c r="Q300" s="4"/>
      <c r="R300" s="22"/>
      <c r="S300" s="4"/>
      <c r="T300" s="4" t="str">
        <f>IFERROR(VLOOKUP(UPPER(S300),LandGrants[],7,FALSE),"")</f>
        <v/>
      </c>
      <c r="U300" s="4" t="str">
        <f>IFERROR(VLOOKUP(S300,LandGrants[],9,FALSE),"")</f>
        <v/>
      </c>
      <c r="V300" s="5"/>
      <c r="W300" s="5"/>
      <c r="X300" s="5"/>
      <c r="Y300" s="5"/>
      <c r="Z300" s="5"/>
      <c r="AA300" s="5"/>
      <c r="AB300" s="5"/>
      <c r="AC300" s="5">
        <f>VALUE(SUBSTITUTE(SUBSTITUTE(SUBSTITUTE(RIGHT(B300,4),"HO",""),"O",""),"-",""))</f>
        <v>279</v>
      </c>
      <c r="AD300" s="5"/>
      <c r="AE300" s="5" t="str">
        <f>IF(ISBLANK(M300),"",IF(ISBLANK(N300),"",N300 &amp; " ") &amp; M300 &amp; " built in " &amp;R300 &amp; " on a tract of land called " &amp; S300 &amp; " patented by " &amp; TRIM(T300) &amp; " in " &amp; U300 &amp; ";  Original owner(s): " &amp; Q300)</f>
        <v/>
      </c>
      <c r="AF300" s="5" t="str">
        <f>"https://mht.maryland.gov/secure/medusa/PDF/Howard/"&amp;B300&amp;".pdf"</f>
        <v>https://mht.maryland.gov/secure/medusa/PDF/Howard/HO-279.pdf</v>
      </c>
    </row>
    <row r="301" spans="1:32" ht="57.6" x14ac:dyDescent="0.55000000000000004">
      <c r="A301" s="103" t="str">
        <f>HYPERLINK(AF301,B301)</f>
        <v>HO-1067</v>
      </c>
      <c r="B301" t="s">
        <v>869</v>
      </c>
      <c r="C301">
        <f>IFERROR(VALUE(SUBSTITUTE(B301,"HO-","")),9999)</f>
        <v>1067</v>
      </c>
      <c r="D301" s="4" t="s">
        <v>870</v>
      </c>
      <c r="E301" s="4" t="s">
        <v>871</v>
      </c>
      <c r="F301" s="22" t="s">
        <v>2940</v>
      </c>
      <c r="G301" s="4" t="s">
        <v>2941</v>
      </c>
      <c r="H301" s="4" t="s">
        <v>47</v>
      </c>
      <c r="I301" s="4" t="s">
        <v>136</v>
      </c>
      <c r="J301" s="4"/>
      <c r="K301" s="4"/>
      <c r="L301" s="4" t="s">
        <v>2583</v>
      </c>
      <c r="M301" s="4"/>
      <c r="N301" s="4"/>
      <c r="O301" s="4"/>
      <c r="P301" s="4"/>
      <c r="Q301" s="4"/>
      <c r="R301" s="22"/>
      <c r="S301" s="4"/>
      <c r="T301" s="4" t="str">
        <f>IFERROR(VLOOKUP(UPPER(S301),LandGrants[],7,FALSE),"")</f>
        <v/>
      </c>
      <c r="U301" s="4" t="str">
        <f>IFERROR(VLOOKUP(S301,LandGrants[],9,FALSE),"")</f>
        <v/>
      </c>
      <c r="V301" s="5"/>
      <c r="W301" s="5"/>
      <c r="X301" s="5"/>
      <c r="Y301" s="5"/>
      <c r="Z301" s="5"/>
      <c r="AA301" s="5"/>
      <c r="AB301" s="5"/>
      <c r="AC301" s="5">
        <f>VALUE(SUBSTITUTE(SUBSTITUTE(SUBSTITUTE(RIGHT(B301,4),"HO",""),"O",""),"-",""))</f>
        <v>1067</v>
      </c>
      <c r="AD301" s="5"/>
      <c r="AE301" s="5" t="str">
        <f>IF(ISBLANK(M301),"",IF(ISBLANK(N301),"",N301 &amp; " ") &amp; M301 &amp; " built in " &amp;R301 &amp; " on a tract of land called " &amp; S301 &amp; " patented by " &amp; TRIM(T301) &amp; " in " &amp; U301 &amp; ";  Original owner(s): " &amp; Q301)</f>
        <v/>
      </c>
      <c r="AF301" s="5" t="str">
        <f>"https://mht.maryland.gov/secure/medusa/PDF/Howard/"&amp;B301&amp;".pdf"</f>
        <v>https://mht.maryland.gov/secure/medusa/PDF/Howard/HO-1067.pdf</v>
      </c>
    </row>
    <row r="302" spans="1:32" ht="57.6" x14ac:dyDescent="0.55000000000000004">
      <c r="A302" s="103" t="str">
        <f>HYPERLINK(AF302,B302)</f>
        <v>HO-268</v>
      </c>
      <c r="B302" t="s">
        <v>872</v>
      </c>
      <c r="C302">
        <f>IFERROR(VALUE(SUBSTITUTE(B302,"HO-","")),9999)</f>
        <v>268</v>
      </c>
      <c r="D302" s="4" t="s">
        <v>873</v>
      </c>
      <c r="E302" s="4" t="s">
        <v>874</v>
      </c>
      <c r="F302" s="22" t="s">
        <v>2942</v>
      </c>
      <c r="G302" s="4" t="s">
        <v>2055</v>
      </c>
      <c r="H302" s="4" t="s">
        <v>71</v>
      </c>
      <c r="I302" s="4"/>
      <c r="J302" s="4"/>
      <c r="K302" s="4"/>
      <c r="L302" s="4" t="s">
        <v>975</v>
      </c>
      <c r="M302" s="4"/>
      <c r="N302" s="4"/>
      <c r="O302" s="4"/>
      <c r="P302" s="4"/>
      <c r="Q302" s="4"/>
      <c r="R302" s="22"/>
      <c r="S302" s="4"/>
      <c r="T302" s="4" t="str">
        <f>IFERROR(VLOOKUP(UPPER(S302),LandGrants[],7,FALSE),"")</f>
        <v/>
      </c>
      <c r="U302" s="4" t="str">
        <f>IFERROR(VLOOKUP(S302,LandGrants[],9,FALSE),"")</f>
        <v/>
      </c>
      <c r="V302" s="5"/>
      <c r="W302" s="5"/>
      <c r="X302" s="5"/>
      <c r="Y302" s="5"/>
      <c r="Z302" s="5"/>
      <c r="AA302" s="5"/>
      <c r="AB302" s="5"/>
      <c r="AC302" s="5">
        <f>VALUE(SUBSTITUTE(SUBSTITUTE(SUBSTITUTE(RIGHT(B302,4),"HO",""),"O",""),"-",""))</f>
        <v>268</v>
      </c>
      <c r="AD302" s="5"/>
      <c r="AE302" s="5" t="str">
        <f>IF(ISBLANK(M302),"",IF(ISBLANK(N302),"",N302 &amp; " ") &amp; M302 &amp; " built in " &amp;R302 &amp; " on a tract of land called " &amp; S302 &amp; " patented by " &amp; TRIM(T302) &amp; " in " &amp; U302 &amp; ";  Original owner(s): " &amp; Q302)</f>
        <v/>
      </c>
      <c r="AF302" s="5" t="str">
        <f>"https://mht.maryland.gov/secure/medusa/PDF/Howard/"&amp;B302&amp;".pdf"</f>
        <v>https://mht.maryland.gov/secure/medusa/PDF/Howard/HO-268.pdf</v>
      </c>
    </row>
    <row r="303" spans="1:32" ht="57.6" x14ac:dyDescent="0.55000000000000004">
      <c r="A303" s="103" t="str">
        <f>HYPERLINK(AF303,B303)</f>
        <v>HO-433</v>
      </c>
      <c r="B303" t="s">
        <v>875</v>
      </c>
      <c r="C303">
        <f>IFERROR(VALUE(SUBSTITUTE(B303,"HO-","")),9999)</f>
        <v>433</v>
      </c>
      <c r="D303" s="4" t="s">
        <v>876</v>
      </c>
      <c r="E303" s="4" t="s">
        <v>877</v>
      </c>
      <c r="F303" s="22" t="s">
        <v>2585</v>
      </c>
      <c r="G303" s="4" t="s">
        <v>877</v>
      </c>
      <c r="H303" s="4" t="s">
        <v>40</v>
      </c>
      <c r="I303" s="4"/>
      <c r="J303" s="4"/>
      <c r="K303" s="4"/>
      <c r="L303" s="4" t="s">
        <v>2585</v>
      </c>
      <c r="M303" s="4"/>
      <c r="N303" s="4"/>
      <c r="O303" s="4"/>
      <c r="P303" s="4"/>
      <c r="Q303" s="4"/>
      <c r="R303" s="22"/>
      <c r="S303" s="4"/>
      <c r="T303" s="4" t="str">
        <f>IFERROR(VLOOKUP(UPPER(S303),LandGrants[],7,FALSE),"")</f>
        <v/>
      </c>
      <c r="U303" s="4" t="str">
        <f>IFERROR(VLOOKUP(S303,LandGrants[],9,FALSE),"")</f>
        <v/>
      </c>
      <c r="V303" s="5"/>
      <c r="W303" s="5"/>
      <c r="X303" s="5"/>
      <c r="Y303" s="5"/>
      <c r="Z303" s="5"/>
      <c r="AA303" s="5"/>
      <c r="AB303" s="5"/>
      <c r="AC303" s="5">
        <f>VALUE(SUBSTITUTE(SUBSTITUTE(SUBSTITUTE(RIGHT(B303,4),"HO",""),"O",""),"-",""))</f>
        <v>433</v>
      </c>
      <c r="AD303" s="5"/>
      <c r="AE303" s="5" t="str">
        <f>IF(ISBLANK(M303),"",IF(ISBLANK(N303),"",N303 &amp; " ") &amp; M303 &amp; " built in " &amp;R303 &amp; " on a tract of land called " &amp; S303 &amp; " patented by " &amp; TRIM(T303) &amp; " in " &amp; U303 &amp; ";  Original owner(s): " &amp; Q303)</f>
        <v/>
      </c>
      <c r="AF303" s="5" t="str">
        <f>"https://mht.maryland.gov/secure/medusa/PDF/Howard/"&amp;B303&amp;".pdf"</f>
        <v>https://mht.maryland.gov/secure/medusa/PDF/Howard/HO-433.pdf</v>
      </c>
    </row>
    <row r="304" spans="1:32" ht="57.6" x14ac:dyDescent="0.55000000000000004">
      <c r="A304" s="103" t="str">
        <f>HYPERLINK(AF304,B304)</f>
        <v>HO-171</v>
      </c>
      <c r="B304" t="s">
        <v>878</v>
      </c>
      <c r="C304">
        <f>IFERROR(VALUE(SUBSTITUTE(B304,"HO-","")),9999)</f>
        <v>171</v>
      </c>
      <c r="D304" s="4" t="s">
        <v>879</v>
      </c>
      <c r="E304" s="4" t="s">
        <v>880</v>
      </c>
      <c r="F304" s="22" t="s">
        <v>2943</v>
      </c>
      <c r="G304" s="4" t="s">
        <v>2944</v>
      </c>
      <c r="H304" s="4" t="s">
        <v>36</v>
      </c>
      <c r="I304" s="4"/>
      <c r="J304" s="4"/>
      <c r="K304" s="4"/>
      <c r="L304" s="4" t="s">
        <v>2585</v>
      </c>
      <c r="M304" s="4"/>
      <c r="N304" s="4"/>
      <c r="O304" s="4"/>
      <c r="P304" s="4"/>
      <c r="Q304" s="4"/>
      <c r="R304" s="22"/>
      <c r="S304" s="4"/>
      <c r="T304" s="4" t="str">
        <f>IFERROR(VLOOKUP(UPPER(S304),LandGrants[],7,FALSE),"")</f>
        <v/>
      </c>
      <c r="U304" s="4" t="str">
        <f>IFERROR(VLOOKUP(S304,LandGrants[],9,FALSE),"")</f>
        <v/>
      </c>
      <c r="V304" s="5"/>
      <c r="W304" s="5"/>
      <c r="X304" s="5"/>
      <c r="Y304" s="5"/>
      <c r="Z304" s="5"/>
      <c r="AA304" s="5"/>
      <c r="AB304" s="5"/>
      <c r="AC304" s="5">
        <f>VALUE(SUBSTITUTE(SUBSTITUTE(SUBSTITUTE(RIGHT(B304,4),"HO",""),"O",""),"-",""))</f>
        <v>171</v>
      </c>
      <c r="AD304" s="5"/>
      <c r="AE304" s="5" t="str">
        <f>IF(ISBLANK(M304),"",IF(ISBLANK(N304),"",N304 &amp; " ") &amp; M304 &amp; " built in " &amp;R304 &amp; " on a tract of land called " &amp; S304 &amp; " patented by " &amp; TRIM(T304) &amp; " in " &amp; U304 &amp; ";  Original owner(s): " &amp; Q304)</f>
        <v/>
      </c>
      <c r="AF304" s="5" t="str">
        <f>"https://mht.maryland.gov/secure/medusa/PDF/Howard/"&amp;B304&amp;".pdf"</f>
        <v>https://mht.maryland.gov/secure/medusa/PDF/Howard/HO-171.pdf</v>
      </c>
    </row>
    <row r="305" spans="1:32" ht="57.6" x14ac:dyDescent="0.55000000000000004">
      <c r="A305" s="103" t="str">
        <f>HYPERLINK(AF305,B305)</f>
        <v>HO-1082</v>
      </c>
      <c r="B305" t="s">
        <v>881</v>
      </c>
      <c r="C305">
        <f>IFERROR(VALUE(SUBSTITUTE(B305,"HO-","")),9999)</f>
        <v>1082</v>
      </c>
      <c r="D305" s="4" t="s">
        <v>882</v>
      </c>
      <c r="E305" s="4" t="s">
        <v>883</v>
      </c>
      <c r="F305" s="22" t="s">
        <v>2945</v>
      </c>
      <c r="G305" s="4" t="s">
        <v>197</v>
      </c>
      <c r="H305" s="4" t="s">
        <v>376</v>
      </c>
      <c r="I305" s="4" t="s">
        <v>136</v>
      </c>
      <c r="J305" s="4"/>
      <c r="K305" s="4"/>
      <c r="L305" s="4" t="s">
        <v>975</v>
      </c>
      <c r="M305" s="4"/>
      <c r="N305" s="4"/>
      <c r="O305" s="4"/>
      <c r="P305" s="4"/>
      <c r="Q305" s="4"/>
      <c r="R305" s="22"/>
      <c r="S305" s="4"/>
      <c r="T305" s="4" t="str">
        <f>IFERROR(VLOOKUP(UPPER(S305),LandGrants[],7,FALSE),"")</f>
        <v/>
      </c>
      <c r="U305" s="4" t="str">
        <f>IFERROR(VLOOKUP(S305,LandGrants[],9,FALSE),"")</f>
        <v/>
      </c>
      <c r="V305" s="5"/>
      <c r="W305" s="5"/>
      <c r="X305" s="5"/>
      <c r="Y305" s="5"/>
      <c r="Z305" s="5"/>
      <c r="AA305" s="5"/>
      <c r="AB305" s="5"/>
      <c r="AC305" s="5">
        <f>VALUE(SUBSTITUTE(SUBSTITUTE(SUBSTITUTE(RIGHT(B305,4),"HO",""),"O",""),"-",""))</f>
        <v>1082</v>
      </c>
      <c r="AD305" s="5"/>
      <c r="AE305" s="5" t="str">
        <f>IF(ISBLANK(M305),"",IF(ISBLANK(N305),"",N305 &amp; " ") &amp; M305 &amp; " built in " &amp;R305 &amp; " on a tract of land called " &amp; S305 &amp; " patented by " &amp; TRIM(T305) &amp; " in " &amp; U305 &amp; ";  Original owner(s): " &amp; Q305)</f>
        <v/>
      </c>
      <c r="AF305" s="5" t="str">
        <f>"https://mht.maryland.gov/secure/medusa/PDF/Howard/"&amp;B305&amp;".pdf"</f>
        <v>https://mht.maryland.gov/secure/medusa/PDF/Howard/HO-1082.pdf</v>
      </c>
    </row>
    <row r="306" spans="1:32" ht="57.6" x14ac:dyDescent="0.55000000000000004">
      <c r="A306" s="103" t="str">
        <f>HYPERLINK(AF306,B306)</f>
        <v>HO-1033</v>
      </c>
      <c r="B306" t="s">
        <v>884</v>
      </c>
      <c r="C306">
        <f>IFERROR(VALUE(SUBSTITUTE(B306,"HO-","")),9999)</f>
        <v>1033</v>
      </c>
      <c r="D306" s="4" t="s">
        <v>885</v>
      </c>
      <c r="E306" s="4" t="s">
        <v>886</v>
      </c>
      <c r="F306" s="22" t="s">
        <v>2946</v>
      </c>
      <c r="G306" s="4" t="s">
        <v>2668</v>
      </c>
      <c r="H306" s="4" t="s">
        <v>71</v>
      </c>
      <c r="I306" s="4" t="s">
        <v>136</v>
      </c>
      <c r="J306" s="4"/>
      <c r="K306" s="4"/>
      <c r="L306" s="4" t="s">
        <v>2581</v>
      </c>
      <c r="M306" s="4"/>
      <c r="N306" s="4"/>
      <c r="O306" s="4"/>
      <c r="P306" s="4"/>
      <c r="Q306" s="4"/>
      <c r="R306" s="22"/>
      <c r="S306" s="4"/>
      <c r="T306" s="4" t="str">
        <f>IFERROR(VLOOKUP(UPPER(S306),LandGrants[],7,FALSE),"")</f>
        <v/>
      </c>
      <c r="U306" s="4" t="str">
        <f>IFERROR(VLOOKUP(S306,LandGrants[],9,FALSE),"")</f>
        <v/>
      </c>
      <c r="V306" s="5"/>
      <c r="W306" s="5"/>
      <c r="X306" s="5"/>
      <c r="Y306" s="5"/>
      <c r="Z306" s="5"/>
      <c r="AA306" s="5"/>
      <c r="AB306" s="5"/>
      <c r="AC306" s="5">
        <f>VALUE(SUBSTITUTE(SUBSTITUTE(SUBSTITUTE(RIGHT(B306,4),"HO",""),"O",""),"-",""))</f>
        <v>1033</v>
      </c>
      <c r="AD306" s="5"/>
      <c r="AE306" s="5" t="str">
        <f>IF(ISBLANK(M306),"",IF(ISBLANK(N306),"",N306 &amp; " ") &amp; M306 &amp; " built in " &amp;R306 &amp; " on a tract of land called " &amp; S306 &amp; " patented by " &amp; TRIM(T306) &amp; " in " &amp; U306 &amp; ";  Original owner(s): " &amp; Q306)</f>
        <v/>
      </c>
      <c r="AF306" s="5" t="str">
        <f>"https://mht.maryland.gov/secure/medusa/PDF/Howard/"&amp;B306&amp;".pdf"</f>
        <v>https://mht.maryland.gov/secure/medusa/PDF/Howard/HO-1033.pdf</v>
      </c>
    </row>
    <row r="307" spans="1:32" ht="57.6" x14ac:dyDescent="0.55000000000000004">
      <c r="A307" s="103" t="str">
        <f>HYPERLINK(AF307,B307)</f>
        <v>HO-864</v>
      </c>
      <c r="B307" t="s">
        <v>887</v>
      </c>
      <c r="C307">
        <f>IFERROR(VALUE(SUBSTITUTE(B307,"HO-","")),9999)</f>
        <v>864</v>
      </c>
      <c r="D307" s="4" t="s">
        <v>888</v>
      </c>
      <c r="E307" s="4" t="s">
        <v>889</v>
      </c>
      <c r="F307" s="22" t="s">
        <v>2947</v>
      </c>
      <c r="G307" s="4" t="s">
        <v>2630</v>
      </c>
      <c r="H307" s="4" t="s">
        <v>40</v>
      </c>
      <c r="I307" s="4" t="s">
        <v>136</v>
      </c>
      <c r="J307" s="4"/>
      <c r="K307" s="4"/>
      <c r="L307" s="4" t="s">
        <v>975</v>
      </c>
      <c r="M307" s="4"/>
      <c r="N307" s="4"/>
      <c r="O307" s="4"/>
      <c r="P307" s="4"/>
      <c r="Q307" s="4"/>
      <c r="R307" s="22"/>
      <c r="S307" s="4"/>
      <c r="T307" s="4" t="str">
        <f>IFERROR(VLOOKUP(UPPER(S307),LandGrants[],7,FALSE),"")</f>
        <v/>
      </c>
      <c r="U307" s="4" t="str">
        <f>IFERROR(VLOOKUP(S307,LandGrants[],9,FALSE),"")</f>
        <v/>
      </c>
      <c r="V307" s="5"/>
      <c r="W307" s="5"/>
      <c r="X307" s="5"/>
      <c r="Y307" s="5"/>
      <c r="Z307" s="5"/>
      <c r="AA307" s="5"/>
      <c r="AB307" s="5"/>
      <c r="AC307" s="5">
        <f>VALUE(SUBSTITUTE(SUBSTITUTE(SUBSTITUTE(RIGHT(B307,4),"HO",""),"O",""),"-",""))</f>
        <v>864</v>
      </c>
      <c r="AD307" s="5"/>
      <c r="AE307" s="5" t="str">
        <f>IF(ISBLANK(M307),"",IF(ISBLANK(N307),"",N307 &amp; " ") &amp; M307 &amp; " built in " &amp;R307 &amp; " on a tract of land called " &amp; S307 &amp; " patented by " &amp; TRIM(T307) &amp; " in " &amp; U307 &amp; ";  Original owner(s): " &amp; Q307)</f>
        <v/>
      </c>
      <c r="AF307" s="5" t="str">
        <f>"https://mht.maryland.gov/secure/medusa/PDF/Howard/"&amp;B307&amp;".pdf"</f>
        <v>https://mht.maryland.gov/secure/medusa/PDF/Howard/HO-864.pdf</v>
      </c>
    </row>
    <row r="308" spans="1:32" ht="57.6" x14ac:dyDescent="0.55000000000000004">
      <c r="A308" s="103" t="str">
        <f>HYPERLINK(AF308,B308)</f>
        <v>HO-852</v>
      </c>
      <c r="B308" t="s">
        <v>890</v>
      </c>
      <c r="C308">
        <f>IFERROR(VALUE(SUBSTITUTE(B308,"HO-","")),9999)</f>
        <v>852</v>
      </c>
      <c r="D308" s="4" t="s">
        <v>891</v>
      </c>
      <c r="E308" s="4" t="s">
        <v>892</v>
      </c>
      <c r="F308" s="22" t="s">
        <v>2948</v>
      </c>
      <c r="G308" s="4" t="s">
        <v>2949</v>
      </c>
      <c r="H308" s="4" t="s">
        <v>40</v>
      </c>
      <c r="I308" s="4" t="s">
        <v>136</v>
      </c>
      <c r="J308" s="4"/>
      <c r="K308" s="4"/>
      <c r="L308" s="4" t="s">
        <v>975</v>
      </c>
      <c r="M308" s="4"/>
      <c r="N308" s="4"/>
      <c r="O308" s="4"/>
      <c r="P308" s="4"/>
      <c r="Q308" s="4"/>
      <c r="R308" s="22"/>
      <c r="S308" s="4"/>
      <c r="T308" s="4" t="str">
        <f>IFERROR(VLOOKUP(UPPER(S308),LandGrants[],7,FALSE),"")</f>
        <v/>
      </c>
      <c r="U308" s="4" t="str">
        <f>IFERROR(VLOOKUP(S308,LandGrants[],9,FALSE),"")</f>
        <v/>
      </c>
      <c r="V308" s="5"/>
      <c r="W308" s="5"/>
      <c r="X308" s="5"/>
      <c r="Y308" s="5"/>
      <c r="Z308" s="5"/>
      <c r="AA308" s="5"/>
      <c r="AB308" s="5"/>
      <c r="AC308" s="5">
        <f>VALUE(SUBSTITUTE(SUBSTITUTE(SUBSTITUTE(RIGHT(B308,4),"HO",""),"O",""),"-",""))</f>
        <v>852</v>
      </c>
      <c r="AD308" s="5"/>
      <c r="AE308" s="5" t="str">
        <f>IF(ISBLANK(M308),"",IF(ISBLANK(N308),"",N308 &amp; " ") &amp; M308 &amp; " built in " &amp;R308 &amp; " on a tract of land called " &amp; S308 &amp; " patented by " &amp; TRIM(T308) &amp; " in " &amp; U308 &amp; ";  Original owner(s): " &amp; Q308)</f>
        <v/>
      </c>
      <c r="AF308" s="5" t="str">
        <f>"https://mht.maryland.gov/secure/medusa/PDF/Howard/"&amp;B308&amp;".pdf"</f>
        <v>https://mht.maryland.gov/secure/medusa/PDF/Howard/HO-852.pdf</v>
      </c>
    </row>
    <row r="309" spans="1:32" ht="57.6" x14ac:dyDescent="0.55000000000000004">
      <c r="A309" s="103" t="str">
        <f>HYPERLINK(AF309,B309)</f>
        <v>HO-312</v>
      </c>
      <c r="B309" t="s">
        <v>893</v>
      </c>
      <c r="C309">
        <f>IFERROR(VALUE(SUBSTITUTE(B309,"HO-","")),9999)</f>
        <v>312</v>
      </c>
      <c r="D309" s="4" t="s">
        <v>894</v>
      </c>
      <c r="E309" s="4" t="s">
        <v>895</v>
      </c>
      <c r="F309" s="22" t="s">
        <v>2950</v>
      </c>
      <c r="G309" s="4" t="s">
        <v>2858</v>
      </c>
      <c r="H309" s="4" t="s">
        <v>40</v>
      </c>
      <c r="I309" s="4" t="s">
        <v>136</v>
      </c>
      <c r="J309" s="4"/>
      <c r="K309" s="4"/>
      <c r="L309" s="4" t="s">
        <v>975</v>
      </c>
      <c r="M309" s="4"/>
      <c r="N309" s="4"/>
      <c r="O309" s="4"/>
      <c r="P309" s="4"/>
      <c r="Q309" s="4"/>
      <c r="R309" s="22"/>
      <c r="S309" s="4"/>
      <c r="T309" s="4" t="str">
        <f>IFERROR(VLOOKUP(UPPER(S309),LandGrants[],7,FALSE),"")</f>
        <v/>
      </c>
      <c r="U309" s="4" t="str">
        <f>IFERROR(VLOOKUP(S309,LandGrants[],9,FALSE),"")</f>
        <v/>
      </c>
      <c r="V309" s="5"/>
      <c r="W309" s="5"/>
      <c r="X309" s="5"/>
      <c r="Y309" s="5"/>
      <c r="Z309" s="5"/>
      <c r="AA309" s="5"/>
      <c r="AB309" s="5"/>
      <c r="AC309" s="5">
        <f>VALUE(SUBSTITUTE(SUBSTITUTE(SUBSTITUTE(RIGHT(B309,4),"HO",""),"O",""),"-",""))</f>
        <v>312</v>
      </c>
      <c r="AD309" s="5"/>
      <c r="AE309" s="5" t="str">
        <f>IF(ISBLANK(M309),"",IF(ISBLANK(N309),"",N309 &amp; " ") &amp; M309 &amp; " built in " &amp;R309 &amp; " on a tract of land called " &amp; S309 &amp; " patented by " &amp; TRIM(T309) &amp; " in " &amp; U309 &amp; ";  Original owner(s): " &amp; Q309)</f>
        <v/>
      </c>
      <c r="AF309" s="5" t="str">
        <f>"https://mht.maryland.gov/secure/medusa/PDF/Howard/"&amp;B309&amp;".pdf"</f>
        <v>https://mht.maryland.gov/secure/medusa/PDF/Howard/HO-312.pdf</v>
      </c>
    </row>
    <row r="310" spans="1:32" ht="57.6" x14ac:dyDescent="0.55000000000000004">
      <c r="A310" s="103" t="str">
        <f>HYPERLINK(AF310,B310)</f>
        <v>HO-413</v>
      </c>
      <c r="B310" t="s">
        <v>896</v>
      </c>
      <c r="C310">
        <f>IFERROR(VALUE(SUBSTITUTE(B310,"HO-","")),9999)</f>
        <v>413</v>
      </c>
      <c r="D310" s="4" t="s">
        <v>897</v>
      </c>
      <c r="E310" s="4" t="s">
        <v>898</v>
      </c>
      <c r="F310" s="22" t="s">
        <v>2585</v>
      </c>
      <c r="G310" s="4" t="s">
        <v>898</v>
      </c>
      <c r="H310" s="4" t="s">
        <v>51</v>
      </c>
      <c r="I310" s="4"/>
      <c r="J310" s="4"/>
      <c r="K310" s="4"/>
      <c r="L310" s="4" t="s">
        <v>2585</v>
      </c>
      <c r="M310" s="4"/>
      <c r="N310" s="4"/>
      <c r="O310" s="4"/>
      <c r="P310" s="4"/>
      <c r="Q310" s="4"/>
      <c r="R310" s="22"/>
      <c r="S310" s="4"/>
      <c r="T310" s="4" t="str">
        <f>IFERROR(VLOOKUP(UPPER(S310),LandGrants[],7,FALSE),"")</f>
        <v/>
      </c>
      <c r="U310" s="4" t="str">
        <f>IFERROR(VLOOKUP(S310,LandGrants[],9,FALSE),"")</f>
        <v/>
      </c>
      <c r="V310" s="5"/>
      <c r="W310" s="5"/>
      <c r="X310" s="5"/>
      <c r="Y310" s="5"/>
      <c r="Z310" s="5"/>
      <c r="AA310" s="5"/>
      <c r="AB310" s="5"/>
      <c r="AC310" s="5">
        <f>VALUE(SUBSTITUTE(SUBSTITUTE(SUBSTITUTE(RIGHT(B310,4),"HO",""),"O",""),"-",""))</f>
        <v>413</v>
      </c>
      <c r="AD310" s="5"/>
      <c r="AE310" s="5" t="str">
        <f>IF(ISBLANK(M310),"",IF(ISBLANK(N310),"",N310 &amp; " ") &amp; M310 &amp; " built in " &amp;R310 &amp; " on a tract of land called " &amp; S310 &amp; " patented by " &amp; TRIM(T310) &amp; " in " &amp; U310 &amp; ";  Original owner(s): " &amp; Q310)</f>
        <v/>
      </c>
      <c r="AF310" s="5" t="str">
        <f>"https://mht.maryland.gov/secure/medusa/PDF/Howard/"&amp;B310&amp;".pdf"</f>
        <v>https://mht.maryland.gov/secure/medusa/PDF/Howard/HO-413.pdf</v>
      </c>
    </row>
    <row r="311" spans="1:32" ht="57.6" x14ac:dyDescent="0.55000000000000004">
      <c r="A311" s="103" t="str">
        <f>HYPERLINK(AF311,B311)</f>
        <v>HO-020</v>
      </c>
      <c r="B311" t="s">
        <v>10166</v>
      </c>
      <c r="C311">
        <f>IFERROR(VALUE(SUBSTITUTE(B311,"HO-","")),9999)</f>
        <v>20</v>
      </c>
      <c r="D311" s="4" t="s">
        <v>899</v>
      </c>
      <c r="E311" s="4" t="s">
        <v>900</v>
      </c>
      <c r="F311" s="22" t="s">
        <v>2951</v>
      </c>
      <c r="G311" s="4" t="s">
        <v>2908</v>
      </c>
      <c r="H311" s="4" t="s">
        <v>296</v>
      </c>
      <c r="I311" s="4"/>
      <c r="J311" s="4"/>
      <c r="K311" s="4"/>
      <c r="L311" s="4" t="s">
        <v>2585</v>
      </c>
      <c r="M311" s="4"/>
      <c r="N311" s="4"/>
      <c r="O311" s="4"/>
      <c r="P311" s="4"/>
      <c r="Q311" s="4"/>
      <c r="R311" s="22"/>
      <c r="S311" s="4"/>
      <c r="T311" s="4" t="str">
        <f>IFERROR(VLOOKUP(UPPER(S311),LandGrants[],7,FALSE),"")</f>
        <v/>
      </c>
      <c r="U311" s="4" t="str">
        <f>IFERROR(VLOOKUP(S311,LandGrants[],9,FALSE),"")</f>
        <v/>
      </c>
      <c r="V311" s="5"/>
      <c r="W311" s="5"/>
      <c r="X311" s="5"/>
      <c r="Y311" s="5"/>
      <c r="Z311" s="5"/>
      <c r="AA311" s="5"/>
      <c r="AB311" s="5"/>
      <c r="AC311" s="5">
        <f>VALUE(SUBSTITUTE(SUBSTITUTE(SUBSTITUTE(RIGHT(B311,4),"HO",""),"O",""),"-",""))</f>
        <v>20</v>
      </c>
      <c r="AD311" s="5"/>
      <c r="AE311" s="5" t="str">
        <f>IF(ISBLANK(M311),"",IF(ISBLANK(N311),"",N311 &amp; " ") &amp; M311 &amp; " built in " &amp;R311 &amp; " on a tract of land called " &amp; S311 &amp; " patented by " &amp; TRIM(T311) &amp; " in " &amp; U311 &amp; ";  Original owner(s): " &amp; Q311)</f>
        <v/>
      </c>
      <c r="AF311" s="5" t="str">
        <f>"https://mht.maryland.gov/secure/medusa/PDF/Howard/"&amp;B311&amp;".pdf"</f>
        <v>https://mht.maryland.gov/secure/medusa/PDF/Howard/HO-020.pdf</v>
      </c>
    </row>
    <row r="312" spans="1:32" ht="57.6" x14ac:dyDescent="0.55000000000000004">
      <c r="A312" s="103" t="str">
        <f>HYPERLINK(AF312,B312)</f>
        <v>HO-575</v>
      </c>
      <c r="B312" t="s">
        <v>901</v>
      </c>
      <c r="C312">
        <f>IFERROR(VALUE(SUBSTITUTE(B312,"HO-","")),9999)</f>
        <v>575</v>
      </c>
      <c r="D312" s="4" t="s">
        <v>902</v>
      </c>
      <c r="E312" s="4" t="s">
        <v>903</v>
      </c>
      <c r="F312" s="22" t="s">
        <v>2585</v>
      </c>
      <c r="G312" s="4" t="s">
        <v>903</v>
      </c>
      <c r="H312" s="4" t="s">
        <v>296</v>
      </c>
      <c r="I312" s="4"/>
      <c r="J312" s="4"/>
      <c r="K312" s="4"/>
      <c r="L312" s="4" t="s">
        <v>975</v>
      </c>
      <c r="M312" s="4"/>
      <c r="N312" s="4"/>
      <c r="O312" s="4"/>
      <c r="P312" s="4"/>
      <c r="Q312" s="4"/>
      <c r="R312" s="22"/>
      <c r="S312" s="4"/>
      <c r="T312" s="4" t="str">
        <f>IFERROR(VLOOKUP(UPPER(S312),LandGrants[],7,FALSE),"")</f>
        <v/>
      </c>
      <c r="U312" s="4" t="str">
        <f>IFERROR(VLOOKUP(S312,LandGrants[],9,FALSE),"")</f>
        <v/>
      </c>
      <c r="V312" s="5"/>
      <c r="W312" s="5"/>
      <c r="X312" s="5"/>
      <c r="Y312" s="5"/>
      <c r="Z312" s="5"/>
      <c r="AA312" s="5"/>
      <c r="AB312" s="5"/>
      <c r="AC312" s="5">
        <f>VALUE(SUBSTITUTE(SUBSTITUTE(SUBSTITUTE(RIGHT(B312,4),"HO",""),"O",""),"-",""))</f>
        <v>575</v>
      </c>
      <c r="AD312" s="5"/>
      <c r="AE312" s="5" t="str">
        <f>IF(ISBLANK(M312),"",IF(ISBLANK(N312),"",N312 &amp; " ") &amp; M312 &amp; " built in " &amp;R312 &amp; " on a tract of land called " &amp; S312 &amp; " patented by " &amp; TRIM(T312) &amp; " in " &amp; U312 &amp; ";  Original owner(s): " &amp; Q312)</f>
        <v/>
      </c>
      <c r="AF312" s="5" t="str">
        <f>"https://mht.maryland.gov/secure/medusa/PDF/Howard/"&amp;B312&amp;".pdf"</f>
        <v>https://mht.maryland.gov/secure/medusa/PDF/Howard/HO-575.pdf</v>
      </c>
    </row>
    <row r="313" spans="1:32" ht="57.6" x14ac:dyDescent="0.55000000000000004">
      <c r="A313" s="103" t="str">
        <f>HYPERLINK(AF313,B313)</f>
        <v>HO-577</v>
      </c>
      <c r="B313" t="s">
        <v>904</v>
      </c>
      <c r="C313">
        <f>IFERROR(VALUE(SUBSTITUTE(B313,"HO-","")),9999)</f>
        <v>577</v>
      </c>
      <c r="D313" s="4" t="s">
        <v>905</v>
      </c>
      <c r="E313" s="4" t="s">
        <v>906</v>
      </c>
      <c r="F313" s="22" t="s">
        <v>2952</v>
      </c>
      <c r="G313" s="4" t="s">
        <v>1713</v>
      </c>
      <c r="H313" s="4" t="s">
        <v>40</v>
      </c>
      <c r="I313" s="4" t="s">
        <v>136</v>
      </c>
      <c r="J313" s="4"/>
      <c r="K313" s="4"/>
      <c r="L313" s="4" t="s">
        <v>2588</v>
      </c>
      <c r="M313" s="4"/>
      <c r="N313" s="4"/>
      <c r="O313" s="4"/>
      <c r="P313" s="4"/>
      <c r="Q313" s="4"/>
      <c r="R313" s="22"/>
      <c r="S313" s="4"/>
      <c r="T313" s="4" t="str">
        <f>IFERROR(VLOOKUP(UPPER(S313),LandGrants[],7,FALSE),"")</f>
        <v/>
      </c>
      <c r="U313" s="4" t="str">
        <f>IFERROR(VLOOKUP(S313,LandGrants[],9,FALSE),"")</f>
        <v/>
      </c>
      <c r="V313" s="5"/>
      <c r="W313" s="5"/>
      <c r="X313" s="5"/>
      <c r="Y313" s="5"/>
      <c r="Z313" s="5"/>
      <c r="AA313" s="5"/>
      <c r="AB313" s="5"/>
      <c r="AC313" s="5">
        <f>VALUE(SUBSTITUTE(SUBSTITUTE(SUBSTITUTE(RIGHT(B313,4),"HO",""),"O",""),"-",""))</f>
        <v>577</v>
      </c>
      <c r="AD313" s="5"/>
      <c r="AE313" s="5" t="str">
        <f>IF(ISBLANK(M313),"",IF(ISBLANK(N313),"",N313 &amp; " ") &amp; M313 &amp; " built in " &amp;R313 &amp; " on a tract of land called " &amp; S313 &amp; " patented by " &amp; TRIM(T313) &amp; " in " &amp; U313 &amp; ";  Original owner(s): " &amp; Q313)</f>
        <v/>
      </c>
      <c r="AF313" s="5" t="str">
        <f>"https://mht.maryland.gov/secure/medusa/PDF/Howard/"&amp;B313&amp;".pdf"</f>
        <v>https://mht.maryland.gov/secure/medusa/PDF/Howard/HO-577.pdf</v>
      </c>
    </row>
    <row r="314" spans="1:32" ht="57.6" x14ac:dyDescent="0.55000000000000004">
      <c r="A314" s="103" t="str">
        <f>HYPERLINK(AF314,B314)</f>
        <v>HO-746</v>
      </c>
      <c r="B314" t="s">
        <v>907</v>
      </c>
      <c r="C314">
        <f>IFERROR(VALUE(SUBSTITUTE(B314,"HO-","")),9999)</f>
        <v>746</v>
      </c>
      <c r="D314" s="4" t="s">
        <v>908</v>
      </c>
      <c r="E314" s="4" t="s">
        <v>909</v>
      </c>
      <c r="F314" s="22" t="s">
        <v>2953</v>
      </c>
      <c r="G314" s="4" t="s">
        <v>2954</v>
      </c>
      <c r="H314" s="4" t="s">
        <v>51</v>
      </c>
      <c r="I314" s="4"/>
      <c r="J314" s="4"/>
      <c r="K314" s="4"/>
      <c r="L314" s="4" t="s">
        <v>2581</v>
      </c>
      <c r="M314" s="4"/>
      <c r="N314" s="4"/>
      <c r="O314" s="4"/>
      <c r="P314" s="4"/>
      <c r="Q314" s="4"/>
      <c r="R314" s="22"/>
      <c r="S314" s="4"/>
      <c r="T314" s="4" t="str">
        <f>IFERROR(VLOOKUP(UPPER(S314),LandGrants[],7,FALSE),"")</f>
        <v/>
      </c>
      <c r="U314" s="4" t="str">
        <f>IFERROR(VLOOKUP(S314,LandGrants[],9,FALSE),"")</f>
        <v/>
      </c>
      <c r="V314" s="5"/>
      <c r="W314" s="5"/>
      <c r="X314" s="5"/>
      <c r="Y314" s="5"/>
      <c r="Z314" s="5"/>
      <c r="AA314" s="5"/>
      <c r="AB314" s="5"/>
      <c r="AC314" s="5">
        <f>VALUE(SUBSTITUTE(SUBSTITUTE(SUBSTITUTE(RIGHT(B314,4),"HO",""),"O",""),"-",""))</f>
        <v>746</v>
      </c>
      <c r="AD314" s="5"/>
      <c r="AE314" s="5" t="str">
        <f>IF(ISBLANK(M314),"",IF(ISBLANK(N314),"",N314 &amp; " ") &amp; M314 &amp; " built in " &amp;R314 &amp; " on a tract of land called " &amp; S314 &amp; " patented by " &amp; TRIM(T314) &amp; " in " &amp; U314 &amp; ";  Original owner(s): " &amp; Q314)</f>
        <v/>
      </c>
      <c r="AF314" s="5" t="str">
        <f>"https://mht.maryland.gov/secure/medusa/PDF/Howard/"&amp;B314&amp;".pdf"</f>
        <v>https://mht.maryland.gov/secure/medusa/PDF/Howard/HO-746.pdf</v>
      </c>
    </row>
    <row r="315" spans="1:32" ht="57.6" x14ac:dyDescent="0.55000000000000004">
      <c r="A315" s="103" t="str">
        <f>HYPERLINK(AF315,B315)</f>
        <v>HO-543</v>
      </c>
      <c r="B315" t="s">
        <v>910</v>
      </c>
      <c r="C315">
        <f>IFERROR(VALUE(SUBSTITUTE(B315,"HO-","")),9999)</f>
        <v>543</v>
      </c>
      <c r="D315" s="4" t="s">
        <v>911</v>
      </c>
      <c r="E315" s="4" t="s">
        <v>912</v>
      </c>
      <c r="F315" s="22" t="s">
        <v>2955</v>
      </c>
      <c r="G315" s="4" t="s">
        <v>915</v>
      </c>
      <c r="H315" s="4" t="s">
        <v>51</v>
      </c>
      <c r="I315" s="4"/>
      <c r="J315" s="4"/>
      <c r="K315" s="4"/>
      <c r="L315" s="4" t="s">
        <v>975</v>
      </c>
      <c r="M315" s="4"/>
      <c r="N315" s="4"/>
      <c r="O315" s="4"/>
      <c r="P315" s="4"/>
      <c r="Q315" s="4"/>
      <c r="R315" s="22"/>
      <c r="S315" s="4"/>
      <c r="T315" s="4" t="str">
        <f>IFERROR(VLOOKUP(UPPER(S315),LandGrants[],7,FALSE),"")</f>
        <v/>
      </c>
      <c r="U315" s="4" t="str">
        <f>IFERROR(VLOOKUP(S315,LandGrants[],9,FALSE),"")</f>
        <v/>
      </c>
      <c r="V315" s="5"/>
      <c r="W315" s="5"/>
      <c r="X315" s="5"/>
      <c r="Y315" s="5"/>
      <c r="Z315" s="5"/>
      <c r="AA315" s="5"/>
      <c r="AB315" s="5"/>
      <c r="AC315" s="5">
        <f>VALUE(SUBSTITUTE(SUBSTITUTE(SUBSTITUTE(RIGHT(B315,4),"HO",""),"O",""),"-",""))</f>
        <v>543</v>
      </c>
      <c r="AD315" s="5"/>
      <c r="AE315" s="5" t="str">
        <f>IF(ISBLANK(M315),"",IF(ISBLANK(N315),"",N315 &amp; " ") &amp; M315 &amp; " built in " &amp;R315 &amp; " on a tract of land called " &amp; S315 &amp; " patented by " &amp; TRIM(T315) &amp; " in " &amp; U315 &amp; ";  Original owner(s): " &amp; Q315)</f>
        <v/>
      </c>
      <c r="AF315" s="5" t="str">
        <f>"https://mht.maryland.gov/secure/medusa/PDF/Howard/"&amp;B315&amp;".pdf"</f>
        <v>https://mht.maryland.gov/secure/medusa/PDF/Howard/HO-543.pdf</v>
      </c>
    </row>
    <row r="316" spans="1:32" ht="57.6" x14ac:dyDescent="0.55000000000000004">
      <c r="A316" s="103" t="str">
        <f>HYPERLINK(AF316,B316)</f>
        <v>HO-108</v>
      </c>
      <c r="B316" t="s">
        <v>913</v>
      </c>
      <c r="C316">
        <f>IFERROR(VALUE(SUBSTITUTE(B316,"HO-","")),9999)</f>
        <v>108</v>
      </c>
      <c r="D316" s="4" t="s">
        <v>914</v>
      </c>
      <c r="E316" s="4" t="s">
        <v>915</v>
      </c>
      <c r="F316" s="22" t="s">
        <v>2585</v>
      </c>
      <c r="G316" s="4" t="s">
        <v>915</v>
      </c>
      <c r="H316" s="4" t="s">
        <v>51</v>
      </c>
      <c r="I316" s="4"/>
      <c r="J316" s="4"/>
      <c r="K316" s="4"/>
      <c r="L316" s="4" t="s">
        <v>2585</v>
      </c>
      <c r="M316" s="4"/>
      <c r="N316" s="4"/>
      <c r="O316" s="4"/>
      <c r="P316" s="4"/>
      <c r="Q316" s="4"/>
      <c r="R316" s="22"/>
      <c r="S316" s="4"/>
      <c r="T316" s="4" t="str">
        <f>IFERROR(VLOOKUP(UPPER(S316),LandGrants[],7,FALSE),"")</f>
        <v/>
      </c>
      <c r="U316" s="4" t="str">
        <f>IFERROR(VLOOKUP(S316,LandGrants[],9,FALSE),"")</f>
        <v/>
      </c>
      <c r="V316" s="5"/>
      <c r="W316" s="5"/>
      <c r="X316" s="5"/>
      <c r="Y316" s="5"/>
      <c r="Z316" s="5"/>
      <c r="AA316" s="5"/>
      <c r="AB316" s="5"/>
      <c r="AC316" s="5">
        <f>VALUE(SUBSTITUTE(SUBSTITUTE(SUBSTITUTE(RIGHT(B316,4),"HO",""),"O",""),"-",""))</f>
        <v>108</v>
      </c>
      <c r="AD316" s="5"/>
      <c r="AE316" s="5" t="str">
        <f>IF(ISBLANK(M316),"",IF(ISBLANK(N316),"",N316 &amp; " ") &amp; M316 &amp; " built in " &amp;R316 &amp; " on a tract of land called " &amp; S316 &amp; " patented by " &amp; TRIM(T316) &amp; " in " &amp; U316 &amp; ";  Original owner(s): " &amp; Q316)</f>
        <v/>
      </c>
      <c r="AF316" s="5" t="str">
        <f>"https://mht.maryland.gov/secure/medusa/PDF/Howard/"&amp;B316&amp;".pdf"</f>
        <v>https://mht.maryland.gov/secure/medusa/PDF/Howard/HO-108.pdf</v>
      </c>
    </row>
    <row r="317" spans="1:32" ht="57.6" x14ac:dyDescent="0.55000000000000004">
      <c r="A317" s="103" t="str">
        <f>HYPERLINK(AF317,B317)</f>
        <v>HO-474</v>
      </c>
      <c r="B317" t="s">
        <v>916</v>
      </c>
      <c r="C317">
        <f>IFERROR(VALUE(SUBSTITUTE(B317,"HO-","")),9999)</f>
        <v>474</v>
      </c>
      <c r="D317" s="4" t="s">
        <v>917</v>
      </c>
      <c r="E317" s="4" t="s">
        <v>918</v>
      </c>
      <c r="F317" s="22" t="s">
        <v>2956</v>
      </c>
      <c r="G317" s="4" t="s">
        <v>126</v>
      </c>
      <c r="H317" s="4" t="s">
        <v>36</v>
      </c>
      <c r="I317" s="4"/>
      <c r="J317" s="4"/>
      <c r="K317" s="4"/>
      <c r="L317" s="4" t="s">
        <v>2581</v>
      </c>
      <c r="M317" s="4"/>
      <c r="N317" s="4"/>
      <c r="O317" s="4"/>
      <c r="P317" s="4"/>
      <c r="Q317" s="4"/>
      <c r="R317" s="22"/>
      <c r="S317" s="4"/>
      <c r="T317" s="4" t="str">
        <f>IFERROR(VLOOKUP(UPPER(S317),LandGrants[],7,FALSE),"")</f>
        <v/>
      </c>
      <c r="U317" s="4" t="str">
        <f>IFERROR(VLOOKUP(S317,LandGrants[],9,FALSE),"")</f>
        <v/>
      </c>
      <c r="V317" s="5"/>
      <c r="W317" s="5"/>
      <c r="X317" s="5"/>
      <c r="Y317" s="5"/>
      <c r="Z317" s="5"/>
      <c r="AA317" s="5"/>
      <c r="AB317" s="5"/>
      <c r="AC317" s="5">
        <f>VALUE(SUBSTITUTE(SUBSTITUTE(SUBSTITUTE(RIGHT(B317,4),"HO",""),"O",""),"-",""))</f>
        <v>474</v>
      </c>
      <c r="AD317" s="5"/>
      <c r="AE317" s="5" t="str">
        <f>IF(ISBLANK(M317),"",IF(ISBLANK(N317),"",N317 &amp; " ") &amp; M317 &amp; " built in " &amp;R317 &amp; " on a tract of land called " &amp; S317 &amp; " patented by " &amp; TRIM(T317) &amp; " in " &amp; U317 &amp; ";  Original owner(s): " &amp; Q317)</f>
        <v/>
      </c>
      <c r="AF317" s="5" t="str">
        <f>"https://mht.maryland.gov/secure/medusa/PDF/Howard/"&amp;B317&amp;".pdf"</f>
        <v>https://mht.maryland.gov/secure/medusa/PDF/Howard/HO-474.pdf</v>
      </c>
    </row>
    <row r="318" spans="1:32" ht="57.6" x14ac:dyDescent="0.55000000000000004">
      <c r="A318" s="103" t="str">
        <f>HYPERLINK(AF318,B318)</f>
        <v>HO-805</v>
      </c>
      <c r="B318" t="s">
        <v>919</v>
      </c>
      <c r="C318">
        <f>IFERROR(VALUE(SUBSTITUTE(B318,"HO-","")),9999)</f>
        <v>805</v>
      </c>
      <c r="D318" s="4" t="s">
        <v>920</v>
      </c>
      <c r="E318" s="4" t="s">
        <v>921</v>
      </c>
      <c r="F318" s="22" t="s">
        <v>2957</v>
      </c>
      <c r="G318" s="4" t="s">
        <v>2901</v>
      </c>
      <c r="H318" s="4" t="s">
        <v>47</v>
      </c>
      <c r="I318" s="4"/>
      <c r="J318" s="4"/>
      <c r="K318" s="4"/>
      <c r="L318" s="4" t="s">
        <v>975</v>
      </c>
      <c r="M318" s="4"/>
      <c r="N318" s="4"/>
      <c r="O318" s="4"/>
      <c r="P318" s="4"/>
      <c r="Q318" s="4"/>
      <c r="R318" s="22"/>
      <c r="S318" s="4"/>
      <c r="T318" s="4" t="str">
        <f>IFERROR(VLOOKUP(UPPER(S318),LandGrants[],7,FALSE),"")</f>
        <v/>
      </c>
      <c r="U318" s="4" t="str">
        <f>IFERROR(VLOOKUP(S318,LandGrants[],9,FALSE),"")</f>
        <v/>
      </c>
      <c r="V318" s="5"/>
      <c r="W318" s="5"/>
      <c r="X318" s="5"/>
      <c r="Y318" s="5"/>
      <c r="Z318" s="5"/>
      <c r="AA318" s="5"/>
      <c r="AB318" s="5"/>
      <c r="AC318" s="5">
        <f>VALUE(SUBSTITUTE(SUBSTITUTE(SUBSTITUTE(RIGHT(B318,4),"HO",""),"O",""),"-",""))</f>
        <v>805</v>
      </c>
      <c r="AD318" s="5"/>
      <c r="AE318" s="5" t="str">
        <f>IF(ISBLANK(M318),"",IF(ISBLANK(N318),"",N318 &amp; " ") &amp; M318 &amp; " built in " &amp;R318 &amp; " on a tract of land called " &amp; S318 &amp; " patented by " &amp; TRIM(T318) &amp; " in " &amp; U318 &amp; ";  Original owner(s): " &amp; Q318)</f>
        <v/>
      </c>
      <c r="AF318" s="5" t="str">
        <f>"https://mht.maryland.gov/secure/medusa/PDF/Howard/"&amp;B318&amp;".pdf"</f>
        <v>https://mht.maryland.gov/secure/medusa/PDF/Howard/HO-805.pdf</v>
      </c>
    </row>
    <row r="319" spans="1:32" ht="115.2" x14ac:dyDescent="0.55000000000000004">
      <c r="A319" s="103" t="str">
        <f>HYPERLINK(AF319,B319)</f>
        <v>HO-180</v>
      </c>
      <c r="B319" t="s">
        <v>922</v>
      </c>
      <c r="C319">
        <f>IFERROR(VALUE(SUBSTITUTE(B319,"HO-","")),9999)</f>
        <v>180</v>
      </c>
      <c r="D319" s="4" t="s">
        <v>923</v>
      </c>
      <c r="E319" s="4" t="s">
        <v>924</v>
      </c>
      <c r="F319" s="22" t="s">
        <v>2958</v>
      </c>
      <c r="G319" s="4" t="s">
        <v>850</v>
      </c>
      <c r="H319" s="4" t="s">
        <v>65</v>
      </c>
      <c r="I319" s="4"/>
      <c r="J319" s="4"/>
      <c r="K319" s="4"/>
      <c r="L319" s="4" t="s">
        <v>2585</v>
      </c>
      <c r="M319" s="4" t="s">
        <v>6042</v>
      </c>
      <c r="N319" s="4" t="s">
        <v>5973</v>
      </c>
      <c r="O319" s="4"/>
      <c r="P319" s="4" t="s">
        <v>5056</v>
      </c>
      <c r="Q319" s="4" t="s">
        <v>6041</v>
      </c>
      <c r="R319" s="22" t="s">
        <v>4805</v>
      </c>
      <c r="S319" s="4" t="s">
        <v>4179</v>
      </c>
      <c r="T319" s="4" t="str">
        <f>IFERROR(VLOOKUP(UPPER(S319),LandGrants[],7,FALSE),"")</f>
        <v>1759-10</v>
      </c>
      <c r="U319" s="4" t="str">
        <f>IFERROR(VLOOKUP(S319,LandGrants[],9,FALSE),"")</f>
        <v xml:space="preserve"> Joseph  Hobbs</v>
      </c>
      <c r="V319" s="5"/>
      <c r="W319" s="5"/>
      <c r="X319" s="5"/>
      <c r="Y319" s="5"/>
      <c r="Z319" s="5"/>
      <c r="AA319" s="5"/>
      <c r="AB319" s="5"/>
      <c r="AC319" s="5">
        <f>VALUE(SUBSTITUTE(SUBSTITUTE(SUBSTITUTE(RIGHT(B319,4),"HO",""),"O",""),"-",""))</f>
        <v>180</v>
      </c>
      <c r="AD319" s="5" t="s">
        <v>5961</v>
      </c>
      <c r="AE319" s="5" t="str">
        <f>IF(ISBLANK(M319),"",IF(ISBLANK(N319),"",N319 &amp; " ") &amp; M319 &amp; " built in " &amp;R319 &amp; " on a tract of land called " &amp; S319 &amp; " patented by " &amp; TRIM(T319) &amp; " in " &amp; U319 &amp; ";  Original owner(s): " &amp; Q319)</f>
        <v>Privately-owned 2-story 5x1 bay frame house with gabled roof (with log house c. 1742) built in 1820 (circa) on a tract of land called Poverty Discovered patented by 1759-10 in  Joseph  Hobbs;  Original owner(s): Joseph Hobbs m. Elizabeth Higgins and moved to this area where he built the log house, 8 generations of Hobbs' have lived there since, site of the place with the members of the Peggy Stuart party gathered before riding to Annapolis.</v>
      </c>
      <c r="AF319" s="5" t="str">
        <f>"https://mht.maryland.gov/secure/medusa/PDF/Howard/"&amp;B319&amp;".pdf"</f>
        <v>https://mht.maryland.gov/secure/medusa/PDF/Howard/HO-180.pdf</v>
      </c>
    </row>
    <row r="320" spans="1:32" ht="57.6" x14ac:dyDescent="0.55000000000000004">
      <c r="A320" s="103" t="str">
        <f>HYPERLINK(AF320,B320)</f>
        <v>HO-461</v>
      </c>
      <c r="B320" t="s">
        <v>925</v>
      </c>
      <c r="C320">
        <f>IFERROR(VALUE(SUBSTITUTE(B320,"HO-","")),9999)</f>
        <v>461</v>
      </c>
      <c r="D320" s="4" t="s">
        <v>926</v>
      </c>
      <c r="E320" s="4" t="s">
        <v>927</v>
      </c>
      <c r="F320" s="22" t="s">
        <v>2959</v>
      </c>
      <c r="G320" s="4" t="s">
        <v>789</v>
      </c>
      <c r="H320" s="4" t="s">
        <v>47</v>
      </c>
      <c r="I320" s="4" t="s">
        <v>136</v>
      </c>
      <c r="J320" s="4"/>
      <c r="K320" s="4"/>
      <c r="L320" s="4" t="s">
        <v>975</v>
      </c>
      <c r="M320" s="4"/>
      <c r="N320" s="4"/>
      <c r="O320" s="4"/>
      <c r="P320" s="4"/>
      <c r="Q320" s="4"/>
      <c r="R320" s="22"/>
      <c r="S320" s="4"/>
      <c r="T320" s="4" t="str">
        <f>IFERROR(VLOOKUP(UPPER(S320),LandGrants[],7,FALSE),"")</f>
        <v/>
      </c>
      <c r="U320" s="4" t="str">
        <f>IFERROR(VLOOKUP(S320,LandGrants[],9,FALSE),"")</f>
        <v/>
      </c>
      <c r="V320" s="5"/>
      <c r="W320" s="5"/>
      <c r="X320" s="5"/>
      <c r="Y320" s="5"/>
      <c r="Z320" s="5"/>
      <c r="AA320" s="5"/>
      <c r="AB320" s="5"/>
      <c r="AC320" s="5">
        <f>VALUE(SUBSTITUTE(SUBSTITUTE(SUBSTITUTE(RIGHT(B320,4),"HO",""),"O",""),"-",""))</f>
        <v>461</v>
      </c>
      <c r="AD320" s="5"/>
      <c r="AE320" s="5" t="str">
        <f>IF(ISBLANK(M320),"",IF(ISBLANK(N320),"",N320 &amp; " ") &amp; M320 &amp; " built in " &amp;R320 &amp; " on a tract of land called " &amp; S320 &amp; " patented by " &amp; TRIM(T320) &amp; " in " &amp; U320 &amp; ";  Original owner(s): " &amp; Q320)</f>
        <v/>
      </c>
      <c r="AF320" s="5" t="str">
        <f>"https://mht.maryland.gov/secure/medusa/PDF/Howard/"&amp;B320&amp;".pdf"</f>
        <v>https://mht.maryland.gov/secure/medusa/PDF/Howard/HO-461.pdf</v>
      </c>
    </row>
    <row r="321" spans="1:32" ht="86.4" x14ac:dyDescent="0.55000000000000004">
      <c r="A321" s="103" t="str">
        <f>HYPERLINK(AF321,B321)</f>
        <v>HO-091</v>
      </c>
      <c r="B321" t="s">
        <v>10231</v>
      </c>
      <c r="C321">
        <f>IFERROR(VALUE(SUBSTITUTE(B321,"HO-","")),9999)</f>
        <v>91</v>
      </c>
      <c r="D321" s="4" t="s">
        <v>7</v>
      </c>
      <c r="E321" s="4" t="s">
        <v>928</v>
      </c>
      <c r="F321" s="22" t="s">
        <v>2960</v>
      </c>
      <c r="G321" s="4" t="s">
        <v>898</v>
      </c>
      <c r="H321" s="4" t="s">
        <v>51</v>
      </c>
      <c r="I321" s="4"/>
      <c r="J321" s="4" t="s">
        <v>136</v>
      </c>
      <c r="K321" s="4"/>
      <c r="L321" s="4" t="s">
        <v>2585</v>
      </c>
      <c r="M321" s="4" t="s">
        <v>4585</v>
      </c>
      <c r="N321" s="4" t="s">
        <v>5973</v>
      </c>
      <c r="O321" s="4">
        <v>1980</v>
      </c>
      <c r="P321" s="4" t="s">
        <v>4586</v>
      </c>
      <c r="Q321" s="4" t="s">
        <v>4587</v>
      </c>
      <c r="R321" s="22">
        <v>1830</v>
      </c>
      <c r="S321" s="4" t="s">
        <v>9448</v>
      </c>
      <c r="T321" s="4" t="str">
        <f>IFERROR(VLOOKUP(UPPER(S321),LandGrants[],7,FALSE),"")</f>
        <v>1750-05</v>
      </c>
      <c r="U321" s="4" t="str">
        <f>IFERROR(VLOOKUP(S321,LandGrants[],9,FALSE),"")</f>
        <v xml:space="preserve"> John Welsh</v>
      </c>
      <c r="V321" s="5"/>
      <c r="W321" s="5"/>
      <c r="X321" s="5"/>
      <c r="Y321" s="5"/>
      <c r="Z321" s="5"/>
      <c r="AA321" s="5"/>
      <c r="AB321" s="5" t="s">
        <v>4607</v>
      </c>
      <c r="AC321" s="5">
        <f>VALUE(SUBSTITUTE(SUBSTITUTE(SUBSTITUTE(RIGHT(B321,4),"HO",""),"O",""),"-",""))</f>
        <v>91</v>
      </c>
      <c r="AD321" s="5"/>
      <c r="AE321" s="5" t="str">
        <f>IF(ISBLANK(M321),"",IF(ISBLANK(N321),"",N321 &amp; " ") &amp; M321 &amp; " built in " &amp;R321 &amp; " on a tract of land called " &amp; S321 &amp; " patented by " &amp; TRIM(T321) &amp; " in " &amp; U321 &amp; ";  Original owner(s): " &amp; Q321)</f>
        <v>Privately-owned 2.5 story 5x1 bay gabled brick house on a stone foundation built in 1830 on a tract of land called Hobsons Choice - Welsh patented by 1750-05 in  John Welsh;  Original owner(s): Thomas Meredith acquired the land in 1808, bequeathed it to his son James A. Meredith and his two brothers in 1828, then James bought out their interest and built the house.</v>
      </c>
      <c r="AF321" s="5" t="str">
        <f>"https://mht.maryland.gov/secure/medusa/PDF/Howard/"&amp;B321&amp;".pdf"</f>
        <v>https://mht.maryland.gov/secure/medusa/PDF/Howard/HO-091.pdf</v>
      </c>
    </row>
    <row r="322" spans="1:32" ht="129.6" x14ac:dyDescent="0.55000000000000004">
      <c r="A322" s="103" t="str">
        <f>HYPERLINK(AF322,B322)</f>
        <v>HO-387</v>
      </c>
      <c r="B322" t="s">
        <v>929</v>
      </c>
      <c r="C322">
        <f>IFERROR(VALUE(SUBSTITUTE(B322,"HO-","")),9999)</f>
        <v>387</v>
      </c>
      <c r="D322" s="4" t="s">
        <v>930</v>
      </c>
      <c r="E322" s="4" t="s">
        <v>931</v>
      </c>
      <c r="F322" s="22" t="s">
        <v>2961</v>
      </c>
      <c r="G322" s="4" t="s">
        <v>1746</v>
      </c>
      <c r="H322" s="4" t="s">
        <v>47</v>
      </c>
      <c r="I322" s="4" t="s">
        <v>136</v>
      </c>
      <c r="J322" s="4"/>
      <c r="K322" s="4"/>
      <c r="L322" s="4" t="s">
        <v>975</v>
      </c>
      <c r="M322" s="4" t="s">
        <v>6045</v>
      </c>
      <c r="N322" s="4" t="s">
        <v>5974</v>
      </c>
      <c r="O322" s="4"/>
      <c r="P322" s="4" t="s">
        <v>6046</v>
      </c>
      <c r="Q322" s="4" t="s">
        <v>6043</v>
      </c>
      <c r="R322" s="22" t="s">
        <v>3718</v>
      </c>
      <c r="S322" s="4" t="s">
        <v>6320</v>
      </c>
      <c r="T322" s="4" t="str">
        <f>IFERROR(VLOOKUP(UPPER(S322),LandGrants[],7,FALSE),"")</f>
        <v/>
      </c>
      <c r="U322" s="4" t="str">
        <f>IFERROR(VLOOKUP(S322,LandGrants[],9,FALSE),"")</f>
        <v xml:space="preserve"> Henry  Ayton</v>
      </c>
      <c r="V322" s="5"/>
      <c r="W322" s="5"/>
      <c r="X322" s="5"/>
      <c r="Y322" s="5"/>
      <c r="Z322" s="5"/>
      <c r="AA322" s="5"/>
      <c r="AB322" s="5"/>
      <c r="AC322" s="5">
        <f>VALUE(SUBSTITUTE(SUBSTITUTE(SUBSTITUTE(RIGHT(B322,4),"HO",""),"O",""),"-",""))</f>
        <v>387</v>
      </c>
      <c r="AD322" s="5"/>
      <c r="AE322" s="5" t="str">
        <f>IF(ISBLANK(M322),"",IF(ISBLANK(N322),"",N322 &amp; " ") &amp; M322 &amp; " built in " &amp;R322 &amp; " on a tract of land called " &amp; S322 &amp; " patented by " &amp; TRIM(T322) &amp; " in " &amp; U322 &amp; ";  Original owner(s): " &amp; Q322)</f>
        <v xml:space="preserve">Publicly-owned 1.5-story 4x2 bay brick house built on a stone foundation built in 1764 on a tract of land called Fosters Fancy patented by  in  Henry  Ayton;  Original owner(s): The land was purchased from Jane Dorsey Ayton, daughter of Col. Samuel Dorsey, by Charles Carroll of Carrollton and other investors in The Baltimore Company which constructed an iron forge just north of the Thomas Viaduct on the Howard County side of the Patapsco River.   </v>
      </c>
      <c r="AF322" s="5" t="str">
        <f>"https://mht.maryland.gov/secure/medusa/PDF/Howard/"&amp;B322&amp;".pdf"</f>
        <v>https://mht.maryland.gov/secure/medusa/PDF/Howard/HO-387.pdf</v>
      </c>
    </row>
    <row r="323" spans="1:32" ht="57.6" x14ac:dyDescent="0.55000000000000004">
      <c r="A323" s="103" t="str">
        <f>HYPERLINK(AF323,B323)</f>
        <v>HO-740</v>
      </c>
      <c r="B323" t="s">
        <v>932</v>
      </c>
      <c r="C323">
        <f>IFERROR(VALUE(SUBSTITUTE(B323,"HO-","")),9999)</f>
        <v>740</v>
      </c>
      <c r="D323" s="4" t="s">
        <v>933</v>
      </c>
      <c r="E323" s="4" t="s">
        <v>934</v>
      </c>
      <c r="F323" s="22" t="s">
        <v>2585</v>
      </c>
      <c r="G323" s="4" t="s">
        <v>934</v>
      </c>
      <c r="H323" s="4" t="s">
        <v>47</v>
      </c>
      <c r="I323" s="4"/>
      <c r="J323" s="4"/>
      <c r="K323" s="4"/>
      <c r="L323" s="4" t="s">
        <v>3925</v>
      </c>
      <c r="M323" s="4" t="s">
        <v>3924</v>
      </c>
      <c r="N323" s="4" t="s">
        <v>2604</v>
      </c>
      <c r="O323" s="4"/>
      <c r="P323" s="4"/>
      <c r="Q323" s="4"/>
      <c r="R323" s="22"/>
      <c r="S323" s="4"/>
      <c r="T323" s="4" t="str">
        <f>IFERROR(VLOOKUP(UPPER(S323),LandGrants[],7,FALSE),"")</f>
        <v/>
      </c>
      <c r="U323" s="4" t="str">
        <f>IFERROR(VLOOKUP(S323,LandGrants[],9,FALSE),"")</f>
        <v/>
      </c>
      <c r="V323" s="5"/>
      <c r="W323" s="5"/>
      <c r="X323" s="5"/>
      <c r="Y323" s="5"/>
      <c r="Z323" s="5"/>
      <c r="AA323" s="5"/>
      <c r="AB323" s="5"/>
      <c r="AC323" s="5">
        <f>VALUE(SUBSTITUTE(SUBSTITUTE(SUBSTITUTE(RIGHT(B323,4),"HO",""),"O",""),"-",""))</f>
        <v>740</v>
      </c>
      <c r="AD323" s="5"/>
      <c r="AE323" s="5" t="str">
        <f>IF(ISBLANK(M323),"",IF(ISBLANK(N323),"",N323 &amp; " ") &amp; M323 &amp; " built in " &amp;R323 &amp; " on a tract of land called " &amp; S323 &amp; " patented by " &amp; TRIM(T323) &amp; " in " &amp; U323 &amp; ";  Original owner(s): " &amp; Q323)</f>
        <v xml:space="preserve">Razed Stone and brick built in  on a tract of land called  patented by  in ;  Original owner(s): </v>
      </c>
      <c r="AF323" s="5" t="str">
        <f>"https://mht.maryland.gov/secure/medusa/PDF/Howard/"&amp;B323&amp;".pdf"</f>
        <v>https://mht.maryland.gov/secure/medusa/PDF/Howard/HO-740.pdf</v>
      </c>
    </row>
    <row r="324" spans="1:32" ht="57.6" x14ac:dyDescent="0.55000000000000004">
      <c r="A324" s="103" t="str">
        <f>HYPERLINK(AF324,B324)</f>
        <v>HO-152</v>
      </c>
      <c r="B324" t="s">
        <v>935</v>
      </c>
      <c r="C324">
        <f>IFERROR(VALUE(SUBSTITUTE(B324,"HO-","")),9999)</f>
        <v>152</v>
      </c>
      <c r="D324" s="4" t="s">
        <v>936</v>
      </c>
      <c r="E324" s="4" t="s">
        <v>937</v>
      </c>
      <c r="F324" s="22" t="s">
        <v>2962</v>
      </c>
      <c r="G324" s="4" t="s">
        <v>934</v>
      </c>
      <c r="H324" s="4" t="s">
        <v>47</v>
      </c>
      <c r="I324" s="4"/>
      <c r="J324" s="4"/>
      <c r="K324" s="4"/>
      <c r="L324" s="4" t="s">
        <v>975</v>
      </c>
      <c r="M324" s="4"/>
      <c r="N324" s="4"/>
      <c r="O324" s="4"/>
      <c r="P324" s="4"/>
      <c r="Q324" s="4"/>
      <c r="R324" s="22"/>
      <c r="S324" s="4"/>
      <c r="T324" s="4" t="str">
        <f>IFERROR(VLOOKUP(UPPER(S324),LandGrants[],7,FALSE),"")</f>
        <v/>
      </c>
      <c r="U324" s="4" t="str">
        <f>IFERROR(VLOOKUP(S324,LandGrants[],9,FALSE),"")</f>
        <v/>
      </c>
      <c r="V324" s="5"/>
      <c r="W324" s="5"/>
      <c r="X324" s="5"/>
      <c r="Y324" s="5"/>
      <c r="Z324" s="5"/>
      <c r="AA324" s="5"/>
      <c r="AB324" s="5"/>
      <c r="AC324" s="5">
        <f>VALUE(SUBSTITUTE(SUBSTITUTE(SUBSTITUTE(RIGHT(B324,4),"HO",""),"O",""),"-",""))</f>
        <v>152</v>
      </c>
      <c r="AD324" s="5"/>
      <c r="AE324" s="5" t="str">
        <f>IF(ISBLANK(M324),"",IF(ISBLANK(N324),"",N324 &amp; " ") &amp; M324 &amp; " built in " &amp;R324 &amp; " on a tract of land called " &amp; S324 &amp; " patented by " &amp; TRIM(T324) &amp; " in " &amp; U324 &amp; ";  Original owner(s): " &amp; Q324)</f>
        <v/>
      </c>
      <c r="AF324" s="5" t="str">
        <f>"https://mht.maryland.gov/secure/medusa/PDF/Howard/"&amp;B324&amp;".pdf"</f>
        <v>https://mht.maryland.gov/secure/medusa/PDF/Howard/HO-152.pdf</v>
      </c>
    </row>
    <row r="325" spans="1:32" ht="57.6" x14ac:dyDescent="0.55000000000000004">
      <c r="A325" s="103" t="str">
        <f>HYPERLINK(AF325,B325)</f>
        <v>HO-560</v>
      </c>
      <c r="B325" t="s">
        <v>938</v>
      </c>
      <c r="C325">
        <f>IFERROR(VALUE(SUBSTITUTE(B325,"HO-","")),9999)</f>
        <v>560</v>
      </c>
      <c r="D325" s="4" t="s">
        <v>939</v>
      </c>
      <c r="E325" s="4" t="s">
        <v>940</v>
      </c>
      <c r="F325" s="22" t="s">
        <v>2963</v>
      </c>
      <c r="G325" s="4" t="s">
        <v>284</v>
      </c>
      <c r="H325" s="4" t="s">
        <v>234</v>
      </c>
      <c r="I325" s="4"/>
      <c r="J325" s="4"/>
      <c r="K325" s="4"/>
      <c r="L325" s="4" t="s">
        <v>2581</v>
      </c>
      <c r="M325" s="4"/>
      <c r="N325" s="4"/>
      <c r="O325" s="4"/>
      <c r="P325" s="4"/>
      <c r="Q325" s="4"/>
      <c r="R325" s="22"/>
      <c r="S325" s="4"/>
      <c r="T325" s="4" t="str">
        <f>IFERROR(VLOOKUP(UPPER(S325),LandGrants[],7,FALSE),"")</f>
        <v/>
      </c>
      <c r="U325" s="4" t="str">
        <f>IFERROR(VLOOKUP(S325,LandGrants[],9,FALSE),"")</f>
        <v/>
      </c>
      <c r="V325" s="5"/>
      <c r="W325" s="5"/>
      <c r="X325" s="5"/>
      <c r="Y325" s="5"/>
      <c r="Z325" s="5"/>
      <c r="AA325" s="5"/>
      <c r="AB325" s="5"/>
      <c r="AC325" s="5">
        <f>VALUE(SUBSTITUTE(SUBSTITUTE(SUBSTITUTE(RIGHT(B325,4),"HO",""),"O",""),"-",""))</f>
        <v>560</v>
      </c>
      <c r="AD325" s="5"/>
      <c r="AE325" s="5" t="str">
        <f>IF(ISBLANK(M325),"",IF(ISBLANK(N325),"",N325 &amp; " ") &amp; M325 &amp; " built in " &amp;R325 &amp; " on a tract of land called " &amp; S325 &amp; " patented by " &amp; TRIM(T325) &amp; " in " &amp; U325 &amp; ";  Original owner(s): " &amp; Q325)</f>
        <v/>
      </c>
      <c r="AF325" s="5" t="str">
        <f>"https://mht.maryland.gov/secure/medusa/PDF/Howard/"&amp;B325&amp;".pdf"</f>
        <v>https://mht.maryland.gov/secure/medusa/PDF/Howard/HO-560.pdf</v>
      </c>
    </row>
    <row r="326" spans="1:32" ht="57.6" x14ac:dyDescent="0.55000000000000004">
      <c r="A326" s="103" t="str">
        <f>HYPERLINK(AF326,B326)</f>
        <v>HO-631</v>
      </c>
      <c r="B326" t="s">
        <v>941</v>
      </c>
      <c r="C326">
        <f>IFERROR(VALUE(SUBSTITUTE(B326,"HO-","")),9999)</f>
        <v>631</v>
      </c>
      <c r="D326" s="4" t="s">
        <v>942</v>
      </c>
      <c r="E326" s="4" t="s">
        <v>943</v>
      </c>
      <c r="F326" s="22" t="s">
        <v>2964</v>
      </c>
      <c r="G326" s="4" t="s">
        <v>197</v>
      </c>
      <c r="H326" s="4" t="s">
        <v>40</v>
      </c>
      <c r="I326" s="4"/>
      <c r="J326" s="4"/>
      <c r="K326" s="4"/>
      <c r="L326" s="4" t="s">
        <v>975</v>
      </c>
      <c r="M326" s="4"/>
      <c r="N326" s="4"/>
      <c r="O326" s="4"/>
      <c r="P326" s="4"/>
      <c r="Q326" s="4"/>
      <c r="R326" s="22"/>
      <c r="S326" s="4"/>
      <c r="T326" s="4" t="str">
        <f>IFERROR(VLOOKUP(UPPER(S326),LandGrants[],7,FALSE),"")</f>
        <v/>
      </c>
      <c r="U326" s="4" t="str">
        <f>IFERROR(VLOOKUP(S326,LandGrants[],9,FALSE),"")</f>
        <v/>
      </c>
      <c r="V326" s="5"/>
      <c r="W326" s="5"/>
      <c r="X326" s="5"/>
      <c r="Y326" s="5"/>
      <c r="Z326" s="5"/>
      <c r="AA326" s="5"/>
      <c r="AB326" s="5"/>
      <c r="AC326" s="5">
        <f>VALUE(SUBSTITUTE(SUBSTITUTE(SUBSTITUTE(RIGHT(B326,4),"HO",""),"O",""),"-",""))</f>
        <v>631</v>
      </c>
      <c r="AD326" s="5"/>
      <c r="AE326" s="5" t="str">
        <f>IF(ISBLANK(M326),"",IF(ISBLANK(N326),"",N326 &amp; " ") &amp; M326 &amp; " built in " &amp;R326 &amp; " on a tract of land called " &amp; S326 &amp; " patented by " &amp; TRIM(T326) &amp; " in " &amp; U326 &amp; ";  Original owner(s): " &amp; Q326)</f>
        <v/>
      </c>
      <c r="AF326" s="5" t="str">
        <f>"https://mht.maryland.gov/secure/medusa/PDF/Howard/"&amp;B326&amp;".pdf"</f>
        <v>https://mht.maryland.gov/secure/medusa/PDF/Howard/HO-631.pdf</v>
      </c>
    </row>
    <row r="327" spans="1:32" ht="57.6" x14ac:dyDescent="0.55000000000000004">
      <c r="A327" s="103" t="str">
        <f>HYPERLINK(AF327,B327)</f>
        <v>HO-419</v>
      </c>
      <c r="B327" t="s">
        <v>944</v>
      </c>
      <c r="C327">
        <f>IFERROR(VALUE(SUBSTITUTE(B327,"HO-","")),9999)</f>
        <v>419</v>
      </c>
      <c r="D327" s="4" t="s">
        <v>945</v>
      </c>
      <c r="E327" s="4" t="s">
        <v>946</v>
      </c>
      <c r="F327" s="22" t="s">
        <v>2965</v>
      </c>
      <c r="G327" s="4" t="s">
        <v>2966</v>
      </c>
      <c r="H327" s="4" t="s">
        <v>333</v>
      </c>
      <c r="I327" s="4" t="s">
        <v>136</v>
      </c>
      <c r="J327" s="4"/>
      <c r="K327" s="4"/>
      <c r="L327" s="4" t="s">
        <v>975</v>
      </c>
      <c r="M327" s="4"/>
      <c r="N327" s="4"/>
      <c r="O327" s="4"/>
      <c r="P327" s="4"/>
      <c r="Q327" s="4"/>
      <c r="R327" s="22"/>
      <c r="S327" s="4"/>
      <c r="T327" s="4" t="str">
        <f>IFERROR(VLOOKUP(UPPER(S327),LandGrants[],7,FALSE),"")</f>
        <v/>
      </c>
      <c r="U327" s="4" t="str">
        <f>IFERROR(VLOOKUP(S327,LandGrants[],9,FALSE),"")</f>
        <v/>
      </c>
      <c r="V327" s="5"/>
      <c r="W327" s="5"/>
      <c r="X327" s="5"/>
      <c r="Y327" s="5"/>
      <c r="Z327" s="5"/>
      <c r="AA327" s="5"/>
      <c r="AB327" s="5"/>
      <c r="AC327" s="5">
        <f>VALUE(SUBSTITUTE(SUBSTITUTE(SUBSTITUTE(RIGHT(B327,4),"HO",""),"O",""),"-",""))</f>
        <v>419</v>
      </c>
      <c r="AD327" s="5"/>
      <c r="AE327" s="5" t="str">
        <f>IF(ISBLANK(M327),"",IF(ISBLANK(N327),"",N327 &amp; " ") &amp; M327 &amp; " built in " &amp;R327 &amp; " on a tract of land called " &amp; S327 &amp; " patented by " &amp; TRIM(T327) &amp; " in " &amp; U327 &amp; ";  Original owner(s): " &amp; Q327)</f>
        <v/>
      </c>
      <c r="AF327" s="5" t="str">
        <f>"https://mht.maryland.gov/secure/medusa/PDF/Howard/"&amp;B327&amp;".pdf"</f>
        <v>https://mht.maryland.gov/secure/medusa/PDF/Howard/HO-419.pdf</v>
      </c>
    </row>
    <row r="328" spans="1:32" ht="100.8" x14ac:dyDescent="0.55000000000000004">
      <c r="A328" s="103" t="str">
        <f>HYPERLINK(AF328,B328)</f>
        <v>HO-177</v>
      </c>
      <c r="B328" t="s">
        <v>947</v>
      </c>
      <c r="C328">
        <f>IFERROR(VALUE(SUBSTITUTE(B328,"HO-","")),9999)</f>
        <v>177</v>
      </c>
      <c r="D328" s="4" t="s">
        <v>948</v>
      </c>
      <c r="E328" s="4" t="s">
        <v>949</v>
      </c>
      <c r="F328" s="22" t="s">
        <v>2967</v>
      </c>
      <c r="G328" s="4" t="s">
        <v>2374</v>
      </c>
      <c r="H328" s="4" t="s">
        <v>65</v>
      </c>
      <c r="I328" s="4" t="s">
        <v>136</v>
      </c>
      <c r="J328" s="4"/>
      <c r="K328" s="4"/>
      <c r="L328" s="4" t="s">
        <v>975</v>
      </c>
      <c r="M328" s="4" t="s">
        <v>5962</v>
      </c>
      <c r="N328" s="4" t="s">
        <v>5973</v>
      </c>
      <c r="O328" s="4">
        <v>2015</v>
      </c>
      <c r="P328" s="4" t="s">
        <v>4589</v>
      </c>
      <c r="Q328" s="4" t="s">
        <v>6012</v>
      </c>
      <c r="R328" s="22">
        <v>1830</v>
      </c>
      <c r="S328" s="4" t="s">
        <v>6882</v>
      </c>
      <c r="T328" s="4" t="str">
        <f>IFERROR(VLOOKUP(UPPER(S328),LandGrants[],7,FALSE),"")</f>
        <v>1755-04</v>
      </c>
      <c r="U328" s="4" t="str">
        <f>IFERROR(VLOOKUP(S328,LandGrants[],9,FALSE),"")</f>
        <v xml:space="preserve"> John  Dorsey</v>
      </c>
      <c r="V328" s="5"/>
      <c r="W328" s="5"/>
      <c r="X328" s="5"/>
      <c r="Y328" s="5"/>
      <c r="Z328" s="5"/>
      <c r="AA328" s="5"/>
      <c r="AB328" s="5" t="s">
        <v>4607</v>
      </c>
      <c r="AC328" s="5">
        <f>VALUE(SUBSTITUTE(SUBSTITUTE(SUBSTITUTE(RIGHT(B328,4),"HO",""),"O",""),"-",""))</f>
        <v>177</v>
      </c>
      <c r="AD328" s="5"/>
      <c r="AE328" s="5" t="str">
        <f>IF(ISBLANK(M328),"",IF(ISBLANK(N328),"",N328 &amp; " ") &amp; M328 &amp; " built in " &amp;R328 &amp; " on a tract of land called " &amp; S328 &amp; " patented by " &amp; TRIM(T328) &amp; " in " &amp; U328 &amp; ";  Original owner(s): " &amp; Q328)</f>
        <v>Privately-owned 2.5 story 3x1 bay gable-roofed stone house built in 1830 on a tract of land called Dependence patented by 1755-04 in  John  Dorsey;  Original owner(s): John A. Dorsey of Caleb of Jonathan and his mother Ruth Warfield sold the property to J. B. Mathews in 1840.  Since the stone section of the house has a date of 1830 it was most likely built by the Dorseys.</v>
      </c>
      <c r="AF328" s="5" t="str">
        <f>"https://mht.maryland.gov/secure/medusa/PDF/Howard/"&amp;B328&amp;".pdf"</f>
        <v>https://mht.maryland.gov/secure/medusa/PDF/Howard/HO-177.pdf</v>
      </c>
    </row>
    <row r="329" spans="1:32" ht="57.6" x14ac:dyDescent="0.55000000000000004">
      <c r="A329" s="103" t="str">
        <f>HYPERLINK(AF329,B329)</f>
        <v>HO-886</v>
      </c>
      <c r="B329" t="s">
        <v>950</v>
      </c>
      <c r="C329">
        <f>IFERROR(VALUE(SUBSTITUTE(B329,"HO-","")),9999)</f>
        <v>886</v>
      </c>
      <c r="D329" s="4" t="s">
        <v>951</v>
      </c>
      <c r="E329" s="4" t="s">
        <v>952</v>
      </c>
      <c r="F329" s="22" t="s">
        <v>2968</v>
      </c>
      <c r="G329" s="4" t="s">
        <v>2969</v>
      </c>
      <c r="H329" s="4" t="s">
        <v>40</v>
      </c>
      <c r="I329" s="4" t="s">
        <v>136</v>
      </c>
      <c r="J329" s="4"/>
      <c r="K329" s="4"/>
      <c r="L329" s="4" t="s">
        <v>2581</v>
      </c>
      <c r="M329" s="4"/>
      <c r="N329" s="4"/>
      <c r="O329" s="4"/>
      <c r="P329" s="4"/>
      <c r="Q329" s="4"/>
      <c r="R329" s="22"/>
      <c r="S329" s="4"/>
      <c r="T329" s="4" t="str">
        <f>IFERROR(VLOOKUP(UPPER(S329),LandGrants[],7,FALSE),"")</f>
        <v/>
      </c>
      <c r="U329" s="4" t="str">
        <f>IFERROR(VLOOKUP(S329,LandGrants[],9,FALSE),"")</f>
        <v/>
      </c>
      <c r="V329" s="5"/>
      <c r="W329" s="5"/>
      <c r="X329" s="5"/>
      <c r="Y329" s="5"/>
      <c r="Z329" s="5"/>
      <c r="AA329" s="5"/>
      <c r="AB329" s="5"/>
      <c r="AC329" s="5">
        <f>VALUE(SUBSTITUTE(SUBSTITUTE(SUBSTITUTE(RIGHT(B329,4),"HO",""),"O",""),"-",""))</f>
        <v>886</v>
      </c>
      <c r="AD329" s="5"/>
      <c r="AE329" s="5" t="str">
        <f>IF(ISBLANK(M329),"",IF(ISBLANK(N329),"",N329 &amp; " ") &amp; M329 &amp; " built in " &amp;R329 &amp; " on a tract of land called " &amp; S329 &amp; " patented by " &amp; TRIM(T329) &amp; " in " &amp; U329 &amp; ";  Original owner(s): " &amp; Q329)</f>
        <v/>
      </c>
      <c r="AF329" s="5" t="str">
        <f>"https://mht.maryland.gov/secure/medusa/PDF/Howard/"&amp;B329&amp;".pdf"</f>
        <v>https://mht.maryland.gov/secure/medusa/PDF/Howard/HO-886.pdf</v>
      </c>
    </row>
    <row r="330" spans="1:32" ht="57.6" x14ac:dyDescent="0.55000000000000004">
      <c r="A330" s="103" t="str">
        <f>HYPERLINK(AF330,B330)</f>
        <v>HO-220</v>
      </c>
      <c r="B330" t="s">
        <v>953</v>
      </c>
      <c r="C330">
        <f>IFERROR(VALUE(SUBSTITUTE(B330,"HO-","")),9999)</f>
        <v>220</v>
      </c>
      <c r="D330" s="4" t="s">
        <v>954</v>
      </c>
      <c r="E330" s="4" t="s">
        <v>955</v>
      </c>
      <c r="F330" s="22" t="s">
        <v>2970</v>
      </c>
      <c r="G330" s="4" t="s">
        <v>2971</v>
      </c>
      <c r="H330" s="4" t="s">
        <v>204</v>
      </c>
      <c r="I330" s="4"/>
      <c r="J330" s="4"/>
      <c r="K330" s="4"/>
      <c r="L330" s="4" t="s">
        <v>975</v>
      </c>
      <c r="M330" s="4"/>
      <c r="N330" s="4"/>
      <c r="O330" s="4"/>
      <c r="P330" s="4"/>
      <c r="Q330" s="4"/>
      <c r="R330" s="22"/>
      <c r="S330" s="4"/>
      <c r="T330" s="4" t="str">
        <f>IFERROR(VLOOKUP(UPPER(S330),LandGrants[],7,FALSE),"")</f>
        <v/>
      </c>
      <c r="U330" s="4" t="str">
        <f>IFERROR(VLOOKUP(S330,LandGrants[],9,FALSE),"")</f>
        <v/>
      </c>
      <c r="V330" s="5"/>
      <c r="W330" s="5"/>
      <c r="X330" s="5"/>
      <c r="Y330" s="5"/>
      <c r="Z330" s="5"/>
      <c r="AA330" s="5"/>
      <c r="AB330" s="5"/>
      <c r="AC330" s="5">
        <f>VALUE(SUBSTITUTE(SUBSTITUTE(SUBSTITUTE(RIGHT(B330,4),"HO",""),"O",""),"-",""))</f>
        <v>220</v>
      </c>
      <c r="AD330" s="5"/>
      <c r="AE330" s="5" t="str">
        <f>IF(ISBLANK(M330),"",IF(ISBLANK(N330),"",N330 &amp; " ") &amp; M330 &amp; " built in " &amp;R330 &amp; " on a tract of land called " &amp; S330 &amp; " patented by " &amp; TRIM(T330) &amp; " in " &amp; U330 &amp; ";  Original owner(s): " &amp; Q330)</f>
        <v/>
      </c>
      <c r="AF330" s="5" t="str">
        <f>"https://mht.maryland.gov/secure/medusa/PDF/Howard/"&amp;B330&amp;".pdf"</f>
        <v>https://mht.maryland.gov/secure/medusa/PDF/Howard/HO-220.pdf</v>
      </c>
    </row>
    <row r="331" spans="1:32" ht="57.6" x14ac:dyDescent="0.55000000000000004">
      <c r="A331" s="103" t="str">
        <f>HYPERLINK(AF331,B331)</f>
        <v>HO-173</v>
      </c>
      <c r="B331" t="s">
        <v>956</v>
      </c>
      <c r="C331">
        <f>IFERROR(VALUE(SUBSTITUTE(B331,"HO-","")),9999)</f>
        <v>173</v>
      </c>
      <c r="D331" s="4" t="s">
        <v>957</v>
      </c>
      <c r="E331" s="4" t="s">
        <v>958</v>
      </c>
      <c r="F331" s="22" t="s">
        <v>2585</v>
      </c>
      <c r="G331" s="4" t="s">
        <v>958</v>
      </c>
      <c r="H331" s="4" t="s">
        <v>198</v>
      </c>
      <c r="I331" s="4"/>
      <c r="J331" s="4"/>
      <c r="K331" s="4"/>
      <c r="L331" s="4" t="s">
        <v>2591</v>
      </c>
      <c r="M331" s="4"/>
      <c r="N331" s="4"/>
      <c r="O331" s="4"/>
      <c r="P331" s="4"/>
      <c r="Q331" s="4"/>
      <c r="R331" s="22"/>
      <c r="S331" s="4"/>
      <c r="T331" s="4" t="str">
        <f>IFERROR(VLOOKUP(UPPER(S331),LandGrants[],7,FALSE),"")</f>
        <v/>
      </c>
      <c r="U331" s="4" t="str">
        <f>IFERROR(VLOOKUP(S331,LandGrants[],9,FALSE),"")</f>
        <v/>
      </c>
      <c r="V331" s="5"/>
      <c r="W331" s="5"/>
      <c r="X331" s="5"/>
      <c r="Y331" s="5"/>
      <c r="Z331" s="5"/>
      <c r="AA331" s="5"/>
      <c r="AB331" s="5"/>
      <c r="AC331" s="5">
        <f>VALUE(SUBSTITUTE(SUBSTITUTE(SUBSTITUTE(RIGHT(B331,4),"HO",""),"O",""),"-",""))</f>
        <v>173</v>
      </c>
      <c r="AD331" s="5"/>
      <c r="AE331" s="5" t="str">
        <f>IF(ISBLANK(M331),"",IF(ISBLANK(N331),"",N331 &amp; " ") &amp; M331 &amp; " built in " &amp;R331 &amp; " on a tract of land called " &amp; S331 &amp; " patented by " &amp; TRIM(T331) &amp; " in " &amp; U331 &amp; ";  Original owner(s): " &amp; Q331)</f>
        <v/>
      </c>
      <c r="AF331" s="5" t="str">
        <f>"https://mht.maryland.gov/secure/medusa/PDF/Howard/"&amp;B331&amp;".pdf"</f>
        <v>https://mht.maryland.gov/secure/medusa/PDF/Howard/HO-173.pdf</v>
      </c>
    </row>
    <row r="332" spans="1:32" ht="57.6" x14ac:dyDescent="0.55000000000000004">
      <c r="A332" s="103" t="str">
        <f>HYPERLINK(AF332,B332)</f>
        <v>HO-451</v>
      </c>
      <c r="B332" t="s">
        <v>959</v>
      </c>
      <c r="C332">
        <f>IFERROR(VALUE(SUBSTITUTE(B332,"HO-","")),9999)</f>
        <v>451</v>
      </c>
      <c r="D332" s="4" t="s">
        <v>960</v>
      </c>
      <c r="E332" s="4" t="s">
        <v>961</v>
      </c>
      <c r="F332" s="22" t="s">
        <v>2972</v>
      </c>
      <c r="G332" s="4" t="s">
        <v>2834</v>
      </c>
      <c r="H332" s="4" t="s">
        <v>47</v>
      </c>
      <c r="I332" s="4" t="s">
        <v>136</v>
      </c>
      <c r="J332" s="4"/>
      <c r="K332" s="4"/>
      <c r="L332" s="4" t="s">
        <v>975</v>
      </c>
      <c r="M332" s="4"/>
      <c r="N332" s="4"/>
      <c r="O332" s="4"/>
      <c r="P332" s="4"/>
      <c r="Q332" s="4"/>
      <c r="R332" s="22"/>
      <c r="S332" s="4"/>
      <c r="T332" s="4" t="str">
        <f>IFERROR(VLOOKUP(UPPER(S332),LandGrants[],7,FALSE),"")</f>
        <v/>
      </c>
      <c r="U332" s="4" t="str">
        <f>IFERROR(VLOOKUP(S332,LandGrants[],9,FALSE),"")</f>
        <v/>
      </c>
      <c r="V332" s="5"/>
      <c r="W332" s="5"/>
      <c r="X332" s="5"/>
      <c r="Y332" s="5"/>
      <c r="Z332" s="5"/>
      <c r="AA332" s="5"/>
      <c r="AB332" s="5"/>
      <c r="AC332" s="5">
        <f>VALUE(SUBSTITUTE(SUBSTITUTE(SUBSTITUTE(RIGHT(B332,4),"HO",""),"O",""),"-",""))</f>
        <v>451</v>
      </c>
      <c r="AD332" s="5"/>
      <c r="AE332" s="5" t="str">
        <f>IF(ISBLANK(M332),"",IF(ISBLANK(N332),"",N332 &amp; " ") &amp; M332 &amp; " built in " &amp;R332 &amp; " on a tract of land called " &amp; S332 &amp; " patented by " &amp; TRIM(T332) &amp; " in " &amp; U332 &amp; ";  Original owner(s): " &amp; Q332)</f>
        <v/>
      </c>
      <c r="AF332" s="5" t="str">
        <f>"https://mht.maryland.gov/secure/medusa/PDF/Howard/"&amp;B332&amp;".pdf"</f>
        <v>https://mht.maryland.gov/secure/medusa/PDF/Howard/HO-451.pdf</v>
      </c>
    </row>
    <row r="333" spans="1:32" ht="57.6" x14ac:dyDescent="0.55000000000000004">
      <c r="A333" s="103" t="str">
        <f>HYPERLINK(AF333,B333)</f>
        <v>HO-940</v>
      </c>
      <c r="B333" t="s">
        <v>962</v>
      </c>
      <c r="C333">
        <f>IFERROR(VALUE(SUBSTITUTE(B333,"HO-","")),9999)</f>
        <v>940</v>
      </c>
      <c r="D333" s="4" t="s">
        <v>963</v>
      </c>
      <c r="E333" s="4" t="s">
        <v>964</v>
      </c>
      <c r="F333" s="22" t="s">
        <v>2973</v>
      </c>
      <c r="G333" s="4" t="s">
        <v>2834</v>
      </c>
      <c r="H333" s="4" t="s">
        <v>47</v>
      </c>
      <c r="I333" s="4" t="s">
        <v>136</v>
      </c>
      <c r="J333" s="4"/>
      <c r="K333" s="4"/>
      <c r="L333" s="4" t="s">
        <v>2582</v>
      </c>
      <c r="M333" s="4"/>
      <c r="N333" s="4"/>
      <c r="O333" s="4"/>
      <c r="P333" s="4"/>
      <c r="Q333" s="4"/>
      <c r="R333" s="22"/>
      <c r="S333" s="4"/>
      <c r="T333" s="4" t="str">
        <f>IFERROR(VLOOKUP(UPPER(S333),LandGrants[],7,FALSE),"")</f>
        <v/>
      </c>
      <c r="U333" s="4" t="str">
        <f>IFERROR(VLOOKUP(S333,LandGrants[],9,FALSE),"")</f>
        <v/>
      </c>
      <c r="V333" s="5"/>
      <c r="W333" s="5"/>
      <c r="X333" s="5"/>
      <c r="Y333" s="5"/>
      <c r="Z333" s="5"/>
      <c r="AA333" s="5"/>
      <c r="AB333" s="5"/>
      <c r="AC333" s="5">
        <f>VALUE(SUBSTITUTE(SUBSTITUTE(SUBSTITUTE(RIGHT(B333,4),"HO",""),"O",""),"-",""))</f>
        <v>940</v>
      </c>
      <c r="AD333" s="5"/>
      <c r="AE333" s="5" t="str">
        <f>IF(ISBLANK(M333),"",IF(ISBLANK(N333),"",N333 &amp; " ") &amp; M333 &amp; " built in " &amp;R333 &amp; " on a tract of land called " &amp; S333 &amp; " patented by " &amp; TRIM(T333) &amp; " in " &amp; U333 &amp; ";  Original owner(s): " &amp; Q333)</f>
        <v/>
      </c>
      <c r="AF333" s="5" t="str">
        <f>"https://mht.maryland.gov/secure/medusa/PDF/Howard/"&amp;B333&amp;".pdf"</f>
        <v>https://mht.maryland.gov/secure/medusa/PDF/Howard/HO-940.pdf</v>
      </c>
    </row>
    <row r="334" spans="1:32" ht="57.6" x14ac:dyDescent="0.55000000000000004">
      <c r="A334" s="103" t="str">
        <f>HYPERLINK(AF334,B334)</f>
        <v>HO-614</v>
      </c>
      <c r="B334" t="s">
        <v>965</v>
      </c>
      <c r="C334">
        <f>IFERROR(VALUE(SUBSTITUTE(B334,"HO-","")),9999)</f>
        <v>614</v>
      </c>
      <c r="D334" s="4" t="s">
        <v>966</v>
      </c>
      <c r="E334" s="4" t="s">
        <v>967</v>
      </c>
      <c r="F334" s="22" t="s">
        <v>2974</v>
      </c>
      <c r="G334" s="4" t="s">
        <v>2869</v>
      </c>
      <c r="H334" s="4" t="s">
        <v>40</v>
      </c>
      <c r="I334" s="4"/>
      <c r="J334" s="4"/>
      <c r="K334" s="4"/>
      <c r="L334" s="4" t="s">
        <v>975</v>
      </c>
      <c r="M334" s="4"/>
      <c r="N334" s="4"/>
      <c r="O334" s="4"/>
      <c r="P334" s="4"/>
      <c r="Q334" s="4"/>
      <c r="R334" s="22"/>
      <c r="S334" s="4"/>
      <c r="T334" s="4" t="str">
        <f>IFERROR(VLOOKUP(UPPER(S334),LandGrants[],7,FALSE),"")</f>
        <v/>
      </c>
      <c r="U334" s="4" t="str">
        <f>IFERROR(VLOOKUP(S334,LandGrants[],9,FALSE),"")</f>
        <v/>
      </c>
      <c r="V334" s="5"/>
      <c r="W334" s="5"/>
      <c r="X334" s="5"/>
      <c r="Y334" s="5"/>
      <c r="Z334" s="5"/>
      <c r="AA334" s="5"/>
      <c r="AB334" s="5"/>
      <c r="AC334" s="5">
        <f>VALUE(SUBSTITUTE(SUBSTITUTE(SUBSTITUTE(RIGHT(B334,4),"HO",""),"O",""),"-",""))</f>
        <v>614</v>
      </c>
      <c r="AD334" s="5"/>
      <c r="AE334" s="5" t="str">
        <f>IF(ISBLANK(M334),"",IF(ISBLANK(N334),"",N334 &amp; " ") &amp; M334 &amp; " built in " &amp;R334 &amp; " on a tract of land called " &amp; S334 &amp; " patented by " &amp; TRIM(T334) &amp; " in " &amp; U334 &amp; ";  Original owner(s): " &amp; Q334)</f>
        <v/>
      </c>
      <c r="AF334" s="5" t="str">
        <f>"https://mht.maryland.gov/secure/medusa/PDF/Howard/"&amp;B334&amp;".pdf"</f>
        <v>https://mht.maryland.gov/secure/medusa/PDF/Howard/HO-614.pdf</v>
      </c>
    </row>
    <row r="335" spans="1:32" ht="57.6" x14ac:dyDescent="0.55000000000000004">
      <c r="A335" s="103" t="str">
        <f>HYPERLINK(AF335,B335)</f>
        <v>HO-137</v>
      </c>
      <c r="B335" t="s">
        <v>968</v>
      </c>
      <c r="C335">
        <f>IFERROR(VALUE(SUBSTITUTE(B335,"HO-","")),9999)</f>
        <v>137</v>
      </c>
      <c r="D335" s="4" t="s">
        <v>969</v>
      </c>
      <c r="E335" s="4" t="s">
        <v>970</v>
      </c>
      <c r="F335" s="22" t="s">
        <v>2975</v>
      </c>
      <c r="G335" s="4" t="s">
        <v>2852</v>
      </c>
      <c r="H335" s="4" t="s">
        <v>40</v>
      </c>
      <c r="I335" s="4" t="s">
        <v>136</v>
      </c>
      <c r="J335" s="4"/>
      <c r="K335" s="4"/>
      <c r="L335" s="4" t="s">
        <v>975</v>
      </c>
      <c r="M335" s="4"/>
      <c r="N335" s="4"/>
      <c r="O335" s="4"/>
      <c r="P335" s="4"/>
      <c r="Q335" s="4"/>
      <c r="R335" s="22"/>
      <c r="S335" s="4"/>
      <c r="T335" s="4" t="str">
        <f>IFERROR(VLOOKUP(UPPER(S335),LandGrants[],7,FALSE),"")</f>
        <v/>
      </c>
      <c r="U335" s="4" t="str">
        <f>IFERROR(VLOOKUP(S335,LandGrants[],9,FALSE),"")</f>
        <v/>
      </c>
      <c r="V335" s="5"/>
      <c r="W335" s="5"/>
      <c r="X335" s="5"/>
      <c r="Y335" s="5"/>
      <c r="Z335" s="5"/>
      <c r="AA335" s="5"/>
      <c r="AB335" s="5"/>
      <c r="AC335" s="5">
        <f>VALUE(SUBSTITUTE(SUBSTITUTE(SUBSTITUTE(RIGHT(B335,4),"HO",""),"O",""),"-",""))</f>
        <v>137</v>
      </c>
      <c r="AD335" s="5"/>
      <c r="AE335" s="5" t="str">
        <f>IF(ISBLANK(M335),"",IF(ISBLANK(N335),"",N335 &amp; " ") &amp; M335 &amp; " built in " &amp;R335 &amp; " on a tract of land called " &amp; S335 &amp; " patented by " &amp; TRIM(T335) &amp; " in " &amp; U335 &amp; ";  Original owner(s): " &amp; Q335)</f>
        <v/>
      </c>
      <c r="AF335" s="5" t="str">
        <f>"https://mht.maryland.gov/secure/medusa/PDF/Howard/"&amp;B335&amp;".pdf"</f>
        <v>https://mht.maryland.gov/secure/medusa/PDF/Howard/HO-137.pdf</v>
      </c>
    </row>
    <row r="336" spans="1:32" ht="57.6" x14ac:dyDescent="0.55000000000000004">
      <c r="A336" s="103" t="str">
        <f>HYPERLINK(AF336,B336)</f>
        <v>HO-810</v>
      </c>
      <c r="B336" t="s">
        <v>971</v>
      </c>
      <c r="C336">
        <f>IFERROR(VALUE(SUBSTITUTE(B336,"HO-","")),9999)</f>
        <v>810</v>
      </c>
      <c r="D336" s="4" t="s">
        <v>972</v>
      </c>
      <c r="E336" s="4" t="s">
        <v>973</v>
      </c>
      <c r="F336" s="22" t="s">
        <v>2976</v>
      </c>
      <c r="G336" s="4" t="s">
        <v>2941</v>
      </c>
      <c r="H336" s="4" t="s">
        <v>47</v>
      </c>
      <c r="I336" s="4" t="s">
        <v>136</v>
      </c>
      <c r="J336" s="4"/>
      <c r="K336" s="4"/>
      <c r="L336" s="4" t="s">
        <v>975</v>
      </c>
      <c r="M336" s="4"/>
      <c r="N336" s="4"/>
      <c r="O336" s="4"/>
      <c r="P336" s="4"/>
      <c r="Q336" s="4"/>
      <c r="R336" s="22"/>
      <c r="S336" s="4"/>
      <c r="T336" s="4" t="str">
        <f>IFERROR(VLOOKUP(UPPER(S336),LandGrants[],7,FALSE),"")</f>
        <v/>
      </c>
      <c r="U336" s="4" t="str">
        <f>IFERROR(VLOOKUP(S336,LandGrants[],9,FALSE),"")</f>
        <v/>
      </c>
      <c r="V336" s="5"/>
      <c r="W336" s="5"/>
      <c r="X336" s="5"/>
      <c r="Y336" s="5"/>
      <c r="Z336" s="5"/>
      <c r="AA336" s="5"/>
      <c r="AB336" s="5"/>
      <c r="AC336" s="5">
        <f>VALUE(SUBSTITUTE(SUBSTITUTE(SUBSTITUTE(RIGHT(B336,4),"HO",""),"O",""),"-",""))</f>
        <v>810</v>
      </c>
      <c r="AD336" s="5"/>
      <c r="AE336" s="5" t="str">
        <f>IF(ISBLANK(M336),"",IF(ISBLANK(N336),"",N336 &amp; " ") &amp; M336 &amp; " built in " &amp;R336 &amp; " on a tract of land called " &amp; S336 &amp; " patented by " &amp; TRIM(T336) &amp; " in " &amp; U336 &amp; ";  Original owner(s): " &amp; Q336)</f>
        <v/>
      </c>
      <c r="AF336" s="5" t="str">
        <f>"https://mht.maryland.gov/secure/medusa/PDF/Howard/"&amp;B336&amp;".pdf"</f>
        <v>https://mht.maryland.gov/secure/medusa/PDF/Howard/HO-810.pdf</v>
      </c>
    </row>
    <row r="337" spans="1:32" ht="57.6" x14ac:dyDescent="0.55000000000000004">
      <c r="A337" s="103" t="str">
        <f>HYPERLINK(AF337,B337)</f>
        <v>HO-792</v>
      </c>
      <c r="B337" t="s">
        <v>997</v>
      </c>
      <c r="C337">
        <f>IFERROR(VALUE(SUBSTITUTE(B337,"HO-","")),9999)</f>
        <v>792</v>
      </c>
      <c r="D337" s="4" t="s">
        <v>975</v>
      </c>
      <c r="E337" s="4" t="s">
        <v>998</v>
      </c>
      <c r="F337" s="22" t="s">
        <v>2993</v>
      </c>
      <c r="G337" s="4" t="s">
        <v>2644</v>
      </c>
      <c r="H337" s="4" t="s">
        <v>86</v>
      </c>
      <c r="I337" s="4"/>
      <c r="J337" s="4"/>
      <c r="K337" s="4"/>
      <c r="L337" s="4" t="s">
        <v>975</v>
      </c>
      <c r="M337" s="4"/>
      <c r="N337" s="4"/>
      <c r="O337" s="4"/>
      <c r="P337" s="4"/>
      <c r="Q337" s="4"/>
      <c r="R337" s="22"/>
      <c r="S337" s="4"/>
      <c r="T337" s="4" t="str">
        <f>IFERROR(VLOOKUP(UPPER(S337),LandGrants[],7,FALSE),"")</f>
        <v/>
      </c>
      <c r="U337" s="4" t="str">
        <f>IFERROR(VLOOKUP(S337,LandGrants[],9,FALSE),"")</f>
        <v/>
      </c>
      <c r="V337" s="5"/>
      <c r="W337" s="5"/>
      <c r="X337" s="5"/>
      <c r="Y337" s="5"/>
      <c r="Z337" s="5"/>
      <c r="AA337" s="5"/>
      <c r="AB337" s="5"/>
      <c r="AC337" s="5">
        <f>VALUE(SUBSTITUTE(SUBSTITUTE(SUBSTITUTE(RIGHT(B337,4),"HO",""),"O",""),"-",""))</f>
        <v>792</v>
      </c>
      <c r="AD337" s="5"/>
      <c r="AE337" s="5" t="str">
        <f>IF(ISBLANK(M337),"",IF(ISBLANK(N337),"",N337 &amp; " ") &amp; M337 &amp; " built in " &amp;R337 &amp; " on a tract of land called " &amp; S337 &amp; " patented by " &amp; TRIM(T337) &amp; " in " &amp; U337 &amp; ";  Original owner(s): " &amp; Q337)</f>
        <v/>
      </c>
      <c r="AF337" s="5" t="str">
        <f>"https://mht.maryland.gov/secure/medusa/PDF/Howard/"&amp;B337&amp;".pdf"</f>
        <v>https://mht.maryland.gov/secure/medusa/PDF/Howard/HO-792.pdf</v>
      </c>
    </row>
    <row r="338" spans="1:32" ht="57.6" x14ac:dyDescent="0.55000000000000004">
      <c r="A338" s="103" t="str">
        <f>HYPERLINK(AF338,B338)</f>
        <v>HO-812</v>
      </c>
      <c r="B338" t="s">
        <v>977</v>
      </c>
      <c r="C338">
        <f>IFERROR(VALUE(SUBSTITUTE(B338,"HO-","")),9999)</f>
        <v>812</v>
      </c>
      <c r="D338" s="4" t="s">
        <v>975</v>
      </c>
      <c r="E338" s="4" t="s">
        <v>978</v>
      </c>
      <c r="F338" s="22" t="s">
        <v>2629</v>
      </c>
      <c r="G338" s="4" t="s">
        <v>2979</v>
      </c>
      <c r="H338" s="4" t="s">
        <v>47</v>
      </c>
      <c r="I338" s="4"/>
      <c r="J338" s="4"/>
      <c r="K338" s="4"/>
      <c r="L338" s="4" t="s">
        <v>975</v>
      </c>
      <c r="M338" s="4"/>
      <c r="N338" s="4"/>
      <c r="O338" s="4"/>
      <c r="P338" s="4"/>
      <c r="Q338" s="4"/>
      <c r="R338" s="22"/>
      <c r="S338" s="4"/>
      <c r="T338" s="4" t="str">
        <f>IFERROR(VLOOKUP(UPPER(S338),LandGrants[],7,FALSE),"")</f>
        <v/>
      </c>
      <c r="U338" s="4" t="str">
        <f>IFERROR(VLOOKUP(S338,LandGrants[],9,FALSE),"")</f>
        <v/>
      </c>
      <c r="V338" s="5"/>
      <c r="W338" s="5"/>
      <c r="X338" s="5"/>
      <c r="Y338" s="5"/>
      <c r="Z338" s="5"/>
      <c r="AA338" s="5"/>
      <c r="AB338" s="5"/>
      <c r="AC338" s="5">
        <f>VALUE(SUBSTITUTE(SUBSTITUTE(SUBSTITUTE(RIGHT(B338,4),"HO",""),"O",""),"-",""))</f>
        <v>812</v>
      </c>
      <c r="AD338" s="5"/>
      <c r="AE338" s="5" t="str">
        <f>IF(ISBLANK(M338),"",IF(ISBLANK(N338),"",N338 &amp; " ") &amp; M338 &amp; " built in " &amp;R338 &amp; " on a tract of land called " &amp; S338 &amp; " patented by " &amp; TRIM(T338) &amp; " in " &amp; U338 &amp; ";  Original owner(s): " &amp; Q338)</f>
        <v/>
      </c>
      <c r="AF338" s="5" t="str">
        <f>"https://mht.maryland.gov/secure/medusa/PDF/Howard/"&amp;B338&amp;".pdf"</f>
        <v>https://mht.maryland.gov/secure/medusa/PDF/Howard/HO-812.pdf</v>
      </c>
    </row>
    <row r="339" spans="1:32" ht="57.6" x14ac:dyDescent="0.55000000000000004">
      <c r="A339" s="103" t="str">
        <f>HYPERLINK(AF339,B339)</f>
        <v>HO-799</v>
      </c>
      <c r="B339" t="s">
        <v>999</v>
      </c>
      <c r="C339">
        <f>IFERROR(VALUE(SUBSTITUTE(B339,"HO-","")),9999)</f>
        <v>799</v>
      </c>
      <c r="D339" s="4" t="s">
        <v>975</v>
      </c>
      <c r="E339" s="4" t="s">
        <v>1000</v>
      </c>
      <c r="F339" s="22" t="s">
        <v>2994</v>
      </c>
      <c r="G339" s="4" t="s">
        <v>2995</v>
      </c>
      <c r="H339" s="4" t="s">
        <v>212</v>
      </c>
      <c r="I339" s="4" t="s">
        <v>136</v>
      </c>
      <c r="J339" s="4"/>
      <c r="K339" s="4"/>
      <c r="L339" s="4" t="s">
        <v>975</v>
      </c>
      <c r="M339" s="4"/>
      <c r="N339" s="4"/>
      <c r="O339" s="4"/>
      <c r="P339" s="4"/>
      <c r="Q339" s="4"/>
      <c r="R339" s="22"/>
      <c r="S339" s="4"/>
      <c r="T339" s="4" t="str">
        <f>IFERROR(VLOOKUP(UPPER(S339),LandGrants[],7,FALSE),"")</f>
        <v/>
      </c>
      <c r="U339" s="4" t="str">
        <f>IFERROR(VLOOKUP(S339,LandGrants[],9,FALSE),"")</f>
        <v/>
      </c>
      <c r="V339" s="5"/>
      <c r="W339" s="5"/>
      <c r="X339" s="5"/>
      <c r="Y339" s="5"/>
      <c r="Z339" s="5"/>
      <c r="AA339" s="5"/>
      <c r="AB339" s="5"/>
      <c r="AC339" s="5">
        <f>VALUE(SUBSTITUTE(SUBSTITUTE(SUBSTITUTE(RIGHT(B339,4),"HO",""),"O",""),"-",""))</f>
        <v>799</v>
      </c>
      <c r="AD339" s="5"/>
      <c r="AE339" s="5" t="str">
        <f>IF(ISBLANK(M339),"",IF(ISBLANK(N339),"",N339 &amp; " ") &amp; M339 &amp; " built in " &amp;R339 &amp; " on a tract of land called " &amp; S339 &amp; " patented by " &amp; TRIM(T339) &amp; " in " &amp; U339 &amp; ";  Original owner(s): " &amp; Q339)</f>
        <v/>
      </c>
      <c r="AF339" s="5" t="str">
        <f>"https://mht.maryland.gov/secure/medusa/PDF/Howard/"&amp;B339&amp;".pdf"</f>
        <v>https://mht.maryland.gov/secure/medusa/PDF/Howard/HO-799.pdf</v>
      </c>
    </row>
    <row r="340" spans="1:32" ht="57.6" x14ac:dyDescent="0.55000000000000004">
      <c r="A340" s="103" t="str">
        <f>HYPERLINK(AF340,B340)</f>
        <v>HO-814</v>
      </c>
      <c r="B340" t="s">
        <v>981</v>
      </c>
      <c r="C340">
        <f>IFERROR(VALUE(SUBSTITUTE(B340,"HO-","")),9999)</f>
        <v>814</v>
      </c>
      <c r="D340" s="4" t="s">
        <v>975</v>
      </c>
      <c r="E340" s="4" t="s">
        <v>982</v>
      </c>
      <c r="F340" s="22" t="s">
        <v>2982</v>
      </c>
      <c r="G340" s="4" t="s">
        <v>2983</v>
      </c>
      <c r="H340" s="4" t="s">
        <v>47</v>
      </c>
      <c r="I340" s="4"/>
      <c r="J340" s="4"/>
      <c r="K340" s="4"/>
      <c r="L340" s="4" t="s">
        <v>975</v>
      </c>
      <c r="M340" s="4"/>
      <c r="N340" s="4"/>
      <c r="O340" s="4"/>
      <c r="P340" s="4"/>
      <c r="Q340" s="4"/>
      <c r="R340" s="22"/>
      <c r="S340" s="4"/>
      <c r="T340" s="4" t="str">
        <f>IFERROR(VLOOKUP(UPPER(S340),LandGrants[],7,FALSE),"")</f>
        <v/>
      </c>
      <c r="U340" s="4" t="str">
        <f>IFERROR(VLOOKUP(S340,LandGrants[],9,FALSE),"")</f>
        <v/>
      </c>
      <c r="V340" s="5"/>
      <c r="W340" s="5"/>
      <c r="X340" s="5"/>
      <c r="Y340" s="5"/>
      <c r="Z340" s="5"/>
      <c r="AA340" s="5"/>
      <c r="AB340" s="5"/>
      <c r="AC340" s="5">
        <f>VALUE(SUBSTITUTE(SUBSTITUTE(SUBSTITUTE(RIGHT(B340,4),"HO",""),"O",""),"-",""))</f>
        <v>814</v>
      </c>
      <c r="AD340" s="5"/>
      <c r="AE340" s="5" t="str">
        <f>IF(ISBLANK(M340),"",IF(ISBLANK(N340),"",N340 &amp; " ") &amp; M340 &amp; " built in " &amp;R340 &amp; " on a tract of land called " &amp; S340 &amp; " patented by " &amp; TRIM(T340) &amp; " in " &amp; U340 &amp; ";  Original owner(s): " &amp; Q340)</f>
        <v/>
      </c>
      <c r="AF340" s="5" t="str">
        <f>"https://mht.maryland.gov/secure/medusa/PDF/Howard/"&amp;B340&amp;".pdf"</f>
        <v>https://mht.maryland.gov/secure/medusa/PDF/Howard/HO-814.pdf</v>
      </c>
    </row>
    <row r="341" spans="1:32" ht="57.6" x14ac:dyDescent="0.55000000000000004">
      <c r="A341" s="103" t="str">
        <f>HYPERLINK(AF341,B341)</f>
        <v>HO-815</v>
      </c>
      <c r="B341" t="s">
        <v>983</v>
      </c>
      <c r="C341">
        <f>IFERROR(VALUE(SUBSTITUTE(B341,"HO-","")),9999)</f>
        <v>815</v>
      </c>
      <c r="D341" s="4" t="s">
        <v>975</v>
      </c>
      <c r="E341" s="4" t="s">
        <v>984</v>
      </c>
      <c r="F341" s="22" t="s">
        <v>2984</v>
      </c>
      <c r="G341" s="4" t="s">
        <v>2983</v>
      </c>
      <c r="H341" s="4" t="s">
        <v>47</v>
      </c>
      <c r="I341" s="4"/>
      <c r="J341" s="4"/>
      <c r="K341" s="4"/>
      <c r="L341" s="4" t="s">
        <v>975</v>
      </c>
      <c r="M341" s="4"/>
      <c r="N341" s="4"/>
      <c r="O341" s="4"/>
      <c r="P341" s="4"/>
      <c r="Q341" s="4"/>
      <c r="R341" s="22"/>
      <c r="S341" s="4"/>
      <c r="T341" s="4" t="str">
        <f>IFERROR(VLOOKUP(UPPER(S341),LandGrants[],7,FALSE),"")</f>
        <v/>
      </c>
      <c r="U341" s="4" t="str">
        <f>IFERROR(VLOOKUP(S341,LandGrants[],9,FALSE),"")</f>
        <v/>
      </c>
      <c r="V341" s="5"/>
      <c r="W341" s="5"/>
      <c r="X341" s="5"/>
      <c r="Y341" s="5"/>
      <c r="Z341" s="5"/>
      <c r="AA341" s="5"/>
      <c r="AB341" s="5"/>
      <c r="AC341" s="5">
        <f>VALUE(SUBSTITUTE(SUBSTITUTE(SUBSTITUTE(RIGHT(B341,4),"HO",""),"O",""),"-",""))</f>
        <v>815</v>
      </c>
      <c r="AD341" s="5"/>
      <c r="AE341" s="5" t="str">
        <f>IF(ISBLANK(M341),"",IF(ISBLANK(N341),"",N341 &amp; " ") &amp; M341 &amp; " built in " &amp;R341 &amp; " on a tract of land called " &amp; S341 &amp; " patented by " &amp; TRIM(T341) &amp; " in " &amp; U341 &amp; ";  Original owner(s): " &amp; Q341)</f>
        <v/>
      </c>
      <c r="AF341" s="5" t="str">
        <f>"https://mht.maryland.gov/secure/medusa/PDF/Howard/"&amp;B341&amp;".pdf"</f>
        <v>https://mht.maryland.gov/secure/medusa/PDF/Howard/HO-815.pdf</v>
      </c>
    </row>
    <row r="342" spans="1:32" ht="57.6" x14ac:dyDescent="0.55000000000000004">
      <c r="A342" s="103" t="str">
        <f>HYPERLINK(AF342,B342)</f>
        <v>HO-763</v>
      </c>
      <c r="B342" t="s">
        <v>989</v>
      </c>
      <c r="C342">
        <f>IFERROR(VALUE(SUBSTITUTE(B342,"HO-","")),9999)</f>
        <v>763</v>
      </c>
      <c r="D342" s="4" t="s">
        <v>975</v>
      </c>
      <c r="E342" s="4" t="s">
        <v>990</v>
      </c>
      <c r="F342" s="22" t="s">
        <v>2988</v>
      </c>
      <c r="G342" s="4" t="s">
        <v>2881</v>
      </c>
      <c r="H342" s="4" t="s">
        <v>40</v>
      </c>
      <c r="I342" s="4" t="s">
        <v>136</v>
      </c>
      <c r="J342" s="4"/>
      <c r="K342" s="4"/>
      <c r="L342" s="4" t="s">
        <v>975</v>
      </c>
      <c r="M342" s="4"/>
      <c r="N342" s="4"/>
      <c r="O342" s="4"/>
      <c r="P342" s="4"/>
      <c r="Q342" s="4"/>
      <c r="R342" s="22"/>
      <c r="S342" s="4"/>
      <c r="T342" s="4" t="str">
        <f>IFERROR(VLOOKUP(UPPER(S342),LandGrants[],7,FALSE),"")</f>
        <v/>
      </c>
      <c r="U342" s="4" t="str">
        <f>IFERROR(VLOOKUP(S342,LandGrants[],9,FALSE),"")</f>
        <v/>
      </c>
      <c r="V342" s="5"/>
      <c r="W342" s="5"/>
      <c r="X342" s="5"/>
      <c r="Y342" s="5"/>
      <c r="Z342" s="5"/>
      <c r="AA342" s="5"/>
      <c r="AB342" s="5"/>
      <c r="AC342" s="5">
        <f>VALUE(SUBSTITUTE(SUBSTITUTE(SUBSTITUTE(RIGHT(B342,4),"HO",""),"O",""),"-",""))</f>
        <v>763</v>
      </c>
      <c r="AD342" s="5"/>
      <c r="AE342" s="5" t="str">
        <f>IF(ISBLANK(M342),"",IF(ISBLANK(N342),"",N342 &amp; " ") &amp; M342 &amp; " built in " &amp;R342 &amp; " on a tract of land called " &amp; S342 &amp; " patented by " &amp; TRIM(T342) &amp; " in " &amp; U342 &amp; ";  Original owner(s): " &amp; Q342)</f>
        <v/>
      </c>
      <c r="AF342" s="5" t="str">
        <f>"https://mht.maryland.gov/secure/medusa/PDF/Howard/"&amp;B342&amp;".pdf"</f>
        <v>https://mht.maryland.gov/secure/medusa/PDF/Howard/HO-763.pdf</v>
      </c>
    </row>
    <row r="343" spans="1:32" ht="57.6" x14ac:dyDescent="0.55000000000000004">
      <c r="A343" s="103" t="str">
        <f>HYPERLINK(AF343,B343)</f>
        <v>HO-843</v>
      </c>
      <c r="B343" t="s">
        <v>1001</v>
      </c>
      <c r="C343">
        <f>IFERROR(VALUE(SUBSTITUTE(B343,"HO-","")),9999)</f>
        <v>843</v>
      </c>
      <c r="D343" s="4" t="s">
        <v>975</v>
      </c>
      <c r="E343" s="4" t="s">
        <v>1002</v>
      </c>
      <c r="F343" s="22" t="s">
        <v>3508</v>
      </c>
      <c r="G343" s="4" t="s">
        <v>284</v>
      </c>
      <c r="H343" s="4" t="s">
        <v>40</v>
      </c>
      <c r="I343" s="4" t="s">
        <v>136</v>
      </c>
      <c r="J343" s="4"/>
      <c r="K343" s="4"/>
      <c r="L343" s="4" t="s">
        <v>975</v>
      </c>
      <c r="M343" s="4"/>
      <c r="N343" s="4"/>
      <c r="O343" s="4"/>
      <c r="P343" s="4"/>
      <c r="Q343" s="4"/>
      <c r="R343" s="22"/>
      <c r="S343" s="4"/>
      <c r="T343" s="4" t="str">
        <f>IFERROR(VLOOKUP(UPPER(S343),LandGrants[],7,FALSE),"")</f>
        <v/>
      </c>
      <c r="U343" s="4" t="str">
        <f>IFERROR(VLOOKUP(S343,LandGrants[],9,FALSE),"")</f>
        <v/>
      </c>
      <c r="V343" s="5"/>
      <c r="W343" s="5"/>
      <c r="X343" s="5"/>
      <c r="Y343" s="5"/>
      <c r="Z343" s="5"/>
      <c r="AA343" s="5"/>
      <c r="AB343" s="5"/>
      <c r="AC343" s="5">
        <f>VALUE(SUBSTITUTE(SUBSTITUTE(SUBSTITUTE(RIGHT(B343,4),"HO",""),"O",""),"-",""))</f>
        <v>843</v>
      </c>
      <c r="AD343" s="5"/>
      <c r="AE343" s="5" t="str">
        <f>IF(ISBLANK(M343),"",IF(ISBLANK(N343),"",N343 &amp; " ") &amp; M343 &amp; " built in " &amp;R343 &amp; " on a tract of land called " &amp; S343 &amp; " patented by " &amp; TRIM(T343) &amp; " in " &amp; U343 &amp; ";  Original owner(s): " &amp; Q343)</f>
        <v/>
      </c>
      <c r="AF343" s="5" t="str">
        <f>"https://mht.maryland.gov/secure/medusa/PDF/Howard/"&amp;B343&amp;".pdf"</f>
        <v>https://mht.maryland.gov/secure/medusa/PDF/Howard/HO-843.pdf</v>
      </c>
    </row>
    <row r="344" spans="1:32" ht="57.6" x14ac:dyDescent="0.55000000000000004">
      <c r="A344" s="103" t="str">
        <f>HYPERLINK(AF344,B344)</f>
        <v>HO-844</v>
      </c>
      <c r="B344" t="s">
        <v>1003</v>
      </c>
      <c r="C344">
        <f>IFERROR(VALUE(SUBSTITUTE(B344,"HO-","")),9999)</f>
        <v>844</v>
      </c>
      <c r="D344" s="4" t="s">
        <v>975</v>
      </c>
      <c r="E344" s="4" t="s">
        <v>1004</v>
      </c>
      <c r="F344" s="22" t="s">
        <v>2996</v>
      </c>
      <c r="G344" s="4" t="s">
        <v>284</v>
      </c>
      <c r="H344" s="4" t="s">
        <v>40</v>
      </c>
      <c r="I344" s="4" t="s">
        <v>136</v>
      </c>
      <c r="J344" s="4"/>
      <c r="K344" s="4"/>
      <c r="L344" s="4" t="s">
        <v>975</v>
      </c>
      <c r="M344" s="4"/>
      <c r="N344" s="4"/>
      <c r="O344" s="4"/>
      <c r="P344" s="4"/>
      <c r="Q344" s="4"/>
      <c r="R344" s="22"/>
      <c r="S344" s="4"/>
      <c r="T344" s="4" t="str">
        <f>IFERROR(VLOOKUP(UPPER(S344),LandGrants[],7,FALSE),"")</f>
        <v/>
      </c>
      <c r="U344" s="4" t="str">
        <f>IFERROR(VLOOKUP(S344,LandGrants[],9,FALSE),"")</f>
        <v/>
      </c>
      <c r="V344" s="5"/>
      <c r="W344" s="5"/>
      <c r="X344" s="5"/>
      <c r="Y344" s="5"/>
      <c r="Z344" s="5"/>
      <c r="AA344" s="5"/>
      <c r="AB344" s="5"/>
      <c r="AC344" s="5">
        <f>VALUE(SUBSTITUTE(SUBSTITUTE(SUBSTITUTE(RIGHT(B344,4),"HO",""),"O",""),"-",""))</f>
        <v>844</v>
      </c>
      <c r="AD344" s="5"/>
      <c r="AE344" s="5" t="str">
        <f>IF(ISBLANK(M344),"",IF(ISBLANK(N344),"",N344 &amp; " ") &amp; M344 &amp; " built in " &amp;R344 &amp; " on a tract of land called " &amp; S344 &amp; " patented by " &amp; TRIM(T344) &amp; " in " &amp; U344 &amp; ";  Original owner(s): " &amp; Q344)</f>
        <v/>
      </c>
      <c r="AF344" s="5" t="str">
        <f>"https://mht.maryland.gov/secure/medusa/PDF/Howard/"&amp;B344&amp;".pdf"</f>
        <v>https://mht.maryland.gov/secure/medusa/PDF/Howard/HO-844.pdf</v>
      </c>
    </row>
    <row r="345" spans="1:32" ht="57.6" x14ac:dyDescent="0.55000000000000004">
      <c r="A345" s="103" t="str">
        <f>HYPERLINK(AF345,B345)</f>
        <v>HO-811</v>
      </c>
      <c r="B345" t="s">
        <v>974</v>
      </c>
      <c r="C345">
        <f>IFERROR(VALUE(SUBSTITUTE(B345,"HO-","")),9999)</f>
        <v>811</v>
      </c>
      <c r="D345" s="4" t="s">
        <v>975</v>
      </c>
      <c r="E345" s="4" t="s">
        <v>976</v>
      </c>
      <c r="F345" s="22" t="s">
        <v>2977</v>
      </c>
      <c r="G345" s="4" t="s">
        <v>2978</v>
      </c>
      <c r="H345" s="4" t="s">
        <v>47</v>
      </c>
      <c r="I345" s="4"/>
      <c r="J345" s="4"/>
      <c r="K345" s="4"/>
      <c r="L345" s="4" t="s">
        <v>975</v>
      </c>
      <c r="M345" s="4"/>
      <c r="N345" s="4"/>
      <c r="O345" s="4"/>
      <c r="P345" s="4"/>
      <c r="Q345" s="4"/>
      <c r="R345" s="22"/>
      <c r="S345" s="4"/>
      <c r="T345" s="4" t="str">
        <f>IFERROR(VLOOKUP(UPPER(S345),LandGrants[],7,FALSE),"")</f>
        <v/>
      </c>
      <c r="U345" s="4" t="str">
        <f>IFERROR(VLOOKUP(S345,LandGrants[],9,FALSE),"")</f>
        <v/>
      </c>
      <c r="V345" s="5"/>
      <c r="W345" s="5"/>
      <c r="X345" s="5"/>
      <c r="Y345" s="5"/>
      <c r="Z345" s="5"/>
      <c r="AA345" s="5"/>
      <c r="AB345" s="5"/>
      <c r="AC345" s="5">
        <f>VALUE(SUBSTITUTE(SUBSTITUTE(SUBSTITUTE(RIGHT(B345,4),"HO",""),"O",""),"-",""))</f>
        <v>811</v>
      </c>
      <c r="AD345" s="5"/>
      <c r="AE345" s="5" t="str">
        <f>IF(ISBLANK(M345),"",IF(ISBLANK(N345),"",N345 &amp; " ") &amp; M345 &amp; " built in " &amp;R345 &amp; " on a tract of land called " &amp; S345 &amp; " patented by " &amp; TRIM(T345) &amp; " in " &amp; U345 &amp; ";  Original owner(s): " &amp; Q345)</f>
        <v/>
      </c>
      <c r="AF345" s="5" t="str">
        <f>"https://mht.maryland.gov/secure/medusa/PDF/Howard/"&amp;B345&amp;".pdf"</f>
        <v>https://mht.maryland.gov/secure/medusa/PDF/Howard/HO-811.pdf</v>
      </c>
    </row>
    <row r="346" spans="1:32" ht="57.6" x14ac:dyDescent="0.55000000000000004">
      <c r="A346" s="103" t="str">
        <f>HYPERLINK(AF346,B346)</f>
        <v>HO-809</v>
      </c>
      <c r="B346" t="s">
        <v>995</v>
      </c>
      <c r="C346">
        <f>IFERROR(VALUE(SUBSTITUTE(B346,"HO-","")),9999)</f>
        <v>809</v>
      </c>
      <c r="D346" s="4" t="s">
        <v>975</v>
      </c>
      <c r="E346" s="4" t="s">
        <v>996</v>
      </c>
      <c r="F346" s="22" t="s">
        <v>2992</v>
      </c>
      <c r="G346" s="4" t="s">
        <v>2941</v>
      </c>
      <c r="H346" s="4" t="s">
        <v>47</v>
      </c>
      <c r="I346" s="4" t="s">
        <v>136</v>
      </c>
      <c r="J346" s="4"/>
      <c r="K346" s="4"/>
      <c r="L346" s="4" t="s">
        <v>975</v>
      </c>
      <c r="M346" s="4"/>
      <c r="N346" s="4"/>
      <c r="O346" s="4"/>
      <c r="P346" s="4"/>
      <c r="Q346" s="4"/>
      <c r="R346" s="22"/>
      <c r="S346" s="4"/>
      <c r="T346" s="4" t="str">
        <f>IFERROR(VLOOKUP(UPPER(S346),LandGrants[],7,FALSE),"")</f>
        <v/>
      </c>
      <c r="U346" s="4" t="str">
        <f>IFERROR(VLOOKUP(S346,LandGrants[],9,FALSE),"")</f>
        <v/>
      </c>
      <c r="V346" s="5"/>
      <c r="W346" s="5"/>
      <c r="X346" s="5"/>
      <c r="Y346" s="5"/>
      <c r="Z346" s="5"/>
      <c r="AA346" s="5"/>
      <c r="AB346" s="5"/>
      <c r="AC346" s="5">
        <f>VALUE(SUBSTITUTE(SUBSTITUTE(SUBSTITUTE(RIGHT(B346,4),"HO",""),"O",""),"-",""))</f>
        <v>809</v>
      </c>
      <c r="AD346" s="5"/>
      <c r="AE346" s="5" t="str">
        <f>IF(ISBLANK(M346),"",IF(ISBLANK(N346),"",N346 &amp; " ") &amp; M346 &amp; " built in " &amp;R346 &amp; " on a tract of land called " &amp; S346 &amp; " patented by " &amp; TRIM(T346) &amp; " in " &amp; U346 &amp; ";  Original owner(s): " &amp; Q346)</f>
        <v/>
      </c>
      <c r="AF346" s="5" t="str">
        <f>"https://mht.maryland.gov/secure/medusa/PDF/Howard/"&amp;B346&amp;".pdf"</f>
        <v>https://mht.maryland.gov/secure/medusa/PDF/Howard/HO-809.pdf</v>
      </c>
    </row>
    <row r="347" spans="1:32" ht="57.6" x14ac:dyDescent="0.55000000000000004">
      <c r="A347" s="103" t="str">
        <f>HYPERLINK(AF347,B347)</f>
        <v>HO-813</v>
      </c>
      <c r="B347" t="s">
        <v>979</v>
      </c>
      <c r="C347">
        <f>IFERROR(VALUE(SUBSTITUTE(B347,"HO-","")),9999)</f>
        <v>813</v>
      </c>
      <c r="D347" s="4" t="s">
        <v>975</v>
      </c>
      <c r="E347" s="4" t="s">
        <v>980</v>
      </c>
      <c r="F347" s="22" t="s">
        <v>2980</v>
      </c>
      <c r="G347" s="4" t="s">
        <v>2981</v>
      </c>
      <c r="H347" s="4" t="s">
        <v>47</v>
      </c>
      <c r="I347" s="4"/>
      <c r="J347" s="4"/>
      <c r="K347" s="4"/>
      <c r="L347" s="4" t="s">
        <v>975</v>
      </c>
      <c r="M347" s="4"/>
      <c r="N347" s="4"/>
      <c r="O347" s="4"/>
      <c r="P347" s="4"/>
      <c r="Q347" s="4"/>
      <c r="R347" s="22"/>
      <c r="S347" s="4"/>
      <c r="T347" s="4" t="str">
        <f>IFERROR(VLOOKUP(UPPER(S347),LandGrants[],7,FALSE),"")</f>
        <v/>
      </c>
      <c r="U347" s="4" t="str">
        <f>IFERROR(VLOOKUP(S347,LandGrants[],9,FALSE),"")</f>
        <v/>
      </c>
      <c r="V347" s="5"/>
      <c r="W347" s="5"/>
      <c r="X347" s="5"/>
      <c r="Y347" s="5"/>
      <c r="Z347" s="5"/>
      <c r="AA347" s="5"/>
      <c r="AB347" s="5"/>
      <c r="AC347" s="5">
        <f>VALUE(SUBSTITUTE(SUBSTITUTE(SUBSTITUTE(RIGHT(B347,4),"HO",""),"O",""),"-",""))</f>
        <v>813</v>
      </c>
      <c r="AD347" s="5"/>
      <c r="AE347" s="5" t="str">
        <f>IF(ISBLANK(M347),"",IF(ISBLANK(N347),"",N347 &amp; " ") &amp; M347 &amp; " built in " &amp;R347 &amp; " on a tract of land called " &amp; S347 &amp; " patented by " &amp; TRIM(T347) &amp; " in " &amp; U347 &amp; ";  Original owner(s): " &amp; Q347)</f>
        <v/>
      </c>
      <c r="AF347" s="5" t="str">
        <f>"https://mht.maryland.gov/secure/medusa/PDF/Howard/"&amp;B347&amp;".pdf"</f>
        <v>https://mht.maryland.gov/secure/medusa/PDF/Howard/HO-813.pdf</v>
      </c>
    </row>
    <row r="348" spans="1:32" ht="57.6" x14ac:dyDescent="0.55000000000000004">
      <c r="A348" s="103" t="str">
        <f>HYPERLINK(AF348,B348)</f>
        <v>HO-816</v>
      </c>
      <c r="B348" t="s">
        <v>985</v>
      </c>
      <c r="C348">
        <f>IFERROR(VALUE(SUBSTITUTE(B348,"HO-","")),9999)</f>
        <v>816</v>
      </c>
      <c r="D348" s="4" t="s">
        <v>975</v>
      </c>
      <c r="E348" s="4" t="s">
        <v>986</v>
      </c>
      <c r="F348" s="22" t="s">
        <v>2985</v>
      </c>
      <c r="G348" s="4" t="s">
        <v>2986</v>
      </c>
      <c r="H348" s="4" t="s">
        <v>47</v>
      </c>
      <c r="I348" s="4"/>
      <c r="J348" s="4"/>
      <c r="K348" s="4"/>
      <c r="L348" s="4" t="s">
        <v>975</v>
      </c>
      <c r="M348" s="4"/>
      <c r="N348" s="4"/>
      <c r="O348" s="4"/>
      <c r="P348" s="4"/>
      <c r="Q348" s="4"/>
      <c r="R348" s="22"/>
      <c r="S348" s="4"/>
      <c r="T348" s="4" t="str">
        <f>IFERROR(VLOOKUP(UPPER(S348),LandGrants[],7,FALSE),"")</f>
        <v/>
      </c>
      <c r="U348" s="4" t="str">
        <f>IFERROR(VLOOKUP(S348,LandGrants[],9,FALSE),"")</f>
        <v/>
      </c>
      <c r="V348" s="5"/>
      <c r="W348" s="5"/>
      <c r="X348" s="5"/>
      <c r="Y348" s="5"/>
      <c r="Z348" s="5"/>
      <c r="AA348" s="5"/>
      <c r="AB348" s="5"/>
      <c r="AC348" s="5">
        <f>VALUE(SUBSTITUTE(SUBSTITUTE(SUBSTITUTE(RIGHT(B348,4),"HO",""),"O",""),"-",""))</f>
        <v>816</v>
      </c>
      <c r="AD348" s="5"/>
      <c r="AE348" s="5" t="str">
        <f>IF(ISBLANK(M348),"",IF(ISBLANK(N348),"",N348 &amp; " ") &amp; M348 &amp; " built in " &amp;R348 &amp; " on a tract of land called " &amp; S348 &amp; " patented by " &amp; TRIM(T348) &amp; " in " &amp; U348 &amp; ";  Original owner(s): " &amp; Q348)</f>
        <v/>
      </c>
      <c r="AF348" s="5" t="str">
        <f>"https://mht.maryland.gov/secure/medusa/PDF/Howard/"&amp;B348&amp;".pdf"</f>
        <v>https://mht.maryland.gov/secure/medusa/PDF/Howard/HO-816.pdf</v>
      </c>
    </row>
    <row r="349" spans="1:32" ht="57.6" x14ac:dyDescent="0.55000000000000004">
      <c r="A349" s="103" t="str">
        <f>HYPERLINK(AF349,B349)</f>
        <v>HO-817</v>
      </c>
      <c r="B349" t="s">
        <v>987</v>
      </c>
      <c r="C349">
        <f>IFERROR(VALUE(SUBSTITUTE(B349,"HO-","")),9999)</f>
        <v>817</v>
      </c>
      <c r="D349" s="4" t="s">
        <v>975</v>
      </c>
      <c r="E349" s="4" t="s">
        <v>988</v>
      </c>
      <c r="F349" s="22" t="s">
        <v>2987</v>
      </c>
      <c r="G349" s="4" t="s">
        <v>2986</v>
      </c>
      <c r="H349" s="4" t="s">
        <v>47</v>
      </c>
      <c r="I349" s="4"/>
      <c r="J349" s="4"/>
      <c r="K349" s="4"/>
      <c r="L349" s="4" t="s">
        <v>975</v>
      </c>
      <c r="M349" s="4"/>
      <c r="N349" s="4"/>
      <c r="O349" s="4"/>
      <c r="P349" s="4"/>
      <c r="Q349" s="4"/>
      <c r="R349" s="22"/>
      <c r="S349" s="4"/>
      <c r="T349" s="4" t="str">
        <f>IFERROR(VLOOKUP(UPPER(S349),LandGrants[],7,FALSE),"")</f>
        <v/>
      </c>
      <c r="U349" s="4" t="str">
        <f>IFERROR(VLOOKUP(S349,LandGrants[],9,FALSE),"")</f>
        <v/>
      </c>
      <c r="V349" s="5"/>
      <c r="W349" s="5"/>
      <c r="X349" s="5"/>
      <c r="Y349" s="5"/>
      <c r="Z349" s="5"/>
      <c r="AA349" s="5"/>
      <c r="AB349" s="5"/>
      <c r="AC349" s="5">
        <f>VALUE(SUBSTITUTE(SUBSTITUTE(SUBSTITUTE(RIGHT(B349,4),"HO",""),"O",""),"-",""))</f>
        <v>817</v>
      </c>
      <c r="AD349" s="5"/>
      <c r="AE349" s="5" t="str">
        <f>IF(ISBLANK(M349),"",IF(ISBLANK(N349),"",N349 &amp; " ") &amp; M349 &amp; " built in " &amp;R349 &amp; " on a tract of land called " &amp; S349 &amp; " patented by " &amp; TRIM(T349) &amp; " in " &amp; U349 &amp; ";  Original owner(s): " &amp; Q349)</f>
        <v/>
      </c>
      <c r="AF349" s="5" t="str">
        <f>"https://mht.maryland.gov/secure/medusa/PDF/Howard/"&amp;B349&amp;".pdf"</f>
        <v>https://mht.maryland.gov/secure/medusa/PDF/Howard/HO-817.pdf</v>
      </c>
    </row>
    <row r="350" spans="1:32" ht="57.6" x14ac:dyDescent="0.55000000000000004">
      <c r="A350" s="103" t="str">
        <f>HYPERLINK(AF350,B350)</f>
        <v>HO-808</v>
      </c>
      <c r="B350" t="s">
        <v>993</v>
      </c>
      <c r="C350">
        <f>IFERROR(VALUE(SUBSTITUTE(B350,"HO-","")),9999)</f>
        <v>808</v>
      </c>
      <c r="D350" s="4" t="s">
        <v>975</v>
      </c>
      <c r="E350" s="4" t="s">
        <v>994</v>
      </c>
      <c r="F350" s="22" t="s">
        <v>2990</v>
      </c>
      <c r="G350" s="4" t="s">
        <v>2991</v>
      </c>
      <c r="H350" s="4" t="s">
        <v>47</v>
      </c>
      <c r="I350" s="4"/>
      <c r="J350" s="4"/>
      <c r="K350" s="4"/>
      <c r="L350" s="4" t="s">
        <v>975</v>
      </c>
      <c r="M350" s="4"/>
      <c r="N350" s="4"/>
      <c r="O350" s="4"/>
      <c r="P350" s="4"/>
      <c r="Q350" s="4"/>
      <c r="R350" s="22"/>
      <c r="S350" s="4"/>
      <c r="T350" s="4" t="str">
        <f>IFERROR(VLOOKUP(UPPER(S350),LandGrants[],7,FALSE),"")</f>
        <v/>
      </c>
      <c r="U350" s="4" t="str">
        <f>IFERROR(VLOOKUP(S350,LandGrants[],9,FALSE),"")</f>
        <v/>
      </c>
      <c r="V350" s="5"/>
      <c r="W350" s="5"/>
      <c r="X350" s="5"/>
      <c r="Y350" s="5"/>
      <c r="Z350" s="5"/>
      <c r="AA350" s="5"/>
      <c r="AB350" s="5"/>
      <c r="AC350" s="5">
        <f>VALUE(SUBSTITUTE(SUBSTITUTE(SUBSTITUTE(RIGHT(B350,4),"HO",""),"O",""),"-",""))</f>
        <v>808</v>
      </c>
      <c r="AD350" s="5"/>
      <c r="AE350" s="5" t="str">
        <f>IF(ISBLANK(M350),"",IF(ISBLANK(N350),"",N350 &amp; " ") &amp; M350 &amp; " built in " &amp;R350 &amp; " on a tract of land called " &amp; S350 &amp; " patented by " &amp; TRIM(T350) &amp; " in " &amp; U350 &amp; ";  Original owner(s): " &amp; Q350)</f>
        <v/>
      </c>
      <c r="AF350" s="5" t="str">
        <f>"https://mht.maryland.gov/secure/medusa/PDF/Howard/"&amp;B350&amp;".pdf"</f>
        <v>https://mht.maryland.gov/secure/medusa/PDF/Howard/HO-808.pdf</v>
      </c>
    </row>
    <row r="351" spans="1:32" ht="57.6" x14ac:dyDescent="0.55000000000000004">
      <c r="A351" s="103" t="str">
        <f>HYPERLINK(AF351,B351)</f>
        <v>HO-846</v>
      </c>
      <c r="B351" t="s">
        <v>1005</v>
      </c>
      <c r="C351">
        <f>IFERROR(VALUE(SUBSTITUTE(B351,"HO-","")),9999)</f>
        <v>846</v>
      </c>
      <c r="D351" s="4" t="s">
        <v>975</v>
      </c>
      <c r="E351" s="4" t="s">
        <v>1006</v>
      </c>
      <c r="F351" s="22" t="s">
        <v>2997</v>
      </c>
      <c r="G351" s="4" t="s">
        <v>2998</v>
      </c>
      <c r="H351" s="4" t="s">
        <v>212</v>
      </c>
      <c r="I351" s="4" t="s">
        <v>136</v>
      </c>
      <c r="J351" s="4"/>
      <c r="K351" s="4"/>
      <c r="L351" s="4" t="s">
        <v>975</v>
      </c>
      <c r="M351" s="4"/>
      <c r="N351" s="4"/>
      <c r="O351" s="4"/>
      <c r="P351" s="4"/>
      <c r="Q351" s="4"/>
      <c r="R351" s="22"/>
      <c r="S351" s="4"/>
      <c r="T351" s="4" t="str">
        <f>IFERROR(VLOOKUP(UPPER(S351),LandGrants[],7,FALSE),"")</f>
        <v/>
      </c>
      <c r="U351" s="4" t="str">
        <f>IFERROR(VLOOKUP(S351,LandGrants[],9,FALSE),"")</f>
        <v/>
      </c>
      <c r="V351" s="5"/>
      <c r="W351" s="5"/>
      <c r="X351" s="5"/>
      <c r="Y351" s="5"/>
      <c r="Z351" s="5"/>
      <c r="AA351" s="5"/>
      <c r="AB351" s="5"/>
      <c r="AC351" s="5">
        <f>VALUE(SUBSTITUTE(SUBSTITUTE(SUBSTITUTE(RIGHT(B351,4),"HO",""),"O",""),"-",""))</f>
        <v>846</v>
      </c>
      <c r="AD351" s="5"/>
      <c r="AE351" s="5" t="str">
        <f>IF(ISBLANK(M351),"",IF(ISBLANK(N351),"",N351 &amp; " ") &amp; M351 &amp; " built in " &amp;R351 &amp; " on a tract of land called " &amp; S351 &amp; " patented by " &amp; TRIM(T351) &amp; " in " &amp; U351 &amp; ";  Original owner(s): " &amp; Q351)</f>
        <v/>
      </c>
      <c r="AF351" s="5" t="str">
        <f>"https://mht.maryland.gov/secure/medusa/PDF/Howard/"&amp;B351&amp;".pdf"</f>
        <v>https://mht.maryland.gov/secure/medusa/PDF/Howard/HO-846.pdf</v>
      </c>
    </row>
    <row r="352" spans="1:32" ht="57.6" x14ac:dyDescent="0.55000000000000004">
      <c r="A352" s="103" t="str">
        <f>HYPERLINK(AF352,B352)</f>
        <v>HO-847</v>
      </c>
      <c r="B352" t="s">
        <v>1007</v>
      </c>
      <c r="C352">
        <f>IFERROR(VALUE(SUBSTITUTE(B352,"HO-","")),9999)</f>
        <v>847</v>
      </c>
      <c r="D352" s="4" t="s">
        <v>975</v>
      </c>
      <c r="E352" s="4" t="s">
        <v>1008</v>
      </c>
      <c r="F352" s="22" t="s">
        <v>2999</v>
      </c>
      <c r="G352" s="4" t="s">
        <v>2998</v>
      </c>
      <c r="H352" s="4" t="s">
        <v>212</v>
      </c>
      <c r="I352" s="4" t="s">
        <v>136</v>
      </c>
      <c r="J352" s="4"/>
      <c r="K352" s="4"/>
      <c r="L352" s="4" t="s">
        <v>975</v>
      </c>
      <c r="M352" s="4"/>
      <c r="N352" s="4"/>
      <c r="O352" s="4"/>
      <c r="P352" s="4"/>
      <c r="Q352" s="4"/>
      <c r="R352" s="22"/>
      <c r="S352" s="4"/>
      <c r="T352" s="4" t="str">
        <f>IFERROR(VLOOKUP(UPPER(S352),LandGrants[],7,FALSE),"")</f>
        <v/>
      </c>
      <c r="U352" s="4" t="str">
        <f>IFERROR(VLOOKUP(S352,LandGrants[],9,FALSE),"")</f>
        <v/>
      </c>
      <c r="V352" s="5"/>
      <c r="W352" s="5"/>
      <c r="X352" s="5"/>
      <c r="Y352" s="5"/>
      <c r="Z352" s="5"/>
      <c r="AA352" s="5"/>
      <c r="AB352" s="5"/>
      <c r="AC352" s="5">
        <f>VALUE(SUBSTITUTE(SUBSTITUTE(SUBSTITUTE(RIGHT(B352,4),"HO",""),"O",""),"-",""))</f>
        <v>847</v>
      </c>
      <c r="AD352" s="5"/>
      <c r="AE352" s="5" t="str">
        <f>IF(ISBLANK(M352),"",IF(ISBLANK(N352),"",N352 &amp; " ") &amp; M352 &amp; " built in " &amp;R352 &amp; " on a tract of land called " &amp; S352 &amp; " patented by " &amp; TRIM(T352) &amp; " in " &amp; U352 &amp; ";  Original owner(s): " &amp; Q352)</f>
        <v/>
      </c>
      <c r="AF352" s="5" t="str">
        <f>"https://mht.maryland.gov/secure/medusa/PDF/Howard/"&amp;B352&amp;".pdf"</f>
        <v>https://mht.maryland.gov/secure/medusa/PDF/Howard/HO-847.pdf</v>
      </c>
    </row>
    <row r="353" spans="1:32" ht="57.6" x14ac:dyDescent="0.55000000000000004">
      <c r="A353" s="103" t="str">
        <f>HYPERLINK(AF353,B353)</f>
        <v>HO-764</v>
      </c>
      <c r="B353" t="s">
        <v>991</v>
      </c>
      <c r="C353">
        <f>IFERROR(VALUE(SUBSTITUTE(B353,"HO-","")),9999)</f>
        <v>764</v>
      </c>
      <c r="D353" s="4" t="s">
        <v>975</v>
      </c>
      <c r="E353" s="4" t="s">
        <v>992</v>
      </c>
      <c r="F353" s="22" t="s">
        <v>2989</v>
      </c>
      <c r="G353" s="4" t="s">
        <v>591</v>
      </c>
      <c r="H353" s="4" t="s">
        <v>40</v>
      </c>
      <c r="I353" s="4" t="s">
        <v>136</v>
      </c>
      <c r="J353" s="4"/>
      <c r="K353" s="4"/>
      <c r="L353" s="4" t="s">
        <v>975</v>
      </c>
      <c r="M353" s="4"/>
      <c r="N353" s="4"/>
      <c r="O353" s="4"/>
      <c r="P353" s="4"/>
      <c r="Q353" s="4"/>
      <c r="R353" s="22"/>
      <c r="S353" s="4"/>
      <c r="T353" s="4" t="str">
        <f>IFERROR(VLOOKUP(UPPER(S353),LandGrants[],7,FALSE),"")</f>
        <v/>
      </c>
      <c r="U353" s="4" t="str">
        <f>IFERROR(VLOOKUP(S353,LandGrants[],9,FALSE),"")</f>
        <v/>
      </c>
      <c r="V353" s="5"/>
      <c r="W353" s="5"/>
      <c r="X353" s="5"/>
      <c r="Y353" s="5"/>
      <c r="Z353" s="5"/>
      <c r="AA353" s="5"/>
      <c r="AB353" s="5"/>
      <c r="AC353" s="5">
        <f>VALUE(SUBSTITUTE(SUBSTITUTE(SUBSTITUTE(RIGHT(B353,4),"HO",""),"O",""),"-",""))</f>
        <v>764</v>
      </c>
      <c r="AD353" s="5"/>
      <c r="AE353" s="5" t="str">
        <f>IF(ISBLANK(M353),"",IF(ISBLANK(N353),"",N353 &amp; " ") &amp; M353 &amp; " built in " &amp;R353 &amp; " on a tract of land called " &amp; S353 &amp; " patented by " &amp; TRIM(T353) &amp; " in " &amp; U353 &amp; ";  Original owner(s): " &amp; Q353)</f>
        <v/>
      </c>
      <c r="AF353" s="5" t="str">
        <f>"https://mht.maryland.gov/secure/medusa/PDF/Howard/"&amp;B353&amp;".pdf"</f>
        <v>https://mht.maryland.gov/secure/medusa/PDF/Howard/HO-764.pdf</v>
      </c>
    </row>
    <row r="354" spans="1:32" ht="57.6" x14ac:dyDescent="0.55000000000000004">
      <c r="A354" s="103" t="str">
        <f>HYPERLINK(AF354,B354)</f>
        <v>HO-762</v>
      </c>
      <c r="B354" t="s">
        <v>1012</v>
      </c>
      <c r="C354">
        <f>IFERROR(VALUE(SUBSTITUTE(B354,"HO-","")),9999)</f>
        <v>762</v>
      </c>
      <c r="D354" s="4" t="s">
        <v>1010</v>
      </c>
      <c r="E354" s="4" t="s">
        <v>1013</v>
      </c>
      <c r="F354" s="22" t="s">
        <v>2914</v>
      </c>
      <c r="G354" s="4" t="s">
        <v>3001</v>
      </c>
      <c r="H354" s="4" t="s">
        <v>47</v>
      </c>
      <c r="I354" s="4" t="s">
        <v>136</v>
      </c>
      <c r="J354" s="4"/>
      <c r="K354" s="4"/>
      <c r="L354" s="4" t="s">
        <v>975</v>
      </c>
      <c r="M354" s="4"/>
      <c r="N354" s="4"/>
      <c r="O354" s="4"/>
      <c r="P354" s="4"/>
      <c r="Q354" s="4"/>
      <c r="R354" s="22"/>
      <c r="S354" s="4"/>
      <c r="T354" s="4" t="str">
        <f>IFERROR(VLOOKUP(UPPER(S354),LandGrants[],7,FALSE),"")</f>
        <v/>
      </c>
      <c r="U354" s="4" t="str">
        <f>IFERROR(VLOOKUP(S354,LandGrants[],9,FALSE),"")</f>
        <v/>
      </c>
      <c r="V354" s="5"/>
      <c r="W354" s="5"/>
      <c r="X354" s="5"/>
      <c r="Y354" s="5"/>
      <c r="Z354" s="5"/>
      <c r="AA354" s="5"/>
      <c r="AB354" s="5"/>
      <c r="AC354" s="5">
        <f>VALUE(SUBSTITUTE(SUBSTITUTE(SUBSTITUTE(RIGHT(B354,4),"HO",""),"O",""),"-",""))</f>
        <v>762</v>
      </c>
      <c r="AD354" s="5"/>
      <c r="AE354" s="5" t="str">
        <f>IF(ISBLANK(M354),"",IF(ISBLANK(N354),"",N354 &amp; " ") &amp; M354 &amp; " built in " &amp;R354 &amp; " on a tract of land called " &amp; S354 &amp; " patented by " &amp; TRIM(T354) &amp; " in " &amp; U354 &amp; ";  Original owner(s): " &amp; Q354)</f>
        <v/>
      </c>
      <c r="AF354" s="5" t="str">
        <f>"https://mht.maryland.gov/secure/medusa/PDF/Howard/"&amp;B354&amp;".pdf"</f>
        <v>https://mht.maryland.gov/secure/medusa/PDF/Howard/HO-762.pdf</v>
      </c>
    </row>
    <row r="355" spans="1:32" ht="57.6" x14ac:dyDescent="0.55000000000000004">
      <c r="A355" s="103" t="str">
        <f>HYPERLINK(AF355,B355)</f>
        <v>HO-769</v>
      </c>
      <c r="B355" t="s">
        <v>1018</v>
      </c>
      <c r="C355">
        <f>IFERROR(VALUE(SUBSTITUTE(B355,"HO-","")),9999)</f>
        <v>769</v>
      </c>
      <c r="D355" s="4" t="s">
        <v>1010</v>
      </c>
      <c r="E355" s="4" t="s">
        <v>1019</v>
      </c>
      <c r="F355" s="22" t="s">
        <v>3002</v>
      </c>
      <c r="G355" s="4" t="s">
        <v>578</v>
      </c>
      <c r="H355" s="4" t="s">
        <v>40</v>
      </c>
      <c r="I355" s="4"/>
      <c r="J355" s="4"/>
      <c r="K355" s="4"/>
      <c r="L355" s="4" t="s">
        <v>975</v>
      </c>
      <c r="M355" s="4"/>
      <c r="N355" s="4"/>
      <c r="O355" s="4"/>
      <c r="P355" s="4"/>
      <c r="Q355" s="4"/>
      <c r="R355" s="22"/>
      <c r="S355" s="4"/>
      <c r="T355" s="4" t="str">
        <f>IFERROR(VLOOKUP(UPPER(S355),LandGrants[],7,FALSE),"")</f>
        <v/>
      </c>
      <c r="U355" s="4" t="str">
        <f>IFERROR(VLOOKUP(S355,LandGrants[],9,FALSE),"")</f>
        <v/>
      </c>
      <c r="V355" s="5"/>
      <c r="W355" s="5"/>
      <c r="X355" s="5"/>
      <c r="Y355" s="5"/>
      <c r="Z355" s="5"/>
      <c r="AA355" s="5"/>
      <c r="AB355" s="5"/>
      <c r="AC355" s="5">
        <f>VALUE(SUBSTITUTE(SUBSTITUTE(SUBSTITUTE(RIGHT(B355,4),"HO",""),"O",""),"-",""))</f>
        <v>769</v>
      </c>
      <c r="AD355" s="5"/>
      <c r="AE355" s="5" t="str">
        <f>IF(ISBLANK(M355),"",IF(ISBLANK(N355),"",N355 &amp; " ") &amp; M355 &amp; " built in " &amp;R355 &amp; " on a tract of land called " &amp; S355 &amp; " patented by " &amp; TRIM(T355) &amp; " in " &amp; U355 &amp; ";  Original owner(s): " &amp; Q355)</f>
        <v/>
      </c>
      <c r="AF355" s="5" t="str">
        <f>"https://mht.maryland.gov/secure/medusa/PDF/Howard/"&amp;B355&amp;".pdf"</f>
        <v>https://mht.maryland.gov/secure/medusa/PDF/Howard/HO-769.pdf</v>
      </c>
    </row>
    <row r="356" spans="1:32" ht="57.6" x14ac:dyDescent="0.55000000000000004">
      <c r="A356" s="103" t="str">
        <f>HYPERLINK(AF356,B356)</f>
        <v>HO-765</v>
      </c>
      <c r="B356" t="s">
        <v>1014</v>
      </c>
      <c r="C356">
        <f>IFERROR(VALUE(SUBSTITUTE(B356,"HO-","")),9999)</f>
        <v>765</v>
      </c>
      <c r="D356" s="4" t="s">
        <v>1010</v>
      </c>
      <c r="E356" s="4" t="s">
        <v>1015</v>
      </c>
      <c r="F356" s="22" t="s">
        <v>2585</v>
      </c>
      <c r="G356" s="4" t="s">
        <v>1015</v>
      </c>
      <c r="H356" s="4" t="s">
        <v>234</v>
      </c>
      <c r="I356" s="4" t="s">
        <v>136</v>
      </c>
      <c r="J356" s="4"/>
      <c r="K356" s="4"/>
      <c r="L356" s="4" t="s">
        <v>975</v>
      </c>
      <c r="M356" s="4"/>
      <c r="N356" s="4"/>
      <c r="O356" s="4"/>
      <c r="P356" s="4"/>
      <c r="Q356" s="4"/>
      <c r="R356" s="22"/>
      <c r="S356" s="4"/>
      <c r="T356" s="4" t="str">
        <f>IFERROR(VLOOKUP(UPPER(S356),LandGrants[],7,FALSE),"")</f>
        <v/>
      </c>
      <c r="U356" s="4" t="str">
        <f>IFERROR(VLOOKUP(S356,LandGrants[],9,FALSE),"")</f>
        <v/>
      </c>
      <c r="V356" s="5"/>
      <c r="W356" s="5"/>
      <c r="X356" s="5"/>
      <c r="Y356" s="5"/>
      <c r="Z356" s="5"/>
      <c r="AA356" s="5"/>
      <c r="AB356" s="5"/>
      <c r="AC356" s="5">
        <f>VALUE(SUBSTITUTE(SUBSTITUTE(SUBSTITUTE(RIGHT(B356,4),"HO",""),"O",""),"-",""))</f>
        <v>765</v>
      </c>
      <c r="AD356" s="5"/>
      <c r="AE356" s="5" t="str">
        <f>IF(ISBLANK(M356),"",IF(ISBLANK(N356),"",N356 &amp; " ") &amp; M356 &amp; " built in " &amp;R356 &amp; " on a tract of land called " &amp; S356 &amp; " patented by " &amp; TRIM(T356) &amp; " in " &amp; U356 &amp; ";  Original owner(s): " &amp; Q356)</f>
        <v/>
      </c>
      <c r="AF356" s="5" t="str">
        <f>"https://mht.maryland.gov/secure/medusa/PDF/Howard/"&amp;B356&amp;".pdf"</f>
        <v>https://mht.maryland.gov/secure/medusa/PDF/Howard/HO-765.pdf</v>
      </c>
    </row>
    <row r="357" spans="1:32" ht="57.6" x14ac:dyDescent="0.55000000000000004">
      <c r="A357" s="103" t="str">
        <f>HYPERLINK(AF357,B357)</f>
        <v>HO-761</v>
      </c>
      <c r="B357" t="s">
        <v>1009</v>
      </c>
      <c r="C357">
        <f>IFERROR(VALUE(SUBSTITUTE(B357,"HO-","")),9999)</f>
        <v>761</v>
      </c>
      <c r="D357" s="4" t="s">
        <v>1010</v>
      </c>
      <c r="E357" s="4" t="s">
        <v>1011</v>
      </c>
      <c r="F357" s="22" t="s">
        <v>3000</v>
      </c>
      <c r="G357" s="4" t="s">
        <v>2355</v>
      </c>
      <c r="H357" s="4" t="s">
        <v>40</v>
      </c>
      <c r="I357" s="4" t="s">
        <v>136</v>
      </c>
      <c r="J357" s="4"/>
      <c r="K357" s="4"/>
      <c r="L357" s="4" t="s">
        <v>975</v>
      </c>
      <c r="M357" s="4"/>
      <c r="N357" s="4"/>
      <c r="O357" s="4"/>
      <c r="P357" s="4"/>
      <c r="Q357" s="4"/>
      <c r="R357" s="22"/>
      <c r="S357" s="4"/>
      <c r="T357" s="4" t="str">
        <f>IFERROR(VLOOKUP(UPPER(S357),LandGrants[],7,FALSE),"")</f>
        <v/>
      </c>
      <c r="U357" s="4" t="str">
        <f>IFERROR(VLOOKUP(S357,LandGrants[],9,FALSE),"")</f>
        <v/>
      </c>
      <c r="V357" s="5"/>
      <c r="W357" s="5"/>
      <c r="X357" s="5"/>
      <c r="Y357" s="5"/>
      <c r="Z357" s="5"/>
      <c r="AA357" s="5"/>
      <c r="AB357" s="5"/>
      <c r="AC357" s="5">
        <f>VALUE(SUBSTITUTE(SUBSTITUTE(SUBSTITUTE(RIGHT(B357,4),"HO",""),"O",""),"-",""))</f>
        <v>761</v>
      </c>
      <c r="AD357" s="5"/>
      <c r="AE357" s="5" t="str">
        <f>IF(ISBLANK(M357),"",IF(ISBLANK(N357),"",N357 &amp; " ") &amp; M357 &amp; " built in " &amp;R357 &amp; " on a tract of land called " &amp; S357 &amp; " patented by " &amp; TRIM(T357) &amp; " in " &amp; U357 &amp; ";  Original owner(s): " &amp; Q357)</f>
        <v/>
      </c>
      <c r="AF357" s="5" t="str">
        <f>"https://mht.maryland.gov/secure/medusa/PDF/Howard/"&amp;B357&amp;".pdf"</f>
        <v>https://mht.maryland.gov/secure/medusa/PDF/Howard/HO-761.pdf</v>
      </c>
    </row>
    <row r="358" spans="1:32" ht="57.6" x14ac:dyDescent="0.55000000000000004">
      <c r="A358" s="103" t="str">
        <f>HYPERLINK(AF358,B358)</f>
        <v>HO-768</v>
      </c>
      <c r="B358" t="s">
        <v>1016</v>
      </c>
      <c r="C358">
        <f>IFERROR(VALUE(SUBSTITUTE(B358,"HO-","")),9999)</f>
        <v>768</v>
      </c>
      <c r="D358" s="4" t="s">
        <v>1010</v>
      </c>
      <c r="E358" s="4" t="s">
        <v>1017</v>
      </c>
      <c r="F358" s="22" t="s">
        <v>2585</v>
      </c>
      <c r="G358" s="4" t="s">
        <v>1017</v>
      </c>
      <c r="H358" s="4"/>
      <c r="I358" s="4"/>
      <c r="J358" s="4"/>
      <c r="K358" s="4"/>
      <c r="L358" s="4" t="s">
        <v>975</v>
      </c>
      <c r="M358" s="4"/>
      <c r="N358" s="4"/>
      <c r="O358" s="4"/>
      <c r="P358" s="4"/>
      <c r="Q358" s="4"/>
      <c r="R358" s="22"/>
      <c r="S358" s="4"/>
      <c r="T358" s="4" t="str">
        <f>IFERROR(VLOOKUP(UPPER(S358),LandGrants[],7,FALSE),"")</f>
        <v/>
      </c>
      <c r="U358" s="4" t="str">
        <f>IFERROR(VLOOKUP(S358,LandGrants[],9,FALSE),"")</f>
        <v/>
      </c>
      <c r="V358" s="5"/>
      <c r="W358" s="5"/>
      <c r="X358" s="5"/>
      <c r="Y358" s="5"/>
      <c r="Z358" s="5"/>
      <c r="AA358" s="5"/>
      <c r="AB358" s="5"/>
      <c r="AC358" s="5">
        <f>VALUE(SUBSTITUTE(SUBSTITUTE(SUBSTITUTE(RIGHT(B358,4),"HO",""),"O",""),"-",""))</f>
        <v>768</v>
      </c>
      <c r="AD358" s="5"/>
      <c r="AE358" s="5" t="str">
        <f>IF(ISBLANK(M358),"",IF(ISBLANK(N358),"",N358 &amp; " ") &amp; M358 &amp; " built in " &amp;R358 &amp; " on a tract of land called " &amp; S358 &amp; " patented by " &amp; TRIM(T358) &amp; " in " &amp; U358 &amp; ";  Original owner(s): " &amp; Q358)</f>
        <v/>
      </c>
      <c r="AF358" s="5" t="str">
        <f>"https://mht.maryland.gov/secure/medusa/PDF/Howard/"&amp;B358&amp;".pdf"</f>
        <v>https://mht.maryland.gov/secure/medusa/PDF/Howard/HO-768.pdf</v>
      </c>
    </row>
    <row r="359" spans="1:32" ht="72" x14ac:dyDescent="0.55000000000000004">
      <c r="A359" s="103" t="str">
        <f>HYPERLINK(AF359,B359)</f>
        <v>HO-263</v>
      </c>
      <c r="B359" t="s">
        <v>1020</v>
      </c>
      <c r="C359">
        <f>IFERROR(VALUE(SUBSTITUTE(B359,"HO-","")),9999)</f>
        <v>263</v>
      </c>
      <c r="D359" s="4" t="s">
        <v>1021</v>
      </c>
      <c r="E359" s="4" t="s">
        <v>1022</v>
      </c>
      <c r="F359" s="22" t="s">
        <v>3003</v>
      </c>
      <c r="G359" s="4" t="s">
        <v>722</v>
      </c>
      <c r="H359" s="4" t="s">
        <v>51</v>
      </c>
      <c r="I359" s="4"/>
      <c r="J359" s="4"/>
      <c r="K359" s="4"/>
      <c r="L359" s="4" t="s">
        <v>975</v>
      </c>
      <c r="M359" s="4" t="s">
        <v>4756</v>
      </c>
      <c r="N359" s="4" t="s">
        <v>5973</v>
      </c>
      <c r="O359" s="4">
        <v>1979</v>
      </c>
      <c r="P359" s="4" t="s">
        <v>4755</v>
      </c>
      <c r="Q359" s="4" t="s">
        <v>6047</v>
      </c>
      <c r="R359" s="22">
        <v>1877</v>
      </c>
      <c r="S359" s="4" t="s">
        <v>7013</v>
      </c>
      <c r="T359" s="4" t="str">
        <f>IFERROR(VLOOKUP(UPPER(S359),LandGrants[],7,FALSE),"")</f>
        <v>1762-02</v>
      </c>
      <c r="U359" s="4" t="str">
        <f>IFERROR(VLOOKUP(S359,LandGrants[],9,FALSE),"")</f>
        <v xml:space="preserve"> Henry Ridgely</v>
      </c>
      <c r="V359" s="5"/>
      <c r="W359" s="5"/>
      <c r="X359" s="5"/>
      <c r="Y359" s="5"/>
      <c r="Z359" s="5"/>
      <c r="AA359" s="5"/>
      <c r="AB359" s="5"/>
      <c r="AC359" s="5">
        <f>VALUE(SUBSTITUTE(SUBSTITUTE(SUBSTITUTE(RIGHT(B359,4),"HO",""),"O",""),"-",""))</f>
        <v>263</v>
      </c>
      <c r="AD359" s="5" t="s">
        <v>5961</v>
      </c>
      <c r="AE359" s="5" t="str">
        <f>IF(ISBLANK(M359),"",IF(ISBLANK(N359),"",N359 &amp; " ") &amp; M359 &amp; " built in " &amp;R359 &amp; " on a tract of land called " &amp; S359 &amp; " patented by " &amp; TRIM(T359) &amp; " in " &amp; U359 &amp; ";  Original owner(s): " &amp; Q359)</f>
        <v>Privately-owned 2-story 1 bay frame house with additions built in 1877 on a tract of land called Ridgelys Range - Henry patented by 1762-02 in  Henry Ridgely;  Original owner(s): William T. Silence built the house after acquiring the property from Dennis Gaither in 1877.</v>
      </c>
      <c r="AF359" s="5" t="str">
        <f>"https://mht.maryland.gov/secure/medusa/PDF/Howard/"&amp;B359&amp;".pdf"</f>
        <v>https://mht.maryland.gov/secure/medusa/PDF/Howard/HO-263.pdf</v>
      </c>
    </row>
    <row r="360" spans="1:32" ht="57.6" x14ac:dyDescent="0.55000000000000004">
      <c r="A360" s="103" t="str">
        <f>HYPERLINK(AF360,B360)</f>
        <v>HO-842</v>
      </c>
      <c r="B360" t="s">
        <v>1023</v>
      </c>
      <c r="C360">
        <f>IFERROR(VALUE(SUBSTITUTE(B360,"HO-","")),9999)</f>
        <v>842</v>
      </c>
      <c r="D360" s="4" t="s">
        <v>1024</v>
      </c>
      <c r="E360" s="4" t="s">
        <v>1025</v>
      </c>
      <c r="F360" s="22" t="s">
        <v>3004</v>
      </c>
      <c r="G360" s="4" t="s">
        <v>126</v>
      </c>
      <c r="H360" s="4" t="s">
        <v>36</v>
      </c>
      <c r="I360" s="4" t="s">
        <v>136</v>
      </c>
      <c r="J360" s="4"/>
      <c r="K360" s="4"/>
      <c r="L360" s="4" t="s">
        <v>975</v>
      </c>
      <c r="M360" s="4"/>
      <c r="N360" s="4"/>
      <c r="O360" s="4"/>
      <c r="P360" s="4"/>
      <c r="Q360" s="4"/>
      <c r="R360" s="22"/>
      <c r="S360" s="4"/>
      <c r="T360" s="4" t="str">
        <f>IFERROR(VLOOKUP(UPPER(S360),LandGrants[],7,FALSE),"")</f>
        <v/>
      </c>
      <c r="U360" s="4" t="str">
        <f>IFERROR(VLOOKUP(S360,LandGrants[],9,FALSE),"")</f>
        <v/>
      </c>
      <c r="V360" s="5"/>
      <c r="W360" s="5"/>
      <c r="X360" s="5"/>
      <c r="Y360" s="5"/>
      <c r="Z360" s="5"/>
      <c r="AA360" s="5"/>
      <c r="AB360" s="5"/>
      <c r="AC360" s="5">
        <f>VALUE(SUBSTITUTE(SUBSTITUTE(SUBSTITUTE(RIGHT(B360,4),"HO",""),"O",""),"-",""))</f>
        <v>842</v>
      </c>
      <c r="AD360" s="5"/>
      <c r="AE360" s="5" t="str">
        <f>IF(ISBLANK(M360),"",IF(ISBLANK(N360),"",N360 &amp; " ") &amp; M360 &amp; " built in " &amp;R360 &amp; " on a tract of land called " &amp; S360 &amp; " patented by " &amp; TRIM(T360) &amp; " in " &amp; U360 &amp; ";  Original owner(s): " &amp; Q360)</f>
        <v/>
      </c>
      <c r="AF360" s="5" t="str">
        <f>"https://mht.maryland.gov/secure/medusa/PDF/Howard/"&amp;B360&amp;".pdf"</f>
        <v>https://mht.maryland.gov/secure/medusa/PDF/Howard/HO-842.pdf</v>
      </c>
    </row>
    <row r="361" spans="1:32" ht="57.6" x14ac:dyDescent="0.55000000000000004">
      <c r="A361" s="103" t="str">
        <f>HYPERLINK(AF361,B361)</f>
        <v>HO-250</v>
      </c>
      <c r="B361" t="s">
        <v>1026</v>
      </c>
      <c r="C361">
        <f>IFERROR(VALUE(SUBSTITUTE(B361,"HO-","")),9999)</f>
        <v>250</v>
      </c>
      <c r="D361" s="4" t="s">
        <v>1027</v>
      </c>
      <c r="E361" s="4" t="s">
        <v>1028</v>
      </c>
      <c r="F361" s="22" t="s">
        <v>3005</v>
      </c>
      <c r="G361" s="4" t="s">
        <v>31</v>
      </c>
      <c r="H361" s="4" t="s">
        <v>78</v>
      </c>
      <c r="I361" s="4"/>
      <c r="J361" s="4"/>
      <c r="K361" s="4"/>
      <c r="L361" s="4" t="s">
        <v>2583</v>
      </c>
      <c r="M361" s="4"/>
      <c r="N361" s="4"/>
      <c r="O361" s="4"/>
      <c r="P361" s="4"/>
      <c r="Q361" s="4" t="s">
        <v>10385</v>
      </c>
      <c r="R361" s="22"/>
      <c r="S361" s="4" t="s">
        <v>10382</v>
      </c>
      <c r="T361" s="4" t="str">
        <f>IFERROR(VLOOKUP(UPPER(S361),LandGrants[],7,FALSE),"")</f>
        <v>1765-10</v>
      </c>
      <c r="U361" s="4" t="str">
        <f>IFERROR(VLOOKUP(S361,LandGrants[],9,FALSE),"")</f>
        <v xml:space="preserve"> Samuel  Mansell</v>
      </c>
      <c r="V361" s="5"/>
      <c r="W361" s="5"/>
      <c r="X361" s="5"/>
      <c r="Y361" s="5"/>
      <c r="Z361" s="5"/>
      <c r="AA361" s="5"/>
      <c r="AB361" s="5"/>
      <c r="AC361" s="5">
        <f>VALUE(SUBSTITUTE(SUBSTITUTE(SUBSTITUTE(RIGHT(B361,4),"HO",""),"O",""),"-",""))</f>
        <v>250</v>
      </c>
      <c r="AD361" s="5"/>
      <c r="AE361" s="5" t="str">
        <f>IF(ISBLANK(M361),"",IF(ISBLANK(N361),"",N361 &amp; " ") &amp; M361 &amp; " built in " &amp;R361 &amp; " on a tract of land called " &amp; S361 &amp; " patented by " &amp; TRIM(T361) &amp; " in " &amp; U361 &amp; ";  Original owner(s): " &amp; Q361)</f>
        <v/>
      </c>
      <c r="AF361" s="5" t="str">
        <f>"https://mht.maryland.gov/secure/medusa/PDF/Howard/"&amp;B361&amp;".pdf"</f>
        <v>https://mht.maryland.gov/secure/medusa/PDF/Howard/HO-250.pdf</v>
      </c>
    </row>
    <row r="362" spans="1:32" ht="57.6" x14ac:dyDescent="0.55000000000000004">
      <c r="A362" s="103" t="str">
        <f>HYPERLINK(AF362,B362)</f>
        <v>HO-751</v>
      </c>
      <c r="B362" t="s">
        <v>1029</v>
      </c>
      <c r="C362">
        <f>IFERROR(VALUE(SUBSTITUTE(B362,"HO-","")),9999)</f>
        <v>751</v>
      </c>
      <c r="D362" s="4" t="s">
        <v>1030</v>
      </c>
      <c r="E362" s="4" t="s">
        <v>1031</v>
      </c>
      <c r="F362" s="22" t="s">
        <v>3006</v>
      </c>
      <c r="G362" s="4" t="s">
        <v>2905</v>
      </c>
      <c r="H362" s="4" t="s">
        <v>198</v>
      </c>
      <c r="I362" s="4" t="s">
        <v>136</v>
      </c>
      <c r="J362" s="4"/>
      <c r="K362" s="4"/>
      <c r="L362" s="4" t="s">
        <v>2585</v>
      </c>
      <c r="M362" s="4"/>
      <c r="N362" s="4"/>
      <c r="O362" s="4"/>
      <c r="P362" s="4"/>
      <c r="Q362" s="4"/>
      <c r="R362" s="22"/>
      <c r="S362" s="4"/>
      <c r="T362" s="4" t="str">
        <f>IFERROR(VLOOKUP(UPPER(S362),LandGrants[],7,FALSE),"")</f>
        <v/>
      </c>
      <c r="U362" s="4" t="str">
        <f>IFERROR(VLOOKUP(S362,LandGrants[],9,FALSE),"")</f>
        <v/>
      </c>
      <c r="V362" s="5"/>
      <c r="W362" s="5"/>
      <c r="X362" s="5"/>
      <c r="Y362" s="5"/>
      <c r="Z362" s="5"/>
      <c r="AA362" s="5"/>
      <c r="AB362" s="5"/>
      <c r="AC362" s="5">
        <f>VALUE(SUBSTITUTE(SUBSTITUTE(SUBSTITUTE(RIGHT(B362,4),"HO",""),"O",""),"-",""))</f>
        <v>751</v>
      </c>
      <c r="AD362" s="5"/>
      <c r="AE362" s="5" t="str">
        <f>IF(ISBLANK(M362),"",IF(ISBLANK(N362),"",N362 &amp; " ") &amp; M362 &amp; " built in " &amp;R362 &amp; " on a tract of land called " &amp; S362 &amp; " patented by " &amp; TRIM(T362) &amp; " in " &amp; U362 &amp; ";  Original owner(s): " &amp; Q362)</f>
        <v/>
      </c>
      <c r="AF362" s="5" t="str">
        <f>"https://mht.maryland.gov/secure/medusa/PDF/Howard/"&amp;B362&amp;".pdf"</f>
        <v>https://mht.maryland.gov/secure/medusa/PDF/Howard/HO-751.pdf</v>
      </c>
    </row>
    <row r="363" spans="1:32" ht="57.6" x14ac:dyDescent="0.55000000000000004">
      <c r="A363" s="103" t="str">
        <f>HYPERLINK(AF363,B363)</f>
        <v>HO-051</v>
      </c>
      <c r="B363" t="s">
        <v>10197</v>
      </c>
      <c r="C363">
        <f>IFERROR(VALUE(SUBSTITUTE(B363,"HO-","")),9999)</f>
        <v>51</v>
      </c>
      <c r="D363" s="4" t="s">
        <v>1032</v>
      </c>
      <c r="E363" s="4" t="s">
        <v>1033</v>
      </c>
      <c r="F363" s="22" t="s">
        <v>3007</v>
      </c>
      <c r="G363" s="4" t="s">
        <v>2690</v>
      </c>
      <c r="H363" s="4" t="s">
        <v>40</v>
      </c>
      <c r="I363" s="4" t="s">
        <v>136</v>
      </c>
      <c r="J363" s="4"/>
      <c r="K363" s="4"/>
      <c r="L363" s="4" t="s">
        <v>975</v>
      </c>
      <c r="M363" s="4"/>
      <c r="N363" s="4"/>
      <c r="O363" s="4"/>
      <c r="P363" s="4"/>
      <c r="Q363" s="4"/>
      <c r="R363" s="22"/>
      <c r="S363" s="4"/>
      <c r="T363" s="4" t="str">
        <f>IFERROR(VLOOKUP(UPPER(S363),LandGrants[],7,FALSE),"")</f>
        <v/>
      </c>
      <c r="U363" s="4" t="str">
        <f>IFERROR(VLOOKUP(S363,LandGrants[],9,FALSE),"")</f>
        <v/>
      </c>
      <c r="V363" s="5"/>
      <c r="W363" s="5"/>
      <c r="X363" s="5"/>
      <c r="Y363" s="5"/>
      <c r="Z363" s="5"/>
      <c r="AA363" s="5"/>
      <c r="AB363" s="5"/>
      <c r="AC363" s="5">
        <f>VALUE(SUBSTITUTE(SUBSTITUTE(SUBSTITUTE(RIGHT(B363,4),"HO",""),"O",""),"-",""))</f>
        <v>51</v>
      </c>
      <c r="AD363" s="5"/>
      <c r="AE363" s="5" t="str">
        <f>IF(ISBLANK(M363),"",IF(ISBLANK(N363),"",N363 &amp; " ") &amp; M363 &amp; " built in " &amp;R363 &amp; " on a tract of land called " &amp; S363 &amp; " patented by " &amp; TRIM(T363) &amp; " in " &amp; U363 &amp; ";  Original owner(s): " &amp; Q363)</f>
        <v/>
      </c>
      <c r="AF363" s="5" t="str">
        <f>"https://mht.maryland.gov/secure/medusa/PDF/Howard/"&amp;B363&amp;".pdf"</f>
        <v>https://mht.maryland.gov/secure/medusa/PDF/Howard/HO-051.pdf</v>
      </c>
    </row>
    <row r="364" spans="1:32" ht="86.4" x14ac:dyDescent="0.55000000000000004">
      <c r="A364" s="103" t="str">
        <f>HYPERLINK(AF364,B364)</f>
        <v>HO-014</v>
      </c>
      <c r="B364" t="s">
        <v>10160</v>
      </c>
      <c r="C364">
        <f>IFERROR(VALUE(SUBSTITUTE(B364,"HO-","")),9999)</f>
        <v>14</v>
      </c>
      <c r="D364" s="4" t="s">
        <v>1034</v>
      </c>
      <c r="E364" s="4" t="s">
        <v>1035</v>
      </c>
      <c r="F364" s="22" t="s">
        <v>3008</v>
      </c>
      <c r="G364" s="4" t="s">
        <v>2802</v>
      </c>
      <c r="H364" s="4" t="s">
        <v>40</v>
      </c>
      <c r="I364" s="4" t="s">
        <v>136</v>
      </c>
      <c r="J364" s="4"/>
      <c r="K364" s="4"/>
      <c r="L364" s="4" t="s">
        <v>2586</v>
      </c>
      <c r="M364" s="4" t="s">
        <v>10259</v>
      </c>
      <c r="N364" s="4" t="s">
        <v>2604</v>
      </c>
      <c r="O364" s="4"/>
      <c r="P364" s="4" t="s">
        <v>10258</v>
      </c>
      <c r="Q364" s="4" t="s">
        <v>10260</v>
      </c>
      <c r="R364" s="22" t="s">
        <v>6072</v>
      </c>
      <c r="S364" s="4" t="s">
        <v>6658</v>
      </c>
      <c r="T364" s="4" t="str">
        <f>IFERROR(VLOOKUP(UPPER(S364),LandGrants[],7,FALSE),"")</f>
        <v>1721-08</v>
      </c>
      <c r="U364" s="4" t="str">
        <f>IFERROR(VLOOKUP(S364,LandGrants[],9,FALSE),"")</f>
        <v xml:space="preserve"> John  Dorsey</v>
      </c>
      <c r="V364" s="5"/>
      <c r="W364" s="5"/>
      <c r="X364" s="5"/>
      <c r="Y364" s="5"/>
      <c r="Z364" s="5"/>
      <c r="AA364" s="5"/>
      <c r="AB364" s="5"/>
      <c r="AC364" s="5">
        <f>VALUE(SUBSTITUTE(SUBSTITUTE(SUBSTITUTE(RIGHT(B364,4),"HO",""),"O",""),"-",""))</f>
        <v>14</v>
      </c>
      <c r="AD364" s="5"/>
      <c r="AE364" s="5" t="str">
        <f>IF(ISBLANK(M364),"",IF(ISBLANK(N364),"",N364 &amp; " ") &amp; M364 &amp; " built in " &amp;R364 &amp; " on a tract of land called " &amp; S364 &amp; " patented by " &amp; TRIM(T364) &amp; " in " &amp; U364 &amp; ";  Original owner(s): " &amp; Q364)</f>
        <v>Razed 3.5-story 3x1 bay frame farmhouse built in 1860 on a tract of land called Dorseys Grove patented by 1721-08 in  John  Dorsey;  Original owner(s): John W. H. Cullum most likely built the farmhouse since he sold the 148 acres he had purchased from the Billingslea family in 1858 for 4 times as much in 1869 to Joseph Hobbs Peddicord</v>
      </c>
      <c r="AF364" s="5" t="str">
        <f>"https://mht.maryland.gov/secure/medusa/PDF/Howard/"&amp;B364&amp;".pdf"</f>
        <v>https://mht.maryland.gov/secure/medusa/PDF/Howard/HO-014.pdf</v>
      </c>
    </row>
    <row r="365" spans="1:32" ht="57.6" x14ac:dyDescent="0.55000000000000004">
      <c r="A365" s="103" t="str">
        <f>HYPERLINK(AF365,B365)</f>
        <v>HO-054</v>
      </c>
      <c r="B365" s="107" t="s">
        <v>10200</v>
      </c>
      <c r="C365">
        <f>IFERROR(VALUE(SUBSTITUTE(B365,"HO-","")),9999)</f>
        <v>54</v>
      </c>
      <c r="D365" s="4" t="s">
        <v>1036</v>
      </c>
      <c r="E365" s="4" t="s">
        <v>1037</v>
      </c>
      <c r="F365" s="22" t="s">
        <v>3009</v>
      </c>
      <c r="G365" s="4" t="s">
        <v>3010</v>
      </c>
      <c r="H365" s="4" t="s">
        <v>40</v>
      </c>
      <c r="I365" s="4" t="s">
        <v>136</v>
      </c>
      <c r="J365" s="4"/>
      <c r="K365" s="4"/>
      <c r="L365" s="4" t="s">
        <v>2585</v>
      </c>
      <c r="M365" s="4"/>
      <c r="N365" s="4"/>
      <c r="O365" s="4"/>
      <c r="P365" s="4"/>
      <c r="Q365" s="4"/>
      <c r="R365" s="22"/>
      <c r="S365" s="4"/>
      <c r="T365" s="4" t="str">
        <f>IFERROR(VLOOKUP(UPPER(S365),LandGrants[],7,FALSE),"")</f>
        <v/>
      </c>
      <c r="U365" s="4" t="str">
        <f>IFERROR(VLOOKUP(S365,LandGrants[],9,FALSE),"")</f>
        <v/>
      </c>
      <c r="V365" s="5"/>
      <c r="W365" s="5"/>
      <c r="X365" s="5"/>
      <c r="Y365" s="5"/>
      <c r="Z365" s="5"/>
      <c r="AA365" s="5"/>
      <c r="AB365" s="5"/>
      <c r="AC365" s="5">
        <f>VALUE(SUBSTITUTE(SUBSTITUTE(SUBSTITUTE(RIGHT(B365,4),"HO",""),"O",""),"-",""))</f>
        <v>54</v>
      </c>
      <c r="AD365" s="5"/>
      <c r="AE365" s="5" t="str">
        <f>IF(ISBLANK(M365),"",IF(ISBLANK(N365),"",N365 &amp; " ") &amp; M365 &amp; " built in " &amp;R365 &amp; " on a tract of land called " &amp; S365 &amp; " patented by " &amp; TRIM(T365) &amp; " in " &amp; U365 &amp; ";  Original owner(s): " &amp; Q365)</f>
        <v/>
      </c>
      <c r="AF365" s="5" t="str">
        <f>"https://mht.maryland.gov/secure/medusa/PDF/Howard/"&amp;B365&amp;".pdf"</f>
        <v>https://mht.maryland.gov/secure/medusa/PDF/Howard/HO-054.pdf</v>
      </c>
    </row>
    <row r="366" spans="1:32" ht="57.6" x14ac:dyDescent="0.55000000000000004">
      <c r="A366" s="103" t="str">
        <f>HYPERLINK(AF366,B366)</f>
        <v>HO-068</v>
      </c>
      <c r="B366" t="s">
        <v>10213</v>
      </c>
      <c r="C366">
        <f>IFERROR(VALUE(SUBSTITUTE(B366,"HO-","")),9999)</f>
        <v>68</v>
      </c>
      <c r="D366" s="4" t="s">
        <v>1038</v>
      </c>
      <c r="E366" s="4" t="s">
        <v>1039</v>
      </c>
      <c r="F366" s="22" t="s">
        <v>3011</v>
      </c>
      <c r="G366" s="4" t="s">
        <v>1713</v>
      </c>
      <c r="H366" s="4" t="s">
        <v>40</v>
      </c>
      <c r="I366" s="4" t="s">
        <v>136</v>
      </c>
      <c r="J366" s="4"/>
      <c r="K366" s="4"/>
      <c r="L366" s="4" t="s">
        <v>975</v>
      </c>
      <c r="M366" s="4"/>
      <c r="N366" s="4"/>
      <c r="O366" s="4"/>
      <c r="P366" s="4"/>
      <c r="Q366" s="4"/>
      <c r="R366" s="22"/>
      <c r="S366" s="4"/>
      <c r="T366" s="4" t="str">
        <f>IFERROR(VLOOKUP(UPPER(S366),LandGrants[],7,FALSE),"")</f>
        <v/>
      </c>
      <c r="U366" s="4" t="str">
        <f>IFERROR(VLOOKUP(S366,LandGrants[],9,FALSE),"")</f>
        <v/>
      </c>
      <c r="V366" s="5"/>
      <c r="W366" s="5"/>
      <c r="X366" s="5"/>
      <c r="Y366" s="5"/>
      <c r="Z366" s="5"/>
      <c r="AA366" s="5"/>
      <c r="AB366" s="5"/>
      <c r="AC366" s="5">
        <f>VALUE(SUBSTITUTE(SUBSTITUTE(SUBSTITUTE(RIGHT(B366,4),"HO",""),"O",""),"-",""))</f>
        <v>68</v>
      </c>
      <c r="AD366" s="5"/>
      <c r="AE366" s="5" t="str">
        <f>IF(ISBLANK(M366),"",IF(ISBLANK(N366),"",N366 &amp; " ") &amp; M366 &amp; " built in " &amp;R366 &amp; " on a tract of land called " &amp; S366 &amp; " patented by " &amp; TRIM(T366) &amp; " in " &amp; U366 &amp; ";  Original owner(s): " &amp; Q366)</f>
        <v/>
      </c>
      <c r="AF366" s="5" t="str">
        <f>"https://mht.maryland.gov/secure/medusa/PDF/Howard/"&amp;B366&amp;".pdf"</f>
        <v>https://mht.maryland.gov/secure/medusa/PDF/Howard/HO-068.pdf</v>
      </c>
    </row>
    <row r="367" spans="1:32" ht="57.6" x14ac:dyDescent="0.55000000000000004">
      <c r="A367" s="103" t="str">
        <f>HYPERLINK(AF367,B367)</f>
        <v>HO-329</v>
      </c>
      <c r="B367" t="s">
        <v>1040</v>
      </c>
      <c r="C367">
        <f>IFERROR(VALUE(SUBSTITUTE(B367,"HO-","")),9999)</f>
        <v>329</v>
      </c>
      <c r="D367" s="4" t="s">
        <v>1041</v>
      </c>
      <c r="E367" s="4" t="s">
        <v>1042</v>
      </c>
      <c r="F367" s="22" t="s">
        <v>3012</v>
      </c>
      <c r="G367" s="4" t="s">
        <v>789</v>
      </c>
      <c r="H367" s="4" t="s">
        <v>47</v>
      </c>
      <c r="I367" s="4" t="s">
        <v>136</v>
      </c>
      <c r="J367" s="4"/>
      <c r="K367" s="4"/>
      <c r="L367" s="4" t="s">
        <v>2587</v>
      </c>
      <c r="M367" s="4"/>
      <c r="N367" s="4"/>
      <c r="O367" s="4"/>
      <c r="P367" s="4"/>
      <c r="Q367" s="4"/>
      <c r="R367" s="22"/>
      <c r="S367" s="4"/>
      <c r="T367" s="4" t="str">
        <f>IFERROR(VLOOKUP(UPPER(S367),LandGrants[],7,FALSE),"")</f>
        <v/>
      </c>
      <c r="U367" s="4" t="str">
        <f>IFERROR(VLOOKUP(S367,LandGrants[],9,FALSE),"")</f>
        <v/>
      </c>
      <c r="V367" s="5"/>
      <c r="W367" s="5"/>
      <c r="X367" s="5"/>
      <c r="Y367" s="5"/>
      <c r="Z367" s="5"/>
      <c r="AA367" s="5"/>
      <c r="AB367" s="5"/>
      <c r="AC367" s="5">
        <f>VALUE(SUBSTITUTE(SUBSTITUTE(SUBSTITUTE(RIGHT(B367,4),"HO",""),"O",""),"-",""))</f>
        <v>329</v>
      </c>
      <c r="AD367" s="5"/>
      <c r="AE367" s="5" t="str">
        <f>IF(ISBLANK(M367),"",IF(ISBLANK(N367),"",N367 &amp; " ") &amp; M367 &amp; " built in " &amp;R367 &amp; " on a tract of land called " &amp; S367 &amp; " patented by " &amp; TRIM(T367) &amp; " in " &amp; U367 &amp; ";  Original owner(s): " &amp; Q367)</f>
        <v/>
      </c>
      <c r="AF367" s="5" t="str">
        <f>"https://mht.maryland.gov/secure/medusa/PDF/Howard/"&amp;B367&amp;".pdf"</f>
        <v>https://mht.maryland.gov/secure/medusa/PDF/Howard/HO-329.pdf</v>
      </c>
    </row>
    <row r="368" spans="1:32" ht="115.2" x14ac:dyDescent="0.55000000000000004">
      <c r="A368" s="103" t="str">
        <f>HYPERLINK(AF368,B368)</f>
        <v>HO-013</v>
      </c>
      <c r="B368" t="s">
        <v>10159</v>
      </c>
      <c r="C368">
        <f>IFERROR(VALUE(SUBSTITUTE(B368,"HO-","")),9999)</f>
        <v>13</v>
      </c>
      <c r="D368" s="4" t="s">
        <v>1043</v>
      </c>
      <c r="E368" s="4" t="s">
        <v>1044</v>
      </c>
      <c r="F368" s="22" t="s">
        <v>3013</v>
      </c>
      <c r="G368" s="4" t="s">
        <v>3014</v>
      </c>
      <c r="H368" s="4" t="s">
        <v>198</v>
      </c>
      <c r="I368" s="4" t="s">
        <v>136</v>
      </c>
      <c r="J368" s="4"/>
      <c r="K368" s="4"/>
      <c r="L368" s="4" t="s">
        <v>975</v>
      </c>
      <c r="M368" s="4" t="s">
        <v>4605</v>
      </c>
      <c r="N368" s="4" t="s">
        <v>5973</v>
      </c>
      <c r="O368" s="4"/>
      <c r="P368" s="4" t="s">
        <v>5640</v>
      </c>
      <c r="Q368" s="4" t="s">
        <v>4604</v>
      </c>
      <c r="R368" s="22" t="s">
        <v>3716</v>
      </c>
      <c r="S368" s="4" t="s">
        <v>6659</v>
      </c>
      <c r="T368" s="4" t="str">
        <f>IFERROR(VLOOKUP(UPPER(S368),LandGrants[],7,FALSE),"")</f>
        <v/>
      </c>
      <c r="U368" s="4" t="str">
        <f>IFERROR(VLOOKUP(S368,LandGrants[],9,FALSE),"")</f>
        <v xml:space="preserve"> John  Taylor</v>
      </c>
      <c r="V368" s="5"/>
      <c r="W368" s="11" t="s">
        <v>8</v>
      </c>
      <c r="X368" s="5"/>
      <c r="Y368" s="5"/>
      <c r="Z368" s="5"/>
      <c r="AA368" s="5"/>
      <c r="AB368" s="5"/>
      <c r="AC368" s="5">
        <f>VALUE(SUBSTITUTE(SUBSTITUTE(SUBSTITUTE(RIGHT(B368,4),"HO",""),"O",""),"-",""))</f>
        <v>13</v>
      </c>
      <c r="AD368" s="5" t="s">
        <v>5961</v>
      </c>
      <c r="AE368" s="5" t="str">
        <f>IF(ISBLANK(M368),"",IF(ISBLANK(N368),"",N368 &amp; " ") &amp; M368 &amp; " built in " &amp;R368 &amp; " on a tract of land called " &amp; S368 &amp; " patented by " &amp; TRIM(T368) &amp; " in " &amp; U368 &amp; ";  Original owner(s): " &amp; Q368)</f>
        <v>Privately-owned 2.5-story brick house with center hall built in 1750 on a tract of land called Taylors Park patented by  in  John  Taylor;  Original owner(s): John Taylor to daughter Margaret Higginson; in 1744 she sold half to John Dorsey 1688-1764, son of Col. Edward, and the other half to John Elder Jr.   John Dorsey's land contains house which may have been built by his son Edward who received the land on his marriage.</v>
      </c>
      <c r="AF368" s="5" t="str">
        <f>"https://mht.maryland.gov/secure/medusa/PDF/Howard/"&amp;B368&amp;".pdf"</f>
        <v>https://mht.maryland.gov/secure/medusa/PDF/Howard/HO-013.pdf</v>
      </c>
    </row>
    <row r="369" spans="1:32" ht="57.6" x14ac:dyDescent="0.55000000000000004">
      <c r="A369" s="103" t="str">
        <f>HYPERLINK(AF369,B369)</f>
        <v>HO-639</v>
      </c>
      <c r="B369" t="s">
        <v>1045</v>
      </c>
      <c r="C369">
        <f>IFERROR(VALUE(SUBSTITUTE(B369,"HO-","")),9999)</f>
        <v>639</v>
      </c>
      <c r="D369" s="4" t="s">
        <v>1046</v>
      </c>
      <c r="E369" s="4" t="s">
        <v>1047</v>
      </c>
      <c r="F369" s="22" t="s">
        <v>2585</v>
      </c>
      <c r="G369" s="4" t="s">
        <v>1047</v>
      </c>
      <c r="H369" s="4" t="s">
        <v>47</v>
      </c>
      <c r="I369" s="4"/>
      <c r="J369" s="4"/>
      <c r="K369" s="4"/>
      <c r="L369" s="4" t="s">
        <v>975</v>
      </c>
      <c r="M369" s="4"/>
      <c r="N369" s="4"/>
      <c r="O369" s="4"/>
      <c r="P369" s="4"/>
      <c r="Q369" s="4"/>
      <c r="R369" s="22"/>
      <c r="S369" s="4"/>
      <c r="T369" s="4" t="str">
        <f>IFERROR(VLOOKUP(UPPER(S369),LandGrants[],7,FALSE),"")</f>
        <v/>
      </c>
      <c r="U369" s="4" t="str">
        <f>IFERROR(VLOOKUP(S369,LandGrants[],9,FALSE),"")</f>
        <v/>
      </c>
      <c r="V369" s="5"/>
      <c r="W369" s="5"/>
      <c r="X369" s="5"/>
      <c r="Y369" s="5"/>
      <c r="Z369" s="5"/>
      <c r="AA369" s="5"/>
      <c r="AB369" s="5"/>
      <c r="AC369" s="5">
        <f>VALUE(SUBSTITUTE(SUBSTITUTE(SUBSTITUTE(RIGHT(B369,4),"HO",""),"O",""),"-",""))</f>
        <v>639</v>
      </c>
      <c r="AD369" s="5"/>
      <c r="AE369" s="5" t="str">
        <f>IF(ISBLANK(M369),"",IF(ISBLANK(N369),"",N369 &amp; " ") &amp; M369 &amp; " built in " &amp;R369 &amp; " on a tract of land called " &amp; S369 &amp; " patented by " &amp; TRIM(T369) &amp; " in " &amp; U369 &amp; ";  Original owner(s): " &amp; Q369)</f>
        <v/>
      </c>
      <c r="AF369" s="5" t="str">
        <f>"https://mht.maryland.gov/secure/medusa/PDF/Howard/"&amp;B369&amp;".pdf"</f>
        <v>https://mht.maryland.gov/secure/medusa/PDF/Howard/HO-639.pdf</v>
      </c>
    </row>
    <row r="370" spans="1:32" ht="57.6" x14ac:dyDescent="0.55000000000000004">
      <c r="A370" s="103" t="str">
        <f>HYPERLINK(AF370,B370)</f>
        <v>HO-835</v>
      </c>
      <c r="B370" t="s">
        <v>1048</v>
      </c>
      <c r="C370">
        <f>IFERROR(VALUE(SUBSTITUTE(B370,"HO-","")),9999)</f>
        <v>835</v>
      </c>
      <c r="D370" s="4" t="s">
        <v>1049</v>
      </c>
      <c r="E370" s="4" t="s">
        <v>1050</v>
      </c>
      <c r="F370" s="22" t="s">
        <v>3015</v>
      </c>
      <c r="G370" s="4" t="s">
        <v>1667</v>
      </c>
      <c r="H370" s="4" t="s">
        <v>40</v>
      </c>
      <c r="I370" s="4" t="s">
        <v>136</v>
      </c>
      <c r="J370" s="4"/>
      <c r="K370" s="4"/>
      <c r="L370" s="4" t="s">
        <v>975</v>
      </c>
      <c r="M370" s="4"/>
      <c r="N370" s="4"/>
      <c r="O370" s="4"/>
      <c r="P370" s="4"/>
      <c r="Q370" s="4"/>
      <c r="R370" s="22"/>
      <c r="S370" s="4"/>
      <c r="T370" s="4" t="str">
        <f>IFERROR(VLOOKUP(UPPER(S370),LandGrants[],7,FALSE),"")</f>
        <v/>
      </c>
      <c r="U370" s="4" t="str">
        <f>IFERROR(VLOOKUP(S370,LandGrants[],9,FALSE),"")</f>
        <v/>
      </c>
      <c r="V370" s="5"/>
      <c r="W370" s="5"/>
      <c r="X370" s="5"/>
      <c r="Y370" s="5"/>
      <c r="Z370" s="5"/>
      <c r="AA370" s="5"/>
      <c r="AB370" s="5"/>
      <c r="AC370" s="5">
        <f>VALUE(SUBSTITUTE(SUBSTITUTE(SUBSTITUTE(RIGHT(B370,4),"HO",""),"O",""),"-",""))</f>
        <v>835</v>
      </c>
      <c r="AD370" s="5"/>
      <c r="AE370" s="5" t="str">
        <f>IF(ISBLANK(M370),"",IF(ISBLANK(N370),"",N370 &amp; " ") &amp; M370 &amp; " built in " &amp;R370 &amp; " on a tract of land called " &amp; S370 &amp; " patented by " &amp; TRIM(T370) &amp; " in " &amp; U370 &amp; ";  Original owner(s): " &amp; Q370)</f>
        <v/>
      </c>
      <c r="AF370" s="5" t="str">
        <f>"https://mht.maryland.gov/secure/medusa/PDF/Howard/"&amp;B370&amp;".pdf"</f>
        <v>https://mht.maryland.gov/secure/medusa/PDF/Howard/HO-835.pdf</v>
      </c>
    </row>
    <row r="371" spans="1:32" ht="72" x14ac:dyDescent="0.55000000000000004">
      <c r="A371" s="103" t="str">
        <f>HYPERLINK(AF371,B371)</f>
        <v>HO-274</v>
      </c>
      <c r="B371" t="s">
        <v>1051</v>
      </c>
      <c r="C371">
        <f>IFERROR(VALUE(SUBSTITUTE(B371,"HO-","")),9999)</f>
        <v>274</v>
      </c>
      <c r="D371" s="4" t="s">
        <v>1052</v>
      </c>
      <c r="E371" s="4" t="s">
        <v>1053</v>
      </c>
      <c r="F371" s="22" t="s">
        <v>3016</v>
      </c>
      <c r="G371" s="4" t="s">
        <v>2167</v>
      </c>
      <c r="H371" s="4" t="s">
        <v>51</v>
      </c>
      <c r="I371" s="4"/>
      <c r="J371" s="4"/>
      <c r="K371" s="4"/>
      <c r="L371" s="4" t="s">
        <v>975</v>
      </c>
      <c r="M371" s="4" t="s">
        <v>11731</v>
      </c>
      <c r="N371" s="4" t="s">
        <v>5973</v>
      </c>
      <c r="O371" s="4">
        <v>1979</v>
      </c>
      <c r="P371" s="4" t="s">
        <v>11730</v>
      </c>
      <c r="Q371" s="4" t="s">
        <v>11732</v>
      </c>
      <c r="R371" s="22" t="s">
        <v>6072</v>
      </c>
      <c r="S371" s="4" t="s">
        <v>8424</v>
      </c>
      <c r="T371" s="4" t="str">
        <f>IFERROR(VLOOKUP(UPPER(S371),LandGrants[],7,FALSE),"")</f>
        <v>1748-02</v>
      </c>
      <c r="U371" s="4" t="str">
        <f>IFERROR(VLOOKUP(S371,LandGrants[],9,FALSE),"")</f>
        <v xml:space="preserve"> Richard  Richardson</v>
      </c>
      <c r="V371" s="5"/>
      <c r="W371" s="5"/>
      <c r="X371" s="5"/>
      <c r="Y371" s="5"/>
      <c r="Z371" s="5"/>
      <c r="AA371" s="5"/>
      <c r="AB371" s="5"/>
      <c r="AC371" s="5">
        <f>VALUE(SUBSTITUTE(SUBSTITUTE(SUBSTITUTE(RIGHT(B371,4),"HO",""),"O",""),"-",""))</f>
        <v>274</v>
      </c>
      <c r="AD371" s="5"/>
      <c r="AE371" s="5" t="str">
        <f>IF(ISBLANK(M371),"",IF(ISBLANK(N371),"",N371 &amp; " ") &amp; M371 &amp; " built in " &amp;R371 &amp; " on a tract of land called " &amp; S371 &amp; " patented by " &amp; TRIM(T371) &amp; " in " &amp; U371 &amp; ";  Original owner(s): " &amp; Q371)</f>
        <v>Privately-owned 2.5-story 3x1 gable-roofed frame house built in 1860 on a tract of land called Wise Mans Folly patented by 1748-02 in  Richard  Richardson;  Original owner(s): John Welsh owned the original land patents, Joshua D. Warfield inherited the house on his fathers death</v>
      </c>
      <c r="AF371" s="5" t="str">
        <f>"https://mht.maryland.gov/secure/medusa/PDF/Howard/"&amp;B371&amp;".pdf"</f>
        <v>https://mht.maryland.gov/secure/medusa/PDF/Howard/HO-274.pdf</v>
      </c>
    </row>
    <row r="372" spans="1:32" ht="57.6" x14ac:dyDescent="0.55000000000000004">
      <c r="A372" s="103" t="str">
        <f>HYPERLINK(AF372,B372)</f>
        <v>HO-790</v>
      </c>
      <c r="B372" t="s">
        <v>1054</v>
      </c>
      <c r="C372">
        <f>IFERROR(VALUE(SUBSTITUTE(B372,"HO-","")),9999)</f>
        <v>790</v>
      </c>
      <c r="D372" s="4" t="s">
        <v>1055</v>
      </c>
      <c r="E372" s="4"/>
      <c r="F372" s="22" t="s">
        <v>2585</v>
      </c>
      <c r="G372" s="4">
        <v>0</v>
      </c>
      <c r="H372" s="4" t="s">
        <v>198</v>
      </c>
      <c r="I372" s="4" t="s">
        <v>136</v>
      </c>
      <c r="J372" s="4"/>
      <c r="K372" s="4"/>
      <c r="L372" s="4" t="s">
        <v>2585</v>
      </c>
      <c r="M372" s="4"/>
      <c r="N372" s="4"/>
      <c r="O372" s="4"/>
      <c r="P372" s="4"/>
      <c r="Q372" s="4"/>
      <c r="R372" s="22"/>
      <c r="S372" s="4"/>
      <c r="T372" s="4" t="str">
        <f>IFERROR(VLOOKUP(UPPER(S372),LandGrants[],7,FALSE),"")</f>
        <v/>
      </c>
      <c r="U372" s="4" t="str">
        <f>IFERROR(VLOOKUP(S372,LandGrants[],9,FALSE),"")</f>
        <v/>
      </c>
      <c r="V372" s="5"/>
      <c r="W372" s="5"/>
      <c r="X372" s="5"/>
      <c r="Y372" s="5"/>
      <c r="Z372" s="5"/>
      <c r="AA372" s="5"/>
      <c r="AB372" s="5"/>
      <c r="AC372" s="5">
        <f>VALUE(SUBSTITUTE(SUBSTITUTE(SUBSTITUTE(RIGHT(B372,4),"HO",""),"O",""),"-",""))</f>
        <v>790</v>
      </c>
      <c r="AD372" s="5"/>
      <c r="AE372" s="5" t="str">
        <f>IF(ISBLANK(M372),"",IF(ISBLANK(N372),"",N372 &amp; " ") &amp; M372 &amp; " built in " &amp;R372 &amp; " on a tract of land called " &amp; S372 &amp; " patented by " &amp; TRIM(T372) &amp; " in " &amp; U372 &amp; ";  Original owner(s): " &amp; Q372)</f>
        <v/>
      </c>
      <c r="AF372" s="5" t="str">
        <f>"https://mht.maryland.gov/secure/medusa/PDF/Howard/"&amp;B372&amp;".pdf"</f>
        <v>https://mht.maryland.gov/secure/medusa/PDF/Howard/HO-790.pdf</v>
      </c>
    </row>
    <row r="373" spans="1:32" ht="57.6" x14ac:dyDescent="0.55000000000000004">
      <c r="A373" s="103" t="str">
        <f>HYPERLINK(AF373,B373)</f>
        <v>HO-1056</v>
      </c>
      <c r="B373" t="s">
        <v>1056</v>
      </c>
      <c r="C373">
        <f>IFERROR(VALUE(SUBSTITUTE(B373,"HO-","")),9999)</f>
        <v>1056</v>
      </c>
      <c r="D373" s="4" t="s">
        <v>1057</v>
      </c>
      <c r="E373" s="4" t="s">
        <v>1058</v>
      </c>
      <c r="F373" s="22" t="s">
        <v>3017</v>
      </c>
      <c r="G373" s="4" t="s">
        <v>3018</v>
      </c>
      <c r="H373" s="4" t="s">
        <v>61</v>
      </c>
      <c r="I373" s="4" t="s">
        <v>136</v>
      </c>
      <c r="J373" s="4"/>
      <c r="K373" s="4"/>
      <c r="L373" s="4" t="s">
        <v>975</v>
      </c>
      <c r="M373" s="4"/>
      <c r="N373" s="4"/>
      <c r="O373" s="4"/>
      <c r="P373" s="4"/>
      <c r="Q373" s="4"/>
      <c r="R373" s="22"/>
      <c r="S373" s="4"/>
      <c r="T373" s="4" t="str">
        <f>IFERROR(VLOOKUP(UPPER(S373),LandGrants[],7,FALSE),"")</f>
        <v/>
      </c>
      <c r="U373" s="4" t="str">
        <f>IFERROR(VLOOKUP(S373,LandGrants[],9,FALSE),"")</f>
        <v/>
      </c>
      <c r="V373" s="5"/>
      <c r="W373" s="5"/>
      <c r="X373" s="5"/>
      <c r="Y373" s="5"/>
      <c r="Z373" s="5"/>
      <c r="AA373" s="5"/>
      <c r="AB373" s="5"/>
      <c r="AC373" s="5">
        <f>VALUE(SUBSTITUTE(SUBSTITUTE(SUBSTITUTE(RIGHT(B373,4),"HO",""),"O",""),"-",""))</f>
        <v>1056</v>
      </c>
      <c r="AD373" s="5"/>
      <c r="AE373" s="5" t="str">
        <f>IF(ISBLANK(M373),"",IF(ISBLANK(N373),"",N373 &amp; " ") &amp; M373 &amp; " built in " &amp;R373 &amp; " on a tract of land called " &amp; S373 &amp; " patented by " &amp; TRIM(T373) &amp; " in " &amp; U373 &amp; ";  Original owner(s): " &amp; Q373)</f>
        <v/>
      </c>
      <c r="AF373" s="5" t="str">
        <f>"https://mht.maryland.gov/secure/medusa/PDF/Howard/"&amp;B373&amp;".pdf"</f>
        <v>https://mht.maryland.gov/secure/medusa/PDF/Howard/HO-1056.pdf</v>
      </c>
    </row>
    <row r="374" spans="1:32" ht="57.6" x14ac:dyDescent="0.55000000000000004">
      <c r="A374" s="103" t="str">
        <f>HYPERLINK(AF374,B374)</f>
        <v>HO-189</v>
      </c>
      <c r="B374" t="s">
        <v>1059</v>
      </c>
      <c r="C374">
        <f>IFERROR(VALUE(SUBSTITUTE(B374,"HO-","")),9999)</f>
        <v>189</v>
      </c>
      <c r="D374" s="4" t="s">
        <v>1060</v>
      </c>
      <c r="E374" s="4" t="s">
        <v>1061</v>
      </c>
      <c r="F374" s="22" t="s">
        <v>3019</v>
      </c>
      <c r="G374" s="4" t="s">
        <v>2374</v>
      </c>
      <c r="H374" s="4" t="s">
        <v>65</v>
      </c>
      <c r="I374" s="4" t="s">
        <v>136</v>
      </c>
      <c r="J374" s="4"/>
      <c r="K374" s="4"/>
      <c r="L374" s="4" t="s">
        <v>2581</v>
      </c>
      <c r="M374" s="4" t="s">
        <v>5982</v>
      </c>
      <c r="N374" s="4" t="s">
        <v>5973</v>
      </c>
      <c r="O374" s="4">
        <v>1994</v>
      </c>
      <c r="P374" s="4" t="s">
        <v>4746</v>
      </c>
      <c r="Q374" s="4" t="s">
        <v>4745</v>
      </c>
      <c r="R374" s="22" t="s">
        <v>4811</v>
      </c>
      <c r="S374" s="4" t="s">
        <v>8323</v>
      </c>
      <c r="T374" s="4" t="str">
        <f>IFERROR(VLOOKUP(UPPER(S374),LandGrants[],7,FALSE),"")</f>
        <v>1746-05</v>
      </c>
      <c r="U374" s="4" t="str">
        <f>IFERROR(VLOOKUP(S374,LandGrants[],9,FALSE),"")</f>
        <v xml:space="preserve"> John Dorsey</v>
      </c>
      <c r="V374" s="5"/>
      <c r="W374" s="5"/>
      <c r="X374" s="5"/>
      <c r="Y374" s="5"/>
      <c r="Z374" s="5"/>
      <c r="AA374" s="5"/>
      <c r="AB374" s="5"/>
      <c r="AC374" s="5">
        <f>VALUE(SUBSTITUTE(SUBSTITUTE(SUBSTITUTE(RIGHT(B374,4),"HO",""),"O",""),"-",""))</f>
        <v>189</v>
      </c>
      <c r="AD374" s="5"/>
      <c r="AE374" s="5" t="str">
        <f>IF(ISBLANK(M374),"",IF(ISBLANK(N374),"",N374 &amp; " ") &amp; M374 &amp; " built in " &amp;R374 &amp; " on a tract of land called " &amp; S374 &amp; " patented by " &amp; TRIM(T374) &amp; " in " &amp; U374 &amp; ";  Original owner(s): " &amp; Q374)</f>
        <v>Privately-owned farm built in 1855 (circa) on a tract of land called Dorseys Range patented by 1746-05 in  John Dorsey;  Original owner(s): Humphrey Dorsey</v>
      </c>
      <c r="AF374" s="5" t="str">
        <f>"https://mht.maryland.gov/secure/medusa/PDF/Howard/"&amp;B374&amp;".pdf"</f>
        <v>https://mht.maryland.gov/secure/medusa/PDF/Howard/HO-189.pdf</v>
      </c>
    </row>
    <row r="375" spans="1:32" ht="57.6" x14ac:dyDescent="0.55000000000000004">
      <c r="A375" s="103" t="str">
        <f>HYPERLINK(AF375,B375)</f>
        <v>HO-1072</v>
      </c>
      <c r="B375" t="s">
        <v>1062</v>
      </c>
      <c r="C375">
        <f>IFERROR(VALUE(SUBSTITUTE(B375,"HO-","")),9999)</f>
        <v>1072</v>
      </c>
      <c r="D375" s="4" t="s">
        <v>1063</v>
      </c>
      <c r="E375" s="4" t="s">
        <v>1064</v>
      </c>
      <c r="F375" s="22" t="s">
        <v>3020</v>
      </c>
      <c r="G375" s="4" t="s">
        <v>2734</v>
      </c>
      <c r="H375" s="4" t="s">
        <v>61</v>
      </c>
      <c r="I375" s="4" t="s">
        <v>136</v>
      </c>
      <c r="J375" s="4"/>
      <c r="K375" s="4"/>
      <c r="L375" s="4" t="s">
        <v>975</v>
      </c>
      <c r="M375" s="4"/>
      <c r="N375" s="4"/>
      <c r="O375" s="4"/>
      <c r="P375" s="4"/>
      <c r="Q375" s="4"/>
      <c r="R375" s="22"/>
      <c r="S375" s="4"/>
      <c r="T375" s="4" t="str">
        <f>IFERROR(VLOOKUP(UPPER(S375),LandGrants[],7,FALSE),"")</f>
        <v/>
      </c>
      <c r="U375" s="4" t="str">
        <f>IFERROR(VLOOKUP(S375,LandGrants[],9,FALSE),"")</f>
        <v/>
      </c>
      <c r="V375" s="5"/>
      <c r="W375" s="5"/>
      <c r="X375" s="5"/>
      <c r="Y375" s="5"/>
      <c r="Z375" s="5"/>
      <c r="AA375" s="5"/>
      <c r="AB375" s="5"/>
      <c r="AC375" s="5">
        <f>VALUE(SUBSTITUTE(SUBSTITUTE(SUBSTITUTE(RIGHT(B375,4),"HO",""),"O",""),"-",""))</f>
        <v>1072</v>
      </c>
      <c r="AD375" s="5"/>
      <c r="AE375" s="5" t="str">
        <f>IF(ISBLANK(M375),"",IF(ISBLANK(N375),"",N375 &amp; " ") &amp; M375 &amp; " built in " &amp;R375 &amp; " on a tract of land called " &amp; S375 &amp; " patented by " &amp; TRIM(T375) &amp; " in " &amp; U375 &amp; ";  Original owner(s): " &amp; Q375)</f>
        <v/>
      </c>
      <c r="AF375" s="5" t="str">
        <f>"https://mht.maryland.gov/secure/medusa/PDF/Howard/"&amp;B375&amp;".pdf"</f>
        <v>https://mht.maryland.gov/secure/medusa/PDF/Howard/HO-1072.pdf</v>
      </c>
    </row>
    <row r="376" spans="1:32" ht="57.6" x14ac:dyDescent="0.55000000000000004">
      <c r="A376" s="103" t="str">
        <f>HYPERLINK(AF376,B376)</f>
        <v>HO-1060</v>
      </c>
      <c r="B376" t="s">
        <v>1065</v>
      </c>
      <c r="C376">
        <f>IFERROR(VALUE(SUBSTITUTE(B376,"HO-","")),9999)</f>
        <v>1060</v>
      </c>
      <c r="D376" s="4" t="s">
        <v>1066</v>
      </c>
      <c r="E376" s="4" t="s">
        <v>1067</v>
      </c>
      <c r="F376" s="22" t="s">
        <v>3021</v>
      </c>
      <c r="G376" s="4" t="s">
        <v>2798</v>
      </c>
      <c r="H376" s="4" t="s">
        <v>61</v>
      </c>
      <c r="I376" s="4" t="s">
        <v>136</v>
      </c>
      <c r="J376" s="4"/>
      <c r="K376" s="4"/>
      <c r="L376" s="4" t="s">
        <v>975</v>
      </c>
      <c r="M376" s="4"/>
      <c r="N376" s="4"/>
      <c r="O376" s="4"/>
      <c r="P376" s="4"/>
      <c r="Q376" s="4"/>
      <c r="R376" s="22"/>
      <c r="S376" s="4"/>
      <c r="T376" s="4" t="str">
        <f>IFERROR(VLOOKUP(UPPER(S376),LandGrants[],7,FALSE),"")</f>
        <v/>
      </c>
      <c r="U376" s="4" t="str">
        <f>IFERROR(VLOOKUP(S376,LandGrants[],9,FALSE),"")</f>
        <v/>
      </c>
      <c r="V376" s="5"/>
      <c r="W376" s="5"/>
      <c r="X376" s="5"/>
      <c r="Y376" s="5"/>
      <c r="Z376" s="5"/>
      <c r="AA376" s="5"/>
      <c r="AB376" s="5"/>
      <c r="AC376" s="5">
        <f>VALUE(SUBSTITUTE(SUBSTITUTE(SUBSTITUTE(RIGHT(B376,4),"HO",""),"O",""),"-",""))</f>
        <v>1060</v>
      </c>
      <c r="AD376" s="5"/>
      <c r="AE376" s="5" t="str">
        <f>IF(ISBLANK(M376),"",IF(ISBLANK(N376),"",N376 &amp; " ") &amp; M376 &amp; " built in " &amp;R376 &amp; " on a tract of land called " &amp; S376 &amp; " patented by " &amp; TRIM(T376) &amp; " in " &amp; U376 &amp; ";  Original owner(s): " &amp; Q376)</f>
        <v/>
      </c>
      <c r="AF376" s="5" t="str">
        <f>"https://mht.maryland.gov/secure/medusa/PDF/Howard/"&amp;B376&amp;".pdf"</f>
        <v>https://mht.maryland.gov/secure/medusa/PDF/Howard/HO-1060.pdf</v>
      </c>
    </row>
    <row r="377" spans="1:32" ht="57.6" x14ac:dyDescent="0.55000000000000004">
      <c r="A377" s="103" t="str">
        <f>HYPERLINK(AF377,B377)</f>
        <v>HO-1054</v>
      </c>
      <c r="B377" s="107" t="s">
        <v>1068</v>
      </c>
      <c r="C377" s="107">
        <f>IFERROR(VALUE(SUBSTITUTE(B377,"HO-","")),9999)</f>
        <v>1054</v>
      </c>
      <c r="D377" s="4" t="s">
        <v>1069</v>
      </c>
      <c r="E377" s="4" t="s">
        <v>1070</v>
      </c>
      <c r="F377" s="22" t="s">
        <v>3022</v>
      </c>
      <c r="G377" s="4" t="s">
        <v>2734</v>
      </c>
      <c r="H377" s="4" t="s">
        <v>61</v>
      </c>
      <c r="I377" s="4" t="s">
        <v>136</v>
      </c>
      <c r="J377" s="4"/>
      <c r="K377" s="4"/>
      <c r="L377" s="4" t="s">
        <v>975</v>
      </c>
      <c r="M377" s="4"/>
      <c r="N377" s="4"/>
      <c r="O377" s="4"/>
      <c r="P377" s="4"/>
      <c r="Q377" s="4"/>
      <c r="R377" s="22"/>
      <c r="S377" s="4"/>
      <c r="T377" s="4" t="str">
        <f>IFERROR(VLOOKUP(UPPER(S377),LandGrants[],7,FALSE),"")</f>
        <v/>
      </c>
      <c r="U377" s="4" t="str">
        <f>IFERROR(VLOOKUP(S377,LandGrants[],9,FALSE),"")</f>
        <v/>
      </c>
      <c r="V377" s="5"/>
      <c r="W377" s="5"/>
      <c r="X377" s="5"/>
      <c r="Y377" s="5"/>
      <c r="Z377" s="5"/>
      <c r="AA377" s="5"/>
      <c r="AB377" s="5"/>
      <c r="AC377" s="5">
        <f>VALUE(SUBSTITUTE(SUBSTITUTE(SUBSTITUTE(RIGHT(B377,4),"HO",""),"O",""),"-",""))</f>
        <v>1054</v>
      </c>
      <c r="AD377" s="5"/>
      <c r="AE377" s="5" t="str">
        <f>IF(ISBLANK(M377),"",IF(ISBLANK(N377),"",N377 &amp; " ") &amp; M377 &amp; " built in " &amp;R377 &amp; " on a tract of land called " &amp; S377 &amp; " patented by " &amp; TRIM(T377) &amp; " in " &amp; U377 &amp; ";  Original owner(s): " &amp; Q377)</f>
        <v/>
      </c>
      <c r="AF377" s="5" t="str">
        <f>"https://mht.maryland.gov/secure/medusa/PDF/Howard/"&amp;B377&amp;".pdf"</f>
        <v>https://mht.maryland.gov/secure/medusa/PDF/Howard/HO-1054.pdf</v>
      </c>
    </row>
    <row r="378" spans="1:32" ht="57.6" x14ac:dyDescent="0.55000000000000004">
      <c r="A378" s="103" t="str">
        <f>HYPERLINK(AF378,B378)</f>
        <v>HO-548</v>
      </c>
      <c r="B378" t="s">
        <v>1071</v>
      </c>
      <c r="C378">
        <f>IFERROR(VALUE(SUBSTITUTE(B378,"HO-","")),9999)</f>
        <v>548</v>
      </c>
      <c r="D378" s="4" t="s">
        <v>1072</v>
      </c>
      <c r="E378" s="4" t="s">
        <v>1073</v>
      </c>
      <c r="F378" s="22" t="s">
        <v>3023</v>
      </c>
      <c r="G378" s="4" t="s">
        <v>2711</v>
      </c>
      <c r="H378" s="4" t="s">
        <v>47</v>
      </c>
      <c r="I378" s="4"/>
      <c r="J378" s="4"/>
      <c r="K378" s="4"/>
      <c r="L378" s="4" t="s">
        <v>975</v>
      </c>
      <c r="M378" s="4"/>
      <c r="N378" s="4"/>
      <c r="O378" s="4"/>
      <c r="P378" s="4"/>
      <c r="Q378" s="4"/>
      <c r="R378" s="22"/>
      <c r="S378" s="4"/>
      <c r="T378" s="4" t="str">
        <f>IFERROR(VLOOKUP(UPPER(S378),LandGrants[],7,FALSE),"")</f>
        <v/>
      </c>
      <c r="U378" s="4" t="str">
        <f>IFERROR(VLOOKUP(S378,LandGrants[],9,FALSE),"")</f>
        <v/>
      </c>
      <c r="V378" s="5"/>
      <c r="W378" s="5"/>
      <c r="X378" s="5"/>
      <c r="Y378" s="5"/>
      <c r="Z378" s="5"/>
      <c r="AA378" s="5"/>
      <c r="AB378" s="5"/>
      <c r="AC378" s="5">
        <f>VALUE(SUBSTITUTE(SUBSTITUTE(SUBSTITUTE(RIGHT(B378,4),"HO",""),"O",""),"-",""))</f>
        <v>548</v>
      </c>
      <c r="AD378" s="5"/>
      <c r="AE378" s="5" t="str">
        <f>IF(ISBLANK(M378),"",IF(ISBLANK(N378),"",N378 &amp; " ") &amp; M378 &amp; " built in " &amp;R378 &amp; " on a tract of land called " &amp; S378 &amp; " patented by " &amp; TRIM(T378) &amp; " in " &amp; U378 &amp; ";  Original owner(s): " &amp; Q378)</f>
        <v/>
      </c>
      <c r="AF378" s="5" t="str">
        <f>"https://mht.maryland.gov/secure/medusa/PDF/Howard/"&amp;B378&amp;".pdf"</f>
        <v>https://mht.maryland.gov/secure/medusa/PDF/Howard/HO-548.pdf</v>
      </c>
    </row>
    <row r="379" spans="1:32" ht="57.6" x14ac:dyDescent="0.55000000000000004">
      <c r="A379" s="103" t="str">
        <f>HYPERLINK(AF379,B379)</f>
        <v>HO-836</v>
      </c>
      <c r="B379" t="s">
        <v>1074</v>
      </c>
      <c r="C379">
        <f>IFERROR(VALUE(SUBSTITUTE(B379,"HO-","")),9999)</f>
        <v>836</v>
      </c>
      <c r="D379" s="4" t="s">
        <v>1075</v>
      </c>
      <c r="E379" s="4" t="s">
        <v>1076</v>
      </c>
      <c r="F379" s="22" t="s">
        <v>3024</v>
      </c>
      <c r="G379" s="4" t="s">
        <v>2711</v>
      </c>
      <c r="H379" s="4" t="s">
        <v>47</v>
      </c>
      <c r="I379" s="4" t="s">
        <v>136</v>
      </c>
      <c r="J379" s="4"/>
      <c r="K379" s="4"/>
      <c r="L379" s="4" t="s">
        <v>975</v>
      </c>
      <c r="M379" s="4"/>
      <c r="N379" s="4"/>
      <c r="O379" s="4"/>
      <c r="P379" s="4"/>
      <c r="Q379" s="4"/>
      <c r="R379" s="22"/>
      <c r="S379" s="4"/>
      <c r="T379" s="4" t="str">
        <f>IFERROR(VLOOKUP(UPPER(S379),LandGrants[],7,FALSE),"")</f>
        <v/>
      </c>
      <c r="U379" s="4" t="str">
        <f>IFERROR(VLOOKUP(S379,LandGrants[],9,FALSE),"")</f>
        <v/>
      </c>
      <c r="V379" s="5"/>
      <c r="W379" s="5"/>
      <c r="X379" s="5"/>
      <c r="Y379" s="5"/>
      <c r="Z379" s="5"/>
      <c r="AA379" s="5"/>
      <c r="AB379" s="5"/>
      <c r="AC379" s="5">
        <f>VALUE(SUBSTITUTE(SUBSTITUTE(SUBSTITUTE(RIGHT(B379,4),"HO",""),"O",""),"-",""))</f>
        <v>836</v>
      </c>
      <c r="AD379" s="5"/>
      <c r="AE379" s="5" t="str">
        <f>IF(ISBLANK(M379),"",IF(ISBLANK(N379),"",N379 &amp; " ") &amp; M379 &amp; " built in " &amp;R379 &amp; " on a tract of land called " &amp; S379 &amp; " patented by " &amp; TRIM(T379) &amp; " in " &amp; U379 &amp; ";  Original owner(s): " &amp; Q379)</f>
        <v/>
      </c>
      <c r="AF379" s="5" t="str">
        <f>"https://mht.maryland.gov/secure/medusa/PDF/Howard/"&amp;B379&amp;".pdf"</f>
        <v>https://mht.maryland.gov/secure/medusa/PDF/Howard/HO-836.pdf</v>
      </c>
    </row>
    <row r="380" spans="1:32" ht="57.6" x14ac:dyDescent="0.55000000000000004">
      <c r="A380" s="103" t="str">
        <f>HYPERLINK(AF380,B380)</f>
        <v>HO-019</v>
      </c>
      <c r="B380" t="s">
        <v>10165</v>
      </c>
      <c r="C380">
        <f>IFERROR(VALUE(SUBSTITUTE(B380,"HO-","")),9999)</f>
        <v>19</v>
      </c>
      <c r="D380" s="4" t="s">
        <v>1077</v>
      </c>
      <c r="E380" s="4" t="s">
        <v>1078</v>
      </c>
      <c r="F380" s="22" t="s">
        <v>3025</v>
      </c>
      <c r="G380" s="4" t="s">
        <v>2079</v>
      </c>
      <c r="H380" s="4" t="s">
        <v>36</v>
      </c>
      <c r="I380" s="4"/>
      <c r="J380" s="4"/>
      <c r="K380" s="4"/>
      <c r="L380" s="4" t="s">
        <v>2581</v>
      </c>
      <c r="M380" s="4"/>
      <c r="N380" s="4"/>
      <c r="O380" s="4"/>
      <c r="P380" s="4"/>
      <c r="Q380" s="4"/>
      <c r="R380" s="22"/>
      <c r="S380" s="4"/>
      <c r="T380" s="4" t="str">
        <f>IFERROR(VLOOKUP(UPPER(S380),LandGrants[],7,FALSE),"")</f>
        <v/>
      </c>
      <c r="U380" s="4" t="str">
        <f>IFERROR(VLOOKUP(S380,LandGrants[],9,FALSE),"")</f>
        <v/>
      </c>
      <c r="V380" s="5"/>
      <c r="W380" s="5"/>
      <c r="X380" s="5"/>
      <c r="Y380" s="5"/>
      <c r="Z380" s="5"/>
      <c r="AA380" s="5"/>
      <c r="AB380" s="5"/>
      <c r="AC380" s="5">
        <f>VALUE(SUBSTITUTE(SUBSTITUTE(SUBSTITUTE(RIGHT(B380,4),"HO",""),"O",""),"-",""))</f>
        <v>19</v>
      </c>
      <c r="AD380" s="5"/>
      <c r="AE380" s="5" t="str">
        <f>IF(ISBLANK(M380),"",IF(ISBLANK(N380),"",N380 &amp; " ") &amp; M380 &amp; " built in " &amp;R380 &amp; " on a tract of land called " &amp; S380 &amp; " patented by " &amp; TRIM(T380) &amp; " in " &amp; U380 &amp; ";  Original owner(s): " &amp; Q380)</f>
        <v/>
      </c>
      <c r="AF380" s="5" t="str">
        <f>"https://mht.maryland.gov/secure/medusa/PDF/Howard/"&amp;B380&amp;".pdf"</f>
        <v>https://mht.maryland.gov/secure/medusa/PDF/Howard/HO-019.pdf</v>
      </c>
    </row>
    <row r="381" spans="1:32" ht="57.6" x14ac:dyDescent="0.55000000000000004">
      <c r="A381" s="103" t="str">
        <f>HYPERLINK(AF381,B381)</f>
        <v>HO-221</v>
      </c>
      <c r="B381" t="s">
        <v>1079</v>
      </c>
      <c r="C381">
        <f>IFERROR(VALUE(SUBSTITUTE(B381,"HO-","")),9999)</f>
        <v>221</v>
      </c>
      <c r="D381" s="4" t="s">
        <v>1080</v>
      </c>
      <c r="E381" s="4" t="s">
        <v>1081</v>
      </c>
      <c r="F381" s="22" t="s">
        <v>3026</v>
      </c>
      <c r="G381" s="4" t="s">
        <v>2751</v>
      </c>
      <c r="H381" s="4" t="s">
        <v>204</v>
      </c>
      <c r="I381" s="4"/>
      <c r="J381" s="4"/>
      <c r="K381" s="4"/>
      <c r="L381" s="4" t="s">
        <v>975</v>
      </c>
      <c r="M381" s="4"/>
      <c r="N381" s="4"/>
      <c r="O381" s="4"/>
      <c r="P381" s="4"/>
      <c r="Q381" s="4"/>
      <c r="R381" s="22"/>
      <c r="S381" s="4"/>
      <c r="T381" s="4" t="str">
        <f>IFERROR(VLOOKUP(UPPER(S381),LandGrants[],7,FALSE),"")</f>
        <v/>
      </c>
      <c r="U381" s="4" t="str">
        <f>IFERROR(VLOOKUP(S381,LandGrants[],9,FALSE),"")</f>
        <v/>
      </c>
      <c r="V381" s="5"/>
      <c r="W381" s="5"/>
      <c r="X381" s="5"/>
      <c r="Y381" s="5"/>
      <c r="Z381" s="5"/>
      <c r="AA381" s="5"/>
      <c r="AB381" s="5"/>
      <c r="AC381" s="5">
        <f>VALUE(SUBSTITUTE(SUBSTITUTE(SUBSTITUTE(RIGHT(B381,4),"HO",""),"O",""),"-",""))</f>
        <v>221</v>
      </c>
      <c r="AD381" s="5"/>
      <c r="AE381" s="5" t="str">
        <f>IF(ISBLANK(M381),"",IF(ISBLANK(N381),"",N381 &amp; " ") &amp; M381 &amp; " built in " &amp;R381 &amp; " on a tract of land called " &amp; S381 &amp; " patented by " &amp; TRIM(T381) &amp; " in " &amp; U381 &amp; ";  Original owner(s): " &amp; Q381)</f>
        <v/>
      </c>
      <c r="AF381" s="5" t="str">
        <f>"https://mht.maryland.gov/secure/medusa/PDF/Howard/"&amp;B381&amp;".pdf"</f>
        <v>https://mht.maryland.gov/secure/medusa/PDF/Howard/HO-221.pdf</v>
      </c>
    </row>
    <row r="382" spans="1:32" ht="57.6" x14ac:dyDescent="0.55000000000000004">
      <c r="A382" s="103" t="str">
        <f>HYPERLINK(AF382,B382)</f>
        <v>HO-079</v>
      </c>
      <c r="B382" t="s">
        <v>10221</v>
      </c>
      <c r="C382">
        <f>IFERROR(VALUE(SUBSTITUTE(B382,"HO-","")),9999)</f>
        <v>79</v>
      </c>
      <c r="D382" s="4" t="s">
        <v>1082</v>
      </c>
      <c r="E382" s="4" t="s">
        <v>1083</v>
      </c>
      <c r="F382" s="22" t="s">
        <v>3027</v>
      </c>
      <c r="G382" s="4" t="s">
        <v>1713</v>
      </c>
      <c r="H382" s="4" t="s">
        <v>40</v>
      </c>
      <c r="I382" s="4" t="s">
        <v>136</v>
      </c>
      <c r="J382" s="4"/>
      <c r="K382" s="4"/>
      <c r="L382" s="4" t="s">
        <v>2587</v>
      </c>
      <c r="M382" s="4"/>
      <c r="N382" s="4"/>
      <c r="O382" s="4"/>
      <c r="P382" s="4"/>
      <c r="Q382" s="4"/>
      <c r="R382" s="22"/>
      <c r="S382" s="4"/>
      <c r="T382" s="4" t="str">
        <f>IFERROR(VLOOKUP(UPPER(S382),LandGrants[],7,FALSE),"")</f>
        <v/>
      </c>
      <c r="U382" s="4" t="str">
        <f>IFERROR(VLOOKUP(S382,LandGrants[],9,FALSE),"")</f>
        <v/>
      </c>
      <c r="V382" s="5"/>
      <c r="W382" s="5"/>
      <c r="X382" s="5"/>
      <c r="Y382" s="5"/>
      <c r="Z382" s="5"/>
      <c r="AA382" s="5"/>
      <c r="AB382" s="5"/>
      <c r="AC382" s="5">
        <f>VALUE(SUBSTITUTE(SUBSTITUTE(SUBSTITUTE(RIGHT(B382,4),"HO",""),"O",""),"-",""))</f>
        <v>79</v>
      </c>
      <c r="AD382" s="5"/>
      <c r="AE382" s="5" t="str">
        <f>IF(ISBLANK(M382),"",IF(ISBLANK(N382),"",N382 &amp; " ") &amp; M382 &amp; " built in " &amp;R382 &amp; " on a tract of land called " &amp; S382 &amp; " patented by " &amp; TRIM(T382) &amp; " in " &amp; U382 &amp; ";  Original owner(s): " &amp; Q382)</f>
        <v/>
      </c>
      <c r="AF382" s="5" t="str">
        <f>"https://mht.maryland.gov/secure/medusa/PDF/Howard/"&amp;B382&amp;".pdf"</f>
        <v>https://mht.maryland.gov/secure/medusa/PDF/Howard/HO-079.pdf</v>
      </c>
    </row>
    <row r="383" spans="1:32" ht="57.6" x14ac:dyDescent="0.55000000000000004">
      <c r="A383" s="103" t="str">
        <f>HYPERLINK(AF383,B383)</f>
        <v>HO-361</v>
      </c>
      <c r="B383" t="s">
        <v>1084</v>
      </c>
      <c r="C383">
        <f>IFERROR(VALUE(SUBSTITUTE(B383,"HO-","")),9999)</f>
        <v>361</v>
      </c>
      <c r="D383" s="4" t="s">
        <v>1085</v>
      </c>
      <c r="E383" s="4" t="s">
        <v>1086</v>
      </c>
      <c r="F383" s="22" t="s">
        <v>3028</v>
      </c>
      <c r="G383" s="4" t="s">
        <v>1713</v>
      </c>
      <c r="H383" s="4" t="s">
        <v>40</v>
      </c>
      <c r="I383" s="4" t="s">
        <v>136</v>
      </c>
      <c r="J383" s="4"/>
      <c r="K383" s="4"/>
      <c r="L383" s="4" t="s">
        <v>975</v>
      </c>
      <c r="M383" s="4"/>
      <c r="N383" s="4"/>
      <c r="O383" s="4"/>
      <c r="P383" s="4"/>
      <c r="Q383" s="4"/>
      <c r="R383" s="22"/>
      <c r="S383" s="4"/>
      <c r="T383" s="4" t="str">
        <f>IFERROR(VLOOKUP(UPPER(S383),LandGrants[],7,FALSE),"")</f>
        <v/>
      </c>
      <c r="U383" s="4" t="str">
        <f>IFERROR(VLOOKUP(S383,LandGrants[],9,FALSE),"")</f>
        <v/>
      </c>
      <c r="V383" s="5"/>
      <c r="W383" s="5"/>
      <c r="X383" s="5"/>
      <c r="Y383" s="5"/>
      <c r="Z383" s="5"/>
      <c r="AA383" s="5"/>
      <c r="AB383" s="5"/>
      <c r="AC383" s="5">
        <f>VALUE(SUBSTITUTE(SUBSTITUTE(SUBSTITUTE(RIGHT(B383,4),"HO",""),"O",""),"-",""))</f>
        <v>361</v>
      </c>
      <c r="AD383" s="5"/>
      <c r="AE383" s="5" t="str">
        <f>IF(ISBLANK(M383),"",IF(ISBLANK(N383),"",N383 &amp; " ") &amp; M383 &amp; " built in " &amp;R383 &amp; " on a tract of land called " &amp; S383 &amp; " patented by " &amp; TRIM(T383) &amp; " in " &amp; U383 &amp; ";  Original owner(s): " &amp; Q383)</f>
        <v/>
      </c>
      <c r="AF383" s="5" t="str">
        <f>"https://mht.maryland.gov/secure/medusa/PDF/Howard/"&amp;B383&amp;".pdf"</f>
        <v>https://mht.maryland.gov/secure/medusa/PDF/Howard/HO-361.pdf</v>
      </c>
    </row>
    <row r="384" spans="1:32" ht="57.6" x14ac:dyDescent="0.55000000000000004">
      <c r="A384" s="103" t="str">
        <f>HYPERLINK(AF384,B384)</f>
        <v>HO-362</v>
      </c>
      <c r="B384" t="s">
        <v>1087</v>
      </c>
      <c r="C384">
        <f>IFERROR(VALUE(SUBSTITUTE(B384,"HO-","")),9999)</f>
        <v>362</v>
      </c>
      <c r="D384" s="4" t="s">
        <v>1088</v>
      </c>
      <c r="E384" s="4" t="s">
        <v>1089</v>
      </c>
      <c r="F384" s="22" t="s">
        <v>3029</v>
      </c>
      <c r="G384" s="4" t="s">
        <v>1713</v>
      </c>
      <c r="H384" s="4" t="s">
        <v>40</v>
      </c>
      <c r="I384" s="4" t="s">
        <v>136</v>
      </c>
      <c r="J384" s="4"/>
      <c r="K384" s="4"/>
      <c r="L384" s="4" t="s">
        <v>975</v>
      </c>
      <c r="M384" s="4"/>
      <c r="N384" s="4"/>
      <c r="O384" s="4"/>
      <c r="P384" s="4"/>
      <c r="Q384" s="4"/>
      <c r="R384" s="22"/>
      <c r="S384" s="4"/>
      <c r="T384" s="4" t="str">
        <f>IFERROR(VLOOKUP(UPPER(S384),LandGrants[],7,FALSE),"")</f>
        <v/>
      </c>
      <c r="U384" s="4" t="str">
        <f>IFERROR(VLOOKUP(S384,LandGrants[],9,FALSE),"")</f>
        <v/>
      </c>
      <c r="V384" s="5"/>
      <c r="W384" s="5"/>
      <c r="X384" s="5"/>
      <c r="Y384" s="5"/>
      <c r="Z384" s="5"/>
      <c r="AA384" s="5"/>
      <c r="AB384" s="5"/>
      <c r="AC384" s="5">
        <f>VALUE(SUBSTITUTE(SUBSTITUTE(SUBSTITUTE(RIGHT(B384,4),"HO",""),"O",""),"-",""))</f>
        <v>362</v>
      </c>
      <c r="AD384" s="5"/>
      <c r="AE384" s="5" t="str">
        <f>IF(ISBLANK(M384),"",IF(ISBLANK(N384),"",N384 &amp; " ") &amp; M384 &amp; " built in " &amp;R384 &amp; " on a tract of land called " &amp; S384 &amp; " patented by " &amp; TRIM(T384) &amp; " in " &amp; U384 &amp; ";  Original owner(s): " &amp; Q384)</f>
        <v/>
      </c>
      <c r="AF384" s="5" t="str">
        <f>"https://mht.maryland.gov/secure/medusa/PDF/Howard/"&amp;B384&amp;".pdf"</f>
        <v>https://mht.maryland.gov/secure/medusa/PDF/Howard/HO-362.pdf</v>
      </c>
    </row>
    <row r="385" spans="1:32" ht="57.6" x14ac:dyDescent="0.55000000000000004">
      <c r="A385" s="103" t="str">
        <f>HYPERLINK(AF385,B385)</f>
        <v>HO-455</v>
      </c>
      <c r="B385" t="s">
        <v>1090</v>
      </c>
      <c r="C385">
        <f>IFERROR(VALUE(SUBSTITUTE(B385,"HO-","")),9999)</f>
        <v>455</v>
      </c>
      <c r="D385" s="4" t="s">
        <v>1091</v>
      </c>
      <c r="E385" s="4" t="s">
        <v>1092</v>
      </c>
      <c r="F385" s="22" t="s">
        <v>3030</v>
      </c>
      <c r="G385" s="4" t="s">
        <v>3031</v>
      </c>
      <c r="H385" s="4" t="s">
        <v>40</v>
      </c>
      <c r="I385" s="4"/>
      <c r="J385" s="4"/>
      <c r="K385" s="4"/>
      <c r="L385" s="4" t="s">
        <v>975</v>
      </c>
      <c r="M385" s="4"/>
      <c r="N385" s="4"/>
      <c r="O385" s="4"/>
      <c r="P385" s="4"/>
      <c r="Q385" s="4"/>
      <c r="R385" s="22"/>
      <c r="S385" s="4"/>
      <c r="T385" s="4" t="str">
        <f>IFERROR(VLOOKUP(UPPER(S385),LandGrants[],7,FALSE),"")</f>
        <v/>
      </c>
      <c r="U385" s="4" t="str">
        <f>IFERROR(VLOOKUP(S385,LandGrants[],9,FALSE),"")</f>
        <v/>
      </c>
      <c r="V385" s="5"/>
      <c r="W385" s="5"/>
      <c r="X385" s="5"/>
      <c r="Y385" s="5"/>
      <c r="Z385" s="5"/>
      <c r="AA385" s="5"/>
      <c r="AB385" s="5"/>
      <c r="AC385" s="5">
        <f>VALUE(SUBSTITUTE(SUBSTITUTE(SUBSTITUTE(RIGHT(B385,4),"HO",""),"O",""),"-",""))</f>
        <v>455</v>
      </c>
      <c r="AD385" s="5"/>
      <c r="AE385" s="5" t="str">
        <f>IF(ISBLANK(M385),"",IF(ISBLANK(N385),"",N385 &amp; " ") &amp; M385 &amp; " built in " &amp;R385 &amp; " on a tract of land called " &amp; S385 &amp; " patented by " &amp; TRIM(T385) &amp; " in " &amp; U385 &amp; ";  Original owner(s): " &amp; Q385)</f>
        <v/>
      </c>
      <c r="AF385" s="5" t="str">
        <f>"https://mht.maryland.gov/secure/medusa/PDF/Howard/"&amp;B385&amp;".pdf"</f>
        <v>https://mht.maryland.gov/secure/medusa/PDF/Howard/HO-455.pdf</v>
      </c>
    </row>
    <row r="386" spans="1:32" ht="57.6" x14ac:dyDescent="0.55000000000000004">
      <c r="A386" s="103" t="str">
        <f>HYPERLINK(AF386,B386)</f>
        <v>HO-1038</v>
      </c>
      <c r="B386" t="s">
        <v>1093</v>
      </c>
      <c r="C386">
        <f>IFERROR(VALUE(SUBSTITUTE(B386,"HO-","")),9999)</f>
        <v>1038</v>
      </c>
      <c r="D386" s="4" t="s">
        <v>1094</v>
      </c>
      <c r="E386" s="4" t="s">
        <v>1095</v>
      </c>
      <c r="F386" s="22" t="s">
        <v>3032</v>
      </c>
      <c r="G386" s="4" t="s">
        <v>2638</v>
      </c>
      <c r="H386" s="4" t="s">
        <v>1096</v>
      </c>
      <c r="I386" s="4" t="s">
        <v>136</v>
      </c>
      <c r="J386" s="4"/>
      <c r="K386" s="4"/>
      <c r="L386" s="4" t="s">
        <v>2581</v>
      </c>
      <c r="M386" s="4"/>
      <c r="N386" s="4"/>
      <c r="O386" s="4"/>
      <c r="P386" s="4"/>
      <c r="Q386" s="4"/>
      <c r="R386" s="22"/>
      <c r="S386" s="4"/>
      <c r="T386" s="4" t="str">
        <f>IFERROR(VLOOKUP(UPPER(S386),LandGrants[],7,FALSE),"")</f>
        <v/>
      </c>
      <c r="U386" s="4" t="str">
        <f>IFERROR(VLOOKUP(S386,LandGrants[],9,FALSE),"")</f>
        <v/>
      </c>
      <c r="V386" s="5"/>
      <c r="W386" s="5"/>
      <c r="X386" s="5"/>
      <c r="Y386" s="5"/>
      <c r="Z386" s="5"/>
      <c r="AA386" s="5"/>
      <c r="AB386" s="5"/>
      <c r="AC386" s="5">
        <f>VALUE(SUBSTITUTE(SUBSTITUTE(SUBSTITUTE(RIGHT(B386,4),"HO",""),"O",""),"-",""))</f>
        <v>1038</v>
      </c>
      <c r="AD386" s="5"/>
      <c r="AE386" s="5" t="str">
        <f>IF(ISBLANK(M386),"",IF(ISBLANK(N386),"",N386 &amp; " ") &amp; M386 &amp; " built in " &amp;R386 &amp; " on a tract of land called " &amp; S386 &amp; " patented by " &amp; TRIM(T386) &amp; " in " &amp; U386 &amp; ";  Original owner(s): " &amp; Q386)</f>
        <v/>
      </c>
      <c r="AF386" s="5" t="str">
        <f>"https://mht.maryland.gov/secure/medusa/PDF/Howard/"&amp;B386&amp;".pdf"</f>
        <v>https://mht.maryland.gov/secure/medusa/PDF/Howard/HO-1038.pdf</v>
      </c>
    </row>
    <row r="387" spans="1:32" ht="57.6" x14ac:dyDescent="0.55000000000000004">
      <c r="A387" s="103" t="str">
        <f>HYPERLINK(AF387,B387)</f>
        <v>HO-838</v>
      </c>
      <c r="B387" t="s">
        <v>1097</v>
      </c>
      <c r="C387">
        <f>IFERROR(VALUE(SUBSTITUTE(B387,"HO-","")),9999)</f>
        <v>838</v>
      </c>
      <c r="D387" s="4" t="s">
        <v>1098</v>
      </c>
      <c r="E387" s="4" t="s">
        <v>1099</v>
      </c>
      <c r="F387" s="22" t="s">
        <v>3033</v>
      </c>
      <c r="G387" s="4" t="s">
        <v>2697</v>
      </c>
      <c r="H387" s="4" t="s">
        <v>40</v>
      </c>
      <c r="I387" s="4" t="s">
        <v>136</v>
      </c>
      <c r="J387" s="4"/>
      <c r="K387" s="4"/>
      <c r="L387" s="4" t="s">
        <v>2581</v>
      </c>
      <c r="M387" s="4"/>
      <c r="N387" s="4"/>
      <c r="O387" s="4"/>
      <c r="P387" s="4"/>
      <c r="Q387" s="4"/>
      <c r="R387" s="22"/>
      <c r="S387" s="4"/>
      <c r="T387" s="4" t="str">
        <f>IFERROR(VLOOKUP(UPPER(S387),LandGrants[],7,FALSE),"")</f>
        <v/>
      </c>
      <c r="U387" s="4" t="str">
        <f>IFERROR(VLOOKUP(S387,LandGrants[],9,FALSE),"")</f>
        <v/>
      </c>
      <c r="V387" s="5"/>
      <c r="W387" s="5"/>
      <c r="X387" s="5"/>
      <c r="Y387" s="5"/>
      <c r="Z387" s="5"/>
      <c r="AA387" s="5"/>
      <c r="AB387" s="5"/>
      <c r="AC387" s="5">
        <f>VALUE(SUBSTITUTE(SUBSTITUTE(SUBSTITUTE(RIGHT(B387,4),"HO",""),"O",""),"-",""))</f>
        <v>838</v>
      </c>
      <c r="AD387" s="5"/>
      <c r="AE387" s="5" t="str">
        <f>IF(ISBLANK(M387),"",IF(ISBLANK(N387),"",N387 &amp; " ") &amp; M387 &amp; " built in " &amp;R387 &amp; " on a tract of land called " &amp; S387 &amp; " patented by " &amp; TRIM(T387) &amp; " in " &amp; U387 &amp; ";  Original owner(s): " &amp; Q387)</f>
        <v/>
      </c>
      <c r="AF387" s="5" t="str">
        <f>"https://mht.maryland.gov/secure/medusa/PDF/Howard/"&amp;B387&amp;".pdf"</f>
        <v>https://mht.maryland.gov/secure/medusa/PDF/Howard/HO-838.pdf</v>
      </c>
    </row>
    <row r="388" spans="1:32" ht="57.6" x14ac:dyDescent="0.55000000000000004">
      <c r="A388" s="103" t="str">
        <f>HYPERLINK(AF388,B388)</f>
        <v>HO-737</v>
      </c>
      <c r="B388" t="s">
        <v>1100</v>
      </c>
      <c r="C388">
        <f>IFERROR(VALUE(SUBSTITUTE(B388,"HO-","")),9999)</f>
        <v>737</v>
      </c>
      <c r="D388" s="4" t="s">
        <v>1101</v>
      </c>
      <c r="E388" s="4"/>
      <c r="F388" s="22" t="s">
        <v>2585</v>
      </c>
      <c r="G388" s="4">
        <v>0</v>
      </c>
      <c r="H388" s="4" t="s">
        <v>40</v>
      </c>
      <c r="I388" s="4"/>
      <c r="J388" s="4"/>
      <c r="K388" s="4"/>
      <c r="L388" s="4" t="s">
        <v>2585</v>
      </c>
      <c r="M388" s="4"/>
      <c r="N388" s="4"/>
      <c r="O388" s="4"/>
      <c r="P388" s="4"/>
      <c r="Q388" s="4"/>
      <c r="R388" s="22"/>
      <c r="S388" s="4"/>
      <c r="T388" s="4" t="str">
        <f>IFERROR(VLOOKUP(UPPER(S388),LandGrants[],7,FALSE),"")</f>
        <v/>
      </c>
      <c r="U388" s="4" t="str">
        <f>IFERROR(VLOOKUP(S388,LandGrants[],9,FALSE),"")</f>
        <v/>
      </c>
      <c r="V388" s="5"/>
      <c r="W388" s="5"/>
      <c r="X388" s="5"/>
      <c r="Y388" s="5"/>
      <c r="Z388" s="5"/>
      <c r="AA388" s="5"/>
      <c r="AB388" s="5"/>
      <c r="AC388" s="5">
        <f>VALUE(SUBSTITUTE(SUBSTITUTE(SUBSTITUTE(RIGHT(B388,4),"HO",""),"O",""),"-",""))</f>
        <v>737</v>
      </c>
      <c r="AD388" s="5"/>
      <c r="AE388" s="5" t="str">
        <f>IF(ISBLANK(M388),"",IF(ISBLANK(N388),"",N388 &amp; " ") &amp; M388 &amp; " built in " &amp;R388 &amp; " on a tract of land called " &amp; S388 &amp; " patented by " &amp; TRIM(T388) &amp; " in " &amp; U388 &amp; ";  Original owner(s): " &amp; Q388)</f>
        <v/>
      </c>
      <c r="AF388" s="5" t="str">
        <f>"https://mht.maryland.gov/secure/medusa/PDF/Howard/"&amp;B388&amp;".pdf"</f>
        <v>https://mht.maryland.gov/secure/medusa/PDF/Howard/HO-737.pdf</v>
      </c>
    </row>
    <row r="389" spans="1:32" ht="57.6" x14ac:dyDescent="0.55000000000000004">
      <c r="A389" s="103" t="str">
        <f>HYPERLINK(AF389,B389)</f>
        <v>HO-458</v>
      </c>
      <c r="B389" t="s">
        <v>1102</v>
      </c>
      <c r="C389">
        <f>IFERROR(VALUE(SUBSTITUTE(B389,"HO-","")),9999)</f>
        <v>458</v>
      </c>
      <c r="D389" s="4" t="s">
        <v>1103</v>
      </c>
      <c r="E389" s="4" t="s">
        <v>1104</v>
      </c>
      <c r="F389" s="22" t="s">
        <v>3034</v>
      </c>
      <c r="G389" s="4" t="s">
        <v>454</v>
      </c>
      <c r="H389" s="4" t="s">
        <v>47</v>
      </c>
      <c r="I389" s="4" t="s">
        <v>136</v>
      </c>
      <c r="J389" s="4"/>
      <c r="K389" s="4"/>
      <c r="L389" s="4" t="s">
        <v>975</v>
      </c>
      <c r="M389" s="4"/>
      <c r="N389" s="4"/>
      <c r="O389" s="4"/>
      <c r="P389" s="4"/>
      <c r="Q389" s="4"/>
      <c r="R389" s="22"/>
      <c r="S389" s="4"/>
      <c r="T389" s="4" t="str">
        <f>IFERROR(VLOOKUP(UPPER(S389),LandGrants[],7,FALSE),"")</f>
        <v/>
      </c>
      <c r="U389" s="4" t="str">
        <f>IFERROR(VLOOKUP(S389,LandGrants[],9,FALSE),"")</f>
        <v/>
      </c>
      <c r="V389" s="5"/>
      <c r="W389" s="5"/>
      <c r="X389" s="5"/>
      <c r="Y389" s="5"/>
      <c r="Z389" s="5"/>
      <c r="AA389" s="5"/>
      <c r="AB389" s="5"/>
      <c r="AC389" s="5">
        <f>VALUE(SUBSTITUTE(SUBSTITUTE(SUBSTITUTE(RIGHT(B389,4),"HO",""),"O",""),"-",""))</f>
        <v>458</v>
      </c>
      <c r="AD389" s="5"/>
      <c r="AE389" s="5" t="str">
        <f>IF(ISBLANK(M389),"",IF(ISBLANK(N389),"",N389 &amp; " ") &amp; M389 &amp; " built in " &amp;R389 &amp; " on a tract of land called " &amp; S389 &amp; " patented by " &amp; TRIM(T389) &amp; " in " &amp; U389 &amp; ";  Original owner(s): " &amp; Q389)</f>
        <v/>
      </c>
      <c r="AF389" s="5" t="str">
        <f>"https://mht.maryland.gov/secure/medusa/PDF/Howard/"&amp;B389&amp;".pdf"</f>
        <v>https://mht.maryland.gov/secure/medusa/PDF/Howard/HO-458.pdf</v>
      </c>
    </row>
    <row r="390" spans="1:32" ht="100.8" x14ac:dyDescent="0.55000000000000004">
      <c r="A390" s="103" t="str">
        <f>HYPERLINK(AF390,B390)</f>
        <v>HO-409</v>
      </c>
      <c r="B390" t="s">
        <v>1105</v>
      </c>
      <c r="C390">
        <f>IFERROR(VALUE(SUBSTITUTE(B390,"HO-","")),9999)</f>
        <v>409</v>
      </c>
      <c r="D390" s="4" t="s">
        <v>1106</v>
      </c>
      <c r="E390" s="4" t="s">
        <v>1107</v>
      </c>
      <c r="F390" s="22" t="s">
        <v>3035</v>
      </c>
      <c r="G390" s="4" t="s">
        <v>958</v>
      </c>
      <c r="H390" s="4" t="s">
        <v>198</v>
      </c>
      <c r="I390" s="4"/>
      <c r="J390" s="4"/>
      <c r="K390" s="4"/>
      <c r="L390" s="4" t="s">
        <v>975</v>
      </c>
      <c r="M390" s="4" t="s">
        <v>5988</v>
      </c>
      <c r="N390" s="4" t="s">
        <v>5973</v>
      </c>
      <c r="O390" s="4">
        <v>1979</v>
      </c>
      <c r="P390" s="4" t="s">
        <v>2600</v>
      </c>
      <c r="Q390" s="4" t="s">
        <v>4068</v>
      </c>
      <c r="R390" s="22">
        <v>1830</v>
      </c>
      <c r="S390" s="4" t="s">
        <v>8111</v>
      </c>
      <c r="T390" s="4" t="str">
        <f>IFERROR(VLOOKUP(UPPER(S390),LandGrants[],7,FALSE),"")</f>
        <v>1730-04</v>
      </c>
      <c r="U390" s="4" t="str">
        <f>IFERROR(VLOOKUP(S390,LandGrants[],9,FALSE),"")</f>
        <v xml:space="preserve"> Robert  Shipley</v>
      </c>
      <c r="V390" s="5"/>
      <c r="W390" s="5"/>
      <c r="X390" s="5"/>
      <c r="Y390" s="5"/>
      <c r="Z390" s="5"/>
      <c r="AA390" s="5"/>
      <c r="AB390" s="5"/>
      <c r="AC390" s="5">
        <f>VALUE(SUBSTITUTE(SUBSTITUTE(SUBSTITUTE(RIGHT(B390,4),"HO",""),"O",""),"-",""))</f>
        <v>409</v>
      </c>
      <c r="AD390" s="5" t="s">
        <v>5961</v>
      </c>
      <c r="AE390" s="5" t="str">
        <f>IF(ISBLANK(M390),"",IF(ISBLANK(N390),"",N390 &amp; " ") &amp; M390 &amp; " built in " &amp;R390 &amp; " on a tract of land called " &amp; S390 &amp; " patented by " &amp; TRIM(T390) &amp; " in " &amp; U390 &amp; ";  Original owner(s): " &amp; Q390)</f>
        <v>Privately-owned 2-story 2x1 bay gable-roofed stone house built in 1830 on a tract of land called Shipleys Search patented by 1730-04 in  Robert  Shipley;  Original owner(s): Elizabeth Shipley Hood inherited the land from her father Robert, later Sarah Hood purchased it from her brother living there with her husband Jon Jervis and 2 daughters Mary "Molly" and Sarah by 1860.</v>
      </c>
      <c r="AF390" s="5" t="str">
        <f>"https://mht.maryland.gov/secure/medusa/PDF/Howard/"&amp;B390&amp;".pdf"</f>
        <v>https://mht.maryland.gov/secure/medusa/PDF/Howard/HO-409.pdf</v>
      </c>
    </row>
    <row r="391" spans="1:32" ht="57.6" x14ac:dyDescent="0.55000000000000004">
      <c r="A391" s="103" t="str">
        <f>HYPERLINK(AF391,B391)</f>
        <v>HO-523</v>
      </c>
      <c r="B391" t="s">
        <v>1108</v>
      </c>
      <c r="C391">
        <f>IFERROR(VALUE(SUBSTITUTE(B391,"HO-","")),9999)</f>
        <v>523</v>
      </c>
      <c r="D391" s="4" t="s">
        <v>1109</v>
      </c>
      <c r="E391" s="4" t="s">
        <v>1110</v>
      </c>
      <c r="F391" s="22" t="s">
        <v>2585</v>
      </c>
      <c r="G391" s="4" t="s">
        <v>1110</v>
      </c>
      <c r="H391" s="4" t="s">
        <v>71</v>
      </c>
      <c r="I391" s="4"/>
      <c r="J391" s="4"/>
      <c r="K391" s="4"/>
      <c r="L391" s="4" t="s">
        <v>975</v>
      </c>
      <c r="M391" s="4"/>
      <c r="N391" s="4"/>
      <c r="O391" s="4"/>
      <c r="P391" s="4"/>
      <c r="Q391" s="4"/>
      <c r="R391" s="22"/>
      <c r="S391" s="4"/>
      <c r="T391" s="4" t="str">
        <f>IFERROR(VLOOKUP(UPPER(S391),LandGrants[],7,FALSE),"")</f>
        <v/>
      </c>
      <c r="U391" s="4" t="str">
        <f>IFERROR(VLOOKUP(S391,LandGrants[],9,FALSE),"")</f>
        <v/>
      </c>
      <c r="V391" s="5"/>
      <c r="W391" s="5"/>
      <c r="X391" s="5"/>
      <c r="Y391" s="5"/>
      <c r="Z391" s="5"/>
      <c r="AA391" s="5"/>
      <c r="AB391" s="5"/>
      <c r="AC391" s="5">
        <f>VALUE(SUBSTITUTE(SUBSTITUTE(SUBSTITUTE(RIGHT(B391,4),"HO",""),"O",""),"-",""))</f>
        <v>523</v>
      </c>
      <c r="AD391" s="5"/>
      <c r="AE391" s="5" t="str">
        <f>IF(ISBLANK(M391),"",IF(ISBLANK(N391),"",N391 &amp; " ") &amp; M391 &amp; " built in " &amp;R391 &amp; " on a tract of land called " &amp; S391 &amp; " patented by " &amp; TRIM(T391) &amp; " in " &amp; U391 &amp; ";  Original owner(s): " &amp; Q391)</f>
        <v/>
      </c>
      <c r="AF391" s="5" t="str">
        <f>"https://mht.maryland.gov/secure/medusa/PDF/Howard/"&amp;B391&amp;".pdf"</f>
        <v>https://mht.maryland.gov/secure/medusa/PDF/Howard/HO-523.pdf</v>
      </c>
    </row>
    <row r="392" spans="1:32" ht="57.6" x14ac:dyDescent="0.55000000000000004">
      <c r="A392" s="103" t="str">
        <f>HYPERLINK(AF392,B392)</f>
        <v>HO-407</v>
      </c>
      <c r="B392" t="s">
        <v>1111</v>
      </c>
      <c r="C392">
        <f>IFERROR(VALUE(SUBSTITUTE(B392,"HO-","")),9999)</f>
        <v>407</v>
      </c>
      <c r="D392" s="4" t="s">
        <v>1112</v>
      </c>
      <c r="E392" s="4" t="s">
        <v>1113</v>
      </c>
      <c r="F392" s="22" t="s">
        <v>3036</v>
      </c>
      <c r="G392" s="4" t="s">
        <v>284</v>
      </c>
      <c r="H392" s="4" t="s">
        <v>234</v>
      </c>
      <c r="I392" s="4"/>
      <c r="J392" s="4"/>
      <c r="K392" s="4"/>
      <c r="L392" s="4" t="s">
        <v>2585</v>
      </c>
      <c r="M392" s="4"/>
      <c r="N392" s="4"/>
      <c r="O392" s="4"/>
      <c r="P392" s="4"/>
      <c r="Q392" s="4"/>
      <c r="R392" s="22"/>
      <c r="S392" s="4"/>
      <c r="T392" s="4" t="str">
        <f>IFERROR(VLOOKUP(UPPER(S392),LandGrants[],7,FALSE),"")</f>
        <v/>
      </c>
      <c r="U392" s="4" t="str">
        <f>IFERROR(VLOOKUP(S392,LandGrants[],9,FALSE),"")</f>
        <v/>
      </c>
      <c r="V392" s="5"/>
      <c r="W392" s="5"/>
      <c r="X392" s="5"/>
      <c r="Y392" s="5"/>
      <c r="Z392" s="5"/>
      <c r="AA392" s="5"/>
      <c r="AB392" s="5"/>
      <c r="AC392" s="5">
        <f>VALUE(SUBSTITUTE(SUBSTITUTE(SUBSTITUTE(RIGHT(B392,4),"HO",""),"O",""),"-",""))</f>
        <v>407</v>
      </c>
      <c r="AD392" s="5"/>
      <c r="AE392" s="5" t="str">
        <f>IF(ISBLANK(M392),"",IF(ISBLANK(N392),"",N392 &amp; " ") &amp; M392 &amp; " built in " &amp;R392 &amp; " on a tract of land called " &amp; S392 &amp; " patented by " &amp; TRIM(T392) &amp; " in " &amp; U392 &amp; ";  Original owner(s): " &amp; Q392)</f>
        <v/>
      </c>
      <c r="AF392" s="5" t="str">
        <f>"https://mht.maryland.gov/secure/medusa/PDF/Howard/"&amp;B392&amp;".pdf"</f>
        <v>https://mht.maryland.gov/secure/medusa/PDF/Howard/HO-407.pdf</v>
      </c>
    </row>
    <row r="393" spans="1:32" ht="57.6" x14ac:dyDescent="0.55000000000000004">
      <c r="A393" s="103" t="str">
        <f>HYPERLINK(AF393,B393)</f>
        <v>HO-942</v>
      </c>
      <c r="B393" t="s">
        <v>1114</v>
      </c>
      <c r="C393">
        <f>IFERROR(VALUE(SUBSTITUTE(B393,"HO-","")),9999)</f>
        <v>942</v>
      </c>
      <c r="D393" s="4" t="s">
        <v>1115</v>
      </c>
      <c r="E393" s="4" t="s">
        <v>1116</v>
      </c>
      <c r="F393" s="22" t="s">
        <v>3037</v>
      </c>
      <c r="G393" s="4" t="s">
        <v>2374</v>
      </c>
      <c r="H393" s="4" t="s">
        <v>65</v>
      </c>
      <c r="I393" s="4" t="s">
        <v>136</v>
      </c>
      <c r="J393" s="4"/>
      <c r="K393" s="4"/>
      <c r="L393" s="4" t="s">
        <v>2581</v>
      </c>
      <c r="M393" s="4" t="s">
        <v>5600</v>
      </c>
      <c r="N393" s="4" t="s">
        <v>2604</v>
      </c>
      <c r="O393" s="4">
        <v>2009</v>
      </c>
      <c r="P393" s="4"/>
      <c r="Q393" s="4" t="s">
        <v>4750</v>
      </c>
      <c r="R393" s="22">
        <v>1888</v>
      </c>
      <c r="S393" s="4" t="s">
        <v>5439</v>
      </c>
      <c r="T393" s="4" t="str">
        <f>IFERROR(VLOOKUP(UPPER(S393),LandGrants[],7,FALSE),"")</f>
        <v>1749-10</v>
      </c>
      <c r="U393" s="4" t="str">
        <f>IFERROR(VLOOKUP(S393,LandGrants[],9,FALSE),"")</f>
        <v xml:space="preserve"> Peter  Barnes</v>
      </c>
      <c r="V393" s="5"/>
      <c r="W393" s="5"/>
      <c r="X393" s="5"/>
      <c r="Y393" s="5"/>
      <c r="Z393" s="5"/>
      <c r="AA393" s="5"/>
      <c r="AB393" s="5"/>
      <c r="AC393" s="5">
        <f>VALUE(SUBSTITUTE(SUBSTITUTE(SUBSTITUTE(RIGHT(B393,4),"HO",""),"O",""),"-",""))</f>
        <v>942</v>
      </c>
      <c r="AD393" s="5"/>
      <c r="AE393" s="5" t="str">
        <f>IF(ISBLANK(M393),"",IF(ISBLANK(N393),"",N393 &amp; " ") &amp; M393 &amp; " built in " &amp;R393 &amp; " on a tract of land called " &amp; S393 &amp; " patented by " &amp; TRIM(T393) &amp; " in " &amp; U393 &amp; ";  Original owner(s): " &amp; Q393)</f>
        <v>Razed 2-story 3x5 bay frame house built in 1888 on a tract of land called HENRY AND PETER patented by 1749-10 in  Peter  Barnes;  Original owner(s): Gustavus Warfield</v>
      </c>
      <c r="AF393" s="5" t="str">
        <f>"https://mht.maryland.gov/secure/medusa/PDF/Howard/"&amp;B393&amp;".pdf"</f>
        <v>https://mht.maryland.gov/secure/medusa/PDF/Howard/HO-942.pdf</v>
      </c>
    </row>
    <row r="394" spans="1:32" ht="57.6" x14ac:dyDescent="0.55000000000000004">
      <c r="A394" s="103" t="str">
        <f>HYPERLINK(AF394,B394)</f>
        <v>HO-410</v>
      </c>
      <c r="B394" t="s">
        <v>1117</v>
      </c>
      <c r="C394">
        <f>IFERROR(VALUE(SUBSTITUTE(B394,"HO-","")),9999)</f>
        <v>410</v>
      </c>
      <c r="D394" s="4" t="s">
        <v>1118</v>
      </c>
      <c r="E394" s="4" t="s">
        <v>1119</v>
      </c>
      <c r="F394" s="22" t="s">
        <v>3038</v>
      </c>
      <c r="G394" s="4" t="s">
        <v>3039</v>
      </c>
      <c r="H394" s="4" t="s">
        <v>376</v>
      </c>
      <c r="I394" s="4" t="s">
        <v>136</v>
      </c>
      <c r="J394" s="4"/>
      <c r="K394" s="4"/>
      <c r="L394" s="4" t="s">
        <v>2585</v>
      </c>
      <c r="M394" s="4"/>
      <c r="N394" s="4"/>
      <c r="O394" s="4"/>
      <c r="P394" s="4"/>
      <c r="Q394" s="4"/>
      <c r="R394" s="22"/>
      <c r="S394" s="4"/>
      <c r="T394" s="4" t="str">
        <f>IFERROR(VLOOKUP(UPPER(S394),LandGrants[],7,FALSE),"")</f>
        <v/>
      </c>
      <c r="U394" s="4" t="str">
        <f>IFERROR(VLOOKUP(S394,LandGrants[],9,FALSE),"")</f>
        <v/>
      </c>
      <c r="V394" s="5"/>
      <c r="W394" s="5"/>
      <c r="X394" s="5"/>
      <c r="Y394" s="5"/>
      <c r="Z394" s="5"/>
      <c r="AA394" s="5"/>
      <c r="AB394" s="5"/>
      <c r="AC394" s="5">
        <f>VALUE(SUBSTITUTE(SUBSTITUTE(SUBSTITUTE(RIGHT(B394,4),"HO",""),"O",""),"-",""))</f>
        <v>410</v>
      </c>
      <c r="AD394" s="5"/>
      <c r="AE394" s="5" t="str">
        <f>IF(ISBLANK(M394),"",IF(ISBLANK(N394),"",N394 &amp; " ") &amp; M394 &amp; " built in " &amp;R394 &amp; " on a tract of land called " &amp; S394 &amp; " patented by " &amp; TRIM(T394) &amp; " in " &amp; U394 &amp; ";  Original owner(s): " &amp; Q394)</f>
        <v/>
      </c>
      <c r="AF394" s="5" t="str">
        <f>"https://mht.maryland.gov/secure/medusa/PDF/Howard/"&amp;B394&amp;".pdf"</f>
        <v>https://mht.maryland.gov/secure/medusa/PDF/Howard/HO-410.pdf</v>
      </c>
    </row>
    <row r="395" spans="1:32" ht="57.6" x14ac:dyDescent="0.55000000000000004">
      <c r="A395" s="103" t="str">
        <f>HYPERLINK(AF395,B395)</f>
        <v>AA-225</v>
      </c>
      <c r="B395" t="s">
        <v>4030</v>
      </c>
      <c r="C395">
        <f>IFERROR(VALUE(SUBSTITUTE(B395,"HO-","")),9999)</f>
        <v>9999</v>
      </c>
      <c r="D395" s="4" t="s">
        <v>4028</v>
      </c>
      <c r="E395" s="4" t="s">
        <v>4029</v>
      </c>
      <c r="F395" s="22"/>
      <c r="G395" s="12" t="s">
        <v>4029</v>
      </c>
      <c r="H395" s="4" t="s">
        <v>4027</v>
      </c>
      <c r="I395" s="4"/>
      <c r="J395" s="4"/>
      <c r="K395" s="4"/>
      <c r="L395" s="4" t="s">
        <v>2581</v>
      </c>
      <c r="M395" s="4" t="s">
        <v>4031</v>
      </c>
      <c r="N395" s="4" t="s">
        <v>2604</v>
      </c>
      <c r="O395" s="4">
        <v>1985</v>
      </c>
      <c r="P395" s="4" t="s">
        <v>4033</v>
      </c>
      <c r="Q395" s="4" t="s">
        <v>4032</v>
      </c>
      <c r="R395" s="22">
        <v>1787</v>
      </c>
      <c r="S395" s="4" t="s">
        <v>4028</v>
      </c>
      <c r="T395" s="12" t="str">
        <f>IFERROR(VLOOKUP(UPPER(S395),LandGrants[],7,FALSE),"")</f>
        <v/>
      </c>
      <c r="U395" s="12" t="str">
        <f>IFERROR(VLOOKUP(S395,LandGrants[],9,FALSE),"")</f>
        <v xml:space="preserve"> Thomas Taillor</v>
      </c>
      <c r="V395" s="4" t="s">
        <v>4036</v>
      </c>
      <c r="W395" s="4"/>
      <c r="X395" s="4"/>
      <c r="Y395" s="4"/>
      <c r="Z395" s="4"/>
      <c r="AA395" s="4"/>
      <c r="AB395" s="5"/>
      <c r="AC395" s="5">
        <f>VALUE(SUBSTITUTE(SUBSTITUTE(SUBSTITUTE(RIGHT(B395,4),"HO",""),"O",""),"-",""))</f>
        <v>225</v>
      </c>
      <c r="AD395" s="5"/>
      <c r="AE395" s="5" t="str">
        <f>IF(ISBLANK(M395),"",IF(ISBLANK(N395),"",N395 &amp; " ") &amp; M395 &amp; " built in " &amp;R395 &amp; " on a tract of land called " &amp; S395 &amp; " patented by " &amp; TRIM(T395) &amp; " in " &amp; U395 &amp; ";  Original owner(s): " &amp; Q395)</f>
        <v>Razed Federal 3-story brick house built in 1787 on a tract of land called Ivy Neck patented by  in  Thomas Taillor;  Original owner(s): James Cheston</v>
      </c>
      <c r="AF395" s="5" t="str">
        <f>"https://mht.maryland.gov/secure/medusa/PDF/Howard/"&amp;B395&amp;".pdf"</f>
        <v>https://mht.maryland.gov/secure/medusa/PDF/Howard/AA-225.pdf</v>
      </c>
    </row>
    <row r="396" spans="1:32" ht="57.6" x14ac:dyDescent="0.55000000000000004">
      <c r="A396" s="103" t="str">
        <f>HYPERLINK(AF396,B396)</f>
        <v>HO-112</v>
      </c>
      <c r="B396" t="s">
        <v>1120</v>
      </c>
      <c r="C396">
        <f>IFERROR(VALUE(SUBSTITUTE(B396,"HO-","")),9999)</f>
        <v>112</v>
      </c>
      <c r="D396" s="4" t="s">
        <v>1121</v>
      </c>
      <c r="E396" s="4" t="s">
        <v>1122</v>
      </c>
      <c r="F396" s="22" t="s">
        <v>3040</v>
      </c>
      <c r="G396" s="4" t="s">
        <v>3041</v>
      </c>
      <c r="H396" s="4" t="s">
        <v>51</v>
      </c>
      <c r="I396" s="4"/>
      <c r="J396" s="4"/>
      <c r="K396" s="4"/>
      <c r="L396" s="4" t="s">
        <v>975</v>
      </c>
      <c r="M396" s="4"/>
      <c r="N396" s="4"/>
      <c r="O396" s="4"/>
      <c r="P396" s="4"/>
      <c r="Q396" s="4"/>
      <c r="R396" s="22"/>
      <c r="S396" s="4"/>
      <c r="T396" s="4" t="str">
        <f>IFERROR(VLOOKUP(UPPER(S396),LandGrants[],7,FALSE),"")</f>
        <v/>
      </c>
      <c r="U396" s="4" t="str">
        <f>IFERROR(VLOOKUP(S396,LandGrants[],9,FALSE),"")</f>
        <v/>
      </c>
      <c r="V396" s="5"/>
      <c r="W396" s="5"/>
      <c r="X396" s="5"/>
      <c r="Y396" s="5"/>
      <c r="Z396" s="5"/>
      <c r="AA396" s="5"/>
      <c r="AB396" s="5"/>
      <c r="AC396" s="5">
        <f>VALUE(SUBSTITUTE(SUBSTITUTE(SUBSTITUTE(RIGHT(B396,4),"HO",""),"O",""),"-",""))</f>
        <v>112</v>
      </c>
      <c r="AD396" s="5"/>
      <c r="AE396" s="5" t="str">
        <f>IF(ISBLANK(M396),"",IF(ISBLANK(N396),"",N396 &amp; " ") &amp; M396 &amp; " built in " &amp;R396 &amp; " on a tract of land called " &amp; S396 &amp; " patented by " &amp; TRIM(T396) &amp; " in " &amp; U396 &amp; ";  Original owner(s): " &amp; Q396)</f>
        <v/>
      </c>
      <c r="AF396" s="5" t="str">
        <f>"https://mht.maryland.gov/secure/medusa/PDF/Howard/"&amp;B396&amp;".pdf"</f>
        <v>https://mht.maryland.gov/secure/medusa/PDF/Howard/HO-112.pdf</v>
      </c>
    </row>
    <row r="397" spans="1:32" ht="57.6" x14ac:dyDescent="0.55000000000000004">
      <c r="A397" s="103" t="str">
        <f>HYPERLINK(AF397,B397)</f>
        <v>HO-135</v>
      </c>
      <c r="B397" t="s">
        <v>1123</v>
      </c>
      <c r="C397">
        <f>IFERROR(VALUE(SUBSTITUTE(B397,"HO-","")),9999)</f>
        <v>135</v>
      </c>
      <c r="D397" s="4" t="s">
        <v>1124</v>
      </c>
      <c r="E397" s="4" t="s">
        <v>1125</v>
      </c>
      <c r="F397" s="22" t="s">
        <v>3042</v>
      </c>
      <c r="G397" s="4" t="s">
        <v>2818</v>
      </c>
      <c r="H397" s="4" t="s">
        <v>40</v>
      </c>
      <c r="I397" s="4"/>
      <c r="J397" s="4"/>
      <c r="K397" s="4"/>
      <c r="L397" s="4" t="s">
        <v>975</v>
      </c>
      <c r="M397" s="4"/>
      <c r="N397" s="4"/>
      <c r="O397" s="4"/>
      <c r="P397" s="4"/>
      <c r="Q397" s="4"/>
      <c r="R397" s="22"/>
      <c r="S397" s="4"/>
      <c r="T397" s="4" t="str">
        <f>IFERROR(VLOOKUP(UPPER(S397),LandGrants[],7,FALSE),"")</f>
        <v/>
      </c>
      <c r="U397" s="4" t="str">
        <f>IFERROR(VLOOKUP(S397,LandGrants[],9,FALSE),"")</f>
        <v/>
      </c>
      <c r="V397" s="5"/>
      <c r="W397" s="5"/>
      <c r="X397" s="5"/>
      <c r="Y397" s="5"/>
      <c r="Z397" s="5"/>
      <c r="AA397" s="5"/>
      <c r="AB397" s="5"/>
      <c r="AC397" s="5">
        <f>VALUE(SUBSTITUTE(SUBSTITUTE(SUBSTITUTE(RIGHT(B397,4),"HO",""),"O",""),"-",""))</f>
        <v>135</v>
      </c>
      <c r="AD397" s="5"/>
      <c r="AE397" s="5" t="str">
        <f>IF(ISBLANK(M397),"",IF(ISBLANK(N397),"",N397 &amp; " ") &amp; M397 &amp; " built in " &amp;R397 &amp; " on a tract of land called " &amp; S397 &amp; " patented by " &amp; TRIM(T397) &amp; " in " &amp; U397 &amp; ";  Original owner(s): " &amp; Q397)</f>
        <v/>
      </c>
      <c r="AF397" s="5" t="str">
        <f>"https://mht.maryland.gov/secure/medusa/PDF/Howard/"&amp;B397&amp;".pdf"</f>
        <v>https://mht.maryland.gov/secure/medusa/PDF/Howard/HO-135.pdf</v>
      </c>
    </row>
    <row r="398" spans="1:32" ht="57.6" x14ac:dyDescent="0.55000000000000004">
      <c r="A398" s="103" t="str">
        <f>HYPERLINK(AF398,B398)</f>
        <v>HO-837</v>
      </c>
      <c r="B398" t="s">
        <v>1126</v>
      </c>
      <c r="C398">
        <f>IFERROR(VALUE(SUBSTITUTE(B398,"HO-","")),9999)</f>
        <v>837</v>
      </c>
      <c r="D398" s="4" t="s">
        <v>1127</v>
      </c>
      <c r="E398" s="4" t="s">
        <v>1128</v>
      </c>
      <c r="F398" s="22" t="s">
        <v>3043</v>
      </c>
      <c r="G398" s="4" t="s">
        <v>2711</v>
      </c>
      <c r="H398" s="4" t="s">
        <v>47</v>
      </c>
      <c r="I398" s="4" t="s">
        <v>136</v>
      </c>
      <c r="J398" s="4"/>
      <c r="K398" s="4"/>
      <c r="L398" s="4" t="s">
        <v>975</v>
      </c>
      <c r="M398" s="4"/>
      <c r="N398" s="4"/>
      <c r="O398" s="4"/>
      <c r="P398" s="4"/>
      <c r="Q398" s="4"/>
      <c r="R398" s="22"/>
      <c r="S398" s="4"/>
      <c r="T398" s="4" t="str">
        <f>IFERROR(VLOOKUP(UPPER(S398),LandGrants[],7,FALSE),"")</f>
        <v/>
      </c>
      <c r="U398" s="4" t="str">
        <f>IFERROR(VLOOKUP(S398,LandGrants[],9,FALSE),"")</f>
        <v/>
      </c>
      <c r="V398" s="5"/>
      <c r="W398" s="5"/>
      <c r="X398" s="5"/>
      <c r="Y398" s="5"/>
      <c r="Z398" s="5"/>
      <c r="AA398" s="5"/>
      <c r="AB398" s="5"/>
      <c r="AC398" s="5">
        <f>VALUE(SUBSTITUTE(SUBSTITUTE(SUBSTITUTE(RIGHT(B398,4),"HO",""),"O",""),"-",""))</f>
        <v>837</v>
      </c>
      <c r="AD398" s="5"/>
      <c r="AE398" s="5" t="str">
        <f>IF(ISBLANK(M398),"",IF(ISBLANK(N398),"",N398 &amp; " ") &amp; M398 &amp; " built in " &amp;R398 &amp; " on a tract of land called " &amp; S398 &amp; " patented by " &amp; TRIM(T398) &amp; " in " &amp; U398 &amp; ";  Original owner(s): " &amp; Q398)</f>
        <v/>
      </c>
      <c r="AF398" s="5" t="str">
        <f>"https://mht.maryland.gov/secure/medusa/PDF/Howard/"&amp;B398&amp;".pdf"</f>
        <v>https://mht.maryland.gov/secure/medusa/PDF/Howard/HO-837.pdf</v>
      </c>
    </row>
    <row r="399" spans="1:32" ht="57.6" x14ac:dyDescent="0.55000000000000004">
      <c r="A399" s="103" t="str">
        <f>HYPERLINK(AF399,B399)</f>
        <v>HO-526</v>
      </c>
      <c r="B399" t="s">
        <v>1129</v>
      </c>
      <c r="C399">
        <f>IFERROR(VALUE(SUBSTITUTE(B399,"HO-","")),9999)</f>
        <v>526</v>
      </c>
      <c r="D399" s="4" t="s">
        <v>1130</v>
      </c>
      <c r="E399" s="4" t="s">
        <v>1131</v>
      </c>
      <c r="F399" s="22" t="s">
        <v>2585</v>
      </c>
      <c r="G399" s="4" t="s">
        <v>1131</v>
      </c>
      <c r="H399" s="4" t="s">
        <v>40</v>
      </c>
      <c r="I399" s="4"/>
      <c r="J399" s="4"/>
      <c r="K399" s="4"/>
      <c r="L399" s="4" t="s">
        <v>975</v>
      </c>
      <c r="M399" s="4"/>
      <c r="N399" s="4"/>
      <c r="O399" s="4"/>
      <c r="P399" s="4"/>
      <c r="Q399" s="4"/>
      <c r="R399" s="22"/>
      <c r="S399" s="4"/>
      <c r="T399" s="4" t="str">
        <f>IFERROR(VLOOKUP(UPPER(S399),LandGrants[],7,FALSE),"")</f>
        <v/>
      </c>
      <c r="U399" s="4" t="str">
        <f>IFERROR(VLOOKUP(S399,LandGrants[],9,FALSE),"")</f>
        <v/>
      </c>
      <c r="V399" s="5"/>
      <c r="W399" s="5"/>
      <c r="X399" s="5"/>
      <c r="Y399" s="5"/>
      <c r="Z399" s="5"/>
      <c r="AA399" s="5"/>
      <c r="AB399" s="5"/>
      <c r="AC399" s="5">
        <f>VALUE(SUBSTITUTE(SUBSTITUTE(SUBSTITUTE(RIGHT(B399,4),"HO",""),"O",""),"-",""))</f>
        <v>526</v>
      </c>
      <c r="AD399" s="5"/>
      <c r="AE399" s="5" t="str">
        <f>IF(ISBLANK(M399),"",IF(ISBLANK(N399),"",N399 &amp; " ") &amp; M399 &amp; " built in " &amp;R399 &amp; " on a tract of land called " &amp; S399 &amp; " patented by " &amp; TRIM(T399) &amp; " in " &amp; U399 &amp; ";  Original owner(s): " &amp; Q399)</f>
        <v/>
      </c>
      <c r="AF399" s="5" t="str">
        <f>"https://mht.maryland.gov/secure/medusa/PDF/Howard/"&amp;B399&amp;".pdf"</f>
        <v>https://mht.maryland.gov/secure/medusa/PDF/Howard/HO-526.pdf</v>
      </c>
    </row>
    <row r="400" spans="1:32" ht="57.6" x14ac:dyDescent="0.55000000000000004">
      <c r="A400" s="103" t="str">
        <f>HYPERLINK(AF400,B400)</f>
        <v>HO-640</v>
      </c>
      <c r="B400" t="s">
        <v>1132</v>
      </c>
      <c r="C400">
        <f>IFERROR(VALUE(SUBSTITUTE(B400,"HO-","")),9999)</f>
        <v>640</v>
      </c>
      <c r="D400" s="4" t="s">
        <v>1133</v>
      </c>
      <c r="E400" s="4" t="s">
        <v>1134</v>
      </c>
      <c r="F400" s="22" t="s">
        <v>2585</v>
      </c>
      <c r="G400" s="4" t="s">
        <v>1134</v>
      </c>
      <c r="H400" s="4" t="s">
        <v>47</v>
      </c>
      <c r="I400" s="4"/>
      <c r="J400" s="4"/>
      <c r="K400" s="4"/>
      <c r="L400" s="4" t="s">
        <v>2581</v>
      </c>
      <c r="M400" s="4"/>
      <c r="N400" s="4"/>
      <c r="O400" s="4"/>
      <c r="P400" s="4"/>
      <c r="Q400" s="4"/>
      <c r="R400" s="22"/>
      <c r="S400" s="4"/>
      <c r="T400" s="4" t="str">
        <f>IFERROR(VLOOKUP(UPPER(S400),LandGrants[],7,FALSE),"")</f>
        <v/>
      </c>
      <c r="U400" s="4" t="str">
        <f>IFERROR(VLOOKUP(S400,LandGrants[],9,FALSE),"")</f>
        <v/>
      </c>
      <c r="V400" s="5"/>
      <c r="W400" s="5"/>
      <c r="X400" s="5"/>
      <c r="Y400" s="5"/>
      <c r="Z400" s="5"/>
      <c r="AA400" s="5"/>
      <c r="AB400" s="5"/>
      <c r="AC400" s="5">
        <f>VALUE(SUBSTITUTE(SUBSTITUTE(SUBSTITUTE(RIGHT(B400,4),"HO",""),"O",""),"-",""))</f>
        <v>640</v>
      </c>
      <c r="AD400" s="5"/>
      <c r="AE400" s="5" t="str">
        <f>IF(ISBLANK(M400),"",IF(ISBLANK(N400),"",N400 &amp; " ") &amp; M400 &amp; " built in " &amp;R400 &amp; " on a tract of land called " &amp; S400 &amp; " patented by " &amp; TRIM(T400) &amp; " in " &amp; U400 &amp; ";  Original owner(s): " &amp; Q400)</f>
        <v/>
      </c>
      <c r="AF400" s="5" t="str">
        <f>"https://mht.maryland.gov/secure/medusa/PDF/Howard/"&amp;B400&amp;".pdf"</f>
        <v>https://mht.maryland.gov/secure/medusa/PDF/Howard/HO-640.pdf</v>
      </c>
    </row>
    <row r="401" spans="1:32" ht="57.6" x14ac:dyDescent="0.55000000000000004">
      <c r="A401" s="103" t="str">
        <f>HYPERLINK(AF401,B401)</f>
        <v>HO-613</v>
      </c>
      <c r="B401" t="s">
        <v>1135</v>
      </c>
      <c r="C401">
        <f>IFERROR(VALUE(SUBSTITUTE(B401,"HO-","")),9999)</f>
        <v>613</v>
      </c>
      <c r="D401" s="4" t="s">
        <v>1136</v>
      </c>
      <c r="E401" s="4" t="s">
        <v>1137</v>
      </c>
      <c r="F401" s="22" t="s">
        <v>3044</v>
      </c>
      <c r="G401" s="4" t="s">
        <v>2869</v>
      </c>
      <c r="H401" s="4" t="s">
        <v>40</v>
      </c>
      <c r="I401" s="4"/>
      <c r="J401" s="4"/>
      <c r="K401" s="4"/>
      <c r="L401" s="4" t="s">
        <v>975</v>
      </c>
      <c r="M401" s="4"/>
      <c r="N401" s="4"/>
      <c r="O401" s="4"/>
      <c r="P401" s="4"/>
      <c r="Q401" s="4"/>
      <c r="R401" s="22"/>
      <c r="S401" s="4"/>
      <c r="T401" s="4" t="str">
        <f>IFERROR(VLOOKUP(UPPER(S401),LandGrants[],7,FALSE),"")</f>
        <v/>
      </c>
      <c r="U401" s="4" t="str">
        <f>IFERROR(VLOOKUP(S401,LandGrants[],9,FALSE),"")</f>
        <v/>
      </c>
      <c r="V401" s="5"/>
      <c r="W401" s="5"/>
      <c r="X401" s="5"/>
      <c r="Y401" s="5"/>
      <c r="Z401" s="5"/>
      <c r="AA401" s="5"/>
      <c r="AB401" s="5"/>
      <c r="AC401" s="5">
        <f>VALUE(SUBSTITUTE(SUBSTITUTE(SUBSTITUTE(RIGHT(B401,4),"HO",""),"O",""),"-",""))</f>
        <v>613</v>
      </c>
      <c r="AD401" s="5"/>
      <c r="AE401" s="5" t="str">
        <f>IF(ISBLANK(M401),"",IF(ISBLANK(N401),"",N401 &amp; " ") &amp; M401 &amp; " built in " &amp;R401 &amp; " on a tract of land called " &amp; S401 &amp; " patented by " &amp; TRIM(T401) &amp; " in " &amp; U401 &amp; ";  Original owner(s): " &amp; Q401)</f>
        <v/>
      </c>
      <c r="AF401" s="5" t="str">
        <f>"https://mht.maryland.gov/secure/medusa/PDF/Howard/"&amp;B401&amp;".pdf"</f>
        <v>https://mht.maryland.gov/secure/medusa/PDF/Howard/HO-613.pdf</v>
      </c>
    </row>
    <row r="402" spans="1:32" ht="57.6" x14ac:dyDescent="0.55000000000000004">
      <c r="A402" s="103" t="str">
        <f>HYPERLINK(AF402,B402)</f>
        <v>HO-1062</v>
      </c>
      <c r="B402" t="s">
        <v>1138</v>
      </c>
      <c r="C402">
        <f>IFERROR(VALUE(SUBSTITUTE(B402,"HO-","")),9999)</f>
        <v>1062</v>
      </c>
      <c r="D402" s="4" t="s">
        <v>1139</v>
      </c>
      <c r="E402" s="4" t="s">
        <v>1140</v>
      </c>
      <c r="F402" s="22" t="s">
        <v>3045</v>
      </c>
      <c r="G402" s="4" t="s">
        <v>2734</v>
      </c>
      <c r="H402" s="4" t="s">
        <v>61</v>
      </c>
      <c r="I402" s="4" t="s">
        <v>136</v>
      </c>
      <c r="J402" s="4"/>
      <c r="K402" s="4"/>
      <c r="L402" s="4" t="s">
        <v>975</v>
      </c>
      <c r="M402" s="4"/>
      <c r="N402" s="4"/>
      <c r="O402" s="4"/>
      <c r="P402" s="4"/>
      <c r="Q402" s="4"/>
      <c r="R402" s="22"/>
      <c r="S402" s="4"/>
      <c r="T402" s="4" t="str">
        <f>IFERROR(VLOOKUP(UPPER(S402),LandGrants[],7,FALSE),"")</f>
        <v/>
      </c>
      <c r="U402" s="4" t="str">
        <f>IFERROR(VLOOKUP(S402,LandGrants[],9,FALSE),"")</f>
        <v/>
      </c>
      <c r="V402" s="5"/>
      <c r="W402" s="5"/>
      <c r="X402" s="5"/>
      <c r="Y402" s="5"/>
      <c r="Z402" s="5"/>
      <c r="AA402" s="5"/>
      <c r="AB402" s="5"/>
      <c r="AC402" s="5">
        <f>VALUE(SUBSTITUTE(SUBSTITUTE(SUBSTITUTE(RIGHT(B402,4),"HO",""),"O",""),"-",""))</f>
        <v>1062</v>
      </c>
      <c r="AD402" s="5"/>
      <c r="AE402" s="5" t="str">
        <f>IF(ISBLANK(M402),"",IF(ISBLANK(N402),"",N402 &amp; " ") &amp; M402 &amp; " built in " &amp;R402 &amp; " on a tract of land called " &amp; S402 &amp; " patented by " &amp; TRIM(T402) &amp; " in " &amp; U402 &amp; ";  Original owner(s): " &amp; Q402)</f>
        <v/>
      </c>
      <c r="AF402" s="5" t="str">
        <f>"https://mht.maryland.gov/secure/medusa/PDF/Howard/"&amp;B402&amp;".pdf"</f>
        <v>https://mht.maryland.gov/secure/medusa/PDF/Howard/HO-1062.pdf</v>
      </c>
    </row>
    <row r="403" spans="1:32" ht="57.6" x14ac:dyDescent="0.55000000000000004">
      <c r="A403" s="103" t="str">
        <f>HYPERLINK(AF403,B403)</f>
        <v>HO-1111</v>
      </c>
      <c r="B403" t="s">
        <v>1141</v>
      </c>
      <c r="C403">
        <f>IFERROR(VALUE(SUBSTITUTE(B403,"HO-","")),9999)</f>
        <v>1111</v>
      </c>
      <c r="D403" s="4" t="s">
        <v>1142</v>
      </c>
      <c r="E403" s="4" t="s">
        <v>1143</v>
      </c>
      <c r="F403" s="22" t="s">
        <v>3046</v>
      </c>
      <c r="G403" s="4" t="s">
        <v>2905</v>
      </c>
      <c r="H403" s="4" t="s">
        <v>198</v>
      </c>
      <c r="I403" s="4" t="s">
        <v>136</v>
      </c>
      <c r="J403" s="4"/>
      <c r="K403" s="4"/>
      <c r="L403" s="4" t="s">
        <v>2585</v>
      </c>
      <c r="M403" s="4"/>
      <c r="N403" s="4"/>
      <c r="O403" s="4"/>
      <c r="P403" s="4"/>
      <c r="Q403" s="4"/>
      <c r="R403" s="22"/>
      <c r="S403" s="4"/>
      <c r="T403" s="4" t="str">
        <f>IFERROR(VLOOKUP(UPPER(S403),LandGrants[],7,FALSE),"")</f>
        <v/>
      </c>
      <c r="U403" s="4" t="str">
        <f>IFERROR(VLOOKUP(S403,LandGrants[],9,FALSE),"")</f>
        <v/>
      </c>
      <c r="V403" s="5"/>
      <c r="W403" s="5"/>
      <c r="X403" s="5"/>
      <c r="Y403" s="5"/>
      <c r="Z403" s="5"/>
      <c r="AA403" s="5"/>
      <c r="AB403" s="5"/>
      <c r="AC403" s="5">
        <f>VALUE(SUBSTITUTE(SUBSTITUTE(SUBSTITUTE(RIGHT(B403,4),"HO",""),"O",""),"-",""))</f>
        <v>1111</v>
      </c>
      <c r="AD403" s="5"/>
      <c r="AE403" s="5" t="str">
        <f>IF(ISBLANK(M403),"",IF(ISBLANK(N403),"",N403 &amp; " ") &amp; M403 &amp; " built in " &amp;R403 &amp; " on a tract of land called " &amp; S403 &amp; " patented by " &amp; TRIM(T403) &amp; " in " &amp; U403 &amp; ";  Original owner(s): " &amp; Q403)</f>
        <v/>
      </c>
      <c r="AF403" s="5" t="str">
        <f>"https://mht.maryland.gov/secure/medusa/PDF/Howard/"&amp;B403&amp;".pdf"</f>
        <v>https://mht.maryland.gov/secure/medusa/PDF/Howard/HO-1111.pdf</v>
      </c>
    </row>
    <row r="404" spans="1:32" ht="57.6" x14ac:dyDescent="0.55000000000000004">
      <c r="A404" s="103" t="str">
        <f>HYPERLINK(AF404,B404)</f>
        <v>HO-462</v>
      </c>
      <c r="B404" t="s">
        <v>1144</v>
      </c>
      <c r="C404">
        <f>IFERROR(VALUE(SUBSTITUTE(B404,"HO-","")),9999)</f>
        <v>462</v>
      </c>
      <c r="D404" s="4" t="s">
        <v>1145</v>
      </c>
      <c r="E404" s="4" t="s">
        <v>1146</v>
      </c>
      <c r="F404" s="22" t="s">
        <v>3047</v>
      </c>
      <c r="G404" s="4" t="s">
        <v>3048</v>
      </c>
      <c r="H404" s="4" t="s">
        <v>36</v>
      </c>
      <c r="I404" s="4"/>
      <c r="J404" s="4"/>
      <c r="K404" s="4"/>
      <c r="L404" s="4" t="s">
        <v>975</v>
      </c>
      <c r="M404" s="4"/>
      <c r="N404" s="4"/>
      <c r="O404" s="4"/>
      <c r="P404" s="4"/>
      <c r="Q404" s="4"/>
      <c r="R404" s="22"/>
      <c r="S404" s="4"/>
      <c r="T404" s="4" t="str">
        <f>IFERROR(VLOOKUP(UPPER(S404),LandGrants[],7,FALSE),"")</f>
        <v/>
      </c>
      <c r="U404" s="4" t="str">
        <f>IFERROR(VLOOKUP(S404,LandGrants[],9,FALSE),"")</f>
        <v/>
      </c>
      <c r="V404" s="5"/>
      <c r="W404" s="5"/>
      <c r="X404" s="5"/>
      <c r="Y404" s="5"/>
      <c r="Z404" s="5"/>
      <c r="AA404" s="5"/>
      <c r="AB404" s="5"/>
      <c r="AC404" s="5">
        <f>VALUE(SUBSTITUTE(SUBSTITUTE(SUBSTITUTE(RIGHT(B404,4),"HO",""),"O",""),"-",""))</f>
        <v>462</v>
      </c>
      <c r="AD404" s="5"/>
      <c r="AE404" s="5" t="str">
        <f>IF(ISBLANK(M404),"",IF(ISBLANK(N404),"",N404 &amp; " ") &amp; M404 &amp; " built in " &amp;R404 &amp; " on a tract of land called " &amp; S404 &amp; " patented by " &amp; TRIM(T404) &amp; " in " &amp; U404 &amp; ";  Original owner(s): " &amp; Q404)</f>
        <v/>
      </c>
      <c r="AF404" s="5" t="str">
        <f>"https://mht.maryland.gov/secure/medusa/PDF/Howard/"&amp;B404&amp;".pdf"</f>
        <v>https://mht.maryland.gov/secure/medusa/PDF/Howard/HO-462.pdf</v>
      </c>
    </row>
    <row r="405" spans="1:32" ht="57.6" x14ac:dyDescent="0.55000000000000004">
      <c r="A405" s="103" t="str">
        <f>HYPERLINK(AF405,B405)</f>
        <v>HO-056</v>
      </c>
      <c r="B405" t="s">
        <v>10202</v>
      </c>
      <c r="C405">
        <f>IFERROR(VALUE(SUBSTITUTE(B405,"HO-","")),9999)</f>
        <v>56</v>
      </c>
      <c r="D405" s="4" t="s">
        <v>1147</v>
      </c>
      <c r="E405" s="4" t="s">
        <v>1148</v>
      </c>
      <c r="F405" s="22" t="s">
        <v>3049</v>
      </c>
      <c r="G405" s="4" t="s">
        <v>2649</v>
      </c>
      <c r="H405" s="4" t="s">
        <v>40</v>
      </c>
      <c r="I405" s="4" t="s">
        <v>136</v>
      </c>
      <c r="J405" s="4"/>
      <c r="K405" s="4"/>
      <c r="L405" s="4" t="s">
        <v>975</v>
      </c>
      <c r="M405" s="4"/>
      <c r="N405" s="4"/>
      <c r="O405" s="4"/>
      <c r="P405" s="4"/>
      <c r="Q405" s="4"/>
      <c r="R405" s="22"/>
      <c r="S405" s="4"/>
      <c r="T405" s="4" t="str">
        <f>IFERROR(VLOOKUP(UPPER(S405),LandGrants[],7,FALSE),"")</f>
        <v/>
      </c>
      <c r="U405" s="4" t="str">
        <f>IFERROR(VLOOKUP(S405,LandGrants[],9,FALSE),"")</f>
        <v/>
      </c>
      <c r="V405" s="5"/>
      <c r="W405" s="5"/>
      <c r="X405" s="5"/>
      <c r="Y405" s="5"/>
      <c r="Z405" s="5"/>
      <c r="AA405" s="5"/>
      <c r="AB405" s="5"/>
      <c r="AC405" s="5">
        <f>VALUE(SUBSTITUTE(SUBSTITUTE(SUBSTITUTE(RIGHT(B405,4),"HO",""),"O",""),"-",""))</f>
        <v>56</v>
      </c>
      <c r="AD405" s="5"/>
      <c r="AE405" s="5" t="str">
        <f>IF(ISBLANK(M405),"",IF(ISBLANK(N405),"",N405 &amp; " ") &amp; M405 &amp; " built in " &amp;R405 &amp; " on a tract of land called " &amp; S405 &amp; " patented by " &amp; TRIM(T405) &amp; " in " &amp; U405 &amp; ";  Original owner(s): " &amp; Q405)</f>
        <v/>
      </c>
      <c r="AF405" s="5" t="str">
        <f>"https://mht.maryland.gov/secure/medusa/PDF/Howard/"&amp;B405&amp;".pdf"</f>
        <v>https://mht.maryland.gov/secure/medusa/PDF/Howard/HO-056.pdf</v>
      </c>
    </row>
    <row r="406" spans="1:32" ht="57.6" x14ac:dyDescent="0.55000000000000004">
      <c r="A406" s="103" t="str">
        <f>HYPERLINK(AF406,B406)</f>
        <v>HO-254</v>
      </c>
      <c r="B406" t="s">
        <v>1149</v>
      </c>
      <c r="C406">
        <f>IFERROR(VALUE(SUBSTITUTE(B406,"HO-","")),9999)</f>
        <v>254</v>
      </c>
      <c r="D406" s="4" t="s">
        <v>1150</v>
      </c>
      <c r="E406" s="4" t="s">
        <v>1151</v>
      </c>
      <c r="F406" s="22" t="s">
        <v>3050</v>
      </c>
      <c r="G406" s="4" t="s">
        <v>509</v>
      </c>
      <c r="H406" s="4" t="s">
        <v>51</v>
      </c>
      <c r="I406" s="4"/>
      <c r="J406" s="4"/>
      <c r="K406" s="4"/>
      <c r="L406" s="4" t="s">
        <v>2583</v>
      </c>
      <c r="M406" s="4"/>
      <c r="N406" s="4"/>
      <c r="O406" s="4"/>
      <c r="P406" s="4"/>
      <c r="Q406" s="4"/>
      <c r="R406" s="22"/>
      <c r="S406" s="4"/>
      <c r="T406" s="4" t="str">
        <f>IFERROR(VLOOKUP(UPPER(S406),LandGrants[],7,FALSE),"")</f>
        <v/>
      </c>
      <c r="U406" s="4" t="str">
        <f>IFERROR(VLOOKUP(S406,LandGrants[],9,FALSE),"")</f>
        <v/>
      </c>
      <c r="V406" s="5"/>
      <c r="W406" s="5"/>
      <c r="X406" s="5"/>
      <c r="Y406" s="5"/>
      <c r="Z406" s="5"/>
      <c r="AA406" s="5"/>
      <c r="AB406" s="5"/>
      <c r="AC406" s="5">
        <f>VALUE(SUBSTITUTE(SUBSTITUTE(SUBSTITUTE(RIGHT(B406,4),"HO",""),"O",""),"-",""))</f>
        <v>254</v>
      </c>
      <c r="AD406" s="5"/>
      <c r="AE406" s="5" t="str">
        <f>IF(ISBLANK(M406),"",IF(ISBLANK(N406),"",N406 &amp; " ") &amp; M406 &amp; " built in " &amp;R406 &amp; " on a tract of land called " &amp; S406 &amp; " patented by " &amp; TRIM(T406) &amp; " in " &amp; U406 &amp; ";  Original owner(s): " &amp; Q406)</f>
        <v/>
      </c>
      <c r="AF406" s="5" t="str">
        <f>"https://mht.maryland.gov/secure/medusa/PDF/Howard/"&amp;B406&amp;".pdf"</f>
        <v>https://mht.maryland.gov/secure/medusa/PDF/Howard/HO-254.pdf</v>
      </c>
    </row>
    <row r="407" spans="1:32" ht="57.6" x14ac:dyDescent="0.55000000000000004">
      <c r="A407" s="103" t="str">
        <f>HYPERLINK(AF407,B407)</f>
        <v>HO-475</v>
      </c>
      <c r="B407" t="s">
        <v>1152</v>
      </c>
      <c r="C407">
        <f>IFERROR(VALUE(SUBSTITUTE(B407,"HO-","")),9999)</f>
        <v>475</v>
      </c>
      <c r="D407" s="4" t="s">
        <v>1153</v>
      </c>
      <c r="E407" s="4" t="s">
        <v>1154</v>
      </c>
      <c r="F407" s="22" t="s">
        <v>3051</v>
      </c>
      <c r="G407" s="4" t="s">
        <v>126</v>
      </c>
      <c r="H407" s="4" t="s">
        <v>71</v>
      </c>
      <c r="I407" s="4"/>
      <c r="J407" s="4"/>
      <c r="K407" s="4"/>
      <c r="L407" s="4" t="s">
        <v>2581</v>
      </c>
      <c r="M407" s="4"/>
      <c r="N407" s="4"/>
      <c r="O407" s="4"/>
      <c r="P407" s="4"/>
      <c r="Q407" s="4"/>
      <c r="R407" s="22"/>
      <c r="S407" s="4"/>
      <c r="T407" s="4" t="str">
        <f>IFERROR(VLOOKUP(UPPER(S407),LandGrants[],7,FALSE),"")</f>
        <v/>
      </c>
      <c r="U407" s="4" t="str">
        <f>IFERROR(VLOOKUP(S407,LandGrants[],9,FALSE),"")</f>
        <v/>
      </c>
      <c r="V407" s="5"/>
      <c r="W407" s="5"/>
      <c r="X407" s="5"/>
      <c r="Y407" s="5"/>
      <c r="Z407" s="5"/>
      <c r="AA407" s="5"/>
      <c r="AB407" s="5"/>
      <c r="AC407" s="5">
        <f>VALUE(SUBSTITUTE(SUBSTITUTE(SUBSTITUTE(RIGHT(B407,4),"HO",""),"O",""),"-",""))</f>
        <v>475</v>
      </c>
      <c r="AD407" s="5"/>
      <c r="AE407" s="5" t="str">
        <f>IF(ISBLANK(M407),"",IF(ISBLANK(N407),"",N407 &amp; " ") &amp; M407 &amp; " built in " &amp;R407 &amp; " on a tract of land called " &amp; S407 &amp; " patented by " &amp; TRIM(T407) &amp; " in " &amp; U407 &amp; ";  Original owner(s): " &amp; Q407)</f>
        <v/>
      </c>
      <c r="AF407" s="5" t="str">
        <f>"https://mht.maryland.gov/secure/medusa/PDF/Howard/"&amp;B407&amp;".pdf"</f>
        <v>https://mht.maryland.gov/secure/medusa/PDF/Howard/HO-475.pdf</v>
      </c>
    </row>
    <row r="408" spans="1:32" ht="57.6" x14ac:dyDescent="0.55000000000000004">
      <c r="A408" s="103" t="str">
        <f>HYPERLINK(AF408,B408)</f>
        <v>HO-136</v>
      </c>
      <c r="B408" t="s">
        <v>1155</v>
      </c>
      <c r="C408">
        <f>IFERROR(VALUE(SUBSTITUTE(B408,"HO-","")),9999)</f>
        <v>136</v>
      </c>
      <c r="D408" s="4" t="s">
        <v>1156</v>
      </c>
      <c r="E408" s="4" t="s">
        <v>126</v>
      </c>
      <c r="F408" s="22" t="s">
        <v>2585</v>
      </c>
      <c r="G408" s="4" t="s">
        <v>126</v>
      </c>
      <c r="H408" s="4" t="s">
        <v>40</v>
      </c>
      <c r="I408" s="4"/>
      <c r="J408" s="4"/>
      <c r="K408" s="4"/>
      <c r="L408" s="4" t="s">
        <v>2581</v>
      </c>
      <c r="M408" s="4"/>
      <c r="N408" s="4"/>
      <c r="O408" s="4"/>
      <c r="P408" s="4"/>
      <c r="Q408" s="4"/>
      <c r="R408" s="22"/>
      <c r="S408" s="4"/>
      <c r="T408" s="4" t="str">
        <f>IFERROR(VLOOKUP(UPPER(S408),LandGrants[],7,FALSE),"")</f>
        <v/>
      </c>
      <c r="U408" s="4" t="str">
        <f>IFERROR(VLOOKUP(S408,LandGrants[],9,FALSE),"")</f>
        <v/>
      </c>
      <c r="V408" s="5"/>
      <c r="W408" s="5"/>
      <c r="X408" s="5"/>
      <c r="Y408" s="5"/>
      <c r="Z408" s="5"/>
      <c r="AA408" s="5"/>
      <c r="AB408" s="5"/>
      <c r="AC408" s="5">
        <f>VALUE(SUBSTITUTE(SUBSTITUTE(SUBSTITUTE(RIGHT(B408,4),"HO",""),"O",""),"-",""))</f>
        <v>136</v>
      </c>
      <c r="AD408" s="5"/>
      <c r="AE408" s="5" t="str">
        <f>IF(ISBLANK(M408),"",IF(ISBLANK(N408),"",N408 &amp; " ") &amp; M408 &amp; " built in " &amp;R408 &amp; " on a tract of land called " &amp; S408 &amp; " patented by " &amp; TRIM(T408) &amp; " in " &amp; U408 &amp; ";  Original owner(s): " &amp; Q408)</f>
        <v/>
      </c>
      <c r="AF408" s="5" t="str">
        <f>"https://mht.maryland.gov/secure/medusa/PDF/Howard/"&amp;B408&amp;".pdf"</f>
        <v>https://mht.maryland.gov/secure/medusa/PDF/Howard/HO-136.pdf</v>
      </c>
    </row>
    <row r="409" spans="1:32" ht="57.6" x14ac:dyDescent="0.55000000000000004">
      <c r="A409" s="103" t="str">
        <f>HYPERLINK(AF409,B409)</f>
        <v>HO-941</v>
      </c>
      <c r="B409" t="s">
        <v>1157</v>
      </c>
      <c r="C409">
        <f>IFERROR(VALUE(SUBSTITUTE(B409,"HO-","")),9999)</f>
        <v>941</v>
      </c>
      <c r="D409" s="4" t="s">
        <v>1158</v>
      </c>
      <c r="E409" s="4" t="s">
        <v>1159</v>
      </c>
      <c r="F409" s="22" t="s">
        <v>3052</v>
      </c>
      <c r="G409" s="4" t="s">
        <v>284</v>
      </c>
      <c r="H409" s="4" t="s">
        <v>234</v>
      </c>
      <c r="I409" s="4" t="s">
        <v>136</v>
      </c>
      <c r="J409" s="4"/>
      <c r="K409" s="4"/>
      <c r="L409" s="4" t="s">
        <v>2581</v>
      </c>
      <c r="M409" s="4"/>
      <c r="N409" s="4"/>
      <c r="O409" s="4"/>
      <c r="P409" s="4"/>
      <c r="Q409" s="4"/>
      <c r="R409" s="22"/>
      <c r="S409" s="4"/>
      <c r="T409" s="4" t="str">
        <f>IFERROR(VLOOKUP(UPPER(S409),LandGrants[],7,FALSE),"")</f>
        <v/>
      </c>
      <c r="U409" s="4" t="str">
        <f>IFERROR(VLOOKUP(S409,LandGrants[],9,FALSE),"")</f>
        <v/>
      </c>
      <c r="V409" s="5"/>
      <c r="W409" s="5"/>
      <c r="X409" s="5"/>
      <c r="Y409" s="5"/>
      <c r="Z409" s="5"/>
      <c r="AA409" s="5"/>
      <c r="AB409" s="5"/>
      <c r="AC409" s="5">
        <f>VALUE(SUBSTITUTE(SUBSTITUTE(SUBSTITUTE(RIGHT(B409,4),"HO",""),"O",""),"-",""))</f>
        <v>941</v>
      </c>
      <c r="AD409" s="5"/>
      <c r="AE409" s="5" t="str">
        <f>IF(ISBLANK(M409),"",IF(ISBLANK(N409),"",N409 &amp; " ") &amp; M409 &amp; " built in " &amp;R409 &amp; " on a tract of land called " &amp; S409 &amp; " patented by " &amp; TRIM(T409) &amp; " in " &amp; U409 &amp; ";  Original owner(s): " &amp; Q409)</f>
        <v/>
      </c>
      <c r="AF409" s="5" t="str">
        <f>"https://mht.maryland.gov/secure/medusa/PDF/Howard/"&amp;B409&amp;".pdf"</f>
        <v>https://mht.maryland.gov/secure/medusa/PDF/Howard/HO-941.pdf</v>
      </c>
    </row>
    <row r="410" spans="1:32" ht="57.6" x14ac:dyDescent="0.55000000000000004">
      <c r="A410" s="103" t="str">
        <f>HYPERLINK(AF410,B410)</f>
        <v>HO-1074</v>
      </c>
      <c r="B410" t="s">
        <v>1160</v>
      </c>
      <c r="C410">
        <f>IFERROR(VALUE(SUBSTITUTE(B410,"HO-","")),9999)</f>
        <v>1074</v>
      </c>
      <c r="D410" s="4" t="s">
        <v>1161</v>
      </c>
      <c r="E410" s="4" t="s">
        <v>1162</v>
      </c>
      <c r="F410" s="22" t="s">
        <v>3053</v>
      </c>
      <c r="G410" s="4" t="s">
        <v>2798</v>
      </c>
      <c r="H410" s="4" t="s">
        <v>61</v>
      </c>
      <c r="I410" s="4" t="s">
        <v>136</v>
      </c>
      <c r="J410" s="4"/>
      <c r="K410" s="4"/>
      <c r="L410" s="4" t="s">
        <v>975</v>
      </c>
      <c r="M410" s="4"/>
      <c r="N410" s="4"/>
      <c r="O410" s="4"/>
      <c r="P410" s="4"/>
      <c r="Q410" s="4"/>
      <c r="R410" s="22"/>
      <c r="S410" s="4"/>
      <c r="T410" s="4" t="str">
        <f>IFERROR(VLOOKUP(UPPER(S410),LandGrants[],7,FALSE),"")</f>
        <v/>
      </c>
      <c r="U410" s="4" t="str">
        <f>IFERROR(VLOOKUP(S410,LandGrants[],9,FALSE),"")</f>
        <v/>
      </c>
      <c r="V410" s="5"/>
      <c r="W410" s="5"/>
      <c r="X410" s="5"/>
      <c r="Y410" s="5"/>
      <c r="Z410" s="5"/>
      <c r="AA410" s="5"/>
      <c r="AB410" s="5"/>
      <c r="AC410" s="5">
        <f>VALUE(SUBSTITUTE(SUBSTITUTE(SUBSTITUTE(RIGHT(B410,4),"HO",""),"O",""),"-",""))</f>
        <v>1074</v>
      </c>
      <c r="AD410" s="5"/>
      <c r="AE410" s="5" t="str">
        <f>IF(ISBLANK(M410),"",IF(ISBLANK(N410),"",N410 &amp; " ") &amp; M410 &amp; " built in " &amp;R410 &amp; " on a tract of land called " &amp; S410 &amp; " patented by " &amp; TRIM(T410) &amp; " in " &amp; U410 &amp; ";  Original owner(s): " &amp; Q410)</f>
        <v/>
      </c>
      <c r="AF410" s="5" t="str">
        <f>"https://mht.maryland.gov/secure/medusa/PDF/Howard/"&amp;B410&amp;".pdf"</f>
        <v>https://mht.maryland.gov/secure/medusa/PDF/Howard/HO-1074.pdf</v>
      </c>
    </row>
    <row r="411" spans="1:32" ht="57.6" x14ac:dyDescent="0.55000000000000004">
      <c r="A411" s="103" t="str">
        <f>HYPERLINK(AF411,B411)</f>
        <v>HO-1031</v>
      </c>
      <c r="B411" t="s">
        <v>1163</v>
      </c>
      <c r="C411">
        <f>IFERROR(VALUE(SUBSTITUTE(B411,"HO-","")),9999)</f>
        <v>1031</v>
      </c>
      <c r="D411" s="4" t="s">
        <v>1164</v>
      </c>
      <c r="E411" s="4" t="s">
        <v>1165</v>
      </c>
      <c r="F411" s="22" t="s">
        <v>3054</v>
      </c>
      <c r="G411" s="4" t="s">
        <v>3055</v>
      </c>
      <c r="H411" s="4" t="s">
        <v>86</v>
      </c>
      <c r="I411" s="4" t="s">
        <v>136</v>
      </c>
      <c r="J411" s="4"/>
      <c r="K411" s="4"/>
      <c r="L411" s="4" t="s">
        <v>975</v>
      </c>
      <c r="M411" s="4"/>
      <c r="N411" s="4"/>
      <c r="O411" s="4"/>
      <c r="P411" s="4"/>
      <c r="Q411" s="4"/>
      <c r="R411" s="22"/>
      <c r="S411" s="4"/>
      <c r="T411" s="4" t="str">
        <f>IFERROR(VLOOKUP(UPPER(S411),LandGrants[],7,FALSE),"")</f>
        <v/>
      </c>
      <c r="U411" s="4" t="str">
        <f>IFERROR(VLOOKUP(S411,LandGrants[],9,FALSE),"")</f>
        <v/>
      </c>
      <c r="V411" s="5"/>
      <c r="W411" s="5"/>
      <c r="X411" s="5"/>
      <c r="Y411" s="5"/>
      <c r="Z411" s="5"/>
      <c r="AA411" s="5"/>
      <c r="AB411" s="5"/>
      <c r="AC411" s="5">
        <f>VALUE(SUBSTITUTE(SUBSTITUTE(SUBSTITUTE(RIGHT(B411,4),"HO",""),"O",""),"-",""))</f>
        <v>1031</v>
      </c>
      <c r="AD411" s="5"/>
      <c r="AE411" s="5" t="str">
        <f>IF(ISBLANK(M411),"",IF(ISBLANK(N411),"",N411 &amp; " ") &amp; M411 &amp; " built in " &amp;R411 &amp; " on a tract of land called " &amp; S411 &amp; " patented by " &amp; TRIM(T411) &amp; " in " &amp; U411 &amp; ";  Original owner(s): " &amp; Q411)</f>
        <v/>
      </c>
      <c r="AF411" s="5" t="str">
        <f>"https://mht.maryland.gov/secure/medusa/PDF/Howard/"&amp;B411&amp;".pdf"</f>
        <v>https://mht.maryland.gov/secure/medusa/PDF/Howard/HO-1031.pdf</v>
      </c>
    </row>
    <row r="412" spans="1:32" ht="57.6" x14ac:dyDescent="0.55000000000000004">
      <c r="A412" s="103" t="str">
        <f>HYPERLINK(AF412,B412)</f>
        <v>HO-346</v>
      </c>
      <c r="B412" t="s">
        <v>1166</v>
      </c>
      <c r="C412">
        <f>IFERROR(VALUE(SUBSTITUTE(B412,"HO-","")),9999)</f>
        <v>346</v>
      </c>
      <c r="D412" s="4" t="s">
        <v>1167</v>
      </c>
      <c r="E412" s="4" t="s">
        <v>1168</v>
      </c>
      <c r="F412" s="22" t="s">
        <v>3056</v>
      </c>
      <c r="G412" s="4" t="s">
        <v>2118</v>
      </c>
      <c r="H412" s="4" t="s">
        <v>40</v>
      </c>
      <c r="I412" s="4" t="s">
        <v>136</v>
      </c>
      <c r="J412" s="4"/>
      <c r="K412" s="4"/>
      <c r="L412" s="4" t="s">
        <v>975</v>
      </c>
      <c r="M412" s="4"/>
      <c r="N412" s="4"/>
      <c r="O412" s="4"/>
      <c r="P412" s="4"/>
      <c r="Q412" s="4"/>
      <c r="R412" s="22"/>
      <c r="S412" s="4"/>
      <c r="T412" s="4" t="str">
        <f>IFERROR(VLOOKUP(UPPER(S412),LandGrants[],7,FALSE),"")</f>
        <v/>
      </c>
      <c r="U412" s="4" t="str">
        <f>IFERROR(VLOOKUP(S412,LandGrants[],9,FALSE),"")</f>
        <v/>
      </c>
      <c r="V412" s="5"/>
      <c r="W412" s="5"/>
      <c r="X412" s="5"/>
      <c r="Y412" s="5"/>
      <c r="Z412" s="5"/>
      <c r="AA412" s="5"/>
      <c r="AB412" s="5"/>
      <c r="AC412" s="5">
        <f>VALUE(SUBSTITUTE(SUBSTITUTE(SUBSTITUTE(RIGHT(B412,4),"HO",""),"O",""),"-",""))</f>
        <v>346</v>
      </c>
      <c r="AD412" s="5"/>
      <c r="AE412" s="5" t="str">
        <f>IF(ISBLANK(M412),"",IF(ISBLANK(N412),"",N412 &amp; " ") &amp; M412 &amp; " built in " &amp;R412 &amp; " on a tract of land called " &amp; S412 &amp; " patented by " &amp; TRIM(T412) &amp; " in " &amp; U412 &amp; ";  Original owner(s): " &amp; Q412)</f>
        <v/>
      </c>
      <c r="AF412" s="5" t="str">
        <f>"https://mht.maryland.gov/secure/medusa/PDF/Howard/"&amp;B412&amp;".pdf"</f>
        <v>https://mht.maryland.gov/secure/medusa/PDF/Howard/HO-346.pdf</v>
      </c>
    </row>
    <row r="413" spans="1:32" ht="57.6" x14ac:dyDescent="0.55000000000000004">
      <c r="A413" s="103" t="str">
        <f>HYPERLINK(AF413,B413)</f>
        <v>HO-517</v>
      </c>
      <c r="B413" t="s">
        <v>1169</v>
      </c>
      <c r="C413">
        <f>IFERROR(VALUE(SUBSTITUTE(B413,"HO-","")),9999)</f>
        <v>517</v>
      </c>
      <c r="D413" s="4" t="s">
        <v>1170</v>
      </c>
      <c r="E413" s="4" t="s">
        <v>1171</v>
      </c>
      <c r="F413" s="22" t="s">
        <v>3057</v>
      </c>
      <c r="G413" s="4" t="s">
        <v>139</v>
      </c>
      <c r="H413" s="4" t="s">
        <v>47</v>
      </c>
      <c r="I413" s="4" t="s">
        <v>136</v>
      </c>
      <c r="J413" s="4"/>
      <c r="K413" s="4"/>
      <c r="L413" s="4" t="s">
        <v>975</v>
      </c>
      <c r="M413" s="4"/>
      <c r="N413" s="4"/>
      <c r="O413" s="4"/>
      <c r="P413" s="4"/>
      <c r="Q413" s="4"/>
      <c r="R413" s="22"/>
      <c r="S413" s="4"/>
      <c r="T413" s="4" t="str">
        <f>IFERROR(VLOOKUP(UPPER(S413),LandGrants[],7,FALSE),"")</f>
        <v/>
      </c>
      <c r="U413" s="4" t="str">
        <f>IFERROR(VLOOKUP(S413,LandGrants[],9,FALSE),"")</f>
        <v/>
      </c>
      <c r="V413" s="5"/>
      <c r="W413" s="5"/>
      <c r="X413" s="5"/>
      <c r="Y413" s="5"/>
      <c r="Z413" s="5"/>
      <c r="AA413" s="5"/>
      <c r="AB413" s="5"/>
      <c r="AC413" s="5">
        <f>VALUE(SUBSTITUTE(SUBSTITUTE(SUBSTITUTE(RIGHT(B413,4),"HO",""),"O",""),"-",""))</f>
        <v>517</v>
      </c>
      <c r="AD413" s="5"/>
      <c r="AE413" s="5" t="str">
        <f>IF(ISBLANK(M413),"",IF(ISBLANK(N413),"",N413 &amp; " ") &amp; M413 &amp; " built in " &amp;R413 &amp; " on a tract of land called " &amp; S413 &amp; " patented by " &amp; TRIM(T413) &amp; " in " &amp; U413 &amp; ";  Original owner(s): " &amp; Q413)</f>
        <v/>
      </c>
      <c r="AF413" s="5" t="str">
        <f>"https://mht.maryland.gov/secure/medusa/PDF/Howard/"&amp;B413&amp;".pdf"</f>
        <v>https://mht.maryland.gov/secure/medusa/PDF/Howard/HO-517.pdf</v>
      </c>
    </row>
    <row r="414" spans="1:32" ht="57.6" x14ac:dyDescent="0.55000000000000004">
      <c r="A414" s="103" t="str">
        <f>HYPERLINK(AF414,B414)</f>
        <v>HO-676</v>
      </c>
      <c r="B414" t="s">
        <v>1172</v>
      </c>
      <c r="C414">
        <f>IFERROR(VALUE(SUBSTITUTE(B414,"HO-","")),9999)</f>
        <v>676</v>
      </c>
      <c r="D414" s="4" t="s">
        <v>1173</v>
      </c>
      <c r="E414" s="4" t="s">
        <v>1174</v>
      </c>
      <c r="F414" s="22" t="s">
        <v>3058</v>
      </c>
      <c r="G414" s="4" t="s">
        <v>1453</v>
      </c>
      <c r="H414" s="4" t="s">
        <v>65</v>
      </c>
      <c r="I414" s="4"/>
      <c r="J414" s="4"/>
      <c r="K414" s="4"/>
      <c r="L414" s="4" t="s">
        <v>2581</v>
      </c>
      <c r="M414" s="4"/>
      <c r="N414" s="4"/>
      <c r="O414" s="4"/>
      <c r="P414" s="4"/>
      <c r="Q414" s="4"/>
      <c r="R414" s="22"/>
      <c r="S414" s="4"/>
      <c r="T414" s="4" t="str">
        <f>IFERROR(VLOOKUP(UPPER(S414),LandGrants[],7,FALSE),"")</f>
        <v/>
      </c>
      <c r="U414" s="4" t="str">
        <f>IFERROR(VLOOKUP(S414,LandGrants[],9,FALSE),"")</f>
        <v/>
      </c>
      <c r="V414" s="5"/>
      <c r="W414" s="5"/>
      <c r="X414" s="5"/>
      <c r="Y414" s="5"/>
      <c r="Z414" s="5"/>
      <c r="AA414" s="5"/>
      <c r="AB414" s="5"/>
      <c r="AC414" s="5">
        <f>VALUE(SUBSTITUTE(SUBSTITUTE(SUBSTITUTE(RIGHT(B414,4),"HO",""),"O",""),"-",""))</f>
        <v>676</v>
      </c>
      <c r="AD414" s="5"/>
      <c r="AE414" s="5" t="str">
        <f>IF(ISBLANK(M414),"",IF(ISBLANK(N414),"",N414 &amp; " ") &amp; M414 &amp; " built in " &amp;R414 &amp; " on a tract of land called " &amp; S414 &amp; " patented by " &amp; TRIM(T414) &amp; " in " &amp; U414 &amp; ";  Original owner(s): " &amp; Q414)</f>
        <v/>
      </c>
      <c r="AF414" s="5" t="str">
        <f>"https://mht.maryland.gov/secure/medusa/PDF/Howard/"&amp;B414&amp;".pdf"</f>
        <v>https://mht.maryland.gov/secure/medusa/PDF/Howard/HO-676.pdf</v>
      </c>
    </row>
    <row r="415" spans="1:32" ht="57.6" x14ac:dyDescent="0.55000000000000004">
      <c r="A415" s="103" t="str">
        <f>HYPERLINK(AF415,B415)</f>
        <v>HO-532</v>
      </c>
      <c r="B415" t="s">
        <v>1175</v>
      </c>
      <c r="C415">
        <f>IFERROR(VALUE(SUBSTITUTE(B415,"HO-","")),9999)</f>
        <v>532</v>
      </c>
      <c r="D415" s="4" t="s">
        <v>1176</v>
      </c>
      <c r="E415" s="4" t="s">
        <v>1177</v>
      </c>
      <c r="F415" s="22" t="s">
        <v>2585</v>
      </c>
      <c r="G415" s="4" t="s">
        <v>1177</v>
      </c>
      <c r="H415" s="4" t="s">
        <v>204</v>
      </c>
      <c r="I415" s="4"/>
      <c r="J415" s="4"/>
      <c r="K415" s="4"/>
      <c r="L415" s="4" t="s">
        <v>975</v>
      </c>
      <c r="M415" s="4"/>
      <c r="N415" s="4"/>
      <c r="O415" s="4"/>
      <c r="P415" s="4"/>
      <c r="Q415" s="4"/>
      <c r="R415" s="22"/>
      <c r="S415" s="4"/>
      <c r="T415" s="4" t="str">
        <f>IFERROR(VLOOKUP(UPPER(S415),LandGrants[],7,FALSE),"")</f>
        <v/>
      </c>
      <c r="U415" s="4" t="str">
        <f>IFERROR(VLOOKUP(S415,LandGrants[],9,FALSE),"")</f>
        <v/>
      </c>
      <c r="V415" s="5"/>
      <c r="W415" s="5"/>
      <c r="X415" s="5"/>
      <c r="Y415" s="5"/>
      <c r="Z415" s="5"/>
      <c r="AA415" s="5"/>
      <c r="AB415" s="5"/>
      <c r="AC415" s="5">
        <f>VALUE(SUBSTITUTE(SUBSTITUTE(SUBSTITUTE(RIGHT(B415,4),"HO",""),"O",""),"-",""))</f>
        <v>532</v>
      </c>
      <c r="AD415" s="5"/>
      <c r="AE415" s="5" t="str">
        <f>IF(ISBLANK(M415),"",IF(ISBLANK(N415),"",N415 &amp; " ") &amp; M415 &amp; " built in " &amp;R415 &amp; " on a tract of land called " &amp; S415 &amp; " patented by " &amp; TRIM(T415) &amp; " in " &amp; U415 &amp; ";  Original owner(s): " &amp; Q415)</f>
        <v/>
      </c>
      <c r="AF415" s="5" t="str">
        <f>"https://mht.maryland.gov/secure/medusa/PDF/Howard/"&amp;B415&amp;".pdf"</f>
        <v>https://mht.maryland.gov/secure/medusa/PDF/Howard/HO-532.pdf</v>
      </c>
    </row>
    <row r="416" spans="1:32" ht="57.6" x14ac:dyDescent="0.55000000000000004">
      <c r="A416" s="103" t="str">
        <f>HYPERLINK(AF416,B416)</f>
        <v>HO-161</v>
      </c>
      <c r="B416" t="s">
        <v>1178</v>
      </c>
      <c r="C416">
        <f>IFERROR(VALUE(SUBSTITUTE(B416,"HO-","")),9999)</f>
        <v>161</v>
      </c>
      <c r="D416" s="4" t="s">
        <v>1179</v>
      </c>
      <c r="E416" s="4" t="s">
        <v>1180</v>
      </c>
      <c r="F416" s="22" t="s">
        <v>3059</v>
      </c>
      <c r="G416" s="4" t="s">
        <v>43</v>
      </c>
      <c r="H416" s="4" t="s">
        <v>36</v>
      </c>
      <c r="I416" s="4" t="s">
        <v>136</v>
      </c>
      <c r="J416" s="4"/>
      <c r="K416" s="4"/>
      <c r="L416" s="4" t="s">
        <v>975</v>
      </c>
      <c r="M416" s="4"/>
      <c r="N416" s="4"/>
      <c r="O416" s="4"/>
      <c r="P416" s="4"/>
      <c r="Q416" s="4"/>
      <c r="R416" s="22"/>
      <c r="S416" s="4"/>
      <c r="T416" s="4" t="str">
        <f>IFERROR(VLOOKUP(UPPER(S416),LandGrants[],7,FALSE),"")</f>
        <v/>
      </c>
      <c r="U416" s="4" t="str">
        <f>IFERROR(VLOOKUP(S416,LandGrants[],9,FALSE),"")</f>
        <v/>
      </c>
      <c r="V416" s="5"/>
      <c r="W416" s="5"/>
      <c r="X416" s="5"/>
      <c r="Y416" s="5"/>
      <c r="Z416" s="5"/>
      <c r="AA416" s="5"/>
      <c r="AB416" s="5"/>
      <c r="AC416" s="5">
        <f>VALUE(SUBSTITUTE(SUBSTITUTE(SUBSTITUTE(RIGHT(B416,4),"HO",""),"O",""),"-",""))</f>
        <v>161</v>
      </c>
      <c r="AD416" s="5"/>
      <c r="AE416" s="5" t="str">
        <f>IF(ISBLANK(M416),"",IF(ISBLANK(N416),"",N416 &amp; " ") &amp; M416 &amp; " built in " &amp;R416 &amp; " on a tract of land called " &amp; S416 &amp; " patented by " &amp; TRIM(T416) &amp; " in " &amp; U416 &amp; ";  Original owner(s): " &amp; Q416)</f>
        <v/>
      </c>
      <c r="AF416" s="5" t="str">
        <f>"https://mht.maryland.gov/secure/medusa/PDF/Howard/"&amp;B416&amp;".pdf"</f>
        <v>https://mht.maryland.gov/secure/medusa/PDF/Howard/HO-161.pdf</v>
      </c>
    </row>
    <row r="417" spans="1:32" ht="57.6" x14ac:dyDescent="0.55000000000000004">
      <c r="A417" s="103" t="str">
        <f>HYPERLINK(AF417,B417)</f>
        <v>HO-712</v>
      </c>
      <c r="B417" t="s">
        <v>1181</v>
      </c>
      <c r="C417">
        <f>IFERROR(VALUE(SUBSTITUTE(B417,"HO-","")),9999)</f>
        <v>712</v>
      </c>
      <c r="D417" s="4" t="s">
        <v>1182</v>
      </c>
      <c r="E417" s="4" t="s">
        <v>1183</v>
      </c>
      <c r="F417" s="22" t="s">
        <v>2744</v>
      </c>
      <c r="G417" s="4" t="s">
        <v>2849</v>
      </c>
      <c r="H417" s="4" t="s">
        <v>212</v>
      </c>
      <c r="I417" s="4" t="s">
        <v>136</v>
      </c>
      <c r="J417" s="4"/>
      <c r="K417" s="4"/>
      <c r="L417" s="4" t="s">
        <v>975</v>
      </c>
      <c r="M417" s="4"/>
      <c r="N417" s="4"/>
      <c r="O417" s="4"/>
      <c r="P417" s="4"/>
      <c r="Q417" s="4"/>
      <c r="R417" s="22"/>
      <c r="S417" s="4"/>
      <c r="T417" s="4" t="str">
        <f>IFERROR(VLOOKUP(UPPER(S417),LandGrants[],7,FALSE),"")</f>
        <v/>
      </c>
      <c r="U417" s="4" t="str">
        <f>IFERROR(VLOOKUP(S417,LandGrants[],9,FALSE),"")</f>
        <v/>
      </c>
      <c r="V417" s="5"/>
      <c r="W417" s="5"/>
      <c r="X417" s="5"/>
      <c r="Y417" s="5"/>
      <c r="Z417" s="5"/>
      <c r="AA417" s="5"/>
      <c r="AB417" s="5"/>
      <c r="AC417" s="5">
        <f>VALUE(SUBSTITUTE(SUBSTITUTE(SUBSTITUTE(RIGHT(B417,4),"HO",""),"O",""),"-",""))</f>
        <v>712</v>
      </c>
      <c r="AD417" s="5"/>
      <c r="AE417" s="5" t="str">
        <f>IF(ISBLANK(M417),"",IF(ISBLANK(N417),"",N417 &amp; " ") &amp; M417 &amp; " built in " &amp;R417 &amp; " on a tract of land called " &amp; S417 &amp; " patented by " &amp; TRIM(T417) &amp; " in " &amp; U417 &amp; ";  Original owner(s): " &amp; Q417)</f>
        <v/>
      </c>
      <c r="AF417" s="5" t="str">
        <f>"https://mht.maryland.gov/secure/medusa/PDF/Howard/"&amp;B417&amp;".pdf"</f>
        <v>https://mht.maryland.gov/secure/medusa/PDF/Howard/HO-712.pdf</v>
      </c>
    </row>
    <row r="418" spans="1:32" ht="57.6" x14ac:dyDescent="0.55000000000000004">
      <c r="A418" s="103" t="str">
        <f>HYPERLINK(AF418,B418)</f>
        <v>HO-545</v>
      </c>
      <c r="B418" t="s">
        <v>1184</v>
      </c>
      <c r="C418">
        <f>IFERROR(VALUE(SUBSTITUTE(B418,"HO-","")),9999)</f>
        <v>545</v>
      </c>
      <c r="D418" s="4" t="s">
        <v>1185</v>
      </c>
      <c r="E418" s="4" t="s">
        <v>1186</v>
      </c>
      <c r="F418" s="22" t="s">
        <v>3060</v>
      </c>
      <c r="G418" s="4" t="s">
        <v>915</v>
      </c>
      <c r="H418" s="4" t="s">
        <v>51</v>
      </c>
      <c r="I418" s="4"/>
      <c r="J418" s="4"/>
      <c r="K418" s="4"/>
      <c r="L418" s="4" t="s">
        <v>975</v>
      </c>
      <c r="M418" s="4"/>
      <c r="N418" s="4"/>
      <c r="O418" s="4"/>
      <c r="P418" s="4"/>
      <c r="Q418" s="4"/>
      <c r="R418" s="22"/>
      <c r="S418" s="4"/>
      <c r="T418" s="4" t="str">
        <f>IFERROR(VLOOKUP(UPPER(S418),LandGrants[],7,FALSE),"")</f>
        <v/>
      </c>
      <c r="U418" s="4" t="str">
        <f>IFERROR(VLOOKUP(S418,LandGrants[],9,FALSE),"")</f>
        <v/>
      </c>
      <c r="V418" s="5"/>
      <c r="W418" s="5"/>
      <c r="X418" s="5"/>
      <c r="Y418" s="5"/>
      <c r="Z418" s="5"/>
      <c r="AA418" s="5"/>
      <c r="AB418" s="5"/>
      <c r="AC418" s="5">
        <f>VALUE(SUBSTITUTE(SUBSTITUTE(SUBSTITUTE(RIGHT(B418,4),"HO",""),"O",""),"-",""))</f>
        <v>545</v>
      </c>
      <c r="AD418" s="5"/>
      <c r="AE418" s="5" t="str">
        <f>IF(ISBLANK(M418),"",IF(ISBLANK(N418),"",N418 &amp; " ") &amp; M418 &amp; " built in " &amp;R418 &amp; " on a tract of land called " &amp; S418 &amp; " patented by " &amp; TRIM(T418) &amp; " in " &amp; U418 &amp; ";  Original owner(s): " &amp; Q418)</f>
        <v/>
      </c>
      <c r="AF418" s="5" t="str">
        <f>"https://mht.maryland.gov/secure/medusa/PDF/Howard/"&amp;B418&amp;".pdf"</f>
        <v>https://mht.maryland.gov/secure/medusa/PDF/Howard/HO-545.pdf</v>
      </c>
    </row>
    <row r="419" spans="1:32" ht="57.6" x14ac:dyDescent="0.55000000000000004">
      <c r="A419" s="103" t="str">
        <f>HYPERLINK(AF419,B419)</f>
        <v>HO-880</v>
      </c>
      <c r="B419" s="107" t="s">
        <v>1187</v>
      </c>
      <c r="C419">
        <f>IFERROR(VALUE(SUBSTITUTE(B419,"HO-","")),9999)</f>
        <v>880</v>
      </c>
      <c r="D419" s="4" t="s">
        <v>1188</v>
      </c>
      <c r="E419" s="4" t="s">
        <v>1189</v>
      </c>
      <c r="F419" s="22" t="s">
        <v>3061</v>
      </c>
      <c r="G419" s="4" t="s">
        <v>3062</v>
      </c>
      <c r="H419" s="4" t="s">
        <v>71</v>
      </c>
      <c r="I419" s="4" t="s">
        <v>136</v>
      </c>
      <c r="J419" s="4"/>
      <c r="K419" s="4"/>
      <c r="L419" s="4" t="s">
        <v>2581</v>
      </c>
      <c r="M419" s="4"/>
      <c r="N419" s="4"/>
      <c r="O419" s="4"/>
      <c r="P419" s="4"/>
      <c r="Q419" s="4"/>
      <c r="R419" s="22"/>
      <c r="S419" s="4"/>
      <c r="T419" s="4" t="str">
        <f>IFERROR(VLOOKUP(UPPER(S419),LandGrants[],7,FALSE),"")</f>
        <v/>
      </c>
      <c r="U419" s="4" t="str">
        <f>IFERROR(VLOOKUP(S419,LandGrants[],9,FALSE),"")</f>
        <v/>
      </c>
      <c r="V419" s="5"/>
      <c r="W419" s="5"/>
      <c r="X419" s="5"/>
      <c r="Y419" s="5"/>
      <c r="Z419" s="5"/>
      <c r="AA419" s="5"/>
      <c r="AB419" s="5"/>
      <c r="AC419" s="5">
        <f>VALUE(SUBSTITUTE(SUBSTITUTE(SUBSTITUTE(RIGHT(B419,4),"HO",""),"O",""),"-",""))</f>
        <v>880</v>
      </c>
      <c r="AD419" s="5"/>
      <c r="AE419" s="5" t="str">
        <f>IF(ISBLANK(M419),"",IF(ISBLANK(N419),"",N419 &amp; " ") &amp; M419 &amp; " built in " &amp;R419 &amp; " on a tract of land called " &amp; S419 &amp; " patented by " &amp; TRIM(T419) &amp; " in " &amp; U419 &amp; ";  Original owner(s): " &amp; Q419)</f>
        <v/>
      </c>
      <c r="AF419" s="5" t="str">
        <f>"https://mht.maryland.gov/secure/medusa/PDF/Howard/"&amp;B419&amp;".pdf"</f>
        <v>https://mht.maryland.gov/secure/medusa/PDF/Howard/HO-880.pdf</v>
      </c>
    </row>
    <row r="420" spans="1:32" ht="57.6" x14ac:dyDescent="0.55000000000000004">
      <c r="A420" s="103" t="str">
        <f>HYPERLINK(AF420,B420)</f>
        <v>HO-537</v>
      </c>
      <c r="B420" t="s">
        <v>1190</v>
      </c>
      <c r="C420">
        <f>IFERROR(VALUE(SUBSTITUTE(B420,"HO-","")),9999)</f>
        <v>537</v>
      </c>
      <c r="D420" s="4" t="s">
        <v>1191</v>
      </c>
      <c r="E420" s="4" t="s">
        <v>1192</v>
      </c>
      <c r="F420" s="22" t="s">
        <v>2585</v>
      </c>
      <c r="G420" s="4" t="s">
        <v>1192</v>
      </c>
      <c r="H420" s="4" t="s">
        <v>71</v>
      </c>
      <c r="I420" s="4"/>
      <c r="J420" s="4"/>
      <c r="K420" s="4"/>
      <c r="L420" s="4" t="s">
        <v>975</v>
      </c>
      <c r="M420" s="4"/>
      <c r="N420" s="4"/>
      <c r="O420" s="4"/>
      <c r="P420" s="4"/>
      <c r="Q420" s="4"/>
      <c r="R420" s="22"/>
      <c r="S420" s="4"/>
      <c r="T420" s="4" t="str">
        <f>IFERROR(VLOOKUP(UPPER(S420),LandGrants[],7,FALSE),"")</f>
        <v/>
      </c>
      <c r="U420" s="4" t="str">
        <f>IFERROR(VLOOKUP(S420,LandGrants[],9,FALSE),"")</f>
        <v/>
      </c>
      <c r="V420" s="5"/>
      <c r="W420" s="5"/>
      <c r="X420" s="5"/>
      <c r="Y420" s="5"/>
      <c r="Z420" s="5"/>
      <c r="AA420" s="5"/>
      <c r="AB420" s="5"/>
      <c r="AC420" s="5">
        <f>VALUE(SUBSTITUTE(SUBSTITUTE(SUBSTITUTE(RIGHT(B420,4),"HO",""),"O",""),"-",""))</f>
        <v>537</v>
      </c>
      <c r="AD420" s="5"/>
      <c r="AE420" s="5" t="str">
        <f>IF(ISBLANK(M420),"",IF(ISBLANK(N420),"",N420 &amp; " ") &amp; M420 &amp; " built in " &amp;R420 &amp; " on a tract of land called " &amp; S420 &amp; " patented by " &amp; TRIM(T420) &amp; " in " &amp; U420 &amp; ";  Original owner(s): " &amp; Q420)</f>
        <v/>
      </c>
      <c r="AF420" s="5" t="str">
        <f>"https://mht.maryland.gov/secure/medusa/PDF/Howard/"&amp;B420&amp;".pdf"</f>
        <v>https://mht.maryland.gov/secure/medusa/PDF/Howard/HO-537.pdf</v>
      </c>
    </row>
    <row r="421" spans="1:32" ht="57.6" x14ac:dyDescent="0.55000000000000004">
      <c r="A421" s="103" t="str">
        <f>HYPERLINK(AF421,B421)</f>
        <v>HO-865</v>
      </c>
      <c r="B421" t="s">
        <v>1193</v>
      </c>
      <c r="C421">
        <f>IFERROR(VALUE(SUBSTITUTE(B421,"HO-","")),9999)</f>
        <v>865</v>
      </c>
      <c r="D421" s="4" t="s">
        <v>1194</v>
      </c>
      <c r="E421" s="4" t="s">
        <v>1195</v>
      </c>
      <c r="F421" s="22" t="s">
        <v>3063</v>
      </c>
      <c r="G421" s="4" t="s">
        <v>2969</v>
      </c>
      <c r="H421" s="4" t="s">
        <v>40</v>
      </c>
      <c r="I421" s="4" t="s">
        <v>136</v>
      </c>
      <c r="J421" s="4"/>
      <c r="K421" s="4"/>
      <c r="L421" s="4" t="s">
        <v>2581</v>
      </c>
      <c r="M421" s="4"/>
      <c r="N421" s="4"/>
      <c r="O421" s="4"/>
      <c r="P421" s="4"/>
      <c r="Q421" s="4"/>
      <c r="R421" s="22"/>
      <c r="S421" s="4"/>
      <c r="T421" s="4" t="str">
        <f>IFERROR(VLOOKUP(UPPER(S421),LandGrants[],7,FALSE),"")</f>
        <v/>
      </c>
      <c r="U421" s="4" t="str">
        <f>IFERROR(VLOOKUP(S421,LandGrants[],9,FALSE),"")</f>
        <v/>
      </c>
      <c r="V421" s="5"/>
      <c r="W421" s="5"/>
      <c r="X421" s="5"/>
      <c r="Y421" s="5"/>
      <c r="Z421" s="5"/>
      <c r="AA421" s="5"/>
      <c r="AB421" s="5"/>
      <c r="AC421" s="5">
        <f>VALUE(SUBSTITUTE(SUBSTITUTE(SUBSTITUTE(RIGHT(B421,4),"HO",""),"O",""),"-",""))</f>
        <v>865</v>
      </c>
      <c r="AD421" s="5"/>
      <c r="AE421" s="5" t="str">
        <f>IF(ISBLANK(M421),"",IF(ISBLANK(N421),"",N421 &amp; " ") &amp; M421 &amp; " built in " &amp;R421 &amp; " on a tract of land called " &amp; S421 &amp; " patented by " &amp; TRIM(T421) &amp; " in " &amp; U421 &amp; ";  Original owner(s): " &amp; Q421)</f>
        <v/>
      </c>
      <c r="AF421" s="5" t="str">
        <f>"https://mht.maryland.gov/secure/medusa/PDF/Howard/"&amp;B421&amp;".pdf"</f>
        <v>https://mht.maryland.gov/secure/medusa/PDF/Howard/HO-865.pdf</v>
      </c>
    </row>
    <row r="422" spans="1:32" ht="57.6" x14ac:dyDescent="0.55000000000000004">
      <c r="A422" s="103" t="str">
        <f>HYPERLINK(AF422,B422)</f>
        <v>HO-465</v>
      </c>
      <c r="B422" t="s">
        <v>1196</v>
      </c>
      <c r="C422">
        <f>IFERROR(VALUE(SUBSTITUTE(B422,"HO-","")),9999)</f>
        <v>465</v>
      </c>
      <c r="D422" s="4" t="s">
        <v>1197</v>
      </c>
      <c r="E422" s="4" t="s">
        <v>1198</v>
      </c>
      <c r="F422" s="22" t="s">
        <v>3064</v>
      </c>
      <c r="G422" s="4" t="s">
        <v>126</v>
      </c>
      <c r="H422" s="4" t="s">
        <v>71</v>
      </c>
      <c r="I422" s="4"/>
      <c r="J422" s="4"/>
      <c r="K422" s="4"/>
      <c r="L422" s="4" t="s">
        <v>975</v>
      </c>
      <c r="M422" s="4"/>
      <c r="N422" s="4"/>
      <c r="O422" s="4"/>
      <c r="P422" s="4"/>
      <c r="Q422" s="4"/>
      <c r="R422" s="22"/>
      <c r="S422" s="4"/>
      <c r="T422" s="4" t="str">
        <f>IFERROR(VLOOKUP(UPPER(S422),LandGrants[],7,FALSE),"")</f>
        <v/>
      </c>
      <c r="U422" s="4" t="str">
        <f>IFERROR(VLOOKUP(S422,LandGrants[],9,FALSE),"")</f>
        <v/>
      </c>
      <c r="V422" s="5"/>
      <c r="W422" s="5"/>
      <c r="X422" s="5"/>
      <c r="Y422" s="5"/>
      <c r="Z422" s="5"/>
      <c r="AA422" s="5"/>
      <c r="AB422" s="5"/>
      <c r="AC422" s="5">
        <f>VALUE(SUBSTITUTE(SUBSTITUTE(SUBSTITUTE(RIGHT(B422,4),"HO",""),"O",""),"-",""))</f>
        <v>465</v>
      </c>
      <c r="AD422" s="5"/>
      <c r="AE422" s="5" t="str">
        <f>IF(ISBLANK(M422),"",IF(ISBLANK(N422),"",N422 &amp; " ") &amp; M422 &amp; " built in " &amp;R422 &amp; " on a tract of land called " &amp; S422 &amp; " patented by " &amp; TRIM(T422) &amp; " in " &amp; U422 &amp; ";  Original owner(s): " &amp; Q422)</f>
        <v/>
      </c>
      <c r="AF422" s="5" t="str">
        <f>"https://mht.maryland.gov/secure/medusa/PDF/Howard/"&amp;B422&amp;".pdf"</f>
        <v>https://mht.maryland.gov/secure/medusa/PDF/Howard/HO-465.pdf</v>
      </c>
    </row>
    <row r="423" spans="1:32" ht="57.6" x14ac:dyDescent="0.55000000000000004">
      <c r="A423" s="103" t="str">
        <f>HYPERLINK(AF423,B423)</f>
        <v>HO-097</v>
      </c>
      <c r="B423" t="s">
        <v>10236</v>
      </c>
      <c r="C423">
        <f>IFERROR(VALUE(SUBSTITUTE(B423,"HO-","")),9999)</f>
        <v>97</v>
      </c>
      <c r="D423" s="4" t="s">
        <v>1199</v>
      </c>
      <c r="E423" s="4" t="s">
        <v>1200</v>
      </c>
      <c r="F423" s="22" t="s">
        <v>3065</v>
      </c>
      <c r="G423" s="4" t="s">
        <v>1713</v>
      </c>
      <c r="H423" s="4" t="s">
        <v>40</v>
      </c>
      <c r="I423" s="4" t="s">
        <v>136</v>
      </c>
      <c r="J423" s="4"/>
      <c r="K423" s="4"/>
      <c r="L423" s="4" t="s">
        <v>975</v>
      </c>
      <c r="M423" s="4"/>
      <c r="N423" s="4"/>
      <c r="O423" s="4"/>
      <c r="P423" s="4"/>
      <c r="Q423" s="4"/>
      <c r="R423" s="22"/>
      <c r="S423" s="4"/>
      <c r="T423" s="4" t="str">
        <f>IFERROR(VLOOKUP(UPPER(S423),LandGrants[],7,FALSE),"")</f>
        <v/>
      </c>
      <c r="U423" s="4" t="str">
        <f>IFERROR(VLOOKUP(S423,LandGrants[],9,FALSE),"")</f>
        <v/>
      </c>
      <c r="V423" s="5"/>
      <c r="W423" s="5"/>
      <c r="X423" s="5"/>
      <c r="Y423" s="5"/>
      <c r="Z423" s="5"/>
      <c r="AA423" s="5"/>
      <c r="AB423" s="5"/>
      <c r="AC423" s="5">
        <f>VALUE(SUBSTITUTE(SUBSTITUTE(SUBSTITUTE(RIGHT(B423,4),"HO",""),"O",""),"-",""))</f>
        <v>97</v>
      </c>
      <c r="AD423" s="5"/>
      <c r="AE423" s="5" t="str">
        <f>IF(ISBLANK(M423),"",IF(ISBLANK(N423),"",N423 &amp; " ") &amp; M423 &amp; " built in " &amp;R423 &amp; " on a tract of land called " &amp; S423 &amp; " patented by " &amp; TRIM(T423) &amp; " in " &amp; U423 &amp; ";  Original owner(s): " &amp; Q423)</f>
        <v/>
      </c>
      <c r="AF423" s="5" t="str">
        <f>"https://mht.maryland.gov/secure/medusa/PDF/Howard/"&amp;B423&amp;".pdf"</f>
        <v>https://mht.maryland.gov/secure/medusa/PDF/Howard/HO-097.pdf</v>
      </c>
    </row>
    <row r="424" spans="1:32" ht="57.6" x14ac:dyDescent="0.55000000000000004">
      <c r="A424" s="103" t="str">
        <f>HYPERLINK(AF424,B424)</f>
        <v>HO-466</v>
      </c>
      <c r="B424" t="s">
        <v>1201</v>
      </c>
      <c r="C424">
        <f>IFERROR(VALUE(SUBSTITUTE(B424,"HO-","")),9999)</f>
        <v>466</v>
      </c>
      <c r="D424" s="4" t="s">
        <v>1202</v>
      </c>
      <c r="E424" s="4" t="s">
        <v>1203</v>
      </c>
      <c r="F424" s="22" t="s">
        <v>3066</v>
      </c>
      <c r="G424" s="4" t="s">
        <v>126</v>
      </c>
      <c r="H424" s="4" t="s">
        <v>36</v>
      </c>
      <c r="I424" s="4"/>
      <c r="J424" s="4"/>
      <c r="K424" s="4"/>
      <c r="L424" s="4" t="s">
        <v>975</v>
      </c>
      <c r="M424" s="4"/>
      <c r="N424" s="4"/>
      <c r="O424" s="4"/>
      <c r="P424" s="4"/>
      <c r="Q424" s="4"/>
      <c r="R424" s="22"/>
      <c r="S424" s="4"/>
      <c r="T424" s="4" t="str">
        <f>IFERROR(VLOOKUP(UPPER(S424),LandGrants[],7,FALSE),"")</f>
        <v/>
      </c>
      <c r="U424" s="4" t="str">
        <f>IFERROR(VLOOKUP(S424,LandGrants[],9,FALSE),"")</f>
        <v/>
      </c>
      <c r="V424" s="5"/>
      <c r="W424" s="5"/>
      <c r="X424" s="5"/>
      <c r="Y424" s="5"/>
      <c r="Z424" s="5"/>
      <c r="AA424" s="5"/>
      <c r="AB424" s="5"/>
      <c r="AC424" s="5">
        <f>VALUE(SUBSTITUTE(SUBSTITUTE(SUBSTITUTE(RIGHT(B424,4),"HO",""),"O",""),"-",""))</f>
        <v>466</v>
      </c>
      <c r="AD424" s="5"/>
      <c r="AE424" s="5" t="str">
        <f>IF(ISBLANK(M424),"",IF(ISBLANK(N424),"",N424 &amp; " ") &amp; M424 &amp; " built in " &amp;R424 &amp; " on a tract of land called " &amp; S424 &amp; " patented by " &amp; TRIM(T424) &amp; " in " &amp; U424 &amp; ";  Original owner(s): " &amp; Q424)</f>
        <v/>
      </c>
      <c r="AF424" s="5" t="str">
        <f>"https://mht.maryland.gov/secure/medusa/PDF/Howard/"&amp;B424&amp;".pdf"</f>
        <v>https://mht.maryland.gov/secure/medusa/PDF/Howard/HO-466.pdf</v>
      </c>
    </row>
    <row r="425" spans="1:32" ht="57.6" x14ac:dyDescent="0.55000000000000004">
      <c r="A425" s="103" t="str">
        <f>HYPERLINK(AF425,B425)</f>
        <v>HO-876</v>
      </c>
      <c r="B425" t="s">
        <v>1204</v>
      </c>
      <c r="C425">
        <f>IFERROR(VALUE(SUBSTITUTE(B425,"HO-","")),9999)</f>
        <v>876</v>
      </c>
      <c r="D425" s="4" t="s">
        <v>1205</v>
      </c>
      <c r="E425" s="4" t="s">
        <v>1206</v>
      </c>
      <c r="F425" s="22">
        <v>2948</v>
      </c>
      <c r="G425" s="4" t="s">
        <v>2727</v>
      </c>
      <c r="H425" s="4" t="s">
        <v>40</v>
      </c>
      <c r="I425" s="4" t="s">
        <v>136</v>
      </c>
      <c r="J425" s="4"/>
      <c r="K425" s="4"/>
      <c r="L425" s="4" t="s">
        <v>2591</v>
      </c>
      <c r="M425" s="4"/>
      <c r="N425" s="4"/>
      <c r="O425" s="4"/>
      <c r="P425" s="4"/>
      <c r="Q425" s="4"/>
      <c r="R425" s="22"/>
      <c r="S425" s="4"/>
      <c r="T425" s="4" t="str">
        <f>IFERROR(VLOOKUP(UPPER(S425),LandGrants[],7,FALSE),"")</f>
        <v/>
      </c>
      <c r="U425" s="4" t="str">
        <f>IFERROR(VLOOKUP(S425,LandGrants[],9,FALSE),"")</f>
        <v/>
      </c>
      <c r="V425" s="5"/>
      <c r="W425" s="5"/>
      <c r="X425" s="5"/>
      <c r="Y425" s="5"/>
      <c r="Z425" s="5"/>
      <c r="AA425" s="5"/>
      <c r="AB425" s="5"/>
      <c r="AC425" s="5">
        <f>VALUE(SUBSTITUTE(SUBSTITUTE(SUBSTITUTE(RIGHT(B425,4),"HO",""),"O",""),"-",""))</f>
        <v>876</v>
      </c>
      <c r="AD425" s="5"/>
      <c r="AE425" s="5" t="str">
        <f>IF(ISBLANK(M425),"",IF(ISBLANK(N425),"",N425 &amp; " ") &amp; M425 &amp; " built in " &amp;R425 &amp; " on a tract of land called " &amp; S425 &amp; " patented by " &amp; TRIM(T425) &amp; " in " &amp; U425 &amp; ";  Original owner(s): " &amp; Q425)</f>
        <v/>
      </c>
      <c r="AF425" s="5" t="str">
        <f>"https://mht.maryland.gov/secure/medusa/PDF/Howard/"&amp;B425&amp;".pdf"</f>
        <v>https://mht.maryland.gov/secure/medusa/PDF/Howard/HO-876.pdf</v>
      </c>
    </row>
    <row r="426" spans="1:32" ht="57.6" x14ac:dyDescent="0.55000000000000004">
      <c r="A426" s="103" t="str">
        <f>HYPERLINK(AF426,B426)</f>
        <v>HO-964</v>
      </c>
      <c r="B426" s="107" t="s">
        <v>1207</v>
      </c>
      <c r="C426">
        <f>IFERROR(VALUE(SUBSTITUTE(B426,"HO-","")),9999)</f>
        <v>964</v>
      </c>
      <c r="D426" s="4" t="s">
        <v>1208</v>
      </c>
      <c r="E426" s="4" t="s">
        <v>1209</v>
      </c>
      <c r="F426" s="22" t="s">
        <v>3067</v>
      </c>
      <c r="G426" s="4" t="s">
        <v>2374</v>
      </c>
      <c r="H426" s="4" t="s">
        <v>181</v>
      </c>
      <c r="I426" s="4" t="s">
        <v>136</v>
      </c>
      <c r="J426" s="4"/>
      <c r="K426" s="4"/>
      <c r="L426" s="4" t="s">
        <v>975</v>
      </c>
      <c r="M426" s="4"/>
      <c r="N426" s="4" t="s">
        <v>2604</v>
      </c>
      <c r="O426" s="4"/>
      <c r="P426" s="4"/>
      <c r="Q426" s="4"/>
      <c r="R426" s="22"/>
      <c r="S426" s="4"/>
      <c r="T426" s="4" t="str">
        <f>IFERROR(VLOOKUP(UPPER(S426),LandGrants[],7,FALSE),"")</f>
        <v/>
      </c>
      <c r="U426" s="4" t="str">
        <f>IFERROR(VLOOKUP(S426,LandGrants[],9,FALSE),"")</f>
        <v/>
      </c>
      <c r="V426" s="5"/>
      <c r="W426" s="5"/>
      <c r="X426" s="5"/>
      <c r="Y426" s="5"/>
      <c r="Z426" s="5"/>
      <c r="AA426" s="5"/>
      <c r="AB426" s="5"/>
      <c r="AC426" s="5">
        <f>VALUE(SUBSTITUTE(SUBSTITUTE(SUBSTITUTE(RIGHT(B426,4),"HO",""),"O",""),"-",""))</f>
        <v>964</v>
      </c>
      <c r="AD426" s="5"/>
      <c r="AE426" s="5" t="str">
        <f>IF(ISBLANK(M426),"",IF(ISBLANK(N426),"",N426 &amp; " ") &amp; M426 &amp; " built in " &amp;R426 &amp; " on a tract of land called " &amp; S426 &amp; " patented by " &amp; TRIM(T426) &amp; " in " &amp; U426 &amp; ";  Original owner(s): " &amp; Q426)</f>
        <v/>
      </c>
      <c r="AF426" s="5" t="str">
        <f>"https://mht.maryland.gov/secure/medusa/PDF/Howard/"&amp;B426&amp;".pdf"</f>
        <v>https://mht.maryland.gov/secure/medusa/PDF/Howard/HO-964.pdf</v>
      </c>
    </row>
    <row r="427" spans="1:32" ht="57.6" x14ac:dyDescent="0.55000000000000004">
      <c r="A427" s="103" t="str">
        <f>HYPERLINK(AF427,B427)</f>
        <v>HO-1079</v>
      </c>
      <c r="B427" t="s">
        <v>1210</v>
      </c>
      <c r="C427">
        <f>IFERROR(VALUE(SUBSTITUTE(B427,"HO-","")),9999)</f>
        <v>1079</v>
      </c>
      <c r="D427" s="4" t="s">
        <v>1211</v>
      </c>
      <c r="E427" s="4" t="s">
        <v>1212</v>
      </c>
      <c r="F427" s="22" t="s">
        <v>3068</v>
      </c>
      <c r="G427" s="4" t="s">
        <v>3069</v>
      </c>
      <c r="H427" s="4" t="s">
        <v>40</v>
      </c>
      <c r="I427" s="4" t="s">
        <v>136</v>
      </c>
      <c r="J427" s="4"/>
      <c r="K427" s="4"/>
      <c r="L427" s="4" t="s">
        <v>975</v>
      </c>
      <c r="M427" s="4"/>
      <c r="N427" s="4"/>
      <c r="O427" s="4"/>
      <c r="P427" s="4"/>
      <c r="Q427" s="4"/>
      <c r="R427" s="22"/>
      <c r="S427" s="4"/>
      <c r="T427" s="4" t="str">
        <f>IFERROR(VLOOKUP(UPPER(S427),LandGrants[],7,FALSE),"")</f>
        <v/>
      </c>
      <c r="U427" s="4" t="str">
        <f>IFERROR(VLOOKUP(S427,LandGrants[],9,FALSE),"")</f>
        <v/>
      </c>
      <c r="V427" s="5"/>
      <c r="W427" s="5"/>
      <c r="X427" s="5"/>
      <c r="Y427" s="5"/>
      <c r="Z427" s="5"/>
      <c r="AA427" s="5"/>
      <c r="AB427" s="5"/>
      <c r="AC427" s="5">
        <f>VALUE(SUBSTITUTE(SUBSTITUTE(SUBSTITUTE(RIGHT(B427,4),"HO",""),"O",""),"-",""))</f>
        <v>1079</v>
      </c>
      <c r="AD427" s="5"/>
      <c r="AE427" s="5" t="str">
        <f>IF(ISBLANK(M427),"",IF(ISBLANK(N427),"",N427 &amp; " ") &amp; M427 &amp; " built in " &amp;R427 &amp; " on a tract of land called " &amp; S427 &amp; " patented by " &amp; TRIM(T427) &amp; " in " &amp; U427 &amp; ";  Original owner(s): " &amp; Q427)</f>
        <v/>
      </c>
      <c r="AF427" s="5" t="str">
        <f>"https://mht.maryland.gov/secure/medusa/PDF/Howard/"&amp;B427&amp;".pdf"</f>
        <v>https://mht.maryland.gov/secure/medusa/PDF/Howard/HO-1079.pdf</v>
      </c>
    </row>
    <row r="428" spans="1:32" ht="57.6" x14ac:dyDescent="0.55000000000000004">
      <c r="A428" s="103" t="str">
        <f>HYPERLINK(AF428,B428)</f>
        <v>HO-909</v>
      </c>
      <c r="B428" t="s">
        <v>1213</v>
      </c>
      <c r="C428">
        <f>IFERROR(VALUE(SUBSTITUTE(B428,"HO-","")),9999)</f>
        <v>909</v>
      </c>
      <c r="D428" s="4" t="s">
        <v>1214</v>
      </c>
      <c r="E428" s="4" t="s">
        <v>1215</v>
      </c>
      <c r="F428" s="22" t="s">
        <v>3070</v>
      </c>
      <c r="G428" s="4" t="s">
        <v>2084</v>
      </c>
      <c r="H428" s="4" t="s">
        <v>40</v>
      </c>
      <c r="I428" s="4" t="s">
        <v>136</v>
      </c>
      <c r="J428" s="4"/>
      <c r="K428" s="4"/>
      <c r="L428" s="4" t="s">
        <v>975</v>
      </c>
      <c r="M428" s="4"/>
      <c r="N428" s="4"/>
      <c r="O428" s="4"/>
      <c r="P428" s="4"/>
      <c r="Q428" s="4"/>
      <c r="R428" s="22"/>
      <c r="S428" s="4"/>
      <c r="T428" s="4" t="str">
        <f>IFERROR(VLOOKUP(UPPER(S428),LandGrants[],7,FALSE),"")</f>
        <v/>
      </c>
      <c r="U428" s="4" t="str">
        <f>IFERROR(VLOOKUP(S428,LandGrants[],9,FALSE),"")</f>
        <v/>
      </c>
      <c r="V428" s="5"/>
      <c r="W428" s="5"/>
      <c r="X428" s="5"/>
      <c r="Y428" s="5"/>
      <c r="Z428" s="5"/>
      <c r="AA428" s="5"/>
      <c r="AB428" s="5"/>
      <c r="AC428" s="5">
        <f>VALUE(SUBSTITUTE(SUBSTITUTE(SUBSTITUTE(RIGHT(B428,4),"HO",""),"O",""),"-",""))</f>
        <v>909</v>
      </c>
      <c r="AD428" s="5"/>
      <c r="AE428" s="5" t="str">
        <f>IF(ISBLANK(M428),"",IF(ISBLANK(N428),"",N428 &amp; " ") &amp; M428 &amp; " built in " &amp;R428 &amp; " on a tract of land called " &amp; S428 &amp; " patented by " &amp; TRIM(T428) &amp; " in " &amp; U428 &amp; ";  Original owner(s): " &amp; Q428)</f>
        <v/>
      </c>
      <c r="AF428" s="5" t="str">
        <f>"https://mht.maryland.gov/secure/medusa/PDF/Howard/"&amp;B428&amp;".pdf"</f>
        <v>https://mht.maryland.gov/secure/medusa/PDF/Howard/HO-909.pdf</v>
      </c>
    </row>
    <row r="429" spans="1:32" ht="57.6" x14ac:dyDescent="0.55000000000000004">
      <c r="A429" s="103" t="str">
        <f>HYPERLINK(AF429,B429)</f>
        <v>HO-1044</v>
      </c>
      <c r="B429" t="s">
        <v>1216</v>
      </c>
      <c r="C429">
        <f>IFERROR(VALUE(SUBSTITUTE(B429,"HO-","")),9999)</f>
        <v>1044</v>
      </c>
      <c r="D429" s="4" t="s">
        <v>1217</v>
      </c>
      <c r="E429" s="4" t="s">
        <v>1218</v>
      </c>
      <c r="F429" s="22" t="s">
        <v>3071</v>
      </c>
      <c r="G429" s="4" t="s">
        <v>2739</v>
      </c>
      <c r="H429" s="4" t="s">
        <v>1219</v>
      </c>
      <c r="I429" s="4" t="s">
        <v>136</v>
      </c>
      <c r="J429" s="4"/>
      <c r="K429" s="4"/>
      <c r="L429" s="4" t="s">
        <v>975</v>
      </c>
      <c r="M429" s="4"/>
      <c r="N429" s="4"/>
      <c r="O429" s="4"/>
      <c r="P429" s="4"/>
      <c r="Q429" s="4"/>
      <c r="R429" s="22"/>
      <c r="S429" s="4"/>
      <c r="T429" s="4" t="str">
        <f>IFERROR(VLOOKUP(UPPER(S429),LandGrants[],7,FALSE),"")</f>
        <v/>
      </c>
      <c r="U429" s="4" t="str">
        <f>IFERROR(VLOOKUP(S429,LandGrants[],9,FALSE),"")</f>
        <v/>
      </c>
      <c r="V429" s="5"/>
      <c r="W429" s="5"/>
      <c r="X429" s="5"/>
      <c r="Y429" s="5"/>
      <c r="Z429" s="5"/>
      <c r="AA429" s="5"/>
      <c r="AB429" s="5"/>
      <c r="AC429" s="5">
        <f>VALUE(SUBSTITUTE(SUBSTITUTE(SUBSTITUTE(RIGHT(B429,4),"HO",""),"O",""),"-",""))</f>
        <v>1044</v>
      </c>
      <c r="AD429" s="5"/>
      <c r="AE429" s="5" t="str">
        <f>IF(ISBLANK(M429),"",IF(ISBLANK(N429),"",N429 &amp; " ") &amp; M429 &amp; " built in " &amp;R429 &amp; " on a tract of land called " &amp; S429 &amp; " patented by " &amp; TRIM(T429) &amp; " in " &amp; U429 &amp; ";  Original owner(s): " &amp; Q429)</f>
        <v/>
      </c>
      <c r="AF429" s="5" t="str">
        <f>"https://mht.maryland.gov/secure/medusa/PDF/Howard/"&amp;B429&amp;".pdf"</f>
        <v>https://mht.maryland.gov/secure/medusa/PDF/Howard/HO-1044.pdf</v>
      </c>
    </row>
    <row r="430" spans="1:32" ht="57.6" x14ac:dyDescent="0.55000000000000004">
      <c r="A430" s="103" t="str">
        <f>HYPERLINK(AF430,B430)</f>
        <v>HO-1003</v>
      </c>
      <c r="B430" t="s">
        <v>1220</v>
      </c>
      <c r="C430">
        <f>IFERROR(VALUE(SUBSTITUTE(B430,"HO-","")),9999)</f>
        <v>1003</v>
      </c>
      <c r="D430" s="4" t="s">
        <v>1221</v>
      </c>
      <c r="E430" s="4" t="s">
        <v>1222</v>
      </c>
      <c r="F430" s="22" t="s">
        <v>3072</v>
      </c>
      <c r="G430" s="4" t="s">
        <v>2921</v>
      </c>
      <c r="H430" s="4" t="s">
        <v>40</v>
      </c>
      <c r="I430" s="4" t="s">
        <v>136</v>
      </c>
      <c r="J430" s="4"/>
      <c r="K430" s="4"/>
      <c r="L430" s="4" t="s">
        <v>975</v>
      </c>
      <c r="M430" s="4"/>
      <c r="N430" s="4"/>
      <c r="O430" s="4"/>
      <c r="P430" s="4"/>
      <c r="Q430" s="4"/>
      <c r="R430" s="22"/>
      <c r="S430" s="4"/>
      <c r="T430" s="4" t="str">
        <f>IFERROR(VLOOKUP(UPPER(S430),LandGrants[],7,FALSE),"")</f>
        <v/>
      </c>
      <c r="U430" s="4" t="str">
        <f>IFERROR(VLOOKUP(S430,LandGrants[],9,FALSE),"")</f>
        <v/>
      </c>
      <c r="V430" s="5"/>
      <c r="W430" s="5"/>
      <c r="X430" s="5"/>
      <c r="Y430" s="5"/>
      <c r="Z430" s="5"/>
      <c r="AA430" s="5"/>
      <c r="AB430" s="5"/>
      <c r="AC430" s="5">
        <f>VALUE(SUBSTITUTE(SUBSTITUTE(SUBSTITUTE(RIGHT(B430,4),"HO",""),"O",""),"-",""))</f>
        <v>1003</v>
      </c>
      <c r="AD430" s="5"/>
      <c r="AE430" s="5" t="str">
        <f>IF(ISBLANK(M430),"",IF(ISBLANK(N430),"",N430 &amp; " ") &amp; M430 &amp; " built in " &amp;R430 &amp; " on a tract of land called " &amp; S430 &amp; " patented by " &amp; TRIM(T430) &amp; " in " &amp; U430 &amp; ";  Original owner(s): " &amp; Q430)</f>
        <v/>
      </c>
      <c r="AF430" s="5" t="str">
        <f>"https://mht.maryland.gov/secure/medusa/PDF/Howard/"&amp;B430&amp;".pdf"</f>
        <v>https://mht.maryland.gov/secure/medusa/PDF/Howard/HO-1003.pdf</v>
      </c>
    </row>
    <row r="431" spans="1:32" ht="57.6" x14ac:dyDescent="0.55000000000000004">
      <c r="A431" s="103" t="str">
        <f>HYPERLINK(AF431,B431)</f>
        <v>HO-242</v>
      </c>
      <c r="B431" t="s">
        <v>1223</v>
      </c>
      <c r="C431">
        <f>IFERROR(VALUE(SUBSTITUTE(B431,"HO-","")),9999)</f>
        <v>242</v>
      </c>
      <c r="D431" s="4" t="s">
        <v>1224</v>
      </c>
      <c r="E431" s="4" t="s">
        <v>943</v>
      </c>
      <c r="F431" s="22" t="s">
        <v>2964</v>
      </c>
      <c r="G431" s="4" t="s">
        <v>197</v>
      </c>
      <c r="H431" s="4" t="s">
        <v>40</v>
      </c>
      <c r="I431" s="4"/>
      <c r="J431" s="4"/>
      <c r="K431" s="4"/>
      <c r="L431" s="4" t="s">
        <v>975</v>
      </c>
      <c r="M431" s="4"/>
      <c r="N431" s="4"/>
      <c r="O431" s="4"/>
      <c r="P431" s="4"/>
      <c r="Q431" s="4"/>
      <c r="R431" s="22"/>
      <c r="S431" s="4"/>
      <c r="T431" s="4" t="str">
        <f>IFERROR(VLOOKUP(UPPER(S431),LandGrants[],7,FALSE),"")</f>
        <v/>
      </c>
      <c r="U431" s="4" t="str">
        <f>IFERROR(VLOOKUP(S431,LandGrants[],9,FALSE),"")</f>
        <v/>
      </c>
      <c r="V431" s="5"/>
      <c r="W431" s="5"/>
      <c r="X431" s="5"/>
      <c r="Y431" s="5"/>
      <c r="Z431" s="5"/>
      <c r="AA431" s="5"/>
      <c r="AB431" s="5"/>
      <c r="AC431" s="5">
        <f>VALUE(SUBSTITUTE(SUBSTITUTE(SUBSTITUTE(RIGHT(B431,4),"HO",""),"O",""),"-",""))</f>
        <v>242</v>
      </c>
      <c r="AD431" s="5"/>
      <c r="AE431" s="5" t="str">
        <f>IF(ISBLANK(M431),"",IF(ISBLANK(N431),"",N431 &amp; " ") &amp; M431 &amp; " built in " &amp;R431 &amp; " on a tract of land called " &amp; S431 &amp; " patented by " &amp; TRIM(T431) &amp; " in " &amp; U431 &amp; ";  Original owner(s): " &amp; Q431)</f>
        <v/>
      </c>
      <c r="AF431" s="5" t="str">
        <f>"https://mht.maryland.gov/secure/medusa/PDF/Howard/"&amp;B431&amp;".pdf"</f>
        <v>https://mht.maryland.gov/secure/medusa/PDF/Howard/HO-242.pdf</v>
      </c>
    </row>
    <row r="432" spans="1:32" ht="57.6" x14ac:dyDescent="0.55000000000000004">
      <c r="A432" s="103" t="str">
        <f>HYPERLINK(AF432,B432)</f>
        <v>HO-801</v>
      </c>
      <c r="B432" t="s">
        <v>1225</v>
      </c>
      <c r="C432">
        <f>IFERROR(VALUE(SUBSTITUTE(B432,"HO-","")),9999)</f>
        <v>801</v>
      </c>
      <c r="D432" s="4" t="s">
        <v>1226</v>
      </c>
      <c r="E432" s="4" t="s">
        <v>1227</v>
      </c>
      <c r="F432" s="22" t="s">
        <v>3073</v>
      </c>
      <c r="G432" s="4" t="s">
        <v>3074</v>
      </c>
      <c r="H432" s="4" t="s">
        <v>212</v>
      </c>
      <c r="I432" s="4" t="s">
        <v>136</v>
      </c>
      <c r="J432" s="4"/>
      <c r="K432" s="4"/>
      <c r="L432" s="4" t="s">
        <v>975</v>
      </c>
      <c r="M432" s="4"/>
      <c r="N432" s="4"/>
      <c r="O432" s="4"/>
      <c r="P432" s="4"/>
      <c r="Q432" s="4"/>
      <c r="R432" s="22"/>
      <c r="S432" s="4"/>
      <c r="T432" s="4" t="str">
        <f>IFERROR(VLOOKUP(UPPER(S432),LandGrants[],7,FALSE),"")</f>
        <v/>
      </c>
      <c r="U432" s="4" t="str">
        <f>IFERROR(VLOOKUP(S432,LandGrants[],9,FALSE),"")</f>
        <v/>
      </c>
      <c r="V432" s="5"/>
      <c r="W432" s="5"/>
      <c r="X432" s="5"/>
      <c r="Y432" s="5"/>
      <c r="Z432" s="5"/>
      <c r="AA432" s="5"/>
      <c r="AB432" s="5"/>
      <c r="AC432" s="5">
        <f>VALUE(SUBSTITUTE(SUBSTITUTE(SUBSTITUTE(RIGHT(B432,4),"HO",""),"O",""),"-",""))</f>
        <v>801</v>
      </c>
      <c r="AD432" s="5"/>
      <c r="AE432" s="5" t="str">
        <f>IF(ISBLANK(M432),"",IF(ISBLANK(N432),"",N432 &amp; " ") &amp; M432 &amp; " built in " &amp;R432 &amp; " on a tract of land called " &amp; S432 &amp; " patented by " &amp; TRIM(T432) &amp; " in " &amp; U432 &amp; ";  Original owner(s): " &amp; Q432)</f>
        <v/>
      </c>
      <c r="AF432" s="5" t="str">
        <f>"https://mht.maryland.gov/secure/medusa/PDF/Howard/"&amp;B432&amp;".pdf"</f>
        <v>https://mht.maryland.gov/secure/medusa/PDF/Howard/HO-801.pdf</v>
      </c>
    </row>
    <row r="433" spans="1:32" ht="86.4" x14ac:dyDescent="0.55000000000000004">
      <c r="A433" s="103" t="str">
        <f>HYPERLINK(AF433,B433)</f>
        <v>HO-567</v>
      </c>
      <c r="B433" t="s">
        <v>1228</v>
      </c>
      <c r="C433">
        <f>IFERROR(VALUE(SUBSTITUTE(B433,"HO-","")),9999)</f>
        <v>567</v>
      </c>
      <c r="D433" s="4" t="s">
        <v>1229</v>
      </c>
      <c r="E433" s="4" t="s">
        <v>1230</v>
      </c>
      <c r="F433" s="22" t="s">
        <v>3075</v>
      </c>
      <c r="G433" s="4" t="s">
        <v>2802</v>
      </c>
      <c r="H433" s="4" t="s">
        <v>396</v>
      </c>
      <c r="I433" s="4"/>
      <c r="J433" s="4"/>
      <c r="K433" s="4"/>
      <c r="L433" s="4" t="s">
        <v>975</v>
      </c>
      <c r="M433" s="4" t="s">
        <v>5631</v>
      </c>
      <c r="N433" s="4" t="s">
        <v>5973</v>
      </c>
      <c r="O433" s="4">
        <v>1982</v>
      </c>
      <c r="P433" s="4" t="s">
        <v>5632</v>
      </c>
      <c r="Q433" s="4" t="s">
        <v>9263</v>
      </c>
      <c r="R433" s="22" t="s">
        <v>5633</v>
      </c>
      <c r="S433" s="4" t="s">
        <v>8287</v>
      </c>
      <c r="T433" s="4" t="str">
        <f>IFERROR(VLOOKUP(UPPER(S433),LandGrants[],7,FALSE),"")</f>
        <v>1744-03</v>
      </c>
      <c r="U433" s="4" t="str">
        <f>IFERROR(VLOOKUP(S433,LandGrants[],9,FALSE),"")</f>
        <v xml:space="preserve"> Robert  Barnes</v>
      </c>
      <c r="V433" s="5"/>
      <c r="W433" s="5"/>
      <c r="X433" s="5"/>
      <c r="Y433" s="5"/>
      <c r="Z433" s="5"/>
      <c r="AA433" s="5"/>
      <c r="AB433" s="5"/>
      <c r="AC433" s="5">
        <f>VALUE(SUBSTITUTE(SUBSTITUTE(SUBSTITUTE(RIGHT(B433,4),"HO",""),"O",""),"-",""))</f>
        <v>567</v>
      </c>
      <c r="AD433" s="5"/>
      <c r="AE433" s="5" t="str">
        <f>IF(ISBLANK(M433),"",IF(ISBLANK(N433),"",N433 &amp; " ") &amp; M433 &amp; " built in " &amp;R433 &amp; " on a tract of land called " &amp; S433 &amp; " patented by " &amp; TRIM(T433) &amp; " in " &amp; U433 &amp; ";  Original owner(s): " &amp; Q433)</f>
        <v xml:space="preserve">Privately-owned 3x1 bay 2.5 story frame cross-shaped house built in 1882 on a tract of land called Addition To Brothers Level patented by 1744-03 in  Robert  Barnes;  Original owner(s): Land sold by John Orem to William Isaacs in 1867 who evidently went bankrupt and Joshua Day bought the land in 1882 who left it to his children. </v>
      </c>
      <c r="AF433" s="5" t="str">
        <f>"https://mht.maryland.gov/secure/medusa/PDF/Howard/"&amp;B433&amp;".pdf"</f>
        <v>https://mht.maryland.gov/secure/medusa/PDF/Howard/HO-567.pdf</v>
      </c>
    </row>
    <row r="434" spans="1:32" ht="57.6" x14ac:dyDescent="0.55000000000000004">
      <c r="A434" s="103" t="str">
        <f>HYPERLINK(AF434,B434)</f>
        <v>HO-553</v>
      </c>
      <c r="B434" t="s">
        <v>1231</v>
      </c>
      <c r="C434">
        <f>IFERROR(VALUE(SUBSTITUTE(B434,"HO-","")),9999)</f>
        <v>553</v>
      </c>
      <c r="D434" s="4" t="s">
        <v>1232</v>
      </c>
      <c r="E434" s="4" t="s">
        <v>1233</v>
      </c>
      <c r="F434" s="22" t="s">
        <v>3076</v>
      </c>
      <c r="G434" s="4" t="s">
        <v>126</v>
      </c>
      <c r="H434" s="4" t="s">
        <v>296</v>
      </c>
      <c r="I434" s="4"/>
      <c r="J434" s="4"/>
      <c r="K434" s="4"/>
      <c r="L434" s="4" t="s">
        <v>975</v>
      </c>
      <c r="M434" s="4"/>
      <c r="N434" s="4"/>
      <c r="O434" s="4"/>
      <c r="P434" s="4"/>
      <c r="Q434" s="4"/>
      <c r="R434" s="22"/>
      <c r="S434" s="4"/>
      <c r="T434" s="4" t="str">
        <f>IFERROR(VLOOKUP(UPPER(S434),LandGrants[],7,FALSE),"")</f>
        <v/>
      </c>
      <c r="U434" s="4" t="str">
        <f>IFERROR(VLOOKUP(S434,LandGrants[],9,FALSE),"")</f>
        <v/>
      </c>
      <c r="V434" s="5"/>
      <c r="W434" s="5"/>
      <c r="X434" s="5"/>
      <c r="Y434" s="5"/>
      <c r="Z434" s="5"/>
      <c r="AA434" s="5"/>
      <c r="AB434" s="5"/>
      <c r="AC434" s="5">
        <f>VALUE(SUBSTITUTE(SUBSTITUTE(SUBSTITUTE(RIGHT(B434,4),"HO",""),"O",""),"-",""))</f>
        <v>553</v>
      </c>
      <c r="AD434" s="5"/>
      <c r="AE434" s="5" t="str">
        <f>IF(ISBLANK(M434),"",IF(ISBLANK(N434),"",N434 &amp; " ") &amp; M434 &amp; " built in " &amp;R434 &amp; " on a tract of land called " &amp; S434 &amp; " patented by " &amp; TRIM(T434) &amp; " in " &amp; U434 &amp; ";  Original owner(s): " &amp; Q434)</f>
        <v/>
      </c>
      <c r="AF434" s="5" t="str">
        <f>"https://mht.maryland.gov/secure/medusa/PDF/Howard/"&amp;B434&amp;".pdf"</f>
        <v>https://mht.maryland.gov/secure/medusa/PDF/Howard/HO-553.pdf</v>
      </c>
    </row>
    <row r="435" spans="1:32" ht="57.6" x14ac:dyDescent="0.55000000000000004">
      <c r="A435" s="103" t="str">
        <f>HYPERLINK(AF435,B435)</f>
        <v>HO-292</v>
      </c>
      <c r="B435" t="s">
        <v>1234</v>
      </c>
      <c r="C435">
        <f>IFERROR(VALUE(SUBSTITUTE(B435,"HO-","")),9999)</f>
        <v>292</v>
      </c>
      <c r="D435" s="4" t="s">
        <v>1235</v>
      </c>
      <c r="E435" s="4" t="s">
        <v>126</v>
      </c>
      <c r="F435" s="22" t="s">
        <v>2585</v>
      </c>
      <c r="G435" s="4" t="s">
        <v>126</v>
      </c>
      <c r="H435" s="4" t="s">
        <v>296</v>
      </c>
      <c r="I435" s="4"/>
      <c r="J435" s="4"/>
      <c r="K435" s="4"/>
      <c r="L435" s="4" t="s">
        <v>2588</v>
      </c>
      <c r="M435" s="4"/>
      <c r="N435" s="4"/>
      <c r="O435" s="4"/>
      <c r="P435" s="4"/>
      <c r="Q435" s="4"/>
      <c r="R435" s="22"/>
      <c r="S435" s="4"/>
      <c r="T435" s="4" t="str">
        <f>IFERROR(VLOOKUP(UPPER(S435),LandGrants[],7,FALSE),"")</f>
        <v/>
      </c>
      <c r="U435" s="4" t="str">
        <f>IFERROR(VLOOKUP(S435,LandGrants[],9,FALSE),"")</f>
        <v/>
      </c>
      <c r="V435" s="5"/>
      <c r="W435" s="5"/>
      <c r="X435" s="5"/>
      <c r="Y435" s="5"/>
      <c r="Z435" s="5"/>
      <c r="AA435" s="5"/>
      <c r="AB435" s="5"/>
      <c r="AC435" s="5">
        <f>VALUE(SUBSTITUTE(SUBSTITUTE(SUBSTITUTE(RIGHT(B435,4),"HO",""),"O",""),"-",""))</f>
        <v>292</v>
      </c>
      <c r="AD435" s="5"/>
      <c r="AE435" s="5" t="str">
        <f>IF(ISBLANK(M435),"",IF(ISBLANK(N435),"",N435 &amp; " ") &amp; M435 &amp; " built in " &amp;R435 &amp; " on a tract of land called " &amp; S435 &amp; " patented by " &amp; TRIM(T435) &amp; " in " &amp; U435 &amp; ";  Original owner(s): " &amp; Q435)</f>
        <v/>
      </c>
      <c r="AF435" s="5" t="str">
        <f>"https://mht.maryland.gov/secure/medusa/PDF/Howard/"&amp;B435&amp;".pdf"</f>
        <v>https://mht.maryland.gov/secure/medusa/PDF/Howard/HO-292.pdf</v>
      </c>
    </row>
    <row r="436" spans="1:32" ht="57.6" x14ac:dyDescent="0.55000000000000004">
      <c r="A436" s="103" t="str">
        <f>HYPERLINK(AF436,B436)</f>
        <v>HO-128</v>
      </c>
      <c r="B436" t="s">
        <v>1236</v>
      </c>
      <c r="C436">
        <f>IFERROR(VALUE(SUBSTITUTE(B436,"HO-","")),9999)</f>
        <v>128</v>
      </c>
      <c r="D436" s="4" t="s">
        <v>1237</v>
      </c>
      <c r="E436" s="4" t="s">
        <v>1238</v>
      </c>
      <c r="F436" s="22" t="s">
        <v>2585</v>
      </c>
      <c r="G436" s="4" t="s">
        <v>1238</v>
      </c>
      <c r="H436" s="4" t="s">
        <v>376</v>
      </c>
      <c r="I436" s="4" t="s">
        <v>136</v>
      </c>
      <c r="J436" s="4"/>
      <c r="K436" s="4"/>
      <c r="L436" s="4" t="s">
        <v>975</v>
      </c>
      <c r="M436" s="4"/>
      <c r="N436" s="4"/>
      <c r="O436" s="4"/>
      <c r="P436" s="4"/>
      <c r="Q436" s="4"/>
      <c r="R436" s="22"/>
      <c r="S436" s="4"/>
      <c r="T436" s="4" t="str">
        <f>IFERROR(VLOOKUP(UPPER(S436),LandGrants[],7,FALSE),"")</f>
        <v/>
      </c>
      <c r="U436" s="4" t="str">
        <f>IFERROR(VLOOKUP(S436,LandGrants[],9,FALSE),"")</f>
        <v/>
      </c>
      <c r="V436" s="5"/>
      <c r="W436" s="5"/>
      <c r="X436" s="5"/>
      <c r="Y436" s="5"/>
      <c r="Z436" s="5"/>
      <c r="AA436" s="5"/>
      <c r="AB436" s="5"/>
      <c r="AC436" s="5">
        <f>VALUE(SUBSTITUTE(SUBSTITUTE(SUBSTITUTE(RIGHT(B436,4),"HO",""),"O",""),"-",""))</f>
        <v>128</v>
      </c>
      <c r="AD436" s="5"/>
      <c r="AE436" s="5" t="str">
        <f>IF(ISBLANK(M436),"",IF(ISBLANK(N436),"",N436 &amp; " ") &amp; M436 &amp; " built in " &amp;R436 &amp; " on a tract of land called " &amp; S436 &amp; " patented by " &amp; TRIM(T436) &amp; " in " &amp; U436 &amp; ";  Original owner(s): " &amp; Q436)</f>
        <v/>
      </c>
      <c r="AF436" s="5" t="str">
        <f>"https://mht.maryland.gov/secure/medusa/PDF/Howard/"&amp;B436&amp;".pdf"</f>
        <v>https://mht.maryland.gov/secure/medusa/PDF/Howard/HO-128.pdf</v>
      </c>
    </row>
    <row r="437" spans="1:32" ht="57.6" x14ac:dyDescent="0.55000000000000004">
      <c r="A437" s="103" t="str">
        <f>HYPERLINK(AF437,B437)</f>
        <v>HO-175</v>
      </c>
      <c r="B437" t="s">
        <v>1239</v>
      </c>
      <c r="C437">
        <f>IFERROR(VALUE(SUBSTITUTE(B437,"HO-","")),9999)</f>
        <v>175</v>
      </c>
      <c r="D437" s="4" t="s">
        <v>1240</v>
      </c>
      <c r="E437" s="4" t="s">
        <v>1241</v>
      </c>
      <c r="F437" s="22" t="s">
        <v>3077</v>
      </c>
      <c r="G437" s="4" t="s">
        <v>2374</v>
      </c>
      <c r="H437" s="4" t="s">
        <v>65</v>
      </c>
      <c r="I437" s="4"/>
      <c r="J437" s="4"/>
      <c r="K437" s="4"/>
      <c r="L437" s="4" t="s">
        <v>975</v>
      </c>
      <c r="M437" s="4"/>
      <c r="N437" s="4"/>
      <c r="O437" s="4"/>
      <c r="P437" s="4"/>
      <c r="Q437" s="4"/>
      <c r="R437" s="22"/>
      <c r="S437" s="4"/>
      <c r="T437" s="4" t="str">
        <f>IFERROR(VLOOKUP(UPPER(S437),LandGrants[],7,FALSE),"")</f>
        <v/>
      </c>
      <c r="U437" s="4" t="str">
        <f>IFERROR(VLOOKUP(S437,LandGrants[],9,FALSE),"")</f>
        <v/>
      </c>
      <c r="V437" s="5"/>
      <c r="W437" s="5"/>
      <c r="X437" s="5"/>
      <c r="Y437" s="5"/>
      <c r="Z437" s="5"/>
      <c r="AA437" s="5"/>
      <c r="AB437" s="5"/>
      <c r="AC437" s="5">
        <f>VALUE(SUBSTITUTE(SUBSTITUTE(SUBSTITUTE(RIGHT(B437,4),"HO",""),"O",""),"-",""))</f>
        <v>175</v>
      </c>
      <c r="AD437" s="5"/>
      <c r="AE437" s="5" t="str">
        <f>IF(ISBLANK(M437),"",IF(ISBLANK(N437),"",N437 &amp; " ") &amp; M437 &amp; " built in " &amp;R437 &amp; " on a tract of land called " &amp; S437 &amp; " patented by " &amp; TRIM(T437) &amp; " in " &amp; U437 &amp; ";  Original owner(s): " &amp; Q437)</f>
        <v/>
      </c>
      <c r="AF437" s="5" t="str">
        <f>"https://mht.maryland.gov/secure/medusa/PDF/Howard/"&amp;B437&amp;".pdf"</f>
        <v>https://mht.maryland.gov/secure/medusa/PDF/Howard/HO-175.pdf</v>
      </c>
    </row>
    <row r="438" spans="1:32" ht="57.6" x14ac:dyDescent="0.55000000000000004">
      <c r="A438" s="103" t="str">
        <f>HYPERLINK(AF438,B438)</f>
        <v>HO-586</v>
      </c>
      <c r="B438" t="s">
        <v>1242</v>
      </c>
      <c r="C438">
        <f>IFERROR(VALUE(SUBSTITUTE(B438,"HO-","")),9999)</f>
        <v>586</v>
      </c>
      <c r="D438" s="4" t="s">
        <v>1243</v>
      </c>
      <c r="E438" s="4" t="s">
        <v>1244</v>
      </c>
      <c r="F438" s="22" t="s">
        <v>3078</v>
      </c>
      <c r="G438" s="4" t="s">
        <v>1713</v>
      </c>
      <c r="H438" s="4" t="s">
        <v>40</v>
      </c>
      <c r="I438" s="4" t="s">
        <v>136</v>
      </c>
      <c r="J438" s="4"/>
      <c r="K438" s="4"/>
      <c r="L438" s="4" t="s">
        <v>2585</v>
      </c>
      <c r="M438" s="4"/>
      <c r="N438" s="4"/>
      <c r="O438" s="4"/>
      <c r="P438" s="4"/>
      <c r="Q438" s="4"/>
      <c r="R438" s="22"/>
      <c r="S438" s="4"/>
      <c r="T438" s="4" t="str">
        <f>IFERROR(VLOOKUP(UPPER(S438),LandGrants[],7,FALSE),"")</f>
        <v/>
      </c>
      <c r="U438" s="4" t="str">
        <f>IFERROR(VLOOKUP(S438,LandGrants[],9,FALSE),"")</f>
        <v/>
      </c>
      <c r="V438" s="5"/>
      <c r="W438" s="5"/>
      <c r="X438" s="5"/>
      <c r="Y438" s="5"/>
      <c r="Z438" s="5"/>
      <c r="AA438" s="5"/>
      <c r="AB438" s="5"/>
      <c r="AC438" s="5">
        <f>VALUE(SUBSTITUTE(SUBSTITUTE(SUBSTITUTE(RIGHT(B438,4),"HO",""),"O",""),"-",""))</f>
        <v>586</v>
      </c>
      <c r="AD438" s="5"/>
      <c r="AE438" s="5" t="str">
        <f>IF(ISBLANK(M438),"",IF(ISBLANK(N438),"",N438 &amp; " ") &amp; M438 &amp; " built in " &amp;R438 &amp; " on a tract of land called " &amp; S438 &amp; " patented by " &amp; TRIM(T438) &amp; " in " &amp; U438 &amp; ";  Original owner(s): " &amp; Q438)</f>
        <v/>
      </c>
      <c r="AF438" s="5" t="str">
        <f>"https://mht.maryland.gov/secure/medusa/PDF/Howard/"&amp;B438&amp;".pdf"</f>
        <v>https://mht.maryland.gov/secure/medusa/PDF/Howard/HO-586.pdf</v>
      </c>
    </row>
    <row r="439" spans="1:32" ht="57.6" x14ac:dyDescent="0.55000000000000004">
      <c r="A439" s="103" t="str">
        <f>HYPERLINK(AF439,B439)</f>
        <v>HO-556</v>
      </c>
      <c r="B439" t="s">
        <v>1245</v>
      </c>
      <c r="C439">
        <f>IFERROR(VALUE(SUBSTITUTE(B439,"HO-","")),9999)</f>
        <v>556</v>
      </c>
      <c r="D439" s="4" t="s">
        <v>1246</v>
      </c>
      <c r="E439" s="4" t="s">
        <v>1247</v>
      </c>
      <c r="F439" s="22" t="s">
        <v>3079</v>
      </c>
      <c r="G439" s="4" t="s">
        <v>591</v>
      </c>
      <c r="H439" s="4" t="s">
        <v>40</v>
      </c>
      <c r="I439" s="4"/>
      <c r="J439" s="4"/>
      <c r="K439" s="4"/>
      <c r="L439" s="4" t="s">
        <v>2581</v>
      </c>
      <c r="M439" s="4" t="s">
        <v>9452</v>
      </c>
      <c r="N439" s="4"/>
      <c r="O439" s="4"/>
      <c r="P439" s="4"/>
      <c r="Q439" s="4" t="s">
        <v>9453</v>
      </c>
      <c r="R439" s="22" t="s">
        <v>4815</v>
      </c>
      <c r="S439" s="4" t="s">
        <v>7242</v>
      </c>
      <c r="T439" s="4" t="str">
        <f>IFERROR(VLOOKUP(UPPER(S439),LandGrants[],7,FALSE),"")</f>
        <v>1784-06</v>
      </c>
      <c r="U439" s="4" t="str">
        <f>IFERROR(VLOOKUP(S439,LandGrants[],9,FALSE),"")</f>
        <v xml:space="preserve"> Samuel Chase</v>
      </c>
      <c r="V439" s="5"/>
      <c r="W439" s="5"/>
      <c r="X439" s="5"/>
      <c r="Y439" s="5"/>
      <c r="Z439" s="5"/>
      <c r="AA439" s="5"/>
      <c r="AB439" s="5"/>
      <c r="AC439" s="5">
        <f>VALUE(SUBSTITUTE(SUBSTITUTE(SUBSTITUTE(RIGHT(B439,4),"HO",""),"O",""),"-",""))</f>
        <v>556</v>
      </c>
      <c r="AD439" s="5"/>
      <c r="AE439" s="5" t="str">
        <f>IF(ISBLANK(M439),"",IF(ISBLANK(N439),"",N439 &amp; " ") &amp; M439 &amp; " built in " &amp;R439 &amp; " on a tract of land called " &amp; S439 &amp; " patented by " &amp; TRIM(T439) &amp; " in " &amp; U439 &amp; ";  Original owner(s): " &amp; Q439)</f>
        <v>2.5-story 5x2 bay gable-roofed frame house built in 1913 on a tract of land called Pleasant Fields patented by 1784-06 in  Samuel Chase;  Original owner(s): Judge James Clark (1884-1955) and wife Alda Tyson Hopkins</v>
      </c>
      <c r="AF439" s="5" t="str">
        <f>"https://mht.maryland.gov/secure/medusa/PDF/Howard/"&amp;B439&amp;".pdf"</f>
        <v>https://mht.maryland.gov/secure/medusa/PDF/Howard/HO-556.pdf</v>
      </c>
    </row>
    <row r="440" spans="1:32" ht="57.6" x14ac:dyDescent="0.55000000000000004">
      <c r="A440" s="103" t="str">
        <f>HYPERLINK(AF440,B440)</f>
        <v>HO-283</v>
      </c>
      <c r="B440" t="s">
        <v>1248</v>
      </c>
      <c r="C440">
        <f>IFERROR(VALUE(SUBSTITUTE(B440,"HO-","")),9999)</f>
        <v>283</v>
      </c>
      <c r="D440" s="4" t="s">
        <v>1249</v>
      </c>
      <c r="E440" s="4" t="s">
        <v>1250</v>
      </c>
      <c r="F440" s="22" t="s">
        <v>3080</v>
      </c>
      <c r="G440" s="4" t="s">
        <v>197</v>
      </c>
      <c r="H440" s="4" t="s">
        <v>40</v>
      </c>
      <c r="I440" s="4"/>
      <c r="J440" s="4"/>
      <c r="K440" s="4"/>
      <c r="L440" s="4" t="s">
        <v>975</v>
      </c>
      <c r="M440" s="4"/>
      <c r="N440" s="4"/>
      <c r="O440" s="4"/>
      <c r="P440" s="4"/>
      <c r="Q440" s="4"/>
      <c r="R440" s="22"/>
      <c r="S440" s="4"/>
      <c r="T440" s="4" t="str">
        <f>IFERROR(VLOOKUP(UPPER(S440),LandGrants[],7,FALSE),"")</f>
        <v/>
      </c>
      <c r="U440" s="4" t="str">
        <f>IFERROR(VLOOKUP(S440,LandGrants[],9,FALSE),"")</f>
        <v/>
      </c>
      <c r="V440" s="5"/>
      <c r="W440" s="5"/>
      <c r="X440" s="5"/>
      <c r="Y440" s="5"/>
      <c r="Z440" s="5"/>
      <c r="AA440" s="5"/>
      <c r="AB440" s="5"/>
      <c r="AC440" s="5">
        <f>VALUE(SUBSTITUTE(SUBSTITUTE(SUBSTITUTE(RIGHT(B440,4),"HO",""),"O",""),"-",""))</f>
        <v>283</v>
      </c>
      <c r="AD440" s="5"/>
      <c r="AE440" s="5" t="str">
        <f>IF(ISBLANK(M440),"",IF(ISBLANK(N440),"",N440 &amp; " ") &amp; M440 &amp; " built in " &amp;R440 &amp; " on a tract of land called " &amp; S440 &amp; " patented by " &amp; TRIM(T440) &amp; " in " &amp; U440 &amp; ";  Original owner(s): " &amp; Q440)</f>
        <v/>
      </c>
      <c r="AF440" s="5" t="str">
        <f>"https://mht.maryland.gov/secure/medusa/PDF/Howard/"&amp;B440&amp;".pdf"</f>
        <v>https://mht.maryland.gov/secure/medusa/PDF/Howard/HO-283.pdf</v>
      </c>
    </row>
    <row r="441" spans="1:32" ht="57.6" x14ac:dyDescent="0.55000000000000004">
      <c r="A441" s="103" t="str">
        <f>HYPERLINK(AF441,B441)</f>
        <v>HO-469</v>
      </c>
      <c r="B441" t="s">
        <v>1251</v>
      </c>
      <c r="C441">
        <f>IFERROR(VALUE(SUBSTITUTE(B441,"HO-","")),9999)</f>
        <v>469</v>
      </c>
      <c r="D441" s="4" t="s">
        <v>1252</v>
      </c>
      <c r="E441" s="4" t="s">
        <v>1253</v>
      </c>
      <c r="F441" s="22" t="s">
        <v>3081</v>
      </c>
      <c r="G441" s="4" t="s">
        <v>126</v>
      </c>
      <c r="H441" s="4" t="s">
        <v>36</v>
      </c>
      <c r="I441" s="4"/>
      <c r="J441" s="4"/>
      <c r="K441" s="4"/>
      <c r="L441" s="4" t="s">
        <v>975</v>
      </c>
      <c r="M441" s="4"/>
      <c r="N441" s="4"/>
      <c r="O441" s="4"/>
      <c r="P441" s="4"/>
      <c r="Q441" s="4"/>
      <c r="R441" s="22"/>
      <c r="S441" s="4"/>
      <c r="T441" s="4" t="str">
        <f>IFERROR(VLOOKUP(UPPER(S441),LandGrants[],7,FALSE),"")</f>
        <v/>
      </c>
      <c r="U441" s="4" t="str">
        <f>IFERROR(VLOOKUP(S441,LandGrants[],9,FALSE),"")</f>
        <v/>
      </c>
      <c r="V441" s="5"/>
      <c r="W441" s="5"/>
      <c r="X441" s="5"/>
      <c r="Y441" s="5"/>
      <c r="Z441" s="5"/>
      <c r="AA441" s="5"/>
      <c r="AB441" s="5"/>
      <c r="AC441" s="5">
        <f>VALUE(SUBSTITUTE(SUBSTITUTE(SUBSTITUTE(RIGHT(B441,4),"HO",""),"O",""),"-",""))</f>
        <v>469</v>
      </c>
      <c r="AD441" s="5"/>
      <c r="AE441" s="5" t="str">
        <f>IF(ISBLANK(M441),"",IF(ISBLANK(N441),"",N441 &amp; " ") &amp; M441 &amp; " built in " &amp;R441 &amp; " on a tract of land called " &amp; S441 &amp; " patented by " &amp; TRIM(T441) &amp; " in " &amp; U441 &amp; ";  Original owner(s): " &amp; Q441)</f>
        <v/>
      </c>
      <c r="AF441" s="5" t="str">
        <f>"https://mht.maryland.gov/secure/medusa/PDF/Howard/"&amp;B441&amp;".pdf"</f>
        <v>https://mht.maryland.gov/secure/medusa/PDF/Howard/HO-469.pdf</v>
      </c>
    </row>
    <row r="442" spans="1:32" ht="57.6" x14ac:dyDescent="0.55000000000000004">
      <c r="A442" s="103" t="str">
        <f>HYPERLINK(AF442,B442)</f>
        <v>HO-154</v>
      </c>
      <c r="B442" t="s">
        <v>1254</v>
      </c>
      <c r="C442">
        <f>IFERROR(VALUE(SUBSTITUTE(B442,"HO-","")),9999)</f>
        <v>154</v>
      </c>
      <c r="D442" s="4" t="s">
        <v>1255</v>
      </c>
      <c r="E442" s="4" t="s">
        <v>1256</v>
      </c>
      <c r="F442" s="22" t="s">
        <v>3082</v>
      </c>
      <c r="G442" s="4" t="s">
        <v>2894</v>
      </c>
      <c r="H442" s="4" t="s">
        <v>71</v>
      </c>
      <c r="I442" s="4" t="s">
        <v>136</v>
      </c>
      <c r="J442" s="4"/>
      <c r="K442" s="4"/>
      <c r="L442" s="4" t="s">
        <v>975</v>
      </c>
      <c r="M442" s="4"/>
      <c r="N442" s="4"/>
      <c r="O442" s="4"/>
      <c r="P442" s="4"/>
      <c r="Q442" s="4"/>
      <c r="R442" s="22"/>
      <c r="S442" s="4"/>
      <c r="T442" s="4" t="str">
        <f>IFERROR(VLOOKUP(UPPER(S442),LandGrants[],7,FALSE),"")</f>
        <v/>
      </c>
      <c r="U442" s="4" t="str">
        <f>IFERROR(VLOOKUP(S442,LandGrants[],9,FALSE),"")</f>
        <v/>
      </c>
      <c r="V442" s="5"/>
      <c r="W442" s="5"/>
      <c r="X442" s="5"/>
      <c r="Y442" s="5"/>
      <c r="Z442" s="5"/>
      <c r="AA442" s="5"/>
      <c r="AB442" s="5"/>
      <c r="AC442" s="5">
        <f>VALUE(SUBSTITUTE(SUBSTITUTE(SUBSTITUTE(RIGHT(B442,4),"HO",""),"O",""),"-",""))</f>
        <v>154</v>
      </c>
      <c r="AD442" s="5"/>
      <c r="AE442" s="5" t="str">
        <f>IF(ISBLANK(M442),"",IF(ISBLANK(N442),"",N442 &amp; " ") &amp; M442 &amp; " built in " &amp;R442 &amp; " on a tract of land called " &amp; S442 &amp; " patented by " &amp; TRIM(T442) &amp; " in " &amp; U442 &amp; ";  Original owner(s): " &amp; Q442)</f>
        <v/>
      </c>
      <c r="AF442" s="5" t="str">
        <f>"https://mht.maryland.gov/secure/medusa/PDF/Howard/"&amp;B442&amp;".pdf"</f>
        <v>https://mht.maryland.gov/secure/medusa/PDF/Howard/HO-154.pdf</v>
      </c>
    </row>
    <row r="443" spans="1:32" ht="57.6" x14ac:dyDescent="0.55000000000000004">
      <c r="A443" s="103" t="str">
        <f>HYPERLINK(AF443,B443)</f>
        <v>HO-611</v>
      </c>
      <c r="B443" t="s">
        <v>1257</v>
      </c>
      <c r="C443">
        <f>IFERROR(VALUE(SUBSTITUTE(B443,"HO-","")),9999)</f>
        <v>611</v>
      </c>
      <c r="D443" s="4" t="s">
        <v>1258</v>
      </c>
      <c r="E443" s="4" t="s">
        <v>1259</v>
      </c>
      <c r="F443" s="22" t="s">
        <v>3083</v>
      </c>
      <c r="G443" s="4" t="s">
        <v>2832</v>
      </c>
      <c r="H443" s="4" t="s">
        <v>40</v>
      </c>
      <c r="I443" s="4"/>
      <c r="J443" s="4"/>
      <c r="K443" s="4"/>
      <c r="L443" s="4" t="s">
        <v>975</v>
      </c>
      <c r="M443" s="4"/>
      <c r="N443" s="4"/>
      <c r="O443" s="4"/>
      <c r="P443" s="4"/>
      <c r="Q443" s="4"/>
      <c r="R443" s="22"/>
      <c r="S443" s="4"/>
      <c r="T443" s="4" t="str">
        <f>IFERROR(VLOOKUP(UPPER(S443),LandGrants[],7,FALSE),"")</f>
        <v/>
      </c>
      <c r="U443" s="4" t="str">
        <f>IFERROR(VLOOKUP(S443,LandGrants[],9,FALSE),"")</f>
        <v/>
      </c>
      <c r="V443" s="5"/>
      <c r="W443" s="5"/>
      <c r="X443" s="5"/>
      <c r="Y443" s="5"/>
      <c r="Z443" s="5"/>
      <c r="AA443" s="5"/>
      <c r="AB443" s="5"/>
      <c r="AC443" s="5">
        <f>VALUE(SUBSTITUTE(SUBSTITUTE(SUBSTITUTE(RIGHT(B443,4),"HO",""),"O",""),"-",""))</f>
        <v>611</v>
      </c>
      <c r="AD443" s="5"/>
      <c r="AE443" s="5" t="str">
        <f>IF(ISBLANK(M443),"",IF(ISBLANK(N443),"",N443 &amp; " ") &amp; M443 &amp; " built in " &amp;R443 &amp; " on a tract of land called " &amp; S443 &amp; " patented by " &amp; TRIM(T443) &amp; " in " &amp; U443 &amp; ";  Original owner(s): " &amp; Q443)</f>
        <v/>
      </c>
      <c r="AF443" s="5" t="str">
        <f>"https://mht.maryland.gov/secure/medusa/PDF/Howard/"&amp;B443&amp;".pdf"</f>
        <v>https://mht.maryland.gov/secure/medusa/PDF/Howard/HO-611.pdf</v>
      </c>
    </row>
    <row r="444" spans="1:32" ht="57.6" x14ac:dyDescent="0.55000000000000004">
      <c r="A444" s="103" t="str">
        <f>HYPERLINK(AF444,B444)</f>
        <v>HO-770</v>
      </c>
      <c r="B444" t="s">
        <v>1260</v>
      </c>
      <c r="C444">
        <f>IFERROR(VALUE(SUBSTITUTE(B444,"HO-","")),9999)</f>
        <v>770</v>
      </c>
      <c r="D444" s="4" t="s">
        <v>1261</v>
      </c>
      <c r="E444" s="4" t="s">
        <v>1262</v>
      </c>
      <c r="F444" s="22" t="s">
        <v>3084</v>
      </c>
      <c r="G444" s="4" t="s">
        <v>3085</v>
      </c>
      <c r="H444" s="4" t="s">
        <v>61</v>
      </c>
      <c r="I444" s="4" t="s">
        <v>136</v>
      </c>
      <c r="J444" s="4"/>
      <c r="K444" s="4"/>
      <c r="L444" s="4" t="s">
        <v>2581</v>
      </c>
      <c r="M444" s="4"/>
      <c r="N444" s="4"/>
      <c r="O444" s="4"/>
      <c r="P444" s="4"/>
      <c r="Q444" s="4"/>
      <c r="R444" s="22"/>
      <c r="S444" s="4"/>
      <c r="T444" s="4" t="str">
        <f>IFERROR(VLOOKUP(UPPER(S444),LandGrants[],7,FALSE),"")</f>
        <v/>
      </c>
      <c r="U444" s="4" t="str">
        <f>IFERROR(VLOOKUP(S444,LandGrants[],9,FALSE),"")</f>
        <v/>
      </c>
      <c r="V444" s="5"/>
      <c r="W444" s="5"/>
      <c r="X444" s="5"/>
      <c r="Y444" s="5"/>
      <c r="Z444" s="5"/>
      <c r="AA444" s="5"/>
      <c r="AB444" s="5"/>
      <c r="AC444" s="5">
        <f>VALUE(SUBSTITUTE(SUBSTITUTE(SUBSTITUTE(RIGHT(B444,4),"HO",""),"O",""),"-",""))</f>
        <v>770</v>
      </c>
      <c r="AD444" s="5"/>
      <c r="AE444" s="5" t="str">
        <f>IF(ISBLANK(M444),"",IF(ISBLANK(N444),"",N444 &amp; " ") &amp; M444 &amp; " built in " &amp;R444 &amp; " on a tract of land called " &amp; S444 &amp; " patented by " &amp; TRIM(T444) &amp; " in " &amp; U444 &amp; ";  Original owner(s): " &amp; Q444)</f>
        <v/>
      </c>
      <c r="AF444" s="5" t="str">
        <f>"https://mht.maryland.gov/secure/medusa/PDF/Howard/"&amp;B444&amp;".pdf"</f>
        <v>https://mht.maryland.gov/secure/medusa/PDF/Howard/HO-770.pdf</v>
      </c>
    </row>
    <row r="445" spans="1:32" ht="57.6" x14ac:dyDescent="0.55000000000000004">
      <c r="A445" s="103" t="str">
        <f>HYPERLINK(AF445,B445)</f>
        <v>HO-260</v>
      </c>
      <c r="B445" t="s">
        <v>1263</v>
      </c>
      <c r="C445">
        <f>IFERROR(VALUE(SUBSTITUTE(B445,"HO-","")),9999)</f>
        <v>260</v>
      </c>
      <c r="D445" s="4" t="s">
        <v>1264</v>
      </c>
      <c r="E445" s="4" t="s">
        <v>1265</v>
      </c>
      <c r="F445" s="22" t="s">
        <v>3086</v>
      </c>
      <c r="G445" s="4" t="s">
        <v>722</v>
      </c>
      <c r="H445" s="4" t="s">
        <v>51</v>
      </c>
      <c r="I445" s="4"/>
      <c r="J445" s="4"/>
      <c r="K445" s="4"/>
      <c r="L445" s="4" t="s">
        <v>2582</v>
      </c>
      <c r="M445" s="4"/>
      <c r="N445" s="4"/>
      <c r="O445" s="4"/>
      <c r="P445" s="4"/>
      <c r="Q445" s="4"/>
      <c r="R445" s="22"/>
      <c r="S445" s="4"/>
      <c r="T445" s="4" t="str">
        <f>IFERROR(VLOOKUP(UPPER(S445),LandGrants[],7,FALSE),"")</f>
        <v/>
      </c>
      <c r="U445" s="4" t="str">
        <f>IFERROR(VLOOKUP(S445,LandGrants[],9,FALSE),"")</f>
        <v/>
      </c>
      <c r="V445" s="5"/>
      <c r="W445" s="5"/>
      <c r="X445" s="5"/>
      <c r="Y445" s="5"/>
      <c r="Z445" s="5"/>
      <c r="AA445" s="5"/>
      <c r="AB445" s="5"/>
      <c r="AC445" s="5">
        <f>VALUE(SUBSTITUTE(SUBSTITUTE(SUBSTITUTE(RIGHT(B445,4),"HO",""),"O",""),"-",""))</f>
        <v>260</v>
      </c>
      <c r="AD445" s="5"/>
      <c r="AE445" s="5" t="str">
        <f>IF(ISBLANK(M445),"",IF(ISBLANK(N445),"",N445 &amp; " ") &amp; M445 &amp; " built in " &amp;R445 &amp; " on a tract of land called " &amp; S445 &amp; " patented by " &amp; TRIM(T445) &amp; " in " &amp; U445 &amp; ";  Original owner(s): " &amp; Q445)</f>
        <v/>
      </c>
      <c r="AF445" s="5" t="str">
        <f>"https://mht.maryland.gov/secure/medusa/PDF/Howard/"&amp;B445&amp;".pdf"</f>
        <v>https://mht.maryland.gov/secure/medusa/PDF/Howard/HO-260.pdf</v>
      </c>
    </row>
    <row r="446" spans="1:32" ht="57.6" x14ac:dyDescent="0.55000000000000004">
      <c r="A446" s="103" t="str">
        <f>HYPERLINK(AF446,B446)</f>
        <v>HO-293</v>
      </c>
      <c r="B446" t="s">
        <v>1266</v>
      </c>
      <c r="C446">
        <f>IFERROR(VALUE(SUBSTITUTE(B446,"HO-","")),9999)</f>
        <v>293</v>
      </c>
      <c r="D446" s="4" t="s">
        <v>1267</v>
      </c>
      <c r="E446" s="4" t="s">
        <v>1268</v>
      </c>
      <c r="F446" s="22" t="s">
        <v>2585</v>
      </c>
      <c r="G446" s="4" t="s">
        <v>1268</v>
      </c>
      <c r="H446" s="4" t="s">
        <v>71</v>
      </c>
      <c r="I446" s="4"/>
      <c r="J446" s="4"/>
      <c r="K446" s="4"/>
      <c r="L446" s="4" t="s">
        <v>2585</v>
      </c>
      <c r="M446" s="4"/>
      <c r="N446" s="4"/>
      <c r="O446" s="4"/>
      <c r="P446" s="4"/>
      <c r="Q446" s="4"/>
      <c r="R446" s="22"/>
      <c r="S446" s="4"/>
      <c r="T446" s="4" t="str">
        <f>IFERROR(VLOOKUP(UPPER(S446),LandGrants[],7,FALSE),"")</f>
        <v/>
      </c>
      <c r="U446" s="4" t="str">
        <f>IFERROR(VLOOKUP(S446,LandGrants[],9,FALSE),"")</f>
        <v/>
      </c>
      <c r="V446" s="5"/>
      <c r="W446" s="5"/>
      <c r="X446" s="5"/>
      <c r="Y446" s="5"/>
      <c r="Z446" s="5"/>
      <c r="AA446" s="5"/>
      <c r="AB446" s="5"/>
      <c r="AC446" s="5">
        <f>VALUE(SUBSTITUTE(SUBSTITUTE(SUBSTITUTE(RIGHT(B446,4),"HO",""),"O",""),"-",""))</f>
        <v>293</v>
      </c>
      <c r="AD446" s="5"/>
      <c r="AE446" s="5" t="str">
        <f>IF(ISBLANK(M446),"",IF(ISBLANK(N446),"",N446 &amp; " ") &amp; M446 &amp; " built in " &amp;R446 &amp; " on a tract of land called " &amp; S446 &amp; " patented by " &amp; TRIM(T446) &amp; " in " &amp; U446 &amp; ";  Original owner(s): " &amp; Q446)</f>
        <v/>
      </c>
      <c r="AF446" s="5" t="str">
        <f>"https://mht.maryland.gov/secure/medusa/PDF/Howard/"&amp;B446&amp;".pdf"</f>
        <v>https://mht.maryland.gov/secure/medusa/PDF/Howard/HO-293.pdf</v>
      </c>
    </row>
    <row r="447" spans="1:32" ht="57.6" x14ac:dyDescent="0.55000000000000004">
      <c r="A447" s="103" t="str">
        <f>HYPERLINK(AF447,B447)</f>
        <v>HO-901</v>
      </c>
      <c r="B447" t="s">
        <v>1269</v>
      </c>
      <c r="C447">
        <f>IFERROR(VALUE(SUBSTITUTE(B447,"HO-","")),9999)</f>
        <v>901</v>
      </c>
      <c r="D447" s="4" t="s">
        <v>1270</v>
      </c>
      <c r="E447" s="4" t="s">
        <v>3514</v>
      </c>
      <c r="F447" s="22" t="s">
        <v>3515</v>
      </c>
      <c r="G447" s="4" t="s">
        <v>2921</v>
      </c>
      <c r="H447" s="4" t="s">
        <v>40</v>
      </c>
      <c r="I447" s="4" t="s">
        <v>136</v>
      </c>
      <c r="J447" s="4"/>
      <c r="K447" s="4"/>
      <c r="L447" s="4" t="s">
        <v>975</v>
      </c>
      <c r="M447" s="4"/>
      <c r="N447" s="4"/>
      <c r="O447" s="4"/>
      <c r="P447" s="4"/>
      <c r="Q447" s="4"/>
      <c r="R447" s="22"/>
      <c r="S447" s="4"/>
      <c r="T447" s="4" t="str">
        <f>IFERROR(VLOOKUP(UPPER(S447),LandGrants[],7,FALSE),"")</f>
        <v/>
      </c>
      <c r="U447" s="4" t="str">
        <f>IFERROR(VLOOKUP(S447,LandGrants[],9,FALSE),"")</f>
        <v/>
      </c>
      <c r="V447" s="5"/>
      <c r="W447" s="5"/>
      <c r="X447" s="5"/>
      <c r="Y447" s="5"/>
      <c r="Z447" s="5"/>
      <c r="AA447" s="5"/>
      <c r="AB447" s="5"/>
      <c r="AC447" s="5">
        <f>VALUE(SUBSTITUTE(SUBSTITUTE(SUBSTITUTE(RIGHT(B447,4),"HO",""),"O",""),"-",""))</f>
        <v>901</v>
      </c>
      <c r="AD447" s="5"/>
      <c r="AE447" s="5" t="str">
        <f>IF(ISBLANK(M447),"",IF(ISBLANK(N447),"",N447 &amp; " ") &amp; M447 &amp; " built in " &amp;R447 &amp; " on a tract of land called " &amp; S447 &amp; " patented by " &amp; TRIM(T447) &amp; " in " &amp; U447 &amp; ";  Original owner(s): " &amp; Q447)</f>
        <v/>
      </c>
      <c r="AF447" s="5" t="str">
        <f>"https://mht.maryland.gov/secure/medusa/PDF/Howard/"&amp;B447&amp;".pdf"</f>
        <v>https://mht.maryland.gov/secure/medusa/PDF/Howard/HO-901.pdf</v>
      </c>
    </row>
    <row r="448" spans="1:32" ht="57.6" x14ac:dyDescent="0.55000000000000004">
      <c r="A448" s="103" t="str">
        <f>HYPERLINK(AF448,B448)</f>
        <v>HO-872</v>
      </c>
      <c r="B448" t="s">
        <v>1271</v>
      </c>
      <c r="C448">
        <f>IFERROR(VALUE(SUBSTITUTE(B448,"HO-","")),9999)</f>
        <v>872</v>
      </c>
      <c r="D448" s="4" t="s">
        <v>1272</v>
      </c>
      <c r="E448" s="4" t="s">
        <v>1273</v>
      </c>
      <c r="F448" s="22" t="s">
        <v>3087</v>
      </c>
      <c r="G448" s="4" t="s">
        <v>3088</v>
      </c>
      <c r="H448" s="4" t="s">
        <v>40</v>
      </c>
      <c r="I448" s="4" t="s">
        <v>136</v>
      </c>
      <c r="J448" s="4"/>
      <c r="K448" s="4"/>
      <c r="L448" s="4" t="s">
        <v>975</v>
      </c>
      <c r="M448" s="4"/>
      <c r="N448" s="4"/>
      <c r="O448" s="4"/>
      <c r="P448" s="4"/>
      <c r="Q448" s="4"/>
      <c r="R448" s="22"/>
      <c r="S448" s="4"/>
      <c r="T448" s="4" t="str">
        <f>IFERROR(VLOOKUP(UPPER(S448),LandGrants[],7,FALSE),"")</f>
        <v/>
      </c>
      <c r="U448" s="4" t="str">
        <f>IFERROR(VLOOKUP(S448,LandGrants[],9,FALSE),"")</f>
        <v/>
      </c>
      <c r="V448" s="5"/>
      <c r="W448" s="5"/>
      <c r="X448" s="5"/>
      <c r="Y448" s="5"/>
      <c r="Z448" s="5"/>
      <c r="AA448" s="5"/>
      <c r="AB448" s="5"/>
      <c r="AC448" s="5">
        <f>VALUE(SUBSTITUTE(SUBSTITUTE(SUBSTITUTE(RIGHT(B448,4),"HO",""),"O",""),"-",""))</f>
        <v>872</v>
      </c>
      <c r="AD448" s="5"/>
      <c r="AE448" s="5" t="str">
        <f>IF(ISBLANK(M448),"",IF(ISBLANK(N448),"",N448 &amp; " ") &amp; M448 &amp; " built in " &amp;R448 &amp; " on a tract of land called " &amp; S448 &amp; " patented by " &amp; TRIM(T448) &amp; " in " &amp; U448 &amp; ";  Original owner(s): " &amp; Q448)</f>
        <v/>
      </c>
      <c r="AF448" s="5" t="str">
        <f>"https://mht.maryland.gov/secure/medusa/PDF/Howard/"&amp;B448&amp;".pdf"</f>
        <v>https://mht.maryland.gov/secure/medusa/PDF/Howard/HO-872.pdf</v>
      </c>
    </row>
    <row r="449" spans="1:32" ht="57.6" x14ac:dyDescent="0.55000000000000004">
      <c r="A449" s="103" t="str">
        <f>HYPERLINK(AF449,B449)</f>
        <v>HO-251</v>
      </c>
      <c r="B449" t="s">
        <v>1274</v>
      </c>
      <c r="C449">
        <f>IFERROR(VALUE(SUBSTITUTE(B449,"HO-","")),9999)</f>
        <v>251</v>
      </c>
      <c r="D449" s="4" t="s">
        <v>1275</v>
      </c>
      <c r="E449" s="4" t="s">
        <v>1276</v>
      </c>
      <c r="F449" s="22" t="s">
        <v>3089</v>
      </c>
      <c r="G449" s="4" t="s">
        <v>31</v>
      </c>
      <c r="H449" s="4" t="s">
        <v>78</v>
      </c>
      <c r="I449" s="4"/>
      <c r="J449" s="4"/>
      <c r="K449" s="4"/>
      <c r="L449" s="4" t="s">
        <v>975</v>
      </c>
      <c r="M449" s="4"/>
      <c r="N449" s="4"/>
      <c r="O449" s="4"/>
      <c r="P449" s="4"/>
      <c r="Q449" s="4" t="s">
        <v>10383</v>
      </c>
      <c r="R449" s="22"/>
      <c r="S449" s="4" t="s">
        <v>10382</v>
      </c>
      <c r="T449" s="4" t="str">
        <f>IFERROR(VLOOKUP(UPPER(S449),LandGrants[],7,FALSE),"")</f>
        <v>1765-10</v>
      </c>
      <c r="U449" s="4" t="str">
        <f>IFERROR(VLOOKUP(S449,LandGrants[],9,FALSE),"")</f>
        <v xml:space="preserve"> Samuel  Mansell</v>
      </c>
      <c r="V449" s="5"/>
      <c r="W449" s="5"/>
      <c r="X449" s="5"/>
      <c r="Y449" s="5"/>
      <c r="Z449" s="5"/>
      <c r="AA449" s="5"/>
      <c r="AB449" s="5"/>
      <c r="AC449" s="5">
        <f>VALUE(SUBSTITUTE(SUBSTITUTE(SUBSTITUTE(RIGHT(B449,4),"HO",""),"O",""),"-",""))</f>
        <v>251</v>
      </c>
      <c r="AD449" s="5"/>
      <c r="AE449" s="5" t="str">
        <f>IF(ISBLANK(M449),"",IF(ISBLANK(N449),"",N449 &amp; " ") &amp; M449 &amp; " built in " &amp;R449 &amp; " on a tract of land called " &amp; S449 &amp; " patented by " &amp; TRIM(T449) &amp; " in " &amp; U449 &amp; ";  Original owner(s): " &amp; Q449)</f>
        <v/>
      </c>
      <c r="AF449" s="5" t="str">
        <f>"https://mht.maryland.gov/secure/medusa/PDF/Howard/"&amp;B449&amp;".pdf"</f>
        <v>https://mht.maryland.gov/secure/medusa/PDF/Howard/HO-251.pdf</v>
      </c>
    </row>
    <row r="450" spans="1:32" ht="57.6" x14ac:dyDescent="0.55000000000000004">
      <c r="A450" s="103" t="str">
        <f>HYPERLINK(AF450,B450)</f>
        <v>HO-327</v>
      </c>
      <c r="B450" t="s">
        <v>1277</v>
      </c>
      <c r="C450">
        <f>IFERROR(VALUE(SUBSTITUTE(B450,"HO-","")),9999)</f>
        <v>327</v>
      </c>
      <c r="D450" s="4" t="s">
        <v>1278</v>
      </c>
      <c r="E450" s="4" t="s">
        <v>1279</v>
      </c>
      <c r="F450" s="22" t="s">
        <v>3090</v>
      </c>
      <c r="G450" s="4" t="s">
        <v>789</v>
      </c>
      <c r="H450" s="4" t="s">
        <v>47</v>
      </c>
      <c r="I450" s="4" t="s">
        <v>136</v>
      </c>
      <c r="J450" s="4"/>
      <c r="K450" s="4"/>
      <c r="L450" s="4" t="s">
        <v>975</v>
      </c>
      <c r="M450" s="4"/>
      <c r="N450" s="4"/>
      <c r="O450" s="4"/>
      <c r="P450" s="4"/>
      <c r="Q450" s="4"/>
      <c r="R450" s="22"/>
      <c r="S450" s="4"/>
      <c r="T450" s="4" t="str">
        <f>IFERROR(VLOOKUP(UPPER(S450),LandGrants[],7,FALSE),"")</f>
        <v/>
      </c>
      <c r="U450" s="4" t="str">
        <f>IFERROR(VLOOKUP(S450,LandGrants[],9,FALSE),"")</f>
        <v/>
      </c>
      <c r="V450" s="5"/>
      <c r="W450" s="5"/>
      <c r="X450" s="5"/>
      <c r="Y450" s="5"/>
      <c r="Z450" s="5"/>
      <c r="AA450" s="5"/>
      <c r="AB450" s="5"/>
      <c r="AC450" s="5">
        <f>VALUE(SUBSTITUTE(SUBSTITUTE(SUBSTITUTE(RIGHT(B450,4),"HO",""),"O",""),"-",""))</f>
        <v>327</v>
      </c>
      <c r="AD450" s="5"/>
      <c r="AE450" s="5" t="str">
        <f>IF(ISBLANK(M450),"",IF(ISBLANK(N450),"",N450 &amp; " ") &amp; M450 &amp; " built in " &amp;R450 &amp; " on a tract of land called " &amp; S450 &amp; " patented by " &amp; TRIM(T450) &amp; " in " &amp; U450 &amp; ";  Original owner(s): " &amp; Q450)</f>
        <v/>
      </c>
      <c r="AF450" s="5" t="str">
        <f>"https://mht.maryland.gov/secure/medusa/PDF/Howard/"&amp;B450&amp;".pdf"</f>
        <v>https://mht.maryland.gov/secure/medusa/PDF/Howard/HO-327.pdf</v>
      </c>
    </row>
    <row r="451" spans="1:32" ht="57.6" x14ac:dyDescent="0.55000000000000004">
      <c r="A451" s="103" t="str">
        <f>HYPERLINK(AF451,B451)</f>
        <v>HO-980</v>
      </c>
      <c r="B451" t="s">
        <v>1280</v>
      </c>
      <c r="C451">
        <f>IFERROR(VALUE(SUBSTITUTE(B451,"HO-","")),9999)</f>
        <v>980</v>
      </c>
      <c r="D451" s="4" t="s">
        <v>1281</v>
      </c>
      <c r="E451" s="4" t="s">
        <v>1282</v>
      </c>
      <c r="F451" s="22" t="s">
        <v>3091</v>
      </c>
      <c r="G451" s="4" t="s">
        <v>197</v>
      </c>
      <c r="H451" s="4" t="s">
        <v>51</v>
      </c>
      <c r="I451" s="4" t="s">
        <v>136</v>
      </c>
      <c r="J451" s="4"/>
      <c r="K451" s="4"/>
      <c r="L451" s="4" t="s">
        <v>2581</v>
      </c>
      <c r="M451" s="4"/>
      <c r="N451" s="4"/>
      <c r="O451" s="4"/>
      <c r="P451" s="4"/>
      <c r="Q451" s="4"/>
      <c r="R451" s="22"/>
      <c r="S451" s="4"/>
      <c r="T451" s="4" t="str">
        <f>IFERROR(VLOOKUP(UPPER(S451),LandGrants[],7,FALSE),"")</f>
        <v/>
      </c>
      <c r="U451" s="4" t="str">
        <f>IFERROR(VLOOKUP(S451,LandGrants[],9,FALSE),"")</f>
        <v/>
      </c>
      <c r="V451" s="5"/>
      <c r="W451" s="5"/>
      <c r="X451" s="5"/>
      <c r="Y451" s="5"/>
      <c r="Z451" s="5"/>
      <c r="AA451" s="5"/>
      <c r="AB451" s="5"/>
      <c r="AC451" s="5">
        <f>VALUE(SUBSTITUTE(SUBSTITUTE(SUBSTITUTE(RIGHT(B451,4),"HO",""),"O",""),"-",""))</f>
        <v>980</v>
      </c>
      <c r="AD451" s="5"/>
      <c r="AE451" s="5" t="str">
        <f>IF(ISBLANK(M451),"",IF(ISBLANK(N451),"",N451 &amp; " ") &amp; M451 &amp; " built in " &amp;R451 &amp; " on a tract of land called " &amp; S451 &amp; " patented by " &amp; TRIM(T451) &amp; " in " &amp; U451 &amp; ";  Original owner(s): " &amp; Q451)</f>
        <v/>
      </c>
      <c r="AF451" s="5" t="str">
        <f>"https://mht.maryland.gov/secure/medusa/PDF/Howard/"&amp;B451&amp;".pdf"</f>
        <v>https://mht.maryland.gov/secure/medusa/PDF/Howard/HO-980.pdf</v>
      </c>
    </row>
    <row r="452" spans="1:32" ht="57.6" x14ac:dyDescent="0.55000000000000004">
      <c r="A452" s="103" t="str">
        <f>HYPERLINK(AF452,B452)</f>
        <v>HO-998</v>
      </c>
      <c r="B452" t="s">
        <v>1283</v>
      </c>
      <c r="C452">
        <f>IFERROR(VALUE(SUBSTITUTE(B452,"HO-","")),9999)</f>
        <v>998</v>
      </c>
      <c r="D452" s="4" t="s">
        <v>1284</v>
      </c>
      <c r="E452" s="4" t="s">
        <v>1285</v>
      </c>
      <c r="F452" s="22" t="s">
        <v>3092</v>
      </c>
      <c r="G452" s="4" t="s">
        <v>3093</v>
      </c>
      <c r="H452" s="4" t="s">
        <v>65</v>
      </c>
      <c r="I452" s="4" t="s">
        <v>136</v>
      </c>
      <c r="J452" s="4"/>
      <c r="K452" s="4"/>
      <c r="L452" s="4" t="s">
        <v>2581</v>
      </c>
      <c r="M452" s="4"/>
      <c r="N452" s="4"/>
      <c r="O452" s="4"/>
      <c r="P452" s="4"/>
      <c r="Q452" s="4"/>
      <c r="R452" s="22"/>
      <c r="S452" s="4"/>
      <c r="T452" s="4" t="str">
        <f>IFERROR(VLOOKUP(UPPER(S452),LandGrants[],7,FALSE),"")</f>
        <v/>
      </c>
      <c r="U452" s="4" t="str">
        <f>IFERROR(VLOOKUP(S452,LandGrants[],9,FALSE),"")</f>
        <v/>
      </c>
      <c r="V452" s="5"/>
      <c r="W452" s="5"/>
      <c r="X452" s="5"/>
      <c r="Y452" s="5"/>
      <c r="Z452" s="5"/>
      <c r="AA452" s="5"/>
      <c r="AB452" s="5"/>
      <c r="AC452" s="5">
        <f>VALUE(SUBSTITUTE(SUBSTITUTE(SUBSTITUTE(RIGHT(B452,4),"HO",""),"O",""),"-",""))</f>
        <v>998</v>
      </c>
      <c r="AD452" s="5"/>
      <c r="AE452" s="5" t="str">
        <f>IF(ISBLANK(M452),"",IF(ISBLANK(N452),"",N452 &amp; " ") &amp; M452 &amp; " built in " &amp;R452 &amp; " on a tract of land called " &amp; S452 &amp; " patented by " &amp; TRIM(T452) &amp; " in " &amp; U452 &amp; ";  Original owner(s): " &amp; Q452)</f>
        <v/>
      </c>
      <c r="AF452" s="5" t="str">
        <f>"https://mht.maryland.gov/secure/medusa/PDF/Howard/"&amp;B452&amp;".pdf"</f>
        <v>https://mht.maryland.gov/secure/medusa/PDF/Howard/HO-998.pdf</v>
      </c>
    </row>
    <row r="453" spans="1:32" ht="57.6" x14ac:dyDescent="0.55000000000000004">
      <c r="A453" s="103" t="str">
        <f>HYPERLINK(AF453,B453)</f>
        <v>HO-328</v>
      </c>
      <c r="B453" t="s">
        <v>1286</v>
      </c>
      <c r="C453">
        <f>IFERROR(VALUE(SUBSTITUTE(B453,"HO-","")),9999)</f>
        <v>328</v>
      </c>
      <c r="D453" s="4" t="s">
        <v>1287</v>
      </c>
      <c r="E453" s="4" t="s">
        <v>1288</v>
      </c>
      <c r="F453" s="22" t="s">
        <v>3094</v>
      </c>
      <c r="G453" s="4" t="s">
        <v>591</v>
      </c>
      <c r="H453" s="4" t="s">
        <v>40</v>
      </c>
      <c r="I453" s="4"/>
      <c r="J453" s="4"/>
      <c r="K453" s="4"/>
      <c r="L453" s="4" t="s">
        <v>975</v>
      </c>
      <c r="M453" s="4"/>
      <c r="N453" s="4"/>
      <c r="O453" s="4"/>
      <c r="P453" s="4"/>
      <c r="Q453" s="4"/>
      <c r="R453" s="22"/>
      <c r="S453" s="4"/>
      <c r="T453" s="4" t="str">
        <f>IFERROR(VLOOKUP(UPPER(S453),LandGrants[],7,FALSE),"")</f>
        <v/>
      </c>
      <c r="U453" s="4" t="str">
        <f>IFERROR(VLOOKUP(S453,LandGrants[],9,FALSE),"")</f>
        <v/>
      </c>
      <c r="V453" s="5"/>
      <c r="W453" s="5"/>
      <c r="X453" s="5"/>
      <c r="Y453" s="5"/>
      <c r="Z453" s="5"/>
      <c r="AA453" s="5"/>
      <c r="AB453" s="5"/>
      <c r="AC453" s="5">
        <f>VALUE(SUBSTITUTE(SUBSTITUTE(SUBSTITUTE(RIGHT(B453,4),"HO",""),"O",""),"-",""))</f>
        <v>328</v>
      </c>
      <c r="AD453" s="5"/>
      <c r="AE453" s="5" t="str">
        <f>IF(ISBLANK(M453),"",IF(ISBLANK(N453),"",N453 &amp; " ") &amp; M453 &amp; " built in " &amp;R453 &amp; " on a tract of land called " &amp; S453 &amp; " patented by " &amp; TRIM(T453) &amp; " in " &amp; U453 &amp; ";  Original owner(s): " &amp; Q453)</f>
        <v/>
      </c>
      <c r="AF453" s="5" t="str">
        <f>"https://mht.maryland.gov/secure/medusa/PDF/Howard/"&amp;B453&amp;".pdf"</f>
        <v>https://mht.maryland.gov/secure/medusa/PDF/Howard/HO-328.pdf</v>
      </c>
    </row>
    <row r="454" spans="1:32" ht="57.6" x14ac:dyDescent="0.55000000000000004">
      <c r="A454" s="103" t="str">
        <f>HYPERLINK(AF454,B454)</f>
        <v>HO-531</v>
      </c>
      <c r="B454" t="s">
        <v>1289</v>
      </c>
      <c r="C454">
        <f>IFERROR(VALUE(SUBSTITUTE(B454,"HO-","")),9999)</f>
        <v>531</v>
      </c>
      <c r="D454" s="4" t="s">
        <v>1290</v>
      </c>
      <c r="E454" s="4" t="s">
        <v>1291</v>
      </c>
      <c r="F454" s="22" t="s">
        <v>2585</v>
      </c>
      <c r="G454" s="4" t="s">
        <v>1291</v>
      </c>
      <c r="H454" s="4" t="s">
        <v>40</v>
      </c>
      <c r="I454" s="4"/>
      <c r="J454" s="4"/>
      <c r="K454" s="4"/>
      <c r="L454" s="4" t="s">
        <v>2581</v>
      </c>
      <c r="M454" s="4"/>
      <c r="N454" s="4"/>
      <c r="O454" s="4"/>
      <c r="P454" s="4"/>
      <c r="Q454" s="4"/>
      <c r="R454" s="22"/>
      <c r="S454" s="4"/>
      <c r="T454" s="4" t="str">
        <f>IFERROR(VLOOKUP(UPPER(S454),LandGrants[],7,FALSE),"")</f>
        <v/>
      </c>
      <c r="U454" s="4" t="str">
        <f>IFERROR(VLOOKUP(S454,LandGrants[],9,FALSE),"")</f>
        <v/>
      </c>
      <c r="V454" s="5"/>
      <c r="W454" s="5"/>
      <c r="X454" s="5"/>
      <c r="Y454" s="5"/>
      <c r="Z454" s="5"/>
      <c r="AA454" s="5"/>
      <c r="AB454" s="5"/>
      <c r="AC454" s="5">
        <f>VALUE(SUBSTITUTE(SUBSTITUTE(SUBSTITUTE(RIGHT(B454,4),"HO",""),"O",""),"-",""))</f>
        <v>531</v>
      </c>
      <c r="AD454" s="5"/>
      <c r="AE454" s="5" t="str">
        <f>IF(ISBLANK(M454),"",IF(ISBLANK(N454),"",N454 &amp; " ") &amp; M454 &amp; " built in " &amp;R454 &amp; " on a tract of land called " &amp; S454 &amp; " patented by " &amp; TRIM(T454) &amp; " in " &amp; U454 &amp; ";  Original owner(s): " &amp; Q454)</f>
        <v/>
      </c>
      <c r="AF454" s="5" t="str">
        <f>"https://mht.maryland.gov/secure/medusa/PDF/Howard/"&amp;B454&amp;".pdf"</f>
        <v>https://mht.maryland.gov/secure/medusa/PDF/Howard/HO-531.pdf</v>
      </c>
    </row>
    <row r="455" spans="1:32" ht="57.6" x14ac:dyDescent="0.55000000000000004">
      <c r="A455" s="103" t="str">
        <f>HYPERLINK(AF455,B455)</f>
        <v>HO-894</v>
      </c>
      <c r="B455" t="s">
        <v>1292</v>
      </c>
      <c r="C455">
        <f>IFERROR(VALUE(SUBSTITUTE(B455,"HO-","")),9999)</f>
        <v>894</v>
      </c>
      <c r="D455" s="4" t="s">
        <v>1293</v>
      </c>
      <c r="E455" s="4" t="s">
        <v>1294</v>
      </c>
      <c r="F455" s="22" t="s">
        <v>3095</v>
      </c>
      <c r="G455" s="4" t="s">
        <v>1667</v>
      </c>
      <c r="H455" s="4" t="s">
        <v>40</v>
      </c>
      <c r="I455" s="4" t="s">
        <v>136</v>
      </c>
      <c r="J455" s="4"/>
      <c r="K455" s="4"/>
      <c r="L455" s="4" t="s">
        <v>975</v>
      </c>
      <c r="M455" s="4"/>
      <c r="N455" s="4"/>
      <c r="O455" s="4"/>
      <c r="P455" s="4"/>
      <c r="Q455" s="4"/>
      <c r="R455" s="22"/>
      <c r="S455" s="4"/>
      <c r="T455" s="4" t="str">
        <f>IFERROR(VLOOKUP(UPPER(S455),LandGrants[],7,FALSE),"")</f>
        <v/>
      </c>
      <c r="U455" s="4" t="str">
        <f>IFERROR(VLOOKUP(S455,LandGrants[],9,FALSE),"")</f>
        <v/>
      </c>
      <c r="V455" s="5"/>
      <c r="W455" s="5"/>
      <c r="X455" s="5"/>
      <c r="Y455" s="5"/>
      <c r="Z455" s="5"/>
      <c r="AA455" s="5"/>
      <c r="AB455" s="5"/>
      <c r="AC455" s="5">
        <f>VALUE(SUBSTITUTE(SUBSTITUTE(SUBSTITUTE(RIGHT(B455,4),"HO",""),"O",""),"-",""))</f>
        <v>894</v>
      </c>
      <c r="AD455" s="5"/>
      <c r="AE455" s="5" t="str">
        <f>IF(ISBLANK(M455),"",IF(ISBLANK(N455),"",N455 &amp; " ") &amp; M455 &amp; " built in " &amp;R455 &amp; " on a tract of land called " &amp; S455 &amp; " patented by " &amp; TRIM(T455) &amp; " in " &amp; U455 &amp; ";  Original owner(s): " &amp; Q455)</f>
        <v/>
      </c>
      <c r="AF455" s="5" t="str">
        <f>"https://mht.maryland.gov/secure/medusa/PDF/Howard/"&amp;B455&amp;".pdf"</f>
        <v>https://mht.maryland.gov/secure/medusa/PDF/Howard/HO-894.pdf</v>
      </c>
    </row>
    <row r="456" spans="1:32" ht="57.6" x14ac:dyDescent="0.55000000000000004">
      <c r="A456" s="103" t="str">
        <f>HYPERLINK(AF456,B456)</f>
        <v>HO-371</v>
      </c>
      <c r="B456" t="s">
        <v>1295</v>
      </c>
      <c r="C456">
        <f>IFERROR(VALUE(SUBSTITUTE(B456,"HO-","")),9999)</f>
        <v>371</v>
      </c>
      <c r="D456" s="4" t="s">
        <v>1296</v>
      </c>
      <c r="E456" s="4" t="s">
        <v>1297</v>
      </c>
      <c r="F456" s="22" t="s">
        <v>3096</v>
      </c>
      <c r="G456" s="4" t="s">
        <v>789</v>
      </c>
      <c r="H456" s="4" t="s">
        <v>47</v>
      </c>
      <c r="I456" s="4" t="s">
        <v>136</v>
      </c>
      <c r="J456" s="4"/>
      <c r="K456" s="4"/>
      <c r="L456" s="4" t="s">
        <v>2585</v>
      </c>
      <c r="M456" s="4"/>
      <c r="N456" s="4"/>
      <c r="O456" s="4"/>
      <c r="P456" s="4"/>
      <c r="Q456" s="4"/>
      <c r="R456" s="22"/>
      <c r="S456" s="4"/>
      <c r="T456" s="4" t="str">
        <f>IFERROR(VLOOKUP(UPPER(S456),LandGrants[],7,FALSE),"")</f>
        <v/>
      </c>
      <c r="U456" s="4" t="str">
        <f>IFERROR(VLOOKUP(S456,LandGrants[],9,FALSE),"")</f>
        <v/>
      </c>
      <c r="V456" s="5"/>
      <c r="W456" s="5"/>
      <c r="X456" s="5"/>
      <c r="Y456" s="5"/>
      <c r="Z456" s="5"/>
      <c r="AA456" s="5"/>
      <c r="AB456" s="5"/>
      <c r="AC456" s="5">
        <f>VALUE(SUBSTITUTE(SUBSTITUTE(SUBSTITUTE(RIGHT(B456,4),"HO",""),"O",""),"-",""))</f>
        <v>371</v>
      </c>
      <c r="AD456" s="5"/>
      <c r="AE456" s="5" t="str">
        <f>IF(ISBLANK(M456),"",IF(ISBLANK(N456),"",N456 &amp; " ") &amp; M456 &amp; " built in " &amp;R456 &amp; " on a tract of land called " &amp; S456 &amp; " patented by " &amp; TRIM(T456) &amp; " in " &amp; U456 &amp; ";  Original owner(s): " &amp; Q456)</f>
        <v/>
      </c>
      <c r="AF456" s="5" t="str">
        <f>"https://mht.maryland.gov/secure/medusa/PDF/Howard/"&amp;B456&amp;".pdf"</f>
        <v>https://mht.maryland.gov/secure/medusa/PDF/Howard/HO-371.pdf</v>
      </c>
    </row>
    <row r="457" spans="1:32" ht="57.6" x14ac:dyDescent="0.55000000000000004">
      <c r="A457" s="103" t="str">
        <f>HYPERLINK(AF457,B457)</f>
        <v>HO-468</v>
      </c>
      <c r="B457" t="s">
        <v>1298</v>
      </c>
      <c r="C457">
        <f>IFERROR(VALUE(SUBSTITUTE(B457,"HO-","")),9999)</f>
        <v>468</v>
      </c>
      <c r="D457" s="4" t="s">
        <v>1299</v>
      </c>
      <c r="E457" s="4" t="s">
        <v>1300</v>
      </c>
      <c r="F457" s="22" t="s">
        <v>3097</v>
      </c>
      <c r="G457" s="4" t="s">
        <v>126</v>
      </c>
      <c r="H457" s="4" t="s">
        <v>36</v>
      </c>
      <c r="I457" s="4" t="s">
        <v>136</v>
      </c>
      <c r="J457" s="4"/>
      <c r="K457" s="4"/>
      <c r="L457" s="4" t="s">
        <v>2581</v>
      </c>
      <c r="M457" s="4"/>
      <c r="N457" s="4"/>
      <c r="O457" s="4"/>
      <c r="P457" s="4"/>
      <c r="Q457" s="4"/>
      <c r="R457" s="22"/>
      <c r="S457" s="4"/>
      <c r="T457" s="4" t="str">
        <f>IFERROR(VLOOKUP(UPPER(S457),LandGrants[],7,FALSE),"")</f>
        <v/>
      </c>
      <c r="U457" s="4" t="str">
        <f>IFERROR(VLOOKUP(S457,LandGrants[],9,FALSE),"")</f>
        <v/>
      </c>
      <c r="V457" s="5"/>
      <c r="W457" s="5"/>
      <c r="X457" s="5"/>
      <c r="Y457" s="5"/>
      <c r="Z457" s="5"/>
      <c r="AA457" s="5"/>
      <c r="AB457" s="5"/>
      <c r="AC457" s="5">
        <f>VALUE(SUBSTITUTE(SUBSTITUTE(SUBSTITUTE(RIGHT(B457,4),"HO",""),"O",""),"-",""))</f>
        <v>468</v>
      </c>
      <c r="AD457" s="5"/>
      <c r="AE457" s="5" t="str">
        <f>IF(ISBLANK(M457),"",IF(ISBLANK(N457),"",N457 &amp; " ") &amp; M457 &amp; " built in " &amp;R457 &amp; " on a tract of land called " &amp; S457 &amp; " patented by " &amp; TRIM(T457) &amp; " in " &amp; U457 &amp; ";  Original owner(s): " &amp; Q457)</f>
        <v/>
      </c>
      <c r="AF457" s="5" t="str">
        <f>"https://mht.maryland.gov/secure/medusa/PDF/Howard/"&amp;B457&amp;".pdf"</f>
        <v>https://mht.maryland.gov/secure/medusa/PDF/Howard/HO-468.pdf</v>
      </c>
    </row>
    <row r="458" spans="1:32" ht="57.6" x14ac:dyDescent="0.55000000000000004">
      <c r="A458" s="103" t="str">
        <f>HYPERLINK(AF458,B458)</f>
        <v>HO-420</v>
      </c>
      <c r="B458" t="s">
        <v>1301</v>
      </c>
      <c r="C458">
        <f>IFERROR(VALUE(SUBSTITUTE(B458,"HO-","")),9999)</f>
        <v>420</v>
      </c>
      <c r="D458" s="4" t="s">
        <v>1302</v>
      </c>
      <c r="E458" s="4" t="s">
        <v>1303</v>
      </c>
      <c r="F458" s="22" t="s">
        <v>3098</v>
      </c>
      <c r="G458" s="4" t="s">
        <v>2638</v>
      </c>
      <c r="H458" s="4" t="s">
        <v>47</v>
      </c>
      <c r="I458" s="4" t="s">
        <v>136</v>
      </c>
      <c r="J458" s="4"/>
      <c r="K458" s="4"/>
      <c r="L458" s="4" t="s">
        <v>2585</v>
      </c>
      <c r="M458" s="4"/>
      <c r="N458" s="4"/>
      <c r="O458" s="4"/>
      <c r="P458" s="4"/>
      <c r="Q458" s="4"/>
      <c r="R458" s="22"/>
      <c r="S458" s="4"/>
      <c r="T458" s="4" t="str">
        <f>IFERROR(VLOOKUP(UPPER(S458),LandGrants[],7,FALSE),"")</f>
        <v/>
      </c>
      <c r="U458" s="4" t="str">
        <f>IFERROR(VLOOKUP(S458,LandGrants[],9,FALSE),"")</f>
        <v/>
      </c>
      <c r="V458" s="5"/>
      <c r="W458" s="5"/>
      <c r="X458" s="5"/>
      <c r="Y458" s="5"/>
      <c r="Z458" s="5"/>
      <c r="AA458" s="5"/>
      <c r="AB458" s="5"/>
      <c r="AC458" s="5">
        <f>VALUE(SUBSTITUTE(SUBSTITUTE(SUBSTITUTE(RIGHT(B458,4),"HO",""),"O",""),"-",""))</f>
        <v>420</v>
      </c>
      <c r="AD458" s="5"/>
      <c r="AE458" s="5" t="str">
        <f>IF(ISBLANK(M458),"",IF(ISBLANK(N458),"",N458 &amp; " ") &amp; M458 &amp; " built in " &amp;R458 &amp; " on a tract of land called " &amp; S458 &amp; " patented by " &amp; TRIM(T458) &amp; " in " &amp; U458 &amp; ";  Original owner(s): " &amp; Q458)</f>
        <v/>
      </c>
      <c r="AF458" s="5" t="str">
        <f>"https://mht.maryland.gov/secure/medusa/PDF/Howard/"&amp;B458&amp;".pdf"</f>
        <v>https://mht.maryland.gov/secure/medusa/PDF/Howard/HO-420.pdf</v>
      </c>
    </row>
    <row r="459" spans="1:32" ht="57.6" x14ac:dyDescent="0.55000000000000004">
      <c r="A459" s="103" t="str">
        <f>HYPERLINK(AF459,B459)</f>
        <v>HO-472</v>
      </c>
      <c r="B459" t="s">
        <v>1304</v>
      </c>
      <c r="C459">
        <f>IFERROR(VALUE(SUBSTITUTE(B459,"HO-","")),9999)</f>
        <v>472</v>
      </c>
      <c r="D459" s="4" t="s">
        <v>1305</v>
      </c>
      <c r="E459" s="4" t="s">
        <v>1306</v>
      </c>
      <c r="F459" s="22" t="s">
        <v>2585</v>
      </c>
      <c r="G459" s="4" t="s">
        <v>1306</v>
      </c>
      <c r="H459" s="4" t="s">
        <v>36</v>
      </c>
      <c r="I459" s="4"/>
      <c r="J459" s="4"/>
      <c r="K459" s="4"/>
      <c r="L459" s="4" t="s">
        <v>2581</v>
      </c>
      <c r="M459" s="4"/>
      <c r="N459" s="4"/>
      <c r="O459" s="4"/>
      <c r="P459" s="4"/>
      <c r="Q459" s="4"/>
      <c r="R459" s="22"/>
      <c r="S459" s="4"/>
      <c r="T459" s="4" t="str">
        <f>IFERROR(VLOOKUP(UPPER(S459),LandGrants[],7,FALSE),"")</f>
        <v/>
      </c>
      <c r="U459" s="4" t="str">
        <f>IFERROR(VLOOKUP(S459,LandGrants[],9,FALSE),"")</f>
        <v/>
      </c>
      <c r="V459" s="5"/>
      <c r="W459" s="5"/>
      <c r="X459" s="5"/>
      <c r="Y459" s="5"/>
      <c r="Z459" s="5"/>
      <c r="AA459" s="5"/>
      <c r="AB459" s="5"/>
      <c r="AC459" s="5">
        <f>VALUE(SUBSTITUTE(SUBSTITUTE(SUBSTITUTE(RIGHT(B459,4),"HO",""),"O",""),"-",""))</f>
        <v>472</v>
      </c>
      <c r="AD459" s="5"/>
      <c r="AE459" s="5" t="str">
        <f>IF(ISBLANK(M459),"",IF(ISBLANK(N459),"",N459 &amp; " ") &amp; M459 &amp; " built in " &amp;R459 &amp; " on a tract of land called " &amp; S459 &amp; " patented by " &amp; TRIM(T459) &amp; " in " &amp; U459 &amp; ";  Original owner(s): " &amp; Q459)</f>
        <v/>
      </c>
      <c r="AF459" s="5" t="str">
        <f>"https://mht.maryland.gov/secure/medusa/PDF/Howard/"&amp;B459&amp;".pdf"</f>
        <v>https://mht.maryland.gov/secure/medusa/PDF/Howard/HO-472.pdf</v>
      </c>
    </row>
    <row r="460" spans="1:32" ht="100.8" x14ac:dyDescent="0.55000000000000004">
      <c r="A460" s="103" t="str">
        <f>HYPERLINK(AF460,B460)</f>
        <v>AA-152</v>
      </c>
      <c r="B460" t="s">
        <v>3993</v>
      </c>
      <c r="C460">
        <f>IFERROR(VALUE(SUBSTITUTE(B460,"HO-","")),9999)</f>
        <v>9999</v>
      </c>
      <c r="D460" s="4" t="s">
        <v>4012</v>
      </c>
      <c r="E460" s="12" t="s">
        <v>4010</v>
      </c>
      <c r="F460" s="22"/>
      <c r="G460" s="12" t="s">
        <v>4010</v>
      </c>
      <c r="H460" s="4" t="s">
        <v>4011</v>
      </c>
      <c r="I460" s="4"/>
      <c r="J460" s="4" t="s">
        <v>136</v>
      </c>
      <c r="K460" s="4"/>
      <c r="L460" s="4" t="s">
        <v>975</v>
      </c>
      <c r="M460" s="4" t="s">
        <v>4070</v>
      </c>
      <c r="N460" s="4" t="s">
        <v>5973</v>
      </c>
      <c r="O460" s="4"/>
      <c r="P460" s="4" t="s">
        <v>4013</v>
      </c>
      <c r="Q460" s="4" t="s">
        <v>4069</v>
      </c>
      <c r="R460" s="22" t="s">
        <v>3725</v>
      </c>
      <c r="S460" s="4" t="s">
        <v>9446</v>
      </c>
      <c r="T460" s="12" t="str">
        <f>IFERROR(VLOOKUP(UPPER(S460),LandGrants[],7,FALSE),"")</f>
        <v/>
      </c>
      <c r="U460" s="12" t="str">
        <f>IFERROR(VLOOKUP(S460,LandGrants[],9,FALSE),"")</f>
        <v/>
      </c>
      <c r="V460" s="4"/>
      <c r="W460" s="4"/>
      <c r="X460" s="4"/>
      <c r="Y460" s="11" t="s">
        <v>3995</v>
      </c>
      <c r="Z460" s="4"/>
      <c r="AA460" s="5"/>
      <c r="AB460" s="5"/>
      <c r="AC460" s="5">
        <f>VALUE(SUBSTITUTE(SUBSTITUTE(SUBSTITUTE(RIGHT(B460,4),"HO",""),"O",""),"-",""))</f>
        <v>152</v>
      </c>
      <c r="AD460" s="5"/>
      <c r="AE460" s="5" t="str">
        <f>IF(ISBLANK(M460),"",IF(ISBLANK(N460),"",N460 &amp; " ") &amp; M460 &amp; " built in " &amp;R460 &amp; " on a tract of land called " &amp; S460 &amp; " patented by " &amp; TRIM(T460) &amp; " in " &amp; U460 &amp; ";  Original owner(s): " &amp; Q460)</f>
        <v>Privately-owned Large 2-story brick house in Transition style from Medival to Georgian built in 1704 on a tract of land called Larkins Hundred patented by  in ;  Original owner(s): Thomas Larkin, sold to Rev. Colebatch in 1708 and served as the rectory of All Hallows Church for some years, sold to Capt. Joseph Cowman in 1828 and stayed in his family for 3 generations</v>
      </c>
      <c r="AF460" s="5" t="str">
        <f>"https://mht.maryland.gov/secure/medusa/PDF/Howard/"&amp;B460&amp;".pdf"</f>
        <v>https://mht.maryland.gov/secure/medusa/PDF/Howard/AA-152.pdf</v>
      </c>
    </row>
    <row r="461" spans="1:32" ht="57.6" x14ac:dyDescent="0.55000000000000004">
      <c r="A461" s="103" t="str">
        <f>HYPERLINK(AF461,B461)</f>
        <v>HO-550</v>
      </c>
      <c r="B461" t="s">
        <v>1307</v>
      </c>
      <c r="C461">
        <f>IFERROR(VALUE(SUBSTITUTE(B461,"HO-","")),9999)</f>
        <v>550</v>
      </c>
      <c r="D461" s="4" t="s">
        <v>1308</v>
      </c>
      <c r="E461" s="4"/>
      <c r="F461" s="22" t="s">
        <v>2585</v>
      </c>
      <c r="G461" s="4">
        <v>0</v>
      </c>
      <c r="H461" s="4"/>
      <c r="I461" s="4"/>
      <c r="J461" s="4"/>
      <c r="K461" s="4"/>
      <c r="L461" s="4" t="s">
        <v>975</v>
      </c>
      <c r="M461" s="4"/>
      <c r="N461" s="4"/>
      <c r="O461" s="4"/>
      <c r="P461" s="4"/>
      <c r="Q461" s="4"/>
      <c r="R461" s="22"/>
      <c r="S461" s="4"/>
      <c r="T461" s="4" t="str">
        <f>IFERROR(VLOOKUP(UPPER(S461),LandGrants[],7,FALSE),"")</f>
        <v/>
      </c>
      <c r="U461" s="4" t="str">
        <f>IFERROR(VLOOKUP(S461,LandGrants[],9,FALSE),"")</f>
        <v/>
      </c>
      <c r="V461" s="5"/>
      <c r="W461" s="5"/>
      <c r="X461" s="5"/>
      <c r="Y461" s="5"/>
      <c r="Z461" s="5"/>
      <c r="AA461" s="5"/>
      <c r="AB461" s="5"/>
      <c r="AC461" s="5">
        <f>VALUE(SUBSTITUTE(SUBSTITUTE(SUBSTITUTE(RIGHT(B461,4),"HO",""),"O",""),"-",""))</f>
        <v>550</v>
      </c>
      <c r="AD461" s="5"/>
      <c r="AE461" s="5" t="str">
        <f>IF(ISBLANK(M461),"",IF(ISBLANK(N461),"",N461 &amp; " ") &amp; M461 &amp; " built in " &amp;R461 &amp; " on a tract of land called " &amp; S461 &amp; " patented by " &amp; TRIM(T461) &amp; " in " &amp; U461 &amp; ";  Original owner(s): " &amp; Q461)</f>
        <v/>
      </c>
      <c r="AF461" s="5" t="str">
        <f>"https://mht.maryland.gov/secure/medusa/PDF/Howard/"&amp;B461&amp;".pdf"</f>
        <v>https://mht.maryland.gov/secure/medusa/PDF/Howard/HO-550.pdf</v>
      </c>
    </row>
    <row r="462" spans="1:32" ht="57.6" x14ac:dyDescent="0.55000000000000004">
      <c r="A462" s="103" t="str">
        <f>HYPERLINK(AF462,B462)</f>
        <v>HO-098</v>
      </c>
      <c r="B462" t="s">
        <v>10237</v>
      </c>
      <c r="C462">
        <f>IFERROR(VALUE(SUBSTITUTE(B462,"HO-","")),9999)</f>
        <v>98</v>
      </c>
      <c r="D462" s="4" t="s">
        <v>1309</v>
      </c>
      <c r="E462" s="4" t="s">
        <v>1310</v>
      </c>
      <c r="F462" s="22" t="s">
        <v>3099</v>
      </c>
      <c r="G462" s="4" t="s">
        <v>1713</v>
      </c>
      <c r="H462" s="4" t="s">
        <v>40</v>
      </c>
      <c r="I462" s="4" t="s">
        <v>136</v>
      </c>
      <c r="J462" s="4"/>
      <c r="K462" s="4"/>
      <c r="L462" s="4" t="s">
        <v>975</v>
      </c>
      <c r="M462" s="4"/>
      <c r="N462" s="4"/>
      <c r="O462" s="4"/>
      <c r="P462" s="4"/>
      <c r="Q462" s="4"/>
      <c r="R462" s="22"/>
      <c r="S462" s="4"/>
      <c r="T462" s="4" t="str">
        <f>IFERROR(VLOOKUP(UPPER(S462),LandGrants[],7,FALSE),"")</f>
        <v/>
      </c>
      <c r="U462" s="4" t="str">
        <f>IFERROR(VLOOKUP(S462,LandGrants[],9,FALSE),"")</f>
        <v/>
      </c>
      <c r="V462" s="5"/>
      <c r="W462" s="5"/>
      <c r="X462" s="5"/>
      <c r="Y462" s="5"/>
      <c r="Z462" s="5"/>
      <c r="AA462" s="5"/>
      <c r="AB462" s="5"/>
      <c r="AC462" s="5">
        <f>VALUE(SUBSTITUTE(SUBSTITUTE(SUBSTITUTE(RIGHT(B462,4),"HO",""),"O",""),"-",""))</f>
        <v>98</v>
      </c>
      <c r="AD462" s="5"/>
      <c r="AE462" s="5" t="str">
        <f>IF(ISBLANK(M462),"",IF(ISBLANK(N462),"",N462 &amp; " ") &amp; M462 &amp; " built in " &amp;R462 &amp; " on a tract of land called " &amp; S462 &amp; " patented by " &amp; TRIM(T462) &amp; " in " &amp; U462 &amp; ";  Original owner(s): " &amp; Q462)</f>
        <v/>
      </c>
      <c r="AF462" s="5" t="str">
        <f>"https://mht.maryland.gov/secure/medusa/PDF/Howard/"&amp;B462&amp;".pdf"</f>
        <v>https://mht.maryland.gov/secure/medusa/PDF/Howard/HO-098.pdf</v>
      </c>
    </row>
    <row r="463" spans="1:32" ht="57.6" x14ac:dyDescent="0.55000000000000004">
      <c r="A463" s="103" t="str">
        <f>HYPERLINK(AF463,B463)</f>
        <v>HO-610</v>
      </c>
      <c r="B463" t="s">
        <v>1311</v>
      </c>
      <c r="C463">
        <f>IFERROR(VALUE(SUBSTITUTE(B463,"HO-","")),9999)</f>
        <v>610</v>
      </c>
      <c r="D463" s="4" t="s">
        <v>9</v>
      </c>
      <c r="E463" s="4"/>
      <c r="F463" s="22" t="s">
        <v>2585</v>
      </c>
      <c r="G463" s="4">
        <v>0</v>
      </c>
      <c r="H463" s="4" t="s">
        <v>47</v>
      </c>
      <c r="I463" s="4" t="s">
        <v>136</v>
      </c>
      <c r="J463" s="4" t="s">
        <v>136</v>
      </c>
      <c r="K463" s="4"/>
      <c r="L463" s="4" t="s">
        <v>2590</v>
      </c>
      <c r="M463" s="4"/>
      <c r="N463" s="4"/>
      <c r="O463" s="4"/>
      <c r="P463" s="4"/>
      <c r="Q463" s="4"/>
      <c r="R463" s="22"/>
      <c r="S463" s="4"/>
      <c r="T463" s="4" t="str">
        <f>IFERROR(VLOOKUP(UPPER(S463),LandGrants[],7,FALSE),"")</f>
        <v/>
      </c>
      <c r="U463" s="4" t="str">
        <f>IFERROR(VLOOKUP(S463,LandGrants[],9,FALSE),"")</f>
        <v/>
      </c>
      <c r="V463" s="5"/>
      <c r="W463" s="5"/>
      <c r="X463" s="5"/>
      <c r="Y463" s="5"/>
      <c r="Z463" s="5"/>
      <c r="AA463" s="5"/>
      <c r="AB463" s="5"/>
      <c r="AC463" s="5">
        <f>VALUE(SUBSTITUTE(SUBSTITUTE(SUBSTITUTE(RIGHT(B463,4),"HO",""),"O",""),"-",""))</f>
        <v>610</v>
      </c>
      <c r="AD463" s="5"/>
      <c r="AE463" s="5" t="str">
        <f>IF(ISBLANK(M463),"",IF(ISBLANK(N463),"",N463 &amp; " ") &amp; M463 &amp; " built in " &amp;R463 &amp; " on a tract of land called " &amp; S463 &amp; " patented by " &amp; TRIM(T463) &amp; " in " &amp; U463 &amp; ";  Original owner(s): " &amp; Q463)</f>
        <v/>
      </c>
      <c r="AF463" s="5" t="str">
        <f>"https://mht.maryland.gov/secure/medusa/PDF/Howard/"&amp;B463&amp;".pdf"</f>
        <v>https://mht.maryland.gov/secure/medusa/PDF/Howard/HO-610.pdf</v>
      </c>
    </row>
    <row r="464" spans="1:32" ht="57.6" x14ac:dyDescent="0.55000000000000004">
      <c r="A464" s="103" t="str">
        <f>HYPERLINK(AF464,B464)</f>
        <v>HO-205</v>
      </c>
      <c r="B464" t="s">
        <v>1312</v>
      </c>
      <c r="C464">
        <f>IFERROR(VALUE(SUBSTITUTE(B464,"HO-","")),9999)</f>
        <v>205</v>
      </c>
      <c r="D464" s="4" t="s">
        <v>1313</v>
      </c>
      <c r="E464" s="4" t="s">
        <v>1314</v>
      </c>
      <c r="F464" s="22" t="s">
        <v>3100</v>
      </c>
      <c r="G464" s="4" t="s">
        <v>284</v>
      </c>
      <c r="H464" s="4" t="s">
        <v>82</v>
      </c>
      <c r="I464" s="4"/>
      <c r="J464" s="4"/>
      <c r="K464" s="4"/>
      <c r="L464" s="4" t="s">
        <v>975</v>
      </c>
      <c r="M464" s="4"/>
      <c r="N464" s="4"/>
      <c r="O464" s="4"/>
      <c r="P464" s="4"/>
      <c r="Q464" s="4"/>
      <c r="R464" s="22"/>
      <c r="S464" s="4"/>
      <c r="T464" s="4" t="str">
        <f>IFERROR(VLOOKUP(UPPER(S464),LandGrants[],7,FALSE),"")</f>
        <v/>
      </c>
      <c r="U464" s="4" t="str">
        <f>IFERROR(VLOOKUP(S464,LandGrants[],9,FALSE),"")</f>
        <v/>
      </c>
      <c r="V464" s="5"/>
      <c r="W464" s="5"/>
      <c r="X464" s="5"/>
      <c r="Y464" s="5"/>
      <c r="Z464" s="5"/>
      <c r="AA464" s="5"/>
      <c r="AB464" s="5"/>
      <c r="AC464" s="5">
        <f>VALUE(SUBSTITUTE(SUBSTITUTE(SUBSTITUTE(RIGHT(B464,4),"HO",""),"O",""),"-",""))</f>
        <v>205</v>
      </c>
      <c r="AD464" s="5"/>
      <c r="AE464" s="5" t="str">
        <f>IF(ISBLANK(M464),"",IF(ISBLANK(N464),"",N464 &amp; " ") &amp; M464 &amp; " built in " &amp;R464 &amp; " on a tract of land called " &amp; S464 &amp; " patented by " &amp; TRIM(T464) &amp; " in " &amp; U464 &amp; ";  Original owner(s): " &amp; Q464)</f>
        <v/>
      </c>
      <c r="AF464" s="5" t="str">
        <f>"https://mht.maryland.gov/secure/medusa/PDF/Howard/"&amp;B464&amp;".pdf"</f>
        <v>https://mht.maryland.gov/secure/medusa/PDF/Howard/HO-205.pdf</v>
      </c>
    </row>
    <row r="465" spans="1:32" ht="57.6" x14ac:dyDescent="0.55000000000000004">
      <c r="A465" s="103" t="str">
        <f>HYPERLINK(AF465,B465)</f>
        <v>HO-1051</v>
      </c>
      <c r="B465" t="s">
        <v>1315</v>
      </c>
      <c r="C465">
        <f>IFERROR(VALUE(SUBSTITUTE(B465,"HO-","")),9999)</f>
        <v>1051</v>
      </c>
      <c r="D465" s="4" t="s">
        <v>1316</v>
      </c>
      <c r="E465" s="4" t="s">
        <v>1317</v>
      </c>
      <c r="F465" s="22" t="s">
        <v>3101</v>
      </c>
      <c r="G465" s="4" t="s">
        <v>2991</v>
      </c>
      <c r="H465" s="4" t="s">
        <v>47</v>
      </c>
      <c r="I465" s="4" t="s">
        <v>136</v>
      </c>
      <c r="J465" s="4"/>
      <c r="K465" s="4"/>
      <c r="L465" s="4" t="s">
        <v>975</v>
      </c>
      <c r="M465" s="4"/>
      <c r="N465" s="4"/>
      <c r="O465" s="4"/>
      <c r="P465" s="4"/>
      <c r="Q465" s="4"/>
      <c r="R465" s="22"/>
      <c r="S465" s="4"/>
      <c r="T465" s="4" t="str">
        <f>IFERROR(VLOOKUP(UPPER(S465),LandGrants[],7,FALSE),"")</f>
        <v/>
      </c>
      <c r="U465" s="4" t="str">
        <f>IFERROR(VLOOKUP(S465,LandGrants[],9,FALSE),"")</f>
        <v/>
      </c>
      <c r="V465" s="5"/>
      <c r="W465" s="5"/>
      <c r="X465" s="5"/>
      <c r="Y465" s="5"/>
      <c r="Z465" s="5"/>
      <c r="AA465" s="5"/>
      <c r="AB465" s="5"/>
      <c r="AC465" s="5">
        <f>VALUE(SUBSTITUTE(SUBSTITUTE(SUBSTITUTE(RIGHT(B465,4),"HO",""),"O",""),"-",""))</f>
        <v>1051</v>
      </c>
      <c r="AD465" s="5"/>
      <c r="AE465" s="5" t="str">
        <f>IF(ISBLANK(M465),"",IF(ISBLANK(N465),"",N465 &amp; " ") &amp; M465 &amp; " built in " &amp;R465 &amp; " on a tract of land called " &amp; S465 &amp; " patented by " &amp; TRIM(T465) &amp; " in " &amp; U465 &amp; ";  Original owner(s): " &amp; Q465)</f>
        <v/>
      </c>
      <c r="AF465" s="5" t="str">
        <f>"https://mht.maryland.gov/secure/medusa/PDF/Howard/"&amp;B465&amp;".pdf"</f>
        <v>https://mht.maryland.gov/secure/medusa/PDF/Howard/HO-1051.pdf</v>
      </c>
    </row>
    <row r="466" spans="1:32" ht="57.6" x14ac:dyDescent="0.55000000000000004">
      <c r="A466" s="103" t="str">
        <f>HYPERLINK(AF466,B466)</f>
        <v>HO-785</v>
      </c>
      <c r="B466" t="s">
        <v>1318</v>
      </c>
      <c r="C466">
        <f>IFERROR(VALUE(SUBSTITUTE(B466,"HO-","")),9999)</f>
        <v>785</v>
      </c>
      <c r="D466" s="4" t="s">
        <v>1319</v>
      </c>
      <c r="E466" s="4" t="s">
        <v>1320</v>
      </c>
      <c r="F466" s="22" t="s">
        <v>3102</v>
      </c>
      <c r="G466" s="4" t="s">
        <v>934</v>
      </c>
      <c r="H466" s="4" t="s">
        <v>47</v>
      </c>
      <c r="I466" s="4"/>
      <c r="J466" s="4"/>
      <c r="K466" s="4"/>
      <c r="L466" s="4" t="s">
        <v>2590</v>
      </c>
      <c r="M466" s="4"/>
      <c r="N466" s="4"/>
      <c r="O466" s="4"/>
      <c r="P466" s="4"/>
      <c r="Q466" s="4"/>
      <c r="R466" s="22"/>
      <c r="S466" s="4"/>
      <c r="T466" s="4" t="str">
        <f>IFERROR(VLOOKUP(UPPER(S466),LandGrants[],7,FALSE),"")</f>
        <v/>
      </c>
      <c r="U466" s="4" t="str">
        <f>IFERROR(VLOOKUP(S466,LandGrants[],9,FALSE),"")</f>
        <v/>
      </c>
      <c r="V466" s="5"/>
      <c r="W466" s="5"/>
      <c r="X466" s="5"/>
      <c r="Y466" s="5"/>
      <c r="Z466" s="5"/>
      <c r="AA466" s="5"/>
      <c r="AB466" s="5"/>
      <c r="AC466" s="5">
        <f>VALUE(SUBSTITUTE(SUBSTITUTE(SUBSTITUTE(RIGHT(B466,4),"HO",""),"O",""),"-",""))</f>
        <v>785</v>
      </c>
      <c r="AD466" s="5"/>
      <c r="AE466" s="5" t="str">
        <f>IF(ISBLANK(M466),"",IF(ISBLANK(N466),"",N466 &amp; " ") &amp; M466 &amp; " built in " &amp;R466 &amp; " on a tract of land called " &amp; S466 &amp; " patented by " &amp; TRIM(T466) &amp; " in " &amp; U466 &amp; ";  Original owner(s): " &amp; Q466)</f>
        <v/>
      </c>
      <c r="AF466" s="5" t="str">
        <f>"https://mht.maryland.gov/secure/medusa/PDF/Howard/"&amp;B466&amp;".pdf"</f>
        <v>https://mht.maryland.gov/secure/medusa/PDF/Howard/HO-785.pdf</v>
      </c>
    </row>
    <row r="467" spans="1:32" ht="57.6" x14ac:dyDescent="0.55000000000000004">
      <c r="A467" s="103" t="str">
        <f>HYPERLINK(AF467,B467)</f>
        <v>HO-227</v>
      </c>
      <c r="B467" t="s">
        <v>1321</v>
      </c>
      <c r="C467">
        <f>IFERROR(VALUE(SUBSTITUTE(B467,"HO-","")),9999)</f>
        <v>227</v>
      </c>
      <c r="D467" s="4" t="s">
        <v>1322</v>
      </c>
      <c r="E467" s="4" t="s">
        <v>1323</v>
      </c>
      <c r="F467" s="22" t="s">
        <v>2792</v>
      </c>
      <c r="G467" s="4" t="s">
        <v>284</v>
      </c>
      <c r="H467" s="4" t="s">
        <v>82</v>
      </c>
      <c r="I467" s="4"/>
      <c r="J467" s="4"/>
      <c r="K467" s="4"/>
      <c r="L467" s="4" t="s">
        <v>975</v>
      </c>
      <c r="M467" s="4"/>
      <c r="N467" s="4"/>
      <c r="O467" s="4"/>
      <c r="P467" s="4"/>
      <c r="Q467" s="4"/>
      <c r="R467" s="22"/>
      <c r="S467" s="4"/>
      <c r="T467" s="4" t="str">
        <f>IFERROR(VLOOKUP(UPPER(S467),LandGrants[],7,FALSE),"")</f>
        <v/>
      </c>
      <c r="U467" s="4" t="str">
        <f>IFERROR(VLOOKUP(S467,LandGrants[],9,FALSE),"")</f>
        <v/>
      </c>
      <c r="V467" s="5"/>
      <c r="W467" s="5"/>
      <c r="X467" s="5"/>
      <c r="Y467" s="5"/>
      <c r="Z467" s="5"/>
      <c r="AA467" s="5"/>
      <c r="AB467" s="5"/>
      <c r="AC467" s="5">
        <f>VALUE(SUBSTITUTE(SUBSTITUTE(SUBSTITUTE(RIGHT(B467,4),"HO",""),"O",""),"-",""))</f>
        <v>227</v>
      </c>
      <c r="AD467" s="5"/>
      <c r="AE467" s="5" t="str">
        <f>IF(ISBLANK(M467),"",IF(ISBLANK(N467),"",N467 &amp; " ") &amp; M467 &amp; " built in " &amp;R467 &amp; " on a tract of land called " &amp; S467 &amp; " patented by " &amp; TRIM(T467) &amp; " in " &amp; U467 &amp; ";  Original owner(s): " &amp; Q467)</f>
        <v/>
      </c>
      <c r="AF467" s="5" t="str">
        <f>"https://mht.maryland.gov/secure/medusa/PDF/Howard/"&amp;B467&amp;".pdf"</f>
        <v>https://mht.maryland.gov/secure/medusa/PDF/Howard/HO-227.pdf</v>
      </c>
    </row>
    <row r="468" spans="1:32" ht="72" x14ac:dyDescent="0.55000000000000004">
      <c r="A468" s="103" t="str">
        <f>HYPERLINK(AF468,B468)</f>
        <v>HO-444</v>
      </c>
      <c r="B468" t="s">
        <v>1324</v>
      </c>
      <c r="C468">
        <f>IFERROR(VALUE(SUBSTITUTE(B468,"HO-","")),9999)</f>
        <v>444</v>
      </c>
      <c r="D468" s="4" t="s">
        <v>1325</v>
      </c>
      <c r="E468" s="4" t="s">
        <v>1326</v>
      </c>
      <c r="F468" s="22" t="s">
        <v>3103</v>
      </c>
      <c r="G468" s="4" t="s">
        <v>2657</v>
      </c>
      <c r="H468" s="4" t="s">
        <v>47</v>
      </c>
      <c r="I468" s="4"/>
      <c r="J468" s="4"/>
      <c r="K468" s="4"/>
      <c r="L468" s="4" t="s">
        <v>2585</v>
      </c>
      <c r="M468" s="4" t="s">
        <v>6050</v>
      </c>
      <c r="N468" s="4" t="s">
        <v>5973</v>
      </c>
      <c r="O468" s="4"/>
      <c r="P468" s="4"/>
      <c r="Q468" s="4" t="s">
        <v>6048</v>
      </c>
      <c r="R468" s="22" t="s">
        <v>6049</v>
      </c>
      <c r="S468" s="4" t="s">
        <v>8869</v>
      </c>
      <c r="T468" s="4" t="str">
        <f>IFERROR(VLOOKUP(UPPER(S468),LandGrants[],7,FALSE),"")</f>
        <v>1695-11</v>
      </c>
      <c r="U468" s="4" t="str">
        <f>IFERROR(VLOOKUP(S468,LandGrants[],9,FALSE),"")</f>
        <v xml:space="preserve"> Mordecai  Moore</v>
      </c>
      <c r="V468" s="5"/>
      <c r="W468" s="5"/>
      <c r="X468" s="5"/>
      <c r="Y468" s="5"/>
      <c r="Z468" s="5"/>
      <c r="AA468" s="5"/>
      <c r="AB468" s="5"/>
      <c r="AC468" s="5">
        <f>VALUE(SUBSTITUTE(SUBSTITUTE(SUBSTITUTE(RIGHT(B468,4),"HO",""),"O",""),"-",""))</f>
        <v>444</v>
      </c>
      <c r="AD468" s="5"/>
      <c r="AE468" s="5" t="str">
        <f>IF(ISBLANK(M468),"",IF(ISBLANK(N468),"",N468 &amp; " ") &amp; M468 &amp; " built in " &amp;R468 &amp; " on a tract of land called " &amp; S468 &amp; " patented by " &amp; TRIM(T468) &amp; " in " &amp; U468 &amp; ";  Original owner(s): " &amp; Q468)</f>
        <v>Privately-owned 1.5-story frame cottage built in 1914 on a tract of land called Moores Morning Choice patented by 1695-11 in  Mordecai  Moore;  Original owner(s): Mrs. Clara Hemphill Davis, first cousin to the Philadelphia architect Brognard Okie who designed the house.</v>
      </c>
      <c r="AF468" s="5" t="str">
        <f>"https://mht.maryland.gov/secure/medusa/PDF/Howard/"&amp;B468&amp;".pdf"</f>
        <v>https://mht.maryland.gov/secure/medusa/PDF/Howard/HO-444.pdf</v>
      </c>
    </row>
    <row r="469" spans="1:32" ht="57.6" x14ac:dyDescent="0.55000000000000004">
      <c r="A469" s="103" t="str">
        <f>HYPERLINK(AF469,B469)</f>
        <v>HO-355</v>
      </c>
      <c r="B469" t="s">
        <v>1327</v>
      </c>
      <c r="C469">
        <f>IFERROR(VALUE(SUBSTITUTE(B469,"HO-","")),9999)</f>
        <v>355</v>
      </c>
      <c r="D469" s="4" t="s">
        <v>1328</v>
      </c>
      <c r="E469" s="4" t="s">
        <v>1329</v>
      </c>
      <c r="F469" s="22" t="s">
        <v>3104</v>
      </c>
      <c r="G469" s="4" t="s">
        <v>2921</v>
      </c>
      <c r="H469" s="4" t="s">
        <v>40</v>
      </c>
      <c r="I469" s="4"/>
      <c r="J469" s="4"/>
      <c r="K469" s="4"/>
      <c r="L469" s="4" t="s">
        <v>2582</v>
      </c>
      <c r="M469" s="4"/>
      <c r="N469" s="4"/>
      <c r="O469" s="4"/>
      <c r="P469" s="4"/>
      <c r="Q469" s="4"/>
      <c r="R469" s="22"/>
      <c r="S469" s="4"/>
      <c r="T469" s="4" t="str">
        <f>IFERROR(VLOOKUP(UPPER(S469),LandGrants[],7,FALSE),"")</f>
        <v/>
      </c>
      <c r="U469" s="4" t="str">
        <f>IFERROR(VLOOKUP(S469,LandGrants[],9,FALSE),"")</f>
        <v/>
      </c>
      <c r="V469" s="5"/>
      <c r="W469" s="5"/>
      <c r="X469" s="5"/>
      <c r="Y469" s="5"/>
      <c r="Z469" s="5"/>
      <c r="AA469" s="5"/>
      <c r="AB469" s="5"/>
      <c r="AC469" s="5">
        <f>VALUE(SUBSTITUTE(SUBSTITUTE(SUBSTITUTE(RIGHT(B469,4),"HO",""),"O",""),"-",""))</f>
        <v>355</v>
      </c>
      <c r="AD469" s="5"/>
      <c r="AE469" s="5" t="str">
        <f>IF(ISBLANK(M469),"",IF(ISBLANK(N469),"",N469 &amp; " ") &amp; M469 &amp; " built in " &amp;R469 &amp; " on a tract of land called " &amp; S469 &amp; " patented by " &amp; TRIM(T469) &amp; " in " &amp; U469 &amp; ";  Original owner(s): " &amp; Q469)</f>
        <v/>
      </c>
      <c r="AF469" s="5" t="str">
        <f>"https://mht.maryland.gov/secure/medusa/PDF/Howard/"&amp;B469&amp;".pdf"</f>
        <v>https://mht.maryland.gov/secure/medusa/PDF/Howard/HO-355.pdf</v>
      </c>
    </row>
    <row r="470" spans="1:32" ht="57.6" x14ac:dyDescent="0.55000000000000004">
      <c r="A470" s="103" t="str">
        <f>HYPERLINK(AF470,B470)</f>
        <v>HO-855</v>
      </c>
      <c r="B470" t="s">
        <v>1330</v>
      </c>
      <c r="C470">
        <f>IFERROR(VALUE(SUBSTITUTE(B470,"HO-","")),9999)</f>
        <v>855</v>
      </c>
      <c r="D470" s="4" t="s">
        <v>1331</v>
      </c>
      <c r="E470" s="4" t="s">
        <v>1332</v>
      </c>
      <c r="F470" s="22" t="s">
        <v>3105</v>
      </c>
      <c r="G470" s="4" t="s">
        <v>2921</v>
      </c>
      <c r="H470" s="4" t="s">
        <v>40</v>
      </c>
      <c r="I470" s="4" t="s">
        <v>136</v>
      </c>
      <c r="J470" s="4"/>
      <c r="K470" s="4"/>
      <c r="L470" s="4" t="s">
        <v>2582</v>
      </c>
      <c r="M470" s="4"/>
      <c r="N470" s="4"/>
      <c r="O470" s="4"/>
      <c r="P470" s="4"/>
      <c r="Q470" s="4"/>
      <c r="R470" s="22"/>
      <c r="S470" s="4"/>
      <c r="T470" s="4" t="str">
        <f>IFERROR(VLOOKUP(UPPER(S470),LandGrants[],7,FALSE),"")</f>
        <v/>
      </c>
      <c r="U470" s="4" t="str">
        <f>IFERROR(VLOOKUP(S470,LandGrants[],9,FALSE),"")</f>
        <v/>
      </c>
      <c r="V470" s="5"/>
      <c r="W470" s="5"/>
      <c r="X470" s="5"/>
      <c r="Y470" s="5"/>
      <c r="Z470" s="5"/>
      <c r="AA470" s="5"/>
      <c r="AB470" s="5"/>
      <c r="AC470" s="5">
        <f>VALUE(SUBSTITUTE(SUBSTITUTE(SUBSTITUTE(RIGHT(B470,4),"HO",""),"O",""),"-",""))</f>
        <v>855</v>
      </c>
      <c r="AD470" s="5"/>
      <c r="AE470" s="5" t="str">
        <f>IF(ISBLANK(M470),"",IF(ISBLANK(N470),"",N470 &amp; " ") &amp; M470 &amp; " built in " &amp;R470 &amp; " on a tract of land called " &amp; S470 &amp; " patented by " &amp; TRIM(T470) &amp; " in " &amp; U470 &amp; ";  Original owner(s): " &amp; Q470)</f>
        <v/>
      </c>
      <c r="AF470" s="5" t="str">
        <f>"https://mht.maryland.gov/secure/medusa/PDF/Howard/"&amp;B470&amp;".pdf"</f>
        <v>https://mht.maryland.gov/secure/medusa/PDF/Howard/HO-855.pdf</v>
      </c>
    </row>
    <row r="471" spans="1:32" ht="57.6" x14ac:dyDescent="0.55000000000000004">
      <c r="A471" s="103" t="str">
        <f>HYPERLINK(AF471,B471)</f>
        <v>HO-353</v>
      </c>
      <c r="B471" t="s">
        <v>1333</v>
      </c>
      <c r="C471">
        <f>IFERROR(VALUE(SUBSTITUTE(B471,"HO-","")),9999)</f>
        <v>353</v>
      </c>
      <c r="D471" s="4" t="s">
        <v>1334</v>
      </c>
      <c r="E471" s="4" t="s">
        <v>1329</v>
      </c>
      <c r="F471" s="22" t="s">
        <v>3104</v>
      </c>
      <c r="G471" s="4" t="s">
        <v>2921</v>
      </c>
      <c r="H471" s="4" t="s">
        <v>40</v>
      </c>
      <c r="I471" s="4"/>
      <c r="J471" s="4"/>
      <c r="K471" s="4"/>
      <c r="L471" s="4" t="s">
        <v>2585</v>
      </c>
      <c r="M471" s="4"/>
      <c r="N471" s="4"/>
      <c r="O471" s="4"/>
      <c r="P471" s="4"/>
      <c r="Q471" s="4"/>
      <c r="R471" s="22"/>
      <c r="S471" s="4"/>
      <c r="T471" s="4" t="str">
        <f>IFERROR(VLOOKUP(UPPER(S471),LandGrants[],7,FALSE),"")</f>
        <v/>
      </c>
      <c r="U471" s="4" t="str">
        <f>IFERROR(VLOOKUP(S471,LandGrants[],9,FALSE),"")</f>
        <v/>
      </c>
      <c r="V471" s="5"/>
      <c r="W471" s="5"/>
      <c r="X471" s="5"/>
      <c r="Y471" s="5"/>
      <c r="Z471" s="5"/>
      <c r="AA471" s="5"/>
      <c r="AB471" s="5"/>
      <c r="AC471" s="5">
        <f>VALUE(SUBSTITUTE(SUBSTITUTE(SUBSTITUTE(RIGHT(B471,4),"HO",""),"O",""),"-",""))</f>
        <v>353</v>
      </c>
      <c r="AD471" s="5"/>
      <c r="AE471" s="5" t="str">
        <f>IF(ISBLANK(M471),"",IF(ISBLANK(N471),"",N471 &amp; " ") &amp; M471 &amp; " built in " &amp;R471 &amp; " on a tract of land called " &amp; S471 &amp; " patented by " &amp; TRIM(T471) &amp; " in " &amp; U471 &amp; ";  Original owner(s): " &amp; Q471)</f>
        <v/>
      </c>
      <c r="AF471" s="5" t="str">
        <f>"https://mht.maryland.gov/secure/medusa/PDF/Howard/"&amp;B471&amp;".pdf"</f>
        <v>https://mht.maryland.gov/secure/medusa/PDF/Howard/HO-353.pdf</v>
      </c>
    </row>
    <row r="472" spans="1:32" ht="57.6" x14ac:dyDescent="0.55000000000000004">
      <c r="A472" s="103" t="str">
        <f>HYPERLINK(AF472,B472)</f>
        <v>HO-354</v>
      </c>
      <c r="B472" t="s">
        <v>1335</v>
      </c>
      <c r="C472">
        <f>IFERROR(VALUE(SUBSTITUTE(B472,"HO-","")),9999)</f>
        <v>354</v>
      </c>
      <c r="D472" s="4" t="s">
        <v>1336</v>
      </c>
      <c r="E472" s="4" t="s">
        <v>1329</v>
      </c>
      <c r="F472" s="22" t="s">
        <v>3104</v>
      </c>
      <c r="G472" s="4" t="s">
        <v>2921</v>
      </c>
      <c r="H472" s="4" t="s">
        <v>40</v>
      </c>
      <c r="I472" s="4"/>
      <c r="J472" s="4"/>
      <c r="K472" s="4"/>
      <c r="L472" s="4" t="s">
        <v>975</v>
      </c>
      <c r="M472" s="4"/>
      <c r="N472" s="4"/>
      <c r="O472" s="4"/>
      <c r="P472" s="4"/>
      <c r="Q472" s="4"/>
      <c r="R472" s="22"/>
      <c r="S472" s="4"/>
      <c r="T472" s="4" t="str">
        <f>IFERROR(VLOOKUP(UPPER(S472),LandGrants[],7,FALSE),"")</f>
        <v/>
      </c>
      <c r="U472" s="4" t="str">
        <f>IFERROR(VLOOKUP(S472,LandGrants[],9,FALSE),"")</f>
        <v/>
      </c>
      <c r="V472" s="5"/>
      <c r="W472" s="5"/>
      <c r="X472" s="5"/>
      <c r="Y472" s="5"/>
      <c r="Z472" s="5"/>
      <c r="AA472" s="5"/>
      <c r="AB472" s="5"/>
      <c r="AC472" s="5">
        <f>VALUE(SUBSTITUTE(SUBSTITUTE(SUBSTITUTE(RIGHT(B472,4),"HO",""),"O",""),"-",""))</f>
        <v>354</v>
      </c>
      <c r="AD472" s="5"/>
      <c r="AE472" s="5" t="str">
        <f>IF(ISBLANK(M472),"",IF(ISBLANK(N472),"",N472 &amp; " ") &amp; M472 &amp; " built in " &amp;R472 &amp; " on a tract of land called " &amp; S472 &amp; " patented by " &amp; TRIM(T472) &amp; " in " &amp; U472 &amp; ";  Original owner(s): " &amp; Q472)</f>
        <v/>
      </c>
      <c r="AF472" s="5" t="str">
        <f>"https://mht.maryland.gov/secure/medusa/PDF/Howard/"&amp;B472&amp;".pdf"</f>
        <v>https://mht.maryland.gov/secure/medusa/PDF/Howard/HO-354.pdf</v>
      </c>
    </row>
    <row r="473" spans="1:32" ht="57.6" x14ac:dyDescent="0.55000000000000004">
      <c r="A473" s="103" t="str">
        <f>HYPERLINK(AF473,B473)</f>
        <v>HO-282</v>
      </c>
      <c r="B473" t="s">
        <v>1337</v>
      </c>
      <c r="C473">
        <f>IFERROR(VALUE(SUBSTITUTE(B473,"HO-","")),9999)</f>
        <v>282</v>
      </c>
      <c r="D473" s="4" t="s">
        <v>1338</v>
      </c>
      <c r="E473" s="4" t="s">
        <v>1339</v>
      </c>
      <c r="F473" s="22" t="s">
        <v>2585</v>
      </c>
      <c r="G473" s="4" t="s">
        <v>1339</v>
      </c>
      <c r="H473" s="4" t="s">
        <v>36</v>
      </c>
      <c r="I473" s="4"/>
      <c r="J473" s="4"/>
      <c r="K473" s="4"/>
      <c r="L473" s="4" t="s">
        <v>975</v>
      </c>
      <c r="M473" s="4" t="s">
        <v>6430</v>
      </c>
      <c r="N473" s="4"/>
      <c r="O473" s="4"/>
      <c r="P473" s="4" t="s">
        <v>6432</v>
      </c>
      <c r="Q473" s="4" t="s">
        <v>6433</v>
      </c>
      <c r="R473" s="22" t="s">
        <v>6431</v>
      </c>
      <c r="S473" s="4" t="s">
        <v>6437</v>
      </c>
      <c r="T473" s="4" t="str">
        <f>IFERROR(VLOOKUP(UPPER(S473),LandGrants[],7,FALSE),"")</f>
        <v>1826-03</v>
      </c>
      <c r="U473" s="4" t="str">
        <f>IFERROR(VLOOKUP(S473,LandGrants[],9,FALSE),"")</f>
        <v xml:space="preserve"> John O'donnell</v>
      </c>
      <c r="V473" s="5"/>
      <c r="W473" s="5"/>
      <c r="X473" s="5"/>
      <c r="Y473" s="5"/>
      <c r="Z473" s="11" t="s">
        <v>6440</v>
      </c>
      <c r="AA473" s="5"/>
      <c r="AB473" s="5"/>
      <c r="AC473" s="5">
        <f>VALUE(SUBSTITUTE(SUBSTITUTE(SUBSTITUTE(RIGHT(B473,4),"HO",""),"O",""),"-",""))</f>
        <v>282</v>
      </c>
      <c r="AD473" s="5"/>
      <c r="AE473" s="5" t="str">
        <f>IF(ISBLANK(M473),"",IF(ISBLANK(N473),"",N473 &amp; " ") &amp; M473 &amp; " built in " &amp;R473 &amp; " on a tract of land called " &amp; S473 &amp; " patented by " &amp; TRIM(T473) &amp; " in " &amp; U473 &amp; ";  Original owner(s): " &amp; Q473)</f>
        <v>3x1 bay 2 story gabled roof stone house built in 1828 (circa) on a tract of land called Hay Land Farm patented by 1826-03 in  John O'donnell;  Original owner(s): John O'Donnell 1828-1848, William Clark 1848-1895, William Parlett, Frank Warfield</v>
      </c>
      <c r="AF473" s="5" t="str">
        <f>"https://mht.maryland.gov/secure/medusa/PDF/Howard/"&amp;B473&amp;".pdf"</f>
        <v>https://mht.maryland.gov/secure/medusa/PDF/Howard/HO-282.pdf</v>
      </c>
    </row>
    <row r="474" spans="1:32" ht="57.6" x14ac:dyDescent="0.55000000000000004">
      <c r="A474" s="103" t="str">
        <f>HYPERLINK(AF474,B474)</f>
        <v>HO-127</v>
      </c>
      <c r="B474" t="s">
        <v>1340</v>
      </c>
      <c r="C474">
        <f>IFERROR(VALUE(SUBSTITUTE(B474,"HO-","")),9999)</f>
        <v>127</v>
      </c>
      <c r="D474" s="4" t="s">
        <v>1341</v>
      </c>
      <c r="E474" s="4" t="s">
        <v>1342</v>
      </c>
      <c r="F474" s="22" t="s">
        <v>3106</v>
      </c>
      <c r="G474" s="4" t="s">
        <v>1746</v>
      </c>
      <c r="H474" s="4" t="s">
        <v>198</v>
      </c>
      <c r="I474" s="4"/>
      <c r="J474" s="4"/>
      <c r="K474" s="4"/>
      <c r="L474" s="4" t="s">
        <v>975</v>
      </c>
      <c r="M474" s="4"/>
      <c r="N474" s="4"/>
      <c r="O474" s="4"/>
      <c r="P474" s="4"/>
      <c r="Q474" s="4"/>
      <c r="R474" s="22"/>
      <c r="S474" s="4"/>
      <c r="T474" s="4" t="str">
        <f>IFERROR(VLOOKUP(UPPER(S474),LandGrants[],7,FALSE),"")</f>
        <v/>
      </c>
      <c r="U474" s="4" t="str">
        <f>IFERROR(VLOOKUP(S474,LandGrants[],9,FALSE),"")</f>
        <v/>
      </c>
      <c r="V474" s="5"/>
      <c r="W474" s="5"/>
      <c r="X474" s="5"/>
      <c r="Y474" s="5"/>
      <c r="Z474" s="5"/>
      <c r="AA474" s="5"/>
      <c r="AB474" s="5"/>
      <c r="AC474" s="5">
        <f>VALUE(SUBSTITUTE(SUBSTITUTE(SUBSTITUTE(RIGHT(B474,4),"HO",""),"O",""),"-",""))</f>
        <v>127</v>
      </c>
      <c r="AD474" s="5"/>
      <c r="AE474" s="5" t="str">
        <f>IF(ISBLANK(M474),"",IF(ISBLANK(N474),"",N474 &amp; " ") &amp; M474 &amp; " built in " &amp;R474 &amp; " on a tract of land called " &amp; S474 &amp; " patented by " &amp; TRIM(T474) &amp; " in " &amp; U474 &amp; ";  Original owner(s): " &amp; Q474)</f>
        <v/>
      </c>
      <c r="AF474" s="5" t="str">
        <f>"https://mht.maryland.gov/secure/medusa/PDF/Howard/"&amp;B474&amp;".pdf"</f>
        <v>https://mht.maryland.gov/secure/medusa/PDF/Howard/HO-127.pdf</v>
      </c>
    </row>
    <row r="475" spans="1:32" ht="57.6" x14ac:dyDescent="0.55000000000000004">
      <c r="A475" s="103" t="str">
        <f>HYPERLINK(AF475,B475)</f>
        <v>HO-084</v>
      </c>
      <c r="B475" t="s">
        <v>10224</v>
      </c>
      <c r="C475">
        <f>IFERROR(VALUE(SUBSTITUTE(B475,"HO-","")),9999)</f>
        <v>84</v>
      </c>
      <c r="D475" s="4" t="s">
        <v>1343</v>
      </c>
      <c r="E475" s="4" t="s">
        <v>1344</v>
      </c>
      <c r="F475" s="22" t="s">
        <v>2627</v>
      </c>
      <c r="G475" s="4" t="s">
        <v>3107</v>
      </c>
      <c r="H475" s="4" t="s">
        <v>71</v>
      </c>
      <c r="I475" s="4"/>
      <c r="J475" s="4"/>
      <c r="K475" s="4"/>
      <c r="L475" s="4" t="s">
        <v>2585</v>
      </c>
      <c r="M475" s="4"/>
      <c r="N475" s="4"/>
      <c r="O475" s="4"/>
      <c r="P475" s="4"/>
      <c r="Q475" s="4"/>
      <c r="R475" s="22"/>
      <c r="S475" s="4"/>
      <c r="T475" s="4" t="str">
        <f>IFERROR(VLOOKUP(UPPER(S475),LandGrants[],7,FALSE),"")</f>
        <v/>
      </c>
      <c r="U475" s="4" t="str">
        <f>IFERROR(VLOOKUP(S475,LandGrants[],9,FALSE),"")</f>
        <v/>
      </c>
      <c r="V475" s="5"/>
      <c r="W475" s="5"/>
      <c r="X475" s="5"/>
      <c r="Y475" s="5"/>
      <c r="Z475" s="5"/>
      <c r="AA475" s="5"/>
      <c r="AB475" s="5"/>
      <c r="AC475" s="5">
        <f>VALUE(SUBSTITUTE(SUBSTITUTE(SUBSTITUTE(RIGHT(B475,4),"HO",""),"O",""),"-",""))</f>
        <v>84</v>
      </c>
      <c r="AD475" s="5"/>
      <c r="AE475" s="5" t="str">
        <f>IF(ISBLANK(M475),"",IF(ISBLANK(N475),"",N475 &amp; " ") &amp; M475 &amp; " built in " &amp;R475 &amp; " on a tract of land called " &amp; S475 &amp; " patented by " &amp; TRIM(T475) &amp; " in " &amp; U475 &amp; ";  Original owner(s): " &amp; Q475)</f>
        <v/>
      </c>
      <c r="AF475" s="5" t="str">
        <f>"https://mht.maryland.gov/secure/medusa/PDF/Howard/"&amp;B475&amp;".pdf"</f>
        <v>https://mht.maryland.gov/secure/medusa/PDF/Howard/HO-084.pdf</v>
      </c>
    </row>
    <row r="476" spans="1:32" ht="57.6" x14ac:dyDescent="0.55000000000000004">
      <c r="A476" s="103" t="str">
        <f>HYPERLINK(AF476,B476)</f>
        <v>HO-496</v>
      </c>
      <c r="B476" t="s">
        <v>1345</v>
      </c>
      <c r="C476">
        <f>IFERROR(VALUE(SUBSTITUTE(B476,"HO-","")),9999)</f>
        <v>496</v>
      </c>
      <c r="D476" s="4" t="s">
        <v>1346</v>
      </c>
      <c r="E476" s="4" t="s">
        <v>1347</v>
      </c>
      <c r="F476" s="22" t="s">
        <v>3108</v>
      </c>
      <c r="G476" s="4" t="s">
        <v>789</v>
      </c>
      <c r="H476" s="4" t="s">
        <v>47</v>
      </c>
      <c r="I476" s="4" t="s">
        <v>136</v>
      </c>
      <c r="J476" s="4"/>
      <c r="K476" s="4"/>
      <c r="L476" s="4" t="s">
        <v>975</v>
      </c>
      <c r="M476" s="4"/>
      <c r="N476" s="4"/>
      <c r="O476" s="4"/>
      <c r="P476" s="4"/>
      <c r="Q476" s="4"/>
      <c r="R476" s="22"/>
      <c r="S476" s="4"/>
      <c r="T476" s="4" t="str">
        <f>IFERROR(VLOOKUP(UPPER(S476),LandGrants[],7,FALSE),"")</f>
        <v/>
      </c>
      <c r="U476" s="4" t="str">
        <f>IFERROR(VLOOKUP(S476,LandGrants[],9,FALSE),"")</f>
        <v/>
      </c>
      <c r="V476" s="5"/>
      <c r="W476" s="5"/>
      <c r="X476" s="5"/>
      <c r="Y476" s="5"/>
      <c r="Z476" s="5"/>
      <c r="AA476" s="5"/>
      <c r="AB476" s="5"/>
      <c r="AC476" s="5">
        <f>VALUE(SUBSTITUTE(SUBSTITUTE(SUBSTITUTE(RIGHT(B476,4),"HO",""),"O",""),"-",""))</f>
        <v>496</v>
      </c>
      <c r="AD476" s="5"/>
      <c r="AE476" s="5" t="str">
        <f>IF(ISBLANK(M476),"",IF(ISBLANK(N476),"",N476 &amp; " ") &amp; M476 &amp; " built in " &amp;R476 &amp; " on a tract of land called " &amp; S476 &amp; " patented by " &amp; TRIM(T476) &amp; " in " &amp; U476 &amp; ";  Original owner(s): " &amp; Q476)</f>
        <v/>
      </c>
      <c r="AF476" s="5" t="str">
        <f>"https://mht.maryland.gov/secure/medusa/PDF/Howard/"&amp;B476&amp;".pdf"</f>
        <v>https://mht.maryland.gov/secure/medusa/PDF/Howard/HO-496.pdf</v>
      </c>
    </row>
    <row r="477" spans="1:32" ht="57.6" x14ac:dyDescent="0.55000000000000004">
      <c r="A477" s="103" t="str">
        <f>HYPERLINK(AF477,B477)</f>
        <v>HO-570</v>
      </c>
      <c r="B477" t="s">
        <v>1348</v>
      </c>
      <c r="C477">
        <f>IFERROR(VALUE(SUBSTITUTE(B477,"HO-","")),9999)</f>
        <v>570</v>
      </c>
      <c r="D477" s="4" t="s">
        <v>1349</v>
      </c>
      <c r="E477" s="4" t="s">
        <v>1350</v>
      </c>
      <c r="F477" s="22" t="s">
        <v>3109</v>
      </c>
      <c r="G477" s="4" t="s">
        <v>439</v>
      </c>
      <c r="H477" s="4" t="s">
        <v>40</v>
      </c>
      <c r="I477" s="4" t="s">
        <v>136</v>
      </c>
      <c r="J477" s="4"/>
      <c r="K477" s="4"/>
      <c r="L477" s="4" t="s">
        <v>975</v>
      </c>
      <c r="M477" s="4"/>
      <c r="N477" s="4"/>
      <c r="O477" s="4"/>
      <c r="P477" s="4"/>
      <c r="Q477" s="4"/>
      <c r="R477" s="22"/>
      <c r="S477" s="4"/>
      <c r="T477" s="4" t="str">
        <f>IFERROR(VLOOKUP(UPPER(S477),LandGrants[],7,FALSE),"")</f>
        <v/>
      </c>
      <c r="U477" s="4" t="str">
        <f>IFERROR(VLOOKUP(S477,LandGrants[],9,FALSE),"")</f>
        <v/>
      </c>
      <c r="V477" s="5"/>
      <c r="W477" s="5"/>
      <c r="X477" s="5"/>
      <c r="Y477" s="5"/>
      <c r="Z477" s="5"/>
      <c r="AA477" s="5"/>
      <c r="AB477" s="5"/>
      <c r="AC477" s="5">
        <f>VALUE(SUBSTITUTE(SUBSTITUTE(SUBSTITUTE(RIGHT(B477,4),"HO",""),"O",""),"-",""))</f>
        <v>570</v>
      </c>
      <c r="AD477" s="5"/>
      <c r="AE477" s="5" t="str">
        <f>IF(ISBLANK(M477),"",IF(ISBLANK(N477),"",N477 &amp; " ") &amp; M477 &amp; " built in " &amp;R477 &amp; " on a tract of land called " &amp; S477 &amp; " patented by " &amp; TRIM(T477) &amp; " in " &amp; U477 &amp; ";  Original owner(s): " &amp; Q477)</f>
        <v/>
      </c>
      <c r="AF477" s="5" t="str">
        <f>"https://mht.maryland.gov/secure/medusa/PDF/Howard/"&amp;B477&amp;".pdf"</f>
        <v>https://mht.maryland.gov/secure/medusa/PDF/Howard/HO-570.pdf</v>
      </c>
    </row>
    <row r="478" spans="1:32" ht="57.6" x14ac:dyDescent="0.55000000000000004">
      <c r="A478" s="103" t="str">
        <f>HYPERLINK(AF478,B478)</f>
        <v>HO-464</v>
      </c>
      <c r="B478" t="s">
        <v>1351</v>
      </c>
      <c r="C478">
        <f>IFERROR(VALUE(SUBSTITUTE(B478,"HO-","")),9999)</f>
        <v>464</v>
      </c>
      <c r="D478" s="4" t="s">
        <v>1352</v>
      </c>
      <c r="E478" s="4" t="s">
        <v>1353</v>
      </c>
      <c r="F478" s="22" t="s">
        <v>3110</v>
      </c>
      <c r="G478" s="4" t="s">
        <v>126</v>
      </c>
      <c r="H478" s="4" t="s">
        <v>40</v>
      </c>
      <c r="I478" s="4"/>
      <c r="J478" s="4"/>
      <c r="K478" s="4"/>
      <c r="L478" s="4" t="s">
        <v>975</v>
      </c>
      <c r="M478" s="4"/>
      <c r="N478" s="4"/>
      <c r="O478" s="4"/>
      <c r="P478" s="4"/>
      <c r="Q478" s="4"/>
      <c r="R478" s="22"/>
      <c r="S478" s="4"/>
      <c r="T478" s="4" t="str">
        <f>IFERROR(VLOOKUP(UPPER(S478),LandGrants[],7,FALSE),"")</f>
        <v/>
      </c>
      <c r="U478" s="4" t="str">
        <f>IFERROR(VLOOKUP(S478,LandGrants[],9,FALSE),"")</f>
        <v/>
      </c>
      <c r="V478" s="5"/>
      <c r="W478" s="5"/>
      <c r="X478" s="5"/>
      <c r="Y478" s="5"/>
      <c r="Z478" s="5"/>
      <c r="AA478" s="5"/>
      <c r="AB478" s="5"/>
      <c r="AC478" s="5">
        <f>VALUE(SUBSTITUTE(SUBSTITUTE(SUBSTITUTE(RIGHT(B478,4),"HO",""),"O",""),"-",""))</f>
        <v>464</v>
      </c>
      <c r="AD478" s="5"/>
      <c r="AE478" s="5" t="str">
        <f>IF(ISBLANK(M478),"",IF(ISBLANK(N478),"",N478 &amp; " ") &amp; M478 &amp; " built in " &amp;R478 &amp; " on a tract of land called " &amp; S478 &amp; " patented by " &amp; TRIM(T478) &amp; " in " &amp; U478 &amp; ";  Original owner(s): " &amp; Q478)</f>
        <v/>
      </c>
      <c r="AF478" s="5" t="str">
        <f>"https://mht.maryland.gov/secure/medusa/PDF/Howard/"&amp;B478&amp;".pdf"</f>
        <v>https://mht.maryland.gov/secure/medusa/PDF/Howard/HO-464.pdf</v>
      </c>
    </row>
    <row r="479" spans="1:32" ht="57.6" x14ac:dyDescent="0.55000000000000004">
      <c r="A479" s="103" t="str">
        <f>HYPERLINK(AF479,B479)</f>
        <v>HO-460</v>
      </c>
      <c r="B479" t="s">
        <v>1354</v>
      </c>
      <c r="C479">
        <f>IFERROR(VALUE(SUBSTITUTE(B479,"HO-","")),9999)</f>
        <v>460</v>
      </c>
      <c r="D479" s="4" t="s">
        <v>1355</v>
      </c>
      <c r="E479" s="4" t="s">
        <v>509</v>
      </c>
      <c r="F479" s="22" t="s">
        <v>2585</v>
      </c>
      <c r="G479" s="4" t="s">
        <v>509</v>
      </c>
      <c r="H479" s="4" t="s">
        <v>65</v>
      </c>
      <c r="I479" s="4"/>
      <c r="J479" s="4"/>
      <c r="K479" s="4"/>
      <c r="L479" s="4" t="s">
        <v>975</v>
      </c>
      <c r="M479" s="4"/>
      <c r="N479" s="4"/>
      <c r="O479" s="4"/>
      <c r="P479" s="4"/>
      <c r="Q479" s="4"/>
      <c r="R479" s="22"/>
      <c r="S479" s="4"/>
      <c r="T479" s="4" t="str">
        <f>IFERROR(VLOOKUP(UPPER(S479),LandGrants[],7,FALSE),"")</f>
        <v/>
      </c>
      <c r="U479" s="4" t="str">
        <f>IFERROR(VLOOKUP(S479,LandGrants[],9,FALSE),"")</f>
        <v/>
      </c>
      <c r="V479" s="5"/>
      <c r="W479" s="5"/>
      <c r="X479" s="5"/>
      <c r="Y479" s="5"/>
      <c r="Z479" s="5"/>
      <c r="AA479" s="5"/>
      <c r="AB479" s="5"/>
      <c r="AC479" s="5">
        <f>VALUE(SUBSTITUTE(SUBSTITUTE(SUBSTITUTE(RIGHT(B479,4),"HO",""),"O",""),"-",""))</f>
        <v>460</v>
      </c>
      <c r="AD479" s="5"/>
      <c r="AE479" s="5" t="str">
        <f>IF(ISBLANK(M479),"",IF(ISBLANK(N479),"",N479 &amp; " ") &amp; M479 &amp; " built in " &amp;R479 &amp; " on a tract of land called " &amp; S479 &amp; " patented by " &amp; TRIM(T479) &amp; " in " &amp; U479 &amp; ";  Original owner(s): " &amp; Q479)</f>
        <v/>
      </c>
      <c r="AF479" s="5" t="str">
        <f>"https://mht.maryland.gov/secure/medusa/PDF/Howard/"&amp;B479&amp;".pdf"</f>
        <v>https://mht.maryland.gov/secure/medusa/PDF/Howard/HO-460.pdf</v>
      </c>
    </row>
    <row r="480" spans="1:32" ht="57.6" x14ac:dyDescent="0.55000000000000004">
      <c r="A480" s="103" t="str">
        <f>HYPERLINK(AF480,B480)</f>
        <v>HO-193</v>
      </c>
      <c r="B480" t="s">
        <v>1356</v>
      </c>
      <c r="C480">
        <f>IFERROR(VALUE(SUBSTITUTE(B480,"HO-","")),9999)</f>
        <v>193</v>
      </c>
      <c r="D480" s="4" t="s">
        <v>1357</v>
      </c>
      <c r="E480" s="4" t="s">
        <v>1358</v>
      </c>
      <c r="F480" s="22" t="s">
        <v>3111</v>
      </c>
      <c r="G480" s="4" t="s">
        <v>3112</v>
      </c>
      <c r="H480" s="4" t="s">
        <v>40</v>
      </c>
      <c r="I480" s="4" t="s">
        <v>136</v>
      </c>
      <c r="J480" s="4"/>
      <c r="K480" s="4"/>
      <c r="L480" s="4" t="s">
        <v>2585</v>
      </c>
      <c r="M480" s="4"/>
      <c r="N480" s="4"/>
      <c r="O480" s="4"/>
      <c r="P480" s="4"/>
      <c r="Q480" s="4"/>
      <c r="R480" s="22"/>
      <c r="S480" s="4"/>
      <c r="T480" s="4" t="str">
        <f>IFERROR(VLOOKUP(UPPER(S480),LandGrants[],7,FALSE),"")</f>
        <v/>
      </c>
      <c r="U480" s="4" t="str">
        <f>IFERROR(VLOOKUP(S480,LandGrants[],9,FALSE),"")</f>
        <v/>
      </c>
      <c r="V480" s="5"/>
      <c r="W480" s="5"/>
      <c r="X480" s="5"/>
      <c r="Y480" s="5"/>
      <c r="Z480" s="5"/>
      <c r="AA480" s="5"/>
      <c r="AB480" s="5"/>
      <c r="AC480" s="5">
        <f>VALUE(SUBSTITUTE(SUBSTITUTE(SUBSTITUTE(RIGHT(B480,4),"HO",""),"O",""),"-",""))</f>
        <v>193</v>
      </c>
      <c r="AD480" s="5"/>
      <c r="AE480" s="5" t="str">
        <f>IF(ISBLANK(M480),"",IF(ISBLANK(N480),"",N480 &amp; " ") &amp; M480 &amp; " built in " &amp;R480 &amp; " on a tract of land called " &amp; S480 &amp; " patented by " &amp; TRIM(T480) &amp; " in " &amp; U480 &amp; ";  Original owner(s): " &amp; Q480)</f>
        <v/>
      </c>
      <c r="AF480" s="5" t="str">
        <f>"https://mht.maryland.gov/secure/medusa/PDF/Howard/"&amp;B480&amp;".pdf"</f>
        <v>https://mht.maryland.gov/secure/medusa/PDF/Howard/HO-193.pdf</v>
      </c>
    </row>
    <row r="481" spans="1:32" ht="57.6" x14ac:dyDescent="0.55000000000000004">
      <c r="A481" s="103" t="str">
        <f>HYPERLINK(AF481,B481)</f>
        <v>HO-230</v>
      </c>
      <c r="B481" t="s">
        <v>1359</v>
      </c>
      <c r="C481">
        <f>IFERROR(VALUE(SUBSTITUTE(B481,"HO-","")),9999)</f>
        <v>230</v>
      </c>
      <c r="D481" s="4" t="s">
        <v>1360</v>
      </c>
      <c r="E481" s="4" t="s">
        <v>1361</v>
      </c>
      <c r="F481" s="22" t="s">
        <v>3113</v>
      </c>
      <c r="G481" s="4" t="s">
        <v>284</v>
      </c>
      <c r="H481" s="4" t="s">
        <v>82</v>
      </c>
      <c r="I481" s="4"/>
      <c r="J481" s="4"/>
      <c r="K481" s="4"/>
      <c r="L481" s="4" t="s">
        <v>975</v>
      </c>
      <c r="M481" s="4"/>
      <c r="N481" s="4"/>
      <c r="O481" s="4"/>
      <c r="P481" s="4"/>
      <c r="Q481" s="4"/>
      <c r="R481" s="22"/>
      <c r="S481" s="4"/>
      <c r="T481" s="4" t="str">
        <f>IFERROR(VLOOKUP(UPPER(S481),LandGrants[],7,FALSE),"")</f>
        <v/>
      </c>
      <c r="U481" s="4" t="str">
        <f>IFERROR(VLOOKUP(S481,LandGrants[],9,FALSE),"")</f>
        <v/>
      </c>
      <c r="V481" s="5"/>
      <c r="W481" s="5"/>
      <c r="X481" s="5"/>
      <c r="Y481" s="5"/>
      <c r="Z481" s="5"/>
      <c r="AA481" s="5"/>
      <c r="AB481" s="5"/>
      <c r="AC481" s="5">
        <f>VALUE(SUBSTITUTE(SUBSTITUTE(SUBSTITUTE(RIGHT(B481,4),"HO",""),"O",""),"-",""))</f>
        <v>230</v>
      </c>
      <c r="AD481" s="5"/>
      <c r="AE481" s="5" t="str">
        <f>IF(ISBLANK(M481),"",IF(ISBLANK(N481),"",N481 &amp; " ") &amp; M481 &amp; " built in " &amp;R481 &amp; " on a tract of land called " &amp; S481 &amp; " patented by " &amp; TRIM(T481) &amp; " in " &amp; U481 &amp; ";  Original owner(s): " &amp; Q481)</f>
        <v/>
      </c>
      <c r="AF481" s="5" t="str">
        <f>"https://mht.maryland.gov/secure/medusa/PDF/Howard/"&amp;B481&amp;".pdf"</f>
        <v>https://mht.maryland.gov/secure/medusa/PDF/Howard/HO-230.pdf</v>
      </c>
    </row>
    <row r="482" spans="1:32" ht="57.6" x14ac:dyDescent="0.55000000000000004">
      <c r="A482" s="103" t="str">
        <f>HYPERLINK(AF482,B482)</f>
        <v>HO-484</v>
      </c>
      <c r="B482" t="s">
        <v>1362</v>
      </c>
      <c r="C482">
        <f>IFERROR(VALUE(SUBSTITUTE(B482,"HO-","")),9999)</f>
        <v>484</v>
      </c>
      <c r="D482" s="4" t="s">
        <v>1363</v>
      </c>
      <c r="E482" s="4" t="s">
        <v>1364</v>
      </c>
      <c r="F482" s="22" t="s">
        <v>3114</v>
      </c>
      <c r="G482" s="4" t="s">
        <v>284</v>
      </c>
      <c r="H482" s="4" t="s">
        <v>82</v>
      </c>
      <c r="I482" s="4"/>
      <c r="J482" s="4"/>
      <c r="K482" s="4"/>
      <c r="L482" s="4" t="s">
        <v>975</v>
      </c>
      <c r="M482" s="4"/>
      <c r="N482" s="4"/>
      <c r="O482" s="4"/>
      <c r="P482" s="4"/>
      <c r="Q482" s="4"/>
      <c r="R482" s="22"/>
      <c r="S482" s="4"/>
      <c r="T482" s="4" t="str">
        <f>IFERROR(VLOOKUP(UPPER(S482),LandGrants[],7,FALSE),"")</f>
        <v/>
      </c>
      <c r="U482" s="4" t="str">
        <f>IFERROR(VLOOKUP(S482,LandGrants[],9,FALSE),"")</f>
        <v/>
      </c>
      <c r="V482" s="5"/>
      <c r="W482" s="5"/>
      <c r="X482" s="5"/>
      <c r="Y482" s="5"/>
      <c r="Z482" s="5"/>
      <c r="AA482" s="5"/>
      <c r="AB482" s="5"/>
      <c r="AC482" s="5">
        <f>VALUE(SUBSTITUTE(SUBSTITUTE(SUBSTITUTE(RIGHT(B482,4),"HO",""),"O",""),"-",""))</f>
        <v>484</v>
      </c>
      <c r="AD482" s="5"/>
      <c r="AE482" s="5" t="str">
        <f>IF(ISBLANK(M482),"",IF(ISBLANK(N482),"",N482 &amp; " ") &amp; M482 &amp; " built in " &amp;R482 &amp; " on a tract of land called " &amp; S482 &amp; " patented by " &amp; TRIM(T482) &amp; " in " &amp; U482 &amp; ";  Original owner(s): " &amp; Q482)</f>
        <v/>
      </c>
      <c r="AF482" s="5" t="str">
        <f>"https://mht.maryland.gov/secure/medusa/PDF/Howard/"&amp;B482&amp;".pdf"</f>
        <v>https://mht.maryland.gov/secure/medusa/PDF/Howard/HO-484.pdf</v>
      </c>
    </row>
    <row r="483" spans="1:32" ht="57.6" x14ac:dyDescent="0.55000000000000004">
      <c r="A483" s="103" t="str">
        <f>HYPERLINK(AF483,B483)</f>
        <v>HO-495</v>
      </c>
      <c r="B483" t="s">
        <v>1365</v>
      </c>
      <c r="C483">
        <f>IFERROR(VALUE(SUBSTITUTE(B483,"HO-","")),9999)</f>
        <v>495</v>
      </c>
      <c r="D483" s="4" t="s">
        <v>1366</v>
      </c>
      <c r="E483" s="4"/>
      <c r="F483" s="22" t="s">
        <v>2585</v>
      </c>
      <c r="G483" s="4">
        <v>0</v>
      </c>
      <c r="H483" s="4" t="s">
        <v>82</v>
      </c>
      <c r="I483" s="4"/>
      <c r="J483" s="4"/>
      <c r="K483" s="4"/>
      <c r="L483" s="4" t="s">
        <v>2590</v>
      </c>
      <c r="M483" s="4"/>
      <c r="N483" s="4"/>
      <c r="O483" s="4"/>
      <c r="P483" s="4"/>
      <c r="Q483" s="4"/>
      <c r="R483" s="22"/>
      <c r="S483" s="4"/>
      <c r="T483" s="4" t="str">
        <f>IFERROR(VLOOKUP(UPPER(S483),LandGrants[],7,FALSE),"")</f>
        <v/>
      </c>
      <c r="U483" s="4" t="str">
        <f>IFERROR(VLOOKUP(S483,LandGrants[],9,FALSE),"")</f>
        <v/>
      </c>
      <c r="V483" s="5"/>
      <c r="W483" s="5"/>
      <c r="X483" s="5"/>
      <c r="Y483" s="5"/>
      <c r="Z483" s="5"/>
      <c r="AA483" s="5"/>
      <c r="AB483" s="5"/>
      <c r="AC483" s="5">
        <f>VALUE(SUBSTITUTE(SUBSTITUTE(SUBSTITUTE(RIGHT(B483,4),"HO",""),"O",""),"-",""))</f>
        <v>495</v>
      </c>
      <c r="AD483" s="5"/>
      <c r="AE483" s="5" t="str">
        <f>IF(ISBLANK(M483),"",IF(ISBLANK(N483),"",N483 &amp; " ") &amp; M483 &amp; " built in " &amp;R483 &amp; " on a tract of land called " &amp; S483 &amp; " patented by " &amp; TRIM(T483) &amp; " in " &amp; U483 &amp; ";  Original owner(s): " &amp; Q483)</f>
        <v/>
      </c>
      <c r="AF483" s="5" t="str">
        <f>"https://mht.maryland.gov/secure/medusa/PDF/Howard/"&amp;B483&amp;".pdf"</f>
        <v>https://mht.maryland.gov/secure/medusa/PDF/Howard/HO-495.pdf</v>
      </c>
    </row>
    <row r="484" spans="1:32" ht="57.6" x14ac:dyDescent="0.55000000000000004">
      <c r="A484" s="103" t="str">
        <f>HYPERLINK(AF484,B484)</f>
        <v>HO-206</v>
      </c>
      <c r="B484" t="s">
        <v>1367</v>
      </c>
      <c r="C484">
        <f>IFERROR(VALUE(SUBSTITUTE(B484,"HO-","")),9999)</f>
        <v>206</v>
      </c>
      <c r="D484" s="4" t="s">
        <v>1368</v>
      </c>
      <c r="E484" s="4" t="s">
        <v>1369</v>
      </c>
      <c r="F484" s="22" t="s">
        <v>2585</v>
      </c>
      <c r="G484" s="4" t="s">
        <v>1369</v>
      </c>
      <c r="H484" s="4" t="s">
        <v>82</v>
      </c>
      <c r="I484" s="4" t="s">
        <v>136</v>
      </c>
      <c r="J484" s="4"/>
      <c r="K484" s="4"/>
      <c r="L484" s="4" t="s">
        <v>975</v>
      </c>
      <c r="M484" s="4"/>
      <c r="N484" s="4"/>
      <c r="O484" s="4"/>
      <c r="P484" s="4"/>
      <c r="Q484" s="4"/>
      <c r="R484" s="22"/>
      <c r="S484" s="4"/>
      <c r="T484" s="4" t="str">
        <f>IFERROR(VLOOKUP(UPPER(S484),LandGrants[],7,FALSE),"")</f>
        <v/>
      </c>
      <c r="U484" s="4" t="str">
        <f>IFERROR(VLOOKUP(S484,LandGrants[],9,FALSE),"")</f>
        <v/>
      </c>
      <c r="V484" s="5"/>
      <c r="W484" s="5"/>
      <c r="X484" s="5"/>
      <c r="Y484" s="5"/>
      <c r="Z484" s="5"/>
      <c r="AA484" s="5"/>
      <c r="AB484" s="5"/>
      <c r="AC484" s="5">
        <f>VALUE(SUBSTITUTE(SUBSTITUTE(SUBSTITUTE(RIGHT(B484,4),"HO",""),"O",""),"-",""))</f>
        <v>206</v>
      </c>
      <c r="AD484" s="5"/>
      <c r="AE484" s="5" t="str">
        <f>IF(ISBLANK(M484),"",IF(ISBLANK(N484),"",N484 &amp; " ") &amp; M484 &amp; " built in " &amp;R484 &amp; " on a tract of land called " &amp; S484 &amp; " patented by " &amp; TRIM(T484) &amp; " in " &amp; U484 &amp; ";  Original owner(s): " &amp; Q484)</f>
        <v/>
      </c>
      <c r="AF484" s="5" t="str">
        <f>"https://mht.maryland.gov/secure/medusa/PDF/Howard/"&amp;B484&amp;".pdf"</f>
        <v>https://mht.maryland.gov/secure/medusa/PDF/Howard/HO-206.pdf</v>
      </c>
    </row>
    <row r="485" spans="1:32" ht="57.6" x14ac:dyDescent="0.55000000000000004">
      <c r="A485" s="103" t="str">
        <f>HYPERLINK(AF485,B485)</f>
        <v>HO-244</v>
      </c>
      <c r="B485" t="s">
        <v>1370</v>
      </c>
      <c r="C485">
        <f>IFERROR(VALUE(SUBSTITUTE(B485,"HO-","")),9999)</f>
        <v>244</v>
      </c>
      <c r="D485" s="4" t="s">
        <v>1371</v>
      </c>
      <c r="E485" s="4" t="s">
        <v>1372</v>
      </c>
      <c r="F485" s="22" t="s">
        <v>2585</v>
      </c>
      <c r="G485" s="4" t="s">
        <v>1372</v>
      </c>
      <c r="H485" s="4" t="s">
        <v>82</v>
      </c>
      <c r="I485" s="4" t="s">
        <v>136</v>
      </c>
      <c r="J485" s="4"/>
      <c r="K485" s="4"/>
      <c r="L485" s="4" t="s">
        <v>2583</v>
      </c>
      <c r="M485" s="4"/>
      <c r="N485" s="4"/>
      <c r="O485" s="4"/>
      <c r="P485" s="4"/>
      <c r="Q485" s="4"/>
      <c r="R485" s="22"/>
      <c r="S485" s="4"/>
      <c r="T485" s="4" t="str">
        <f>IFERROR(VLOOKUP(UPPER(S485),LandGrants[],7,FALSE),"")</f>
        <v/>
      </c>
      <c r="U485" s="4" t="str">
        <f>IFERROR(VLOOKUP(S485,LandGrants[],9,FALSE),"")</f>
        <v/>
      </c>
      <c r="V485" s="5"/>
      <c r="W485" s="5"/>
      <c r="X485" s="5"/>
      <c r="Y485" s="5"/>
      <c r="Z485" s="5"/>
      <c r="AA485" s="5"/>
      <c r="AB485" s="5"/>
      <c r="AC485" s="5">
        <f>VALUE(SUBSTITUTE(SUBSTITUTE(SUBSTITUTE(RIGHT(B485,4),"HO",""),"O",""),"-",""))</f>
        <v>244</v>
      </c>
      <c r="AD485" s="5"/>
      <c r="AE485" s="5" t="str">
        <f>IF(ISBLANK(M485),"",IF(ISBLANK(N485),"",N485 &amp; " ") &amp; M485 &amp; " built in " &amp;R485 &amp; " on a tract of land called " &amp; S485 &amp; " patented by " &amp; TRIM(T485) &amp; " in " &amp; U485 &amp; ";  Original owner(s): " &amp; Q485)</f>
        <v/>
      </c>
      <c r="AF485" s="5" t="str">
        <f>"https://mht.maryland.gov/secure/medusa/PDF/Howard/"&amp;B485&amp;".pdf"</f>
        <v>https://mht.maryland.gov/secure/medusa/PDF/Howard/HO-244.pdf</v>
      </c>
    </row>
    <row r="486" spans="1:32" ht="57.6" x14ac:dyDescent="0.55000000000000004">
      <c r="A486" s="103" t="str">
        <f>HYPERLINK(AF486,B486)</f>
        <v>HO-490</v>
      </c>
      <c r="B486" t="s">
        <v>1373</v>
      </c>
      <c r="C486">
        <f>IFERROR(VALUE(SUBSTITUTE(B486,"HO-","")),9999)</f>
        <v>490</v>
      </c>
      <c r="D486" s="4" t="s">
        <v>1374</v>
      </c>
      <c r="E486" s="4" t="s">
        <v>1375</v>
      </c>
      <c r="F486" s="22" t="s">
        <v>3115</v>
      </c>
      <c r="G486" s="4" t="s">
        <v>284</v>
      </c>
      <c r="H486" s="4" t="s">
        <v>82</v>
      </c>
      <c r="I486" s="4"/>
      <c r="J486" s="4"/>
      <c r="K486" s="4"/>
      <c r="L486" s="4" t="s">
        <v>2584</v>
      </c>
      <c r="M486" s="4"/>
      <c r="N486" s="4"/>
      <c r="O486" s="4"/>
      <c r="P486" s="4"/>
      <c r="Q486" s="4"/>
      <c r="R486" s="22"/>
      <c r="S486" s="4"/>
      <c r="T486" s="4" t="str">
        <f>IFERROR(VLOOKUP(UPPER(S486),LandGrants[],7,FALSE),"")</f>
        <v/>
      </c>
      <c r="U486" s="4" t="str">
        <f>IFERROR(VLOOKUP(S486,LandGrants[],9,FALSE),"")</f>
        <v/>
      </c>
      <c r="V486" s="5"/>
      <c r="W486" s="5"/>
      <c r="X486" s="5"/>
      <c r="Y486" s="5"/>
      <c r="Z486" s="5"/>
      <c r="AA486" s="5"/>
      <c r="AB486" s="5"/>
      <c r="AC486" s="5">
        <f>VALUE(SUBSTITUTE(SUBSTITUTE(SUBSTITUTE(RIGHT(B486,4),"HO",""),"O",""),"-",""))</f>
        <v>490</v>
      </c>
      <c r="AD486" s="5"/>
      <c r="AE486" s="5" t="str">
        <f>IF(ISBLANK(M486),"",IF(ISBLANK(N486),"",N486 &amp; " ") &amp; M486 &amp; " built in " &amp;R486 &amp; " on a tract of land called " &amp; S486 &amp; " patented by " &amp; TRIM(T486) &amp; " in " &amp; U486 &amp; ";  Original owner(s): " &amp; Q486)</f>
        <v/>
      </c>
      <c r="AF486" s="5" t="str">
        <f>"https://mht.maryland.gov/secure/medusa/PDF/Howard/"&amp;B486&amp;".pdf"</f>
        <v>https://mht.maryland.gov/secure/medusa/PDF/Howard/HO-490.pdf</v>
      </c>
    </row>
    <row r="487" spans="1:32" ht="57.6" x14ac:dyDescent="0.55000000000000004">
      <c r="A487" s="103" t="str">
        <f>HYPERLINK(AF487,B487)</f>
        <v>HO-204</v>
      </c>
      <c r="B487" t="s">
        <v>1376</v>
      </c>
      <c r="C487">
        <f>IFERROR(VALUE(SUBSTITUTE(B487,"HO-","")),9999)</f>
        <v>204</v>
      </c>
      <c r="D487" s="4" t="s">
        <v>1377</v>
      </c>
      <c r="E487" s="4" t="s">
        <v>1378</v>
      </c>
      <c r="F487" s="22" t="s">
        <v>3116</v>
      </c>
      <c r="G487" s="4" t="s">
        <v>284</v>
      </c>
      <c r="H487" s="4" t="s">
        <v>82</v>
      </c>
      <c r="I487" s="4" t="s">
        <v>136</v>
      </c>
      <c r="J487" s="4"/>
      <c r="K487" s="4"/>
      <c r="L487" s="4" t="s">
        <v>975</v>
      </c>
      <c r="M487" s="4"/>
      <c r="N487" s="4"/>
      <c r="O487" s="4"/>
      <c r="P487" s="4"/>
      <c r="Q487" s="4"/>
      <c r="R487" s="22"/>
      <c r="S487" s="4"/>
      <c r="T487" s="4" t="str">
        <f>IFERROR(VLOOKUP(UPPER(S487),LandGrants[],7,FALSE),"")</f>
        <v/>
      </c>
      <c r="U487" s="4" t="str">
        <f>IFERROR(VLOOKUP(S487,LandGrants[],9,FALSE),"")</f>
        <v/>
      </c>
      <c r="V487" s="5"/>
      <c r="W487" s="5"/>
      <c r="X487" s="5"/>
      <c r="Y487" s="5"/>
      <c r="Z487" s="5"/>
      <c r="AA487" s="5"/>
      <c r="AB487" s="5"/>
      <c r="AC487" s="5">
        <f>VALUE(SUBSTITUTE(SUBSTITUTE(SUBSTITUTE(RIGHT(B487,4),"HO",""),"O",""),"-",""))</f>
        <v>204</v>
      </c>
      <c r="AD487" s="5"/>
      <c r="AE487" s="5" t="str">
        <f>IF(ISBLANK(M487),"",IF(ISBLANK(N487),"",N487 &amp; " ") &amp; M487 &amp; " built in " &amp;R487 &amp; " on a tract of land called " &amp; S487 &amp; " patented by " &amp; TRIM(T487) &amp; " in " &amp; U487 &amp; ";  Original owner(s): " &amp; Q487)</f>
        <v/>
      </c>
      <c r="AF487" s="5" t="str">
        <f>"https://mht.maryland.gov/secure/medusa/PDF/Howard/"&amp;B487&amp;".pdf"</f>
        <v>https://mht.maryland.gov/secure/medusa/PDF/Howard/HO-204.pdf</v>
      </c>
    </row>
    <row r="488" spans="1:32" ht="72" x14ac:dyDescent="0.55000000000000004">
      <c r="A488" s="103" t="str">
        <f>HYPERLINK(AF488,B488)</f>
        <v>HO-167</v>
      </c>
      <c r="B488" t="s">
        <v>1379</v>
      </c>
      <c r="C488">
        <f>IFERROR(VALUE(SUBSTITUTE(B488,"HO-","")),9999)</f>
        <v>167</v>
      </c>
      <c r="D488" s="4" t="s">
        <v>4778</v>
      </c>
      <c r="E488" s="4" t="s">
        <v>1380</v>
      </c>
      <c r="F488" s="22" t="s">
        <v>3117</v>
      </c>
      <c r="G488" s="4" t="s">
        <v>3118</v>
      </c>
      <c r="H488" s="4" t="s">
        <v>123</v>
      </c>
      <c r="I488" s="4" t="s">
        <v>136</v>
      </c>
      <c r="J488" s="4"/>
      <c r="K488" s="4"/>
      <c r="L488" s="4" t="s">
        <v>975</v>
      </c>
      <c r="M488" s="4" t="s">
        <v>4588</v>
      </c>
      <c r="N488" s="4" t="s">
        <v>5973</v>
      </c>
      <c r="O488" s="4">
        <v>1979</v>
      </c>
      <c r="P488" s="4" t="s">
        <v>4777</v>
      </c>
      <c r="Q488" s="4" t="s">
        <v>6058</v>
      </c>
      <c r="R488" s="22" t="s">
        <v>4799</v>
      </c>
      <c r="S488" s="4" t="s">
        <v>8105</v>
      </c>
      <c r="T488" s="4" t="str">
        <f>IFERROR(VLOOKUP(UPPER(S488),LandGrants[],7,FALSE),"")</f>
        <v>1724-09</v>
      </c>
      <c r="U488" s="4" t="str">
        <f>IFERROR(VLOOKUP(S488,LandGrants[],9,FALSE),"")</f>
        <v xml:space="preserve"> Robert  Shipley</v>
      </c>
      <c r="V488" s="5"/>
      <c r="W488" s="5"/>
      <c r="X488" s="5"/>
      <c r="Y488" s="5"/>
      <c r="Z488" s="5"/>
      <c r="AA488" s="5"/>
      <c r="AB488" s="5"/>
      <c r="AC488" s="5">
        <f>VALUE(SUBSTITUTE(SUBSTITUTE(SUBSTITUTE(RIGHT(B488,4),"HO",""),"O",""),"-",""))</f>
        <v>167</v>
      </c>
      <c r="AD488" s="5" t="s">
        <v>5961</v>
      </c>
      <c r="AE488" s="5" t="str">
        <f>IF(ISBLANK(M488),"",IF(ISBLANK(N488),"",N488 &amp; " ") &amp; M488 &amp; " built in " &amp;R488 &amp; " on a tract of land called " &amp; S488 &amp; " patented by " &amp; TRIM(T488) &amp; " in " &amp; U488 &amp; ";  Original owner(s): " &amp; Q488)</f>
        <v>Privately-owned 2.5 story 3x1 bay stone house built in 1830 (circa) on a tract of land called Shipleys Discovery patented by 1724-09 in  Robert  Shipley;  Original owner(s): sons of John Barnes constructed the house; Henry Forsyth acquired the property later and conveyed to son Arthur.</v>
      </c>
      <c r="AF488" s="5" t="str">
        <f>"https://mht.maryland.gov/secure/medusa/PDF/Howard/"&amp;B488&amp;".pdf"</f>
        <v>https://mht.maryland.gov/secure/medusa/PDF/Howard/HO-167.pdf</v>
      </c>
    </row>
    <row r="489" spans="1:32" ht="57.6" x14ac:dyDescent="0.55000000000000004">
      <c r="A489" s="103" t="str">
        <f>HYPERLINK(AF489,B489)</f>
        <v>HO-978</v>
      </c>
      <c r="B489" t="s">
        <v>1381</v>
      </c>
      <c r="C489">
        <f>IFERROR(VALUE(SUBSTITUTE(B489,"HO-","")),9999)</f>
        <v>978</v>
      </c>
      <c r="D489" s="4" t="s">
        <v>1382</v>
      </c>
      <c r="E489" s="4" t="s">
        <v>1383</v>
      </c>
      <c r="F489" s="22" t="s">
        <v>3119</v>
      </c>
      <c r="G489" s="4" t="s">
        <v>2355</v>
      </c>
      <c r="H489" s="4" t="s">
        <v>1096</v>
      </c>
      <c r="I489" s="4" t="s">
        <v>136</v>
      </c>
      <c r="J489" s="4"/>
      <c r="K489" s="4"/>
      <c r="L489" s="4" t="s">
        <v>2585</v>
      </c>
      <c r="M489" s="4"/>
      <c r="N489" s="4"/>
      <c r="O489" s="4"/>
      <c r="P489" s="4"/>
      <c r="Q489" s="4"/>
      <c r="R489" s="22"/>
      <c r="S489" s="4"/>
      <c r="T489" s="4" t="str">
        <f>IFERROR(VLOOKUP(UPPER(S489),LandGrants[],7,FALSE),"")</f>
        <v/>
      </c>
      <c r="U489" s="4" t="str">
        <f>IFERROR(VLOOKUP(S489,LandGrants[],9,FALSE),"")</f>
        <v/>
      </c>
      <c r="V489" s="5"/>
      <c r="W489" s="5"/>
      <c r="X489" s="5"/>
      <c r="Y489" s="5"/>
      <c r="Z489" s="5"/>
      <c r="AA489" s="5"/>
      <c r="AB489" s="5"/>
      <c r="AC489" s="5">
        <f>VALUE(SUBSTITUTE(SUBSTITUTE(SUBSTITUTE(RIGHT(B489,4),"HO",""),"O",""),"-",""))</f>
        <v>978</v>
      </c>
      <c r="AD489" s="5"/>
      <c r="AE489" s="5" t="str">
        <f>IF(ISBLANK(M489),"",IF(ISBLANK(N489),"",N489 &amp; " ") &amp; M489 &amp; " built in " &amp;R489 &amp; " on a tract of land called " &amp; S489 &amp; " patented by " &amp; TRIM(T489) &amp; " in " &amp; U489 &amp; ";  Original owner(s): " &amp; Q489)</f>
        <v/>
      </c>
      <c r="AF489" s="5" t="str">
        <f>"https://mht.maryland.gov/secure/medusa/PDF/Howard/"&amp;B489&amp;".pdf"</f>
        <v>https://mht.maryland.gov/secure/medusa/PDF/Howard/HO-978.pdf</v>
      </c>
    </row>
    <row r="490" spans="1:32" ht="57.6" x14ac:dyDescent="0.55000000000000004">
      <c r="A490" s="103" t="str">
        <f>HYPERLINK(AF490,B490)</f>
        <v>HO-948</v>
      </c>
      <c r="B490" t="s">
        <v>1384</v>
      </c>
      <c r="C490">
        <f>IFERROR(VALUE(SUBSTITUTE(B490,"HO-","")),9999)</f>
        <v>948</v>
      </c>
      <c r="D490" s="4" t="s">
        <v>1385</v>
      </c>
      <c r="E490" s="4" t="s">
        <v>1386</v>
      </c>
      <c r="F490" s="22" t="s">
        <v>2585</v>
      </c>
      <c r="G490" s="4" t="s">
        <v>1386</v>
      </c>
      <c r="H490" s="4" t="s">
        <v>90</v>
      </c>
      <c r="I490" s="4" t="s">
        <v>136</v>
      </c>
      <c r="J490" s="4"/>
      <c r="K490" s="4"/>
      <c r="L490" s="4" t="s">
        <v>2585</v>
      </c>
      <c r="M490" s="4"/>
      <c r="N490" s="4"/>
      <c r="O490" s="4"/>
      <c r="P490" s="4"/>
      <c r="Q490" s="4"/>
      <c r="R490" s="22"/>
      <c r="S490" s="4"/>
      <c r="T490" s="4" t="str">
        <f>IFERROR(VLOOKUP(UPPER(S490),LandGrants[],7,FALSE),"")</f>
        <v/>
      </c>
      <c r="U490" s="4" t="str">
        <f>IFERROR(VLOOKUP(S490,LandGrants[],9,FALSE),"")</f>
        <v/>
      </c>
      <c r="V490" s="5"/>
      <c r="W490" s="5"/>
      <c r="X490" s="5"/>
      <c r="Y490" s="5"/>
      <c r="Z490" s="5"/>
      <c r="AA490" s="5"/>
      <c r="AB490" s="5"/>
      <c r="AC490" s="5">
        <f>VALUE(SUBSTITUTE(SUBSTITUTE(SUBSTITUTE(RIGHT(B490,4),"HO",""),"O",""),"-",""))</f>
        <v>948</v>
      </c>
      <c r="AD490" s="5"/>
      <c r="AE490" s="5" t="str">
        <f>IF(ISBLANK(M490),"",IF(ISBLANK(N490),"",N490 &amp; " ") &amp; M490 &amp; " built in " &amp;R490 &amp; " on a tract of land called " &amp; S490 &amp; " patented by " &amp; TRIM(T490) &amp; " in " &amp; U490 &amp; ";  Original owner(s): " &amp; Q490)</f>
        <v/>
      </c>
      <c r="AF490" s="5" t="str">
        <f>"https://mht.maryland.gov/secure/medusa/PDF/Howard/"&amp;B490&amp;".pdf"</f>
        <v>https://mht.maryland.gov/secure/medusa/PDF/Howard/HO-948.pdf</v>
      </c>
    </row>
    <row r="491" spans="1:32" ht="86.4" x14ac:dyDescent="0.55000000000000004">
      <c r="A491" s="103" t="str">
        <f>HYPERLINK(AF491,B491)</f>
        <v>HO-008</v>
      </c>
      <c r="B491" t="s">
        <v>10154</v>
      </c>
      <c r="C491">
        <f>IFERROR(VALUE(SUBSTITUTE(B491,"HO-","")),9999)</f>
        <v>8</v>
      </c>
      <c r="D491" s="4" t="s">
        <v>1387</v>
      </c>
      <c r="E491" s="4" t="s">
        <v>1388</v>
      </c>
      <c r="F491" s="22" t="s">
        <v>3120</v>
      </c>
      <c r="G491" s="4" t="s">
        <v>2374</v>
      </c>
      <c r="H491" s="4" t="s">
        <v>65</v>
      </c>
      <c r="I491" s="4" t="s">
        <v>136</v>
      </c>
      <c r="J491" s="4"/>
      <c r="K491" s="4"/>
      <c r="L491" s="4" t="s">
        <v>975</v>
      </c>
      <c r="M491" s="4" t="s">
        <v>5994</v>
      </c>
      <c r="N491" s="4" t="s">
        <v>5973</v>
      </c>
      <c r="O491" s="4">
        <v>2004</v>
      </c>
      <c r="P491" s="4" t="s">
        <v>4749</v>
      </c>
      <c r="Q491" s="4" t="s">
        <v>4748</v>
      </c>
      <c r="R491" s="22" t="s">
        <v>4806</v>
      </c>
      <c r="S491" s="4" t="s">
        <v>6882</v>
      </c>
      <c r="T491" s="4" t="str">
        <f>IFERROR(VLOOKUP(UPPER(S491),LandGrants[],7,FALSE),"")</f>
        <v>1755-04</v>
      </c>
      <c r="U491" s="4" t="str">
        <f>IFERROR(VLOOKUP(S491,LandGrants[],9,FALSE),"")</f>
        <v xml:space="preserve"> John  Dorsey</v>
      </c>
      <c r="V491" s="5"/>
      <c r="W491" s="11" t="s">
        <v>4850</v>
      </c>
      <c r="X491" s="5"/>
      <c r="Y491" s="5"/>
      <c r="Z491" s="5"/>
      <c r="AA491" s="5"/>
      <c r="AB491" s="5"/>
      <c r="AC491" s="5">
        <f>VALUE(SUBSTITUTE(SUBSTITUTE(SUBSTITUTE(RIGHT(B491,4),"HO",""),"O",""),"-",""))</f>
        <v>8</v>
      </c>
      <c r="AD491" s="5" t="s">
        <v>5961</v>
      </c>
      <c r="AE491" s="5" t="str">
        <f>IF(ISBLANK(M491),"",IF(ISBLANK(N491),"",N491 &amp; " ") &amp; M491 &amp; " built in " &amp;R491 &amp; " on a tract of land called " &amp; S491 &amp; " patented by " &amp; TRIM(T491) &amp; " in " &amp; U491 &amp; ";  Original owner(s): " &amp; Q491)</f>
        <v>Privately-owned 2-story stone Federal-Greek Revival manor house built in 1825 (circa) on a tract of land called Dependence patented by 1755-04 in  John  Dorsey;  Original owner(s): Dr. Gustavus Warfield inherited the property and built the house on land he inherited from his father Dr. Charles Alexander Warfield who died in 1813.</v>
      </c>
      <c r="AF491" s="5" t="str">
        <f>"https://mht.maryland.gov/secure/medusa/PDF/Howard/"&amp;B491&amp;".pdf"</f>
        <v>https://mht.maryland.gov/secure/medusa/PDF/Howard/HO-008.pdf</v>
      </c>
    </row>
    <row r="492" spans="1:32" ht="57.6" x14ac:dyDescent="0.55000000000000004">
      <c r="A492" s="103" t="str">
        <f>HYPERLINK(AF492,B492)</f>
        <v>HO-960</v>
      </c>
      <c r="B492" t="s">
        <v>1389</v>
      </c>
      <c r="C492">
        <f>IFERROR(VALUE(SUBSTITUTE(B492,"HO-","")),9999)</f>
        <v>960</v>
      </c>
      <c r="D492" s="4" t="s">
        <v>1390</v>
      </c>
      <c r="E492" s="4" t="s">
        <v>1391</v>
      </c>
      <c r="F492" s="22" t="s">
        <v>3121</v>
      </c>
      <c r="G492" s="4" t="s">
        <v>3122</v>
      </c>
      <c r="H492" s="4" t="s">
        <v>65</v>
      </c>
      <c r="I492" s="4" t="s">
        <v>136</v>
      </c>
      <c r="J492" s="4"/>
      <c r="K492" s="4"/>
      <c r="L492" s="4" t="s">
        <v>2585</v>
      </c>
      <c r="M492" s="4"/>
      <c r="N492" s="4"/>
      <c r="O492" s="4"/>
      <c r="P492" s="4"/>
      <c r="Q492" s="4"/>
      <c r="R492" s="22"/>
      <c r="S492" s="4"/>
      <c r="T492" s="4" t="str">
        <f>IFERROR(VLOOKUP(UPPER(S492),LandGrants[],7,FALSE),"")</f>
        <v/>
      </c>
      <c r="U492" s="4" t="str">
        <f>IFERROR(VLOOKUP(S492,LandGrants[],9,FALSE),"")</f>
        <v/>
      </c>
      <c r="V492" s="5"/>
      <c r="W492" s="5"/>
      <c r="X492" s="5"/>
      <c r="Y492" s="5"/>
      <c r="Z492" s="5"/>
      <c r="AA492" s="5"/>
      <c r="AB492" s="5"/>
      <c r="AC492" s="5">
        <f>VALUE(SUBSTITUTE(SUBSTITUTE(SUBSTITUTE(RIGHT(B492,4),"HO",""),"O",""),"-",""))</f>
        <v>960</v>
      </c>
      <c r="AD492" s="5"/>
      <c r="AE492" s="5" t="str">
        <f>IF(ISBLANK(M492),"",IF(ISBLANK(N492),"",N492 &amp; " ") &amp; M492 &amp; " built in " &amp;R492 &amp; " on a tract of land called " &amp; S492 &amp; " patented by " &amp; TRIM(T492) &amp; " in " &amp; U492 &amp; ";  Original owner(s): " &amp; Q492)</f>
        <v/>
      </c>
      <c r="AF492" s="5" t="str">
        <f>"https://mht.maryland.gov/secure/medusa/PDF/Howard/"&amp;B492&amp;".pdf"</f>
        <v>https://mht.maryland.gov/secure/medusa/PDF/Howard/HO-960.pdf</v>
      </c>
    </row>
    <row r="493" spans="1:32" ht="57.6" x14ac:dyDescent="0.55000000000000004">
      <c r="A493" s="103" t="str">
        <f>HYPERLINK(AF493,B493)</f>
        <v>HO-889</v>
      </c>
      <c r="B493" t="s">
        <v>1392</v>
      </c>
      <c r="C493">
        <f>IFERROR(VALUE(SUBSTITUTE(B493,"HO-","")),9999)</f>
        <v>889</v>
      </c>
      <c r="D493" s="4" t="s">
        <v>1393</v>
      </c>
      <c r="E493" s="4" t="s">
        <v>1394</v>
      </c>
      <c r="F493" s="22" t="s">
        <v>3123</v>
      </c>
      <c r="G493" s="4" t="s">
        <v>2888</v>
      </c>
      <c r="H493" s="4" t="s">
        <v>40</v>
      </c>
      <c r="I493" s="4" t="s">
        <v>136</v>
      </c>
      <c r="J493" s="4"/>
      <c r="K493" s="4"/>
      <c r="L493" s="4" t="s">
        <v>975</v>
      </c>
      <c r="M493" s="4"/>
      <c r="N493" s="4"/>
      <c r="O493" s="4"/>
      <c r="P493" s="4"/>
      <c r="Q493" s="4"/>
      <c r="R493" s="22"/>
      <c r="S493" s="4"/>
      <c r="T493" s="4" t="str">
        <f>IFERROR(VLOOKUP(UPPER(S493),LandGrants[],7,FALSE),"")</f>
        <v/>
      </c>
      <c r="U493" s="4" t="str">
        <f>IFERROR(VLOOKUP(S493,LandGrants[],9,FALSE),"")</f>
        <v/>
      </c>
      <c r="V493" s="5"/>
      <c r="W493" s="5"/>
      <c r="X493" s="5"/>
      <c r="Y493" s="5"/>
      <c r="Z493" s="5"/>
      <c r="AA493" s="5"/>
      <c r="AB493" s="5"/>
      <c r="AC493" s="5">
        <f>VALUE(SUBSTITUTE(SUBSTITUTE(SUBSTITUTE(RIGHT(B493,4),"HO",""),"O",""),"-",""))</f>
        <v>889</v>
      </c>
      <c r="AD493" s="5"/>
      <c r="AE493" s="5" t="str">
        <f>IF(ISBLANK(M493),"",IF(ISBLANK(N493),"",N493 &amp; " ") &amp; M493 &amp; " built in " &amp;R493 &amp; " on a tract of land called " &amp; S493 &amp; " patented by " &amp; TRIM(T493) &amp; " in " &amp; U493 &amp; ";  Original owner(s): " &amp; Q493)</f>
        <v/>
      </c>
      <c r="AF493" s="5" t="str">
        <f>"https://mht.maryland.gov/secure/medusa/PDF/Howard/"&amp;B493&amp;".pdf"</f>
        <v>https://mht.maryland.gov/secure/medusa/PDF/Howard/HO-889.pdf</v>
      </c>
    </row>
    <row r="494" spans="1:32" ht="57.6" x14ac:dyDescent="0.55000000000000004">
      <c r="A494" s="103" t="str">
        <f>HYPERLINK(AF494,B494)</f>
        <v>HO-783</v>
      </c>
      <c r="B494" t="s">
        <v>1395</v>
      </c>
      <c r="C494">
        <f>IFERROR(VALUE(SUBSTITUTE(B494,"HO-","")),9999)</f>
        <v>783</v>
      </c>
      <c r="D494" s="4" t="s">
        <v>1396</v>
      </c>
      <c r="E494" s="4" t="s">
        <v>1397</v>
      </c>
      <c r="F494" s="22" t="s">
        <v>2585</v>
      </c>
      <c r="G494" s="4" t="s">
        <v>1397</v>
      </c>
      <c r="H494" s="4" t="s">
        <v>86</v>
      </c>
      <c r="I494" s="4"/>
      <c r="J494" s="4"/>
      <c r="K494" s="4"/>
      <c r="L494" s="4" t="s">
        <v>2590</v>
      </c>
      <c r="M494" s="4"/>
      <c r="N494" s="4"/>
      <c r="O494" s="4"/>
      <c r="P494" s="4"/>
      <c r="Q494" s="4"/>
      <c r="R494" s="22"/>
      <c r="S494" s="4"/>
      <c r="T494" s="4" t="str">
        <f>IFERROR(VLOOKUP(UPPER(S494),LandGrants[],7,FALSE),"")</f>
        <v/>
      </c>
      <c r="U494" s="4" t="str">
        <f>IFERROR(VLOOKUP(S494,LandGrants[],9,FALSE),"")</f>
        <v/>
      </c>
      <c r="V494" s="5"/>
      <c r="W494" s="5"/>
      <c r="X494" s="5"/>
      <c r="Y494" s="5"/>
      <c r="Z494" s="5"/>
      <c r="AA494" s="5"/>
      <c r="AB494" s="5"/>
      <c r="AC494" s="5">
        <f>VALUE(SUBSTITUTE(SUBSTITUTE(SUBSTITUTE(RIGHT(B494,4),"HO",""),"O",""),"-",""))</f>
        <v>783</v>
      </c>
      <c r="AD494" s="5"/>
      <c r="AE494" s="5" t="str">
        <f>IF(ISBLANK(M494),"",IF(ISBLANK(N494),"",N494 &amp; " ") &amp; M494 &amp; " built in " &amp;R494 &amp; " on a tract of land called " &amp; S494 &amp; " patented by " &amp; TRIM(T494) &amp; " in " &amp; U494 &amp; ";  Original owner(s): " &amp; Q494)</f>
        <v/>
      </c>
      <c r="AF494" s="5" t="str">
        <f>"https://mht.maryland.gov/secure/medusa/PDF/Howard/"&amp;B494&amp;".pdf"</f>
        <v>https://mht.maryland.gov/secure/medusa/PDF/Howard/HO-783.pdf</v>
      </c>
    </row>
    <row r="495" spans="1:32" ht="57.6" x14ac:dyDescent="0.55000000000000004">
      <c r="A495" s="103" t="str">
        <f>HYPERLINK(AF495,B495)</f>
        <v>HO-1114</v>
      </c>
      <c r="B495" t="s">
        <v>1398</v>
      </c>
      <c r="C495">
        <f>IFERROR(VALUE(SUBSTITUTE(B495,"HO-","")),9999)</f>
        <v>1114</v>
      </c>
      <c r="D495" s="4" t="s">
        <v>1399</v>
      </c>
      <c r="E495" s="4" t="s">
        <v>1400</v>
      </c>
      <c r="F495" s="22" t="s">
        <v>3124</v>
      </c>
      <c r="G495" s="4" t="s">
        <v>2905</v>
      </c>
      <c r="H495" s="4" t="s">
        <v>198</v>
      </c>
      <c r="I495" s="4" t="s">
        <v>136</v>
      </c>
      <c r="J495" s="4"/>
      <c r="K495" s="4"/>
      <c r="L495" s="4" t="s">
        <v>975</v>
      </c>
      <c r="M495" s="4"/>
      <c r="N495" s="4"/>
      <c r="O495" s="4"/>
      <c r="P495" s="4"/>
      <c r="Q495" s="4"/>
      <c r="R495" s="22"/>
      <c r="S495" s="4"/>
      <c r="T495" s="4" t="str">
        <f>IFERROR(VLOOKUP(UPPER(S495),LandGrants[],7,FALSE),"")</f>
        <v/>
      </c>
      <c r="U495" s="4" t="str">
        <f>IFERROR(VLOOKUP(S495,LandGrants[],9,FALSE),"")</f>
        <v/>
      </c>
      <c r="V495" s="5"/>
      <c r="W495" s="5"/>
      <c r="X495" s="5"/>
      <c r="Y495" s="5"/>
      <c r="Z495" s="5"/>
      <c r="AA495" s="5"/>
      <c r="AB495" s="5"/>
      <c r="AC495" s="5">
        <f>VALUE(SUBSTITUTE(SUBSTITUTE(SUBSTITUTE(RIGHT(B495,4),"HO",""),"O",""),"-",""))</f>
        <v>1114</v>
      </c>
      <c r="AD495" s="5"/>
      <c r="AE495" s="5" t="str">
        <f>IF(ISBLANK(M495),"",IF(ISBLANK(N495),"",N495 &amp; " ") &amp; M495 &amp; " built in " &amp;R495 &amp; " on a tract of land called " &amp; S495 &amp; " patented by " &amp; TRIM(T495) &amp; " in " &amp; U495 &amp; ";  Original owner(s): " &amp; Q495)</f>
        <v/>
      </c>
      <c r="AF495" s="5" t="str">
        <f>"https://mht.maryland.gov/secure/medusa/PDF/Howard/"&amp;B495&amp;".pdf"</f>
        <v>https://mht.maryland.gov/secure/medusa/PDF/Howard/HO-1114.pdf</v>
      </c>
    </row>
    <row r="496" spans="1:32" ht="57.6" x14ac:dyDescent="0.55000000000000004">
      <c r="A496" s="103" t="str">
        <f>HYPERLINK(AF496,B496)</f>
        <v>HO-625</v>
      </c>
      <c r="B496" t="s">
        <v>1401</v>
      </c>
      <c r="C496">
        <f>IFERROR(VALUE(SUBSTITUTE(B496,"HO-","")),9999)</f>
        <v>625</v>
      </c>
      <c r="D496" s="4" t="s">
        <v>1402</v>
      </c>
      <c r="E496" s="4" t="s">
        <v>1403</v>
      </c>
      <c r="F496" s="22" t="s">
        <v>3125</v>
      </c>
      <c r="G496" s="4" t="s">
        <v>591</v>
      </c>
      <c r="H496" s="4" t="s">
        <v>40</v>
      </c>
      <c r="I496" s="4"/>
      <c r="J496" s="4"/>
      <c r="K496" s="4"/>
      <c r="L496" s="4" t="s">
        <v>975</v>
      </c>
      <c r="M496" s="4"/>
      <c r="N496" s="4"/>
      <c r="O496" s="4"/>
      <c r="P496" s="4"/>
      <c r="Q496" s="4"/>
      <c r="R496" s="22"/>
      <c r="S496" s="4"/>
      <c r="T496" s="4" t="str">
        <f>IFERROR(VLOOKUP(UPPER(S496),LandGrants[],7,FALSE),"")</f>
        <v/>
      </c>
      <c r="U496" s="4" t="str">
        <f>IFERROR(VLOOKUP(S496,LandGrants[],9,FALSE),"")</f>
        <v/>
      </c>
      <c r="V496" s="5"/>
      <c r="W496" s="5"/>
      <c r="X496" s="5"/>
      <c r="Y496" s="5"/>
      <c r="Z496" s="5"/>
      <c r="AA496" s="5"/>
      <c r="AB496" s="5"/>
      <c r="AC496" s="5">
        <f>VALUE(SUBSTITUTE(SUBSTITUTE(SUBSTITUTE(RIGHT(B496,4),"HO",""),"O",""),"-",""))</f>
        <v>625</v>
      </c>
      <c r="AD496" s="5"/>
      <c r="AE496" s="5" t="str">
        <f>IF(ISBLANK(M496),"",IF(ISBLANK(N496),"",N496 &amp; " ") &amp; M496 &amp; " built in " &amp;R496 &amp; " on a tract of land called " &amp; S496 &amp; " patented by " &amp; TRIM(T496) &amp; " in " &amp; U496 &amp; ";  Original owner(s): " &amp; Q496)</f>
        <v/>
      </c>
      <c r="AF496" s="5" t="str">
        <f>"https://mht.maryland.gov/secure/medusa/PDF/Howard/"&amp;B496&amp;".pdf"</f>
        <v>https://mht.maryland.gov/secure/medusa/PDF/Howard/HO-625.pdf</v>
      </c>
    </row>
    <row r="497" spans="1:32" ht="57.6" x14ac:dyDescent="0.55000000000000004">
      <c r="A497" s="103" t="str">
        <f>HYPERLINK(AF497,B497)</f>
        <v>HO-588</v>
      </c>
      <c r="B497" t="s">
        <v>1404</v>
      </c>
      <c r="C497">
        <f>IFERROR(VALUE(SUBSTITUTE(B497,"HO-","")),9999)</f>
        <v>588</v>
      </c>
      <c r="D497" s="4" t="s">
        <v>1405</v>
      </c>
      <c r="E497" s="4" t="s">
        <v>1406</v>
      </c>
      <c r="F497" s="22" t="s">
        <v>2585</v>
      </c>
      <c r="G497" s="4" t="s">
        <v>1406</v>
      </c>
      <c r="H497" s="4" t="s">
        <v>40</v>
      </c>
      <c r="I497" s="4"/>
      <c r="J497" s="4"/>
      <c r="K497" s="4"/>
      <c r="L497" s="4" t="s">
        <v>975</v>
      </c>
      <c r="M497" s="4"/>
      <c r="N497" s="4"/>
      <c r="O497" s="4"/>
      <c r="P497" s="4"/>
      <c r="Q497" s="4"/>
      <c r="R497" s="22"/>
      <c r="S497" s="4"/>
      <c r="T497" s="4" t="str">
        <f>IFERROR(VLOOKUP(UPPER(S497),LandGrants[],7,FALSE),"")</f>
        <v/>
      </c>
      <c r="U497" s="4" t="str">
        <f>IFERROR(VLOOKUP(S497,LandGrants[],9,FALSE),"")</f>
        <v/>
      </c>
      <c r="V497" s="5"/>
      <c r="W497" s="5"/>
      <c r="X497" s="5"/>
      <c r="Y497" s="5"/>
      <c r="Z497" s="5"/>
      <c r="AA497" s="5"/>
      <c r="AB497" s="5"/>
      <c r="AC497" s="5">
        <f>VALUE(SUBSTITUTE(SUBSTITUTE(SUBSTITUTE(RIGHT(B497,4),"HO",""),"O",""),"-",""))</f>
        <v>588</v>
      </c>
      <c r="AD497" s="5"/>
      <c r="AE497" s="5" t="str">
        <f>IF(ISBLANK(M497),"",IF(ISBLANK(N497),"",N497 &amp; " ") &amp; M497 &amp; " built in " &amp;R497 &amp; " on a tract of land called " &amp; S497 &amp; " patented by " &amp; TRIM(T497) &amp; " in " &amp; U497 &amp; ";  Original owner(s): " &amp; Q497)</f>
        <v/>
      </c>
      <c r="AF497" s="5" t="str">
        <f>"https://mht.maryland.gov/secure/medusa/PDF/Howard/"&amp;B497&amp;".pdf"</f>
        <v>https://mht.maryland.gov/secure/medusa/PDF/Howard/HO-588.pdf</v>
      </c>
    </row>
    <row r="498" spans="1:32" ht="57.6" x14ac:dyDescent="0.55000000000000004">
      <c r="A498" s="103" t="str">
        <f>HYPERLINK(AF498,B498)</f>
        <v>HO-400</v>
      </c>
      <c r="B498" t="s">
        <v>1407</v>
      </c>
      <c r="C498">
        <f>IFERROR(VALUE(SUBSTITUTE(B498,"HO-","")),9999)</f>
        <v>400</v>
      </c>
      <c r="D498" s="4" t="s">
        <v>10</v>
      </c>
      <c r="E498" s="4" t="s">
        <v>1408</v>
      </c>
      <c r="F498" s="22" t="s">
        <v>3126</v>
      </c>
      <c r="G498" s="4" t="s">
        <v>3127</v>
      </c>
      <c r="H498" s="4" t="s">
        <v>40</v>
      </c>
      <c r="I498" s="4" t="s">
        <v>136</v>
      </c>
      <c r="J498" s="4" t="s">
        <v>3727</v>
      </c>
      <c r="K498" s="4"/>
      <c r="L498" s="4" t="s">
        <v>975</v>
      </c>
      <c r="M498" s="4" t="s">
        <v>3521</v>
      </c>
      <c r="N498" s="4" t="s">
        <v>5973</v>
      </c>
      <c r="O498" s="4">
        <v>1977</v>
      </c>
      <c r="P498" s="4" t="s">
        <v>6059</v>
      </c>
      <c r="Q498" s="4" t="s">
        <v>4066</v>
      </c>
      <c r="R498" s="22">
        <v>1868</v>
      </c>
      <c r="S498" s="4" t="s">
        <v>6643</v>
      </c>
      <c r="T498" s="4" t="str">
        <f>IFERROR(VLOOKUP(UPPER(S498),LandGrants[],7,FALSE),"")</f>
        <v/>
      </c>
      <c r="U498" s="4" t="str">
        <f>IFERROR(VLOOKUP(S498,LandGrants[],9,FALSE),"")</f>
        <v xml:space="preserve"> Rebecca  Herbert</v>
      </c>
      <c r="V498" s="5"/>
      <c r="W498" s="11" t="s">
        <v>10</v>
      </c>
      <c r="X498" s="11" t="s">
        <v>3940</v>
      </c>
      <c r="Y498" s="11" t="s">
        <v>4003</v>
      </c>
      <c r="Z498" s="11" t="s">
        <v>10</v>
      </c>
      <c r="AA498" s="5"/>
      <c r="AB498" s="5"/>
      <c r="AC498" s="5">
        <f>VALUE(SUBSTITUTE(SUBSTITUTE(SUBSTITUTE(RIGHT(B498,4),"HO",""),"O",""),"-",""))</f>
        <v>400</v>
      </c>
      <c r="AD498" s="5" t="s">
        <v>5961</v>
      </c>
      <c r="AE498" s="5" t="str">
        <f>IF(ISBLANK(M498),"",IF(ISBLANK(N498),"",N498 &amp; " ") &amp; M498 &amp; " built in " &amp;R498 &amp; " on a tract of land called " &amp; S498 &amp; " patented by " &amp; TRIM(T498) &amp; " in " &amp; U498 &amp; ";  Original owner(s): " &amp; Q498)</f>
        <v>Privately-owned Late Victorian frame house built in 1868 on a tract of land called Rebeccas Lot patented by  in  Rebecca  Herbert;  Original owner(s): James MacKubin on land split off from Gray Rock where he had lived for some years</v>
      </c>
      <c r="AF498" s="5" t="str">
        <f>"https://mht.maryland.gov/secure/medusa/PDF/Howard/"&amp;B498&amp;".pdf"</f>
        <v>https://mht.maryland.gov/secure/medusa/PDF/Howard/HO-400.pdf</v>
      </c>
    </row>
    <row r="499" spans="1:32" ht="57.6" x14ac:dyDescent="0.55000000000000004">
      <c r="A499" s="103" t="str">
        <f>HYPERLINK(AF499,B499)</f>
        <v>HO-143</v>
      </c>
      <c r="B499" t="s">
        <v>1409</v>
      </c>
      <c r="C499">
        <f>IFERROR(VALUE(SUBSTITUTE(B499,"HO-","")),9999)</f>
        <v>143</v>
      </c>
      <c r="D499" s="4" t="s">
        <v>1410</v>
      </c>
      <c r="E499" s="4" t="s">
        <v>1411</v>
      </c>
      <c r="F499" s="22" t="s">
        <v>3128</v>
      </c>
      <c r="G499" s="4" t="s">
        <v>3129</v>
      </c>
      <c r="H499" s="4" t="s">
        <v>40</v>
      </c>
      <c r="I499" s="4"/>
      <c r="J499" s="4"/>
      <c r="K499" s="4"/>
      <c r="L499" s="4" t="s">
        <v>975</v>
      </c>
      <c r="M499" s="4" t="s">
        <v>5995</v>
      </c>
      <c r="N499" s="4" t="s">
        <v>5973</v>
      </c>
      <c r="O499" s="4">
        <v>1979</v>
      </c>
      <c r="P499" s="4" t="s">
        <v>3523</v>
      </c>
      <c r="Q499" s="4" t="s">
        <v>3518</v>
      </c>
      <c r="R499" s="22">
        <v>1868</v>
      </c>
      <c r="S499" s="4" t="s">
        <v>6643</v>
      </c>
      <c r="T499" s="4" t="str">
        <f>IFERROR(VLOOKUP(UPPER(S499),LandGrants[],7,FALSE),"")</f>
        <v/>
      </c>
      <c r="U499" s="4" t="str">
        <f>IFERROR(VLOOKUP(S499,LandGrants[],9,FALSE),"")</f>
        <v xml:space="preserve"> Rebecca  Herbert</v>
      </c>
      <c r="V499" s="5" t="s">
        <v>3525</v>
      </c>
      <c r="W499" s="5"/>
      <c r="X499" s="5"/>
      <c r="Y499" s="5"/>
      <c r="Z499" s="5"/>
      <c r="AA499" s="5"/>
      <c r="AB499" s="5"/>
      <c r="AC499" s="5">
        <f>VALUE(SUBSTITUTE(SUBSTITUTE(SUBSTITUTE(RIGHT(B499,4),"HO",""),"O",""),"-",""))</f>
        <v>143</v>
      </c>
      <c r="AD499" s="5"/>
      <c r="AE499" s="5" t="str">
        <f>IF(ISBLANK(M499),"",IF(ISBLANK(N499),"",N499 &amp; " ") &amp; M499 &amp; " built in " &amp;R499 &amp; " on a tract of land called " &amp; S499 &amp; " patented by " &amp; TRIM(T499) &amp; " in " &amp; U499 &amp; ";  Original owner(s): " &amp; Q499)</f>
        <v>Privately-owned 2-story 3x1 bay frame and stone house built in 1868 on a tract of land called Rebeccas Lot patented by  in  Rebecca  Herbert;  Original owner(s): Ferdinand Pue(?) then Thomas B. Dorsey b.1761</v>
      </c>
      <c r="AF499" s="5" t="str">
        <f>"https://mht.maryland.gov/secure/medusa/PDF/Howard/"&amp;B499&amp;".pdf"</f>
        <v>https://mht.maryland.gov/secure/medusa/PDF/Howard/HO-143.pdf</v>
      </c>
    </row>
    <row r="500" spans="1:32" ht="57.6" x14ac:dyDescent="0.55000000000000004">
      <c r="A500" s="103" t="str">
        <f>HYPERLINK(AF500,B500)</f>
        <v>HO-902</v>
      </c>
      <c r="B500" t="s">
        <v>1412</v>
      </c>
      <c r="C500">
        <f>IFERROR(VALUE(SUBSTITUTE(B500,"HO-","")),9999)</f>
        <v>902</v>
      </c>
      <c r="D500" s="4" t="s">
        <v>1413</v>
      </c>
      <c r="E500" s="4" t="s">
        <v>1414</v>
      </c>
      <c r="F500" s="22" t="s">
        <v>3130</v>
      </c>
      <c r="G500" s="4" t="s">
        <v>3131</v>
      </c>
      <c r="H500" s="4" t="s">
        <v>65</v>
      </c>
      <c r="I500" s="4" t="s">
        <v>136</v>
      </c>
      <c r="J500" s="4"/>
      <c r="K500" s="4"/>
      <c r="L500" s="4" t="s">
        <v>2581</v>
      </c>
      <c r="M500" s="4"/>
      <c r="N500" s="4"/>
      <c r="O500" s="4"/>
      <c r="P500" s="4"/>
      <c r="Q500" s="4"/>
      <c r="R500" s="22"/>
      <c r="S500" s="4"/>
      <c r="T500" s="4" t="str">
        <f>IFERROR(VLOOKUP(UPPER(S500),LandGrants[],7,FALSE),"")</f>
        <v/>
      </c>
      <c r="U500" s="4" t="str">
        <f>IFERROR(VLOOKUP(S500,LandGrants[],9,FALSE),"")</f>
        <v/>
      </c>
      <c r="V500" s="5"/>
      <c r="W500" s="5"/>
      <c r="X500" s="5"/>
      <c r="Y500" s="5"/>
      <c r="Z500" s="5"/>
      <c r="AA500" s="5"/>
      <c r="AB500" s="5"/>
      <c r="AC500" s="5">
        <f>VALUE(SUBSTITUTE(SUBSTITUTE(SUBSTITUTE(RIGHT(B500,4),"HO",""),"O",""),"-",""))</f>
        <v>902</v>
      </c>
      <c r="AD500" s="5"/>
      <c r="AE500" s="5" t="str">
        <f>IF(ISBLANK(M500),"",IF(ISBLANK(N500),"",N500 &amp; " ") &amp; M500 &amp; " built in " &amp;R500 &amp; " on a tract of land called " &amp; S500 &amp; " patented by " &amp; TRIM(T500) &amp; " in " &amp; U500 &amp; ";  Original owner(s): " &amp; Q500)</f>
        <v/>
      </c>
      <c r="AF500" s="5" t="str">
        <f>"https://mht.maryland.gov/secure/medusa/PDF/Howard/"&amp;B500&amp;".pdf"</f>
        <v>https://mht.maryland.gov/secure/medusa/PDF/Howard/HO-902.pdf</v>
      </c>
    </row>
    <row r="501" spans="1:32" ht="43.2" x14ac:dyDescent="0.55000000000000004">
      <c r="A501" s="103">
        <f>HYPERLINK(AF501,B501)</f>
        <v>0</v>
      </c>
      <c r="B501" s="105"/>
      <c r="C501">
        <f>IFERROR(VALUE(SUBSTITUTE(B501,"HO-","")),9999)</f>
        <v>9999</v>
      </c>
      <c r="D501" s="4" t="s">
        <v>4044</v>
      </c>
      <c r="E501" s="4" t="s">
        <v>4046</v>
      </c>
      <c r="F501" s="22"/>
      <c r="G501" s="12" t="s">
        <v>4046</v>
      </c>
      <c r="H501" s="4" t="s">
        <v>4045</v>
      </c>
      <c r="I501" s="4"/>
      <c r="J501" s="4" t="s">
        <v>136</v>
      </c>
      <c r="K501" s="4"/>
      <c r="L501" s="4" t="s">
        <v>975</v>
      </c>
      <c r="M501" s="4" t="s">
        <v>6060</v>
      </c>
      <c r="N501" s="4" t="s">
        <v>5973</v>
      </c>
      <c r="O501" s="4"/>
      <c r="P501" s="4"/>
      <c r="Q501" s="4" t="s">
        <v>4047</v>
      </c>
      <c r="R501" s="22" t="s">
        <v>4813</v>
      </c>
      <c r="S501" s="4" t="s">
        <v>4044</v>
      </c>
      <c r="T501" s="12" t="str">
        <f>IFERROR(VLOOKUP(UPPER(S501),LandGrants[],7,FALSE),"")</f>
        <v/>
      </c>
      <c r="U501" s="12" t="str">
        <f>IFERROR(VLOOKUP(S501,LandGrants[],9,FALSE),"")</f>
        <v xml:space="preserve"> William Hunt</v>
      </c>
      <c r="V501" s="4"/>
      <c r="W501" s="4"/>
      <c r="X501" s="4"/>
      <c r="Y501" s="4"/>
      <c r="Z501" s="4"/>
      <c r="AA501" s="4"/>
      <c r="AB501" s="5"/>
      <c r="AC501" s="5" t="e">
        <f>VALUE(SUBSTITUTE(SUBSTITUTE(SUBSTITUTE(RIGHT(B501,4),"HO",""),"O",""),"-",""))</f>
        <v>#VALUE!</v>
      </c>
      <c r="AD501" s="5"/>
      <c r="AE501" s="5" t="str">
        <f>IF(ISBLANK(M501),"",IF(ISBLANK(N501),"",N501 &amp; " ") &amp; M501 &amp; " built in " &amp;R501 &amp; " on a tract of land called " &amp; S501 &amp; " patented by " &amp; TRIM(T501) &amp; " in " &amp; U501 &amp; ";  Original owner(s): " &amp; Q501)</f>
        <v>Privately-owned Colonial Maryland white frame with Medieval influence built in 1685 (circa) on a tract of land called Maidstone patented by  in  William Hunt;  Original owner(s): Samuel Chew</v>
      </c>
      <c r="AF501" s="5" t="str">
        <f>"https://mht.maryland.gov/secure/medusa/PDF/Howard/"&amp;B501&amp;".pdf"</f>
        <v>https://mht.maryland.gov/secure/medusa/PDF/Howard/.pdf</v>
      </c>
    </row>
    <row r="502" spans="1:32" ht="57.6" x14ac:dyDescent="0.55000000000000004">
      <c r="A502" s="103" t="str">
        <f>HYPERLINK(AF502,B502)</f>
        <v>HO-377</v>
      </c>
      <c r="B502" t="s">
        <v>1415</v>
      </c>
      <c r="C502">
        <f>IFERROR(VALUE(SUBSTITUTE(B502,"HO-","")),9999)</f>
        <v>377</v>
      </c>
      <c r="D502" s="4" t="s">
        <v>1416</v>
      </c>
      <c r="E502" s="4" t="s">
        <v>789</v>
      </c>
      <c r="F502" s="22" t="s">
        <v>2585</v>
      </c>
      <c r="G502" s="4" t="s">
        <v>789</v>
      </c>
      <c r="H502" s="4" t="s">
        <v>47</v>
      </c>
      <c r="I502" s="4"/>
      <c r="J502" s="4"/>
      <c r="K502" s="4"/>
      <c r="L502" s="4" t="s">
        <v>2585</v>
      </c>
      <c r="M502" s="4"/>
      <c r="N502" s="4"/>
      <c r="O502" s="4"/>
      <c r="P502" s="4"/>
      <c r="Q502" s="4"/>
      <c r="R502" s="22"/>
      <c r="S502" s="4"/>
      <c r="T502" s="4" t="str">
        <f>IFERROR(VLOOKUP(UPPER(S502),LandGrants[],7,FALSE),"")</f>
        <v/>
      </c>
      <c r="U502" s="4" t="str">
        <f>IFERROR(VLOOKUP(S502,LandGrants[],9,FALSE),"")</f>
        <v/>
      </c>
      <c r="V502" s="5"/>
      <c r="W502" s="5"/>
      <c r="X502" s="5"/>
      <c r="Y502" s="5"/>
      <c r="Z502" s="5"/>
      <c r="AA502" s="5"/>
      <c r="AB502" s="5"/>
      <c r="AC502" s="5">
        <f>VALUE(SUBSTITUTE(SUBSTITUTE(SUBSTITUTE(RIGHT(B502,4),"HO",""),"O",""),"-",""))</f>
        <v>377</v>
      </c>
      <c r="AD502" s="5"/>
      <c r="AE502" s="5" t="str">
        <f>IF(ISBLANK(M502),"",IF(ISBLANK(N502),"",N502 &amp; " ") &amp; M502 &amp; " built in " &amp;R502 &amp; " on a tract of land called " &amp; S502 &amp; " patented by " &amp; TRIM(T502) &amp; " in " &amp; U502 &amp; ";  Original owner(s): " &amp; Q502)</f>
        <v/>
      </c>
      <c r="AF502" s="5" t="str">
        <f>"https://mht.maryland.gov/secure/medusa/PDF/Howard/"&amp;B502&amp;".pdf"</f>
        <v>https://mht.maryland.gov/secure/medusa/PDF/Howard/HO-377.pdf</v>
      </c>
    </row>
    <row r="503" spans="1:32" ht="57.6" x14ac:dyDescent="0.55000000000000004">
      <c r="A503" s="103" t="str">
        <f>HYPERLINK(AF503,B503)</f>
        <v>HO-1075</v>
      </c>
      <c r="B503" t="s">
        <v>1417</v>
      </c>
      <c r="C503">
        <f>IFERROR(VALUE(SUBSTITUTE(B503,"HO-","")),9999)</f>
        <v>1075</v>
      </c>
      <c r="D503" s="4" t="s">
        <v>1418</v>
      </c>
      <c r="E503" s="4" t="s">
        <v>1419</v>
      </c>
      <c r="F503" s="22" t="s">
        <v>3132</v>
      </c>
      <c r="G503" s="4" t="s">
        <v>2055</v>
      </c>
      <c r="H503" s="4" t="s">
        <v>374</v>
      </c>
      <c r="I503" s="4" t="s">
        <v>136</v>
      </c>
      <c r="J503" s="4"/>
      <c r="K503" s="4"/>
      <c r="L503" s="4" t="s">
        <v>975</v>
      </c>
      <c r="M503" s="4"/>
      <c r="N503" s="4"/>
      <c r="O503" s="4"/>
      <c r="P503" s="4"/>
      <c r="Q503" s="4"/>
      <c r="R503" s="22"/>
      <c r="S503" s="4"/>
      <c r="T503" s="4" t="str">
        <f>IFERROR(VLOOKUP(UPPER(S503),LandGrants[],7,FALSE),"")</f>
        <v/>
      </c>
      <c r="U503" s="4" t="str">
        <f>IFERROR(VLOOKUP(S503,LandGrants[],9,FALSE),"")</f>
        <v/>
      </c>
      <c r="V503" s="5"/>
      <c r="W503" s="5"/>
      <c r="X503" s="5"/>
      <c r="Y503" s="5"/>
      <c r="Z503" s="5"/>
      <c r="AA503" s="5"/>
      <c r="AB503" s="5"/>
      <c r="AC503" s="5">
        <f>VALUE(SUBSTITUTE(SUBSTITUTE(SUBSTITUTE(RIGHT(B503,4),"HO",""),"O",""),"-",""))</f>
        <v>1075</v>
      </c>
      <c r="AD503" s="5"/>
      <c r="AE503" s="5" t="str">
        <f>IF(ISBLANK(M503),"",IF(ISBLANK(N503),"",N503 &amp; " ") &amp; M503 &amp; " built in " &amp;R503 &amp; " on a tract of land called " &amp; S503 &amp; " patented by " &amp; TRIM(T503) &amp; " in " &amp; U503 &amp; ";  Original owner(s): " &amp; Q503)</f>
        <v/>
      </c>
      <c r="AF503" s="5" t="str">
        <f>"https://mht.maryland.gov/secure/medusa/PDF/Howard/"&amp;B503&amp;".pdf"</f>
        <v>https://mht.maryland.gov/secure/medusa/PDF/Howard/HO-1075.pdf</v>
      </c>
    </row>
    <row r="504" spans="1:32" ht="57.6" x14ac:dyDescent="0.55000000000000004">
      <c r="A504" s="103" t="str">
        <f>HYPERLINK(AF504,B504)</f>
        <v>HO-473</v>
      </c>
      <c r="B504" t="s">
        <v>1420</v>
      </c>
      <c r="C504">
        <f>IFERROR(VALUE(SUBSTITUTE(B504,"HO-","")),9999)</f>
        <v>473</v>
      </c>
      <c r="D504" s="4" t="s">
        <v>1421</v>
      </c>
      <c r="E504" s="4" t="s">
        <v>1422</v>
      </c>
      <c r="F504" s="22" t="s">
        <v>2585</v>
      </c>
      <c r="G504" s="4" t="s">
        <v>1422</v>
      </c>
      <c r="H504" s="4" t="s">
        <v>36</v>
      </c>
      <c r="I504" s="4"/>
      <c r="J504" s="4"/>
      <c r="K504" s="4"/>
      <c r="L504" s="4" t="s">
        <v>975</v>
      </c>
      <c r="M504" s="4"/>
      <c r="N504" s="4"/>
      <c r="O504" s="4"/>
      <c r="P504" s="4"/>
      <c r="Q504" s="4"/>
      <c r="R504" s="22"/>
      <c r="S504" s="4"/>
      <c r="T504" s="4" t="str">
        <f>IFERROR(VLOOKUP(UPPER(S504),LandGrants[],7,FALSE),"")</f>
        <v/>
      </c>
      <c r="U504" s="4" t="str">
        <f>IFERROR(VLOOKUP(S504,LandGrants[],9,FALSE),"")</f>
        <v/>
      </c>
      <c r="V504" s="5"/>
      <c r="W504" s="5"/>
      <c r="X504" s="5"/>
      <c r="Y504" s="5"/>
      <c r="Z504" s="5"/>
      <c r="AA504" s="5"/>
      <c r="AB504" s="5"/>
      <c r="AC504" s="5">
        <f>VALUE(SUBSTITUTE(SUBSTITUTE(SUBSTITUTE(RIGHT(B504,4),"HO",""),"O",""),"-",""))</f>
        <v>473</v>
      </c>
      <c r="AD504" s="5"/>
      <c r="AE504" s="5" t="str">
        <f>IF(ISBLANK(M504),"",IF(ISBLANK(N504),"",N504 &amp; " ") &amp; M504 &amp; " built in " &amp;R504 &amp; " on a tract of land called " &amp; S504 &amp; " patented by " &amp; TRIM(T504) &amp; " in " &amp; U504 &amp; ";  Original owner(s): " &amp; Q504)</f>
        <v/>
      </c>
      <c r="AF504" s="5" t="str">
        <f>"https://mht.maryland.gov/secure/medusa/PDF/Howard/"&amp;B504&amp;".pdf"</f>
        <v>https://mht.maryland.gov/secure/medusa/PDF/Howard/HO-473.pdf</v>
      </c>
    </row>
    <row r="505" spans="1:32" ht="57.6" x14ac:dyDescent="0.55000000000000004">
      <c r="A505" s="103" t="str">
        <f>HYPERLINK(AF505,B505)</f>
        <v>HO-928</v>
      </c>
      <c r="B505" t="s">
        <v>1423</v>
      </c>
      <c r="C505">
        <f>IFERROR(VALUE(SUBSTITUTE(B505,"HO-","")),9999)</f>
        <v>928</v>
      </c>
      <c r="D505" s="4" t="s">
        <v>1424</v>
      </c>
      <c r="E505" s="4" t="s">
        <v>1425</v>
      </c>
      <c r="F505" s="22" t="s">
        <v>2800</v>
      </c>
      <c r="G505" s="4" t="s">
        <v>43</v>
      </c>
      <c r="H505" s="4" t="s">
        <v>36</v>
      </c>
      <c r="I505" s="4" t="s">
        <v>136</v>
      </c>
      <c r="J505" s="4"/>
      <c r="K505" s="4"/>
      <c r="L505" s="4" t="s">
        <v>2581</v>
      </c>
      <c r="M505" s="4"/>
      <c r="N505" s="4"/>
      <c r="O505" s="4"/>
      <c r="P505" s="4"/>
      <c r="Q505" s="4"/>
      <c r="R505" s="22"/>
      <c r="S505" s="4"/>
      <c r="T505" s="4" t="str">
        <f>IFERROR(VLOOKUP(UPPER(S505),LandGrants[],7,FALSE),"")</f>
        <v/>
      </c>
      <c r="U505" s="4" t="str">
        <f>IFERROR(VLOOKUP(S505,LandGrants[],9,FALSE),"")</f>
        <v/>
      </c>
      <c r="V505" s="5"/>
      <c r="W505" s="5"/>
      <c r="X505" s="5"/>
      <c r="Y505" s="5"/>
      <c r="Z505" s="5"/>
      <c r="AA505" s="5"/>
      <c r="AB505" s="5"/>
      <c r="AC505" s="5">
        <f>VALUE(SUBSTITUTE(SUBSTITUTE(SUBSTITUTE(RIGHT(B505,4),"HO",""),"O",""),"-",""))</f>
        <v>928</v>
      </c>
      <c r="AD505" s="5"/>
      <c r="AE505" s="5" t="str">
        <f>IF(ISBLANK(M505),"",IF(ISBLANK(N505),"",N505 &amp; " ") &amp; M505 &amp; " built in " &amp;R505 &amp; " on a tract of land called " &amp; S505 &amp; " patented by " &amp; TRIM(T505) &amp; " in " &amp; U505 &amp; ";  Original owner(s): " &amp; Q505)</f>
        <v/>
      </c>
      <c r="AF505" s="5" t="str">
        <f>"https://mht.maryland.gov/secure/medusa/PDF/Howard/"&amp;B505&amp;".pdf"</f>
        <v>https://mht.maryland.gov/secure/medusa/PDF/Howard/HO-928.pdf</v>
      </c>
    </row>
    <row r="506" spans="1:32" ht="57.6" x14ac:dyDescent="0.55000000000000004">
      <c r="A506" s="103" t="str">
        <f>HYPERLINK(AF506,B506)</f>
        <v>HO-308</v>
      </c>
      <c r="B506" t="s">
        <v>1426</v>
      </c>
      <c r="C506">
        <f>IFERROR(VALUE(SUBSTITUTE(B506,"HO-","")),9999)</f>
        <v>308</v>
      </c>
      <c r="D506" s="4" t="s">
        <v>1427</v>
      </c>
      <c r="E506" s="4" t="s">
        <v>1428</v>
      </c>
      <c r="F506" s="22" t="s">
        <v>3133</v>
      </c>
      <c r="G506" s="4" t="s">
        <v>591</v>
      </c>
      <c r="H506" s="4" t="s">
        <v>40</v>
      </c>
      <c r="I506" s="4" t="s">
        <v>136</v>
      </c>
      <c r="J506" s="4"/>
      <c r="K506" s="4"/>
      <c r="L506" s="4" t="s">
        <v>2582</v>
      </c>
      <c r="M506" s="4"/>
      <c r="N506" s="4"/>
      <c r="O506" s="4"/>
      <c r="P506" s="4"/>
      <c r="Q506" s="4"/>
      <c r="R506" s="22"/>
      <c r="S506" s="4"/>
      <c r="T506" s="4" t="str">
        <f>IFERROR(VLOOKUP(UPPER(S506),LandGrants[],7,FALSE),"")</f>
        <v/>
      </c>
      <c r="U506" s="4" t="str">
        <f>IFERROR(VLOOKUP(S506,LandGrants[],9,FALSE),"")</f>
        <v/>
      </c>
      <c r="V506" s="5"/>
      <c r="W506" s="5"/>
      <c r="X506" s="5"/>
      <c r="Y506" s="5"/>
      <c r="Z506" s="5"/>
      <c r="AA506" s="5"/>
      <c r="AB506" s="5"/>
      <c r="AC506" s="5">
        <f>VALUE(SUBSTITUTE(SUBSTITUTE(SUBSTITUTE(RIGHT(B506,4),"HO",""),"O",""),"-",""))</f>
        <v>308</v>
      </c>
      <c r="AD506" s="5"/>
      <c r="AE506" s="5" t="str">
        <f>IF(ISBLANK(M506),"",IF(ISBLANK(N506),"",N506 &amp; " ") &amp; M506 &amp; " built in " &amp;R506 &amp; " on a tract of land called " &amp; S506 &amp; " patented by " &amp; TRIM(T506) &amp; " in " &amp; U506 &amp; ";  Original owner(s): " &amp; Q506)</f>
        <v/>
      </c>
      <c r="AF506" s="5" t="str">
        <f>"https://mht.maryland.gov/secure/medusa/PDF/Howard/"&amp;B506&amp;".pdf"</f>
        <v>https://mht.maryland.gov/secure/medusa/PDF/Howard/HO-308.pdf</v>
      </c>
    </row>
    <row r="507" spans="1:32" ht="57.6" x14ac:dyDescent="0.55000000000000004">
      <c r="A507" s="103" t="str">
        <f>HYPERLINK(AF507,B507)</f>
        <v>HO-487</v>
      </c>
      <c r="B507" t="s">
        <v>1429</v>
      </c>
      <c r="C507">
        <f>IFERROR(VALUE(SUBSTITUTE(B507,"HO-","")),9999)</f>
        <v>487</v>
      </c>
      <c r="D507" s="4" t="s">
        <v>1430</v>
      </c>
      <c r="E507" s="4" t="s">
        <v>1431</v>
      </c>
      <c r="F507" s="22" t="s">
        <v>3134</v>
      </c>
      <c r="G507" s="4" t="s">
        <v>284</v>
      </c>
      <c r="H507" s="4" t="s">
        <v>82</v>
      </c>
      <c r="I507" s="4"/>
      <c r="J507" s="4"/>
      <c r="K507" s="4"/>
      <c r="L507" s="4" t="s">
        <v>975</v>
      </c>
      <c r="M507" s="4"/>
      <c r="N507" s="4"/>
      <c r="O507" s="4"/>
      <c r="P507" s="4"/>
      <c r="Q507" s="4"/>
      <c r="R507" s="22"/>
      <c r="S507" s="4"/>
      <c r="T507" s="4" t="str">
        <f>IFERROR(VLOOKUP(UPPER(S507),LandGrants[],7,FALSE),"")</f>
        <v/>
      </c>
      <c r="U507" s="4" t="str">
        <f>IFERROR(VLOOKUP(S507,LandGrants[],9,FALSE),"")</f>
        <v/>
      </c>
      <c r="V507" s="5"/>
      <c r="W507" s="5"/>
      <c r="X507" s="5"/>
      <c r="Y507" s="5"/>
      <c r="Z507" s="5"/>
      <c r="AA507" s="5"/>
      <c r="AB507" s="5"/>
      <c r="AC507" s="5">
        <f>VALUE(SUBSTITUTE(SUBSTITUTE(SUBSTITUTE(RIGHT(B507,4),"HO",""),"O",""),"-",""))</f>
        <v>487</v>
      </c>
      <c r="AD507" s="5"/>
      <c r="AE507" s="5" t="str">
        <f>IF(ISBLANK(M507),"",IF(ISBLANK(N507),"",N507 &amp; " ") &amp; M507 &amp; " built in " &amp;R507 &amp; " on a tract of land called " &amp; S507 &amp; " patented by " &amp; TRIM(T507) &amp; " in " &amp; U507 &amp; ";  Original owner(s): " &amp; Q507)</f>
        <v/>
      </c>
      <c r="AF507" s="5" t="str">
        <f>"https://mht.maryland.gov/secure/medusa/PDF/Howard/"&amp;B507&amp;".pdf"</f>
        <v>https://mht.maryland.gov/secure/medusa/PDF/Howard/HO-487.pdf</v>
      </c>
    </row>
    <row r="508" spans="1:32" ht="57.6" x14ac:dyDescent="0.55000000000000004">
      <c r="A508" s="103" t="str">
        <f>HYPERLINK(AF508,B508)</f>
        <v>HO-587</v>
      </c>
      <c r="B508" t="s">
        <v>1432</v>
      </c>
      <c r="C508">
        <f>IFERROR(VALUE(SUBSTITUTE(B508,"HO-","")),9999)</f>
        <v>587</v>
      </c>
      <c r="D508" s="4" t="s">
        <v>1433</v>
      </c>
      <c r="E508" s="4" t="s">
        <v>1434</v>
      </c>
      <c r="F508" s="22" t="s">
        <v>3135</v>
      </c>
      <c r="G508" s="4" t="s">
        <v>3136</v>
      </c>
      <c r="H508" s="4" t="s">
        <v>40</v>
      </c>
      <c r="I508" s="4" t="s">
        <v>136</v>
      </c>
      <c r="J508" s="4"/>
      <c r="K508" s="4"/>
      <c r="L508" s="4" t="s">
        <v>2585</v>
      </c>
      <c r="M508" s="4"/>
      <c r="N508" s="4"/>
      <c r="O508" s="4"/>
      <c r="P508" s="4"/>
      <c r="Q508" s="4"/>
      <c r="R508" s="22"/>
      <c r="S508" s="4"/>
      <c r="T508" s="4" t="str">
        <f>IFERROR(VLOOKUP(UPPER(S508),LandGrants[],7,FALSE),"")</f>
        <v/>
      </c>
      <c r="U508" s="4" t="str">
        <f>IFERROR(VLOOKUP(S508,LandGrants[],9,FALSE),"")</f>
        <v/>
      </c>
      <c r="V508" s="5"/>
      <c r="W508" s="5"/>
      <c r="X508" s="5"/>
      <c r="Y508" s="5"/>
      <c r="Z508" s="5"/>
      <c r="AA508" s="5"/>
      <c r="AB508" s="5"/>
      <c r="AC508" s="5">
        <f>VALUE(SUBSTITUTE(SUBSTITUTE(SUBSTITUTE(RIGHT(B508,4),"HO",""),"O",""),"-",""))</f>
        <v>587</v>
      </c>
      <c r="AD508" s="5"/>
      <c r="AE508" s="5" t="str">
        <f>IF(ISBLANK(M508),"",IF(ISBLANK(N508),"",N508 &amp; " ") &amp; M508 &amp; " built in " &amp;R508 &amp; " on a tract of land called " &amp; S508 &amp; " patented by " &amp; TRIM(T508) &amp; " in " &amp; U508 &amp; ";  Original owner(s): " &amp; Q508)</f>
        <v/>
      </c>
      <c r="AF508" s="5" t="str">
        <f>"https://mht.maryland.gov/secure/medusa/PDF/Howard/"&amp;B508&amp;".pdf"</f>
        <v>https://mht.maryland.gov/secure/medusa/PDF/Howard/HO-587.pdf</v>
      </c>
    </row>
    <row r="509" spans="1:32" ht="57.6" x14ac:dyDescent="0.55000000000000004">
      <c r="A509" s="103" t="str">
        <f>HYPERLINK(AF509,B509)</f>
        <v>HO-099</v>
      </c>
      <c r="B509" t="s">
        <v>10238</v>
      </c>
      <c r="C509">
        <f>IFERROR(VALUE(SUBSTITUTE(B509,"HO-","")),9999)</f>
        <v>99</v>
      </c>
      <c r="D509" s="4" t="s">
        <v>1435</v>
      </c>
      <c r="E509" s="4" t="s">
        <v>1436</v>
      </c>
      <c r="F509" s="22" t="s">
        <v>3137</v>
      </c>
      <c r="G509" s="4" t="s">
        <v>1713</v>
      </c>
      <c r="H509" s="4" t="s">
        <v>40</v>
      </c>
      <c r="I509" s="4" t="s">
        <v>136</v>
      </c>
      <c r="J509" s="4"/>
      <c r="K509" s="4"/>
      <c r="L509" s="4" t="s">
        <v>2585</v>
      </c>
      <c r="M509" s="4"/>
      <c r="N509" s="4"/>
      <c r="O509" s="4"/>
      <c r="P509" s="4"/>
      <c r="Q509" s="4"/>
      <c r="R509" s="22"/>
      <c r="S509" s="4"/>
      <c r="T509" s="4" t="str">
        <f>IFERROR(VLOOKUP(UPPER(S509),LandGrants[],7,FALSE),"")</f>
        <v/>
      </c>
      <c r="U509" s="4" t="str">
        <f>IFERROR(VLOOKUP(S509,LandGrants[],9,FALSE),"")</f>
        <v/>
      </c>
      <c r="V509" s="5"/>
      <c r="W509" s="5"/>
      <c r="X509" s="5"/>
      <c r="Y509" s="5"/>
      <c r="Z509" s="5"/>
      <c r="AA509" s="5"/>
      <c r="AB509" s="5"/>
      <c r="AC509" s="5">
        <f>VALUE(SUBSTITUTE(SUBSTITUTE(SUBSTITUTE(RIGHT(B509,4),"HO",""),"O",""),"-",""))</f>
        <v>99</v>
      </c>
      <c r="AD509" s="5"/>
      <c r="AE509" s="5" t="str">
        <f>IF(ISBLANK(M509),"",IF(ISBLANK(N509),"",N509 &amp; " ") &amp; M509 &amp; " built in " &amp;R509 &amp; " on a tract of land called " &amp; S509 &amp; " patented by " &amp; TRIM(T509) &amp; " in " &amp; U509 &amp; ";  Original owner(s): " &amp; Q509)</f>
        <v/>
      </c>
      <c r="AF509" s="5" t="str">
        <f>"https://mht.maryland.gov/secure/medusa/PDF/Howard/"&amp;B509&amp;".pdf"</f>
        <v>https://mht.maryland.gov/secure/medusa/PDF/Howard/HO-099.pdf</v>
      </c>
    </row>
    <row r="510" spans="1:32" ht="57.6" x14ac:dyDescent="0.55000000000000004">
      <c r="A510" s="103" t="str">
        <f>HYPERLINK(AF510,B510)</f>
        <v>HO-538</v>
      </c>
      <c r="B510" t="s">
        <v>1437</v>
      </c>
      <c r="C510">
        <f>IFERROR(VALUE(SUBSTITUTE(B510,"HO-","")),9999)</f>
        <v>538</v>
      </c>
      <c r="D510" s="4" t="s">
        <v>1438</v>
      </c>
      <c r="E510" s="4" t="s">
        <v>1439</v>
      </c>
      <c r="F510" s="22" t="s">
        <v>3138</v>
      </c>
      <c r="G510" s="4" t="s">
        <v>135</v>
      </c>
      <c r="H510" s="4" t="s">
        <v>40</v>
      </c>
      <c r="I510" s="4"/>
      <c r="J510" s="4"/>
      <c r="K510" s="4"/>
      <c r="L510" s="4" t="s">
        <v>975</v>
      </c>
      <c r="M510" s="4"/>
      <c r="N510" s="4"/>
      <c r="O510" s="4"/>
      <c r="P510" s="4"/>
      <c r="Q510" s="4"/>
      <c r="R510" s="22"/>
      <c r="S510" s="4"/>
      <c r="T510" s="4" t="str">
        <f>IFERROR(VLOOKUP(UPPER(S510),LandGrants[],7,FALSE),"")</f>
        <v/>
      </c>
      <c r="U510" s="4" t="str">
        <f>IFERROR(VLOOKUP(S510,LandGrants[],9,FALSE),"")</f>
        <v/>
      </c>
      <c r="V510" s="5"/>
      <c r="W510" s="5"/>
      <c r="X510" s="5"/>
      <c r="Y510" s="5"/>
      <c r="Z510" s="5"/>
      <c r="AA510" s="5"/>
      <c r="AB510" s="5"/>
      <c r="AC510" s="5">
        <f>VALUE(SUBSTITUTE(SUBSTITUTE(SUBSTITUTE(RIGHT(B510,4),"HO",""),"O",""),"-",""))</f>
        <v>538</v>
      </c>
      <c r="AD510" s="5"/>
      <c r="AE510" s="5" t="str">
        <f>IF(ISBLANK(M510),"",IF(ISBLANK(N510),"",N510 &amp; " ") &amp; M510 &amp; " built in " &amp;R510 &amp; " on a tract of land called " &amp; S510 &amp; " patented by " &amp; TRIM(T510) &amp; " in " &amp; U510 &amp; ";  Original owner(s): " &amp; Q510)</f>
        <v/>
      </c>
      <c r="AF510" s="5" t="str">
        <f>"https://mht.maryland.gov/secure/medusa/PDF/Howard/"&amp;B510&amp;".pdf"</f>
        <v>https://mht.maryland.gov/secure/medusa/PDF/Howard/HO-538.pdf</v>
      </c>
    </row>
    <row r="511" spans="1:32" ht="57.6" x14ac:dyDescent="0.55000000000000004">
      <c r="A511" s="103" t="str">
        <f>HYPERLINK(AF511,B511)</f>
        <v>HO-571</v>
      </c>
      <c r="B511" t="s">
        <v>1440</v>
      </c>
      <c r="C511">
        <f>IFERROR(VALUE(SUBSTITUTE(B511,"HO-","")),9999)</f>
        <v>571</v>
      </c>
      <c r="D511" s="4" t="s">
        <v>1441</v>
      </c>
      <c r="E511" s="4" t="s">
        <v>1442</v>
      </c>
      <c r="F511" s="22" t="s">
        <v>3139</v>
      </c>
      <c r="G511" s="4" t="s">
        <v>903</v>
      </c>
      <c r="H511" s="4" t="s">
        <v>296</v>
      </c>
      <c r="I511" s="4"/>
      <c r="J511" s="4"/>
      <c r="K511" s="4"/>
      <c r="L511" s="4" t="s">
        <v>975</v>
      </c>
      <c r="M511" s="4"/>
      <c r="N511" s="4"/>
      <c r="O511" s="4"/>
      <c r="P511" s="4"/>
      <c r="Q511" s="4"/>
      <c r="R511" s="22"/>
      <c r="S511" s="4"/>
      <c r="T511" s="4" t="str">
        <f>IFERROR(VLOOKUP(UPPER(S511),LandGrants[],7,FALSE),"")</f>
        <v/>
      </c>
      <c r="U511" s="4" t="str">
        <f>IFERROR(VLOOKUP(S511,LandGrants[],9,FALSE),"")</f>
        <v/>
      </c>
      <c r="V511" s="5"/>
      <c r="W511" s="5"/>
      <c r="X511" s="5"/>
      <c r="Y511" s="5"/>
      <c r="Z511" s="5"/>
      <c r="AA511" s="5"/>
      <c r="AB511" s="5"/>
      <c r="AC511" s="5">
        <f>VALUE(SUBSTITUTE(SUBSTITUTE(SUBSTITUTE(RIGHT(B511,4),"HO",""),"O",""),"-",""))</f>
        <v>571</v>
      </c>
      <c r="AD511" s="5"/>
      <c r="AE511" s="5" t="str">
        <f>IF(ISBLANK(M511),"",IF(ISBLANK(N511),"",N511 &amp; " ") &amp; M511 &amp; " built in " &amp;R511 &amp; " on a tract of land called " &amp; S511 &amp; " patented by " &amp; TRIM(T511) &amp; " in " &amp; U511 &amp; ";  Original owner(s): " &amp; Q511)</f>
        <v/>
      </c>
      <c r="AF511" s="5" t="str">
        <f>"https://mht.maryland.gov/secure/medusa/PDF/Howard/"&amp;B511&amp;".pdf"</f>
        <v>https://mht.maryland.gov/secure/medusa/PDF/Howard/HO-571.pdf</v>
      </c>
    </row>
    <row r="512" spans="1:32" ht="57.6" x14ac:dyDescent="0.55000000000000004">
      <c r="A512" s="103" t="str">
        <f>HYPERLINK(AF512,B512)</f>
        <v>HO-955</v>
      </c>
      <c r="B512" t="s">
        <v>1443</v>
      </c>
      <c r="C512">
        <f>IFERROR(VALUE(SUBSTITUTE(B512,"HO-","")),9999)</f>
        <v>955</v>
      </c>
      <c r="D512" s="4" t="s">
        <v>1444</v>
      </c>
      <c r="E512" s="4" t="s">
        <v>1445</v>
      </c>
      <c r="F512" s="22" t="s">
        <v>2585</v>
      </c>
      <c r="G512" s="4" t="s">
        <v>1445</v>
      </c>
      <c r="H512" s="4" t="s">
        <v>376</v>
      </c>
      <c r="I512" s="4" t="s">
        <v>136</v>
      </c>
      <c r="J512" s="4"/>
      <c r="K512" s="4"/>
      <c r="L512" s="4" t="s">
        <v>2585</v>
      </c>
      <c r="M512" s="4"/>
      <c r="N512" s="4"/>
      <c r="O512" s="4"/>
      <c r="P512" s="4"/>
      <c r="Q512" s="4"/>
      <c r="R512" s="22"/>
      <c r="S512" s="4"/>
      <c r="T512" s="4" t="str">
        <f>IFERROR(VLOOKUP(UPPER(S512),LandGrants[],7,FALSE),"")</f>
        <v/>
      </c>
      <c r="U512" s="4" t="str">
        <f>IFERROR(VLOOKUP(S512,LandGrants[],9,FALSE),"")</f>
        <v/>
      </c>
      <c r="V512" s="5"/>
      <c r="W512" s="5"/>
      <c r="X512" s="5"/>
      <c r="Y512" s="5"/>
      <c r="Z512" s="5"/>
      <c r="AA512" s="5"/>
      <c r="AB512" s="5"/>
      <c r="AC512" s="5">
        <f>VALUE(SUBSTITUTE(SUBSTITUTE(SUBSTITUTE(RIGHT(B512,4),"HO",""),"O",""),"-",""))</f>
        <v>955</v>
      </c>
      <c r="AD512" s="5"/>
      <c r="AE512" s="5" t="str">
        <f>IF(ISBLANK(M512),"",IF(ISBLANK(N512),"",N512 &amp; " ") &amp; M512 &amp; " built in " &amp;R512 &amp; " on a tract of land called " &amp; S512 &amp; " patented by " &amp; TRIM(T512) &amp; " in " &amp; U512 &amp; ";  Original owner(s): " &amp; Q512)</f>
        <v/>
      </c>
      <c r="AF512" s="5" t="str">
        <f>"https://mht.maryland.gov/secure/medusa/PDF/Howard/"&amp;B512&amp;".pdf"</f>
        <v>https://mht.maryland.gov/secure/medusa/PDF/Howard/HO-955.pdf</v>
      </c>
    </row>
    <row r="513" spans="1:32" ht="57.6" x14ac:dyDescent="0.55000000000000004">
      <c r="A513" s="103" t="str">
        <f>HYPERLINK(AF513,B513)</f>
        <v>HO-1108</v>
      </c>
      <c r="B513" t="s">
        <v>1446</v>
      </c>
      <c r="C513">
        <f>IFERROR(VALUE(SUBSTITUTE(B513,"HO-","")),9999)</f>
        <v>1108</v>
      </c>
      <c r="D513" s="4" t="s">
        <v>1447</v>
      </c>
      <c r="E513" s="4" t="s">
        <v>1448</v>
      </c>
      <c r="F513" s="22" t="s">
        <v>3140</v>
      </c>
      <c r="G513" s="4" t="s">
        <v>1238</v>
      </c>
      <c r="H513" s="4" t="s">
        <v>376</v>
      </c>
      <c r="I513" s="4" t="s">
        <v>136</v>
      </c>
      <c r="J513" s="4"/>
      <c r="K513" s="4"/>
      <c r="L513" s="4" t="s">
        <v>2585</v>
      </c>
      <c r="M513" s="4"/>
      <c r="N513" s="4"/>
      <c r="O513" s="4"/>
      <c r="P513" s="4"/>
      <c r="Q513" s="4"/>
      <c r="R513" s="22"/>
      <c r="S513" s="4"/>
      <c r="T513" s="4" t="str">
        <f>IFERROR(VLOOKUP(UPPER(S513),LandGrants[],7,FALSE),"")</f>
        <v/>
      </c>
      <c r="U513" s="4" t="str">
        <f>IFERROR(VLOOKUP(S513,LandGrants[],9,FALSE),"")</f>
        <v/>
      </c>
      <c r="V513" s="5"/>
      <c r="W513" s="5"/>
      <c r="X513" s="5"/>
      <c r="Y513" s="5"/>
      <c r="Z513" s="5"/>
      <c r="AA513" s="5"/>
      <c r="AB513" s="5"/>
      <c r="AC513" s="5">
        <f>VALUE(SUBSTITUTE(SUBSTITUTE(SUBSTITUTE(RIGHT(B513,4),"HO",""),"O",""),"-",""))</f>
        <v>1108</v>
      </c>
      <c r="AD513" s="5"/>
      <c r="AE513" s="5" t="str">
        <f>IF(ISBLANK(M513),"",IF(ISBLANK(N513),"",N513 &amp; " ") &amp; M513 &amp; " built in " &amp;R513 &amp; " on a tract of land called " &amp; S513 &amp; " patented by " &amp; TRIM(T513) &amp; " in " &amp; U513 &amp; ";  Original owner(s): " &amp; Q513)</f>
        <v/>
      </c>
      <c r="AF513" s="5" t="str">
        <f>"https://mht.maryland.gov/secure/medusa/PDF/Howard/"&amp;B513&amp;".pdf"</f>
        <v>https://mht.maryland.gov/secure/medusa/PDF/Howard/HO-1108.pdf</v>
      </c>
    </row>
    <row r="514" spans="1:32" ht="57.6" x14ac:dyDescent="0.55000000000000004">
      <c r="A514" s="103" t="str">
        <f>HYPERLINK(AF514,B514)</f>
        <v>HO-366</v>
      </c>
      <c r="B514" t="s">
        <v>1449</v>
      </c>
      <c r="C514">
        <f>IFERROR(VALUE(SUBSTITUTE(B514,"HO-","")),9999)</f>
        <v>366</v>
      </c>
      <c r="D514" s="4" t="s">
        <v>1450</v>
      </c>
      <c r="E514" s="4" t="s">
        <v>1134</v>
      </c>
      <c r="F514" s="22" t="s">
        <v>2585</v>
      </c>
      <c r="G514" s="4" t="s">
        <v>1134</v>
      </c>
      <c r="H514" s="4" t="s">
        <v>47</v>
      </c>
      <c r="I514" s="4" t="s">
        <v>136</v>
      </c>
      <c r="J514" s="4"/>
      <c r="K514" s="4"/>
      <c r="L514" s="4" t="s">
        <v>975</v>
      </c>
      <c r="M514" s="4"/>
      <c r="N514" s="4"/>
      <c r="O514" s="4"/>
      <c r="P514" s="4"/>
      <c r="Q514" s="4"/>
      <c r="R514" s="22"/>
      <c r="S514" s="4"/>
      <c r="T514" s="4" t="str">
        <f>IFERROR(VLOOKUP(UPPER(S514),LandGrants[],7,FALSE),"")</f>
        <v/>
      </c>
      <c r="U514" s="4" t="str">
        <f>IFERROR(VLOOKUP(S514,LandGrants[],9,FALSE),"")</f>
        <v/>
      </c>
      <c r="V514" s="5"/>
      <c r="W514" s="5"/>
      <c r="X514" s="5"/>
      <c r="Y514" s="5"/>
      <c r="Z514" s="5"/>
      <c r="AA514" s="5"/>
      <c r="AB514" s="5"/>
      <c r="AC514" s="5">
        <f>VALUE(SUBSTITUTE(SUBSTITUTE(SUBSTITUTE(RIGHT(B514,4),"HO",""),"O",""),"-",""))</f>
        <v>366</v>
      </c>
      <c r="AD514" s="5"/>
      <c r="AE514" s="5" t="str">
        <f>IF(ISBLANK(M514),"",IF(ISBLANK(N514),"",N514 &amp; " ") &amp; M514 &amp; " built in " &amp;R514 &amp; " on a tract of land called " &amp; S514 &amp; " patented by " &amp; TRIM(T514) &amp; " in " &amp; U514 &amp; ";  Original owner(s): " &amp; Q514)</f>
        <v/>
      </c>
      <c r="AF514" s="5" t="str">
        <f>"https://mht.maryland.gov/secure/medusa/PDF/Howard/"&amp;B514&amp;".pdf"</f>
        <v>https://mht.maryland.gov/secure/medusa/PDF/Howard/HO-366.pdf</v>
      </c>
    </row>
    <row r="515" spans="1:32" ht="57.6" x14ac:dyDescent="0.55000000000000004">
      <c r="A515" s="103" t="str">
        <f>HYPERLINK(AF515,B515)</f>
        <v>HO-126</v>
      </c>
      <c r="B515" t="s">
        <v>1451</v>
      </c>
      <c r="C515">
        <f>IFERROR(VALUE(SUBSTITUTE(B515,"HO-","")),9999)</f>
        <v>126</v>
      </c>
      <c r="D515" s="4" t="s">
        <v>1452</v>
      </c>
      <c r="E515" s="4" t="s">
        <v>1453</v>
      </c>
      <c r="F515" s="22" t="s">
        <v>2585</v>
      </c>
      <c r="G515" s="4" t="s">
        <v>1453</v>
      </c>
      <c r="H515" s="4" t="s">
        <v>65</v>
      </c>
      <c r="I515" s="4"/>
      <c r="J515" s="4"/>
      <c r="K515" s="4"/>
      <c r="L515" s="4" t="s">
        <v>2587</v>
      </c>
      <c r="M515" s="4"/>
      <c r="N515" s="4"/>
      <c r="O515" s="4"/>
      <c r="P515" s="4"/>
      <c r="Q515" s="4"/>
      <c r="R515" s="22"/>
      <c r="S515" s="4"/>
      <c r="T515" s="4" t="str">
        <f>IFERROR(VLOOKUP(UPPER(S515),LandGrants[],7,FALSE),"")</f>
        <v/>
      </c>
      <c r="U515" s="4" t="str">
        <f>IFERROR(VLOOKUP(S515,LandGrants[],9,FALSE),"")</f>
        <v/>
      </c>
      <c r="V515" s="5"/>
      <c r="W515" s="5"/>
      <c r="X515" s="5"/>
      <c r="Y515" s="5"/>
      <c r="Z515" s="5"/>
      <c r="AA515" s="5"/>
      <c r="AB515" s="5"/>
      <c r="AC515" s="5">
        <f>VALUE(SUBSTITUTE(SUBSTITUTE(SUBSTITUTE(RIGHT(B515,4),"HO",""),"O",""),"-",""))</f>
        <v>126</v>
      </c>
      <c r="AD515" s="5"/>
      <c r="AE515" s="5" t="str">
        <f>IF(ISBLANK(M515),"",IF(ISBLANK(N515),"",N515 &amp; " ") &amp; M515 &amp; " built in " &amp;R515 &amp; " on a tract of land called " &amp; S515 &amp; " patented by " &amp; TRIM(T515) &amp; " in " &amp; U515 &amp; ";  Original owner(s): " &amp; Q515)</f>
        <v/>
      </c>
      <c r="AF515" s="5" t="str">
        <f>"https://mht.maryland.gov/secure/medusa/PDF/Howard/"&amp;B515&amp;".pdf"</f>
        <v>https://mht.maryland.gov/secure/medusa/PDF/Howard/HO-126.pdf</v>
      </c>
    </row>
    <row r="516" spans="1:32" ht="57.6" x14ac:dyDescent="0.55000000000000004">
      <c r="A516" s="103" t="str">
        <f>HYPERLINK(AF516,B516)</f>
        <v>HO-1026</v>
      </c>
      <c r="B516" t="s">
        <v>1454</v>
      </c>
      <c r="C516">
        <f>IFERROR(VALUE(SUBSTITUTE(B516,"HO-","")),9999)</f>
        <v>1026</v>
      </c>
      <c r="D516" s="4" t="s">
        <v>1455</v>
      </c>
      <c r="E516" s="4" t="s">
        <v>1456</v>
      </c>
      <c r="F516" s="22" t="s">
        <v>3141</v>
      </c>
      <c r="G516" s="4" t="s">
        <v>1560</v>
      </c>
      <c r="H516" s="4" t="s">
        <v>815</v>
      </c>
      <c r="I516" s="4" t="s">
        <v>136</v>
      </c>
      <c r="J516" s="4"/>
      <c r="K516" s="4"/>
      <c r="L516" s="4" t="s">
        <v>975</v>
      </c>
      <c r="M516" s="4"/>
      <c r="N516" s="4"/>
      <c r="O516" s="4"/>
      <c r="P516" s="4"/>
      <c r="Q516" s="4"/>
      <c r="R516" s="22"/>
      <c r="S516" s="4"/>
      <c r="T516" s="4" t="str">
        <f>IFERROR(VLOOKUP(UPPER(S516),LandGrants[],7,FALSE),"")</f>
        <v/>
      </c>
      <c r="U516" s="4" t="str">
        <f>IFERROR(VLOOKUP(S516,LandGrants[],9,FALSE),"")</f>
        <v/>
      </c>
      <c r="V516" s="5"/>
      <c r="W516" s="5"/>
      <c r="X516" s="5"/>
      <c r="Y516" s="5"/>
      <c r="Z516" s="5"/>
      <c r="AA516" s="5"/>
      <c r="AB516" s="5"/>
      <c r="AC516" s="5">
        <f>VALUE(SUBSTITUTE(SUBSTITUTE(SUBSTITUTE(RIGHT(B516,4),"HO",""),"O",""),"-",""))</f>
        <v>1026</v>
      </c>
      <c r="AD516" s="5"/>
      <c r="AE516" s="5" t="str">
        <f>IF(ISBLANK(M516),"",IF(ISBLANK(N516),"",N516 &amp; " ") &amp; M516 &amp; " built in " &amp;R516 &amp; " on a tract of land called " &amp; S516 &amp; " patented by " &amp; TRIM(T516) &amp; " in " &amp; U516 &amp; ";  Original owner(s): " &amp; Q516)</f>
        <v/>
      </c>
      <c r="AF516" s="5" t="str">
        <f>"https://mht.maryland.gov/secure/medusa/PDF/Howard/"&amp;B516&amp;".pdf"</f>
        <v>https://mht.maryland.gov/secure/medusa/PDF/Howard/HO-1026.pdf</v>
      </c>
    </row>
    <row r="517" spans="1:32" ht="57.6" x14ac:dyDescent="0.55000000000000004">
      <c r="A517" s="103" t="str">
        <f>HYPERLINK(AF517,B517)</f>
        <v>HO-1064</v>
      </c>
      <c r="B517" t="s">
        <v>1457</v>
      </c>
      <c r="C517">
        <f>IFERROR(VALUE(SUBSTITUTE(B517,"HO-","")),9999)</f>
        <v>1064</v>
      </c>
      <c r="D517" s="4" t="s">
        <v>1458</v>
      </c>
      <c r="E517" s="4" t="s">
        <v>1459</v>
      </c>
      <c r="F517" s="22" t="s">
        <v>3142</v>
      </c>
      <c r="G517" s="4" t="s">
        <v>2798</v>
      </c>
      <c r="H517" s="4" t="s">
        <v>61</v>
      </c>
      <c r="I517" s="4" t="s">
        <v>136</v>
      </c>
      <c r="J517" s="4"/>
      <c r="K517" s="4"/>
      <c r="L517" s="4" t="s">
        <v>975</v>
      </c>
      <c r="M517" s="4"/>
      <c r="N517" s="4"/>
      <c r="O517" s="4"/>
      <c r="P517" s="4"/>
      <c r="Q517" s="4"/>
      <c r="R517" s="22"/>
      <c r="S517" s="4"/>
      <c r="T517" s="4" t="str">
        <f>IFERROR(VLOOKUP(UPPER(S517),LandGrants[],7,FALSE),"")</f>
        <v/>
      </c>
      <c r="U517" s="4" t="str">
        <f>IFERROR(VLOOKUP(S517,LandGrants[],9,FALSE),"")</f>
        <v/>
      </c>
      <c r="V517" s="5"/>
      <c r="W517" s="5"/>
      <c r="X517" s="5"/>
      <c r="Y517" s="5"/>
      <c r="Z517" s="5"/>
      <c r="AA517" s="5"/>
      <c r="AB517" s="5"/>
      <c r="AC517" s="5">
        <f>VALUE(SUBSTITUTE(SUBSTITUTE(SUBSTITUTE(RIGHT(B517,4),"HO",""),"O",""),"-",""))</f>
        <v>1064</v>
      </c>
      <c r="AD517" s="5"/>
      <c r="AE517" s="5" t="str">
        <f>IF(ISBLANK(M517),"",IF(ISBLANK(N517),"",N517 &amp; " ") &amp; M517 &amp; " built in " &amp;R517 &amp; " on a tract of land called " &amp; S517 &amp; " patented by " &amp; TRIM(T517) &amp; " in " &amp; U517 &amp; ";  Original owner(s): " &amp; Q517)</f>
        <v/>
      </c>
      <c r="AF517" s="5" t="str">
        <f>"https://mht.maryland.gov/secure/medusa/PDF/Howard/"&amp;B517&amp;".pdf"</f>
        <v>https://mht.maryland.gov/secure/medusa/PDF/Howard/HO-1064.pdf</v>
      </c>
    </row>
    <row r="518" spans="1:32" ht="86.4" x14ac:dyDescent="0.55000000000000004">
      <c r="A518" s="103" t="str">
        <f>HYPERLINK(AF518,B518)</f>
        <v>HO-646</v>
      </c>
      <c r="B518" t="s">
        <v>1460</v>
      </c>
      <c r="C518">
        <f>IFERROR(VALUE(SUBSTITUTE(B518,"HO-","")),9999)</f>
        <v>646</v>
      </c>
      <c r="D518" s="4" t="s">
        <v>1461</v>
      </c>
      <c r="E518" s="4" t="s">
        <v>1462</v>
      </c>
      <c r="F518" s="22" t="s">
        <v>3143</v>
      </c>
      <c r="G518" s="4" t="s">
        <v>2905</v>
      </c>
      <c r="H518" s="4" t="s">
        <v>234</v>
      </c>
      <c r="I518" s="4" t="s">
        <v>136</v>
      </c>
      <c r="J518" s="4"/>
      <c r="K518" s="4"/>
      <c r="L518" s="4" t="s">
        <v>975</v>
      </c>
      <c r="M518" s="4" t="s">
        <v>6061</v>
      </c>
      <c r="N518" s="4" t="s">
        <v>5973</v>
      </c>
      <c r="O518" s="4"/>
      <c r="P518" s="4"/>
      <c r="Q518" s="4" t="s">
        <v>5634</v>
      </c>
      <c r="R518" s="22" t="s">
        <v>4808</v>
      </c>
      <c r="S518" s="4" t="s">
        <v>6859</v>
      </c>
      <c r="T518" s="4" t="str">
        <f>IFERROR(VLOOKUP(UPPER(S518),LandGrants[],7,FALSE),"")</f>
        <v>1751-07</v>
      </c>
      <c r="U518" s="4" t="str">
        <f>IFERROR(VLOOKUP(S518,LandGrants[],9,FALSE),"")</f>
        <v xml:space="preserve"> Henry  Howard</v>
      </c>
      <c r="V518" s="5"/>
      <c r="W518" s="5"/>
      <c r="X518" s="5"/>
      <c r="Y518" s="5"/>
      <c r="Z518" s="5"/>
      <c r="AA518" s="5"/>
      <c r="AB518" s="5"/>
      <c r="AC518" s="5">
        <f>VALUE(SUBSTITUTE(SUBSTITUTE(SUBSTITUTE(RIGHT(B518,4),"HO",""),"O",""),"-",""))</f>
        <v>646</v>
      </c>
      <c r="AD518" s="5" t="s">
        <v>5961</v>
      </c>
      <c r="AE518" s="5" t="str">
        <f>IF(ISBLANK(M518),"",IF(ISBLANK(N518),"",N518 &amp; " ") &amp; M518 &amp; " built in " &amp;R518 &amp; " on a tract of land called " &amp; S518 &amp; " patented by " &amp; TRIM(T518) &amp; " in " &amp; U518 &amp; ";  Original owner(s): " &amp; Q518)</f>
        <v>Privately-owned 2.5-story 5x2 bay frame house built in 1870 (circa) on a tract of land called Howards Resolution - Henry patented by 1751-07 in  Henry  Howard;  Original owner(s): John Orem owned the 350-acre parcel from 1832-1850, Enoch Selby bought 59.5 acres in 1870 from George Moke and left it to his daughter Mary and his SIL James H. Burgess.</v>
      </c>
      <c r="AF518" s="5" t="str">
        <f>"https://mht.maryland.gov/secure/medusa/PDF/Howard/"&amp;B518&amp;".pdf"</f>
        <v>https://mht.maryland.gov/secure/medusa/PDF/Howard/HO-646.pdf</v>
      </c>
    </row>
    <row r="519" spans="1:32" ht="57.6" x14ac:dyDescent="0.55000000000000004">
      <c r="A519" s="103" t="str">
        <f>HYPERLINK(AF519,B519)</f>
        <v>HO-219</v>
      </c>
      <c r="B519" t="s">
        <v>1463</v>
      </c>
      <c r="C519">
        <f>IFERROR(VALUE(SUBSTITUTE(B519,"HO-","")),9999)</f>
        <v>219</v>
      </c>
      <c r="D519" s="4" t="s">
        <v>1464</v>
      </c>
      <c r="E519" s="4" t="s">
        <v>1465</v>
      </c>
      <c r="F519" s="22" t="s">
        <v>3144</v>
      </c>
      <c r="G519" s="4" t="s">
        <v>3145</v>
      </c>
      <c r="H519" s="4" t="s">
        <v>204</v>
      </c>
      <c r="I519" s="4"/>
      <c r="J519" s="4"/>
      <c r="K519" s="4"/>
      <c r="L519" s="4" t="s">
        <v>2585</v>
      </c>
      <c r="M519" s="4"/>
      <c r="N519" s="4"/>
      <c r="O519" s="4"/>
      <c r="P519" s="4"/>
      <c r="Q519" s="4"/>
      <c r="R519" s="22"/>
      <c r="S519" s="4"/>
      <c r="T519" s="4" t="str">
        <f>IFERROR(VLOOKUP(UPPER(S519),LandGrants[],7,FALSE),"")</f>
        <v/>
      </c>
      <c r="U519" s="4" t="str">
        <f>IFERROR(VLOOKUP(S519,LandGrants[],9,FALSE),"")</f>
        <v/>
      </c>
      <c r="V519" s="5"/>
      <c r="W519" s="5"/>
      <c r="X519" s="5"/>
      <c r="Y519" s="5"/>
      <c r="Z519" s="5"/>
      <c r="AA519" s="5"/>
      <c r="AB519" s="5"/>
      <c r="AC519" s="5">
        <f>VALUE(SUBSTITUTE(SUBSTITUTE(SUBSTITUTE(RIGHT(B519,4),"HO",""),"O",""),"-",""))</f>
        <v>219</v>
      </c>
      <c r="AD519" s="5"/>
      <c r="AE519" s="5" t="str">
        <f>IF(ISBLANK(M519),"",IF(ISBLANK(N519),"",N519 &amp; " ") &amp; M519 &amp; " built in " &amp;R519 &amp; " on a tract of land called " &amp; S519 &amp; " patented by " &amp; TRIM(T519) &amp; " in " &amp; U519 &amp; ";  Original owner(s): " &amp; Q519)</f>
        <v/>
      </c>
      <c r="AF519" s="5" t="str">
        <f>"https://mht.maryland.gov/secure/medusa/PDF/Howard/"&amp;B519&amp;".pdf"</f>
        <v>https://mht.maryland.gov/secure/medusa/PDF/Howard/HO-219.pdf</v>
      </c>
    </row>
    <row r="520" spans="1:32" ht="57.6" x14ac:dyDescent="0.55000000000000004">
      <c r="A520" s="103" t="str">
        <f>HYPERLINK(AF520,B520)</f>
        <v>HO-622</v>
      </c>
      <c r="B520" t="s">
        <v>1466</v>
      </c>
      <c r="C520">
        <f>IFERROR(VALUE(SUBSTITUTE(B520,"HO-","")),9999)</f>
        <v>622</v>
      </c>
      <c r="D520" s="4" t="s">
        <v>1467</v>
      </c>
      <c r="E520" s="4" t="s">
        <v>1468</v>
      </c>
      <c r="F520" s="22" t="s">
        <v>3146</v>
      </c>
      <c r="G520" s="4" t="s">
        <v>591</v>
      </c>
      <c r="H520" s="4" t="s">
        <v>40</v>
      </c>
      <c r="I520" s="4"/>
      <c r="J520" s="4"/>
      <c r="K520" s="4"/>
      <c r="L520" s="4" t="s">
        <v>975</v>
      </c>
      <c r="M520" s="4"/>
      <c r="N520" s="4"/>
      <c r="O520" s="4"/>
      <c r="P520" s="4"/>
      <c r="Q520" s="4"/>
      <c r="R520" s="22"/>
      <c r="S520" s="4"/>
      <c r="T520" s="4" t="str">
        <f>IFERROR(VLOOKUP(UPPER(S520),LandGrants[],7,FALSE),"")</f>
        <v/>
      </c>
      <c r="U520" s="4" t="str">
        <f>IFERROR(VLOOKUP(S520,LandGrants[],9,FALSE),"")</f>
        <v/>
      </c>
      <c r="V520" s="5"/>
      <c r="W520" s="5"/>
      <c r="X520" s="5"/>
      <c r="Y520" s="5"/>
      <c r="Z520" s="5"/>
      <c r="AA520" s="5"/>
      <c r="AB520" s="5"/>
      <c r="AC520" s="5">
        <f>VALUE(SUBSTITUTE(SUBSTITUTE(SUBSTITUTE(RIGHT(B520,4),"HO",""),"O",""),"-",""))</f>
        <v>622</v>
      </c>
      <c r="AD520" s="5"/>
      <c r="AE520" s="5" t="str">
        <f>IF(ISBLANK(M520),"",IF(ISBLANK(N520),"",N520 &amp; " ") &amp; M520 &amp; " built in " &amp;R520 &amp; " on a tract of land called " &amp; S520 &amp; " patented by " &amp; TRIM(T520) &amp; " in " &amp; U520 &amp; ";  Original owner(s): " &amp; Q520)</f>
        <v/>
      </c>
      <c r="AF520" s="5" t="str">
        <f>"https://mht.maryland.gov/secure/medusa/PDF/Howard/"&amp;B520&amp;".pdf"</f>
        <v>https://mht.maryland.gov/secure/medusa/PDF/Howard/HO-622.pdf</v>
      </c>
    </row>
    <row r="521" spans="1:32" ht="57.6" x14ac:dyDescent="0.55000000000000004">
      <c r="A521" s="103" t="str">
        <f>HYPERLINK(AF521,B521)</f>
        <v>HO-324</v>
      </c>
      <c r="B521" t="s">
        <v>1469</v>
      </c>
      <c r="C521">
        <f>IFERROR(VALUE(SUBSTITUTE(B521,"HO-","")),9999)</f>
        <v>324</v>
      </c>
      <c r="D521" s="4" t="s">
        <v>1470</v>
      </c>
      <c r="E521" s="4" t="s">
        <v>1471</v>
      </c>
      <c r="F521" s="22" t="s">
        <v>3147</v>
      </c>
      <c r="G521" s="4" t="s">
        <v>3148</v>
      </c>
      <c r="H521" s="4" t="s">
        <v>40</v>
      </c>
      <c r="I521" s="4"/>
      <c r="J521" s="4"/>
      <c r="K521" s="4"/>
      <c r="L521" s="4" t="s">
        <v>975</v>
      </c>
      <c r="M521" s="4"/>
      <c r="N521" s="4"/>
      <c r="O521" s="4"/>
      <c r="P521" s="4"/>
      <c r="Q521" s="4"/>
      <c r="R521" s="22"/>
      <c r="S521" s="4"/>
      <c r="T521" s="4" t="str">
        <f>IFERROR(VLOOKUP(UPPER(S521),LandGrants[],7,FALSE),"")</f>
        <v/>
      </c>
      <c r="U521" s="4" t="str">
        <f>IFERROR(VLOOKUP(S521,LandGrants[],9,FALSE),"")</f>
        <v/>
      </c>
      <c r="V521" s="5"/>
      <c r="W521" s="5"/>
      <c r="X521" s="5"/>
      <c r="Y521" s="5"/>
      <c r="Z521" s="5"/>
      <c r="AA521" s="5"/>
      <c r="AB521" s="5"/>
      <c r="AC521" s="5">
        <f>VALUE(SUBSTITUTE(SUBSTITUTE(SUBSTITUTE(RIGHT(B521,4),"HO",""),"O",""),"-",""))</f>
        <v>324</v>
      </c>
      <c r="AD521" s="5"/>
      <c r="AE521" s="5" t="str">
        <f>IF(ISBLANK(M521),"",IF(ISBLANK(N521),"",N521 &amp; " ") &amp; M521 &amp; " built in " &amp;R521 &amp; " on a tract of land called " &amp; S521 &amp; " patented by " &amp; TRIM(T521) &amp; " in " &amp; U521 &amp; ";  Original owner(s): " &amp; Q521)</f>
        <v/>
      </c>
      <c r="AF521" s="5" t="str">
        <f>"https://mht.maryland.gov/secure/medusa/PDF/Howard/"&amp;B521&amp;".pdf"</f>
        <v>https://mht.maryland.gov/secure/medusa/PDF/Howard/HO-324.pdf</v>
      </c>
    </row>
    <row r="522" spans="1:32" ht="57.6" x14ac:dyDescent="0.55000000000000004">
      <c r="A522" s="103" t="str">
        <f>HYPERLINK(AF522,B522)</f>
        <v>HO-201</v>
      </c>
      <c r="B522" t="s">
        <v>1472</v>
      </c>
      <c r="C522">
        <f>IFERROR(VALUE(SUBSTITUTE(B522,"HO-","")),9999)</f>
        <v>201</v>
      </c>
      <c r="D522" s="4" t="s">
        <v>1473</v>
      </c>
      <c r="E522" s="4" t="s">
        <v>1474</v>
      </c>
      <c r="F522" s="22" t="s">
        <v>3149</v>
      </c>
      <c r="G522" s="4" t="s">
        <v>284</v>
      </c>
      <c r="H522" s="4" t="s">
        <v>82</v>
      </c>
      <c r="I522" s="4"/>
      <c r="J522" s="4"/>
      <c r="K522" s="4"/>
      <c r="L522" s="4" t="s">
        <v>975</v>
      </c>
      <c r="M522" s="4"/>
      <c r="N522" s="4"/>
      <c r="O522" s="4"/>
      <c r="P522" s="4"/>
      <c r="Q522" s="4"/>
      <c r="R522" s="22"/>
      <c r="S522" s="4"/>
      <c r="T522" s="4" t="str">
        <f>IFERROR(VLOOKUP(UPPER(S522),LandGrants[],7,FALSE),"")</f>
        <v/>
      </c>
      <c r="U522" s="4" t="str">
        <f>IFERROR(VLOOKUP(S522,LandGrants[],9,FALSE),"")</f>
        <v/>
      </c>
      <c r="V522" s="5"/>
      <c r="W522" s="5"/>
      <c r="X522" s="5"/>
      <c r="Y522" s="5"/>
      <c r="Z522" s="5"/>
      <c r="AA522" s="5"/>
      <c r="AB522" s="5"/>
      <c r="AC522" s="5">
        <f>VALUE(SUBSTITUTE(SUBSTITUTE(SUBSTITUTE(RIGHT(B522,4),"HO",""),"O",""),"-",""))</f>
        <v>201</v>
      </c>
      <c r="AD522" s="5"/>
      <c r="AE522" s="5" t="str">
        <f>IF(ISBLANK(M522),"",IF(ISBLANK(N522),"",N522 &amp; " ") &amp; M522 &amp; " built in " &amp;R522 &amp; " on a tract of land called " &amp; S522 &amp; " patented by " &amp; TRIM(T522) &amp; " in " &amp; U522 &amp; ";  Original owner(s): " &amp; Q522)</f>
        <v/>
      </c>
      <c r="AF522" s="5" t="str">
        <f>"https://mht.maryland.gov/secure/medusa/PDF/Howard/"&amp;B522&amp;".pdf"</f>
        <v>https://mht.maryland.gov/secure/medusa/PDF/Howard/HO-201.pdf</v>
      </c>
    </row>
    <row r="523" spans="1:32" ht="57.6" x14ac:dyDescent="0.55000000000000004">
      <c r="A523" s="103" t="str">
        <f>HYPERLINK(AF523,B523)</f>
        <v>HO-794</v>
      </c>
      <c r="B523" t="s">
        <v>1475</v>
      </c>
      <c r="C523">
        <f>IFERROR(VALUE(SUBSTITUTE(B523,"HO-","")),9999)</f>
        <v>794</v>
      </c>
      <c r="D523" s="4" t="s">
        <v>1476</v>
      </c>
      <c r="E523" s="4" t="s">
        <v>1477</v>
      </c>
      <c r="F523" s="22" t="s">
        <v>3150</v>
      </c>
      <c r="G523" s="4" t="s">
        <v>3151</v>
      </c>
      <c r="H523" s="4" t="s">
        <v>86</v>
      </c>
      <c r="I523" s="4" t="s">
        <v>136</v>
      </c>
      <c r="J523" s="4"/>
      <c r="K523" s="4"/>
      <c r="L523" s="4" t="s">
        <v>975</v>
      </c>
      <c r="M523" s="4"/>
      <c r="N523" s="4"/>
      <c r="O523" s="4"/>
      <c r="P523" s="4"/>
      <c r="Q523" s="4"/>
      <c r="R523" s="22"/>
      <c r="S523" s="4"/>
      <c r="T523" s="4" t="str">
        <f>IFERROR(VLOOKUP(UPPER(S523),LandGrants[],7,FALSE),"")</f>
        <v/>
      </c>
      <c r="U523" s="4" t="str">
        <f>IFERROR(VLOOKUP(S523,LandGrants[],9,FALSE),"")</f>
        <v/>
      </c>
      <c r="V523" s="5"/>
      <c r="W523" s="5"/>
      <c r="X523" s="5"/>
      <c r="Y523" s="5"/>
      <c r="Z523" s="5"/>
      <c r="AA523" s="5"/>
      <c r="AB523" s="5"/>
      <c r="AC523" s="5">
        <f>VALUE(SUBSTITUTE(SUBSTITUTE(SUBSTITUTE(RIGHT(B523,4),"HO",""),"O",""),"-",""))</f>
        <v>794</v>
      </c>
      <c r="AD523" s="5"/>
      <c r="AE523" s="5" t="str">
        <f>IF(ISBLANK(M523),"",IF(ISBLANK(N523),"",N523 &amp; " ") &amp; M523 &amp; " built in " &amp;R523 &amp; " on a tract of land called " &amp; S523 &amp; " patented by " &amp; TRIM(T523) &amp; " in " &amp; U523 &amp; ";  Original owner(s): " &amp; Q523)</f>
        <v/>
      </c>
      <c r="AF523" s="5" t="str">
        <f>"https://mht.maryland.gov/secure/medusa/PDF/Howard/"&amp;B523&amp;".pdf"</f>
        <v>https://mht.maryland.gov/secure/medusa/PDF/Howard/HO-794.pdf</v>
      </c>
    </row>
    <row r="524" spans="1:32" ht="72" x14ac:dyDescent="0.55000000000000004">
      <c r="A524" s="103" t="str">
        <f>HYPERLINK(AF524,B524)</f>
        <v>HO-447</v>
      </c>
      <c r="B524" t="s">
        <v>1478</v>
      </c>
      <c r="C524">
        <f>IFERROR(VALUE(SUBSTITUTE(B524,"HO-","")),9999)</f>
        <v>447</v>
      </c>
      <c r="D524" s="4" t="s">
        <v>1479</v>
      </c>
      <c r="E524" s="4" t="s">
        <v>1480</v>
      </c>
      <c r="F524" s="22" t="s">
        <v>3152</v>
      </c>
      <c r="G524" s="4" t="s">
        <v>2815</v>
      </c>
      <c r="H524" s="4" t="s">
        <v>47</v>
      </c>
      <c r="I524" s="4"/>
      <c r="J524" s="4"/>
      <c r="K524" s="4"/>
      <c r="L524" s="4" t="s">
        <v>975</v>
      </c>
      <c r="M524" s="4" t="s">
        <v>6062</v>
      </c>
      <c r="N524" s="4" t="s">
        <v>5973</v>
      </c>
      <c r="O524" s="4"/>
      <c r="P524" s="4"/>
      <c r="Q524" s="4" t="s">
        <v>6063</v>
      </c>
      <c r="R524" s="22" t="s">
        <v>6032</v>
      </c>
      <c r="S524" s="4" t="s">
        <v>8869</v>
      </c>
      <c r="T524" s="4" t="str">
        <f>IFERROR(VLOOKUP(UPPER(S524),LandGrants[],7,FALSE),"")</f>
        <v>1695-11</v>
      </c>
      <c r="U524" s="4" t="str">
        <f>IFERROR(VLOOKUP(S524,LandGrants[],9,FALSE),"")</f>
        <v xml:space="preserve"> Mordecai  Moore</v>
      </c>
      <c r="V524" s="5"/>
      <c r="W524" s="5"/>
      <c r="X524" s="5"/>
      <c r="Y524" s="5"/>
      <c r="Z524" s="5"/>
      <c r="AA524" s="5"/>
      <c r="AB524" s="5"/>
      <c r="AC524" s="5">
        <f>VALUE(SUBSTITUTE(SUBSTITUTE(SUBSTITUTE(RIGHT(B524,4),"HO",""),"O",""),"-",""))</f>
        <v>447</v>
      </c>
      <c r="AD524" s="5"/>
      <c r="AE524" s="5" t="str">
        <f>IF(ISBLANK(M524),"",IF(ISBLANK(N524),"",N524 &amp; " ") &amp; M524 &amp; " built in " &amp;R524 &amp; " on a tract of land called " &amp; S524 &amp; " patented by " &amp; TRIM(T524) &amp; " in " &amp; U524 &amp; ";  Original owner(s): " &amp; Q524)</f>
        <v>Privately-owned 2.5-story 4x4 bay gable-roofed Queen Anne-style frame house built in 1871 on a tract of land called Moores Morning Choice patented by 1695-11 in  Mordecai  Moore;  Original owner(s): G.W. Dobbin gave the property to his daughter Susan D. Mayer, whose husband Charles Mayer built the house.</v>
      </c>
      <c r="AF524" s="5" t="str">
        <f>"https://mht.maryland.gov/secure/medusa/PDF/Howard/"&amp;B524&amp;".pdf"</f>
        <v>https://mht.maryland.gov/secure/medusa/PDF/Howard/HO-447.pdf</v>
      </c>
    </row>
    <row r="525" spans="1:32" ht="57.6" x14ac:dyDescent="0.55000000000000004">
      <c r="A525" s="103" t="str">
        <f>HYPERLINK(AF525,B525)</f>
        <v>HO-747</v>
      </c>
      <c r="B525" t="s">
        <v>1481</v>
      </c>
      <c r="C525">
        <f>IFERROR(VALUE(SUBSTITUTE(B525,"HO-","")),9999)</f>
        <v>747</v>
      </c>
      <c r="D525" s="4" t="s">
        <v>1482</v>
      </c>
      <c r="E525" s="4" t="s">
        <v>1483</v>
      </c>
      <c r="F525" s="22" t="s">
        <v>3153</v>
      </c>
      <c r="G525" s="4" t="s">
        <v>2815</v>
      </c>
      <c r="H525" s="4" t="s">
        <v>47</v>
      </c>
      <c r="I525" s="4"/>
      <c r="J525" s="4"/>
      <c r="K525" s="4"/>
      <c r="L525" s="4" t="s">
        <v>975</v>
      </c>
      <c r="M525" s="4"/>
      <c r="N525" s="4"/>
      <c r="O525" s="4"/>
      <c r="P525" s="4"/>
      <c r="Q525" s="4"/>
      <c r="R525" s="22"/>
      <c r="S525" s="4"/>
      <c r="T525" s="4" t="str">
        <f>IFERROR(VLOOKUP(UPPER(S525),LandGrants[],7,FALSE),"")</f>
        <v/>
      </c>
      <c r="U525" s="4" t="str">
        <f>IFERROR(VLOOKUP(S525,LandGrants[],9,FALSE),"")</f>
        <v/>
      </c>
      <c r="V525" s="5"/>
      <c r="W525" s="5"/>
      <c r="X525" s="5"/>
      <c r="Y525" s="5"/>
      <c r="Z525" s="5"/>
      <c r="AA525" s="5"/>
      <c r="AB525" s="5"/>
      <c r="AC525" s="5">
        <f>VALUE(SUBSTITUTE(SUBSTITUTE(SUBSTITUTE(RIGHT(B525,4),"HO",""),"O",""),"-",""))</f>
        <v>747</v>
      </c>
      <c r="AD525" s="5"/>
      <c r="AE525" s="5" t="str">
        <f>IF(ISBLANK(M525),"",IF(ISBLANK(N525),"",N525 &amp; " ") &amp; M525 &amp; " built in " &amp;R525 &amp; " on a tract of land called " &amp; S525 &amp; " patented by " &amp; TRIM(T525) &amp; " in " &amp; U525 &amp; ";  Original owner(s): " &amp; Q525)</f>
        <v/>
      </c>
      <c r="AF525" s="5" t="str">
        <f>"https://mht.maryland.gov/secure/medusa/PDF/Howard/"&amp;B525&amp;".pdf"</f>
        <v>https://mht.maryland.gov/secure/medusa/PDF/Howard/HO-747.pdf</v>
      </c>
    </row>
    <row r="526" spans="1:32" ht="57.6" x14ac:dyDescent="0.55000000000000004">
      <c r="A526" s="103" t="str">
        <f>HYPERLINK(AF526,B526)</f>
        <v>HO-202</v>
      </c>
      <c r="B526" t="s">
        <v>1484</v>
      </c>
      <c r="C526">
        <f>IFERROR(VALUE(SUBSTITUTE(B526,"HO-","")),9999)</f>
        <v>202</v>
      </c>
      <c r="D526" s="4" t="s">
        <v>1485</v>
      </c>
      <c r="E526" s="4" t="s">
        <v>1486</v>
      </c>
      <c r="F526" s="22" t="s">
        <v>3154</v>
      </c>
      <c r="G526" s="4" t="s">
        <v>284</v>
      </c>
      <c r="H526" s="4" t="s">
        <v>82</v>
      </c>
      <c r="I526" s="4"/>
      <c r="J526" s="4"/>
      <c r="K526" s="4"/>
      <c r="L526" s="4" t="s">
        <v>975</v>
      </c>
      <c r="M526" s="4"/>
      <c r="N526" s="4"/>
      <c r="O526" s="4"/>
      <c r="P526" s="4"/>
      <c r="Q526" s="4"/>
      <c r="R526" s="22"/>
      <c r="S526" s="4"/>
      <c r="T526" s="4" t="str">
        <f>IFERROR(VLOOKUP(UPPER(S526),LandGrants[],7,FALSE),"")</f>
        <v/>
      </c>
      <c r="U526" s="4" t="str">
        <f>IFERROR(VLOOKUP(S526,LandGrants[],9,FALSE),"")</f>
        <v/>
      </c>
      <c r="V526" s="5"/>
      <c r="W526" s="5"/>
      <c r="X526" s="5"/>
      <c r="Y526" s="5"/>
      <c r="Z526" s="5"/>
      <c r="AA526" s="5"/>
      <c r="AB526" s="5"/>
      <c r="AC526" s="5">
        <f>VALUE(SUBSTITUTE(SUBSTITUTE(SUBSTITUTE(RIGHT(B526,4),"HO",""),"O",""),"-",""))</f>
        <v>202</v>
      </c>
      <c r="AD526" s="5"/>
      <c r="AE526" s="5" t="str">
        <f>IF(ISBLANK(M526),"",IF(ISBLANK(N526),"",N526 &amp; " ") &amp; M526 &amp; " built in " &amp;R526 &amp; " on a tract of land called " &amp; S526 &amp; " patented by " &amp; TRIM(T526) &amp; " in " &amp; U526 &amp; ";  Original owner(s): " &amp; Q526)</f>
        <v/>
      </c>
      <c r="AF526" s="5" t="str">
        <f>"https://mht.maryland.gov/secure/medusa/PDF/Howard/"&amp;B526&amp;".pdf"</f>
        <v>https://mht.maryland.gov/secure/medusa/PDF/Howard/HO-202.pdf</v>
      </c>
    </row>
    <row r="527" spans="1:32" ht="57.6" x14ac:dyDescent="0.55000000000000004">
      <c r="A527" s="103" t="str">
        <f>HYPERLINK(AF527,B527)</f>
        <v>HO-498</v>
      </c>
      <c r="B527" t="s">
        <v>1487</v>
      </c>
      <c r="C527">
        <f>IFERROR(VALUE(SUBSTITUTE(B527,"HO-","")),9999)</f>
        <v>498</v>
      </c>
      <c r="D527" s="4" t="s">
        <v>1488</v>
      </c>
      <c r="E527" s="4" t="s">
        <v>1489</v>
      </c>
      <c r="F527" s="22" t="s">
        <v>3155</v>
      </c>
      <c r="G527" s="4" t="s">
        <v>789</v>
      </c>
      <c r="H527" s="4" t="s">
        <v>47</v>
      </c>
      <c r="I527" s="4" t="s">
        <v>136</v>
      </c>
      <c r="J527" s="4"/>
      <c r="K527" s="4"/>
      <c r="L527" s="4" t="s">
        <v>975</v>
      </c>
      <c r="M527" s="4"/>
      <c r="N527" s="4"/>
      <c r="O527" s="4"/>
      <c r="P527" s="4"/>
      <c r="Q527" s="4"/>
      <c r="R527" s="22"/>
      <c r="S527" s="4"/>
      <c r="T527" s="4" t="str">
        <f>IFERROR(VLOOKUP(UPPER(S527),LandGrants[],7,FALSE),"")</f>
        <v/>
      </c>
      <c r="U527" s="4" t="str">
        <f>IFERROR(VLOOKUP(S527,LandGrants[],9,FALSE),"")</f>
        <v/>
      </c>
      <c r="V527" s="5"/>
      <c r="W527" s="5"/>
      <c r="X527" s="5"/>
      <c r="Y527" s="5"/>
      <c r="Z527" s="5"/>
      <c r="AA527" s="5"/>
      <c r="AB527" s="5"/>
      <c r="AC527" s="5">
        <f>VALUE(SUBSTITUTE(SUBSTITUTE(SUBSTITUTE(RIGHT(B527,4),"HO",""),"O",""),"-",""))</f>
        <v>498</v>
      </c>
      <c r="AD527" s="5"/>
      <c r="AE527" s="5" t="str">
        <f>IF(ISBLANK(M527),"",IF(ISBLANK(N527),"",N527 &amp; " ") &amp; M527 &amp; " built in " &amp;R527 &amp; " on a tract of land called " &amp; S527 &amp; " patented by " &amp; TRIM(T527) &amp; " in " &amp; U527 &amp; ";  Original owner(s): " &amp; Q527)</f>
        <v/>
      </c>
      <c r="AF527" s="5" t="str">
        <f>"https://mht.maryland.gov/secure/medusa/PDF/Howard/"&amp;B527&amp;".pdf"</f>
        <v>https://mht.maryland.gov/secure/medusa/PDF/Howard/HO-498.pdf</v>
      </c>
    </row>
    <row r="528" spans="1:32" ht="57.6" x14ac:dyDescent="0.55000000000000004">
      <c r="A528" s="103" t="str">
        <f>HYPERLINK(AF528,B528)</f>
        <v>HO-974</v>
      </c>
      <c r="B528" t="s">
        <v>1490</v>
      </c>
      <c r="C528">
        <f>IFERROR(VALUE(SUBSTITUTE(B528,"HO-","")),9999)</f>
        <v>974</v>
      </c>
      <c r="D528" s="4" t="s">
        <v>1491</v>
      </c>
      <c r="E528" s="4" t="s">
        <v>1492</v>
      </c>
      <c r="F528" s="22" t="s">
        <v>3156</v>
      </c>
      <c r="G528" s="4" t="s">
        <v>1503</v>
      </c>
      <c r="H528" s="4" t="s">
        <v>47</v>
      </c>
      <c r="I528" s="4" t="s">
        <v>136</v>
      </c>
      <c r="J528" s="4"/>
      <c r="K528" s="4"/>
      <c r="L528" s="4" t="s">
        <v>975</v>
      </c>
      <c r="M528" s="4"/>
      <c r="N528" s="4"/>
      <c r="O528" s="4"/>
      <c r="P528" s="4"/>
      <c r="Q528" s="4"/>
      <c r="R528" s="22"/>
      <c r="S528" s="4"/>
      <c r="T528" s="4" t="str">
        <f>IFERROR(VLOOKUP(UPPER(S528),LandGrants[],7,FALSE),"")</f>
        <v/>
      </c>
      <c r="U528" s="4" t="str">
        <f>IFERROR(VLOOKUP(S528,LandGrants[],9,FALSE),"")</f>
        <v/>
      </c>
      <c r="V528" s="5"/>
      <c r="W528" s="5"/>
      <c r="X528" s="5"/>
      <c r="Y528" s="5"/>
      <c r="Z528" s="5"/>
      <c r="AA528" s="5"/>
      <c r="AB528" s="5"/>
      <c r="AC528" s="5">
        <f>VALUE(SUBSTITUTE(SUBSTITUTE(SUBSTITUTE(RIGHT(B528,4),"HO",""),"O",""),"-",""))</f>
        <v>974</v>
      </c>
      <c r="AD528" s="5"/>
      <c r="AE528" s="5" t="str">
        <f>IF(ISBLANK(M528),"",IF(ISBLANK(N528),"",N528 &amp; " ") &amp; M528 &amp; " built in " &amp;R528 &amp; " on a tract of land called " &amp; S528 &amp; " patented by " &amp; TRIM(T528) &amp; " in " &amp; U528 &amp; ";  Original owner(s): " &amp; Q528)</f>
        <v/>
      </c>
      <c r="AF528" s="5" t="str">
        <f>"https://mht.maryland.gov/secure/medusa/PDF/Howard/"&amp;B528&amp;".pdf"</f>
        <v>https://mht.maryland.gov/secure/medusa/PDF/Howard/HO-974.pdf</v>
      </c>
    </row>
    <row r="529" spans="1:32" ht="57.6" x14ac:dyDescent="0.55000000000000004">
      <c r="A529" s="103" t="str">
        <f>HYPERLINK(AF529,B529)</f>
        <v>HO-240</v>
      </c>
      <c r="B529" t="s">
        <v>1493</v>
      </c>
      <c r="C529">
        <f>IFERROR(VALUE(SUBSTITUTE(B529,"HO-","")),9999)</f>
        <v>240</v>
      </c>
      <c r="D529" s="4" t="s">
        <v>1494</v>
      </c>
      <c r="E529" s="4" t="s">
        <v>850</v>
      </c>
      <c r="F529" s="22" t="s">
        <v>2585</v>
      </c>
      <c r="G529" s="4" t="s">
        <v>850</v>
      </c>
      <c r="H529" s="4" t="s">
        <v>234</v>
      </c>
      <c r="I529" s="4"/>
      <c r="J529" s="4"/>
      <c r="K529" s="4"/>
      <c r="L529" s="4" t="s">
        <v>2583</v>
      </c>
      <c r="M529" s="4"/>
      <c r="N529" s="4"/>
      <c r="O529" s="4"/>
      <c r="P529" s="4"/>
      <c r="Q529" s="4"/>
      <c r="R529" s="22"/>
      <c r="S529" s="4"/>
      <c r="T529" s="4" t="str">
        <f>IFERROR(VLOOKUP(UPPER(S529),LandGrants[],7,FALSE),"")</f>
        <v/>
      </c>
      <c r="U529" s="4" t="str">
        <f>IFERROR(VLOOKUP(S529,LandGrants[],9,FALSE),"")</f>
        <v/>
      </c>
      <c r="V529" s="5"/>
      <c r="W529" s="5"/>
      <c r="X529" s="5"/>
      <c r="Y529" s="5"/>
      <c r="Z529" s="5"/>
      <c r="AA529" s="5"/>
      <c r="AB529" s="5"/>
      <c r="AC529" s="5">
        <f>VALUE(SUBSTITUTE(SUBSTITUTE(SUBSTITUTE(RIGHT(B529,4),"HO",""),"O",""),"-",""))</f>
        <v>240</v>
      </c>
      <c r="AD529" s="5"/>
      <c r="AE529" s="5" t="str">
        <f>IF(ISBLANK(M529),"",IF(ISBLANK(N529),"",N529 &amp; " ") &amp; M529 &amp; " built in " &amp;R529 &amp; " on a tract of land called " &amp; S529 &amp; " patented by " &amp; TRIM(T529) &amp; " in " &amp; U529 &amp; ";  Original owner(s): " &amp; Q529)</f>
        <v/>
      </c>
      <c r="AF529" s="5" t="str">
        <f>"https://mht.maryland.gov/secure/medusa/PDF/Howard/"&amp;B529&amp;".pdf"</f>
        <v>https://mht.maryland.gov/secure/medusa/PDF/Howard/HO-240.pdf</v>
      </c>
    </row>
    <row r="530" spans="1:32" ht="57.6" x14ac:dyDescent="0.55000000000000004">
      <c r="A530" s="103" t="str">
        <f>HYPERLINK(AF530,B530)</f>
        <v>HO-402</v>
      </c>
      <c r="B530" t="s">
        <v>1495</v>
      </c>
      <c r="C530">
        <f>IFERROR(VALUE(SUBSTITUTE(B530,"HO-","")),9999)</f>
        <v>402</v>
      </c>
      <c r="D530" s="4" t="s">
        <v>1496</v>
      </c>
      <c r="E530" s="4" t="s">
        <v>1497</v>
      </c>
      <c r="F530" s="22" t="s">
        <v>3016</v>
      </c>
      <c r="G530" s="4" t="s">
        <v>3157</v>
      </c>
      <c r="H530" s="4" t="s">
        <v>40</v>
      </c>
      <c r="I530" s="4"/>
      <c r="J530" s="4"/>
      <c r="K530" s="4"/>
      <c r="L530" s="4" t="s">
        <v>975</v>
      </c>
      <c r="M530" s="4"/>
      <c r="N530" s="4"/>
      <c r="O530" s="4"/>
      <c r="P530" s="4"/>
      <c r="Q530" s="4"/>
      <c r="R530" s="22"/>
      <c r="S530" s="4"/>
      <c r="T530" s="4" t="str">
        <f>IFERROR(VLOOKUP(UPPER(S530),LandGrants[],7,FALSE),"")</f>
        <v/>
      </c>
      <c r="U530" s="4" t="str">
        <f>IFERROR(VLOOKUP(S530,LandGrants[],9,FALSE),"")</f>
        <v/>
      </c>
      <c r="V530" s="5"/>
      <c r="W530" s="5"/>
      <c r="X530" s="5"/>
      <c r="Y530" s="5"/>
      <c r="Z530" s="5"/>
      <c r="AA530" s="5"/>
      <c r="AB530" s="5"/>
      <c r="AC530" s="5">
        <f>VALUE(SUBSTITUTE(SUBSTITUTE(SUBSTITUTE(RIGHT(B530,4),"HO",""),"O",""),"-",""))</f>
        <v>402</v>
      </c>
      <c r="AD530" s="5"/>
      <c r="AE530" s="5" t="str">
        <f>IF(ISBLANK(M530),"",IF(ISBLANK(N530),"",N530 &amp; " ") &amp; M530 &amp; " built in " &amp;R530 &amp; " on a tract of land called " &amp; S530 &amp; " patented by " &amp; TRIM(T530) &amp; " in " &amp; U530 &amp; ";  Original owner(s): " &amp; Q530)</f>
        <v/>
      </c>
      <c r="AF530" s="5" t="str">
        <f>"https://mht.maryland.gov/secure/medusa/PDF/Howard/"&amp;B530&amp;".pdf"</f>
        <v>https://mht.maryland.gov/secure/medusa/PDF/Howard/HO-402.pdf</v>
      </c>
    </row>
    <row r="531" spans="1:32" ht="57.6" x14ac:dyDescent="0.55000000000000004">
      <c r="A531" s="103" t="str">
        <f>HYPERLINK(AF531,B531)</f>
        <v>HO-634</v>
      </c>
      <c r="B531" t="s">
        <v>1498</v>
      </c>
      <c r="C531">
        <f>IFERROR(VALUE(SUBSTITUTE(B531,"HO-","")),9999)</f>
        <v>634</v>
      </c>
      <c r="D531" s="4" t="s">
        <v>1499</v>
      </c>
      <c r="E531" s="4" t="s">
        <v>1500</v>
      </c>
      <c r="F531" s="22" t="s">
        <v>3158</v>
      </c>
      <c r="G531" s="4" t="s">
        <v>3159</v>
      </c>
      <c r="H531" s="4" t="s">
        <v>40</v>
      </c>
      <c r="I531" s="4"/>
      <c r="J531" s="4"/>
      <c r="K531" s="4"/>
      <c r="L531" s="4" t="s">
        <v>975</v>
      </c>
      <c r="M531" s="4"/>
      <c r="N531" s="4"/>
      <c r="O531" s="4"/>
      <c r="P531" s="4"/>
      <c r="Q531" s="4"/>
      <c r="R531" s="22"/>
      <c r="S531" s="4"/>
      <c r="T531" s="4" t="str">
        <f>IFERROR(VLOOKUP(UPPER(S531),LandGrants[],7,FALSE),"")</f>
        <v/>
      </c>
      <c r="U531" s="4" t="str">
        <f>IFERROR(VLOOKUP(S531,LandGrants[],9,FALSE),"")</f>
        <v/>
      </c>
      <c r="V531" s="5"/>
      <c r="W531" s="5"/>
      <c r="X531" s="5"/>
      <c r="Y531" s="5"/>
      <c r="Z531" s="5"/>
      <c r="AA531" s="5"/>
      <c r="AB531" s="5"/>
      <c r="AC531" s="5">
        <f>VALUE(SUBSTITUTE(SUBSTITUTE(SUBSTITUTE(RIGHT(B531,4),"HO",""),"O",""),"-",""))</f>
        <v>634</v>
      </c>
      <c r="AD531" s="5"/>
      <c r="AE531" s="5" t="str">
        <f>IF(ISBLANK(M531),"",IF(ISBLANK(N531),"",N531 &amp; " ") &amp; M531 &amp; " built in " &amp;R531 &amp; " on a tract of land called " &amp; S531 &amp; " patented by " &amp; TRIM(T531) &amp; " in " &amp; U531 &amp; ";  Original owner(s): " &amp; Q531)</f>
        <v/>
      </c>
      <c r="AF531" s="5" t="str">
        <f>"https://mht.maryland.gov/secure/medusa/PDF/Howard/"&amp;B531&amp;".pdf"</f>
        <v>https://mht.maryland.gov/secure/medusa/PDF/Howard/HO-634.pdf</v>
      </c>
    </row>
    <row r="532" spans="1:32" ht="57.6" x14ac:dyDescent="0.55000000000000004">
      <c r="A532" s="103" t="str">
        <f>HYPERLINK(AF532,B532)</f>
        <v>HO-383</v>
      </c>
      <c r="B532" t="s">
        <v>1501</v>
      </c>
      <c r="C532">
        <f>IFERROR(VALUE(SUBSTITUTE(B532,"HO-","")),9999)</f>
        <v>383</v>
      </c>
      <c r="D532" s="4" t="s">
        <v>1502</v>
      </c>
      <c r="E532" s="4" t="s">
        <v>1503</v>
      </c>
      <c r="F532" s="22" t="s">
        <v>2585</v>
      </c>
      <c r="G532" s="4" t="s">
        <v>1503</v>
      </c>
      <c r="H532" s="4" t="s">
        <v>47</v>
      </c>
      <c r="I532" s="4"/>
      <c r="J532" s="4"/>
      <c r="K532" s="4"/>
      <c r="L532" s="4" t="s">
        <v>2583</v>
      </c>
      <c r="M532" s="4"/>
      <c r="N532" s="4"/>
      <c r="O532" s="4"/>
      <c r="P532" s="4"/>
      <c r="Q532" s="4"/>
      <c r="R532" s="22"/>
      <c r="S532" s="4"/>
      <c r="T532" s="4" t="str">
        <f>IFERROR(VLOOKUP(UPPER(S532),LandGrants[],7,FALSE),"")</f>
        <v/>
      </c>
      <c r="U532" s="4" t="str">
        <f>IFERROR(VLOOKUP(S532,LandGrants[],9,FALSE),"")</f>
        <v/>
      </c>
      <c r="V532" s="5"/>
      <c r="W532" s="5"/>
      <c r="X532" s="5"/>
      <c r="Y532" s="5"/>
      <c r="Z532" s="5"/>
      <c r="AA532" s="5"/>
      <c r="AB532" s="5"/>
      <c r="AC532" s="5">
        <f>VALUE(SUBSTITUTE(SUBSTITUTE(SUBSTITUTE(RIGHT(B532,4),"HO",""),"O",""),"-",""))</f>
        <v>383</v>
      </c>
      <c r="AD532" s="5"/>
      <c r="AE532" s="5" t="str">
        <f>IF(ISBLANK(M532),"",IF(ISBLANK(N532),"",N532 &amp; " ") &amp; M532 &amp; " built in " &amp;R532 &amp; " on a tract of land called " &amp; S532 &amp; " patented by " &amp; TRIM(T532) &amp; " in " &amp; U532 &amp; ";  Original owner(s): " &amp; Q532)</f>
        <v/>
      </c>
      <c r="AF532" s="5" t="str">
        <f>"https://mht.maryland.gov/secure/medusa/PDF/Howard/"&amp;B532&amp;".pdf"</f>
        <v>https://mht.maryland.gov/secure/medusa/PDF/Howard/HO-383.pdf</v>
      </c>
    </row>
    <row r="533" spans="1:32" ht="57.6" x14ac:dyDescent="0.55000000000000004">
      <c r="A533" s="103" t="str">
        <f>HYPERLINK(AF533,B533)</f>
        <v>HO-987</v>
      </c>
      <c r="B533" t="s">
        <v>1504</v>
      </c>
      <c r="C533">
        <f>IFERROR(VALUE(SUBSTITUTE(B533,"HO-","")),9999)</f>
        <v>987</v>
      </c>
      <c r="D533" s="4" t="s">
        <v>1505</v>
      </c>
      <c r="E533" s="4" t="s">
        <v>1506</v>
      </c>
      <c r="F533" s="22" t="s">
        <v>3160</v>
      </c>
      <c r="G533" s="4" t="s">
        <v>31</v>
      </c>
      <c r="H533" s="4" t="s">
        <v>78</v>
      </c>
      <c r="I533" s="4" t="s">
        <v>136</v>
      </c>
      <c r="J533" s="4"/>
      <c r="K533" s="4"/>
      <c r="L533" s="4" t="s">
        <v>2581</v>
      </c>
      <c r="M533" s="4"/>
      <c r="N533" s="4" t="s">
        <v>2604</v>
      </c>
      <c r="O533" s="4"/>
      <c r="P533" s="4"/>
      <c r="Q533" s="4" t="s">
        <v>10384</v>
      </c>
      <c r="R533" s="22"/>
      <c r="S533" s="4" t="s">
        <v>5441</v>
      </c>
      <c r="T533" s="4" t="str">
        <f>IFERROR(VLOOKUP(UPPER(S533),LandGrants[],7,FALSE),"")</f>
        <v>1775-11</v>
      </c>
      <c r="U533" s="4" t="str">
        <f>IFERROR(VLOOKUP(S533,LandGrants[],9,FALSE),"")</f>
        <v xml:space="preserve"> Henry Ridgely</v>
      </c>
      <c r="V533" s="5"/>
      <c r="W533" s="5"/>
      <c r="X533" s="5"/>
      <c r="Y533" s="5"/>
      <c r="Z533" s="5"/>
      <c r="AA533" s="5"/>
      <c r="AB533" s="5"/>
      <c r="AC533" s="5">
        <f>VALUE(SUBSTITUTE(SUBSTITUTE(SUBSTITUTE(RIGHT(B533,4),"HO",""),"O",""),"-",""))</f>
        <v>987</v>
      </c>
      <c r="AD533" s="5"/>
      <c r="AE533" s="5" t="str">
        <f>IF(ISBLANK(M533),"",IF(ISBLANK(N533),"",N533 &amp; " ") &amp; M533 &amp; " built in " &amp;R533 &amp; " on a tract of land called " &amp; S533 &amp; " patented by " &amp; TRIM(T533) &amp; " in " &amp; U533 &amp; ";  Original owner(s): " &amp; Q533)</f>
        <v/>
      </c>
      <c r="AF533" s="5" t="str">
        <f>"https://mht.maryland.gov/secure/medusa/PDF/Howard/"&amp;B533&amp;".pdf"</f>
        <v>https://mht.maryland.gov/secure/medusa/PDF/Howard/HO-987.pdf</v>
      </c>
    </row>
    <row r="534" spans="1:32" ht="57.6" x14ac:dyDescent="0.55000000000000004">
      <c r="A534" s="103" t="str">
        <f>HYPERLINK(AF534,B534)</f>
        <v>HO-693</v>
      </c>
      <c r="B534" t="s">
        <v>1507</v>
      </c>
      <c r="C534">
        <f>IFERROR(VALUE(SUBSTITUTE(B534,"HO-","")),9999)</f>
        <v>693</v>
      </c>
      <c r="D534" s="4" t="s">
        <v>1508</v>
      </c>
      <c r="E534" s="4" t="s">
        <v>1509</v>
      </c>
      <c r="F534" s="22" t="s">
        <v>3161</v>
      </c>
      <c r="G534" s="4" t="s">
        <v>2894</v>
      </c>
      <c r="H534" s="4" t="s">
        <v>212</v>
      </c>
      <c r="I534" s="4" t="s">
        <v>136</v>
      </c>
      <c r="J534" s="4"/>
      <c r="K534" s="4"/>
      <c r="L534" s="4" t="s">
        <v>2581</v>
      </c>
      <c r="M534" s="4"/>
      <c r="N534" s="4"/>
      <c r="O534" s="4"/>
      <c r="P534" s="4"/>
      <c r="Q534" s="4"/>
      <c r="R534" s="22"/>
      <c r="S534" s="4"/>
      <c r="T534" s="4" t="str">
        <f>IFERROR(VLOOKUP(UPPER(S534),LandGrants[],7,FALSE),"")</f>
        <v/>
      </c>
      <c r="U534" s="4" t="str">
        <f>IFERROR(VLOOKUP(S534,LandGrants[],9,FALSE),"")</f>
        <v/>
      </c>
      <c r="V534" s="5"/>
      <c r="W534" s="5"/>
      <c r="X534" s="5"/>
      <c r="Y534" s="5"/>
      <c r="Z534" s="5"/>
      <c r="AA534" s="5"/>
      <c r="AB534" s="5"/>
      <c r="AC534" s="5">
        <f>VALUE(SUBSTITUTE(SUBSTITUTE(SUBSTITUTE(RIGHT(B534,4),"HO",""),"O",""),"-",""))</f>
        <v>693</v>
      </c>
      <c r="AD534" s="5"/>
      <c r="AE534" s="5" t="str">
        <f>IF(ISBLANK(M534),"",IF(ISBLANK(N534),"",N534 &amp; " ") &amp; M534 &amp; " built in " &amp;R534 &amp; " on a tract of land called " &amp; S534 &amp; " patented by " &amp; TRIM(T534) &amp; " in " &amp; U534 &amp; ";  Original owner(s): " &amp; Q534)</f>
        <v/>
      </c>
      <c r="AF534" s="5" t="str">
        <f>"https://mht.maryland.gov/secure/medusa/PDF/Howard/"&amp;B534&amp;".pdf"</f>
        <v>https://mht.maryland.gov/secure/medusa/PDF/Howard/HO-693.pdf</v>
      </c>
    </row>
    <row r="535" spans="1:32" ht="57.6" x14ac:dyDescent="0.55000000000000004">
      <c r="A535" s="103" t="str">
        <f>HYPERLINK(AF535,B535)</f>
        <v>HO-732</v>
      </c>
      <c r="B535" t="s">
        <v>1510</v>
      </c>
      <c r="C535">
        <f>IFERROR(VALUE(SUBSTITUTE(B535,"HO-","")),9999)</f>
        <v>732</v>
      </c>
      <c r="D535" s="4" t="s">
        <v>1511</v>
      </c>
      <c r="E535" s="4" t="s">
        <v>1512</v>
      </c>
      <c r="F535" s="22" t="s">
        <v>2585</v>
      </c>
      <c r="G535" s="4" t="s">
        <v>1512</v>
      </c>
      <c r="H535" s="4" t="s">
        <v>40</v>
      </c>
      <c r="I535" s="4"/>
      <c r="J535" s="4"/>
      <c r="K535" s="4"/>
      <c r="L535" s="4" t="s">
        <v>2585</v>
      </c>
      <c r="M535" s="4"/>
      <c r="N535" s="4"/>
      <c r="O535" s="4"/>
      <c r="P535" s="4"/>
      <c r="Q535" s="4"/>
      <c r="R535" s="22"/>
      <c r="S535" s="4"/>
      <c r="T535" s="4" t="str">
        <f>IFERROR(VLOOKUP(UPPER(S535),LandGrants[],7,FALSE),"")</f>
        <v/>
      </c>
      <c r="U535" s="4" t="str">
        <f>IFERROR(VLOOKUP(S535,LandGrants[],9,FALSE),"")</f>
        <v/>
      </c>
      <c r="V535" s="5"/>
      <c r="W535" s="5"/>
      <c r="X535" s="5"/>
      <c r="Y535" s="5"/>
      <c r="Z535" s="5"/>
      <c r="AA535" s="5"/>
      <c r="AB535" s="5"/>
      <c r="AC535" s="5">
        <f>VALUE(SUBSTITUTE(SUBSTITUTE(SUBSTITUTE(RIGHT(B535,4),"HO",""),"O",""),"-",""))</f>
        <v>732</v>
      </c>
      <c r="AD535" s="5"/>
      <c r="AE535" s="5" t="str">
        <f>IF(ISBLANK(M535),"",IF(ISBLANK(N535),"",N535 &amp; " ") &amp; M535 &amp; " built in " &amp;R535 &amp; " on a tract of land called " &amp; S535 &amp; " patented by " &amp; TRIM(T535) &amp; " in " &amp; U535 &amp; ";  Original owner(s): " &amp; Q535)</f>
        <v/>
      </c>
      <c r="AF535" s="5" t="str">
        <f>"https://mht.maryland.gov/secure/medusa/PDF/Howard/"&amp;B535&amp;".pdf"</f>
        <v>https://mht.maryland.gov/secure/medusa/PDF/Howard/HO-732.pdf</v>
      </c>
    </row>
    <row r="536" spans="1:32" ht="86.4" x14ac:dyDescent="0.55000000000000004">
      <c r="A536" s="103" t="str">
        <f>HYPERLINK(AF536,B536)</f>
        <v>HO-289</v>
      </c>
      <c r="B536" t="s">
        <v>1513</v>
      </c>
      <c r="C536">
        <f>IFERROR(VALUE(SUBSTITUTE(B536,"HO-","")),9999)</f>
        <v>289</v>
      </c>
      <c r="D536" s="4" t="s">
        <v>1514</v>
      </c>
      <c r="E536" s="4" t="s">
        <v>1515</v>
      </c>
      <c r="F536" s="22" t="s">
        <v>3162</v>
      </c>
      <c r="G536" s="4" t="s">
        <v>2763</v>
      </c>
      <c r="H536" s="4" t="s">
        <v>396</v>
      </c>
      <c r="I536" s="4" t="s">
        <v>136</v>
      </c>
      <c r="J536" s="4"/>
      <c r="K536" s="4"/>
      <c r="L536" s="4" t="s">
        <v>975</v>
      </c>
      <c r="M536" s="4" t="s">
        <v>4857</v>
      </c>
      <c r="N536" s="4" t="s">
        <v>5973</v>
      </c>
      <c r="O536" s="4">
        <v>1969</v>
      </c>
      <c r="P536" s="4" t="s">
        <v>4859</v>
      </c>
      <c r="Q536" s="4" t="s">
        <v>6064</v>
      </c>
      <c r="R536" s="22" t="s">
        <v>4858</v>
      </c>
      <c r="S536" s="4" t="s">
        <v>4868</v>
      </c>
      <c r="T536" s="4" t="str">
        <f>IFERROR(VLOOKUP(UPPER(S536),LandGrants[],7,FALSE),"")</f>
        <v>1749-07</v>
      </c>
      <c r="U536" s="4" t="str">
        <f>IFERROR(VLOOKUP(S536,LandGrants[],9,FALSE),"")</f>
        <v xml:space="preserve"> Philemon  Dorsey</v>
      </c>
      <c r="V536" s="5"/>
      <c r="W536" s="11" t="s">
        <v>4860</v>
      </c>
      <c r="X536" s="5"/>
      <c r="Y536" s="5"/>
      <c r="Z536" s="5"/>
      <c r="AA536" s="5"/>
      <c r="AB536" s="5"/>
      <c r="AC536" s="5">
        <f>VALUE(SUBSTITUTE(SUBSTITUTE(SUBSTITUTE(RIGHT(B536,4),"HO",""),"O",""),"-",""))</f>
        <v>289</v>
      </c>
      <c r="AD536" s="5" t="s">
        <v>5961</v>
      </c>
      <c r="AE536" s="5" t="str">
        <f>IF(ISBLANK(M536),"",IF(ISBLANK(N536),"",N536 &amp; " ") &amp; M536 &amp; " built in " &amp;R536 &amp; " on a tract of land called " &amp; S536 &amp; " patented by " &amp; TRIM(T536) &amp; " in " &amp; U536 &amp; ";  Original owner(s): " &amp; Q536)</f>
        <v>Privately-owned 2-story 7x1 bay stone house built in 1805 on a tract of land called Sapling Range patented by 1749-07 in  Philemon  Dorsey;  Original owner(s): Philemon Dorsey left land to half-brother Joshua in 1771 who sold or gave it to Sarah Meriweather in 1801, the house was built in 1805 by "HM" thought to be Henry Meriweather from VA.</v>
      </c>
      <c r="AF536" s="5" t="str">
        <f>"https://mht.maryland.gov/secure/medusa/PDF/Howard/"&amp;B536&amp;".pdf"</f>
        <v>https://mht.maryland.gov/secure/medusa/PDF/Howard/HO-289.pdf</v>
      </c>
    </row>
    <row r="537" spans="1:32" ht="57.6" x14ac:dyDescent="0.55000000000000004">
      <c r="A537" s="103" t="str">
        <f>HYPERLINK(AF537,B537)</f>
        <v>HO-629</v>
      </c>
      <c r="B537" t="s">
        <v>1516</v>
      </c>
      <c r="C537">
        <f>IFERROR(VALUE(SUBSTITUTE(B537,"HO-","")),9999)</f>
        <v>629</v>
      </c>
      <c r="D537" s="4" t="s">
        <v>1517</v>
      </c>
      <c r="E537" s="4" t="s">
        <v>1518</v>
      </c>
      <c r="F537" s="22" t="s">
        <v>3163</v>
      </c>
      <c r="G537" s="4" t="s">
        <v>591</v>
      </c>
      <c r="H537" s="4" t="s">
        <v>40</v>
      </c>
      <c r="I537" s="4"/>
      <c r="J537" s="4"/>
      <c r="K537" s="4"/>
      <c r="L537" s="4" t="s">
        <v>975</v>
      </c>
      <c r="M537" s="4"/>
      <c r="N537" s="4"/>
      <c r="O537" s="4"/>
      <c r="P537" s="4"/>
      <c r="Q537" s="4"/>
      <c r="R537" s="22"/>
      <c r="S537" s="4"/>
      <c r="T537" s="4" t="str">
        <f>IFERROR(VLOOKUP(UPPER(S537),LandGrants[],7,FALSE),"")</f>
        <v/>
      </c>
      <c r="U537" s="4" t="str">
        <f>IFERROR(VLOOKUP(S537,LandGrants[],9,FALSE),"")</f>
        <v/>
      </c>
      <c r="V537" s="5"/>
      <c r="W537" s="5"/>
      <c r="X537" s="5"/>
      <c r="Y537" s="5"/>
      <c r="Z537" s="5"/>
      <c r="AA537" s="5"/>
      <c r="AB537" s="5"/>
      <c r="AC537" s="5">
        <f>VALUE(SUBSTITUTE(SUBSTITUTE(SUBSTITUTE(RIGHT(B537,4),"HO",""),"O",""),"-",""))</f>
        <v>629</v>
      </c>
      <c r="AD537" s="5"/>
      <c r="AE537" s="5" t="str">
        <f>IF(ISBLANK(M537),"",IF(ISBLANK(N537),"",N537 &amp; " ") &amp; M537 &amp; " built in " &amp;R537 &amp; " on a tract of land called " &amp; S537 &amp; " patented by " &amp; TRIM(T537) &amp; " in " &amp; U537 &amp; ";  Original owner(s): " &amp; Q537)</f>
        <v/>
      </c>
      <c r="AF537" s="5" t="str">
        <f>"https://mht.maryland.gov/secure/medusa/PDF/Howard/"&amp;B537&amp;".pdf"</f>
        <v>https://mht.maryland.gov/secure/medusa/PDF/Howard/HO-629.pdf</v>
      </c>
    </row>
    <row r="538" spans="1:32" ht="57.6" x14ac:dyDescent="0.55000000000000004">
      <c r="A538" s="103" t="str">
        <f>HYPERLINK(AF538,B538)</f>
        <v>HO-199</v>
      </c>
      <c r="B538" t="s">
        <v>1519</v>
      </c>
      <c r="C538">
        <f>IFERROR(VALUE(SUBSTITUTE(B538,"HO-","")),9999)</f>
        <v>199</v>
      </c>
      <c r="D538" s="4" t="s">
        <v>1520</v>
      </c>
      <c r="E538" s="4" t="s">
        <v>1521</v>
      </c>
      <c r="F538" s="22" t="s">
        <v>3164</v>
      </c>
      <c r="G538" s="4" t="s">
        <v>284</v>
      </c>
      <c r="H538" s="4" t="s">
        <v>82</v>
      </c>
      <c r="I538" s="4" t="s">
        <v>136</v>
      </c>
      <c r="J538" s="4"/>
      <c r="K538" s="4"/>
      <c r="L538" s="4" t="s">
        <v>975</v>
      </c>
      <c r="M538" s="4"/>
      <c r="N538" s="4"/>
      <c r="O538" s="4"/>
      <c r="P538" s="4"/>
      <c r="Q538" s="4"/>
      <c r="R538" s="22"/>
      <c r="S538" s="4"/>
      <c r="T538" s="4" t="str">
        <f>IFERROR(VLOOKUP(UPPER(S538),LandGrants[],7,FALSE),"")</f>
        <v/>
      </c>
      <c r="U538" s="4" t="str">
        <f>IFERROR(VLOOKUP(S538,LandGrants[],9,FALSE),"")</f>
        <v/>
      </c>
      <c r="V538" s="5"/>
      <c r="W538" s="5"/>
      <c r="X538" s="5"/>
      <c r="Y538" s="5"/>
      <c r="Z538" s="5"/>
      <c r="AA538" s="5"/>
      <c r="AB538" s="5"/>
      <c r="AC538" s="5">
        <f>VALUE(SUBSTITUTE(SUBSTITUTE(SUBSTITUTE(RIGHT(B538,4),"HO",""),"O",""),"-",""))</f>
        <v>199</v>
      </c>
      <c r="AD538" s="5"/>
      <c r="AE538" s="5" t="str">
        <f>IF(ISBLANK(M538),"",IF(ISBLANK(N538),"",N538 &amp; " ") &amp; M538 &amp; " built in " &amp;R538 &amp; " on a tract of land called " &amp; S538 &amp; " patented by " &amp; TRIM(T538) &amp; " in " &amp; U538 &amp; ";  Original owner(s): " &amp; Q538)</f>
        <v/>
      </c>
      <c r="AF538" s="5" t="str">
        <f>"https://mht.maryland.gov/secure/medusa/PDF/Howard/"&amp;B538&amp;".pdf"</f>
        <v>https://mht.maryland.gov/secure/medusa/PDF/Howard/HO-199.pdf</v>
      </c>
    </row>
    <row r="539" spans="1:32" ht="57.6" x14ac:dyDescent="0.55000000000000004">
      <c r="A539" s="103" t="str">
        <f>HYPERLINK(AF539,B539)</f>
        <v>HO-504</v>
      </c>
      <c r="B539" t="s">
        <v>1522</v>
      </c>
      <c r="C539">
        <f>IFERROR(VALUE(SUBSTITUTE(B539,"HO-","")),9999)</f>
        <v>504</v>
      </c>
      <c r="D539" s="4" t="s">
        <v>1523</v>
      </c>
      <c r="E539" s="4" t="s">
        <v>1524</v>
      </c>
      <c r="F539" s="22" t="s">
        <v>3165</v>
      </c>
      <c r="G539" s="4" t="s">
        <v>789</v>
      </c>
      <c r="H539" s="4" t="s">
        <v>47</v>
      </c>
      <c r="I539" s="4" t="s">
        <v>136</v>
      </c>
      <c r="J539" s="4"/>
      <c r="K539" s="4"/>
      <c r="L539" s="4" t="s">
        <v>975</v>
      </c>
      <c r="M539" s="4"/>
      <c r="N539" s="4"/>
      <c r="O539" s="4"/>
      <c r="P539" s="4"/>
      <c r="Q539" s="4"/>
      <c r="R539" s="22"/>
      <c r="S539" s="4"/>
      <c r="T539" s="4" t="str">
        <f>IFERROR(VLOOKUP(UPPER(S539),LandGrants[],7,FALSE),"")</f>
        <v/>
      </c>
      <c r="U539" s="4" t="str">
        <f>IFERROR(VLOOKUP(S539,LandGrants[],9,FALSE),"")</f>
        <v/>
      </c>
      <c r="V539" s="5"/>
      <c r="W539" s="5"/>
      <c r="X539" s="5"/>
      <c r="Y539" s="5"/>
      <c r="Z539" s="5"/>
      <c r="AA539" s="5"/>
      <c r="AB539" s="5"/>
      <c r="AC539" s="5">
        <f>VALUE(SUBSTITUTE(SUBSTITUTE(SUBSTITUTE(RIGHT(B539,4),"HO",""),"O",""),"-",""))</f>
        <v>504</v>
      </c>
      <c r="AD539" s="5"/>
      <c r="AE539" s="5" t="str">
        <f>IF(ISBLANK(M539),"",IF(ISBLANK(N539),"",N539 &amp; " ") &amp; M539 &amp; " built in " &amp;R539 &amp; " on a tract of land called " &amp; S539 &amp; " patented by " &amp; TRIM(T539) &amp; " in " &amp; U539 &amp; ";  Original owner(s): " &amp; Q539)</f>
        <v/>
      </c>
      <c r="AF539" s="5" t="str">
        <f>"https://mht.maryland.gov/secure/medusa/PDF/Howard/"&amp;B539&amp;".pdf"</f>
        <v>https://mht.maryland.gov/secure/medusa/PDF/Howard/HO-504.pdf</v>
      </c>
    </row>
    <row r="540" spans="1:32" ht="57.6" x14ac:dyDescent="0.55000000000000004">
      <c r="A540" s="103" t="str">
        <f>HYPERLINK(AF540,B540)</f>
        <v>HO-403</v>
      </c>
      <c r="B540" t="s">
        <v>1525</v>
      </c>
      <c r="C540">
        <f>IFERROR(VALUE(SUBSTITUTE(B540,"HO-","")),9999)</f>
        <v>403</v>
      </c>
      <c r="D540" s="4" t="s">
        <v>1526</v>
      </c>
      <c r="E540" s="4" t="s">
        <v>1527</v>
      </c>
      <c r="F540" s="22" t="s">
        <v>3166</v>
      </c>
      <c r="G540" s="4" t="s">
        <v>3167</v>
      </c>
      <c r="H540" s="4" t="s">
        <v>40</v>
      </c>
      <c r="I540" s="4"/>
      <c r="J540" s="4"/>
      <c r="K540" s="4"/>
      <c r="L540" s="4" t="s">
        <v>975</v>
      </c>
      <c r="M540" s="4"/>
      <c r="N540" s="4"/>
      <c r="O540" s="4"/>
      <c r="P540" s="4"/>
      <c r="Q540" s="4"/>
      <c r="R540" s="22"/>
      <c r="S540" s="4"/>
      <c r="T540" s="4" t="str">
        <f>IFERROR(VLOOKUP(UPPER(S540),LandGrants[],7,FALSE),"")</f>
        <v/>
      </c>
      <c r="U540" s="4" t="str">
        <f>IFERROR(VLOOKUP(S540,LandGrants[],9,FALSE),"")</f>
        <v/>
      </c>
      <c r="V540" s="5"/>
      <c r="W540" s="5"/>
      <c r="X540" s="5"/>
      <c r="Y540" s="5"/>
      <c r="Z540" s="5"/>
      <c r="AA540" s="5"/>
      <c r="AB540" s="5"/>
      <c r="AC540" s="5">
        <f>VALUE(SUBSTITUTE(SUBSTITUTE(SUBSTITUTE(RIGHT(B540,4),"HO",""),"O",""),"-",""))</f>
        <v>403</v>
      </c>
      <c r="AD540" s="5"/>
      <c r="AE540" s="5" t="str">
        <f>IF(ISBLANK(M540),"",IF(ISBLANK(N540),"",N540 &amp; " ") &amp; M540 &amp; " built in " &amp;R540 &amp; " on a tract of land called " &amp; S540 &amp; " patented by " &amp; TRIM(T540) &amp; " in " &amp; U540 &amp; ";  Original owner(s): " &amp; Q540)</f>
        <v/>
      </c>
      <c r="AF540" s="5" t="str">
        <f>"https://mht.maryland.gov/secure/medusa/PDF/Howard/"&amp;B540&amp;".pdf"</f>
        <v>https://mht.maryland.gov/secure/medusa/PDF/Howard/HO-403.pdf</v>
      </c>
    </row>
    <row r="541" spans="1:32" ht="57.6" x14ac:dyDescent="0.55000000000000004">
      <c r="A541" s="103" t="str">
        <f>HYPERLINK(AF541,B541)</f>
        <v>HO-1071</v>
      </c>
      <c r="B541" t="s">
        <v>1528</v>
      </c>
      <c r="C541">
        <f>IFERROR(VALUE(SUBSTITUTE(B541,"HO-","")),9999)</f>
        <v>1071</v>
      </c>
      <c r="D541" s="4" t="s">
        <v>1529</v>
      </c>
      <c r="E541" s="4" t="s">
        <v>1530</v>
      </c>
      <c r="F541" s="22" t="s">
        <v>3168</v>
      </c>
      <c r="G541" s="4" t="s">
        <v>2734</v>
      </c>
      <c r="H541" s="4" t="s">
        <v>61</v>
      </c>
      <c r="I541" s="4" t="s">
        <v>136</v>
      </c>
      <c r="J541" s="4"/>
      <c r="K541" s="4"/>
      <c r="L541" s="4" t="s">
        <v>975</v>
      </c>
      <c r="M541" s="4"/>
      <c r="N541" s="4"/>
      <c r="O541" s="4"/>
      <c r="P541" s="4"/>
      <c r="Q541" s="4"/>
      <c r="R541" s="22"/>
      <c r="S541" s="4"/>
      <c r="T541" s="4" t="str">
        <f>IFERROR(VLOOKUP(UPPER(S541),LandGrants[],7,FALSE),"")</f>
        <v/>
      </c>
      <c r="U541" s="4" t="str">
        <f>IFERROR(VLOOKUP(S541,LandGrants[],9,FALSE),"")</f>
        <v/>
      </c>
      <c r="V541" s="5"/>
      <c r="W541" s="5"/>
      <c r="X541" s="5"/>
      <c r="Y541" s="5"/>
      <c r="Z541" s="5"/>
      <c r="AA541" s="5"/>
      <c r="AB541" s="5"/>
      <c r="AC541" s="5">
        <f>VALUE(SUBSTITUTE(SUBSTITUTE(SUBSTITUTE(RIGHT(B541,4),"HO",""),"O",""),"-",""))</f>
        <v>1071</v>
      </c>
      <c r="AD541" s="5"/>
      <c r="AE541" s="5" t="str">
        <f>IF(ISBLANK(M541),"",IF(ISBLANK(N541),"",N541 &amp; " ") &amp; M541 &amp; " built in " &amp;R541 &amp; " on a tract of land called " &amp; S541 &amp; " patented by " &amp; TRIM(T541) &amp; " in " &amp; U541 &amp; ";  Original owner(s): " &amp; Q541)</f>
        <v/>
      </c>
      <c r="AF541" s="5" t="str">
        <f>"https://mht.maryland.gov/secure/medusa/PDF/Howard/"&amp;B541&amp;".pdf"</f>
        <v>https://mht.maryland.gov/secure/medusa/PDF/Howard/HO-1071.pdf</v>
      </c>
    </row>
    <row r="542" spans="1:32" ht="57.6" x14ac:dyDescent="0.55000000000000004">
      <c r="A542" s="103" t="str">
        <f>HYPERLINK(AF542,B542)</f>
        <v>HO-225</v>
      </c>
      <c r="B542" t="s">
        <v>1531</v>
      </c>
      <c r="C542">
        <f>IFERROR(VALUE(SUBSTITUTE(B542,"HO-","")),9999)</f>
        <v>225</v>
      </c>
      <c r="D542" s="4" t="s">
        <v>1532</v>
      </c>
      <c r="E542" s="4" t="s">
        <v>1533</v>
      </c>
      <c r="F542" s="22" t="s">
        <v>3169</v>
      </c>
      <c r="G542" s="4" t="s">
        <v>2751</v>
      </c>
      <c r="H542" s="4" t="s">
        <v>204</v>
      </c>
      <c r="I542" s="4"/>
      <c r="J542" s="4"/>
      <c r="K542" s="4"/>
      <c r="L542" s="4" t="s">
        <v>975</v>
      </c>
      <c r="M542" s="4"/>
      <c r="N542" s="4"/>
      <c r="O542" s="4"/>
      <c r="P542" s="4"/>
      <c r="Q542" s="4"/>
      <c r="R542" s="22"/>
      <c r="S542" s="4"/>
      <c r="T542" s="4" t="str">
        <f>IFERROR(VLOOKUP(UPPER(S542),LandGrants[],7,FALSE),"")</f>
        <v/>
      </c>
      <c r="U542" s="4" t="str">
        <f>IFERROR(VLOOKUP(S542,LandGrants[],9,FALSE),"")</f>
        <v/>
      </c>
      <c r="V542" s="5"/>
      <c r="W542" s="5"/>
      <c r="X542" s="5"/>
      <c r="Y542" s="5"/>
      <c r="Z542" s="5"/>
      <c r="AA542" s="5"/>
      <c r="AB542" s="5"/>
      <c r="AC542" s="5">
        <f>VALUE(SUBSTITUTE(SUBSTITUTE(SUBSTITUTE(RIGHT(B542,4),"HO",""),"O",""),"-",""))</f>
        <v>225</v>
      </c>
      <c r="AD542" s="5"/>
      <c r="AE542" s="5" t="str">
        <f>IF(ISBLANK(M542),"",IF(ISBLANK(N542),"",N542 &amp; " ") &amp; M542 &amp; " built in " &amp;R542 &amp; " on a tract of land called " &amp; S542 &amp; " patented by " &amp; TRIM(T542) &amp; " in " &amp; U542 &amp; ";  Original owner(s): " &amp; Q542)</f>
        <v/>
      </c>
      <c r="AF542" s="5" t="str">
        <f>"https://mht.maryland.gov/secure/medusa/PDF/Howard/"&amp;B542&amp;".pdf"</f>
        <v>https://mht.maryland.gov/secure/medusa/PDF/Howard/HO-225.pdf</v>
      </c>
    </row>
    <row r="543" spans="1:32" ht="57.6" x14ac:dyDescent="0.55000000000000004">
      <c r="A543" s="103" t="str">
        <f>HYPERLINK(AF543,B543)</f>
        <v>HO-527</v>
      </c>
      <c r="B543" t="s">
        <v>1534</v>
      </c>
      <c r="C543">
        <f>IFERROR(VALUE(SUBSTITUTE(B543,"HO-","")),9999)</f>
        <v>527</v>
      </c>
      <c r="D543" s="4" t="s">
        <v>1535</v>
      </c>
      <c r="E543" s="4" t="s">
        <v>1536</v>
      </c>
      <c r="F543" s="22" t="s">
        <v>3170</v>
      </c>
      <c r="G543" s="4" t="s">
        <v>135</v>
      </c>
      <c r="H543" s="4" t="s">
        <v>47</v>
      </c>
      <c r="I543" s="4"/>
      <c r="J543" s="4"/>
      <c r="K543" s="4"/>
      <c r="L543" s="4" t="s">
        <v>975</v>
      </c>
      <c r="M543" s="4"/>
      <c r="N543" s="4"/>
      <c r="O543" s="4"/>
      <c r="P543" s="4"/>
      <c r="Q543" s="4"/>
      <c r="R543" s="22"/>
      <c r="S543" s="4"/>
      <c r="T543" s="4" t="str">
        <f>IFERROR(VLOOKUP(UPPER(S543),LandGrants[],7,FALSE),"")</f>
        <v/>
      </c>
      <c r="U543" s="4" t="str">
        <f>IFERROR(VLOOKUP(S543,LandGrants[],9,FALSE),"")</f>
        <v/>
      </c>
      <c r="V543" s="5"/>
      <c r="W543" s="5"/>
      <c r="X543" s="5"/>
      <c r="Y543" s="5"/>
      <c r="Z543" s="5"/>
      <c r="AA543" s="5"/>
      <c r="AB543" s="5"/>
      <c r="AC543" s="5">
        <f>VALUE(SUBSTITUTE(SUBSTITUTE(SUBSTITUTE(RIGHT(B543,4),"HO",""),"O",""),"-",""))</f>
        <v>527</v>
      </c>
      <c r="AD543" s="5"/>
      <c r="AE543" s="5" t="str">
        <f>IF(ISBLANK(M543),"",IF(ISBLANK(N543),"",N543 &amp; " ") &amp; M543 &amp; " built in " &amp;R543 &amp; " on a tract of land called " &amp; S543 &amp; " patented by " &amp; TRIM(T543) &amp; " in " &amp; U543 &amp; ";  Original owner(s): " &amp; Q543)</f>
        <v/>
      </c>
      <c r="AF543" s="5" t="str">
        <f>"https://mht.maryland.gov/secure/medusa/PDF/Howard/"&amp;B543&amp;".pdf"</f>
        <v>https://mht.maryland.gov/secure/medusa/PDF/Howard/HO-527.pdf</v>
      </c>
    </row>
    <row r="544" spans="1:32" ht="57.6" x14ac:dyDescent="0.55000000000000004">
      <c r="A544" s="103" t="str">
        <f>HYPERLINK(AF544,B544)</f>
        <v>HO-943</v>
      </c>
      <c r="B544" t="s">
        <v>1537</v>
      </c>
      <c r="C544">
        <f>IFERROR(VALUE(SUBSTITUTE(B544,"HO-","")),9999)</f>
        <v>943</v>
      </c>
      <c r="D544" s="4" t="s">
        <v>1538</v>
      </c>
      <c r="E544" s="4" t="s">
        <v>1539</v>
      </c>
      <c r="F544" s="22" t="s">
        <v>3171</v>
      </c>
      <c r="G544" s="4" t="s">
        <v>3172</v>
      </c>
      <c r="H544" s="4" t="s">
        <v>296</v>
      </c>
      <c r="I544" s="4" t="s">
        <v>136</v>
      </c>
      <c r="J544" s="4"/>
      <c r="K544" s="4"/>
      <c r="L544" s="4" t="s">
        <v>2581</v>
      </c>
      <c r="M544" s="4"/>
      <c r="N544" s="4"/>
      <c r="O544" s="4"/>
      <c r="P544" s="4"/>
      <c r="Q544" s="4"/>
      <c r="R544" s="22"/>
      <c r="S544" s="4"/>
      <c r="T544" s="4" t="str">
        <f>IFERROR(VLOOKUP(UPPER(S544),LandGrants[],7,FALSE),"")</f>
        <v/>
      </c>
      <c r="U544" s="4" t="str">
        <f>IFERROR(VLOOKUP(S544,LandGrants[],9,FALSE),"")</f>
        <v/>
      </c>
      <c r="V544" s="5"/>
      <c r="W544" s="5"/>
      <c r="X544" s="5"/>
      <c r="Y544" s="5"/>
      <c r="Z544" s="5"/>
      <c r="AA544" s="5"/>
      <c r="AB544" s="5"/>
      <c r="AC544" s="5">
        <f>VALUE(SUBSTITUTE(SUBSTITUTE(SUBSTITUTE(RIGHT(B544,4),"HO",""),"O",""),"-",""))</f>
        <v>943</v>
      </c>
      <c r="AD544" s="5"/>
      <c r="AE544" s="5" t="str">
        <f>IF(ISBLANK(M544),"",IF(ISBLANK(N544),"",N544 &amp; " ") &amp; M544 &amp; " built in " &amp;R544 &amp; " on a tract of land called " &amp; S544 &amp; " patented by " &amp; TRIM(T544) &amp; " in " &amp; U544 &amp; ";  Original owner(s): " &amp; Q544)</f>
        <v/>
      </c>
      <c r="AF544" s="5" t="str">
        <f>"https://mht.maryland.gov/secure/medusa/PDF/Howard/"&amp;B544&amp;".pdf"</f>
        <v>https://mht.maryland.gov/secure/medusa/PDF/Howard/HO-943.pdf</v>
      </c>
    </row>
    <row r="545" spans="1:32" ht="57.6" x14ac:dyDescent="0.55000000000000004">
      <c r="A545" s="103" t="str">
        <f>HYPERLINK(AF545,B545)</f>
        <v>HO-908</v>
      </c>
      <c r="B545" t="s">
        <v>1540</v>
      </c>
      <c r="C545">
        <f>IFERROR(VALUE(SUBSTITUTE(B545,"HO-","")),9999)</f>
        <v>908</v>
      </c>
      <c r="D545" s="4" t="s">
        <v>1541</v>
      </c>
      <c r="E545" s="4" t="s">
        <v>1542</v>
      </c>
      <c r="F545" s="22" t="s">
        <v>3173</v>
      </c>
      <c r="G545" s="4" t="s">
        <v>2084</v>
      </c>
      <c r="H545" s="4" t="s">
        <v>40</v>
      </c>
      <c r="I545" s="4" t="s">
        <v>136</v>
      </c>
      <c r="J545" s="4"/>
      <c r="K545" s="4"/>
      <c r="L545" s="4" t="s">
        <v>975</v>
      </c>
      <c r="M545" s="4"/>
      <c r="N545" s="4"/>
      <c r="O545" s="4"/>
      <c r="P545" s="4"/>
      <c r="Q545" s="4"/>
      <c r="R545" s="22"/>
      <c r="S545" s="4"/>
      <c r="T545" s="4" t="str">
        <f>IFERROR(VLOOKUP(UPPER(S545),LandGrants[],7,FALSE),"")</f>
        <v/>
      </c>
      <c r="U545" s="4" t="str">
        <f>IFERROR(VLOOKUP(S545,LandGrants[],9,FALSE),"")</f>
        <v/>
      </c>
      <c r="V545" s="5"/>
      <c r="W545" s="5"/>
      <c r="X545" s="5"/>
      <c r="Y545" s="5"/>
      <c r="Z545" s="5"/>
      <c r="AA545" s="5"/>
      <c r="AB545" s="5"/>
      <c r="AC545" s="5">
        <f>VALUE(SUBSTITUTE(SUBSTITUTE(SUBSTITUTE(RIGHT(B545,4),"HO",""),"O",""),"-",""))</f>
        <v>908</v>
      </c>
      <c r="AD545" s="5"/>
      <c r="AE545" s="5" t="str">
        <f>IF(ISBLANK(M545),"",IF(ISBLANK(N545),"",N545 &amp; " ") &amp; M545 &amp; " built in " &amp;R545 &amp; " on a tract of land called " &amp; S545 &amp; " patented by " &amp; TRIM(T545) &amp; " in " &amp; U545 &amp; ";  Original owner(s): " &amp; Q545)</f>
        <v/>
      </c>
      <c r="AF545" s="5" t="str">
        <f>"https://mht.maryland.gov/secure/medusa/PDF/Howard/"&amp;B545&amp;".pdf"</f>
        <v>https://mht.maryland.gov/secure/medusa/PDF/Howard/HO-908.pdf</v>
      </c>
    </row>
    <row r="546" spans="1:32" ht="57.6" x14ac:dyDescent="0.55000000000000004">
      <c r="A546" s="103" t="str">
        <f>HYPERLINK(AF546,B546)</f>
        <v>HO-897</v>
      </c>
      <c r="B546" t="s">
        <v>1543</v>
      </c>
      <c r="C546">
        <f>IFERROR(VALUE(SUBSTITUTE(B546,"HO-","")),9999)</f>
        <v>897</v>
      </c>
      <c r="D546" s="4" t="s">
        <v>1544</v>
      </c>
      <c r="E546" s="4" t="s">
        <v>1545</v>
      </c>
      <c r="F546" s="22" t="s">
        <v>3174</v>
      </c>
      <c r="G546" s="4" t="s">
        <v>284</v>
      </c>
      <c r="H546" s="4" t="s">
        <v>40</v>
      </c>
      <c r="I546" s="4" t="s">
        <v>136</v>
      </c>
      <c r="J546" s="4"/>
      <c r="K546" s="4"/>
      <c r="L546" s="4" t="s">
        <v>975</v>
      </c>
      <c r="M546" s="4"/>
      <c r="N546" s="4"/>
      <c r="O546" s="4"/>
      <c r="P546" s="4"/>
      <c r="Q546" s="4"/>
      <c r="R546" s="22"/>
      <c r="S546" s="4"/>
      <c r="T546" s="4" t="str">
        <f>IFERROR(VLOOKUP(UPPER(S546),LandGrants[],7,FALSE),"")</f>
        <v/>
      </c>
      <c r="U546" s="4" t="str">
        <f>IFERROR(VLOOKUP(S546,LandGrants[],9,FALSE),"")</f>
        <v/>
      </c>
      <c r="V546" s="5"/>
      <c r="W546" s="5"/>
      <c r="X546" s="5"/>
      <c r="Y546" s="5"/>
      <c r="Z546" s="5"/>
      <c r="AA546" s="5"/>
      <c r="AB546" s="5"/>
      <c r="AC546" s="5">
        <f>VALUE(SUBSTITUTE(SUBSTITUTE(SUBSTITUTE(RIGHT(B546,4),"HO",""),"O",""),"-",""))</f>
        <v>897</v>
      </c>
      <c r="AD546" s="5"/>
      <c r="AE546" s="5" t="str">
        <f>IF(ISBLANK(M546),"",IF(ISBLANK(N546),"",N546 &amp; " ") &amp; M546 &amp; " built in " &amp;R546 &amp; " on a tract of land called " &amp; S546 &amp; " patented by " &amp; TRIM(T546) &amp; " in " &amp; U546 &amp; ";  Original owner(s): " &amp; Q546)</f>
        <v/>
      </c>
      <c r="AF546" s="5" t="str">
        <f>"https://mht.maryland.gov/secure/medusa/PDF/Howard/"&amp;B546&amp;".pdf"</f>
        <v>https://mht.maryland.gov/secure/medusa/PDF/Howard/HO-897.pdf</v>
      </c>
    </row>
    <row r="547" spans="1:32" ht="57.6" x14ac:dyDescent="0.55000000000000004">
      <c r="A547" s="103" t="str">
        <f>HYPERLINK(AF547,B547)</f>
        <v>HO-645</v>
      </c>
      <c r="B547" t="s">
        <v>1546</v>
      </c>
      <c r="C547">
        <f>IFERROR(VALUE(SUBSTITUTE(B547,"HO-","")),9999)</f>
        <v>645</v>
      </c>
      <c r="D547" s="4" t="s">
        <v>1547</v>
      </c>
      <c r="E547" s="4" t="s">
        <v>1548</v>
      </c>
      <c r="F547" s="22" t="s">
        <v>3175</v>
      </c>
      <c r="G547" s="4" t="s">
        <v>2905</v>
      </c>
      <c r="H547" s="4" t="s">
        <v>234</v>
      </c>
      <c r="I547" s="4"/>
      <c r="J547" s="4"/>
      <c r="K547" s="4"/>
      <c r="L547" s="4" t="s">
        <v>975</v>
      </c>
      <c r="M547" s="4"/>
      <c r="N547" s="4"/>
      <c r="O547" s="4"/>
      <c r="P547" s="4"/>
      <c r="Q547" s="4"/>
      <c r="R547" s="22"/>
      <c r="S547" s="4"/>
      <c r="T547" s="4" t="str">
        <f>IFERROR(VLOOKUP(UPPER(S547),LandGrants[],7,FALSE),"")</f>
        <v/>
      </c>
      <c r="U547" s="4" t="str">
        <f>IFERROR(VLOOKUP(S547,LandGrants[],9,FALSE),"")</f>
        <v/>
      </c>
      <c r="V547" s="5"/>
      <c r="W547" s="5"/>
      <c r="X547" s="5"/>
      <c r="Y547" s="5"/>
      <c r="Z547" s="5"/>
      <c r="AA547" s="5"/>
      <c r="AB547" s="5"/>
      <c r="AC547" s="5">
        <f>VALUE(SUBSTITUTE(SUBSTITUTE(SUBSTITUTE(RIGHT(B547,4),"HO",""),"O",""),"-",""))</f>
        <v>645</v>
      </c>
      <c r="AD547" s="5"/>
      <c r="AE547" s="5" t="str">
        <f>IF(ISBLANK(M547),"",IF(ISBLANK(N547),"",N547 &amp; " ") &amp; M547 &amp; " built in " &amp;R547 &amp; " on a tract of land called " &amp; S547 &amp; " patented by " &amp; TRIM(T547) &amp; " in " &amp; U547 &amp; ";  Original owner(s): " &amp; Q547)</f>
        <v/>
      </c>
      <c r="AF547" s="5" t="str">
        <f>"https://mht.maryland.gov/secure/medusa/PDF/Howard/"&amp;B547&amp;".pdf"</f>
        <v>https://mht.maryland.gov/secure/medusa/PDF/Howard/HO-645.pdf</v>
      </c>
    </row>
    <row r="548" spans="1:32" ht="57.6" x14ac:dyDescent="0.55000000000000004">
      <c r="A548" s="103" t="str">
        <f>HYPERLINK(AF548,B548)</f>
        <v>HO-224</v>
      </c>
      <c r="B548" t="s">
        <v>1549</v>
      </c>
      <c r="C548">
        <f>IFERROR(VALUE(SUBSTITUTE(B548,"HO-","")),9999)</f>
        <v>224</v>
      </c>
      <c r="D548" s="4" t="s">
        <v>1550</v>
      </c>
      <c r="E548" s="4" t="s">
        <v>1551</v>
      </c>
      <c r="F548" s="22" t="s">
        <v>3176</v>
      </c>
      <c r="G548" s="4" t="s">
        <v>2751</v>
      </c>
      <c r="H548" s="4" t="s">
        <v>204</v>
      </c>
      <c r="I548" s="4"/>
      <c r="J548" s="4"/>
      <c r="K548" s="4"/>
      <c r="L548" s="4" t="s">
        <v>975</v>
      </c>
      <c r="M548" s="4"/>
      <c r="N548" s="4"/>
      <c r="O548" s="4"/>
      <c r="P548" s="4"/>
      <c r="Q548" s="4"/>
      <c r="R548" s="22"/>
      <c r="S548" s="4"/>
      <c r="T548" s="4" t="str">
        <f>IFERROR(VLOOKUP(UPPER(S548),LandGrants[],7,FALSE),"")</f>
        <v/>
      </c>
      <c r="U548" s="4" t="str">
        <f>IFERROR(VLOOKUP(S548,LandGrants[],9,FALSE),"")</f>
        <v/>
      </c>
      <c r="V548" s="5"/>
      <c r="W548" s="5"/>
      <c r="X548" s="5"/>
      <c r="Y548" s="5"/>
      <c r="Z548" s="5"/>
      <c r="AA548" s="5"/>
      <c r="AB548" s="5"/>
      <c r="AC548" s="5">
        <f>VALUE(SUBSTITUTE(SUBSTITUTE(SUBSTITUTE(RIGHT(B548,4),"HO",""),"O",""),"-",""))</f>
        <v>224</v>
      </c>
      <c r="AD548" s="5"/>
      <c r="AE548" s="5" t="str">
        <f>IF(ISBLANK(M548),"",IF(ISBLANK(N548),"",N548 &amp; " ") &amp; M548 &amp; " built in " &amp;R548 &amp; " on a tract of land called " &amp; S548 &amp; " patented by " &amp; TRIM(T548) &amp; " in " &amp; U548 &amp; ";  Original owner(s): " &amp; Q548)</f>
        <v/>
      </c>
      <c r="AF548" s="5" t="str">
        <f>"https://mht.maryland.gov/secure/medusa/PDF/Howard/"&amp;B548&amp;".pdf"</f>
        <v>https://mht.maryland.gov/secure/medusa/PDF/Howard/HO-224.pdf</v>
      </c>
    </row>
    <row r="549" spans="1:32" ht="72" x14ac:dyDescent="0.55000000000000004">
      <c r="A549" s="103" t="str">
        <f>HYPERLINK(AF549,B549)</f>
        <v>HO-038</v>
      </c>
      <c r="B549" t="s">
        <v>10184</v>
      </c>
      <c r="C549">
        <f>IFERROR(VALUE(SUBSTITUTE(B549,"HO-","")),9999)</f>
        <v>38</v>
      </c>
      <c r="D549" s="4" t="s">
        <v>1552</v>
      </c>
      <c r="E549" s="4" t="s">
        <v>1553</v>
      </c>
      <c r="F549" s="22" t="s">
        <v>3177</v>
      </c>
      <c r="G549" s="4" t="s">
        <v>2745</v>
      </c>
      <c r="H549" s="4" t="s">
        <v>212</v>
      </c>
      <c r="I549" s="4"/>
      <c r="J549" s="4"/>
      <c r="K549" s="4"/>
      <c r="L549" s="4" t="s">
        <v>975</v>
      </c>
      <c r="M549" s="4" t="s">
        <v>6446</v>
      </c>
      <c r="N549" s="4" t="s">
        <v>2604</v>
      </c>
      <c r="O549" s="4"/>
      <c r="P549" s="4"/>
      <c r="Q549" s="4" t="s">
        <v>6445</v>
      </c>
      <c r="R549" s="22" t="s">
        <v>6441</v>
      </c>
      <c r="S549" s="4" t="s">
        <v>4284</v>
      </c>
      <c r="T549" s="4" t="str">
        <f>IFERROR(VLOOKUP(UPPER(S549),LandGrants[],7,FALSE),"")</f>
        <v>1719-06</v>
      </c>
      <c r="U549" s="4" t="str">
        <f>IFERROR(VLOOKUP(S549,LandGrants[],9,FALSE),"")</f>
        <v xml:space="preserve"> Thomas  Worthington</v>
      </c>
      <c r="V549" s="5"/>
      <c r="W549" s="5"/>
      <c r="X549" s="5"/>
      <c r="Y549" s="5"/>
      <c r="Z549" s="5"/>
      <c r="AA549" s="5"/>
      <c r="AB549" s="5"/>
      <c r="AC549" s="5">
        <f>VALUE(SUBSTITUTE(SUBSTITUTE(SUBSTITUTE(RIGHT(B549,4),"HO",""),"O",""),"-",""))</f>
        <v>38</v>
      </c>
      <c r="AD549" s="5"/>
      <c r="AE549" s="5" t="str">
        <f>IF(ISBLANK(M549),"",IF(ISBLANK(N549),"",N549 &amp; " ") &amp; M549 &amp; " built in " &amp;R549 &amp; " on a tract of land called " &amp; S549 &amp; " patented by " &amp; TRIM(T549) &amp; " in " &amp; U549 &amp; ";  Original owner(s): " &amp; Q549)</f>
        <v>Razed Georgian Manor house built in 1770 (circa) on a tract of land called Broken Land patented by 1719-06 in  Thomas  Worthington;  Original owner(s): Henry Ridgely IV - he owned both Broken Land and Saplin Range so it may have been located on both (he had partnered with Worthington on Broken Land)</v>
      </c>
      <c r="AF549" s="5" t="str">
        <f>"https://mht.maryland.gov/secure/medusa/PDF/Howard/"&amp;B549&amp;".pdf"</f>
        <v>https://mht.maryland.gov/secure/medusa/PDF/Howard/HO-038.pdf</v>
      </c>
    </row>
    <row r="550" spans="1:32" ht="57.6" x14ac:dyDescent="0.55000000000000004">
      <c r="A550" s="103" t="str">
        <f>HYPERLINK(AF550,B550)</f>
        <v>PG: 62-6</v>
      </c>
      <c r="B550" t="s">
        <v>4058</v>
      </c>
      <c r="C550">
        <f>IFERROR(VALUE(SUBSTITUTE(B550,"HO-","")),9999)</f>
        <v>9999</v>
      </c>
      <c r="D550" s="4" t="s">
        <v>1552</v>
      </c>
      <c r="E550" s="4" t="s">
        <v>4059</v>
      </c>
      <c r="F550" s="22">
        <v>9401</v>
      </c>
      <c r="G550" s="12" t="s">
        <v>1552</v>
      </c>
      <c r="H550" s="4" t="s">
        <v>4060</v>
      </c>
      <c r="I550" s="4"/>
      <c r="J550" s="4"/>
      <c r="K550" s="4"/>
      <c r="L550" s="4"/>
      <c r="M550" s="4" t="s">
        <v>4061</v>
      </c>
      <c r="N550" s="4" t="s">
        <v>5974</v>
      </c>
      <c r="O550" s="4">
        <v>2015</v>
      </c>
      <c r="P550" s="4"/>
      <c r="Q550" s="4" t="s">
        <v>4062</v>
      </c>
      <c r="R550" s="22" t="s">
        <v>4802</v>
      </c>
      <c r="S550" s="4"/>
      <c r="T550" s="12" t="str">
        <f>IFERROR(VLOOKUP(UPPER(S550),LandGrants[],7,FALSE),"")</f>
        <v/>
      </c>
      <c r="U550" s="12" t="str">
        <f>IFERROR(VLOOKUP(S550,LandGrants[],9,FALSE),"")</f>
        <v/>
      </c>
      <c r="V550" s="4"/>
      <c r="W550" s="14" t="s">
        <v>1552</v>
      </c>
      <c r="X550" s="4"/>
      <c r="Y550" s="14" t="s">
        <v>4063</v>
      </c>
      <c r="Z550" s="14" t="s">
        <v>1552</v>
      </c>
      <c r="AA550" s="4"/>
      <c r="AB550" s="5"/>
      <c r="AC550" s="5">
        <f>VALUE(SUBSTITUTE(SUBSTITUTE(SUBSTITUTE(RIGHT(B550,4),"HO",""),"O",""),"-",""))</f>
        <v>626</v>
      </c>
      <c r="AD550" s="5" t="s">
        <v>136</v>
      </c>
      <c r="AE550" s="5" t="str">
        <f>IF(ISBLANK(M550),"",IF(ISBLANK(N550),"",N550 &amp; " ") &amp; M550 &amp; " built in " &amp;R550 &amp; " on a tract of land called " &amp; S550 &amp; " patented by " &amp; TRIM(T550) &amp; " in " &amp; U550 &amp; ";  Original owner(s): " &amp; Q550)</f>
        <v>Publicly-owned 5-part brick Georgian mansion built in 1770-1783 (bef) on a tract of land called  patented by  in ;  Original owner(s): Thomas Snowden (1722-1770)</v>
      </c>
      <c r="AF550" s="5" t="str">
        <f>"https://mht.maryland.gov/secure/medusa/PDF/Howard/"&amp;B550&amp;".pdf"</f>
        <v>https://mht.maryland.gov/secure/medusa/PDF/Howard/PG: 62-6.pdf</v>
      </c>
    </row>
    <row r="551" spans="1:32" ht="57.6" x14ac:dyDescent="0.55000000000000004">
      <c r="A551" s="103" t="str">
        <f>HYPERLINK(AF551,B551)</f>
        <v>HO-085</v>
      </c>
      <c r="B551" t="s">
        <v>10225</v>
      </c>
      <c r="C551">
        <f>IFERROR(VALUE(SUBSTITUTE(B551,"HO-","")),9999)</f>
        <v>85</v>
      </c>
      <c r="D551" s="4" t="s">
        <v>1554</v>
      </c>
      <c r="E551" s="4" t="s">
        <v>1555</v>
      </c>
      <c r="F551" s="22" t="s">
        <v>3178</v>
      </c>
      <c r="G551" s="4" t="s">
        <v>2079</v>
      </c>
      <c r="H551" s="4" t="s">
        <v>36</v>
      </c>
      <c r="I551" s="4"/>
      <c r="J551" s="4" t="s">
        <v>136</v>
      </c>
      <c r="K551" s="4"/>
      <c r="L551" s="4" t="s">
        <v>2581</v>
      </c>
      <c r="M551" s="4"/>
      <c r="N551" s="4" t="s">
        <v>5973</v>
      </c>
      <c r="O551" s="4">
        <v>2000</v>
      </c>
      <c r="P551" s="4" t="s">
        <v>3981</v>
      </c>
      <c r="Q551" s="4" t="s">
        <v>3983</v>
      </c>
      <c r="R551" s="22" t="s">
        <v>3984</v>
      </c>
      <c r="S551" s="4" t="s">
        <v>3982</v>
      </c>
      <c r="T551" s="4" t="str">
        <f>IFERROR(VLOOKUP(UPPER(S551),LandGrants[],7,FALSE),"")</f>
        <v/>
      </c>
      <c r="U551" s="4" t="str">
        <f>IFERROR(VLOOKUP(S551,LandGrants[],9,FALSE),"")</f>
        <v/>
      </c>
      <c r="V551" s="5" t="s">
        <v>3985</v>
      </c>
      <c r="W551" s="5"/>
      <c r="X551" s="5"/>
      <c r="Y551" s="11" t="s">
        <v>4009</v>
      </c>
      <c r="Z551" s="5"/>
      <c r="AA551" s="5"/>
      <c r="AB551" s="5"/>
      <c r="AC551" s="5">
        <f>VALUE(SUBSTITUTE(SUBSTITUTE(SUBSTITUTE(RIGHT(B551,4),"HO",""),"O",""),"-",""))</f>
        <v>85</v>
      </c>
      <c r="AD551" s="5"/>
      <c r="AE551" s="5" t="str">
        <f>IF(ISBLANK(M551),"",IF(ISBLANK(N551),"",N551 &amp; " ") &amp; M551 &amp; " built in " &amp;R551 &amp; " on a tract of land called " &amp; S551 &amp; " patented by " &amp; TRIM(T551) &amp; " in " &amp; U551 &amp; ";  Original owner(s): " &amp; Q551)</f>
        <v/>
      </c>
      <c r="AF551" s="5" t="str">
        <f>"https://mht.maryland.gov/secure/medusa/PDF/Howard/"&amp;B551&amp;".pdf"</f>
        <v>https://mht.maryland.gov/secure/medusa/PDF/Howard/HO-085.pdf</v>
      </c>
    </row>
    <row r="552" spans="1:32" ht="57.6" x14ac:dyDescent="0.55000000000000004">
      <c r="A552" s="103" t="str">
        <f>HYPERLINK(AF552,B552)</f>
        <v>HO-393</v>
      </c>
      <c r="B552" t="s">
        <v>1556</v>
      </c>
      <c r="C552">
        <f>IFERROR(VALUE(SUBSTITUTE(B552,"HO-","")),9999)</f>
        <v>393</v>
      </c>
      <c r="D552" s="4" t="s">
        <v>1557</v>
      </c>
      <c r="E552" s="4" t="s">
        <v>1558</v>
      </c>
      <c r="F552" s="22" t="s">
        <v>3179</v>
      </c>
      <c r="G552" s="4" t="s">
        <v>2677</v>
      </c>
      <c r="H552" s="4" t="s">
        <v>47</v>
      </c>
      <c r="I552" s="4"/>
      <c r="J552" s="4"/>
      <c r="K552" s="4"/>
      <c r="L552" s="4" t="s">
        <v>975</v>
      </c>
      <c r="M552" s="4"/>
      <c r="N552" s="4"/>
      <c r="O552" s="4"/>
      <c r="P552" s="4"/>
      <c r="Q552" s="4"/>
      <c r="R552" s="22"/>
      <c r="S552" s="4"/>
      <c r="T552" s="4" t="str">
        <f>IFERROR(VLOOKUP(UPPER(S552),LandGrants[],7,FALSE),"")</f>
        <v/>
      </c>
      <c r="U552" s="4" t="str">
        <f>IFERROR(VLOOKUP(S552,LandGrants[],9,FALSE),"")</f>
        <v/>
      </c>
      <c r="V552" s="5"/>
      <c r="W552" s="5"/>
      <c r="X552" s="5"/>
      <c r="Y552" s="5"/>
      <c r="Z552" s="5"/>
      <c r="AA552" s="5"/>
      <c r="AB552" s="5"/>
      <c r="AC552" s="5">
        <f>VALUE(SUBSTITUTE(SUBSTITUTE(SUBSTITUTE(RIGHT(B552,4),"HO",""),"O",""),"-",""))</f>
        <v>393</v>
      </c>
      <c r="AD552" s="5"/>
      <c r="AE552" s="5" t="str">
        <f>IF(ISBLANK(M552),"",IF(ISBLANK(N552),"",N552 &amp; " ") &amp; M552 &amp; " built in " &amp;R552 &amp; " on a tract of land called " &amp; S552 &amp; " patented by " &amp; TRIM(T552) &amp; " in " &amp; U552 &amp; ";  Original owner(s): " &amp; Q552)</f>
        <v/>
      </c>
      <c r="AF552" s="5" t="str">
        <f>"https://mht.maryland.gov/secure/medusa/PDF/Howard/"&amp;B552&amp;".pdf"</f>
        <v>https://mht.maryland.gov/secure/medusa/PDF/Howard/HO-393.pdf</v>
      </c>
    </row>
    <row r="553" spans="1:32" ht="57.6" x14ac:dyDescent="0.55000000000000004">
      <c r="A553" s="103" t="str">
        <f>HYPERLINK(AF553,B553)</f>
        <v>HO-040</v>
      </c>
      <c r="B553" t="s">
        <v>10186</v>
      </c>
      <c r="C553">
        <f>IFERROR(VALUE(SUBSTITUTE(B553,"HO-","")),9999)</f>
        <v>40</v>
      </c>
      <c r="D553" s="4" t="s">
        <v>1559</v>
      </c>
      <c r="E553" s="4" t="s">
        <v>1560</v>
      </c>
      <c r="F553" s="22" t="s">
        <v>2585</v>
      </c>
      <c r="G553" s="4" t="s">
        <v>1560</v>
      </c>
      <c r="H553" s="4" t="s">
        <v>71</v>
      </c>
      <c r="I553" s="4"/>
      <c r="J553" s="4"/>
      <c r="K553" s="4"/>
      <c r="L553" s="4" t="s">
        <v>2585</v>
      </c>
      <c r="M553" s="4"/>
      <c r="N553" s="4" t="s">
        <v>2604</v>
      </c>
      <c r="O553" s="4">
        <v>1991</v>
      </c>
      <c r="P553" s="4"/>
      <c r="Q553" s="4"/>
      <c r="R553" s="22"/>
      <c r="S553" s="4"/>
      <c r="T553" s="4" t="str">
        <f>IFERROR(VLOOKUP(UPPER(S553),LandGrants[],7,FALSE),"")</f>
        <v/>
      </c>
      <c r="U553" s="4" t="str">
        <f>IFERROR(VLOOKUP(S553,LandGrants[],9,FALSE),"")</f>
        <v/>
      </c>
      <c r="V553" s="5"/>
      <c r="W553" s="5"/>
      <c r="X553" s="5"/>
      <c r="Y553" s="5"/>
      <c r="Z553" s="5"/>
      <c r="AA553" s="5"/>
      <c r="AB553" s="5"/>
      <c r="AC553" s="5">
        <f>VALUE(SUBSTITUTE(SUBSTITUTE(SUBSTITUTE(RIGHT(B553,4),"HO",""),"O",""),"-",""))</f>
        <v>40</v>
      </c>
      <c r="AD553" s="5"/>
      <c r="AE553" s="5" t="str">
        <f>IF(ISBLANK(M553),"",IF(ISBLANK(N553),"",N553 &amp; " ") &amp; M553 &amp; " built in " &amp;R553 &amp; " on a tract of land called " &amp; S553 &amp; " patented by " &amp; TRIM(T553) &amp; " in " &amp; U553 &amp; ";  Original owner(s): " &amp; Q553)</f>
        <v/>
      </c>
      <c r="AF553" s="5" t="str">
        <f>"https://mht.maryland.gov/secure/medusa/PDF/Howard/"&amp;B553&amp;".pdf"</f>
        <v>https://mht.maryland.gov/secure/medusa/PDF/Howard/HO-040.pdf</v>
      </c>
    </row>
    <row r="554" spans="1:32" ht="72" x14ac:dyDescent="0.55000000000000004">
      <c r="A554" s="103" t="str">
        <f>HYPERLINK(AF554,B554)</f>
        <v>HO-049</v>
      </c>
      <c r="B554" t="s">
        <v>10195</v>
      </c>
      <c r="C554">
        <f>IFERROR(VALUE(SUBSTITUTE(B554,"HO-","")),9999)</f>
        <v>49</v>
      </c>
      <c r="D554" s="4" t="s">
        <v>1561</v>
      </c>
      <c r="E554" s="4" t="s">
        <v>1562</v>
      </c>
      <c r="F554" s="22" t="s">
        <v>3180</v>
      </c>
      <c r="G554" s="4" t="s">
        <v>3181</v>
      </c>
      <c r="H554" s="4" t="s">
        <v>40</v>
      </c>
      <c r="I554" s="4" t="s">
        <v>136</v>
      </c>
      <c r="J554" s="4"/>
      <c r="K554" s="4"/>
      <c r="L554" s="4" t="s">
        <v>2585</v>
      </c>
      <c r="M554" s="4" t="s">
        <v>10255</v>
      </c>
      <c r="N554" s="4"/>
      <c r="O554" s="4">
        <v>2017</v>
      </c>
      <c r="P554" s="4" t="s">
        <v>10256</v>
      </c>
      <c r="Q554" s="4" t="s">
        <v>10257</v>
      </c>
      <c r="R554" s="22" t="s">
        <v>4819</v>
      </c>
      <c r="S554" s="4" t="s">
        <v>8947</v>
      </c>
      <c r="T554" s="4" t="str">
        <f>IFERROR(VLOOKUP(UPPER(S554),LandGrants[],7,FALSE),"")</f>
        <v>1716-01</v>
      </c>
      <c r="U554" s="4" t="str">
        <f>IFERROR(VLOOKUP(S554,LandGrants[],9,FALSE),"")</f>
        <v xml:space="preserve"> William  Gardner</v>
      </c>
      <c r="V554" s="5"/>
      <c r="W554" s="5"/>
      <c r="X554" s="5"/>
      <c r="Y554" s="5"/>
      <c r="Z554" s="5"/>
      <c r="AA554" s="5"/>
      <c r="AB554" s="5"/>
      <c r="AC554" s="5">
        <f>VALUE(SUBSTITUTE(SUBSTITUTE(SUBSTITUTE(RIGHT(B554,4),"HO",""),"O",""),"-",""))</f>
        <v>49</v>
      </c>
      <c r="AD554" s="5"/>
      <c r="AE554" s="5" t="str">
        <f>IF(ISBLANK(M554),"",IF(ISBLANK(N554),"",N554 &amp; " ") &amp; M554 &amp; " built in " &amp;R554 &amp; " on a tract of land called " &amp; S554 &amp; " patented by " &amp; TRIM(T554) &amp; " in " &amp; U554 &amp; ";  Original owner(s): " &amp; Q554)</f>
        <v>2.5-story stone 5x2 bay gable-roofed house built in 1808 on a tract of land called Gardiners Gardin patented by 1716-01 in  William  Gardner;  Original owner(s): John Worthington Dorsey built the house for his son Thomas Beale Dorsey on what appears to be Gardiners Gardin later resurveyed as Mt. Hebron</v>
      </c>
      <c r="AF554" s="5" t="str">
        <f>"https://mht.maryland.gov/secure/medusa/PDF/Howard/"&amp;B554&amp;".pdf"</f>
        <v>https://mht.maryland.gov/secure/medusa/PDF/Howard/HO-049.pdf</v>
      </c>
    </row>
    <row r="555" spans="1:32" ht="57.6" x14ac:dyDescent="0.55000000000000004">
      <c r="A555" s="103" t="str">
        <f>HYPERLINK(AF555,B555)</f>
        <v>HO-059</v>
      </c>
      <c r="B555" t="s">
        <v>10205</v>
      </c>
      <c r="C555">
        <f>IFERROR(VALUE(SUBSTITUTE(B555,"HO-","")),9999)</f>
        <v>59</v>
      </c>
      <c r="D555" s="4" t="s">
        <v>1563</v>
      </c>
      <c r="E555" s="4" t="s">
        <v>1564</v>
      </c>
      <c r="F555" s="22" t="s">
        <v>3182</v>
      </c>
      <c r="G555" s="4" t="s">
        <v>3183</v>
      </c>
      <c r="H555" s="4" t="s">
        <v>40</v>
      </c>
      <c r="I555" s="4" t="s">
        <v>136</v>
      </c>
      <c r="J555" s="4"/>
      <c r="K555" s="4"/>
      <c r="L555" s="4" t="s">
        <v>2585</v>
      </c>
      <c r="M555" s="4"/>
      <c r="N555" s="4"/>
      <c r="O555" s="4"/>
      <c r="P555" s="4"/>
      <c r="Q555" s="4"/>
      <c r="R555" s="22"/>
      <c r="S555" s="4"/>
      <c r="T555" s="4" t="str">
        <f>IFERROR(VLOOKUP(UPPER(S555),LandGrants[],7,FALSE),"")</f>
        <v/>
      </c>
      <c r="U555" s="4" t="str">
        <f>IFERROR(VLOOKUP(S555,LandGrants[],9,FALSE),"")</f>
        <v/>
      </c>
      <c r="V555" s="5"/>
      <c r="W555" s="5"/>
      <c r="X555" s="5"/>
      <c r="Y555" s="5"/>
      <c r="Z555" s="5"/>
      <c r="AA555" s="5"/>
      <c r="AB555" s="5"/>
      <c r="AC555" s="5">
        <f>VALUE(SUBSTITUTE(SUBSTITUTE(SUBSTITUTE(RIGHT(B555,4),"HO",""),"O",""),"-",""))</f>
        <v>59</v>
      </c>
      <c r="AD555" s="5"/>
      <c r="AE555" s="5" t="str">
        <f>IF(ISBLANK(M555),"",IF(ISBLANK(N555),"",N555 &amp; " ") &amp; M555 &amp; " built in " &amp;R555 &amp; " on a tract of land called " &amp; S555 &amp; " patented by " &amp; TRIM(T555) &amp; " in " &amp; U555 &amp; ";  Original owner(s): " &amp; Q555)</f>
        <v/>
      </c>
      <c r="AF555" s="5" t="str">
        <f>"https://mht.maryland.gov/secure/medusa/PDF/Howard/"&amp;B555&amp;".pdf"</f>
        <v>https://mht.maryland.gov/secure/medusa/PDF/Howard/HO-059.pdf</v>
      </c>
    </row>
    <row r="556" spans="1:32" ht="57.6" x14ac:dyDescent="0.55000000000000004">
      <c r="A556" s="103" t="str">
        <f>HYPERLINK(AF556,B556)</f>
        <v>HO-557</v>
      </c>
      <c r="B556" t="s">
        <v>1565</v>
      </c>
      <c r="C556">
        <f>IFERROR(VALUE(SUBSTITUTE(B556,"HO-","")),9999)</f>
        <v>557</v>
      </c>
      <c r="D556" s="4" t="s">
        <v>1566</v>
      </c>
      <c r="E556" s="4" t="s">
        <v>1567</v>
      </c>
      <c r="F556" s="22" t="s">
        <v>3184</v>
      </c>
      <c r="G556" s="4" t="s">
        <v>3185</v>
      </c>
      <c r="H556" s="4" t="s">
        <v>40</v>
      </c>
      <c r="I556" s="4"/>
      <c r="J556" s="4"/>
      <c r="K556" s="4"/>
      <c r="L556" s="4" t="s">
        <v>2585</v>
      </c>
      <c r="M556" s="4"/>
      <c r="N556" s="4"/>
      <c r="O556" s="4"/>
      <c r="P556" s="4"/>
      <c r="Q556" s="4"/>
      <c r="R556" s="22"/>
      <c r="S556" s="4"/>
      <c r="T556" s="4" t="str">
        <f>IFERROR(VLOOKUP(UPPER(S556),LandGrants[],7,FALSE),"")</f>
        <v/>
      </c>
      <c r="U556" s="4" t="str">
        <f>IFERROR(VLOOKUP(S556,LandGrants[],9,FALSE),"")</f>
        <v/>
      </c>
      <c r="V556" s="5"/>
      <c r="W556" s="5"/>
      <c r="X556" s="5"/>
      <c r="Y556" s="5"/>
      <c r="Z556" s="5"/>
      <c r="AA556" s="5"/>
      <c r="AB556" s="5"/>
      <c r="AC556" s="5">
        <f>VALUE(SUBSTITUTE(SUBSTITUTE(SUBSTITUTE(RIGHT(B556,4),"HO",""),"O",""),"-",""))</f>
        <v>557</v>
      </c>
      <c r="AD556" s="5"/>
      <c r="AE556" s="5" t="str">
        <f>IF(ISBLANK(M556),"",IF(ISBLANK(N556),"",N556 &amp; " ") &amp; M556 &amp; " built in " &amp;R556 &amp; " on a tract of land called " &amp; S556 &amp; " patented by " &amp; TRIM(T556) &amp; " in " &amp; U556 &amp; ";  Original owner(s): " &amp; Q556)</f>
        <v/>
      </c>
      <c r="AF556" s="5" t="str">
        <f>"https://mht.maryland.gov/secure/medusa/PDF/Howard/"&amp;B556&amp;".pdf"</f>
        <v>https://mht.maryland.gov/secure/medusa/PDF/Howard/HO-557.pdf</v>
      </c>
    </row>
    <row r="557" spans="1:32" ht="57.6" x14ac:dyDescent="0.55000000000000004">
      <c r="A557" s="103" t="str">
        <f>HYPERLINK(AF557,B557)</f>
        <v>HO-800</v>
      </c>
      <c r="B557" t="s">
        <v>1568</v>
      </c>
      <c r="C557">
        <f>IFERROR(VALUE(SUBSTITUTE(B557,"HO-","")),9999)</f>
        <v>800</v>
      </c>
      <c r="D557" s="4" t="s">
        <v>1569</v>
      </c>
      <c r="E557" s="4" t="s">
        <v>1560</v>
      </c>
      <c r="F557" s="22" t="s">
        <v>2585</v>
      </c>
      <c r="G557" s="4" t="s">
        <v>1560</v>
      </c>
      <c r="H557" s="4" t="s">
        <v>3926</v>
      </c>
      <c r="I557" s="4" t="s">
        <v>136</v>
      </c>
      <c r="J557" s="4"/>
      <c r="K557" s="4"/>
      <c r="L557" s="4" t="s">
        <v>2585</v>
      </c>
      <c r="M557" s="4"/>
      <c r="N557" s="4"/>
      <c r="O557" s="4"/>
      <c r="P557" s="4"/>
      <c r="Q557" s="4"/>
      <c r="R557" s="22"/>
      <c r="S557" s="4"/>
      <c r="T557" s="4" t="str">
        <f>IFERROR(VLOOKUP(UPPER(S557),LandGrants[],7,FALSE),"")</f>
        <v/>
      </c>
      <c r="U557" s="4" t="str">
        <f>IFERROR(VLOOKUP(S557,LandGrants[],9,FALSE),"")</f>
        <v/>
      </c>
      <c r="V557" s="5"/>
      <c r="W557" s="5"/>
      <c r="X557" s="5"/>
      <c r="Y557" s="5"/>
      <c r="Z557" s="5"/>
      <c r="AA557" s="5"/>
      <c r="AB557" s="5"/>
      <c r="AC557" s="5">
        <f>VALUE(SUBSTITUTE(SUBSTITUTE(SUBSTITUTE(RIGHT(B557,4),"HO",""),"O",""),"-",""))</f>
        <v>800</v>
      </c>
      <c r="AD557" s="5"/>
      <c r="AE557" s="5" t="str">
        <f>IF(ISBLANK(M557),"",IF(ISBLANK(N557),"",N557 &amp; " ") &amp; M557 &amp; " built in " &amp;R557 &amp; " on a tract of land called " &amp; S557 &amp; " patented by " &amp; TRIM(T557) &amp; " in " &amp; U557 &amp; ";  Original owner(s): " &amp; Q557)</f>
        <v/>
      </c>
      <c r="AF557" s="5" t="str">
        <f>"https://mht.maryland.gov/secure/medusa/PDF/Howard/"&amp;B557&amp;".pdf"</f>
        <v>https://mht.maryland.gov/secure/medusa/PDF/Howard/HO-800.pdf</v>
      </c>
    </row>
    <row r="558" spans="1:32" ht="57.6" x14ac:dyDescent="0.55000000000000004">
      <c r="A558" s="103" t="str">
        <f>HYPERLINK(AF558,B558)</f>
        <v>HO-916</v>
      </c>
      <c r="B558" t="s">
        <v>1570</v>
      </c>
      <c r="C558">
        <f>IFERROR(VALUE(SUBSTITUTE(B558,"HO-","")),9999)</f>
        <v>916</v>
      </c>
      <c r="D558" s="4" t="s">
        <v>1571</v>
      </c>
      <c r="E558" s="4" t="s">
        <v>1572</v>
      </c>
      <c r="F558" s="22" t="s">
        <v>3186</v>
      </c>
      <c r="G558" s="4" t="s">
        <v>284</v>
      </c>
      <c r="H558" s="4" t="s">
        <v>234</v>
      </c>
      <c r="I558" s="4" t="s">
        <v>136</v>
      </c>
      <c r="J558" s="4"/>
      <c r="K558" s="4"/>
      <c r="L558" s="4" t="s">
        <v>2585</v>
      </c>
      <c r="M558" s="4"/>
      <c r="N558" s="4"/>
      <c r="O558" s="4"/>
      <c r="P558" s="4"/>
      <c r="Q558" s="4"/>
      <c r="R558" s="22"/>
      <c r="S558" s="4"/>
      <c r="T558" s="4" t="str">
        <f>IFERROR(VLOOKUP(UPPER(S558),LandGrants[],7,FALSE),"")</f>
        <v/>
      </c>
      <c r="U558" s="4" t="str">
        <f>IFERROR(VLOOKUP(S558,LandGrants[],9,FALSE),"")</f>
        <v/>
      </c>
      <c r="V558" s="5"/>
      <c r="W558" s="5"/>
      <c r="X558" s="5"/>
      <c r="Y558" s="5"/>
      <c r="Z558" s="5"/>
      <c r="AA558" s="5"/>
      <c r="AB558" s="5"/>
      <c r="AC558" s="5">
        <f>VALUE(SUBSTITUTE(SUBSTITUTE(SUBSTITUTE(RIGHT(B558,4),"HO",""),"O",""),"-",""))</f>
        <v>916</v>
      </c>
      <c r="AD558" s="5"/>
      <c r="AE558" s="5" t="str">
        <f>IF(ISBLANK(M558),"",IF(ISBLANK(N558),"",N558 &amp; " ") &amp; M558 &amp; " built in " &amp;R558 &amp; " on a tract of land called " &amp; S558 &amp; " patented by " &amp; TRIM(T558) &amp; " in " &amp; U558 &amp; ";  Original owner(s): " &amp; Q558)</f>
        <v/>
      </c>
      <c r="AF558" s="5" t="str">
        <f>"https://mht.maryland.gov/secure/medusa/PDF/Howard/"&amp;B558&amp;".pdf"</f>
        <v>https://mht.maryland.gov/secure/medusa/PDF/Howard/HO-916.pdf</v>
      </c>
    </row>
    <row r="559" spans="1:32" ht="57.6" x14ac:dyDescent="0.55000000000000004">
      <c r="A559" s="103" t="str">
        <f>HYPERLINK(AF559,B559)</f>
        <v>HO-618</v>
      </c>
      <c r="B559" t="s">
        <v>1573</v>
      </c>
      <c r="C559">
        <f>IFERROR(VALUE(SUBSTITUTE(B559,"HO-","")),9999)</f>
        <v>618</v>
      </c>
      <c r="D559" s="4" t="s">
        <v>1574</v>
      </c>
      <c r="E559" s="4" t="s">
        <v>1575</v>
      </c>
      <c r="F559" s="22" t="s">
        <v>3187</v>
      </c>
      <c r="G559" s="4" t="s">
        <v>2869</v>
      </c>
      <c r="H559" s="4" t="s">
        <v>40</v>
      </c>
      <c r="I559" s="4"/>
      <c r="J559" s="4"/>
      <c r="K559" s="4"/>
      <c r="L559" s="4" t="s">
        <v>975</v>
      </c>
      <c r="M559" s="4"/>
      <c r="N559" s="4"/>
      <c r="O559" s="4"/>
      <c r="P559" s="4"/>
      <c r="Q559" s="4"/>
      <c r="R559" s="22"/>
      <c r="S559" s="4"/>
      <c r="T559" s="4" t="str">
        <f>IFERROR(VLOOKUP(UPPER(S559),LandGrants[],7,FALSE),"")</f>
        <v/>
      </c>
      <c r="U559" s="4" t="str">
        <f>IFERROR(VLOOKUP(S559,LandGrants[],9,FALSE),"")</f>
        <v/>
      </c>
      <c r="V559" s="5"/>
      <c r="W559" s="5"/>
      <c r="X559" s="5"/>
      <c r="Y559" s="5"/>
      <c r="Z559" s="5"/>
      <c r="AA559" s="5"/>
      <c r="AB559" s="5"/>
      <c r="AC559" s="5">
        <f>VALUE(SUBSTITUTE(SUBSTITUTE(SUBSTITUTE(RIGHT(B559,4),"HO",""),"O",""),"-",""))</f>
        <v>618</v>
      </c>
      <c r="AD559" s="5"/>
      <c r="AE559" s="5" t="str">
        <f>IF(ISBLANK(M559),"",IF(ISBLANK(N559),"",N559 &amp; " ") &amp; M559 &amp; " built in " &amp;R559 &amp; " on a tract of land called " &amp; S559 &amp; " patented by " &amp; TRIM(T559) &amp; " in " &amp; U559 &amp; ";  Original owner(s): " &amp; Q559)</f>
        <v/>
      </c>
      <c r="AF559" s="5" t="str">
        <f>"https://mht.maryland.gov/secure/medusa/PDF/Howard/"&amp;B559&amp;".pdf"</f>
        <v>https://mht.maryland.gov/secure/medusa/PDF/Howard/HO-618.pdf</v>
      </c>
    </row>
    <row r="560" spans="1:32" ht="57.6" x14ac:dyDescent="0.55000000000000004">
      <c r="A560" s="103" t="str">
        <f>HYPERLINK(AF560,B560)</f>
        <v>HO-516</v>
      </c>
      <c r="B560" t="s">
        <v>1576</v>
      </c>
      <c r="C560">
        <f>IFERROR(VALUE(SUBSTITUTE(B560,"HO-","")),9999)</f>
        <v>516</v>
      </c>
      <c r="D560" s="4" t="s">
        <v>1577</v>
      </c>
      <c r="E560" s="4" t="s">
        <v>1578</v>
      </c>
      <c r="F560" s="22" t="s">
        <v>3188</v>
      </c>
      <c r="G560" s="4" t="s">
        <v>3189</v>
      </c>
      <c r="H560" s="4" t="s">
        <v>47</v>
      </c>
      <c r="I560" s="4" t="s">
        <v>136</v>
      </c>
      <c r="J560" s="4"/>
      <c r="K560" s="4"/>
      <c r="L560" s="4" t="s">
        <v>975</v>
      </c>
      <c r="M560" s="4"/>
      <c r="N560" s="4"/>
      <c r="O560" s="4"/>
      <c r="P560" s="4"/>
      <c r="Q560" s="4"/>
      <c r="R560" s="22"/>
      <c r="S560" s="4"/>
      <c r="T560" s="4" t="str">
        <f>IFERROR(VLOOKUP(UPPER(S560),LandGrants[],7,FALSE),"")</f>
        <v/>
      </c>
      <c r="U560" s="4" t="str">
        <f>IFERROR(VLOOKUP(S560,LandGrants[],9,FALSE),"")</f>
        <v/>
      </c>
      <c r="V560" s="5"/>
      <c r="W560" s="5"/>
      <c r="X560" s="5"/>
      <c r="Y560" s="5"/>
      <c r="Z560" s="5"/>
      <c r="AA560" s="5"/>
      <c r="AB560" s="5"/>
      <c r="AC560" s="5">
        <f>VALUE(SUBSTITUTE(SUBSTITUTE(SUBSTITUTE(RIGHT(B560,4),"HO",""),"O",""),"-",""))</f>
        <v>516</v>
      </c>
      <c r="AD560" s="5"/>
      <c r="AE560" s="5" t="str">
        <f>IF(ISBLANK(M560),"",IF(ISBLANK(N560),"",N560 &amp; " ") &amp; M560 &amp; " built in " &amp;R560 &amp; " on a tract of land called " &amp; S560 &amp; " patented by " &amp; TRIM(T560) &amp; " in " &amp; U560 &amp; ";  Original owner(s): " &amp; Q560)</f>
        <v/>
      </c>
      <c r="AF560" s="5" t="str">
        <f>"https://mht.maryland.gov/secure/medusa/PDF/Howard/"&amp;B560&amp;".pdf"</f>
        <v>https://mht.maryland.gov/secure/medusa/PDF/Howard/HO-516.pdf</v>
      </c>
    </row>
    <row r="561" spans="1:32" ht="57.6" x14ac:dyDescent="0.55000000000000004">
      <c r="A561" s="103" t="str">
        <f>HYPERLINK(AF561,B561)</f>
        <v>HO-182</v>
      </c>
      <c r="B561" t="s">
        <v>1579</v>
      </c>
      <c r="C561">
        <f>IFERROR(VALUE(SUBSTITUTE(B561,"HO-","")),9999)</f>
        <v>182</v>
      </c>
      <c r="D561" s="4" t="s">
        <v>1580</v>
      </c>
      <c r="E561" s="4" t="s">
        <v>1581</v>
      </c>
      <c r="F561" s="22" t="s">
        <v>3190</v>
      </c>
      <c r="G561" s="4" t="s">
        <v>2802</v>
      </c>
      <c r="H561" s="4" t="s">
        <v>40</v>
      </c>
      <c r="I561" s="4"/>
      <c r="J561" s="4"/>
      <c r="K561" s="4"/>
      <c r="L561" s="4" t="s">
        <v>975</v>
      </c>
      <c r="M561" s="4"/>
      <c r="N561" s="4"/>
      <c r="O561" s="4"/>
      <c r="P561" s="4"/>
      <c r="Q561" s="4"/>
      <c r="R561" s="22"/>
      <c r="S561" s="4"/>
      <c r="T561" s="4" t="str">
        <f>IFERROR(VLOOKUP(UPPER(S561),LandGrants[],7,FALSE),"")</f>
        <v/>
      </c>
      <c r="U561" s="4" t="str">
        <f>IFERROR(VLOOKUP(S561,LandGrants[],9,FALSE),"")</f>
        <v/>
      </c>
      <c r="V561" s="5"/>
      <c r="W561" s="5"/>
      <c r="X561" s="5"/>
      <c r="Y561" s="5"/>
      <c r="Z561" s="5"/>
      <c r="AA561" s="5"/>
      <c r="AB561" s="5"/>
      <c r="AC561" s="5">
        <f>VALUE(SUBSTITUTE(SUBSTITUTE(SUBSTITUTE(RIGHT(B561,4),"HO",""),"O",""),"-",""))</f>
        <v>182</v>
      </c>
      <c r="AD561" s="5"/>
      <c r="AE561" s="5" t="str">
        <f>IF(ISBLANK(M561),"",IF(ISBLANK(N561),"",N561 &amp; " ") &amp; M561 &amp; " built in " &amp;R561 &amp; " on a tract of land called " &amp; S561 &amp; " patented by " &amp; TRIM(T561) &amp; " in " &amp; U561 &amp; ";  Original owner(s): " &amp; Q561)</f>
        <v/>
      </c>
      <c r="AF561" s="5" t="str">
        <f>"https://mht.maryland.gov/secure/medusa/PDF/Howard/"&amp;B561&amp;".pdf"</f>
        <v>https://mht.maryland.gov/secure/medusa/PDF/Howard/HO-182.pdf</v>
      </c>
    </row>
    <row r="562" spans="1:32" ht="57.6" x14ac:dyDescent="0.55000000000000004">
      <c r="A562" s="103" t="str">
        <f>HYPERLINK(AF562,B562)</f>
        <v>HO-509</v>
      </c>
      <c r="B562" t="s">
        <v>1582</v>
      </c>
      <c r="C562">
        <f>IFERROR(VALUE(SUBSTITUTE(B562,"HO-","")),9999)</f>
        <v>509</v>
      </c>
      <c r="D562" s="4" t="s">
        <v>1583</v>
      </c>
      <c r="E562" s="4" t="s">
        <v>139</v>
      </c>
      <c r="F562" s="22" t="s">
        <v>2585</v>
      </c>
      <c r="G562" s="4" t="s">
        <v>139</v>
      </c>
      <c r="H562" s="4" t="s">
        <v>47</v>
      </c>
      <c r="I562" s="4"/>
      <c r="J562" s="4"/>
      <c r="K562" s="4"/>
      <c r="L562" s="4" t="s">
        <v>975</v>
      </c>
      <c r="M562" s="4"/>
      <c r="N562" s="4"/>
      <c r="O562" s="4"/>
      <c r="P562" s="4"/>
      <c r="Q562" s="4"/>
      <c r="R562" s="22"/>
      <c r="S562" s="4"/>
      <c r="T562" s="4" t="str">
        <f>IFERROR(VLOOKUP(UPPER(S562),LandGrants[],7,FALSE),"")</f>
        <v/>
      </c>
      <c r="U562" s="4" t="str">
        <f>IFERROR(VLOOKUP(S562,LandGrants[],9,FALSE),"")</f>
        <v/>
      </c>
      <c r="V562" s="5"/>
      <c r="W562" s="5"/>
      <c r="X562" s="5"/>
      <c r="Y562" s="5"/>
      <c r="Z562" s="5"/>
      <c r="AA562" s="5"/>
      <c r="AB562" s="5"/>
      <c r="AC562" s="5">
        <f>VALUE(SUBSTITUTE(SUBSTITUTE(SUBSTITUTE(RIGHT(B562,4),"HO",""),"O",""),"-",""))</f>
        <v>509</v>
      </c>
      <c r="AD562" s="5"/>
      <c r="AE562" s="5" t="str">
        <f>IF(ISBLANK(M562),"",IF(ISBLANK(N562),"",N562 &amp; " ") &amp; M562 &amp; " built in " &amp;R562 &amp; " on a tract of land called " &amp; S562 &amp; " patented by " &amp; TRIM(T562) &amp; " in " &amp; U562 &amp; ";  Original owner(s): " &amp; Q562)</f>
        <v/>
      </c>
      <c r="AF562" s="5" t="str">
        <f>"https://mht.maryland.gov/secure/medusa/PDF/Howard/"&amp;B562&amp;".pdf"</f>
        <v>https://mht.maryland.gov/secure/medusa/PDF/Howard/HO-509.pdf</v>
      </c>
    </row>
    <row r="563" spans="1:32" ht="57.6" x14ac:dyDescent="0.55000000000000004">
      <c r="A563" s="103" t="str">
        <f>HYPERLINK(AF563,B563)</f>
        <v>HO-431</v>
      </c>
      <c r="B563" t="s">
        <v>1584</v>
      </c>
      <c r="C563">
        <f>IFERROR(VALUE(SUBSTITUTE(B563,"HO-","")),9999)</f>
        <v>431</v>
      </c>
      <c r="D563" s="4" t="s">
        <v>1585</v>
      </c>
      <c r="E563" s="4" t="s">
        <v>1586</v>
      </c>
      <c r="F563" s="22" t="s">
        <v>3191</v>
      </c>
      <c r="G563" s="4" t="s">
        <v>2374</v>
      </c>
      <c r="H563" s="4" t="s">
        <v>1587</v>
      </c>
      <c r="I563" s="4" t="s">
        <v>136</v>
      </c>
      <c r="J563" s="4"/>
      <c r="K563" s="4"/>
      <c r="L563" s="4" t="s">
        <v>2583</v>
      </c>
      <c r="M563" s="4"/>
      <c r="N563" s="4"/>
      <c r="O563" s="4"/>
      <c r="P563" s="4"/>
      <c r="Q563" s="4" t="s">
        <v>11722</v>
      </c>
      <c r="R563" s="22"/>
      <c r="S563" s="4"/>
      <c r="T563" s="4" t="str">
        <f>IFERROR(VLOOKUP(UPPER(S563),LandGrants[],7,FALSE),"")</f>
        <v/>
      </c>
      <c r="U563" s="4" t="str">
        <f>IFERROR(VLOOKUP(S563,LandGrants[],9,FALSE),"")</f>
        <v/>
      </c>
      <c r="V563" s="5"/>
      <c r="W563" s="5"/>
      <c r="X563" s="5"/>
      <c r="Y563" s="5"/>
      <c r="Z563" s="5"/>
      <c r="AA563" s="5"/>
      <c r="AB563" s="5"/>
      <c r="AC563" s="5">
        <f>VALUE(SUBSTITUTE(SUBSTITUTE(SUBSTITUTE(RIGHT(B563,4),"HO",""),"O",""),"-",""))</f>
        <v>431</v>
      </c>
      <c r="AD563" s="5"/>
      <c r="AE563" s="5" t="str">
        <f>IF(ISBLANK(M563),"",IF(ISBLANK(N563),"",N563 &amp; " ") &amp; M563 &amp; " built in " &amp;R563 &amp; " on a tract of land called " &amp; S563 &amp; " patented by " &amp; TRIM(T563) &amp; " in " &amp; U563 &amp; ";  Original owner(s): " &amp; Q563)</f>
        <v/>
      </c>
      <c r="AF563" s="5" t="str">
        <f>"https://mht.maryland.gov/secure/medusa/PDF/Howard/"&amp;B563&amp;".pdf"</f>
        <v>https://mht.maryland.gov/secure/medusa/PDF/Howard/HO-431.pdf</v>
      </c>
    </row>
    <row r="564" spans="1:32" ht="57.6" x14ac:dyDescent="0.55000000000000004">
      <c r="A564" s="103" t="str">
        <f>HYPERLINK(AF564,B564)</f>
        <v>HO-276</v>
      </c>
      <c r="B564" t="s">
        <v>1588</v>
      </c>
      <c r="C564">
        <f>IFERROR(VALUE(SUBSTITUTE(B564,"HO-","")),9999)</f>
        <v>276</v>
      </c>
      <c r="D564" s="4" t="s">
        <v>1589</v>
      </c>
      <c r="E564" s="4" t="s">
        <v>1590</v>
      </c>
      <c r="F564" s="22" t="s">
        <v>3192</v>
      </c>
      <c r="G564" s="4" t="s">
        <v>2374</v>
      </c>
      <c r="H564" s="4" t="s">
        <v>123</v>
      </c>
      <c r="I564" s="4" t="s">
        <v>136</v>
      </c>
      <c r="J564" s="4"/>
      <c r="K564" s="4"/>
      <c r="L564" s="4" t="s">
        <v>2583</v>
      </c>
      <c r="M564" s="4"/>
      <c r="N564" s="4"/>
      <c r="O564" s="4"/>
      <c r="P564" s="4"/>
      <c r="Q564" s="4"/>
      <c r="R564" s="22"/>
      <c r="S564" s="4"/>
      <c r="T564" s="4" t="str">
        <f>IFERROR(VLOOKUP(UPPER(S564),LandGrants[],7,FALSE),"")</f>
        <v/>
      </c>
      <c r="U564" s="4" t="str">
        <f>IFERROR(VLOOKUP(S564,LandGrants[],9,FALSE),"")</f>
        <v/>
      </c>
      <c r="V564" s="5"/>
      <c r="W564" s="5"/>
      <c r="X564" s="5"/>
      <c r="Y564" s="5"/>
      <c r="Z564" s="5"/>
      <c r="AA564" s="5"/>
      <c r="AB564" s="5"/>
      <c r="AC564" s="5">
        <f>VALUE(SUBSTITUTE(SUBSTITUTE(SUBSTITUTE(RIGHT(B564,4),"HO",""),"O",""),"-",""))</f>
        <v>276</v>
      </c>
      <c r="AD564" s="5"/>
      <c r="AE564" s="5" t="str">
        <f>IF(ISBLANK(M564),"",IF(ISBLANK(N564),"",N564 &amp; " ") &amp; M564 &amp; " built in " &amp;R564 &amp; " on a tract of land called " &amp; S564 &amp; " patented by " &amp; TRIM(T564) &amp; " in " &amp; U564 &amp; ";  Original owner(s): " &amp; Q564)</f>
        <v/>
      </c>
      <c r="AF564" s="5" t="str">
        <f>"https://mht.maryland.gov/secure/medusa/PDF/Howard/"&amp;B564&amp;".pdf"</f>
        <v>https://mht.maryland.gov/secure/medusa/PDF/Howard/HO-276.pdf</v>
      </c>
    </row>
    <row r="565" spans="1:32" ht="57.6" x14ac:dyDescent="0.55000000000000004">
      <c r="A565" s="103" t="str">
        <f>HYPERLINK(AF565,B565)</f>
        <v>HO-145</v>
      </c>
      <c r="B565" t="s">
        <v>1591</v>
      </c>
      <c r="C565">
        <f>IFERROR(VALUE(SUBSTITUTE(B565,"HO-","")),9999)</f>
        <v>145</v>
      </c>
      <c r="D565" s="4" t="s">
        <v>1592</v>
      </c>
      <c r="E565" s="4" t="s">
        <v>1593</v>
      </c>
      <c r="F565" s="22" t="s">
        <v>3193</v>
      </c>
      <c r="G565" s="4" t="s">
        <v>3194</v>
      </c>
      <c r="H565" s="4" t="s">
        <v>40</v>
      </c>
      <c r="I565" s="4" t="s">
        <v>136</v>
      </c>
      <c r="J565" s="4"/>
      <c r="K565" s="4"/>
      <c r="L565" s="4" t="s">
        <v>2585</v>
      </c>
      <c r="M565" s="4"/>
      <c r="N565" s="4"/>
      <c r="O565" s="4"/>
      <c r="P565" s="4"/>
      <c r="Q565" s="4"/>
      <c r="R565" s="22"/>
      <c r="S565" s="4"/>
      <c r="T565" s="4" t="str">
        <f>IFERROR(VLOOKUP(UPPER(S565),LandGrants[],7,FALSE),"")</f>
        <v/>
      </c>
      <c r="U565" s="4" t="str">
        <f>IFERROR(VLOOKUP(S565,LandGrants[],9,FALSE),"")</f>
        <v/>
      </c>
      <c r="V565" s="5"/>
      <c r="W565" s="5"/>
      <c r="X565" s="5"/>
      <c r="Y565" s="5"/>
      <c r="Z565" s="5"/>
      <c r="AA565" s="5"/>
      <c r="AB565" s="5"/>
      <c r="AC565" s="5">
        <f>VALUE(SUBSTITUTE(SUBSTITUTE(SUBSTITUTE(RIGHT(B565,4),"HO",""),"O",""),"-",""))</f>
        <v>145</v>
      </c>
      <c r="AD565" s="5"/>
      <c r="AE565" s="5" t="str">
        <f>IF(ISBLANK(M565),"",IF(ISBLANK(N565),"",N565 &amp; " ") &amp; M565 &amp; " built in " &amp;R565 &amp; " on a tract of land called " &amp; S565 &amp; " patented by " &amp; TRIM(T565) &amp; " in " &amp; U565 &amp; ";  Original owner(s): " &amp; Q565)</f>
        <v/>
      </c>
      <c r="AF565" s="5" t="str">
        <f>"https://mht.maryland.gov/secure/medusa/PDF/Howard/"&amp;B565&amp;".pdf"</f>
        <v>https://mht.maryland.gov/secure/medusa/PDF/Howard/HO-145.pdf</v>
      </c>
    </row>
    <row r="566" spans="1:32" ht="57.6" x14ac:dyDescent="0.55000000000000004">
      <c r="A566" s="103" t="str">
        <f>HYPERLINK(AF566,B566)</f>
        <v>HO-1113</v>
      </c>
      <c r="B566" t="s">
        <v>1594</v>
      </c>
      <c r="C566">
        <f>IFERROR(VALUE(SUBSTITUTE(B566,"HO-","")),9999)</f>
        <v>1113</v>
      </c>
      <c r="D566" s="4" t="s">
        <v>1595</v>
      </c>
      <c r="E566" s="4" t="s">
        <v>1596</v>
      </c>
      <c r="F566" s="22" t="s">
        <v>3195</v>
      </c>
      <c r="G566" s="4" t="s">
        <v>2905</v>
      </c>
      <c r="H566" s="4" t="s">
        <v>198</v>
      </c>
      <c r="I566" s="4" t="s">
        <v>136</v>
      </c>
      <c r="J566" s="4"/>
      <c r="K566" s="4"/>
      <c r="L566" s="4" t="s">
        <v>2581</v>
      </c>
      <c r="M566" s="4"/>
      <c r="N566" s="4"/>
      <c r="O566" s="4"/>
      <c r="P566" s="4"/>
      <c r="Q566" s="4"/>
      <c r="R566" s="22"/>
      <c r="S566" s="4"/>
      <c r="T566" s="4" t="str">
        <f>IFERROR(VLOOKUP(UPPER(S566),LandGrants[],7,FALSE),"")</f>
        <v/>
      </c>
      <c r="U566" s="4" t="str">
        <f>IFERROR(VLOOKUP(S566,LandGrants[],9,FALSE),"")</f>
        <v/>
      </c>
      <c r="V566" s="5"/>
      <c r="W566" s="5"/>
      <c r="X566" s="5"/>
      <c r="Y566" s="5"/>
      <c r="Z566" s="5"/>
      <c r="AA566" s="5"/>
      <c r="AB566" s="5"/>
      <c r="AC566" s="5">
        <f>VALUE(SUBSTITUTE(SUBSTITUTE(SUBSTITUTE(RIGHT(B566,4),"HO",""),"O",""),"-",""))</f>
        <v>1113</v>
      </c>
      <c r="AD566" s="5"/>
      <c r="AE566" s="5" t="str">
        <f>IF(ISBLANK(M566),"",IF(ISBLANK(N566),"",N566 &amp; " ") &amp; M566 &amp; " built in " &amp;R566 &amp; " on a tract of land called " &amp; S566 &amp; " patented by " &amp; TRIM(T566) &amp; " in " &amp; U566 &amp; ";  Original owner(s): " &amp; Q566)</f>
        <v/>
      </c>
      <c r="AF566" s="5" t="str">
        <f>"https://mht.maryland.gov/secure/medusa/PDF/Howard/"&amp;B566&amp;".pdf"</f>
        <v>https://mht.maryland.gov/secure/medusa/PDF/Howard/HO-1113.pdf</v>
      </c>
    </row>
    <row r="567" spans="1:32" ht="57.6" x14ac:dyDescent="0.55000000000000004">
      <c r="A567" s="103" t="str">
        <f>HYPERLINK(AF567,B567)</f>
        <v>HO-406</v>
      </c>
      <c r="B567" t="s">
        <v>1597</v>
      </c>
      <c r="C567">
        <f>IFERROR(VALUE(SUBSTITUTE(B567,"HO-","")),9999)</f>
        <v>406</v>
      </c>
      <c r="D567" s="4" t="s">
        <v>1598</v>
      </c>
      <c r="E567" s="4" t="s">
        <v>1599</v>
      </c>
      <c r="F567" s="22" t="s">
        <v>3196</v>
      </c>
      <c r="G567" s="4" t="s">
        <v>2037</v>
      </c>
      <c r="H567" s="4" t="s">
        <v>61</v>
      </c>
      <c r="I567" s="4" t="s">
        <v>136</v>
      </c>
      <c r="J567" s="4"/>
      <c r="K567" s="4"/>
      <c r="L567" s="4" t="s">
        <v>2585</v>
      </c>
      <c r="M567" s="4"/>
      <c r="N567" s="4"/>
      <c r="O567" s="4"/>
      <c r="P567" s="4"/>
      <c r="Q567" s="4"/>
      <c r="R567" s="22"/>
      <c r="S567" s="4"/>
      <c r="T567" s="4" t="str">
        <f>IFERROR(VLOOKUP(UPPER(S567),LandGrants[],7,FALSE),"")</f>
        <v/>
      </c>
      <c r="U567" s="4" t="str">
        <f>IFERROR(VLOOKUP(S567,LandGrants[],9,FALSE),"")</f>
        <v/>
      </c>
      <c r="V567" s="5"/>
      <c r="W567" s="5"/>
      <c r="X567" s="5"/>
      <c r="Y567" s="5"/>
      <c r="Z567" s="5"/>
      <c r="AA567" s="5"/>
      <c r="AB567" s="5"/>
      <c r="AC567" s="5">
        <f>VALUE(SUBSTITUTE(SUBSTITUTE(SUBSTITUTE(RIGHT(B567,4),"HO",""),"O",""),"-",""))</f>
        <v>406</v>
      </c>
      <c r="AD567" s="5"/>
      <c r="AE567" s="5" t="str">
        <f>IF(ISBLANK(M567),"",IF(ISBLANK(N567),"",N567 &amp; " ") &amp; M567 &amp; " built in " &amp;R567 &amp; " on a tract of land called " &amp; S567 &amp; " patented by " &amp; TRIM(T567) &amp; " in " &amp; U567 &amp; ";  Original owner(s): " &amp; Q567)</f>
        <v/>
      </c>
      <c r="AF567" s="5" t="str">
        <f>"https://mht.maryland.gov/secure/medusa/PDF/Howard/"&amp;B567&amp;".pdf"</f>
        <v>https://mht.maryland.gov/secure/medusa/PDF/Howard/HO-406.pdf</v>
      </c>
    </row>
    <row r="568" spans="1:32" ht="57.6" x14ac:dyDescent="0.55000000000000004">
      <c r="A568" s="103" t="str">
        <f>HYPERLINK(AF568,B568)</f>
        <v>HO-358</v>
      </c>
      <c r="B568" t="s">
        <v>1600</v>
      </c>
      <c r="C568">
        <f>IFERROR(VALUE(SUBSTITUTE(B568,"HO-","")),9999)</f>
        <v>358</v>
      </c>
      <c r="D568" s="4" t="s">
        <v>1601</v>
      </c>
      <c r="E568" s="4" t="s">
        <v>1602</v>
      </c>
      <c r="F568" s="22" t="s">
        <v>3197</v>
      </c>
      <c r="G568" s="4" t="s">
        <v>1713</v>
      </c>
      <c r="H568" s="4" t="s">
        <v>40</v>
      </c>
      <c r="I568" s="4" t="s">
        <v>136</v>
      </c>
      <c r="J568" s="4"/>
      <c r="K568" s="4"/>
      <c r="L568" s="4" t="s">
        <v>2588</v>
      </c>
      <c r="M568" s="4"/>
      <c r="N568" s="4"/>
      <c r="O568" s="4"/>
      <c r="P568" s="4"/>
      <c r="Q568" s="4"/>
      <c r="R568" s="22"/>
      <c r="S568" s="4"/>
      <c r="T568" s="4" t="str">
        <f>IFERROR(VLOOKUP(UPPER(S568),LandGrants[],7,FALSE),"")</f>
        <v/>
      </c>
      <c r="U568" s="4" t="str">
        <f>IFERROR(VLOOKUP(S568,LandGrants[],9,FALSE),"")</f>
        <v/>
      </c>
      <c r="V568" s="5"/>
      <c r="W568" s="5"/>
      <c r="X568" s="5"/>
      <c r="Y568" s="5"/>
      <c r="Z568" s="5"/>
      <c r="AA568" s="5"/>
      <c r="AB568" s="5"/>
      <c r="AC568" s="5">
        <f>VALUE(SUBSTITUTE(SUBSTITUTE(SUBSTITUTE(RIGHT(B568,4),"HO",""),"O",""),"-",""))</f>
        <v>358</v>
      </c>
      <c r="AD568" s="5"/>
      <c r="AE568" s="5" t="str">
        <f>IF(ISBLANK(M568),"",IF(ISBLANK(N568),"",N568 &amp; " ") &amp; M568 &amp; " built in " &amp;R568 &amp; " on a tract of land called " &amp; S568 &amp; " patented by " &amp; TRIM(T568) &amp; " in " &amp; U568 &amp; ";  Original owner(s): " &amp; Q568)</f>
        <v/>
      </c>
      <c r="AF568" s="5" t="str">
        <f>"https://mht.maryland.gov/secure/medusa/PDF/Howard/"&amp;B568&amp;".pdf"</f>
        <v>https://mht.maryland.gov/secure/medusa/PDF/Howard/HO-358.pdf</v>
      </c>
    </row>
    <row r="569" spans="1:32" ht="57.6" x14ac:dyDescent="0.55000000000000004">
      <c r="A569" s="103" t="str">
        <f>HYPERLINK(AF569,B569)</f>
        <v>HO-918</v>
      </c>
      <c r="B569" t="s">
        <v>1603</v>
      </c>
      <c r="C569">
        <f>IFERROR(VALUE(SUBSTITUTE(B569,"HO-","")),9999)</f>
        <v>918</v>
      </c>
      <c r="D569" s="4" t="s">
        <v>1604</v>
      </c>
      <c r="E569" s="4" t="s">
        <v>1605</v>
      </c>
      <c r="F569" s="22" t="s">
        <v>3198</v>
      </c>
      <c r="G569" s="4" t="s">
        <v>3199</v>
      </c>
      <c r="H569" s="4" t="s">
        <v>212</v>
      </c>
      <c r="I569" s="4" t="s">
        <v>136</v>
      </c>
      <c r="J569" s="4"/>
      <c r="K569" s="4"/>
      <c r="L569" s="4" t="s">
        <v>2581</v>
      </c>
      <c r="M569" s="4"/>
      <c r="N569" s="4"/>
      <c r="O569" s="4"/>
      <c r="P569" s="4"/>
      <c r="Q569" s="4"/>
      <c r="R569" s="22"/>
      <c r="S569" s="4"/>
      <c r="T569" s="4" t="str">
        <f>IFERROR(VLOOKUP(UPPER(S569),LandGrants[],7,FALSE),"")</f>
        <v/>
      </c>
      <c r="U569" s="4" t="str">
        <f>IFERROR(VLOOKUP(S569,LandGrants[],9,FALSE),"")</f>
        <v/>
      </c>
      <c r="V569" s="5"/>
      <c r="W569" s="5"/>
      <c r="X569" s="5"/>
      <c r="Y569" s="5"/>
      <c r="Z569" s="5"/>
      <c r="AA569" s="5"/>
      <c r="AB569" s="5"/>
      <c r="AC569" s="5">
        <f>VALUE(SUBSTITUTE(SUBSTITUTE(SUBSTITUTE(RIGHT(B569,4),"HO",""),"O",""),"-",""))</f>
        <v>918</v>
      </c>
      <c r="AD569" s="5"/>
      <c r="AE569" s="5" t="str">
        <f>IF(ISBLANK(M569),"",IF(ISBLANK(N569),"",N569 &amp; " ") &amp; M569 &amp; " built in " &amp;R569 &amp; " on a tract of land called " &amp; S569 &amp; " patented by " &amp; TRIM(T569) &amp; " in " &amp; U569 &amp; ";  Original owner(s): " &amp; Q569)</f>
        <v/>
      </c>
      <c r="AF569" s="5" t="str">
        <f>"https://mht.maryland.gov/secure/medusa/PDF/Howard/"&amp;B569&amp;".pdf"</f>
        <v>https://mht.maryland.gov/secure/medusa/PDF/Howard/HO-918.pdf</v>
      </c>
    </row>
    <row r="570" spans="1:32" ht="86.4" x14ac:dyDescent="0.55000000000000004">
      <c r="A570" s="103" t="str">
        <f>HYPERLINK(AF570,B570)</f>
        <v>HO-445</v>
      </c>
      <c r="B570" t="s">
        <v>1606</v>
      </c>
      <c r="C570">
        <f>IFERROR(VALUE(SUBSTITUTE(B570,"HO-","")),9999)</f>
        <v>445</v>
      </c>
      <c r="D570" s="4" t="s">
        <v>1607</v>
      </c>
      <c r="E570" s="4" t="s">
        <v>1608</v>
      </c>
      <c r="F570" s="22" t="s">
        <v>3200</v>
      </c>
      <c r="G570" s="4" t="s">
        <v>2657</v>
      </c>
      <c r="H570" s="4" t="s">
        <v>47</v>
      </c>
      <c r="I570" s="4"/>
      <c r="J570" s="4"/>
      <c r="K570" s="4"/>
      <c r="L570" s="4" t="s">
        <v>975</v>
      </c>
      <c r="M570" s="4" t="s">
        <v>6069</v>
      </c>
      <c r="N570" s="4" t="s">
        <v>5973</v>
      </c>
      <c r="O570" s="4"/>
      <c r="P570" s="4"/>
      <c r="Q570" s="4" t="s">
        <v>6070</v>
      </c>
      <c r="R570" s="22" t="s">
        <v>6068</v>
      </c>
      <c r="S570" s="4" t="s">
        <v>8928</v>
      </c>
      <c r="T570" s="4" t="str">
        <f>IFERROR(VLOOKUP(UPPER(S570),LandGrants[],7,FALSE),"")</f>
        <v>1744-04</v>
      </c>
      <c r="U570" s="4" t="str">
        <f>IFERROR(VLOOKUP(S570,LandGrants[],9,FALSE),"")</f>
        <v xml:space="preserve"> Caleb  Dorsey</v>
      </c>
      <c r="V570" s="5"/>
      <c r="W570" s="5"/>
      <c r="X570" s="5"/>
      <c r="Y570" s="5"/>
      <c r="Z570" s="5"/>
      <c r="AA570" s="5"/>
      <c r="AB570" s="5"/>
      <c r="AC570" s="5">
        <f>VALUE(SUBSTITUTE(SUBSTITUTE(SUBSTITUTE(RIGHT(B570,4),"HO",""),"O",""),"-",""))</f>
        <v>445</v>
      </c>
      <c r="AD570" s="5"/>
      <c r="AE570" s="5" t="str">
        <f>IF(ISBLANK(M570),"",IF(ISBLANK(N570),"",N570 &amp; " ") &amp; M570 &amp; " built in " &amp;R570 &amp; " on a tract of land called " &amp; S570 &amp; " patented by " &amp; TRIM(T570) &amp; " in " &amp; U570 &amp; ";  Original owner(s): " &amp; Q570)</f>
        <v>Privately-owned 1.5-story 4x3 bay brick house built in 1929 on a tract of land called Calebs Pasture patented by 1744-04 in  Caleb  Dorsey;  Original owner(s): Dr. Robert Dorsey built the first house on the site in 1840 but it burned to the ground in 1929 and was immediately replaced with the current brick house by Charles Geatty.</v>
      </c>
      <c r="AF570" s="5" t="str">
        <f>"https://mht.maryland.gov/secure/medusa/PDF/Howard/"&amp;B570&amp;".pdf"</f>
        <v>https://mht.maryland.gov/secure/medusa/PDF/Howard/HO-445.pdf</v>
      </c>
    </row>
    <row r="571" spans="1:32" ht="57.6" x14ac:dyDescent="0.55000000000000004">
      <c r="A571" s="103" t="str">
        <f>HYPERLINK(AF571,B571)</f>
        <v>HO-262</v>
      </c>
      <c r="B571" t="s">
        <v>1609</v>
      </c>
      <c r="C571">
        <f>IFERROR(VALUE(SUBSTITUTE(B571,"HO-","")),9999)</f>
        <v>262</v>
      </c>
      <c r="D571" s="4" t="s">
        <v>1610</v>
      </c>
      <c r="E571" s="4" t="s">
        <v>1611</v>
      </c>
      <c r="F571" s="22" t="s">
        <v>2585</v>
      </c>
      <c r="G571" s="4" t="s">
        <v>1611</v>
      </c>
      <c r="H571" s="4" t="s">
        <v>65</v>
      </c>
      <c r="I571" s="4"/>
      <c r="J571" s="4"/>
      <c r="K571" s="4"/>
      <c r="L571" s="4" t="s">
        <v>2587</v>
      </c>
      <c r="M571" s="4"/>
      <c r="N571" s="4"/>
      <c r="O571" s="4"/>
      <c r="P571" s="4"/>
      <c r="Q571" s="4"/>
      <c r="R571" s="22"/>
      <c r="S571" s="4"/>
      <c r="T571" s="4" t="str">
        <f>IFERROR(VLOOKUP(UPPER(S571),LandGrants[],7,FALSE),"")</f>
        <v/>
      </c>
      <c r="U571" s="4" t="str">
        <f>IFERROR(VLOOKUP(S571,LandGrants[],9,FALSE),"")</f>
        <v/>
      </c>
      <c r="V571" s="5"/>
      <c r="W571" s="5"/>
      <c r="X571" s="5"/>
      <c r="Y571" s="5"/>
      <c r="Z571" s="5"/>
      <c r="AA571" s="5"/>
      <c r="AB571" s="5"/>
      <c r="AC571" s="5">
        <f>VALUE(SUBSTITUTE(SUBSTITUTE(SUBSTITUTE(RIGHT(B571,4),"HO",""),"O",""),"-",""))</f>
        <v>262</v>
      </c>
      <c r="AD571" s="5"/>
      <c r="AE571" s="5" t="str">
        <f>IF(ISBLANK(M571),"",IF(ISBLANK(N571),"",N571 &amp; " ") &amp; M571 &amp; " built in " &amp;R571 &amp; " on a tract of land called " &amp; S571 &amp; " patented by " &amp; TRIM(T571) &amp; " in " &amp; U571 &amp; ";  Original owner(s): " &amp; Q571)</f>
        <v/>
      </c>
      <c r="AF571" s="5" t="str">
        <f>"https://mht.maryland.gov/secure/medusa/PDF/Howard/"&amp;B571&amp;".pdf"</f>
        <v>https://mht.maryland.gov/secure/medusa/PDF/Howard/HO-262.pdf</v>
      </c>
    </row>
    <row r="572" spans="1:32" ht="57.6" x14ac:dyDescent="0.55000000000000004">
      <c r="A572" s="103" t="str">
        <f>HYPERLINK(AF572,B572)</f>
        <v>HO-121</v>
      </c>
      <c r="B572" t="s">
        <v>1612</v>
      </c>
      <c r="C572">
        <f>IFERROR(VALUE(SUBSTITUTE(B572,"HO-","")),9999)</f>
        <v>121</v>
      </c>
      <c r="D572" s="4" t="s">
        <v>1613</v>
      </c>
      <c r="E572" s="4" t="s">
        <v>1614</v>
      </c>
      <c r="F572" s="22" t="s">
        <v>3201</v>
      </c>
      <c r="G572" s="4" t="s">
        <v>2722</v>
      </c>
      <c r="H572" s="4" t="s">
        <v>181</v>
      </c>
      <c r="I572" s="4" t="s">
        <v>136</v>
      </c>
      <c r="J572" s="4"/>
      <c r="K572" s="4"/>
      <c r="L572" s="4" t="s">
        <v>975</v>
      </c>
      <c r="M572" s="4" t="s">
        <v>11445</v>
      </c>
      <c r="N572" s="4" t="s">
        <v>5973</v>
      </c>
      <c r="O572" s="4"/>
      <c r="P572" s="4" t="s">
        <v>11446</v>
      </c>
      <c r="Q572" s="4" t="s">
        <v>11447</v>
      </c>
      <c r="R572" s="22" t="s">
        <v>11448</v>
      </c>
      <c r="S572" s="4" t="s">
        <v>4172</v>
      </c>
      <c r="T572" s="4" t="str">
        <f>IFERROR(VLOOKUP(UPPER(S572),LandGrants[],7,FALSE),"")</f>
        <v>1741-09</v>
      </c>
      <c r="U572" s="4" t="str">
        <f>IFERROR(VLOOKUP(S572,LandGrants[],9,FALSE),"")</f>
        <v xml:space="preserve"> John  Mobberly</v>
      </c>
      <c r="V572" s="5"/>
      <c r="W572" s="5"/>
      <c r="X572" s="5"/>
      <c r="Y572" s="5"/>
      <c r="Z572" s="5"/>
      <c r="AA572" s="5"/>
      <c r="AB572" s="5"/>
      <c r="AC572" s="5">
        <f>VALUE(SUBSTITUTE(SUBSTITUTE(SUBSTITUTE(RIGHT(B572,4),"HO",""),"O",""),"-",""))</f>
        <v>121</v>
      </c>
      <c r="AD572" s="5"/>
      <c r="AE572" s="5" t="str">
        <f>IF(ISBLANK(M572),"",IF(ISBLANK(N572),"",N572 &amp; " ") &amp; M572 &amp; " built in " &amp;R572 &amp; " on a tract of land called " &amp; S572 &amp; " patented by " &amp; TRIM(T572) &amp; " in " &amp; U572 &amp; ";  Original owner(s): " &amp; Q572)</f>
        <v>Privately-owned 2-story 2x1 bay stone house built in 1847 (circa) on a tract of land called Red Oak Hill patented by 1741-09 in  John  Mobberly;  Original owner(s): Allen Bowie Davis</v>
      </c>
      <c r="AF572" s="5" t="str">
        <f>"https://mht.maryland.gov/secure/medusa/PDF/Howard/"&amp;B572&amp;".pdf"</f>
        <v>https://mht.maryland.gov/secure/medusa/PDF/Howard/HO-121.pdf</v>
      </c>
    </row>
    <row r="573" spans="1:32" ht="57.6" x14ac:dyDescent="0.55000000000000004">
      <c r="A573" s="103" t="str">
        <f>HYPERLINK(AF573,B573)</f>
        <v>HO-623</v>
      </c>
      <c r="B573" t="s">
        <v>1615</v>
      </c>
      <c r="C573">
        <f>IFERROR(VALUE(SUBSTITUTE(B573,"HO-","")),9999)</f>
        <v>623</v>
      </c>
      <c r="D573" s="4" t="s">
        <v>1616</v>
      </c>
      <c r="E573" s="4" t="s">
        <v>1617</v>
      </c>
      <c r="F573" s="22" t="s">
        <v>3202</v>
      </c>
      <c r="G573" s="4" t="s">
        <v>591</v>
      </c>
      <c r="H573" s="4" t="s">
        <v>40</v>
      </c>
      <c r="I573" s="4"/>
      <c r="J573" s="4"/>
      <c r="K573" s="4"/>
      <c r="L573" s="4" t="s">
        <v>975</v>
      </c>
      <c r="M573" s="4"/>
      <c r="N573" s="4"/>
      <c r="O573" s="4"/>
      <c r="P573" s="4"/>
      <c r="Q573" s="4"/>
      <c r="R573" s="22"/>
      <c r="S573" s="4"/>
      <c r="T573" s="4" t="str">
        <f>IFERROR(VLOOKUP(UPPER(S573),LandGrants[],7,FALSE),"")</f>
        <v/>
      </c>
      <c r="U573" s="4" t="str">
        <f>IFERROR(VLOOKUP(S573,LandGrants[],9,FALSE),"")</f>
        <v/>
      </c>
      <c r="V573" s="5"/>
      <c r="W573" s="5"/>
      <c r="X573" s="5"/>
      <c r="Y573" s="5"/>
      <c r="Z573" s="5"/>
      <c r="AA573" s="5"/>
      <c r="AB573" s="5"/>
      <c r="AC573" s="5">
        <f>VALUE(SUBSTITUTE(SUBSTITUTE(SUBSTITUTE(RIGHT(B573,4),"HO",""),"O",""),"-",""))</f>
        <v>623</v>
      </c>
      <c r="AD573" s="5"/>
      <c r="AE573" s="5" t="str">
        <f>IF(ISBLANK(M573),"",IF(ISBLANK(N573),"",N573 &amp; " ") &amp; M573 &amp; " built in " &amp;R573 &amp; " on a tract of land called " &amp; S573 &amp; " patented by " &amp; TRIM(T573) &amp; " in " &amp; U573 &amp; ";  Original owner(s): " &amp; Q573)</f>
        <v/>
      </c>
      <c r="AF573" s="5" t="str">
        <f>"https://mht.maryland.gov/secure/medusa/PDF/Howard/"&amp;B573&amp;".pdf"</f>
        <v>https://mht.maryland.gov/secure/medusa/PDF/Howard/HO-623.pdf</v>
      </c>
    </row>
    <row r="574" spans="1:32" ht="57.6" x14ac:dyDescent="0.55000000000000004">
      <c r="A574" s="103" t="str">
        <f>HYPERLINK(AF574,B574)</f>
        <v>HO-1021</v>
      </c>
      <c r="B574" t="s">
        <v>1618</v>
      </c>
      <c r="C574">
        <f>IFERROR(VALUE(SUBSTITUTE(B574,"HO-","")),9999)</f>
        <v>1021</v>
      </c>
      <c r="D574" s="4" t="s">
        <v>1619</v>
      </c>
      <c r="E574" s="4" t="s">
        <v>1620</v>
      </c>
      <c r="F574" s="22" t="s">
        <v>3203</v>
      </c>
      <c r="G574" s="4" t="s">
        <v>3204</v>
      </c>
      <c r="H574" s="4" t="s">
        <v>47</v>
      </c>
      <c r="I574" s="4" t="s">
        <v>136</v>
      </c>
      <c r="J574" s="4"/>
      <c r="K574" s="4"/>
      <c r="L574" s="4" t="s">
        <v>975</v>
      </c>
      <c r="M574" s="5"/>
      <c r="N574" s="4"/>
      <c r="O574" s="5"/>
      <c r="P574" s="5"/>
      <c r="Q574" s="4"/>
      <c r="R574" s="22"/>
      <c r="S574" s="4"/>
      <c r="T574" s="4" t="str">
        <f>IFERROR(VLOOKUP(UPPER(S574),LandGrants[],7,FALSE),"")</f>
        <v/>
      </c>
      <c r="U574" s="4" t="str">
        <f>IFERROR(VLOOKUP(S574,LandGrants[],9,FALSE),"")</f>
        <v/>
      </c>
      <c r="V574" s="5"/>
      <c r="W574" s="5"/>
      <c r="X574" s="5"/>
      <c r="Y574" s="5"/>
      <c r="Z574" s="5"/>
      <c r="AA574" s="5"/>
      <c r="AB574" s="5"/>
      <c r="AC574" s="5">
        <f>VALUE(SUBSTITUTE(SUBSTITUTE(SUBSTITUTE(RIGHT(B574,4),"HO",""),"O",""),"-",""))</f>
        <v>1021</v>
      </c>
      <c r="AD574" s="5"/>
      <c r="AE574" s="5" t="str">
        <f>IF(ISBLANK(M573),"",IF(ISBLANK(N574),"",N574 &amp; " ") &amp; M573 &amp; " built in " &amp;R574 &amp; " on a tract of land called " &amp; S574 &amp; " patented by " &amp; TRIM(T574) &amp; " in " &amp; U574 &amp; ";  Original owner(s): " &amp; Q574)</f>
        <v/>
      </c>
      <c r="AF574" s="5" t="str">
        <f>"https://mht.maryland.gov/secure/medusa/PDF/Howard/"&amp;B574&amp;".pdf"</f>
        <v>https://mht.maryland.gov/secure/medusa/PDF/Howard/HO-1021.pdf</v>
      </c>
    </row>
    <row r="575" spans="1:32" ht="57.6" x14ac:dyDescent="0.55000000000000004">
      <c r="A575" s="103" t="str">
        <f>HYPERLINK(AF575,B575)</f>
        <v>HO-923</v>
      </c>
      <c r="B575" t="s">
        <v>1621</v>
      </c>
      <c r="C575">
        <f>IFERROR(VALUE(SUBSTITUTE(B575,"HO-","")),9999)</f>
        <v>923</v>
      </c>
      <c r="D575" s="4" t="s">
        <v>1622</v>
      </c>
      <c r="E575" s="4" t="s">
        <v>1623</v>
      </c>
      <c r="F575" s="22" t="s">
        <v>3205</v>
      </c>
      <c r="G575" s="4" t="s">
        <v>3206</v>
      </c>
      <c r="H575" s="4" t="s">
        <v>234</v>
      </c>
      <c r="I575" s="4" t="s">
        <v>136</v>
      </c>
      <c r="J575" s="4"/>
      <c r="K575" s="4"/>
      <c r="L575" s="4" t="s">
        <v>2581</v>
      </c>
      <c r="M575" s="4"/>
      <c r="N575" s="4"/>
      <c r="O575" s="4"/>
      <c r="P575" s="4"/>
      <c r="Q575" s="4"/>
      <c r="R575" s="22"/>
      <c r="S575" s="4"/>
      <c r="T575" s="4" t="str">
        <f>IFERROR(VLOOKUP(UPPER(S575),LandGrants[],7,FALSE),"")</f>
        <v/>
      </c>
      <c r="U575" s="4" t="str">
        <f>IFERROR(VLOOKUP(S575,LandGrants[],9,FALSE),"")</f>
        <v/>
      </c>
      <c r="V575" s="5"/>
      <c r="W575" s="5"/>
      <c r="X575" s="5"/>
      <c r="Y575" s="5"/>
      <c r="Z575" s="5"/>
      <c r="AA575" s="5"/>
      <c r="AB575" s="5"/>
      <c r="AC575" s="5">
        <f>VALUE(SUBSTITUTE(SUBSTITUTE(SUBSTITUTE(RIGHT(B575,4),"HO",""),"O",""),"-",""))</f>
        <v>923</v>
      </c>
      <c r="AD575" s="5"/>
      <c r="AE575" s="5" t="str">
        <f>IF(ISBLANK(M575),"",IF(ISBLANK(N575),"",N575 &amp; " ") &amp; M575 &amp; " built in " &amp;R575 &amp; " on a tract of land called " &amp; S575 &amp; " patented by " &amp; TRIM(T575) &amp; " in " &amp; U575 &amp; ";  Original owner(s): " &amp; Q575)</f>
        <v/>
      </c>
      <c r="AF575" s="5" t="str">
        <f>"https://mht.maryland.gov/secure/medusa/PDF/Howard/"&amp;B575&amp;".pdf"</f>
        <v>https://mht.maryland.gov/secure/medusa/PDF/Howard/HO-923.pdf</v>
      </c>
    </row>
    <row r="576" spans="1:32" ht="57.6" x14ac:dyDescent="0.55000000000000004">
      <c r="A576" s="103" t="str">
        <f>HYPERLINK(AF576,B576)</f>
        <v>HO-910</v>
      </c>
      <c r="B576" t="s">
        <v>1624</v>
      </c>
      <c r="C576">
        <f>IFERROR(VALUE(SUBSTITUTE(B576,"HO-","")),9999)</f>
        <v>910</v>
      </c>
      <c r="D576" s="4" t="s">
        <v>1625</v>
      </c>
      <c r="E576" s="4" t="s">
        <v>1626</v>
      </c>
      <c r="F576" s="22" t="s">
        <v>3207</v>
      </c>
      <c r="G576" s="4" t="s">
        <v>2084</v>
      </c>
      <c r="H576" s="4" t="s">
        <v>40</v>
      </c>
      <c r="I576" s="4" t="s">
        <v>136</v>
      </c>
      <c r="J576" s="4"/>
      <c r="K576" s="4"/>
      <c r="L576" s="4" t="s">
        <v>975</v>
      </c>
      <c r="M576" s="4"/>
      <c r="N576" s="4"/>
      <c r="O576" s="4"/>
      <c r="P576" s="4"/>
      <c r="Q576" s="4"/>
      <c r="R576" s="22"/>
      <c r="S576" s="4"/>
      <c r="T576" s="4" t="str">
        <f>IFERROR(VLOOKUP(UPPER(S576),LandGrants[],7,FALSE),"")</f>
        <v/>
      </c>
      <c r="U576" s="4" t="str">
        <f>IFERROR(VLOOKUP(S576,LandGrants[],9,FALSE),"")</f>
        <v/>
      </c>
      <c r="V576" s="5"/>
      <c r="W576" s="5"/>
      <c r="X576" s="5"/>
      <c r="Y576" s="5"/>
      <c r="Z576" s="5"/>
      <c r="AA576" s="5"/>
      <c r="AB576" s="5"/>
      <c r="AC576" s="5">
        <f>VALUE(SUBSTITUTE(SUBSTITUTE(SUBSTITUTE(RIGHT(B576,4),"HO",""),"O",""),"-",""))</f>
        <v>910</v>
      </c>
      <c r="AD576" s="5"/>
      <c r="AE576" s="5" t="str">
        <f>IF(ISBLANK(M576),"",IF(ISBLANK(N576),"",N576 &amp; " ") &amp; M576 &amp; " built in " &amp;R576 &amp; " on a tract of land called " &amp; S576 &amp; " patented by " &amp; TRIM(T576) &amp; " in " &amp; U576 &amp; ";  Original owner(s): " &amp; Q576)</f>
        <v/>
      </c>
      <c r="AF576" s="5" t="str">
        <f>"https://mht.maryland.gov/secure/medusa/PDF/Howard/"&amp;B576&amp;".pdf"</f>
        <v>https://mht.maryland.gov/secure/medusa/PDF/Howard/HO-910.pdf</v>
      </c>
    </row>
    <row r="577" spans="1:32" ht="57.6" x14ac:dyDescent="0.55000000000000004">
      <c r="A577" s="103" t="str">
        <f>HYPERLINK(AF577,B577)</f>
        <v>HO-270</v>
      </c>
      <c r="B577" t="s">
        <v>1627</v>
      </c>
      <c r="C577">
        <f>IFERROR(VALUE(SUBSTITUTE(B577,"HO-","")),9999)</f>
        <v>270</v>
      </c>
      <c r="D577" s="4" t="s">
        <v>1628</v>
      </c>
      <c r="E577" s="4" t="s">
        <v>1629</v>
      </c>
      <c r="F577" s="22" t="s">
        <v>2585</v>
      </c>
      <c r="G577" s="4" t="s">
        <v>1629</v>
      </c>
      <c r="H577" s="4" t="s">
        <v>65</v>
      </c>
      <c r="I577" s="4"/>
      <c r="J577" s="4"/>
      <c r="K577" s="4"/>
      <c r="L577" s="4" t="s">
        <v>2591</v>
      </c>
      <c r="M577" s="4"/>
      <c r="N577" s="4"/>
      <c r="O577" s="4"/>
      <c r="P577" s="4"/>
      <c r="Q577" s="4"/>
      <c r="R577" s="22"/>
      <c r="S577" s="4"/>
      <c r="T577" s="4" t="str">
        <f>IFERROR(VLOOKUP(UPPER(S577),LandGrants[],7,FALSE),"")</f>
        <v/>
      </c>
      <c r="U577" s="4" t="str">
        <f>IFERROR(VLOOKUP(S577,LandGrants[],9,FALSE),"")</f>
        <v/>
      </c>
      <c r="V577" s="5"/>
      <c r="W577" s="5"/>
      <c r="X577" s="5"/>
      <c r="Y577" s="5"/>
      <c r="Z577" s="5"/>
      <c r="AA577" s="5"/>
      <c r="AB577" s="5"/>
      <c r="AC577" s="5">
        <f>VALUE(SUBSTITUTE(SUBSTITUTE(SUBSTITUTE(RIGHT(B577,4),"HO",""),"O",""),"-",""))</f>
        <v>270</v>
      </c>
      <c r="AD577" s="5"/>
      <c r="AE577" s="5" t="str">
        <f>IF(ISBLANK(M577),"",IF(ISBLANK(N577),"",N577 &amp; " ") &amp; M577 &amp; " built in " &amp;R577 &amp; " on a tract of land called " &amp; S577 &amp; " patented by " &amp; TRIM(T577) &amp; " in " &amp; U577 &amp; ";  Original owner(s): " &amp; Q577)</f>
        <v/>
      </c>
      <c r="AF577" s="5" t="str">
        <f>"https://mht.maryland.gov/secure/medusa/PDF/Howard/"&amp;B577&amp;".pdf"</f>
        <v>https://mht.maryland.gov/secure/medusa/PDF/Howard/HO-270.pdf</v>
      </c>
    </row>
    <row r="578" spans="1:32" ht="57.6" x14ac:dyDescent="0.55000000000000004">
      <c r="A578" s="103" t="str">
        <f>HYPERLINK(AF578,B578)</f>
        <v>HO-036</v>
      </c>
      <c r="B578" t="s">
        <v>10182</v>
      </c>
      <c r="C578">
        <f>IFERROR(VALUE(SUBSTITUTE(B578,"HO-","")),9999)</f>
        <v>36</v>
      </c>
      <c r="D578" s="4" t="s">
        <v>1630</v>
      </c>
      <c r="E578" s="4" t="s">
        <v>1631</v>
      </c>
      <c r="F578" s="22" t="s">
        <v>2585</v>
      </c>
      <c r="G578" s="4" t="s">
        <v>1631</v>
      </c>
      <c r="H578" s="4" t="s">
        <v>71</v>
      </c>
      <c r="I578" s="4" t="s">
        <v>136</v>
      </c>
      <c r="J578" s="4"/>
      <c r="K578" s="4"/>
      <c r="L578" s="4" t="s">
        <v>2585</v>
      </c>
      <c r="M578" s="4"/>
      <c r="N578" s="4" t="s">
        <v>2604</v>
      </c>
      <c r="O578" s="4">
        <v>1985</v>
      </c>
      <c r="P578" s="4"/>
      <c r="Q578" s="4"/>
      <c r="R578" s="22"/>
      <c r="S578" s="4"/>
      <c r="T578" s="4" t="str">
        <f>IFERROR(VLOOKUP(UPPER(S578),LandGrants[],7,FALSE),"")</f>
        <v/>
      </c>
      <c r="U578" s="4" t="str">
        <f>IFERROR(VLOOKUP(S578,LandGrants[],9,FALSE),"")</f>
        <v/>
      </c>
      <c r="V578" s="5"/>
      <c r="W578" s="5"/>
      <c r="X578" s="5"/>
      <c r="Y578" s="5"/>
      <c r="Z578" s="5"/>
      <c r="AA578" s="5"/>
      <c r="AB578" s="5"/>
      <c r="AC578" s="5">
        <f>VALUE(SUBSTITUTE(SUBSTITUTE(SUBSTITUTE(RIGHT(B578,4),"HO",""),"O",""),"-",""))</f>
        <v>36</v>
      </c>
      <c r="AD578" s="5"/>
      <c r="AE578" s="5" t="str">
        <f>IF(ISBLANK(M578),"",IF(ISBLANK(N578),"",N578 &amp; " ") &amp; M578 &amp; " built in " &amp;R578 &amp; " on a tract of land called " &amp; S578 &amp; " patented by " &amp; TRIM(T578) &amp; " in " &amp; U578 &amp; ";  Original owner(s): " &amp; Q578)</f>
        <v/>
      </c>
      <c r="AF578" s="5" t="str">
        <f>"https://mht.maryland.gov/secure/medusa/PDF/Howard/"&amp;B578&amp;".pdf"</f>
        <v>https://mht.maryland.gov/secure/medusa/PDF/Howard/HO-036.pdf</v>
      </c>
    </row>
    <row r="579" spans="1:32" ht="57.6" x14ac:dyDescent="0.55000000000000004">
      <c r="A579" s="103" t="str">
        <f>HYPERLINK(AF579,B579)</f>
        <v>HO-1099</v>
      </c>
      <c r="B579" t="s">
        <v>1632</v>
      </c>
      <c r="C579">
        <f>IFERROR(VALUE(SUBSTITUTE(B579,"HO-","")),9999)</f>
        <v>1099</v>
      </c>
      <c r="D579" s="4" t="s">
        <v>1633</v>
      </c>
      <c r="E579" s="4" t="s">
        <v>1634</v>
      </c>
      <c r="F579" s="22" t="s">
        <v>2585</v>
      </c>
      <c r="G579" s="4" t="s">
        <v>1634</v>
      </c>
      <c r="H579" s="4" t="s">
        <v>90</v>
      </c>
      <c r="I579" s="4" t="s">
        <v>136</v>
      </c>
      <c r="J579" s="4"/>
      <c r="K579" s="4"/>
      <c r="L579" s="4" t="s">
        <v>2585</v>
      </c>
      <c r="M579" s="4"/>
      <c r="N579" s="4"/>
      <c r="O579" s="4"/>
      <c r="P579" s="4"/>
      <c r="Q579" s="4"/>
      <c r="R579" s="22"/>
      <c r="S579" s="4"/>
      <c r="T579" s="4" t="str">
        <f>IFERROR(VLOOKUP(UPPER(S579),LandGrants[],7,FALSE),"")</f>
        <v/>
      </c>
      <c r="U579" s="4" t="str">
        <f>IFERROR(VLOOKUP(S579,LandGrants[],9,FALSE),"")</f>
        <v/>
      </c>
      <c r="V579" s="5"/>
      <c r="W579" s="5"/>
      <c r="X579" s="5"/>
      <c r="Y579" s="5"/>
      <c r="Z579" s="5"/>
      <c r="AA579" s="5"/>
      <c r="AB579" s="5"/>
      <c r="AC579" s="5">
        <f>VALUE(SUBSTITUTE(SUBSTITUTE(SUBSTITUTE(RIGHT(B579,4),"HO",""),"O",""),"-",""))</f>
        <v>1099</v>
      </c>
      <c r="AD579" s="5"/>
      <c r="AE579" s="5" t="str">
        <f>IF(ISBLANK(M579),"",IF(ISBLANK(N579),"",N579 &amp; " ") &amp; M579 &amp; " built in " &amp;R579 &amp; " on a tract of land called " &amp; S579 &amp; " patented by " &amp; TRIM(T579) &amp; " in " &amp; U579 &amp; ";  Original owner(s): " &amp; Q579)</f>
        <v/>
      </c>
      <c r="AF579" s="5" t="str">
        <f>"https://mht.maryland.gov/secure/medusa/PDF/Howard/"&amp;B579&amp;".pdf"</f>
        <v>https://mht.maryland.gov/secure/medusa/PDF/Howard/HO-1099.pdf</v>
      </c>
    </row>
    <row r="580" spans="1:32" ht="57.6" x14ac:dyDescent="0.55000000000000004">
      <c r="A580" s="103" t="str">
        <f>HYPERLINK(AF580,B580)</f>
        <v>HO-284</v>
      </c>
      <c r="B580" t="s">
        <v>1635</v>
      </c>
      <c r="C580">
        <f>IFERROR(VALUE(SUBSTITUTE(B580,"HO-","")),9999)</f>
        <v>284</v>
      </c>
      <c r="D580" s="4" t="s">
        <v>1636</v>
      </c>
      <c r="E580" s="4" t="s">
        <v>1637</v>
      </c>
      <c r="F580" s="22" t="s">
        <v>3007</v>
      </c>
      <c r="G580" s="4" t="s">
        <v>3208</v>
      </c>
      <c r="H580" s="4" t="s">
        <v>40</v>
      </c>
      <c r="I580" s="4" t="s">
        <v>136</v>
      </c>
      <c r="J580" s="4"/>
      <c r="K580" s="4"/>
      <c r="L580" s="4" t="s">
        <v>975</v>
      </c>
      <c r="M580" s="4" t="s">
        <v>4094</v>
      </c>
      <c r="N580" s="4" t="s">
        <v>5974</v>
      </c>
      <c r="O580" s="4"/>
      <c r="P580" s="4" t="s">
        <v>4095</v>
      </c>
      <c r="Q580" s="4" t="s">
        <v>4096</v>
      </c>
      <c r="R580" s="22">
        <v>1842</v>
      </c>
      <c r="S580" s="4" t="s">
        <v>8988</v>
      </c>
      <c r="T580" s="4" t="str">
        <f>IFERROR(VLOOKUP(UPPER(S580),LandGrants[],7,FALSE),"")</f>
        <v>1762-02</v>
      </c>
      <c r="U580" s="4" t="str">
        <f>IFERROR(VLOOKUP(S580,LandGrants[],9,FALSE),"")</f>
        <v xml:space="preserve"> James Sewell</v>
      </c>
      <c r="V580" s="5"/>
      <c r="W580" s="5"/>
      <c r="X580" s="5"/>
      <c r="Y580" s="5"/>
      <c r="Z580" s="11" t="s">
        <v>3939</v>
      </c>
      <c r="AA580" s="5"/>
      <c r="AB580" s="5"/>
      <c r="AC580" s="5">
        <f>VALUE(SUBSTITUTE(SUBSTITUTE(SUBSTITUTE(RIGHT(B580,4),"HO",""),"O",""),"-",""))</f>
        <v>284</v>
      </c>
      <c r="AD580" s="5" t="s">
        <v>5961</v>
      </c>
      <c r="AE580" s="5" t="str">
        <f>IF(ISBLANK(M580),"",IF(ISBLANK(N580),"",N580 &amp; " ") &amp; M580 &amp; " built in " &amp;R580 &amp; " on a tract of land called " &amp; S580 &amp; " patented by " &amp; TRIM(T580) &amp; " in " &amp; U580 &amp; ";  Original owner(s): " &amp; Q580)</f>
        <v>Publicly-owned 2.5 story granite house with 2-story iron-railed porch built in 1842 on a tract of land called Prestidges Folly patented by 1762-02 in  James Sewell;  Original owner(s): Edward P. Hayden</v>
      </c>
      <c r="AF580" s="5" t="str">
        <f>"https://mht.maryland.gov/secure/medusa/PDF/Howard/"&amp;B580&amp;".pdf"</f>
        <v>https://mht.maryland.gov/secure/medusa/PDF/Howard/HO-284.pdf</v>
      </c>
    </row>
    <row r="581" spans="1:32" ht="72" x14ac:dyDescent="0.55000000000000004">
      <c r="A581" s="103" t="str">
        <f>HYPERLINK(AF581,B581)</f>
        <v>HO-002</v>
      </c>
      <c r="B581" t="s">
        <v>10148</v>
      </c>
      <c r="C581">
        <f>IFERROR(VALUE(SUBSTITUTE(B581,"HO-","")),9999)</f>
        <v>2</v>
      </c>
      <c r="D581" s="4" t="s">
        <v>11</v>
      </c>
      <c r="E581" s="4" t="s">
        <v>1638</v>
      </c>
      <c r="F581" s="22">
        <v>16449</v>
      </c>
      <c r="G581" s="4" t="s">
        <v>3209</v>
      </c>
      <c r="H581" s="4" t="s">
        <v>51</v>
      </c>
      <c r="I581" s="4" t="s">
        <v>136</v>
      </c>
      <c r="J581" s="4" t="s">
        <v>136</v>
      </c>
      <c r="K581" s="4"/>
      <c r="L581" s="4" t="s">
        <v>4075</v>
      </c>
      <c r="M581" s="4" t="s">
        <v>4076</v>
      </c>
      <c r="N581" s="4" t="s">
        <v>5973</v>
      </c>
      <c r="O581" s="4">
        <v>1979</v>
      </c>
      <c r="P581" s="4" t="s">
        <v>2606</v>
      </c>
      <c r="Q581" s="4" t="s">
        <v>4074</v>
      </c>
      <c r="R581" s="22">
        <v>1838</v>
      </c>
      <c r="S581" s="4" t="s">
        <v>5364</v>
      </c>
      <c r="T581" s="4" t="str">
        <f>IFERROR(VLOOKUP(UPPER(S581),LandGrants[],7,FALSE),"")</f>
        <v>1756-02</v>
      </c>
      <c r="U581" s="4" t="str">
        <f>IFERROR(VLOOKUP(S581,LandGrants[],9,FALSE),"")</f>
        <v xml:space="preserve"> Henry  Griffith</v>
      </c>
      <c r="V581" s="5"/>
      <c r="W581" s="11" t="s">
        <v>4848</v>
      </c>
      <c r="X581" s="5"/>
      <c r="Y581" s="11" t="s">
        <v>4004</v>
      </c>
      <c r="Z581" s="5"/>
      <c r="AA581" s="5"/>
      <c r="AB581" s="5" t="s">
        <v>4607</v>
      </c>
      <c r="AC581" s="5">
        <f>VALUE(SUBSTITUTE(SUBSTITUTE(SUBSTITUTE(RIGHT(B581,4),"HO",""),"O",""),"-",""))</f>
        <v>2</v>
      </c>
      <c r="AD581" s="5"/>
      <c r="AE581" s="5" t="str">
        <f>IF(ISBLANK(M581),"",IF(ISBLANK(N581),"",N581 &amp; " ") &amp; M581 &amp; " built in " &amp;R581 &amp; " on a tract of land called " &amp; S581 &amp; " patented by " &amp; TRIM(T581) &amp; " in " &amp; U581 &amp; ";  Original owner(s): " &amp; Q581)</f>
        <v>Privately-owned Brick Federal house later expanded into a Palladian-style mansion built in 1838 on a tract of land called Fredericks Burgh patented by 1756-02 in  Henry  Griffith;  Original owner(s): Albert G. Warfield, expanded into Palladian mansion by Gov. Edwin Warfield in 1898</v>
      </c>
      <c r="AF581" s="5" t="str">
        <f>"https://mht.maryland.gov/secure/medusa/PDF/Howard/"&amp;B581&amp;".pdf"</f>
        <v>https://mht.maryland.gov/secure/medusa/PDF/Howard/HO-002.pdf</v>
      </c>
    </row>
    <row r="582" spans="1:32" ht="86.4" x14ac:dyDescent="0.55000000000000004">
      <c r="A582" s="103" t="str">
        <f>HYPERLINK(AF582,B582)</f>
        <v>HO-271</v>
      </c>
      <c r="B582" t="s">
        <v>1639</v>
      </c>
      <c r="C582">
        <f>IFERROR(VALUE(SUBSTITUTE(B582,"HO-","")),9999)</f>
        <v>271</v>
      </c>
      <c r="D582" s="4" t="s">
        <v>1640</v>
      </c>
      <c r="E582" s="4" t="s">
        <v>1641</v>
      </c>
      <c r="F582" s="22" t="s">
        <v>3210</v>
      </c>
      <c r="G582" s="4" t="s">
        <v>850</v>
      </c>
      <c r="H582" s="4" t="s">
        <v>234</v>
      </c>
      <c r="I582" s="4"/>
      <c r="J582" s="4"/>
      <c r="K582" s="4"/>
      <c r="L582" s="4" t="s">
        <v>975</v>
      </c>
      <c r="M582" s="4" t="s">
        <v>6071</v>
      </c>
      <c r="N582" s="4" t="s">
        <v>5973</v>
      </c>
      <c r="O582" s="4"/>
      <c r="P582" s="4"/>
      <c r="Q582" s="4" t="s">
        <v>6073</v>
      </c>
      <c r="R582" s="22" t="s">
        <v>6072</v>
      </c>
      <c r="S582" s="4" t="s">
        <v>4179</v>
      </c>
      <c r="T582" s="4" t="str">
        <f>IFERROR(VLOOKUP(UPPER(S582),LandGrants[],7,FALSE),"")</f>
        <v>1759-10</v>
      </c>
      <c r="U582" s="4" t="str">
        <f>IFERROR(VLOOKUP(S582,LandGrants[],9,FALSE),"")</f>
        <v xml:space="preserve"> Joseph  Hobbs</v>
      </c>
      <c r="V582" s="5"/>
      <c r="W582" s="5"/>
      <c r="X582" s="5"/>
      <c r="Y582" s="5"/>
      <c r="Z582" s="5"/>
      <c r="AA582" s="5"/>
      <c r="AB582" s="5"/>
      <c r="AC582" s="5">
        <f>VALUE(SUBSTITUTE(SUBSTITUTE(SUBSTITUTE(RIGHT(B582,4),"HO",""),"O",""),"-",""))</f>
        <v>271</v>
      </c>
      <c r="AD582" s="5"/>
      <c r="AE582" s="5" t="str">
        <f>IF(ISBLANK(M582),"",IF(ISBLANK(N582),"",N582 &amp; " ") &amp; M582 &amp; " built in " &amp;R582 &amp; " on a tract of land called " &amp; S582 &amp; " patented by " &amp; TRIM(T582) &amp; " in " &amp; U582 &amp; ";  Original owner(s): " &amp; Q582)</f>
        <v>Privately-owned 3x2 bay log house extended with 2 more bays built in 1860 on a tract of land called Poverty Discovered patented by 1759-10 in  Joseph  Hobbs;  Original owner(s): James Hobbs, brother of Joseph, then later owned by the Herbert Musgroves.  It appears on the 1860 Martenet map but the date of construction is unknown.</v>
      </c>
      <c r="AF582" s="5" t="str">
        <f>"https://mht.maryland.gov/secure/medusa/PDF/Howard/"&amp;B582&amp;".pdf"</f>
        <v>https://mht.maryland.gov/secure/medusa/PDF/Howard/HO-271.pdf</v>
      </c>
    </row>
    <row r="583" spans="1:32" ht="57.6" x14ac:dyDescent="0.55000000000000004">
      <c r="A583" s="103" t="str">
        <f>HYPERLINK(AF583,B583)</f>
        <v>HO-951</v>
      </c>
      <c r="B583" t="s">
        <v>1642</v>
      </c>
      <c r="C583">
        <f>IFERROR(VALUE(SUBSTITUTE(B583,"HO-","")),9999)</f>
        <v>951</v>
      </c>
      <c r="D583" s="4" t="s">
        <v>1643</v>
      </c>
      <c r="E583" s="4" t="s">
        <v>1644</v>
      </c>
      <c r="F583" s="22" t="s">
        <v>3211</v>
      </c>
      <c r="G583" s="4" t="s">
        <v>850</v>
      </c>
      <c r="H583" s="4" t="s">
        <v>65</v>
      </c>
      <c r="I583" s="4" t="s">
        <v>136</v>
      </c>
      <c r="J583" s="4"/>
      <c r="K583" s="4"/>
      <c r="L583" s="4" t="s">
        <v>975</v>
      </c>
      <c r="M583" s="4"/>
      <c r="N583" s="4" t="s">
        <v>2604</v>
      </c>
      <c r="O583" s="4"/>
      <c r="P583" s="4"/>
      <c r="Q583" s="4"/>
      <c r="R583" s="22"/>
      <c r="S583" s="4"/>
      <c r="T583" s="4" t="str">
        <f>IFERROR(VLOOKUP(UPPER(S583),LandGrants[],7,FALSE),"")</f>
        <v/>
      </c>
      <c r="U583" s="4" t="str">
        <f>IFERROR(VLOOKUP(S583,LandGrants[],9,FALSE),"")</f>
        <v/>
      </c>
      <c r="V583" s="5"/>
      <c r="W583" s="5"/>
      <c r="X583" s="5"/>
      <c r="Y583" s="5"/>
      <c r="Z583" s="5"/>
      <c r="AA583" s="5"/>
      <c r="AB583" s="5"/>
      <c r="AC583" s="5">
        <f>VALUE(SUBSTITUTE(SUBSTITUTE(SUBSTITUTE(RIGHT(B583,4),"HO",""),"O",""),"-",""))</f>
        <v>951</v>
      </c>
      <c r="AD583" s="5"/>
      <c r="AE583" s="5" t="str">
        <f>IF(ISBLANK(M583),"",IF(ISBLANK(N583),"",N583 &amp; " ") &amp; M583 &amp; " built in " &amp;R583 &amp; " on a tract of land called " &amp; S583 &amp; " patented by " &amp; TRIM(T583) &amp; " in " &amp; U583 &amp; ";  Original owner(s): " &amp; Q583)</f>
        <v/>
      </c>
      <c r="AF583" s="5" t="str">
        <f>"https://mht.maryland.gov/secure/medusa/PDF/Howard/"&amp;B583&amp;".pdf"</f>
        <v>https://mht.maryland.gov/secure/medusa/PDF/Howard/HO-951.pdf</v>
      </c>
    </row>
    <row r="584" spans="1:32" ht="72" x14ac:dyDescent="0.55000000000000004">
      <c r="A584" s="103" t="str">
        <f>HYPERLINK(AF584,B584)</f>
        <v>HO-944</v>
      </c>
      <c r="B584" t="s">
        <v>1645</v>
      </c>
      <c r="C584">
        <f>IFERROR(VALUE(SUBSTITUTE(B584,"HO-","")),9999)</f>
        <v>944</v>
      </c>
      <c r="D584" s="4" t="s">
        <v>1646</v>
      </c>
      <c r="E584" s="4" t="s">
        <v>1647</v>
      </c>
      <c r="F584" s="22" t="s">
        <v>3212</v>
      </c>
      <c r="G584" s="4" t="s">
        <v>850</v>
      </c>
      <c r="H584" s="4" t="s">
        <v>234</v>
      </c>
      <c r="I584" s="4" t="s">
        <v>136</v>
      </c>
      <c r="J584" s="4"/>
      <c r="K584" s="4"/>
      <c r="L584" s="4" t="s">
        <v>2581</v>
      </c>
      <c r="M584" s="4" t="s">
        <v>5996</v>
      </c>
      <c r="N584" s="4" t="s">
        <v>5973</v>
      </c>
      <c r="O584" s="4"/>
      <c r="P584" s="4"/>
      <c r="Q584" s="4" t="s">
        <v>5054</v>
      </c>
      <c r="R584" s="22" t="s">
        <v>5055</v>
      </c>
      <c r="S584" s="4" t="s">
        <v>4273</v>
      </c>
      <c r="T584" s="4" t="str">
        <f>IFERROR(VLOOKUP(UPPER(S584),LandGrants[],7,FALSE),"")</f>
        <v>1750-09</v>
      </c>
      <c r="U584" s="4" t="str">
        <f>IFERROR(VLOOKUP(S584,LandGrants[],9,FALSE),"")</f>
        <v xml:space="preserve"> John  Hood</v>
      </c>
      <c r="V584" s="5"/>
      <c r="W584" s="5"/>
      <c r="X584" s="5"/>
      <c r="Y584" s="5"/>
      <c r="Z584" s="5"/>
      <c r="AA584" s="5"/>
      <c r="AB584" s="5"/>
      <c r="AC584" s="5">
        <f>VALUE(SUBSTITUTE(SUBSTITUTE(SUBSTITUTE(RIGHT(B584,4),"HO",""),"O",""),"-",""))</f>
        <v>944</v>
      </c>
      <c r="AD584" s="5" t="s">
        <v>5961</v>
      </c>
      <c r="AE584" s="5" t="str">
        <f>IF(ISBLANK(M584),"",IF(ISBLANK(N584),"",N584 &amp; " ") &amp; M584 &amp; " built in " &amp;R584 &amp; " on a tract of land called " &amp; S584 &amp; " patented by " &amp; TRIM(T584) &amp; " in " &amp; U584 &amp; ";  Original owner(s): " &amp; Q584)</f>
        <v>Privately-owned 2.5 story 5x1 bay frame house on stone with 3x3 bay ell at rear built in 1900 (circa) on a tract of land called Conclusion patented by 1750-09 in  John  Hood;  Original owner(s): Gen. Thomas Hood had built a brick dwelling house that stood until at least 1905</v>
      </c>
      <c r="AF584" s="5" t="str">
        <f>"https://mht.maryland.gov/secure/medusa/PDF/Howard/"&amp;B584&amp;".pdf"</f>
        <v>https://mht.maryland.gov/secure/medusa/PDF/Howard/HO-944.pdf</v>
      </c>
    </row>
    <row r="585" spans="1:32" ht="57.6" x14ac:dyDescent="0.55000000000000004">
      <c r="A585" s="103" t="str">
        <f>HYPERLINK(AF585,B585)</f>
        <v>HO-159</v>
      </c>
      <c r="B585" t="s">
        <v>1648</v>
      </c>
      <c r="C585">
        <f>IFERROR(VALUE(SUBSTITUTE(B585,"HO-","")),9999)</f>
        <v>159</v>
      </c>
      <c r="D585" s="4" t="s">
        <v>1649</v>
      </c>
      <c r="E585" s="4" t="s">
        <v>1650</v>
      </c>
      <c r="F585" s="22" t="s">
        <v>3213</v>
      </c>
      <c r="G585" s="4" t="s">
        <v>197</v>
      </c>
      <c r="H585" s="4" t="s">
        <v>123</v>
      </c>
      <c r="I585" s="4"/>
      <c r="J585" s="4"/>
      <c r="K585" s="4"/>
      <c r="L585" s="4" t="s">
        <v>2581</v>
      </c>
      <c r="M585" s="4" t="s">
        <v>4770</v>
      </c>
      <c r="N585" s="4" t="s">
        <v>5973</v>
      </c>
      <c r="O585" s="4"/>
      <c r="P585" s="4" t="s">
        <v>4771</v>
      </c>
      <c r="Q585" s="4" t="s">
        <v>4769</v>
      </c>
      <c r="R585" s="22" t="s">
        <v>4810</v>
      </c>
      <c r="S585" s="4" t="s">
        <v>8105</v>
      </c>
      <c r="T585" s="4" t="str">
        <f>IFERROR(VLOOKUP(UPPER(S585),LandGrants[],7,FALSE),"")</f>
        <v>1724-09</v>
      </c>
      <c r="U585" s="4" t="str">
        <f>IFERROR(VLOOKUP(S585,LandGrants[],9,FALSE),"")</f>
        <v xml:space="preserve"> Robert  Shipley</v>
      </c>
      <c r="V585" s="5"/>
      <c r="W585" s="5"/>
      <c r="X585" s="5"/>
      <c r="Y585" s="5"/>
      <c r="Z585" s="5"/>
      <c r="AA585" s="5"/>
      <c r="AB585" s="5"/>
      <c r="AC585" s="5">
        <f>VALUE(SUBSTITUTE(SUBSTITUTE(SUBSTITUTE(RIGHT(B585,4),"HO",""),"O",""),"-",""))</f>
        <v>159</v>
      </c>
      <c r="AD585" s="5" t="s">
        <v>5961</v>
      </c>
      <c r="AE585" s="5" t="str">
        <f>IF(ISBLANK(M585),"",IF(ISBLANK(N585),"",N585 &amp; " ") &amp; M585 &amp; " built in " &amp;R585 &amp; " on a tract of land called " &amp; S585 &amp; " patented by " &amp; TRIM(T585) &amp; " in " &amp; U585 &amp; ";  Original owner(s): " &amp; Q585)</f>
        <v>Privately-owned 3-story brick 5 bay wide house with additions built in 1843 (circa) on a tract of land called Shipleys Discovery patented by 1724-09 in  Robert  Shipley;  Original owner(s): Henry Forsyth and his heirs</v>
      </c>
      <c r="AF585" s="5" t="str">
        <f>"https://mht.maryland.gov/secure/medusa/PDF/Howard/"&amp;B585&amp;".pdf"</f>
        <v>https://mht.maryland.gov/secure/medusa/PDF/Howard/HO-159.pdf</v>
      </c>
    </row>
    <row r="586" spans="1:32" ht="100.8" x14ac:dyDescent="0.55000000000000004">
      <c r="A586" s="103" t="str">
        <f>HYPERLINK(AF586,B586)</f>
        <v>HO-032</v>
      </c>
      <c r="B586" t="s">
        <v>10178</v>
      </c>
      <c r="C586">
        <f>IFERROR(VALUE(SUBSTITUTE(B586,"HO-","")),9999)</f>
        <v>32</v>
      </c>
      <c r="D586" s="4" t="s">
        <v>1651</v>
      </c>
      <c r="E586" s="4" t="s">
        <v>1652</v>
      </c>
      <c r="F586" s="22" t="s">
        <v>3214</v>
      </c>
      <c r="G586" s="4" t="s">
        <v>3215</v>
      </c>
      <c r="H586" s="4" t="s">
        <v>71</v>
      </c>
      <c r="I586" s="4" t="s">
        <v>136</v>
      </c>
      <c r="J586" s="4"/>
      <c r="K586" s="4"/>
      <c r="L586" s="4" t="s">
        <v>975</v>
      </c>
      <c r="M586" s="4" t="s">
        <v>4603</v>
      </c>
      <c r="N586" s="4" t="s">
        <v>5974</v>
      </c>
      <c r="O586" s="4"/>
      <c r="P586" s="4" t="s">
        <v>4602</v>
      </c>
      <c r="Q586" s="4" t="s">
        <v>4601</v>
      </c>
      <c r="R586" s="22" t="s">
        <v>3713</v>
      </c>
      <c r="S586" s="4" t="s">
        <v>4600</v>
      </c>
      <c r="T586" s="4" t="str">
        <f>IFERROR(VLOOKUP(UPPER(S586),LandGrants[],7,FALSE),"")</f>
        <v>1785-02</v>
      </c>
      <c r="U586" s="4" t="str">
        <f>IFERROR(VLOOKUP(S586,LandGrants[],9,FALSE),"")</f>
        <v xml:space="preserve"> John Sterrett</v>
      </c>
      <c r="V586" s="5"/>
      <c r="W586" s="5"/>
      <c r="X586" s="5"/>
      <c r="Y586" s="5"/>
      <c r="Z586" s="5"/>
      <c r="AA586" s="5"/>
      <c r="AB586" s="5"/>
      <c r="AC586" s="5">
        <f>VALUE(SUBSTITUTE(SUBSTITUTE(SUBSTITUTE(RIGHT(B586,4),"HO",""),"O",""),"-",""))</f>
        <v>32</v>
      </c>
      <c r="AD586" s="5"/>
      <c r="AE586" s="5" t="str">
        <f>IF(ISBLANK(M586),"",IF(ISBLANK(N586),"",N586 &amp; " ") &amp; M586 &amp; " built in " &amp;R586 &amp; " on a tract of land called " &amp; S586 &amp; " patented by " &amp; TRIM(T586) &amp; " in " &amp; U586 &amp; ";  Original owner(s): " &amp; Q586)</f>
        <v>Publicly-owned Stone and roughcast 3-bay main block with 2 3-bay wings built in 1810 on a tract of land called Felicity patented by 1785-02 in  John Sterrett;  Original owner(s): Charles Ridgely Sterrett inherited the land from his grandfather John Sterrett (he had been a ward of his mother Deborah's brother Capt. Charles Ridgely of Hampton) and hired Abraham Lerew to design the manor house.</v>
      </c>
      <c r="AF586" s="5" t="str">
        <f>"https://mht.maryland.gov/secure/medusa/PDF/Howard/"&amp;B586&amp;".pdf"</f>
        <v>https://mht.maryland.gov/secure/medusa/PDF/Howard/HO-032.pdf</v>
      </c>
    </row>
    <row r="587" spans="1:32" ht="100.8" x14ac:dyDescent="0.55000000000000004">
      <c r="A587" s="103" t="str">
        <f>HYPERLINK(AF587,B587)</f>
        <v>HO-185</v>
      </c>
      <c r="B587" t="s">
        <v>1653</v>
      </c>
      <c r="C587">
        <f>IFERROR(VALUE(SUBSTITUTE(B587,"HO-","")),9999)</f>
        <v>185</v>
      </c>
      <c r="D587" s="4" t="s">
        <v>1654</v>
      </c>
      <c r="E587" s="4" t="s">
        <v>1655</v>
      </c>
      <c r="F587" s="22" t="s">
        <v>3216</v>
      </c>
      <c r="G587" s="4" t="s">
        <v>2484</v>
      </c>
      <c r="H587" s="4" t="s">
        <v>71</v>
      </c>
      <c r="I587" s="4"/>
      <c r="J587" s="4"/>
      <c r="K587" s="4"/>
      <c r="L587" s="4" t="s">
        <v>2582</v>
      </c>
      <c r="M587" s="4" t="s">
        <v>6074</v>
      </c>
      <c r="N587" s="4" t="s">
        <v>5973</v>
      </c>
      <c r="O587" s="4"/>
      <c r="P587" s="4" t="s">
        <v>6075</v>
      </c>
      <c r="Q587" s="4" t="s">
        <v>4601</v>
      </c>
      <c r="R587" s="22" t="s">
        <v>4807</v>
      </c>
      <c r="S587" s="4" t="s">
        <v>4600</v>
      </c>
      <c r="T587" s="4" t="str">
        <f>IFERROR(VLOOKUP(UPPER(S587),LandGrants[],7,FALSE),"")</f>
        <v>1785-02</v>
      </c>
      <c r="U587" s="4" t="str">
        <f>IFERROR(VLOOKUP(S587,LandGrants[],9,FALSE),"")</f>
        <v xml:space="preserve"> John Sterrett</v>
      </c>
      <c r="V587" s="5"/>
      <c r="W587" s="5"/>
      <c r="X587" s="5"/>
      <c r="Y587" s="5"/>
      <c r="Z587" s="5"/>
      <c r="AA587" s="5"/>
      <c r="AB587" s="5"/>
      <c r="AC587" s="5">
        <f>VALUE(SUBSTITUTE(SUBSTITUTE(SUBSTITUTE(RIGHT(B587,4),"HO",""),"O",""),"-",""))</f>
        <v>185</v>
      </c>
      <c r="AD587" s="5"/>
      <c r="AE587" s="5" t="str">
        <f>IF(ISBLANK(M587),"",IF(ISBLANK(N587),"",N587 &amp; " ") &amp; M587 &amp; " built in " &amp;R587 &amp; " on a tract of land called " &amp; S587 &amp; " patented by " &amp; TRIM(T587) &amp; " in " &amp; U587 &amp; ";  Original owner(s): " &amp; Q587)</f>
        <v>Privately-owned 2 gable-roofed 1-story 2x1 bay stone structures connected in an L-shape built in 1840 (circa) on a tract of land called Felicity patented by 1785-02 in  John Sterrett;  Original owner(s): Charles Ridgely Sterrett inherited the land from his grandfather John Sterrett (he had been a ward of his mother Deborah's brother Capt. Charles Ridgely of Hampton) and hired Abraham Lerew to design the manor house.</v>
      </c>
      <c r="AF587" s="5" t="str">
        <f>"https://mht.maryland.gov/secure/medusa/PDF/Howard/"&amp;B587&amp;".pdf"</f>
        <v>https://mht.maryland.gov/secure/medusa/PDF/Howard/HO-185.pdf</v>
      </c>
    </row>
    <row r="588" spans="1:32" ht="57.6" x14ac:dyDescent="0.55000000000000004">
      <c r="A588" s="103" t="str">
        <f>HYPERLINK(AF588,B588)</f>
        <v>HO-331</v>
      </c>
      <c r="B588" t="s">
        <v>1656</v>
      </c>
      <c r="C588">
        <f>IFERROR(VALUE(SUBSTITUTE(B588,"HO-","")),9999)</f>
        <v>331</v>
      </c>
      <c r="D588" s="4" t="s">
        <v>1657</v>
      </c>
      <c r="E588" s="4" t="s">
        <v>1655</v>
      </c>
      <c r="F588" s="22" t="s">
        <v>3216</v>
      </c>
      <c r="G588" s="4" t="s">
        <v>2484</v>
      </c>
      <c r="H588" s="4" t="s">
        <v>71</v>
      </c>
      <c r="I588" s="4"/>
      <c r="J588" s="4"/>
      <c r="K588" s="4"/>
      <c r="L588" s="4" t="s">
        <v>975</v>
      </c>
      <c r="M588" s="4"/>
      <c r="N588" s="4"/>
      <c r="O588" s="4"/>
      <c r="P588" s="4"/>
      <c r="Q588" s="4"/>
      <c r="R588" s="22"/>
      <c r="S588" s="4"/>
      <c r="T588" s="4" t="str">
        <f>IFERROR(VLOOKUP(UPPER(S588),LandGrants[],7,FALSE),"")</f>
        <v/>
      </c>
      <c r="U588" s="4" t="str">
        <f>IFERROR(VLOOKUP(S588,LandGrants[],9,FALSE),"")</f>
        <v/>
      </c>
      <c r="V588" s="5"/>
      <c r="W588" s="5"/>
      <c r="X588" s="5"/>
      <c r="Y588" s="5"/>
      <c r="Z588" s="5"/>
      <c r="AA588" s="5"/>
      <c r="AB588" s="5"/>
      <c r="AC588" s="5">
        <f>VALUE(SUBSTITUTE(SUBSTITUTE(SUBSTITUTE(RIGHT(B588,4),"HO",""),"O",""),"-",""))</f>
        <v>331</v>
      </c>
      <c r="AD588" s="5"/>
      <c r="AE588" s="5" t="str">
        <f>IF(ISBLANK(M588),"",IF(ISBLANK(N588),"",N588 &amp; " ") &amp; M588 &amp; " built in " &amp;R588 &amp; " on a tract of land called " &amp; S588 &amp; " patented by " &amp; TRIM(T588) &amp; " in " &amp; U588 &amp; ";  Original owner(s): " &amp; Q588)</f>
        <v/>
      </c>
      <c r="AF588" s="5" t="str">
        <f>"https://mht.maryland.gov/secure/medusa/PDF/Howard/"&amp;B588&amp;".pdf"</f>
        <v>https://mht.maryland.gov/secure/medusa/PDF/Howard/HO-331.pdf</v>
      </c>
    </row>
    <row r="589" spans="1:32" ht="57.6" x14ac:dyDescent="0.55000000000000004">
      <c r="A589" s="103" t="str">
        <f>HYPERLINK(AF589,B589)</f>
        <v>HO-551</v>
      </c>
      <c r="B589" t="s">
        <v>1658</v>
      </c>
      <c r="C589">
        <f>IFERROR(VALUE(SUBSTITUTE(B589,"HO-","")),9999)</f>
        <v>551</v>
      </c>
      <c r="D589" s="4" t="s">
        <v>1659</v>
      </c>
      <c r="E589" s="4" t="s">
        <v>1660</v>
      </c>
      <c r="F589" s="22" t="s">
        <v>3217</v>
      </c>
      <c r="G589" s="4" t="s">
        <v>3215</v>
      </c>
      <c r="H589" s="4" t="s">
        <v>71</v>
      </c>
      <c r="I589" s="4" t="s">
        <v>136</v>
      </c>
      <c r="J589" s="4"/>
      <c r="K589" s="4"/>
      <c r="L589" s="4" t="s">
        <v>975</v>
      </c>
      <c r="M589" s="4"/>
      <c r="N589" s="4"/>
      <c r="O589" s="4"/>
      <c r="P589" s="4"/>
      <c r="Q589" s="4"/>
      <c r="R589" s="22"/>
      <c r="S589" s="4"/>
      <c r="T589" s="4" t="str">
        <f>IFERROR(VLOOKUP(UPPER(S589),LandGrants[],7,FALSE),"")</f>
        <v/>
      </c>
      <c r="U589" s="4" t="str">
        <f>IFERROR(VLOOKUP(S589,LandGrants[],9,FALSE),"")</f>
        <v/>
      </c>
      <c r="V589" s="5"/>
      <c r="W589" s="5"/>
      <c r="X589" s="5"/>
      <c r="Y589" s="5"/>
      <c r="Z589" s="5"/>
      <c r="AA589" s="5"/>
      <c r="AB589" s="5"/>
      <c r="AC589" s="5">
        <f>VALUE(SUBSTITUTE(SUBSTITUTE(SUBSTITUTE(RIGHT(B589,4),"HO",""),"O",""),"-",""))</f>
        <v>551</v>
      </c>
      <c r="AD589" s="5"/>
      <c r="AE589" s="5" t="str">
        <f>IF(ISBLANK(M589),"",IF(ISBLANK(N589),"",N589 &amp; " ") &amp; M589 &amp; " built in " &amp;R589 &amp; " on a tract of land called " &amp; S589 &amp; " patented by " &amp; TRIM(T589) &amp; " in " &amp; U589 &amp; ";  Original owner(s): " &amp; Q589)</f>
        <v/>
      </c>
      <c r="AF589" s="5" t="str">
        <f>"https://mht.maryland.gov/secure/medusa/PDF/Howard/"&amp;B589&amp;".pdf"</f>
        <v>https://mht.maryland.gov/secure/medusa/PDF/Howard/HO-551.pdf</v>
      </c>
    </row>
    <row r="590" spans="1:32" ht="57.6" x14ac:dyDescent="0.55000000000000004">
      <c r="A590" s="103" t="str">
        <f>HYPERLINK(AF590,B590)</f>
        <v>HO-430</v>
      </c>
      <c r="B590" t="s">
        <v>1661</v>
      </c>
      <c r="C590">
        <f>IFERROR(VALUE(SUBSTITUTE(B590,"HO-","")),9999)</f>
        <v>430</v>
      </c>
      <c r="D590" s="4" t="s">
        <v>1662</v>
      </c>
      <c r="E590" s="4" t="s">
        <v>1663</v>
      </c>
      <c r="F590" s="22" t="s">
        <v>3218</v>
      </c>
      <c r="G590" s="4" t="s">
        <v>2894</v>
      </c>
      <c r="H590" s="4" t="s">
        <v>1664</v>
      </c>
      <c r="I590" s="4" t="s">
        <v>136</v>
      </c>
      <c r="J590" s="4"/>
      <c r="K590" s="4"/>
      <c r="L590" s="4" t="s">
        <v>975</v>
      </c>
      <c r="M590" s="4"/>
      <c r="N590" s="4"/>
      <c r="O590" s="4"/>
      <c r="P590" s="4"/>
      <c r="Q590" s="4"/>
      <c r="R590" s="22"/>
      <c r="S590" s="4"/>
      <c r="T590" s="4" t="str">
        <f>IFERROR(VLOOKUP(UPPER(S590),LandGrants[],7,FALSE),"")</f>
        <v/>
      </c>
      <c r="U590" s="4" t="str">
        <f>IFERROR(VLOOKUP(S590,LandGrants[],9,FALSE),"")</f>
        <v/>
      </c>
      <c r="V590" s="5"/>
      <c r="W590" s="5"/>
      <c r="X590" s="5"/>
      <c r="Y590" s="5"/>
      <c r="Z590" s="5"/>
      <c r="AA590" s="5"/>
      <c r="AB590" s="5"/>
      <c r="AC590" s="5">
        <f>VALUE(SUBSTITUTE(SUBSTITUTE(SUBSTITUTE(RIGHT(B590,4),"HO",""),"O",""),"-",""))</f>
        <v>430</v>
      </c>
      <c r="AD590" s="5"/>
      <c r="AE590" s="5" t="str">
        <f>IF(ISBLANK(M590),"",IF(ISBLANK(N590),"",N590 &amp; " ") &amp; M590 &amp; " built in " &amp;R590 &amp; " on a tract of land called " &amp; S590 &amp; " patented by " &amp; TRIM(T590) &amp; " in " &amp; U590 &amp; ";  Original owner(s): " &amp; Q590)</f>
        <v/>
      </c>
      <c r="AF590" s="5" t="str">
        <f>"https://mht.maryland.gov/secure/medusa/PDF/Howard/"&amp;B590&amp;".pdf"</f>
        <v>https://mht.maryland.gov/secure/medusa/PDF/Howard/HO-430.pdf</v>
      </c>
    </row>
    <row r="591" spans="1:32" ht="57.6" x14ac:dyDescent="0.55000000000000004">
      <c r="A591" s="103" t="str">
        <f>HYPERLINK(AF591,B591)</f>
        <v>HO-1047</v>
      </c>
      <c r="B591" t="s">
        <v>1665</v>
      </c>
      <c r="C591">
        <f>IFERROR(VALUE(SUBSTITUTE(B591,"HO-","")),9999)</f>
        <v>1047</v>
      </c>
      <c r="D591" s="4" t="s">
        <v>1666</v>
      </c>
      <c r="E591" s="4" t="s">
        <v>1667</v>
      </c>
      <c r="F591" s="22" t="s">
        <v>2585</v>
      </c>
      <c r="G591" s="4" t="s">
        <v>1667</v>
      </c>
      <c r="H591" s="4" t="s">
        <v>71</v>
      </c>
      <c r="I591" s="4" t="s">
        <v>136</v>
      </c>
      <c r="J591" s="4"/>
      <c r="K591" s="4"/>
      <c r="L591" s="4" t="s">
        <v>2590</v>
      </c>
      <c r="M591" s="4"/>
      <c r="N591" s="4"/>
      <c r="O591" s="4"/>
      <c r="P591" s="4"/>
      <c r="Q591" s="4"/>
      <c r="R591" s="22"/>
      <c r="S591" s="4"/>
      <c r="T591" s="4" t="str">
        <f>IFERROR(VLOOKUP(UPPER(S591),LandGrants[],7,FALSE),"")</f>
        <v/>
      </c>
      <c r="U591" s="4" t="str">
        <f>IFERROR(VLOOKUP(S591,LandGrants[],9,FALSE),"")</f>
        <v/>
      </c>
      <c r="V591" s="5"/>
      <c r="W591" s="5"/>
      <c r="X591" s="5"/>
      <c r="Y591" s="5"/>
      <c r="Z591" s="5"/>
      <c r="AA591" s="5"/>
      <c r="AB591" s="5"/>
      <c r="AC591" s="5">
        <f>VALUE(SUBSTITUTE(SUBSTITUTE(SUBSTITUTE(RIGHT(B591,4),"HO",""),"O",""),"-",""))</f>
        <v>1047</v>
      </c>
      <c r="AD591" s="5"/>
      <c r="AE591" s="5" t="str">
        <f>IF(ISBLANK(M591),"",IF(ISBLANK(N591),"",N591 &amp; " ") &amp; M591 &amp; " built in " &amp;R591 &amp; " on a tract of land called " &amp; S591 &amp; " patented by " &amp; TRIM(T591) &amp; " in " &amp; U591 &amp; ";  Original owner(s): " &amp; Q591)</f>
        <v/>
      </c>
      <c r="AF591" s="5" t="str">
        <f>"https://mht.maryland.gov/secure/medusa/PDF/Howard/"&amp;B591&amp;".pdf"</f>
        <v>https://mht.maryland.gov/secure/medusa/PDF/Howard/HO-1047.pdf</v>
      </c>
    </row>
    <row r="592" spans="1:32" ht="57.6" x14ac:dyDescent="0.55000000000000004">
      <c r="A592" s="103" t="str">
        <f>HYPERLINK(AF592,B592)</f>
        <v>HO-291</v>
      </c>
      <c r="B592" t="s">
        <v>1668</v>
      </c>
      <c r="C592">
        <f>IFERROR(VALUE(SUBSTITUTE(B592,"HO-","")),9999)</f>
        <v>291</v>
      </c>
      <c r="D592" s="4" t="s">
        <v>1669</v>
      </c>
      <c r="E592" s="4" t="s">
        <v>1670</v>
      </c>
      <c r="F592" s="22" t="s">
        <v>3219</v>
      </c>
      <c r="G592" s="4" t="s">
        <v>284</v>
      </c>
      <c r="H592" s="4" t="s">
        <v>51</v>
      </c>
      <c r="I592" s="4"/>
      <c r="J592" s="4"/>
      <c r="K592" s="4"/>
      <c r="L592" s="4" t="s">
        <v>975</v>
      </c>
      <c r="M592" s="4" t="s">
        <v>4613</v>
      </c>
      <c r="N592" s="4" t="s">
        <v>5973</v>
      </c>
      <c r="O592" s="4">
        <v>1978</v>
      </c>
      <c r="P592" s="4" t="s">
        <v>4614</v>
      </c>
      <c r="Q592" s="4" t="s">
        <v>4612</v>
      </c>
      <c r="R592" s="22" t="s">
        <v>4805</v>
      </c>
      <c r="S592" s="4" t="s">
        <v>8371</v>
      </c>
      <c r="T592" s="4" t="str">
        <f>IFERROR(VLOOKUP(UPPER(S592),LandGrants[],7,FALSE),"")</f>
        <v>1772-11</v>
      </c>
      <c r="U592" s="4" t="str">
        <f>IFERROR(VLOOKUP(S592,LandGrants[],9,FALSE),"")</f>
        <v xml:space="preserve"> Seth  Warfield</v>
      </c>
      <c r="V592" s="5"/>
      <c r="W592" s="5"/>
      <c r="X592" s="5"/>
      <c r="Y592" s="5"/>
      <c r="Z592" s="5"/>
      <c r="AA592" s="5"/>
      <c r="AB592" s="5"/>
      <c r="AC592" s="5">
        <f>VALUE(SUBSTITUTE(SUBSTITUTE(SUBSTITUTE(RIGHT(B592,4),"HO",""),"O",""),"-",""))</f>
        <v>291</v>
      </c>
      <c r="AD592" s="5" t="s">
        <v>5961</v>
      </c>
      <c r="AE592" s="5" t="str">
        <f>IF(ISBLANK(M592),"",IF(ISBLANK(N592),"",N592 &amp; " ") &amp; M592 &amp; " built in " &amp;R592 &amp; " on a tract of land called " &amp; S592 &amp; " patented by " &amp; TRIM(T592) &amp; " in " &amp; U592 &amp; ";  Original owner(s): " &amp; Q592)</f>
        <v>Privately-owned 2-story frame L-shaped house built in 1820 (circa) on a tract of land called Warfields Forest patented by 1772-11 in  Seth  Warfield;  Original owner(s): Eli Warfield inherited the land from his father Seth and built the first log cabin.</v>
      </c>
      <c r="AF592" s="5" t="str">
        <f>"https://mht.maryland.gov/secure/medusa/PDF/Howard/"&amp;B592&amp;".pdf"</f>
        <v>https://mht.maryland.gov/secure/medusa/PDF/Howard/HO-291.pdf</v>
      </c>
    </row>
    <row r="593" spans="1:32" ht="57.6" x14ac:dyDescent="0.55000000000000004">
      <c r="A593" s="103" t="str">
        <f>HYPERLINK(AF593,B593)</f>
        <v>HO-512</v>
      </c>
      <c r="B593" t="s">
        <v>1671</v>
      </c>
      <c r="C593">
        <f>IFERROR(VALUE(SUBSTITUTE(B593,"HO-","")),9999)</f>
        <v>512</v>
      </c>
      <c r="D593" s="4" t="s">
        <v>1672</v>
      </c>
      <c r="E593" s="4" t="s">
        <v>1673</v>
      </c>
      <c r="F593" s="22" t="s">
        <v>3220</v>
      </c>
      <c r="G593" s="4" t="s">
        <v>139</v>
      </c>
      <c r="H593" s="4" t="s">
        <v>47</v>
      </c>
      <c r="I593" s="4" t="s">
        <v>136</v>
      </c>
      <c r="J593" s="4"/>
      <c r="K593" s="4"/>
      <c r="L593" s="4" t="s">
        <v>975</v>
      </c>
      <c r="M593" s="4"/>
      <c r="N593" s="4"/>
      <c r="O593" s="4"/>
      <c r="P593" s="4"/>
      <c r="Q593" s="4"/>
      <c r="R593" s="22"/>
      <c r="S593" s="4"/>
      <c r="T593" s="4" t="str">
        <f>IFERROR(VLOOKUP(UPPER(S593),LandGrants[],7,FALSE),"")</f>
        <v/>
      </c>
      <c r="U593" s="4" t="str">
        <f>IFERROR(VLOOKUP(S593,LandGrants[],9,FALSE),"")</f>
        <v/>
      </c>
      <c r="V593" s="5"/>
      <c r="W593" s="5"/>
      <c r="X593" s="5"/>
      <c r="Y593" s="5"/>
      <c r="Z593" s="5"/>
      <c r="AA593" s="5"/>
      <c r="AB593" s="5"/>
      <c r="AC593" s="5">
        <f>VALUE(SUBSTITUTE(SUBSTITUTE(SUBSTITUTE(RIGHT(B593,4),"HO",""),"O",""),"-",""))</f>
        <v>512</v>
      </c>
      <c r="AD593" s="5"/>
      <c r="AE593" s="5" t="str">
        <f>IF(ISBLANK(M593),"",IF(ISBLANK(N593),"",N593 &amp; " ") &amp; M593 &amp; " built in " &amp;R593 &amp; " on a tract of land called " &amp; S593 &amp; " patented by " &amp; TRIM(T593) &amp; " in " &amp; U593 &amp; ";  Original owner(s): " &amp; Q593)</f>
        <v/>
      </c>
      <c r="AF593" s="5" t="str">
        <f>"https://mht.maryland.gov/secure/medusa/PDF/Howard/"&amp;B593&amp;".pdf"</f>
        <v>https://mht.maryland.gov/secure/medusa/PDF/Howard/HO-512.pdf</v>
      </c>
    </row>
    <row r="594" spans="1:32" ht="57.6" x14ac:dyDescent="0.55000000000000004">
      <c r="A594" s="103" t="str">
        <f>HYPERLINK(AF594,B594)</f>
        <v>HO-519</v>
      </c>
      <c r="B594" t="s">
        <v>1674</v>
      </c>
      <c r="C594">
        <f>IFERROR(VALUE(SUBSTITUTE(B594,"HO-","")),9999)</f>
        <v>519</v>
      </c>
      <c r="D594" s="4" t="s">
        <v>1675</v>
      </c>
      <c r="E594" s="4" t="s">
        <v>1676</v>
      </c>
      <c r="F594" s="22" t="s">
        <v>3221</v>
      </c>
      <c r="G594" s="4" t="s">
        <v>2759</v>
      </c>
      <c r="H594" s="4" t="s">
        <v>71</v>
      </c>
      <c r="I594" s="4"/>
      <c r="J594" s="4"/>
      <c r="K594" s="4"/>
      <c r="L594" s="4" t="s">
        <v>975</v>
      </c>
      <c r="M594" s="4"/>
      <c r="N594" s="4"/>
      <c r="O594" s="4"/>
      <c r="P594" s="4"/>
      <c r="Q594" s="4"/>
      <c r="R594" s="22"/>
      <c r="S594" s="4"/>
      <c r="T594" s="4" t="str">
        <f>IFERROR(VLOOKUP(UPPER(S594),LandGrants[],7,FALSE),"")</f>
        <v/>
      </c>
      <c r="U594" s="4" t="str">
        <f>IFERROR(VLOOKUP(S594,LandGrants[],9,FALSE),"")</f>
        <v/>
      </c>
      <c r="V594" s="5"/>
      <c r="W594" s="5"/>
      <c r="X594" s="5"/>
      <c r="Y594" s="5"/>
      <c r="Z594" s="5"/>
      <c r="AA594" s="5"/>
      <c r="AB594" s="5"/>
      <c r="AC594" s="5">
        <f>VALUE(SUBSTITUTE(SUBSTITUTE(SUBSTITUTE(RIGHT(B594,4),"HO",""),"O",""),"-",""))</f>
        <v>519</v>
      </c>
      <c r="AD594" s="5"/>
      <c r="AE594" s="5" t="str">
        <f>IF(ISBLANK(M594),"",IF(ISBLANK(N594),"",N594 &amp; " ") &amp; M594 &amp; " built in " &amp;R594 &amp; " on a tract of land called " &amp; S594 &amp; " patented by " &amp; TRIM(T594) &amp; " in " &amp; U594 &amp; ";  Original owner(s): " &amp; Q594)</f>
        <v/>
      </c>
      <c r="AF594" s="5" t="str">
        <f>"https://mht.maryland.gov/secure/medusa/PDF/Howard/"&amp;B594&amp;".pdf"</f>
        <v>https://mht.maryland.gov/secure/medusa/PDF/Howard/HO-519.pdf</v>
      </c>
    </row>
    <row r="595" spans="1:32" ht="57.6" x14ac:dyDescent="0.55000000000000004">
      <c r="A595" s="103" t="str">
        <f>HYPERLINK(AF595,B595)</f>
        <v>HO-806</v>
      </c>
      <c r="B595" t="s">
        <v>1677</v>
      </c>
      <c r="C595">
        <f>IFERROR(VALUE(SUBSTITUTE(B595,"HO-","")),9999)</f>
        <v>806</v>
      </c>
      <c r="D595" s="4" t="s">
        <v>1678</v>
      </c>
      <c r="E595" s="4" t="s">
        <v>1679</v>
      </c>
      <c r="F595" s="22" t="s">
        <v>3222</v>
      </c>
      <c r="G595" s="4" t="s">
        <v>2901</v>
      </c>
      <c r="H595" s="4" t="s">
        <v>47</v>
      </c>
      <c r="I595" s="4"/>
      <c r="J595" s="4"/>
      <c r="K595" s="4"/>
      <c r="L595" s="4" t="s">
        <v>975</v>
      </c>
      <c r="M595" s="4"/>
      <c r="N595" s="4"/>
      <c r="O595" s="4"/>
      <c r="P595" s="4"/>
      <c r="Q595" s="4"/>
      <c r="R595" s="22"/>
      <c r="S595" s="4"/>
      <c r="T595" s="4" t="str">
        <f>IFERROR(VLOOKUP(UPPER(S595),LandGrants[],7,FALSE),"")</f>
        <v/>
      </c>
      <c r="U595" s="4" t="str">
        <f>IFERROR(VLOOKUP(S595,LandGrants[],9,FALSE),"")</f>
        <v/>
      </c>
      <c r="V595" s="5"/>
      <c r="W595" s="5"/>
      <c r="X595" s="5"/>
      <c r="Y595" s="5"/>
      <c r="Z595" s="5"/>
      <c r="AA595" s="5"/>
      <c r="AB595" s="5"/>
      <c r="AC595" s="5">
        <f>VALUE(SUBSTITUTE(SUBSTITUTE(SUBSTITUTE(RIGHT(B595,4),"HO",""),"O",""),"-",""))</f>
        <v>806</v>
      </c>
      <c r="AD595" s="5"/>
      <c r="AE595" s="5" t="str">
        <f>IF(ISBLANK(M595),"",IF(ISBLANK(N595),"",N595 &amp; " ") &amp; M595 &amp; " built in " &amp;R595 &amp; " on a tract of land called " &amp; S595 &amp; " patented by " &amp; TRIM(T595) &amp; " in " &amp; U595 &amp; ";  Original owner(s): " &amp; Q595)</f>
        <v/>
      </c>
      <c r="AF595" s="5" t="str">
        <f>"https://mht.maryland.gov/secure/medusa/PDF/Howard/"&amp;B595&amp;".pdf"</f>
        <v>https://mht.maryland.gov/secure/medusa/PDF/Howard/HO-806.pdf</v>
      </c>
    </row>
    <row r="596" spans="1:32" ht="57.6" x14ac:dyDescent="0.55000000000000004">
      <c r="A596" s="103" t="str">
        <f>HYPERLINK(AF596,B596)</f>
        <v>HO-253</v>
      </c>
      <c r="B596" t="s">
        <v>1680</v>
      </c>
      <c r="C596">
        <f>IFERROR(VALUE(SUBSTITUTE(B596,"HO-","")),9999)</f>
        <v>253</v>
      </c>
      <c r="D596" s="4" t="s">
        <v>1681</v>
      </c>
      <c r="E596" s="4" t="s">
        <v>1682</v>
      </c>
      <c r="F596" s="22" t="s">
        <v>3223</v>
      </c>
      <c r="G596" s="4" t="s">
        <v>898</v>
      </c>
      <c r="H596" s="4" t="s">
        <v>51</v>
      </c>
      <c r="I596" s="4" t="s">
        <v>136</v>
      </c>
      <c r="J596" s="4"/>
      <c r="K596" s="4"/>
      <c r="L596" s="4" t="s">
        <v>2589</v>
      </c>
      <c r="M596" s="4"/>
      <c r="N596" s="4"/>
      <c r="O596" s="4"/>
      <c r="P596" s="4"/>
      <c r="Q596" s="4"/>
      <c r="R596" s="22"/>
      <c r="S596" s="4" t="s">
        <v>9448</v>
      </c>
      <c r="T596" s="4" t="str">
        <f>IFERROR(VLOOKUP(UPPER(S596),LandGrants[],7,FALSE),"")</f>
        <v>1750-05</v>
      </c>
      <c r="U596" s="4" t="str">
        <f>IFERROR(VLOOKUP(S596,LandGrants[],9,FALSE),"")</f>
        <v xml:space="preserve"> John Welsh</v>
      </c>
      <c r="V596" s="5"/>
      <c r="W596" s="5"/>
      <c r="X596" s="5"/>
      <c r="Y596" s="5"/>
      <c r="Z596" s="5"/>
      <c r="AA596" s="5"/>
      <c r="AB596" s="5"/>
      <c r="AC596" s="5">
        <f>VALUE(SUBSTITUTE(SUBSTITUTE(SUBSTITUTE(RIGHT(B596,4),"HO",""),"O",""),"-",""))</f>
        <v>253</v>
      </c>
      <c r="AD596" s="5"/>
      <c r="AE596" s="5" t="str">
        <f>IF(ISBLANK(M596),"",IF(ISBLANK(N596),"",N596 &amp; " ") &amp; M596 &amp; " built in " &amp;R596 &amp; " on a tract of land called " &amp; S596 &amp; " patented by " &amp; TRIM(T596) &amp; " in " &amp; U596 &amp; ";  Original owner(s): " &amp; Q596)</f>
        <v/>
      </c>
      <c r="AF596" s="5" t="str">
        <f>"https://mht.maryland.gov/secure/medusa/PDF/Howard/"&amp;B596&amp;".pdf"</f>
        <v>https://mht.maryland.gov/secure/medusa/PDF/Howard/HO-253.pdf</v>
      </c>
    </row>
    <row r="597" spans="1:32" ht="57.6" x14ac:dyDescent="0.55000000000000004">
      <c r="A597" s="103" t="str">
        <f>HYPERLINK(AF597,B597)</f>
        <v>HO-449</v>
      </c>
      <c r="B597" t="s">
        <v>1683</v>
      </c>
      <c r="C597">
        <f>IFERROR(VALUE(SUBSTITUTE(B597,"HO-","")),9999)</f>
        <v>449</v>
      </c>
      <c r="D597" s="4" t="s">
        <v>1684</v>
      </c>
      <c r="E597" s="4" t="s">
        <v>1685</v>
      </c>
      <c r="F597" s="22" t="s">
        <v>3224</v>
      </c>
      <c r="G597" s="4" t="s">
        <v>1177</v>
      </c>
      <c r="H597" s="4" t="s">
        <v>47</v>
      </c>
      <c r="I597" s="4"/>
      <c r="J597" s="4"/>
      <c r="K597" s="4"/>
      <c r="L597" s="4" t="s">
        <v>2583</v>
      </c>
      <c r="M597" s="4"/>
      <c r="N597" s="4"/>
      <c r="O597" s="4"/>
      <c r="P597" s="4"/>
      <c r="Q597" s="4"/>
      <c r="R597" s="22"/>
      <c r="S597" s="4"/>
      <c r="T597" s="4" t="str">
        <f>IFERROR(VLOOKUP(UPPER(S597),LandGrants[],7,FALSE),"")</f>
        <v/>
      </c>
      <c r="U597" s="4" t="str">
        <f>IFERROR(VLOOKUP(S597,LandGrants[],9,FALSE),"")</f>
        <v/>
      </c>
      <c r="V597" s="5"/>
      <c r="W597" s="5"/>
      <c r="X597" s="5"/>
      <c r="Y597" s="5"/>
      <c r="Z597" s="5"/>
      <c r="AA597" s="5"/>
      <c r="AB597" s="5"/>
      <c r="AC597" s="5">
        <f>VALUE(SUBSTITUTE(SUBSTITUTE(SUBSTITUTE(RIGHT(B597,4),"HO",""),"O",""),"-",""))</f>
        <v>449</v>
      </c>
      <c r="AD597" s="5"/>
      <c r="AE597" s="5" t="str">
        <f>IF(ISBLANK(M597),"",IF(ISBLANK(N597),"",N597 &amp; " ") &amp; M597 &amp; " built in " &amp;R597 &amp; " on a tract of land called " &amp; S597 &amp; " patented by " &amp; TRIM(T597) &amp; " in " &amp; U597 &amp; ";  Original owner(s): " &amp; Q597)</f>
        <v/>
      </c>
      <c r="AF597" s="5" t="str">
        <f>"https://mht.maryland.gov/secure/medusa/PDF/Howard/"&amp;B597&amp;".pdf"</f>
        <v>https://mht.maryland.gov/secure/medusa/PDF/Howard/HO-449.pdf</v>
      </c>
    </row>
    <row r="598" spans="1:32" ht="57.6" x14ac:dyDescent="0.55000000000000004">
      <c r="A598" s="103" t="str">
        <f>HYPERLINK(AF598,B598)</f>
        <v>HO-442</v>
      </c>
      <c r="B598" t="s">
        <v>1686</v>
      </c>
      <c r="C598">
        <f>IFERROR(VALUE(SUBSTITUTE(B598,"HO-","")),9999)</f>
        <v>442</v>
      </c>
      <c r="D598" s="4" t="s">
        <v>1687</v>
      </c>
      <c r="E598" s="4" t="s">
        <v>1688</v>
      </c>
      <c r="F598" s="22" t="s">
        <v>3225</v>
      </c>
      <c r="G598" s="4" t="s">
        <v>2759</v>
      </c>
      <c r="H598" s="4" t="s">
        <v>71</v>
      </c>
      <c r="I598" s="4"/>
      <c r="J598" s="4"/>
      <c r="K598" s="4"/>
      <c r="L598" s="4" t="s">
        <v>2589</v>
      </c>
      <c r="M598" s="4"/>
      <c r="N598" s="4"/>
      <c r="O598" s="4"/>
      <c r="P598" s="4"/>
      <c r="Q598" s="4"/>
      <c r="R598" s="22"/>
      <c r="S598" s="4"/>
      <c r="T598" s="4" t="str">
        <f>IFERROR(VLOOKUP(UPPER(S598),LandGrants[],7,FALSE),"")</f>
        <v/>
      </c>
      <c r="U598" s="4" t="str">
        <f>IFERROR(VLOOKUP(S598,LandGrants[],9,FALSE),"")</f>
        <v/>
      </c>
      <c r="V598" s="5"/>
      <c r="W598" s="5"/>
      <c r="X598" s="5"/>
      <c r="Y598" s="5"/>
      <c r="Z598" s="5"/>
      <c r="AA598" s="5"/>
      <c r="AB598" s="5"/>
      <c r="AC598" s="5">
        <f>VALUE(SUBSTITUTE(SUBSTITUTE(SUBSTITUTE(RIGHT(B598,4),"HO",""),"O",""),"-",""))</f>
        <v>442</v>
      </c>
      <c r="AD598" s="5"/>
      <c r="AE598" s="5" t="str">
        <f>IF(ISBLANK(M598),"",IF(ISBLANK(N598),"",N598 &amp; " ") &amp; M598 &amp; " built in " &amp;R598 &amp; " on a tract of land called " &amp; S598 &amp; " patented by " &amp; TRIM(T598) &amp; " in " &amp; U598 &amp; ";  Original owner(s): " &amp; Q598)</f>
        <v/>
      </c>
      <c r="AF598" s="5" t="str">
        <f>"https://mht.maryland.gov/secure/medusa/PDF/Howard/"&amp;B598&amp;".pdf"</f>
        <v>https://mht.maryland.gov/secure/medusa/PDF/Howard/HO-442.pdf</v>
      </c>
    </row>
    <row r="599" spans="1:32" ht="57.6" x14ac:dyDescent="0.55000000000000004">
      <c r="A599" s="103" t="str">
        <f>HYPERLINK(AF599,B599)</f>
        <v>HO-340</v>
      </c>
      <c r="B599" t="s">
        <v>1689</v>
      </c>
      <c r="C599">
        <f>IFERROR(VALUE(SUBSTITUTE(B599,"HO-","")),9999)</f>
        <v>340</v>
      </c>
      <c r="D599" s="4" t="s">
        <v>1690</v>
      </c>
      <c r="E599" s="4" t="s">
        <v>1691</v>
      </c>
      <c r="F599" s="22" t="s">
        <v>2585</v>
      </c>
      <c r="G599" s="4" t="s">
        <v>1691</v>
      </c>
      <c r="H599" s="4" t="s">
        <v>40</v>
      </c>
      <c r="I599" s="4" t="s">
        <v>136</v>
      </c>
      <c r="J599" s="4"/>
      <c r="K599" s="4"/>
      <c r="L599" s="4" t="s">
        <v>975</v>
      </c>
      <c r="M599" s="4"/>
      <c r="N599" s="4"/>
      <c r="O599" s="4"/>
      <c r="P599" s="4"/>
      <c r="Q599" s="4"/>
      <c r="R599" s="22"/>
      <c r="S599" s="4"/>
      <c r="T599" s="4" t="str">
        <f>IFERROR(VLOOKUP(UPPER(S599),LandGrants[],7,FALSE),"")</f>
        <v/>
      </c>
      <c r="U599" s="4" t="str">
        <f>IFERROR(VLOOKUP(S599,LandGrants[],9,FALSE),"")</f>
        <v/>
      </c>
      <c r="V599" s="5"/>
      <c r="W599" s="5"/>
      <c r="X599" s="5"/>
      <c r="Y599" s="5"/>
      <c r="Z599" s="5"/>
      <c r="AA599" s="5"/>
      <c r="AB599" s="5"/>
      <c r="AC599" s="5">
        <f>VALUE(SUBSTITUTE(SUBSTITUTE(SUBSTITUTE(RIGHT(B599,4),"HO",""),"O",""),"-",""))</f>
        <v>340</v>
      </c>
      <c r="AD599" s="5"/>
      <c r="AE599" s="5" t="str">
        <f>IF(ISBLANK(M599),"",IF(ISBLANK(N599),"",N599 &amp; " ") &amp; M599 &amp; " built in " &amp;R599 &amp; " on a tract of land called " &amp; S599 &amp; " patented by " &amp; TRIM(T599) &amp; " in " &amp; U599 &amp; ";  Original owner(s): " &amp; Q599)</f>
        <v/>
      </c>
      <c r="AF599" s="5" t="str">
        <f>"https://mht.maryland.gov/secure/medusa/PDF/Howard/"&amp;B599&amp;".pdf"</f>
        <v>https://mht.maryland.gov/secure/medusa/PDF/Howard/HO-340.pdf</v>
      </c>
    </row>
    <row r="600" spans="1:32" ht="57.6" x14ac:dyDescent="0.55000000000000004">
      <c r="A600" s="103" t="str">
        <f>HYPERLINK(AF600,B600)</f>
        <v>HO-216</v>
      </c>
      <c r="B600" t="s">
        <v>1692</v>
      </c>
      <c r="C600">
        <f>IFERROR(VALUE(SUBSTITUTE(B600,"HO-","")),9999)</f>
        <v>216</v>
      </c>
      <c r="D600" s="4" t="s">
        <v>1693</v>
      </c>
      <c r="E600" s="4" t="s">
        <v>1694</v>
      </c>
      <c r="F600" s="22" t="s">
        <v>3226</v>
      </c>
      <c r="G600" s="4" t="s">
        <v>3145</v>
      </c>
      <c r="H600" s="4" t="s">
        <v>204</v>
      </c>
      <c r="I600" s="4" t="s">
        <v>136</v>
      </c>
      <c r="J600" s="4"/>
      <c r="K600" s="4"/>
      <c r="L600" s="4" t="s">
        <v>975</v>
      </c>
      <c r="M600" s="4"/>
      <c r="N600" s="4"/>
      <c r="O600" s="4"/>
      <c r="P600" s="4"/>
      <c r="Q600" s="4"/>
      <c r="R600" s="22"/>
      <c r="S600" s="4"/>
      <c r="T600" s="4" t="str">
        <f>IFERROR(VLOOKUP(UPPER(S600),LandGrants[],7,FALSE),"")</f>
        <v/>
      </c>
      <c r="U600" s="4" t="str">
        <f>IFERROR(VLOOKUP(S600,LandGrants[],9,FALSE),"")</f>
        <v/>
      </c>
      <c r="V600" s="5"/>
      <c r="W600" s="5"/>
      <c r="X600" s="5"/>
      <c r="Y600" s="5"/>
      <c r="Z600" s="5"/>
      <c r="AA600" s="5"/>
      <c r="AB600" s="5"/>
      <c r="AC600" s="5">
        <f>VALUE(SUBSTITUTE(SUBSTITUTE(SUBSTITUTE(RIGHT(B600,4),"HO",""),"O",""),"-",""))</f>
        <v>216</v>
      </c>
      <c r="AD600" s="5"/>
      <c r="AE600" s="5" t="str">
        <f>IF(ISBLANK(M600),"",IF(ISBLANK(N600),"",N600 &amp; " ") &amp; M600 &amp; " built in " &amp;R600 &amp; " on a tract of land called " &amp; S600 &amp; " patented by " &amp; TRIM(T600) &amp; " in " &amp; U600 &amp; ";  Original owner(s): " &amp; Q600)</f>
        <v/>
      </c>
      <c r="AF600" s="5" t="str">
        <f>"https://mht.maryland.gov/secure/medusa/PDF/Howard/"&amp;B600&amp;".pdf"</f>
        <v>https://mht.maryland.gov/secure/medusa/PDF/Howard/HO-216.pdf</v>
      </c>
    </row>
    <row r="601" spans="1:32" ht="57.6" x14ac:dyDescent="0.55000000000000004">
      <c r="A601" s="103" t="str">
        <f>HYPERLINK(AF601,B601)</f>
        <v>HO-217</v>
      </c>
      <c r="B601" t="s">
        <v>1695</v>
      </c>
      <c r="C601">
        <f>IFERROR(VALUE(SUBSTITUTE(B601,"HO-","")),9999)</f>
        <v>217</v>
      </c>
      <c r="D601" s="4" t="s">
        <v>1696</v>
      </c>
      <c r="E601" s="4" t="s">
        <v>1697</v>
      </c>
      <c r="F601" s="22" t="s">
        <v>2917</v>
      </c>
      <c r="G601" s="4" t="s">
        <v>3145</v>
      </c>
      <c r="H601" s="4" t="s">
        <v>204</v>
      </c>
      <c r="I601" s="4" t="s">
        <v>136</v>
      </c>
      <c r="J601" s="4"/>
      <c r="K601" s="4"/>
      <c r="L601" s="4" t="s">
        <v>975</v>
      </c>
      <c r="M601" s="4"/>
      <c r="N601" s="4"/>
      <c r="O601" s="4"/>
      <c r="P601" s="4"/>
      <c r="Q601" s="4"/>
      <c r="R601" s="22"/>
      <c r="S601" s="4"/>
      <c r="T601" s="4" t="str">
        <f>IFERROR(VLOOKUP(UPPER(S601),LandGrants[],7,FALSE),"")</f>
        <v/>
      </c>
      <c r="U601" s="4" t="str">
        <f>IFERROR(VLOOKUP(S601,LandGrants[],9,FALSE),"")</f>
        <v/>
      </c>
      <c r="V601" s="5"/>
      <c r="W601" s="5"/>
      <c r="X601" s="5"/>
      <c r="Y601" s="5"/>
      <c r="Z601" s="5"/>
      <c r="AA601" s="5"/>
      <c r="AB601" s="5"/>
      <c r="AC601" s="5">
        <f>VALUE(SUBSTITUTE(SUBSTITUTE(SUBSTITUTE(RIGHT(B601,4),"HO",""),"O",""),"-",""))</f>
        <v>217</v>
      </c>
      <c r="AD601" s="5"/>
      <c r="AE601" s="5" t="str">
        <f>IF(ISBLANK(M601),"",IF(ISBLANK(N601),"",N601 &amp; " ") &amp; M601 &amp; " built in " &amp;R601 &amp; " on a tract of land called " &amp; S601 &amp; " patented by " &amp; TRIM(T601) &amp; " in " &amp; U601 &amp; ";  Original owner(s): " &amp; Q601)</f>
        <v/>
      </c>
      <c r="AF601" s="5" t="str">
        <f>"https://mht.maryland.gov/secure/medusa/PDF/Howard/"&amp;B601&amp;".pdf"</f>
        <v>https://mht.maryland.gov/secure/medusa/PDF/Howard/HO-217.pdf</v>
      </c>
    </row>
    <row r="602" spans="1:32" ht="57.6" x14ac:dyDescent="0.55000000000000004">
      <c r="A602" s="103" t="str">
        <f>HYPERLINK(AF602,B602)</f>
        <v>HO-365</v>
      </c>
      <c r="B602" t="s">
        <v>1698</v>
      </c>
      <c r="C602">
        <f>IFERROR(VALUE(SUBSTITUTE(B602,"HO-","")),9999)</f>
        <v>365</v>
      </c>
      <c r="D602" s="4" t="s">
        <v>12</v>
      </c>
      <c r="E602" s="4"/>
      <c r="F602" s="22" t="s">
        <v>2585</v>
      </c>
      <c r="G602" s="4">
        <v>0</v>
      </c>
      <c r="H602" s="4"/>
      <c r="I602" s="4"/>
      <c r="J602" s="4"/>
      <c r="K602" s="4"/>
      <c r="L602" s="4" t="s">
        <v>2585</v>
      </c>
      <c r="M602" s="4"/>
      <c r="N602" s="4"/>
      <c r="O602" s="4"/>
      <c r="P602" s="4"/>
      <c r="Q602" s="4"/>
      <c r="R602" s="22"/>
      <c r="S602" s="4"/>
      <c r="T602" s="4" t="str">
        <f>IFERROR(VLOOKUP(UPPER(S602),LandGrants[],7,FALSE),"")</f>
        <v/>
      </c>
      <c r="U602" s="4" t="str">
        <f>IFERROR(VLOOKUP(S602,LandGrants[],9,FALSE),"")</f>
        <v/>
      </c>
      <c r="V602" s="5"/>
      <c r="W602" s="5"/>
      <c r="X602" s="5"/>
      <c r="Y602" s="5"/>
      <c r="Z602" s="5"/>
      <c r="AA602" s="5"/>
      <c r="AB602" s="5"/>
      <c r="AC602" s="5">
        <f>VALUE(SUBSTITUTE(SUBSTITUTE(SUBSTITUTE(RIGHT(B602,4),"HO",""),"O",""),"-",""))</f>
        <v>365</v>
      </c>
      <c r="AD602" s="5"/>
      <c r="AE602" s="5" t="str">
        <f>IF(ISBLANK(M602),"",IF(ISBLANK(N602),"",N602 &amp; " ") &amp; M602 &amp; " built in " &amp;R602 &amp; " on a tract of land called " &amp; S602 &amp; " patented by " &amp; TRIM(T602) &amp; " in " &amp; U602 &amp; ";  Original owner(s): " &amp; Q602)</f>
        <v/>
      </c>
      <c r="AF602" s="5" t="str">
        <f>"https://mht.maryland.gov/secure/medusa/PDF/Howard/"&amp;B602&amp;".pdf"</f>
        <v>https://mht.maryland.gov/secure/medusa/PDF/Howard/HO-365.pdf</v>
      </c>
    </row>
    <row r="603" spans="1:32" ht="57.6" x14ac:dyDescent="0.55000000000000004">
      <c r="A603" s="103" t="str">
        <f>HYPERLINK(AF603,B603)</f>
        <v>HO-184</v>
      </c>
      <c r="B603" t="s">
        <v>1699</v>
      </c>
      <c r="C603">
        <f>IFERROR(VALUE(SUBSTITUTE(B603,"HO-","")),9999)</f>
        <v>184</v>
      </c>
      <c r="D603" s="4" t="s">
        <v>1700</v>
      </c>
      <c r="E603" s="4" t="s">
        <v>1701</v>
      </c>
      <c r="F603" s="22" t="s">
        <v>3227</v>
      </c>
      <c r="G603" s="4" t="s">
        <v>2484</v>
      </c>
      <c r="H603" s="4" t="s">
        <v>71</v>
      </c>
      <c r="I603" s="4"/>
      <c r="J603" s="4"/>
      <c r="K603" s="4"/>
      <c r="L603" s="4" t="s">
        <v>975</v>
      </c>
      <c r="M603" s="4"/>
      <c r="N603" s="4"/>
      <c r="O603" s="4"/>
      <c r="P603" s="4"/>
      <c r="Q603" s="4"/>
      <c r="R603" s="22"/>
      <c r="S603" s="4"/>
      <c r="T603" s="4" t="str">
        <f>IFERROR(VLOOKUP(UPPER(S603),LandGrants[],7,FALSE),"")</f>
        <v/>
      </c>
      <c r="U603" s="4" t="str">
        <f>IFERROR(VLOOKUP(S603,LandGrants[],9,FALSE),"")</f>
        <v/>
      </c>
      <c r="V603" s="5"/>
      <c r="W603" s="5"/>
      <c r="X603" s="5"/>
      <c r="Y603" s="5"/>
      <c r="Z603" s="5"/>
      <c r="AA603" s="5"/>
      <c r="AB603" s="5"/>
      <c r="AC603" s="5">
        <f>VALUE(SUBSTITUTE(SUBSTITUTE(SUBSTITUTE(RIGHT(B603,4),"HO",""),"O",""),"-",""))</f>
        <v>184</v>
      </c>
      <c r="AD603" s="5"/>
      <c r="AE603" s="5" t="str">
        <f>IF(ISBLANK(M603),"",IF(ISBLANK(N603),"",N603 &amp; " ") &amp; M603 &amp; " built in " &amp;R603 &amp; " on a tract of land called " &amp; S603 &amp; " patented by " &amp; TRIM(T603) &amp; " in " &amp; U603 &amp; ";  Original owner(s): " &amp; Q603)</f>
        <v/>
      </c>
      <c r="AF603" s="5" t="str">
        <f>"https://mht.maryland.gov/secure/medusa/PDF/Howard/"&amp;B603&amp;".pdf"</f>
        <v>https://mht.maryland.gov/secure/medusa/PDF/Howard/HO-184.pdf</v>
      </c>
    </row>
    <row r="604" spans="1:32" ht="57.6" x14ac:dyDescent="0.55000000000000004">
      <c r="A604" s="103" t="str">
        <f>HYPERLINK(AF604,B604)</f>
        <v>HO-142</v>
      </c>
      <c r="B604" t="s">
        <v>1702</v>
      </c>
      <c r="C604">
        <f>IFERROR(VALUE(SUBSTITUTE(B604,"HO-","")),9999)</f>
        <v>142</v>
      </c>
      <c r="D604" s="4" t="s">
        <v>1703</v>
      </c>
      <c r="E604" s="4" t="s">
        <v>1704</v>
      </c>
      <c r="F604" s="22" t="s">
        <v>3228</v>
      </c>
      <c r="G604" s="4" t="s">
        <v>3229</v>
      </c>
      <c r="H604" s="4" t="s">
        <v>40</v>
      </c>
      <c r="I604" s="4"/>
      <c r="J604" s="4"/>
      <c r="K604" s="4"/>
      <c r="L604" s="4" t="s">
        <v>2585</v>
      </c>
      <c r="M604" s="4"/>
      <c r="N604" s="4"/>
      <c r="O604" s="4"/>
      <c r="P604" s="4"/>
      <c r="Q604" s="4"/>
      <c r="R604" s="22"/>
      <c r="S604" s="4"/>
      <c r="T604" s="4" t="str">
        <f>IFERROR(VLOOKUP(UPPER(S604),LandGrants[],7,FALSE),"")</f>
        <v/>
      </c>
      <c r="U604" s="4" t="str">
        <f>IFERROR(VLOOKUP(S604,LandGrants[],9,FALSE),"")</f>
        <v/>
      </c>
      <c r="V604" s="5"/>
      <c r="W604" s="5"/>
      <c r="X604" s="5"/>
      <c r="Y604" s="5"/>
      <c r="Z604" s="5"/>
      <c r="AA604" s="5"/>
      <c r="AB604" s="5"/>
      <c r="AC604" s="5">
        <f>VALUE(SUBSTITUTE(SUBSTITUTE(SUBSTITUTE(RIGHT(B604,4),"HO",""),"O",""),"-",""))</f>
        <v>142</v>
      </c>
      <c r="AD604" s="5"/>
      <c r="AE604" s="5" t="str">
        <f>IF(ISBLANK(M604),"",IF(ISBLANK(N604),"",N604 &amp; " ") &amp; M604 &amp; " built in " &amp;R604 &amp; " on a tract of land called " &amp; S604 &amp; " patented by " &amp; TRIM(T604) &amp; " in " &amp; U604 &amp; ";  Original owner(s): " &amp; Q604)</f>
        <v/>
      </c>
      <c r="AF604" s="5" t="str">
        <f>"https://mht.maryland.gov/secure/medusa/PDF/Howard/"&amp;B604&amp;".pdf"</f>
        <v>https://mht.maryland.gov/secure/medusa/PDF/Howard/HO-142.pdf</v>
      </c>
    </row>
    <row r="605" spans="1:32" ht="57.6" x14ac:dyDescent="0.55000000000000004">
      <c r="A605" s="103" t="str">
        <f>HYPERLINK(AF605,B605)</f>
        <v>HO-351</v>
      </c>
      <c r="B605" t="s">
        <v>1705</v>
      </c>
      <c r="C605">
        <f>IFERROR(VALUE(SUBSTITUTE(B605,"HO-","")),9999)</f>
        <v>351</v>
      </c>
      <c r="D605" s="4" t="s">
        <v>1706</v>
      </c>
      <c r="E605" s="4" t="s">
        <v>1707</v>
      </c>
      <c r="F605" s="22" t="s">
        <v>2585</v>
      </c>
      <c r="G605" s="4" t="s">
        <v>1707</v>
      </c>
      <c r="H605" s="4" t="s">
        <v>40</v>
      </c>
      <c r="I605" s="4" t="s">
        <v>136</v>
      </c>
      <c r="J605" s="4"/>
      <c r="K605" s="4"/>
      <c r="L605" s="4" t="s">
        <v>2583</v>
      </c>
      <c r="M605" s="4"/>
      <c r="N605" s="4"/>
      <c r="O605" s="4"/>
      <c r="P605" s="4"/>
      <c r="Q605" s="4"/>
      <c r="R605" s="22"/>
      <c r="S605" s="4"/>
      <c r="T605" s="4" t="str">
        <f>IFERROR(VLOOKUP(UPPER(S605),LandGrants[],7,FALSE),"")</f>
        <v/>
      </c>
      <c r="U605" s="4" t="str">
        <f>IFERROR(VLOOKUP(S605,LandGrants[],9,FALSE),"")</f>
        <v/>
      </c>
      <c r="V605" s="5"/>
      <c r="W605" s="5"/>
      <c r="X605" s="5"/>
      <c r="Y605" s="5"/>
      <c r="Z605" s="5"/>
      <c r="AA605" s="5"/>
      <c r="AB605" s="5"/>
      <c r="AC605" s="5">
        <f>VALUE(SUBSTITUTE(SUBSTITUTE(SUBSTITUTE(RIGHT(B605,4),"HO",""),"O",""),"-",""))</f>
        <v>351</v>
      </c>
      <c r="AD605" s="5"/>
      <c r="AE605" s="5" t="str">
        <f>IF(ISBLANK(M605),"",IF(ISBLANK(N605),"",N605 &amp; " ") &amp; M605 &amp; " built in " &amp;R605 &amp; " on a tract of land called " &amp; S605 &amp; " patented by " &amp; TRIM(T605) &amp; " in " &amp; U605 &amp; ";  Original owner(s): " &amp; Q605)</f>
        <v/>
      </c>
      <c r="AF605" s="5" t="str">
        <f>"https://mht.maryland.gov/secure/medusa/PDF/Howard/"&amp;B605&amp;".pdf"</f>
        <v>https://mht.maryland.gov/secure/medusa/PDF/Howard/HO-351.pdf</v>
      </c>
    </row>
    <row r="606" spans="1:32" ht="57.6" x14ac:dyDescent="0.55000000000000004">
      <c r="A606" s="103" t="str">
        <f>HYPERLINK(AF606,B606)</f>
        <v>HO-803</v>
      </c>
      <c r="B606" t="s">
        <v>1708</v>
      </c>
      <c r="C606">
        <f>IFERROR(VALUE(SUBSTITUTE(B606,"HO-","")),9999)</f>
        <v>803</v>
      </c>
      <c r="D606" s="4" t="s">
        <v>1709</v>
      </c>
      <c r="E606" s="4" t="s">
        <v>1710</v>
      </c>
      <c r="F606" s="22" t="s">
        <v>2585</v>
      </c>
      <c r="G606" s="4" t="s">
        <v>1710</v>
      </c>
      <c r="H606" s="4" t="s">
        <v>47</v>
      </c>
      <c r="I606" s="4" t="s">
        <v>136</v>
      </c>
      <c r="J606" s="4"/>
      <c r="K606" s="4"/>
      <c r="L606" s="4" t="s">
        <v>2590</v>
      </c>
      <c r="M606" s="4"/>
      <c r="N606" s="4"/>
      <c r="O606" s="4"/>
      <c r="P606" s="4"/>
      <c r="Q606" s="4"/>
      <c r="R606" s="22"/>
      <c r="S606" s="4"/>
      <c r="T606" s="4" t="str">
        <f>IFERROR(VLOOKUP(UPPER(S606),LandGrants[],7,FALSE),"")</f>
        <v/>
      </c>
      <c r="U606" s="4" t="str">
        <f>IFERROR(VLOOKUP(S606,LandGrants[],9,FALSE),"")</f>
        <v/>
      </c>
      <c r="V606" s="5"/>
      <c r="W606" s="5"/>
      <c r="X606" s="5"/>
      <c r="Y606" s="5"/>
      <c r="Z606" s="5"/>
      <c r="AA606" s="5"/>
      <c r="AB606" s="5"/>
      <c r="AC606" s="5">
        <f>VALUE(SUBSTITUTE(SUBSTITUTE(SUBSTITUTE(RIGHT(B606,4),"HO",""),"O",""),"-",""))</f>
        <v>803</v>
      </c>
      <c r="AD606" s="5"/>
      <c r="AE606" s="5" t="str">
        <f>IF(ISBLANK(M606),"",IF(ISBLANK(N606),"",N606 &amp; " ") &amp; M606 &amp; " built in " &amp;R606 &amp; " on a tract of land called " &amp; S606 &amp; " patented by " &amp; TRIM(T606) &amp; " in " &amp; U606 &amp; ";  Original owner(s): " &amp; Q606)</f>
        <v/>
      </c>
      <c r="AF606" s="5" t="str">
        <f>"https://mht.maryland.gov/secure/medusa/PDF/Howard/"&amp;B606&amp;".pdf"</f>
        <v>https://mht.maryland.gov/secure/medusa/PDF/Howard/HO-803.pdf</v>
      </c>
    </row>
    <row r="607" spans="1:32" ht="57.6" x14ac:dyDescent="0.55000000000000004">
      <c r="A607" s="103" t="str">
        <f>HYPERLINK(AF607,B607)</f>
        <v>HO-332</v>
      </c>
      <c r="B607" t="s">
        <v>1711</v>
      </c>
      <c r="C607">
        <f>IFERROR(VALUE(SUBSTITUTE(B607,"HO-","")),9999)</f>
        <v>332</v>
      </c>
      <c r="D607" s="4" t="s">
        <v>1712</v>
      </c>
      <c r="E607" s="4" t="s">
        <v>1713</v>
      </c>
      <c r="F607" s="22" t="s">
        <v>2585</v>
      </c>
      <c r="G607" s="4" t="s">
        <v>1713</v>
      </c>
      <c r="H607" s="4" t="s">
        <v>40</v>
      </c>
      <c r="I607" s="4" t="s">
        <v>136</v>
      </c>
      <c r="J607" s="4"/>
      <c r="K607" s="4"/>
      <c r="L607" s="4" t="s">
        <v>2585</v>
      </c>
      <c r="M607" s="4"/>
      <c r="N607" s="4"/>
      <c r="O607" s="4"/>
      <c r="P607" s="4"/>
      <c r="Q607" s="4"/>
      <c r="R607" s="22"/>
      <c r="S607" s="4"/>
      <c r="T607" s="4" t="str">
        <f>IFERROR(VLOOKUP(UPPER(S607),LandGrants[],7,FALSE),"")</f>
        <v/>
      </c>
      <c r="U607" s="4" t="str">
        <f>IFERROR(VLOOKUP(S607,LandGrants[],9,FALSE),"")</f>
        <v/>
      </c>
      <c r="V607" s="5"/>
      <c r="W607" s="5"/>
      <c r="X607" s="5"/>
      <c r="Y607" s="5"/>
      <c r="Z607" s="5"/>
      <c r="AA607" s="5"/>
      <c r="AB607" s="5"/>
      <c r="AC607" s="5">
        <f>VALUE(SUBSTITUTE(SUBSTITUTE(SUBSTITUTE(RIGHT(B607,4),"HO",""),"O",""),"-",""))</f>
        <v>332</v>
      </c>
      <c r="AD607" s="5"/>
      <c r="AE607" s="5" t="str">
        <f>IF(ISBLANK(M607),"",IF(ISBLANK(N607),"",N607 &amp; " ") &amp; M607 &amp; " built in " &amp;R607 &amp; " on a tract of land called " &amp; S607 &amp; " patented by " &amp; TRIM(T607) &amp; " in " &amp; U607 &amp; ";  Original owner(s): " &amp; Q607)</f>
        <v/>
      </c>
      <c r="AF607" s="5" t="str">
        <f>"https://mht.maryland.gov/secure/medusa/PDF/Howard/"&amp;B607&amp;".pdf"</f>
        <v>https://mht.maryland.gov/secure/medusa/PDF/Howard/HO-332.pdf</v>
      </c>
    </row>
    <row r="608" spans="1:32" ht="57.6" x14ac:dyDescent="0.55000000000000004">
      <c r="A608" s="103" t="str">
        <f>HYPERLINK(AF608,B608)</f>
        <v>HO-391</v>
      </c>
      <c r="B608" t="s">
        <v>1714</v>
      </c>
      <c r="C608">
        <f>IFERROR(VALUE(SUBSTITUTE(B608,"HO-","")),9999)</f>
        <v>391</v>
      </c>
      <c r="D608" s="4" t="s">
        <v>1715</v>
      </c>
      <c r="E608" s="4" t="s">
        <v>1716</v>
      </c>
      <c r="F608" s="22" t="s">
        <v>3230</v>
      </c>
      <c r="G608" s="4" t="s">
        <v>2665</v>
      </c>
      <c r="H608" s="4" t="s">
        <v>47</v>
      </c>
      <c r="I608" s="4"/>
      <c r="J608" s="4"/>
      <c r="K608" s="4"/>
      <c r="L608" s="4" t="s">
        <v>2585</v>
      </c>
      <c r="M608" s="4"/>
      <c r="N608" s="4"/>
      <c r="O608" s="4"/>
      <c r="P608" s="4"/>
      <c r="Q608" s="4"/>
      <c r="R608" s="22"/>
      <c r="S608" s="4"/>
      <c r="T608" s="4" t="str">
        <f>IFERROR(VLOOKUP(UPPER(S608),LandGrants[],7,FALSE),"")</f>
        <v/>
      </c>
      <c r="U608" s="4" t="str">
        <f>IFERROR(VLOOKUP(S608,LandGrants[],9,FALSE),"")</f>
        <v/>
      </c>
      <c r="V608" s="5"/>
      <c r="W608" s="5"/>
      <c r="X608" s="5"/>
      <c r="Y608" s="5"/>
      <c r="Z608" s="5"/>
      <c r="AA608" s="5"/>
      <c r="AB608" s="5"/>
      <c r="AC608" s="5">
        <f>VALUE(SUBSTITUTE(SUBSTITUTE(SUBSTITUTE(RIGHT(B608,4),"HO",""),"O",""),"-",""))</f>
        <v>391</v>
      </c>
      <c r="AD608" s="5"/>
      <c r="AE608" s="5" t="str">
        <f>IF(ISBLANK(M608),"",IF(ISBLANK(N608),"",N608 &amp; " ") &amp; M608 &amp; " built in " &amp;R608 &amp; " on a tract of land called " &amp; S608 &amp; " patented by " &amp; TRIM(T608) &amp; " in " &amp; U608 &amp; ";  Original owner(s): " &amp; Q608)</f>
        <v/>
      </c>
      <c r="AF608" s="5" t="str">
        <f>"https://mht.maryland.gov/secure/medusa/PDF/Howard/"&amp;B608&amp;".pdf"</f>
        <v>https://mht.maryland.gov/secure/medusa/PDF/Howard/HO-391.pdf</v>
      </c>
    </row>
    <row r="609" spans="1:32" ht="57.6" x14ac:dyDescent="0.55000000000000004">
      <c r="A609" s="103" t="str">
        <f>HYPERLINK(AF609,B609)</f>
        <v>HO-540</v>
      </c>
      <c r="B609" t="s">
        <v>1717</v>
      </c>
      <c r="C609">
        <f>IFERROR(VALUE(SUBSTITUTE(B609,"HO-","")),9999)</f>
        <v>540</v>
      </c>
      <c r="D609" s="4" t="s">
        <v>1718</v>
      </c>
      <c r="E609" s="4" t="s">
        <v>1719</v>
      </c>
      <c r="F609" s="22" t="s">
        <v>3231</v>
      </c>
      <c r="G609" s="4" t="s">
        <v>2665</v>
      </c>
      <c r="H609" s="4" t="s">
        <v>47</v>
      </c>
      <c r="I609" s="4"/>
      <c r="J609" s="4"/>
      <c r="K609" s="4"/>
      <c r="L609" s="4" t="s">
        <v>975</v>
      </c>
      <c r="M609" s="4"/>
      <c r="N609" s="4"/>
      <c r="O609" s="4"/>
      <c r="P609" s="4"/>
      <c r="Q609" s="4"/>
      <c r="R609" s="22"/>
      <c r="S609" s="4"/>
      <c r="T609" s="4" t="str">
        <f>IFERROR(VLOOKUP(UPPER(S609),LandGrants[],7,FALSE),"")</f>
        <v/>
      </c>
      <c r="U609" s="4" t="str">
        <f>IFERROR(VLOOKUP(S609,LandGrants[],9,FALSE),"")</f>
        <v/>
      </c>
      <c r="V609" s="5"/>
      <c r="W609" s="5"/>
      <c r="X609" s="5"/>
      <c r="Y609" s="5"/>
      <c r="Z609" s="5"/>
      <c r="AA609" s="5"/>
      <c r="AB609" s="5"/>
      <c r="AC609" s="5">
        <f>VALUE(SUBSTITUTE(SUBSTITUTE(SUBSTITUTE(RIGHT(B609,4),"HO",""),"O",""),"-",""))</f>
        <v>540</v>
      </c>
      <c r="AD609" s="5"/>
      <c r="AE609" s="5" t="str">
        <f>IF(ISBLANK(M609),"",IF(ISBLANK(N609),"",N609 &amp; " ") &amp; M609 &amp; " built in " &amp;R609 &amp; " on a tract of land called " &amp; S609 &amp; " patented by " &amp; TRIM(T609) &amp; " in " &amp; U609 &amp; ";  Original owner(s): " &amp; Q609)</f>
        <v/>
      </c>
      <c r="AF609" s="5" t="str">
        <f>"https://mht.maryland.gov/secure/medusa/PDF/Howard/"&amp;B609&amp;".pdf"</f>
        <v>https://mht.maryland.gov/secure/medusa/PDF/Howard/HO-540.pdf</v>
      </c>
    </row>
    <row r="610" spans="1:32" ht="57.6" x14ac:dyDescent="0.55000000000000004">
      <c r="A610" s="103" t="str">
        <f>HYPERLINK(AF610,B610)</f>
        <v>HO-898</v>
      </c>
      <c r="B610" t="s">
        <v>1720</v>
      </c>
      <c r="C610">
        <f>IFERROR(VALUE(SUBSTITUTE(B610,"HO-","")),9999)</f>
        <v>898</v>
      </c>
      <c r="D610" s="4" t="s">
        <v>1721</v>
      </c>
      <c r="E610" s="4" t="s">
        <v>1722</v>
      </c>
      <c r="F610" s="22" t="s">
        <v>3232</v>
      </c>
      <c r="G610" s="4" t="s">
        <v>284</v>
      </c>
      <c r="H610" s="4" t="s">
        <v>40</v>
      </c>
      <c r="I610" s="4" t="s">
        <v>136</v>
      </c>
      <c r="J610" s="4"/>
      <c r="K610" s="4"/>
      <c r="L610" s="4" t="s">
        <v>975</v>
      </c>
      <c r="M610" s="4"/>
      <c r="N610" s="4"/>
      <c r="O610" s="4"/>
      <c r="P610" s="4"/>
      <c r="Q610" s="4"/>
      <c r="R610" s="22"/>
      <c r="S610" s="4"/>
      <c r="T610" s="4" t="str">
        <f>IFERROR(VLOOKUP(UPPER(S610),LandGrants[],7,FALSE),"")</f>
        <v/>
      </c>
      <c r="U610" s="4" t="str">
        <f>IFERROR(VLOOKUP(S610,LandGrants[],9,FALSE),"")</f>
        <v/>
      </c>
      <c r="V610" s="5"/>
      <c r="W610" s="5"/>
      <c r="X610" s="5"/>
      <c r="Y610" s="5"/>
      <c r="Z610" s="5"/>
      <c r="AA610" s="5"/>
      <c r="AB610" s="5"/>
      <c r="AC610" s="5">
        <f>VALUE(SUBSTITUTE(SUBSTITUTE(SUBSTITUTE(RIGHT(B610,4),"HO",""),"O",""),"-",""))</f>
        <v>898</v>
      </c>
      <c r="AD610" s="5"/>
      <c r="AE610" s="5" t="str">
        <f>IF(ISBLANK(M610),"",IF(ISBLANK(N610),"",N610 &amp; " ") &amp; M610 &amp; " built in " &amp;R610 &amp; " on a tract of land called " &amp; S610 &amp; " patented by " &amp; TRIM(T610) &amp; " in " &amp; U610 &amp; ";  Original owner(s): " &amp; Q610)</f>
        <v/>
      </c>
      <c r="AF610" s="5" t="str">
        <f>"https://mht.maryland.gov/secure/medusa/PDF/Howard/"&amp;B610&amp;".pdf"</f>
        <v>https://mht.maryland.gov/secure/medusa/PDF/Howard/HO-898.pdf</v>
      </c>
    </row>
    <row r="611" spans="1:32" ht="57.6" x14ac:dyDescent="0.55000000000000004">
      <c r="A611" s="103" t="str">
        <f>HYPERLINK(AF611,B611)</f>
        <v>HO-1059</v>
      </c>
      <c r="B611" t="s">
        <v>1723</v>
      </c>
      <c r="C611">
        <f>IFERROR(VALUE(SUBSTITUTE(B611,"HO-","")),9999)</f>
        <v>1059</v>
      </c>
      <c r="D611" s="4" t="s">
        <v>1724</v>
      </c>
      <c r="E611" s="4" t="s">
        <v>1725</v>
      </c>
      <c r="F611" s="22" t="s">
        <v>3022</v>
      </c>
      <c r="G611" s="4" t="s">
        <v>2798</v>
      </c>
      <c r="H611" s="4" t="s">
        <v>61</v>
      </c>
      <c r="I611" s="4" t="s">
        <v>136</v>
      </c>
      <c r="J611" s="4"/>
      <c r="K611" s="4"/>
      <c r="L611" s="4" t="s">
        <v>975</v>
      </c>
      <c r="M611" s="4"/>
      <c r="N611" s="4"/>
      <c r="O611" s="4"/>
      <c r="P611" s="4"/>
      <c r="Q611" s="4"/>
      <c r="R611" s="22"/>
      <c r="S611" s="4"/>
      <c r="T611" s="4" t="str">
        <f>IFERROR(VLOOKUP(UPPER(S611),LandGrants[],7,FALSE),"")</f>
        <v/>
      </c>
      <c r="U611" s="4" t="str">
        <f>IFERROR(VLOOKUP(S611,LandGrants[],9,FALSE),"")</f>
        <v/>
      </c>
      <c r="V611" s="5"/>
      <c r="W611" s="5"/>
      <c r="X611" s="5"/>
      <c r="Y611" s="5"/>
      <c r="Z611" s="5"/>
      <c r="AA611" s="5"/>
      <c r="AB611" s="5"/>
      <c r="AC611" s="5">
        <f>VALUE(SUBSTITUTE(SUBSTITUTE(SUBSTITUTE(RIGHT(B611,4),"HO",""),"O",""),"-",""))</f>
        <v>1059</v>
      </c>
      <c r="AD611" s="5"/>
      <c r="AE611" s="5" t="str">
        <f>IF(ISBLANK(M611),"",IF(ISBLANK(N611),"",N611 &amp; " ") &amp; M611 &amp; " built in " &amp;R611 &amp; " on a tract of land called " &amp; S611 &amp; " patented by " &amp; TRIM(T611) &amp; " in " &amp; U611 &amp; ";  Original owner(s): " &amp; Q611)</f>
        <v/>
      </c>
      <c r="AF611" s="5" t="str">
        <f>"https://mht.maryland.gov/secure/medusa/PDF/Howard/"&amp;B611&amp;".pdf"</f>
        <v>https://mht.maryland.gov/secure/medusa/PDF/Howard/HO-1059.pdf</v>
      </c>
    </row>
    <row r="612" spans="1:32" ht="57.6" x14ac:dyDescent="0.55000000000000004">
      <c r="A612" s="103" t="str">
        <f>HYPERLINK(AF612,B612)</f>
        <v>HO-236</v>
      </c>
      <c r="B612" t="s">
        <v>1726</v>
      </c>
      <c r="C612">
        <f>IFERROR(VALUE(SUBSTITUTE(B612,"HO-","")),9999)</f>
        <v>236</v>
      </c>
      <c r="D612" s="4" t="s">
        <v>1727</v>
      </c>
      <c r="E612" s="4" t="s">
        <v>1728</v>
      </c>
      <c r="F612" s="22" t="s">
        <v>2585</v>
      </c>
      <c r="G612" s="4" t="s">
        <v>1728</v>
      </c>
      <c r="H612" s="4" t="s">
        <v>212</v>
      </c>
      <c r="I612" s="4" t="s">
        <v>136</v>
      </c>
      <c r="J612" s="4"/>
      <c r="K612" s="4"/>
      <c r="L612" s="4" t="s">
        <v>975</v>
      </c>
      <c r="M612" s="4"/>
      <c r="N612" s="4"/>
      <c r="O612" s="4"/>
      <c r="P612" s="4"/>
      <c r="Q612" s="4"/>
      <c r="R612" s="22"/>
      <c r="S612" s="4"/>
      <c r="T612" s="4" t="str">
        <f>IFERROR(VLOOKUP(UPPER(S612),LandGrants[],7,FALSE),"")</f>
        <v/>
      </c>
      <c r="U612" s="4" t="str">
        <f>IFERROR(VLOOKUP(S612,LandGrants[],9,FALSE),"")</f>
        <v/>
      </c>
      <c r="V612" s="5"/>
      <c r="W612" s="5"/>
      <c r="X612" s="5"/>
      <c r="Y612" s="5"/>
      <c r="Z612" s="5"/>
      <c r="AA612" s="5"/>
      <c r="AB612" s="5"/>
      <c r="AC612" s="5">
        <f>VALUE(SUBSTITUTE(SUBSTITUTE(SUBSTITUTE(RIGHT(B612,4),"HO",""),"O",""),"-",""))</f>
        <v>236</v>
      </c>
      <c r="AD612" s="5"/>
      <c r="AE612" s="5" t="str">
        <f>IF(ISBLANK(M612),"",IF(ISBLANK(N612),"",N612 &amp; " ") &amp; M612 &amp; " built in " &amp;R612 &amp; " on a tract of land called " &amp; S612 &amp; " patented by " &amp; TRIM(T612) &amp; " in " &amp; U612 &amp; ";  Original owner(s): " &amp; Q612)</f>
        <v/>
      </c>
      <c r="AF612" s="5" t="str">
        <f>"https://mht.maryland.gov/secure/medusa/PDF/Howard/"&amp;B612&amp;".pdf"</f>
        <v>https://mht.maryland.gov/secure/medusa/PDF/Howard/HO-236.pdf</v>
      </c>
    </row>
    <row r="613" spans="1:32" ht="57.6" x14ac:dyDescent="0.55000000000000004">
      <c r="A613" s="103" t="str">
        <f>HYPERLINK(AF613,B613)</f>
        <v>HO-489</v>
      </c>
      <c r="B613" t="s">
        <v>1729</v>
      </c>
      <c r="C613">
        <f>IFERROR(VALUE(SUBSTITUTE(B613,"HO-","")),9999)</f>
        <v>489</v>
      </c>
      <c r="D613" s="4" t="s">
        <v>1730</v>
      </c>
      <c r="E613" s="4" t="s">
        <v>1731</v>
      </c>
      <c r="F613" s="22" t="s">
        <v>2790</v>
      </c>
      <c r="G613" s="4" t="s">
        <v>284</v>
      </c>
      <c r="H613" s="4" t="s">
        <v>82</v>
      </c>
      <c r="I613" s="4"/>
      <c r="J613" s="4"/>
      <c r="K613" s="4"/>
      <c r="L613" s="4" t="s">
        <v>975</v>
      </c>
      <c r="M613" s="4"/>
      <c r="N613" s="4"/>
      <c r="O613" s="4"/>
      <c r="P613" s="4"/>
      <c r="Q613" s="4"/>
      <c r="R613" s="22"/>
      <c r="S613" s="4"/>
      <c r="T613" s="4" t="str">
        <f>IFERROR(VLOOKUP(UPPER(S613),LandGrants[],7,FALSE),"")</f>
        <v/>
      </c>
      <c r="U613" s="4" t="str">
        <f>IFERROR(VLOOKUP(S613,LandGrants[],9,FALSE),"")</f>
        <v/>
      </c>
      <c r="V613" s="5"/>
      <c r="W613" s="5"/>
      <c r="X613" s="5"/>
      <c r="Y613" s="5"/>
      <c r="Z613" s="5"/>
      <c r="AA613" s="5"/>
      <c r="AB613" s="5"/>
      <c r="AC613" s="5">
        <f>VALUE(SUBSTITUTE(SUBSTITUTE(SUBSTITUTE(RIGHT(B613,4),"HO",""),"O",""),"-",""))</f>
        <v>489</v>
      </c>
      <c r="AD613" s="5"/>
      <c r="AE613" s="5" t="str">
        <f>IF(ISBLANK(M613),"",IF(ISBLANK(N613),"",N613 &amp; " ") &amp; M613 &amp; " built in " &amp;R613 &amp; " on a tract of land called " &amp; S613 &amp; " patented by " &amp; TRIM(T613) &amp; " in " &amp; U613 &amp; ";  Original owner(s): " &amp; Q613)</f>
        <v/>
      </c>
      <c r="AF613" s="5" t="str">
        <f>"https://mht.maryland.gov/secure/medusa/PDF/Howard/"&amp;B613&amp;".pdf"</f>
        <v>https://mht.maryland.gov/secure/medusa/PDF/Howard/HO-489.pdf</v>
      </c>
    </row>
    <row r="614" spans="1:32" ht="57.6" x14ac:dyDescent="0.55000000000000004">
      <c r="A614" s="103" t="str">
        <f>HYPERLINK(AF614,B614)</f>
        <v>HO-165</v>
      </c>
      <c r="B614" t="s">
        <v>1732</v>
      </c>
      <c r="C614">
        <f>IFERROR(VALUE(SUBSTITUTE(B614,"HO-","")),9999)</f>
        <v>165</v>
      </c>
      <c r="D614" s="4" t="s">
        <v>1733</v>
      </c>
      <c r="E614" s="4" t="s">
        <v>1734</v>
      </c>
      <c r="F614" s="22" t="s">
        <v>3233</v>
      </c>
      <c r="G614" s="4" t="s">
        <v>827</v>
      </c>
      <c r="H614" s="4" t="s">
        <v>374</v>
      </c>
      <c r="I614" s="4"/>
      <c r="J614" s="4"/>
      <c r="K614" s="4"/>
      <c r="L614" s="4" t="s">
        <v>975</v>
      </c>
      <c r="M614" s="4"/>
      <c r="N614" s="4"/>
      <c r="O614" s="4"/>
      <c r="P614" s="4"/>
      <c r="Q614" s="4"/>
      <c r="R614" s="22"/>
      <c r="S614" s="4"/>
      <c r="T614" s="4" t="str">
        <f>IFERROR(VLOOKUP(UPPER(S614),LandGrants[],7,FALSE),"")</f>
        <v/>
      </c>
      <c r="U614" s="4" t="str">
        <f>IFERROR(VLOOKUP(S614,LandGrants[],9,FALSE),"")</f>
        <v/>
      </c>
      <c r="V614" s="5"/>
      <c r="W614" s="5"/>
      <c r="X614" s="5"/>
      <c r="Y614" s="5"/>
      <c r="Z614" s="5"/>
      <c r="AA614" s="5"/>
      <c r="AB614" s="5"/>
      <c r="AC614" s="5">
        <f>VALUE(SUBSTITUTE(SUBSTITUTE(SUBSTITUTE(RIGHT(B614,4),"HO",""),"O",""),"-",""))</f>
        <v>165</v>
      </c>
      <c r="AD614" s="5"/>
      <c r="AE614" s="5" t="str">
        <f>IF(ISBLANK(M614),"",IF(ISBLANK(N614),"",N614 &amp; " ") &amp; M614 &amp; " built in " &amp;R614 &amp; " on a tract of land called " &amp; S614 &amp; " patented by " &amp; TRIM(T614) &amp; " in " &amp; U614 &amp; ";  Original owner(s): " &amp; Q614)</f>
        <v/>
      </c>
      <c r="AF614" s="5" t="str">
        <f>"https://mht.maryland.gov/secure/medusa/PDF/Howard/"&amp;B614&amp;".pdf"</f>
        <v>https://mht.maryland.gov/secure/medusa/PDF/Howard/HO-165.pdf</v>
      </c>
    </row>
    <row r="615" spans="1:32" ht="57.6" x14ac:dyDescent="0.55000000000000004">
      <c r="A615" s="103" t="str">
        <f>HYPERLINK(AF615,B615)</f>
        <v>HO-060</v>
      </c>
      <c r="B615" t="s">
        <v>10206</v>
      </c>
      <c r="C615">
        <f>IFERROR(VALUE(SUBSTITUTE(B615,"HO-","")),9999)</f>
        <v>60</v>
      </c>
      <c r="D615" s="4" t="s">
        <v>1735</v>
      </c>
      <c r="E615" s="4" t="s">
        <v>1736</v>
      </c>
      <c r="F615" s="22" t="s">
        <v>3234</v>
      </c>
      <c r="G615" s="4" t="s">
        <v>2649</v>
      </c>
      <c r="H615" s="4" t="s">
        <v>40</v>
      </c>
      <c r="I615" s="4" t="s">
        <v>136</v>
      </c>
      <c r="J615" s="4"/>
      <c r="K615" s="4"/>
      <c r="L615" s="4" t="s">
        <v>2585</v>
      </c>
      <c r="M615" s="4"/>
      <c r="N615" s="4"/>
      <c r="O615" s="4"/>
      <c r="P615" s="4"/>
      <c r="Q615" s="4"/>
      <c r="R615" s="22"/>
      <c r="S615" s="4"/>
      <c r="T615" s="4" t="str">
        <f>IFERROR(VLOOKUP(UPPER(S615),LandGrants[],7,FALSE),"")</f>
        <v/>
      </c>
      <c r="U615" s="4" t="str">
        <f>IFERROR(VLOOKUP(S615,LandGrants[],9,FALSE),"")</f>
        <v/>
      </c>
      <c r="V615" s="5"/>
      <c r="W615" s="5"/>
      <c r="X615" s="5"/>
      <c r="Y615" s="5"/>
      <c r="Z615" s="5"/>
      <c r="AA615" s="5"/>
      <c r="AB615" s="5"/>
      <c r="AC615" s="5">
        <f>VALUE(SUBSTITUTE(SUBSTITUTE(SUBSTITUTE(RIGHT(B615,4),"HO",""),"O",""),"-",""))</f>
        <v>60</v>
      </c>
      <c r="AD615" s="5"/>
      <c r="AE615" s="5" t="str">
        <f>IF(ISBLANK(M615),"",IF(ISBLANK(N615),"",N615 &amp; " ") &amp; M615 &amp; " built in " &amp;R615 &amp; " on a tract of land called " &amp; S615 &amp; " patented by " &amp; TRIM(T615) &amp; " in " &amp; U615 &amp; ";  Original owner(s): " &amp; Q615)</f>
        <v/>
      </c>
      <c r="AF615" s="5" t="str">
        <f>"https://mht.maryland.gov/secure/medusa/PDF/Howard/"&amp;B615&amp;".pdf"</f>
        <v>https://mht.maryland.gov/secure/medusa/PDF/Howard/HO-060.pdf</v>
      </c>
    </row>
    <row r="616" spans="1:32" ht="57.6" x14ac:dyDescent="0.55000000000000004">
      <c r="A616" s="103" t="str">
        <f>HYPERLINK(AF616,B616)</f>
        <v>HO-070</v>
      </c>
      <c r="B616" t="s">
        <v>10215</v>
      </c>
      <c r="C616">
        <f>IFERROR(VALUE(SUBSTITUTE(B616,"HO-","")),9999)</f>
        <v>70</v>
      </c>
      <c r="D616" s="4" t="s">
        <v>1737</v>
      </c>
      <c r="E616" s="4" t="s">
        <v>1738</v>
      </c>
      <c r="F616" s="22" t="s">
        <v>3235</v>
      </c>
      <c r="G616" s="4" t="s">
        <v>1713</v>
      </c>
      <c r="H616" s="4" t="s">
        <v>40</v>
      </c>
      <c r="I616" s="4" t="s">
        <v>136</v>
      </c>
      <c r="J616" s="4"/>
      <c r="K616" s="4"/>
      <c r="L616" s="4" t="s">
        <v>2585</v>
      </c>
      <c r="M616" s="4"/>
      <c r="N616" s="4"/>
      <c r="O616" s="4"/>
      <c r="P616" s="4"/>
      <c r="Q616" s="4"/>
      <c r="R616" s="22"/>
      <c r="S616" s="4"/>
      <c r="T616" s="4" t="str">
        <f>IFERROR(VLOOKUP(UPPER(S616),LandGrants[],7,FALSE),"")</f>
        <v/>
      </c>
      <c r="U616" s="4" t="str">
        <f>IFERROR(VLOOKUP(S616,LandGrants[],9,FALSE),"")</f>
        <v/>
      </c>
      <c r="V616" s="5"/>
      <c r="W616" s="5"/>
      <c r="X616" s="5"/>
      <c r="Y616" s="5"/>
      <c r="Z616" s="5"/>
      <c r="AA616" s="5"/>
      <c r="AB616" s="5"/>
      <c r="AC616" s="5">
        <f>VALUE(SUBSTITUTE(SUBSTITUTE(SUBSTITUTE(RIGHT(B616,4),"HO",""),"O",""),"-",""))</f>
        <v>70</v>
      </c>
      <c r="AD616" s="5"/>
      <c r="AE616" s="5" t="str">
        <f>IF(ISBLANK(M616),"",IF(ISBLANK(N616),"",N616 &amp; " ") &amp; M616 &amp; " built in " &amp;R616 &amp; " on a tract of land called " &amp; S616 &amp; " patented by " &amp; TRIM(T616) &amp; " in " &amp; U616 &amp; ";  Original owner(s): " &amp; Q616)</f>
        <v/>
      </c>
      <c r="AF616" s="5" t="str">
        <f>"https://mht.maryland.gov/secure/medusa/PDF/Howard/"&amp;B616&amp;".pdf"</f>
        <v>https://mht.maryland.gov/secure/medusa/PDF/Howard/HO-070.pdf</v>
      </c>
    </row>
    <row r="617" spans="1:32" ht="57.6" x14ac:dyDescent="0.55000000000000004">
      <c r="A617" s="103" t="str">
        <f>HYPERLINK(AF617,B617)</f>
        <v>HO-052</v>
      </c>
      <c r="B617" t="s">
        <v>10198</v>
      </c>
      <c r="C617">
        <f>IFERROR(VALUE(SUBSTITUTE(B617,"HO-","")),9999)</f>
        <v>52</v>
      </c>
      <c r="D617" s="4" t="s">
        <v>1739</v>
      </c>
      <c r="E617" s="4" t="s">
        <v>1740</v>
      </c>
      <c r="F617" s="22" t="s">
        <v>3236</v>
      </c>
      <c r="G617" s="4" t="s">
        <v>1713</v>
      </c>
      <c r="H617" s="4" t="s">
        <v>40</v>
      </c>
      <c r="I617" s="4" t="s">
        <v>136</v>
      </c>
      <c r="J617" s="4"/>
      <c r="K617" s="4"/>
      <c r="L617" s="4" t="s">
        <v>2585</v>
      </c>
      <c r="M617" s="4"/>
      <c r="N617" s="4"/>
      <c r="O617" s="4"/>
      <c r="P617" s="4"/>
      <c r="Q617" s="4"/>
      <c r="R617" s="22"/>
      <c r="S617" s="4"/>
      <c r="T617" s="4" t="str">
        <f>IFERROR(VLOOKUP(UPPER(S617),LandGrants[],7,FALSE),"")</f>
        <v/>
      </c>
      <c r="U617" s="4" t="str">
        <f>IFERROR(VLOOKUP(S617,LandGrants[],9,FALSE),"")</f>
        <v/>
      </c>
      <c r="V617" s="5"/>
      <c r="W617" s="5"/>
      <c r="X617" s="5"/>
      <c r="Y617" s="5"/>
      <c r="Z617" s="5"/>
      <c r="AA617" s="5"/>
      <c r="AB617" s="5"/>
      <c r="AC617" s="5">
        <f>VALUE(SUBSTITUTE(SUBSTITUTE(SUBSTITUTE(RIGHT(B617,4),"HO",""),"O",""),"-",""))</f>
        <v>52</v>
      </c>
      <c r="AD617" s="5"/>
      <c r="AE617" s="5" t="str">
        <f>IF(ISBLANK(M617),"",IF(ISBLANK(N617),"",N617 &amp; " ") &amp; M617 &amp; " built in " &amp;R617 &amp; " on a tract of land called " &amp; S617 &amp; " patented by " &amp; TRIM(T617) &amp; " in " &amp; U617 &amp; ";  Original owner(s): " &amp; Q617)</f>
        <v/>
      </c>
      <c r="AF617" s="5" t="str">
        <f>"https://mht.maryland.gov/secure/medusa/PDF/Howard/"&amp;B617&amp;".pdf"</f>
        <v>https://mht.maryland.gov/secure/medusa/PDF/Howard/HO-052.pdf</v>
      </c>
    </row>
    <row r="618" spans="1:32" ht="57.6" x14ac:dyDescent="0.55000000000000004">
      <c r="A618" s="103" t="str">
        <f>HYPERLINK(AF618,B618)</f>
        <v>HO-733</v>
      </c>
      <c r="B618" t="s">
        <v>1741</v>
      </c>
      <c r="C618">
        <f>IFERROR(VALUE(SUBSTITUTE(B618,"HO-","")),9999)</f>
        <v>733</v>
      </c>
      <c r="D618" s="4" t="s">
        <v>1742</v>
      </c>
      <c r="E618" s="4" t="s">
        <v>1743</v>
      </c>
      <c r="F618" s="22" t="s">
        <v>2585</v>
      </c>
      <c r="G618" s="4" t="s">
        <v>1743</v>
      </c>
      <c r="H618" s="4" t="s">
        <v>40</v>
      </c>
      <c r="I618" s="4"/>
      <c r="J618" s="4"/>
      <c r="K618" s="4"/>
      <c r="L618" s="4" t="s">
        <v>2585</v>
      </c>
      <c r="M618" s="4"/>
      <c r="N618" s="4"/>
      <c r="O618" s="4"/>
      <c r="P618" s="4"/>
      <c r="Q618" s="4"/>
      <c r="R618" s="22"/>
      <c r="S618" s="4"/>
      <c r="T618" s="4" t="str">
        <f>IFERROR(VLOOKUP(UPPER(S618),LandGrants[],7,FALSE),"")</f>
        <v/>
      </c>
      <c r="U618" s="4" t="str">
        <f>IFERROR(VLOOKUP(S618,LandGrants[],9,FALSE),"")</f>
        <v/>
      </c>
      <c r="V618" s="5"/>
      <c r="W618" s="5"/>
      <c r="X618" s="5"/>
      <c r="Y618" s="5"/>
      <c r="Z618" s="5"/>
      <c r="AA618" s="5"/>
      <c r="AB618" s="5"/>
      <c r="AC618" s="5">
        <f>VALUE(SUBSTITUTE(SUBSTITUTE(SUBSTITUTE(RIGHT(B618,4),"HO",""),"O",""),"-",""))</f>
        <v>733</v>
      </c>
      <c r="AD618" s="5"/>
      <c r="AE618" s="5" t="str">
        <f>IF(ISBLANK(M618),"",IF(ISBLANK(N618),"",N618 &amp; " ") &amp; M618 &amp; " built in " &amp;R618 &amp; " on a tract of land called " &amp; S618 &amp; " patented by " &amp; TRIM(T618) &amp; " in " &amp; U618 &amp; ";  Original owner(s): " &amp; Q618)</f>
        <v/>
      </c>
      <c r="AF618" s="5" t="str">
        <f>"https://mht.maryland.gov/secure/medusa/PDF/Howard/"&amp;B618&amp;".pdf"</f>
        <v>https://mht.maryland.gov/secure/medusa/PDF/Howard/HO-733.pdf</v>
      </c>
    </row>
    <row r="619" spans="1:32" ht="57.6" x14ac:dyDescent="0.55000000000000004">
      <c r="A619" s="103" t="str">
        <f>HYPERLINK(AF619,B619)</f>
        <v>HO-459</v>
      </c>
      <c r="B619" t="s">
        <v>1744</v>
      </c>
      <c r="C619">
        <f>IFERROR(VALUE(SUBSTITUTE(B619,"HO-","")),9999)</f>
        <v>459</v>
      </c>
      <c r="D619" s="4" t="s">
        <v>1745</v>
      </c>
      <c r="E619" s="4" t="s">
        <v>1746</v>
      </c>
      <c r="F619" s="22" t="s">
        <v>2585</v>
      </c>
      <c r="G619" s="4" t="s">
        <v>1746</v>
      </c>
      <c r="H619" s="4" t="s">
        <v>47</v>
      </c>
      <c r="I619" s="4"/>
      <c r="J619" s="4"/>
      <c r="K619" s="4"/>
      <c r="L619" s="4" t="s">
        <v>975</v>
      </c>
      <c r="M619" s="4"/>
      <c r="N619" s="4"/>
      <c r="O619" s="4"/>
      <c r="P619" s="4"/>
      <c r="Q619" s="4"/>
      <c r="R619" s="22"/>
      <c r="S619" s="4"/>
      <c r="T619" s="4" t="str">
        <f>IFERROR(VLOOKUP(UPPER(S619),LandGrants[],7,FALSE),"")</f>
        <v/>
      </c>
      <c r="U619" s="4" t="str">
        <f>IFERROR(VLOOKUP(S619,LandGrants[],9,FALSE),"")</f>
        <v/>
      </c>
      <c r="V619" s="5"/>
      <c r="W619" s="5"/>
      <c r="X619" s="5"/>
      <c r="Y619" s="5"/>
      <c r="Z619" s="5"/>
      <c r="AA619" s="5"/>
      <c r="AB619" s="5"/>
      <c r="AC619" s="5">
        <f>VALUE(SUBSTITUTE(SUBSTITUTE(SUBSTITUTE(RIGHT(B619,4),"HO",""),"O",""),"-",""))</f>
        <v>459</v>
      </c>
      <c r="AD619" s="5"/>
      <c r="AE619" s="5" t="str">
        <f>IF(ISBLANK(M619),"",IF(ISBLANK(N619),"",N619 &amp; " ") &amp; M619 &amp; " built in " &amp;R619 &amp; " on a tract of land called " &amp; S619 &amp; " patented by " &amp; TRIM(T619) &amp; " in " &amp; U619 &amp; ";  Original owner(s): " &amp; Q619)</f>
        <v/>
      </c>
      <c r="AF619" s="5" t="str">
        <f>"https://mht.maryland.gov/secure/medusa/PDF/Howard/"&amp;B619&amp;".pdf"</f>
        <v>https://mht.maryland.gov/secure/medusa/PDF/Howard/HO-459.pdf</v>
      </c>
    </row>
    <row r="620" spans="1:32" ht="57.6" x14ac:dyDescent="0.55000000000000004">
      <c r="A620" s="103" t="str">
        <f>HYPERLINK(AF620,B620)</f>
        <v>HO-584</v>
      </c>
      <c r="B620" t="s">
        <v>1747</v>
      </c>
      <c r="C620">
        <f>IFERROR(VALUE(SUBSTITUTE(B620,"HO-","")),9999)</f>
        <v>584</v>
      </c>
      <c r="D620" s="4" t="s">
        <v>1748</v>
      </c>
      <c r="E620" s="4" t="s">
        <v>1749</v>
      </c>
      <c r="F620" s="22" t="s">
        <v>3237</v>
      </c>
      <c r="G620" s="4" t="s">
        <v>126</v>
      </c>
      <c r="H620" s="4" t="s">
        <v>296</v>
      </c>
      <c r="I620" s="4" t="s">
        <v>136</v>
      </c>
      <c r="J620" s="4"/>
      <c r="K620" s="4"/>
      <c r="L620" s="4" t="s">
        <v>2581</v>
      </c>
      <c r="M620" s="4"/>
      <c r="N620" s="4"/>
      <c r="O620" s="4"/>
      <c r="P620" s="4"/>
      <c r="Q620" s="4"/>
      <c r="R620" s="22"/>
      <c r="S620" s="4"/>
      <c r="T620" s="4" t="str">
        <f>IFERROR(VLOOKUP(UPPER(S620),LandGrants[],7,FALSE),"")</f>
        <v/>
      </c>
      <c r="U620" s="4" t="str">
        <f>IFERROR(VLOOKUP(S620,LandGrants[],9,FALSE),"")</f>
        <v/>
      </c>
      <c r="V620" s="5"/>
      <c r="W620" s="5"/>
      <c r="X620" s="5"/>
      <c r="Y620" s="5"/>
      <c r="Z620" s="5"/>
      <c r="AA620" s="5"/>
      <c r="AB620" s="5"/>
      <c r="AC620" s="5">
        <f>VALUE(SUBSTITUTE(SUBSTITUTE(SUBSTITUTE(RIGHT(B620,4),"HO",""),"O",""),"-",""))</f>
        <v>584</v>
      </c>
      <c r="AD620" s="5"/>
      <c r="AE620" s="5" t="str">
        <f>IF(ISBLANK(M620),"",IF(ISBLANK(N620),"",N620 &amp; " ") &amp; M620 &amp; " built in " &amp;R620 &amp; " on a tract of land called " &amp; S620 &amp; " patented by " &amp; TRIM(T620) &amp; " in " &amp; U620 &amp; ";  Original owner(s): " &amp; Q620)</f>
        <v/>
      </c>
      <c r="AF620" s="5" t="str">
        <f>"https://mht.maryland.gov/secure/medusa/PDF/Howard/"&amp;B620&amp;".pdf"</f>
        <v>https://mht.maryland.gov/secure/medusa/PDF/Howard/HO-584.pdf</v>
      </c>
    </row>
    <row r="621" spans="1:32" ht="57.6" x14ac:dyDescent="0.55000000000000004">
      <c r="A621" s="103" t="str">
        <f>HYPERLINK(AF621,B621)</f>
        <v>HO-565</v>
      </c>
      <c r="B621" t="s">
        <v>1750</v>
      </c>
      <c r="C621">
        <f>IFERROR(VALUE(SUBSTITUTE(B621,"HO-","")),9999)</f>
        <v>565</v>
      </c>
      <c r="D621" s="4" t="s">
        <v>1751</v>
      </c>
      <c r="E621" s="4" t="s">
        <v>1752</v>
      </c>
      <c r="F621" s="22" t="s">
        <v>3238</v>
      </c>
      <c r="G621" s="4" t="s">
        <v>2759</v>
      </c>
      <c r="H621" s="4" t="s">
        <v>71</v>
      </c>
      <c r="I621" s="4"/>
      <c r="J621" s="4"/>
      <c r="K621" s="4"/>
      <c r="L621" s="4" t="s">
        <v>975</v>
      </c>
      <c r="M621" s="4"/>
      <c r="N621" s="4"/>
      <c r="O621" s="4"/>
      <c r="P621" s="4"/>
      <c r="Q621" s="4"/>
      <c r="R621" s="22"/>
      <c r="S621" s="4"/>
      <c r="T621" s="4" t="str">
        <f>IFERROR(VLOOKUP(UPPER(S621),LandGrants[],7,FALSE),"")</f>
        <v/>
      </c>
      <c r="U621" s="4" t="str">
        <f>IFERROR(VLOOKUP(S621,LandGrants[],9,FALSE),"")</f>
        <v/>
      </c>
      <c r="V621" s="5"/>
      <c r="W621" s="5"/>
      <c r="X621" s="5"/>
      <c r="Y621" s="5"/>
      <c r="Z621" s="5"/>
      <c r="AA621" s="5"/>
      <c r="AB621" s="5"/>
      <c r="AC621" s="5">
        <f>VALUE(SUBSTITUTE(SUBSTITUTE(SUBSTITUTE(RIGHT(B621,4),"HO",""),"O",""),"-",""))</f>
        <v>565</v>
      </c>
      <c r="AD621" s="5"/>
      <c r="AE621" s="5" t="str">
        <f>IF(ISBLANK(M621),"",IF(ISBLANK(N621),"",N621 &amp; " ") &amp; M621 &amp; " built in " &amp;R621 &amp; " on a tract of land called " &amp; S621 &amp; " patented by " &amp; TRIM(T621) &amp; " in " &amp; U621 &amp; ";  Original owner(s): " &amp; Q621)</f>
        <v/>
      </c>
      <c r="AF621" s="5" t="str">
        <f>"https://mht.maryland.gov/secure/medusa/PDF/Howard/"&amp;B621&amp;".pdf"</f>
        <v>https://mht.maryland.gov/secure/medusa/PDF/Howard/HO-565.pdf</v>
      </c>
    </row>
    <row r="622" spans="1:32" ht="57.6" x14ac:dyDescent="0.55000000000000004">
      <c r="A622" s="103" t="str">
        <f>HYPERLINK(AF622,B622)</f>
        <v>HO-760</v>
      </c>
      <c r="B622" t="s">
        <v>1753</v>
      </c>
      <c r="C622">
        <f>IFERROR(VALUE(SUBSTITUTE(B622,"HO-","")),9999)</f>
        <v>760</v>
      </c>
      <c r="D622" s="4" t="s">
        <v>1754</v>
      </c>
      <c r="E622" s="4"/>
      <c r="F622" s="22" t="s">
        <v>2585</v>
      </c>
      <c r="G622" s="4">
        <v>0</v>
      </c>
      <c r="H622" s="4"/>
      <c r="I622" s="4" t="s">
        <v>136</v>
      </c>
      <c r="J622" s="4"/>
      <c r="K622" s="4"/>
      <c r="L622" s="4" t="s">
        <v>2585</v>
      </c>
      <c r="M622" s="4"/>
      <c r="N622" s="4"/>
      <c r="O622" s="4"/>
      <c r="P622" s="4"/>
      <c r="Q622" s="4"/>
      <c r="R622" s="22"/>
      <c r="S622" s="4"/>
      <c r="T622" s="4" t="str">
        <f>IFERROR(VLOOKUP(UPPER(S622),LandGrants[],7,FALSE),"")</f>
        <v/>
      </c>
      <c r="U622" s="4" t="str">
        <f>IFERROR(VLOOKUP(S622,LandGrants[],9,FALSE),"")</f>
        <v/>
      </c>
      <c r="V622" s="5"/>
      <c r="W622" s="5"/>
      <c r="X622" s="5"/>
      <c r="Y622" s="5"/>
      <c r="Z622" s="5"/>
      <c r="AA622" s="5"/>
      <c r="AB622" s="5"/>
      <c r="AC622" s="5">
        <f>VALUE(SUBSTITUTE(SUBSTITUTE(SUBSTITUTE(RIGHT(B622,4),"HO",""),"O",""),"-",""))</f>
        <v>760</v>
      </c>
      <c r="AD622" s="5"/>
      <c r="AE622" s="5" t="str">
        <f>IF(ISBLANK(M622),"",IF(ISBLANK(N622),"",N622 &amp; " ") &amp; M622 &amp; " built in " &amp;R622 &amp; " on a tract of land called " &amp; S622 &amp; " patented by " &amp; TRIM(T622) &amp; " in " &amp; U622 &amp; ";  Original owner(s): " &amp; Q622)</f>
        <v/>
      </c>
      <c r="AF622" s="5" t="str">
        <f>"https://mht.maryland.gov/secure/medusa/PDF/Howard/"&amp;B622&amp;".pdf"</f>
        <v>https://mht.maryland.gov/secure/medusa/PDF/Howard/HO-760.pdf</v>
      </c>
    </row>
    <row r="623" spans="1:32" ht="57.6" x14ac:dyDescent="0.55000000000000004">
      <c r="A623" s="103" t="str">
        <f>HYPERLINK(AF623,B623)</f>
        <v>HO-1029</v>
      </c>
      <c r="B623" t="s">
        <v>1755</v>
      </c>
      <c r="C623">
        <f>IFERROR(VALUE(SUBSTITUTE(B623,"HO-","")),9999)</f>
        <v>1029</v>
      </c>
      <c r="D623" s="4" t="s">
        <v>1756</v>
      </c>
      <c r="E623" s="4" t="s">
        <v>1757</v>
      </c>
      <c r="F623" s="22" t="s">
        <v>3239</v>
      </c>
      <c r="G623" s="4" t="s">
        <v>3240</v>
      </c>
      <c r="H623" s="4" t="s">
        <v>212</v>
      </c>
      <c r="I623" s="4" t="s">
        <v>136</v>
      </c>
      <c r="J623" s="4"/>
      <c r="K623" s="4"/>
      <c r="L623" s="4" t="s">
        <v>975</v>
      </c>
      <c r="M623" s="4"/>
      <c r="N623" s="4"/>
      <c r="O623" s="4"/>
      <c r="P623" s="4"/>
      <c r="Q623" s="4"/>
      <c r="R623" s="22"/>
      <c r="S623" s="4"/>
      <c r="T623" s="4" t="str">
        <f>IFERROR(VLOOKUP(UPPER(S623),LandGrants[],7,FALSE),"")</f>
        <v/>
      </c>
      <c r="U623" s="4" t="str">
        <f>IFERROR(VLOOKUP(S623,LandGrants[],9,FALSE),"")</f>
        <v/>
      </c>
      <c r="V623" s="5"/>
      <c r="W623" s="5"/>
      <c r="X623" s="5"/>
      <c r="Y623" s="5"/>
      <c r="Z623" s="5"/>
      <c r="AA623" s="5"/>
      <c r="AB623" s="5"/>
      <c r="AC623" s="5">
        <f>VALUE(SUBSTITUTE(SUBSTITUTE(SUBSTITUTE(RIGHT(B623,4),"HO",""),"O",""),"-",""))</f>
        <v>1029</v>
      </c>
      <c r="AD623" s="5"/>
      <c r="AE623" s="5" t="str">
        <f>IF(ISBLANK(M623),"",IF(ISBLANK(N623),"",N623 &amp; " ") &amp; M623 &amp; " built in " &amp;R623 &amp; " on a tract of land called " &amp; S623 &amp; " patented by " &amp; TRIM(T623) &amp; " in " &amp; U623 &amp; ";  Original owner(s): " &amp; Q623)</f>
        <v/>
      </c>
      <c r="AF623" s="5" t="str">
        <f>"https://mht.maryland.gov/secure/medusa/PDF/Howard/"&amp;B623&amp;".pdf"</f>
        <v>https://mht.maryland.gov/secure/medusa/PDF/Howard/HO-1029.pdf</v>
      </c>
    </row>
    <row r="624" spans="1:32" ht="57.6" x14ac:dyDescent="0.55000000000000004">
      <c r="A624" s="103" t="str">
        <f>HYPERLINK(AF624,B624)</f>
        <v>HO-231</v>
      </c>
      <c r="B624" t="s">
        <v>1758</v>
      </c>
      <c r="C624">
        <f>IFERROR(VALUE(SUBSTITUTE(B624,"HO-","")),9999)</f>
        <v>231</v>
      </c>
      <c r="D624" s="4" t="s">
        <v>1759</v>
      </c>
      <c r="E624" s="4" t="s">
        <v>1760</v>
      </c>
      <c r="F624" s="22" t="s">
        <v>3241</v>
      </c>
      <c r="G624" s="4" t="s">
        <v>284</v>
      </c>
      <c r="H624" s="4" t="s">
        <v>82</v>
      </c>
      <c r="I624" s="4"/>
      <c r="J624" s="4"/>
      <c r="K624" s="4"/>
      <c r="L624" s="4" t="s">
        <v>975</v>
      </c>
      <c r="M624" s="4"/>
      <c r="N624" s="4"/>
      <c r="O624" s="4"/>
      <c r="P624" s="4"/>
      <c r="Q624" s="4"/>
      <c r="R624" s="22"/>
      <c r="S624" s="4"/>
      <c r="T624" s="4" t="str">
        <f>IFERROR(VLOOKUP(UPPER(S624),LandGrants[],7,FALSE),"")</f>
        <v/>
      </c>
      <c r="U624" s="4" t="str">
        <f>IFERROR(VLOOKUP(S624,LandGrants[],9,FALSE),"")</f>
        <v/>
      </c>
      <c r="V624" s="5"/>
      <c r="W624" s="5"/>
      <c r="X624" s="5"/>
      <c r="Y624" s="5"/>
      <c r="Z624" s="5"/>
      <c r="AA624" s="5"/>
      <c r="AB624" s="5"/>
      <c r="AC624" s="5">
        <f>VALUE(SUBSTITUTE(SUBSTITUTE(SUBSTITUTE(RIGHT(B624,4),"HO",""),"O",""),"-",""))</f>
        <v>231</v>
      </c>
      <c r="AD624" s="5"/>
      <c r="AE624" s="5" t="str">
        <f>IF(ISBLANK(M624),"",IF(ISBLANK(N624),"",N624 &amp; " ") &amp; M624 &amp; " built in " &amp;R624 &amp; " on a tract of land called " &amp; S624 &amp; " patented by " &amp; TRIM(T624) &amp; " in " &amp; U624 &amp; ";  Original owner(s): " &amp; Q624)</f>
        <v/>
      </c>
      <c r="AF624" s="5" t="str">
        <f>"https://mht.maryland.gov/secure/medusa/PDF/Howard/"&amp;B624&amp;".pdf"</f>
        <v>https://mht.maryland.gov/secure/medusa/PDF/Howard/HO-231.pdf</v>
      </c>
    </row>
    <row r="625" spans="1:32" ht="57.6" x14ac:dyDescent="0.55000000000000004">
      <c r="A625" s="103" t="str">
        <f>HYPERLINK(AF625,B625)</f>
        <v>HO-304</v>
      </c>
      <c r="B625" t="s">
        <v>1761</v>
      </c>
      <c r="C625">
        <f>IFERROR(VALUE(SUBSTITUTE(B625,"HO-","")),9999)</f>
        <v>304</v>
      </c>
      <c r="D625" s="4" t="s">
        <v>1762</v>
      </c>
      <c r="E625" s="4" t="s">
        <v>1763</v>
      </c>
      <c r="F625" s="22" t="s">
        <v>3242</v>
      </c>
      <c r="G625" s="4" t="s">
        <v>591</v>
      </c>
      <c r="H625" s="4" t="s">
        <v>40</v>
      </c>
      <c r="I625" s="4" t="s">
        <v>136</v>
      </c>
      <c r="J625" s="4"/>
      <c r="K625" s="4"/>
      <c r="L625" s="4" t="s">
        <v>975</v>
      </c>
      <c r="M625" s="4"/>
      <c r="N625" s="4"/>
      <c r="O625" s="4"/>
      <c r="P625" s="4"/>
      <c r="Q625" s="4"/>
      <c r="R625" s="22"/>
      <c r="S625" s="4"/>
      <c r="T625" s="4" t="str">
        <f>IFERROR(VLOOKUP(UPPER(S625),LandGrants[],7,FALSE),"")</f>
        <v/>
      </c>
      <c r="U625" s="4" t="str">
        <f>IFERROR(VLOOKUP(S625,LandGrants[],9,FALSE),"")</f>
        <v/>
      </c>
      <c r="V625" s="5"/>
      <c r="W625" s="5"/>
      <c r="X625" s="5"/>
      <c r="Y625" s="5"/>
      <c r="Z625" s="5"/>
      <c r="AA625" s="5"/>
      <c r="AB625" s="5"/>
      <c r="AC625" s="5">
        <f>VALUE(SUBSTITUTE(SUBSTITUTE(SUBSTITUTE(RIGHT(B625,4),"HO",""),"O",""),"-",""))</f>
        <v>304</v>
      </c>
      <c r="AD625" s="5"/>
      <c r="AE625" s="5" t="str">
        <f>IF(ISBLANK(M625),"",IF(ISBLANK(N625),"",N625 &amp; " ") &amp; M625 &amp; " built in " &amp;R625 &amp; " on a tract of land called " &amp; S625 &amp; " patented by " &amp; TRIM(T625) &amp; " in " &amp; U625 &amp; ";  Original owner(s): " &amp; Q625)</f>
        <v/>
      </c>
      <c r="AF625" s="5" t="str">
        <f>"https://mht.maryland.gov/secure/medusa/PDF/Howard/"&amp;B625&amp;".pdf"</f>
        <v>https://mht.maryland.gov/secure/medusa/PDF/Howard/HO-304.pdf</v>
      </c>
    </row>
    <row r="626" spans="1:32" ht="57.6" x14ac:dyDescent="0.55000000000000004">
      <c r="A626" s="103" t="str">
        <f>HYPERLINK(AF626,B626)</f>
        <v>HO-375</v>
      </c>
      <c r="B626" t="s">
        <v>1764</v>
      </c>
      <c r="C626">
        <f>IFERROR(VALUE(SUBSTITUTE(B626,"HO-","")),9999)</f>
        <v>375</v>
      </c>
      <c r="D626" s="4" t="s">
        <v>1765</v>
      </c>
      <c r="E626" s="4" t="s">
        <v>284</v>
      </c>
      <c r="F626" s="22" t="s">
        <v>2585</v>
      </c>
      <c r="G626" s="4" t="s">
        <v>284</v>
      </c>
      <c r="H626" s="4" t="s">
        <v>51</v>
      </c>
      <c r="I626" s="4"/>
      <c r="J626" s="4"/>
      <c r="K626" s="4"/>
      <c r="L626" s="4" t="s">
        <v>975</v>
      </c>
      <c r="M626" s="4"/>
      <c r="N626" s="4"/>
      <c r="O626" s="4"/>
      <c r="P626" s="4"/>
      <c r="Q626" s="4"/>
      <c r="R626" s="22"/>
      <c r="S626" s="4"/>
      <c r="T626" s="4" t="str">
        <f>IFERROR(VLOOKUP(UPPER(S626),LandGrants[],7,FALSE),"")</f>
        <v/>
      </c>
      <c r="U626" s="4" t="str">
        <f>IFERROR(VLOOKUP(S626,LandGrants[],9,FALSE),"")</f>
        <v/>
      </c>
      <c r="V626" s="5"/>
      <c r="W626" s="5"/>
      <c r="X626" s="5"/>
      <c r="Y626" s="5"/>
      <c r="Z626" s="5"/>
      <c r="AA626" s="5"/>
      <c r="AB626" s="5"/>
      <c r="AC626" s="5">
        <f>VALUE(SUBSTITUTE(SUBSTITUTE(SUBSTITUTE(RIGHT(B626,4),"HO",""),"O",""),"-",""))</f>
        <v>375</v>
      </c>
      <c r="AD626" s="5"/>
      <c r="AE626" s="5" t="str">
        <f>IF(ISBLANK(M626),"",IF(ISBLANK(N626),"",N626 &amp; " ") &amp; M626 &amp; " built in " &amp;R626 &amp; " on a tract of land called " &amp; S626 &amp; " patented by " &amp; TRIM(T626) &amp; " in " &amp; U626 &amp; ";  Original owner(s): " &amp; Q626)</f>
        <v/>
      </c>
      <c r="AF626" s="5" t="str">
        <f>"https://mht.maryland.gov/secure/medusa/PDF/Howard/"&amp;B626&amp;".pdf"</f>
        <v>https://mht.maryland.gov/secure/medusa/PDF/Howard/HO-375.pdf</v>
      </c>
    </row>
    <row r="627" spans="1:32" ht="57.6" x14ac:dyDescent="0.55000000000000004">
      <c r="A627" s="103" t="str">
        <f>HYPERLINK(AF627,B627)</f>
        <v>HO-1061</v>
      </c>
      <c r="B627" t="s">
        <v>1766</v>
      </c>
      <c r="C627">
        <f>IFERROR(VALUE(SUBSTITUTE(B627,"HO-","")),9999)</f>
        <v>1061</v>
      </c>
      <c r="D627" s="4" t="s">
        <v>1767</v>
      </c>
      <c r="E627" s="4" t="s">
        <v>1768</v>
      </c>
      <c r="F627" s="22" t="s">
        <v>3243</v>
      </c>
      <c r="G627" s="4" t="s">
        <v>2734</v>
      </c>
      <c r="H627" s="4" t="s">
        <v>61</v>
      </c>
      <c r="I627" s="4" t="s">
        <v>136</v>
      </c>
      <c r="J627" s="4"/>
      <c r="K627" s="4"/>
      <c r="L627" s="4" t="s">
        <v>975</v>
      </c>
      <c r="M627" s="4"/>
      <c r="N627" s="4"/>
      <c r="O627" s="4"/>
      <c r="P627" s="4"/>
      <c r="Q627" s="4"/>
      <c r="R627" s="22"/>
      <c r="S627" s="4"/>
      <c r="T627" s="4" t="str">
        <f>IFERROR(VLOOKUP(UPPER(S627),LandGrants[],7,FALSE),"")</f>
        <v/>
      </c>
      <c r="U627" s="4" t="str">
        <f>IFERROR(VLOOKUP(S627,LandGrants[],9,FALSE),"")</f>
        <v/>
      </c>
      <c r="V627" s="5"/>
      <c r="W627" s="5"/>
      <c r="X627" s="5"/>
      <c r="Y627" s="5"/>
      <c r="Z627" s="5"/>
      <c r="AA627" s="5"/>
      <c r="AB627" s="5"/>
      <c r="AC627" s="5">
        <f>VALUE(SUBSTITUTE(SUBSTITUTE(SUBSTITUTE(RIGHT(B627,4),"HO",""),"O",""),"-",""))</f>
        <v>1061</v>
      </c>
      <c r="AD627" s="5"/>
      <c r="AE627" s="5" t="str">
        <f>IF(ISBLANK(M627),"",IF(ISBLANK(N627),"",N627 &amp; " ") &amp; M627 &amp; " built in " &amp;R627 &amp; " on a tract of land called " &amp; S627 &amp; " patented by " &amp; TRIM(T627) &amp; " in " &amp; U627 &amp; ";  Original owner(s): " &amp; Q627)</f>
        <v/>
      </c>
      <c r="AF627" s="5" t="str">
        <f>"https://mht.maryland.gov/secure/medusa/PDF/Howard/"&amp;B627&amp;".pdf"</f>
        <v>https://mht.maryland.gov/secure/medusa/PDF/Howard/HO-1061.pdf</v>
      </c>
    </row>
    <row r="628" spans="1:32" ht="57.6" x14ac:dyDescent="0.55000000000000004">
      <c r="A628" s="103" t="str">
        <f>HYPERLINK(AF628,B628)</f>
        <v>HO-648</v>
      </c>
      <c r="B628" t="s">
        <v>1769</v>
      </c>
      <c r="C628">
        <f>IFERROR(VALUE(SUBSTITUTE(B628,"HO-","")),9999)</f>
        <v>648</v>
      </c>
      <c r="D628" s="4" t="s">
        <v>1770</v>
      </c>
      <c r="E628" s="4" t="s">
        <v>1771</v>
      </c>
      <c r="F628" s="22" t="s">
        <v>2585</v>
      </c>
      <c r="G628" s="4" t="s">
        <v>1771</v>
      </c>
      <c r="H628" s="4" t="s">
        <v>47</v>
      </c>
      <c r="I628" s="4"/>
      <c r="J628" s="4"/>
      <c r="K628" s="4"/>
      <c r="L628" s="4" t="s">
        <v>975</v>
      </c>
      <c r="M628" s="4"/>
      <c r="N628" s="4"/>
      <c r="O628" s="4"/>
      <c r="P628" s="4"/>
      <c r="Q628" s="4"/>
      <c r="R628" s="22"/>
      <c r="S628" s="4"/>
      <c r="T628" s="4" t="str">
        <f>IFERROR(VLOOKUP(UPPER(S628),LandGrants[],7,FALSE),"")</f>
        <v/>
      </c>
      <c r="U628" s="4" t="str">
        <f>IFERROR(VLOOKUP(S628,LandGrants[],9,FALSE),"")</f>
        <v/>
      </c>
      <c r="V628" s="5"/>
      <c r="W628" s="5"/>
      <c r="X628" s="5"/>
      <c r="Y628" s="5"/>
      <c r="Z628" s="5"/>
      <c r="AA628" s="5"/>
      <c r="AB628" s="5"/>
      <c r="AC628" s="5">
        <f>VALUE(SUBSTITUTE(SUBSTITUTE(SUBSTITUTE(RIGHT(B628,4),"HO",""),"O",""),"-",""))</f>
        <v>648</v>
      </c>
      <c r="AD628" s="5"/>
      <c r="AE628" s="5" t="str">
        <f>IF(ISBLANK(M628),"",IF(ISBLANK(N628),"",N628 &amp; " ") &amp; M628 &amp; " built in " &amp;R628 &amp; " on a tract of land called " &amp; S628 &amp; " patented by " &amp; TRIM(T628) &amp; " in " &amp; U628 &amp; ";  Original owner(s): " &amp; Q628)</f>
        <v/>
      </c>
      <c r="AF628" s="5" t="str">
        <f>"https://mht.maryland.gov/secure/medusa/PDF/Howard/"&amp;B628&amp;".pdf"</f>
        <v>https://mht.maryland.gov/secure/medusa/PDF/Howard/HO-648.pdf</v>
      </c>
    </row>
    <row r="629" spans="1:32" ht="57.6" x14ac:dyDescent="0.55000000000000004">
      <c r="A629" s="103" t="str">
        <f>HYPERLINK(AF629,B629)</f>
        <v>HO-479</v>
      </c>
      <c r="B629" t="s">
        <v>1772</v>
      </c>
      <c r="C629">
        <f>IFERROR(VALUE(SUBSTITUTE(B629,"HO-","")),9999)</f>
        <v>479</v>
      </c>
      <c r="D629" s="4" t="s">
        <v>1773</v>
      </c>
      <c r="E629" s="4" t="s">
        <v>1774</v>
      </c>
      <c r="F629" s="22" t="s">
        <v>3244</v>
      </c>
      <c r="G629" s="4" t="s">
        <v>2628</v>
      </c>
      <c r="H629" s="4" t="s">
        <v>36</v>
      </c>
      <c r="I629" s="4"/>
      <c r="J629" s="4"/>
      <c r="K629" s="4"/>
      <c r="L629" s="4" t="s">
        <v>2581</v>
      </c>
      <c r="M629" s="4"/>
      <c r="N629" s="4"/>
      <c r="O629" s="4"/>
      <c r="P629" s="4"/>
      <c r="Q629" s="4"/>
      <c r="R629" s="22"/>
      <c r="S629" s="4"/>
      <c r="T629" s="4" t="str">
        <f>IFERROR(VLOOKUP(UPPER(S629),LandGrants[],7,FALSE),"")</f>
        <v/>
      </c>
      <c r="U629" s="4" t="str">
        <f>IFERROR(VLOOKUP(S629,LandGrants[],9,FALSE),"")</f>
        <v/>
      </c>
      <c r="V629" s="5"/>
      <c r="W629" s="5"/>
      <c r="X629" s="5"/>
      <c r="Y629" s="5"/>
      <c r="Z629" s="5"/>
      <c r="AA629" s="5"/>
      <c r="AB629" s="5"/>
      <c r="AC629" s="5">
        <f>VALUE(SUBSTITUTE(SUBSTITUTE(SUBSTITUTE(RIGHT(B629,4),"HO",""),"O",""),"-",""))</f>
        <v>479</v>
      </c>
      <c r="AD629" s="5"/>
      <c r="AE629" s="5" t="str">
        <f>IF(ISBLANK(M629),"",IF(ISBLANK(N629),"",N629 &amp; " ") &amp; M629 &amp; " built in " &amp;R629 &amp; " on a tract of land called " &amp; S629 &amp; " patented by " &amp; TRIM(T629) &amp; " in " &amp; U629 &amp; ";  Original owner(s): " &amp; Q629)</f>
        <v/>
      </c>
      <c r="AF629" s="5" t="str">
        <f>"https://mht.maryland.gov/secure/medusa/PDF/Howard/"&amp;B629&amp;".pdf"</f>
        <v>https://mht.maryland.gov/secure/medusa/PDF/Howard/HO-479.pdf</v>
      </c>
    </row>
    <row r="630" spans="1:32" ht="57.6" x14ac:dyDescent="0.55000000000000004">
      <c r="A630" s="103" t="str">
        <f>HYPERLINK(AF630,B630)</f>
        <v>HO-566</v>
      </c>
      <c r="B630" t="s">
        <v>1775</v>
      </c>
      <c r="C630">
        <f>IFERROR(VALUE(SUBSTITUTE(B630,"HO-","")),9999)</f>
        <v>566</v>
      </c>
      <c r="D630" s="4" t="s">
        <v>1776</v>
      </c>
      <c r="E630" s="4" t="s">
        <v>1777</v>
      </c>
      <c r="F630" s="22" t="s">
        <v>3245</v>
      </c>
      <c r="G630" s="4" t="s">
        <v>3246</v>
      </c>
      <c r="H630" s="4" t="s">
        <v>234</v>
      </c>
      <c r="I630" s="4"/>
      <c r="J630" s="4"/>
      <c r="K630" s="4"/>
      <c r="L630" s="4" t="s">
        <v>975</v>
      </c>
      <c r="M630" s="4"/>
      <c r="N630" s="4"/>
      <c r="O630" s="4"/>
      <c r="P630" s="4"/>
      <c r="Q630" s="4"/>
      <c r="R630" s="22"/>
      <c r="S630" s="4"/>
      <c r="T630" s="4" t="str">
        <f>IFERROR(VLOOKUP(UPPER(S630),LandGrants[],7,FALSE),"")</f>
        <v/>
      </c>
      <c r="U630" s="4" t="str">
        <f>IFERROR(VLOOKUP(S630,LandGrants[],9,FALSE),"")</f>
        <v/>
      </c>
      <c r="V630" s="5"/>
      <c r="W630" s="5"/>
      <c r="X630" s="5"/>
      <c r="Y630" s="5"/>
      <c r="Z630" s="5"/>
      <c r="AA630" s="5"/>
      <c r="AB630" s="5"/>
      <c r="AC630" s="5">
        <f>VALUE(SUBSTITUTE(SUBSTITUTE(SUBSTITUTE(RIGHT(B630,4),"HO",""),"O",""),"-",""))</f>
        <v>566</v>
      </c>
      <c r="AD630" s="5"/>
      <c r="AE630" s="5" t="str">
        <f>IF(ISBLANK(M630),"",IF(ISBLANK(N630),"",N630 &amp; " ") &amp; M630 &amp; " built in " &amp;R630 &amp; " on a tract of land called " &amp; S630 &amp; " patented by " &amp; TRIM(T630) &amp; " in " &amp; U630 &amp; ";  Original owner(s): " &amp; Q630)</f>
        <v/>
      </c>
      <c r="AF630" s="5" t="str">
        <f>"https://mht.maryland.gov/secure/medusa/PDF/Howard/"&amp;B630&amp;".pdf"</f>
        <v>https://mht.maryland.gov/secure/medusa/PDF/Howard/HO-566.pdf</v>
      </c>
    </row>
    <row r="631" spans="1:32" ht="57.6" x14ac:dyDescent="0.55000000000000004">
      <c r="A631" s="103" t="str">
        <f>HYPERLINK(AF631,B631)</f>
        <v>HO-632</v>
      </c>
      <c r="B631" t="s">
        <v>1778</v>
      </c>
      <c r="C631">
        <f>IFERROR(VALUE(SUBSTITUTE(B631,"HO-","")),9999)</f>
        <v>632</v>
      </c>
      <c r="D631" s="4" t="s">
        <v>1779</v>
      </c>
      <c r="E631" s="4" t="s">
        <v>1780</v>
      </c>
      <c r="F631" s="22" t="s">
        <v>3247</v>
      </c>
      <c r="G631" s="4" t="s">
        <v>591</v>
      </c>
      <c r="H631" s="4" t="s">
        <v>40</v>
      </c>
      <c r="I631" s="4"/>
      <c r="J631" s="4"/>
      <c r="K631" s="4"/>
      <c r="L631" s="4" t="s">
        <v>975</v>
      </c>
      <c r="M631" s="4"/>
      <c r="N631" s="4"/>
      <c r="O631" s="4"/>
      <c r="P631" s="4"/>
      <c r="Q631" s="4"/>
      <c r="R631" s="22"/>
      <c r="S631" s="4"/>
      <c r="T631" s="4" t="str">
        <f>IFERROR(VLOOKUP(UPPER(S631),LandGrants[],7,FALSE),"")</f>
        <v/>
      </c>
      <c r="U631" s="4" t="str">
        <f>IFERROR(VLOOKUP(S631,LandGrants[],9,FALSE),"")</f>
        <v/>
      </c>
      <c r="V631" s="5"/>
      <c r="W631" s="5"/>
      <c r="X631" s="5"/>
      <c r="Y631" s="5"/>
      <c r="Z631" s="5"/>
      <c r="AA631" s="5"/>
      <c r="AB631" s="5"/>
      <c r="AC631" s="5">
        <f>VALUE(SUBSTITUTE(SUBSTITUTE(SUBSTITUTE(RIGHT(B631,4),"HO",""),"O",""),"-",""))</f>
        <v>632</v>
      </c>
      <c r="AD631" s="5"/>
      <c r="AE631" s="5" t="str">
        <f>IF(ISBLANK(M631),"",IF(ISBLANK(N631),"",N631 &amp; " ") &amp; M631 &amp; " built in " &amp;R631 &amp; " on a tract of land called " &amp; S631 &amp; " patented by " &amp; TRIM(T631) &amp; " in " &amp; U631 &amp; ";  Original owner(s): " &amp; Q631)</f>
        <v/>
      </c>
      <c r="AF631" s="5" t="str">
        <f>"https://mht.maryland.gov/secure/medusa/PDF/Howard/"&amp;B631&amp;".pdf"</f>
        <v>https://mht.maryland.gov/secure/medusa/PDF/Howard/HO-632.pdf</v>
      </c>
    </row>
    <row r="632" spans="1:32" ht="57.6" x14ac:dyDescent="0.55000000000000004">
      <c r="A632" s="103" t="str">
        <f>HYPERLINK(AF632,B632)</f>
        <v>HO-322</v>
      </c>
      <c r="B632" t="s">
        <v>1781</v>
      </c>
      <c r="C632">
        <f>IFERROR(VALUE(SUBSTITUTE(B632,"HO-","")),9999)</f>
        <v>322</v>
      </c>
      <c r="D632" s="4" t="s">
        <v>1782</v>
      </c>
      <c r="E632" s="4" t="s">
        <v>1783</v>
      </c>
      <c r="F632" s="22" t="s">
        <v>3248</v>
      </c>
      <c r="G632" s="4" t="s">
        <v>2668</v>
      </c>
      <c r="H632" s="4" t="s">
        <v>40</v>
      </c>
      <c r="I632" s="4"/>
      <c r="J632" s="4"/>
      <c r="K632" s="4"/>
      <c r="L632" s="4" t="s">
        <v>975</v>
      </c>
      <c r="M632" s="4"/>
      <c r="N632" s="4"/>
      <c r="O632" s="4"/>
      <c r="P632" s="4"/>
      <c r="Q632" s="4"/>
      <c r="R632" s="22"/>
      <c r="S632" s="4"/>
      <c r="T632" s="4" t="str">
        <f>IFERROR(VLOOKUP(UPPER(S632),LandGrants[],7,FALSE),"")</f>
        <v/>
      </c>
      <c r="U632" s="4" t="str">
        <f>IFERROR(VLOOKUP(S632,LandGrants[],9,FALSE),"")</f>
        <v/>
      </c>
      <c r="V632" s="5"/>
      <c r="W632" s="5"/>
      <c r="X632" s="5"/>
      <c r="Y632" s="5"/>
      <c r="Z632" s="5"/>
      <c r="AA632" s="5"/>
      <c r="AB632" s="5"/>
      <c r="AC632" s="5">
        <f>VALUE(SUBSTITUTE(SUBSTITUTE(SUBSTITUTE(RIGHT(B632,4),"HO",""),"O",""),"-",""))</f>
        <v>322</v>
      </c>
      <c r="AD632" s="5"/>
      <c r="AE632" s="5" t="str">
        <f>IF(ISBLANK(M632),"",IF(ISBLANK(N632),"",N632 &amp; " ") &amp; M632 &amp; " built in " &amp;R632 &amp; " on a tract of land called " &amp; S632 &amp; " patented by " &amp; TRIM(T632) &amp; " in " &amp; U632 &amp; ";  Original owner(s): " &amp; Q632)</f>
        <v/>
      </c>
      <c r="AF632" s="5" t="str">
        <f>"https://mht.maryland.gov/secure/medusa/PDF/Howard/"&amp;B632&amp;".pdf"</f>
        <v>https://mht.maryland.gov/secure/medusa/PDF/Howard/HO-322.pdf</v>
      </c>
    </row>
    <row r="633" spans="1:32" ht="57.6" x14ac:dyDescent="0.55000000000000004">
      <c r="A633" s="103" t="str">
        <f>HYPERLINK(AF633,B633)</f>
        <v>HO-441</v>
      </c>
      <c r="B633" t="s">
        <v>1784</v>
      </c>
      <c r="C633">
        <f>IFERROR(VALUE(SUBSTITUTE(B633,"HO-","")),9999)</f>
        <v>441</v>
      </c>
      <c r="D633" s="4" t="s">
        <v>1785</v>
      </c>
      <c r="E633" s="4" t="s">
        <v>1786</v>
      </c>
      <c r="F633" s="22" t="s">
        <v>3249</v>
      </c>
      <c r="G633" s="4" t="s">
        <v>2668</v>
      </c>
      <c r="H633" s="4" t="s">
        <v>47</v>
      </c>
      <c r="I633" s="4"/>
      <c r="J633" s="4"/>
      <c r="K633" s="4"/>
      <c r="L633" s="4" t="s">
        <v>975</v>
      </c>
      <c r="M633" s="4"/>
      <c r="N633" s="4"/>
      <c r="O633" s="4"/>
      <c r="P633" s="4"/>
      <c r="Q633" s="4"/>
      <c r="R633" s="22"/>
      <c r="S633" s="4"/>
      <c r="T633" s="4" t="str">
        <f>IFERROR(VLOOKUP(UPPER(S633),LandGrants[],7,FALSE),"")</f>
        <v/>
      </c>
      <c r="U633" s="4" t="str">
        <f>IFERROR(VLOOKUP(S633,LandGrants[],9,FALSE),"")</f>
        <v/>
      </c>
      <c r="V633" s="5"/>
      <c r="W633" s="5"/>
      <c r="X633" s="5"/>
      <c r="Y633" s="5"/>
      <c r="Z633" s="5"/>
      <c r="AA633" s="5"/>
      <c r="AB633" s="5"/>
      <c r="AC633" s="5">
        <f>VALUE(SUBSTITUTE(SUBSTITUTE(SUBSTITUTE(RIGHT(B633,4),"HO",""),"O",""),"-",""))</f>
        <v>441</v>
      </c>
      <c r="AD633" s="5"/>
      <c r="AE633" s="5" t="str">
        <f>IF(ISBLANK(M633),"",IF(ISBLANK(N633),"",N633 &amp; " ") &amp; M633 &amp; " built in " &amp;R633 &amp; " on a tract of land called " &amp; S633 &amp; " patented by " &amp; TRIM(T633) &amp; " in " &amp; U633 &amp; ";  Original owner(s): " &amp; Q633)</f>
        <v/>
      </c>
      <c r="AF633" s="5" t="str">
        <f>"https://mht.maryland.gov/secure/medusa/PDF/Howard/"&amp;B633&amp;".pdf"</f>
        <v>https://mht.maryland.gov/secure/medusa/PDF/Howard/HO-441.pdf</v>
      </c>
    </row>
    <row r="634" spans="1:32" ht="57.6" x14ac:dyDescent="0.55000000000000004">
      <c r="A634" s="103" t="str">
        <f>HYPERLINK(AF634,B634)</f>
        <v>HO-330</v>
      </c>
      <c r="B634" t="s">
        <v>1787</v>
      </c>
      <c r="C634">
        <f>IFERROR(VALUE(SUBSTITUTE(B634,"HO-","")),9999)</f>
        <v>330</v>
      </c>
      <c r="D634" s="4" t="s">
        <v>1788</v>
      </c>
      <c r="E634" s="4" t="s">
        <v>1789</v>
      </c>
      <c r="F634" s="22" t="s">
        <v>3250</v>
      </c>
      <c r="G634" s="4" t="s">
        <v>1713</v>
      </c>
      <c r="H634" s="4" t="s">
        <v>40</v>
      </c>
      <c r="I634" s="4" t="s">
        <v>136</v>
      </c>
      <c r="J634" s="4"/>
      <c r="K634" s="4"/>
      <c r="L634" s="4" t="s">
        <v>2587</v>
      </c>
      <c r="M634" s="4"/>
      <c r="N634" s="4"/>
      <c r="O634" s="4"/>
      <c r="P634" s="4"/>
      <c r="Q634" s="4"/>
      <c r="R634" s="22"/>
      <c r="S634" s="4"/>
      <c r="T634" s="4" t="str">
        <f>IFERROR(VLOOKUP(UPPER(S634),LandGrants[],7,FALSE),"")</f>
        <v/>
      </c>
      <c r="U634" s="4" t="str">
        <f>IFERROR(VLOOKUP(S634,LandGrants[],9,FALSE),"")</f>
        <v/>
      </c>
      <c r="V634" s="5"/>
      <c r="W634" s="5"/>
      <c r="X634" s="5"/>
      <c r="Y634" s="5"/>
      <c r="Z634" s="5"/>
      <c r="AA634" s="5"/>
      <c r="AB634" s="5"/>
      <c r="AC634" s="5">
        <f>VALUE(SUBSTITUTE(SUBSTITUTE(SUBSTITUTE(RIGHT(B634,4),"HO",""),"O",""),"-",""))</f>
        <v>330</v>
      </c>
      <c r="AD634" s="5"/>
      <c r="AE634" s="5" t="str">
        <f>IF(ISBLANK(M634),"",IF(ISBLANK(N634),"",N634 &amp; " ") &amp; M634 &amp; " built in " &amp;R634 &amp; " on a tract of land called " &amp; S634 &amp; " patented by " &amp; TRIM(T634) &amp; " in " &amp; U634 &amp; ";  Original owner(s): " &amp; Q634)</f>
        <v/>
      </c>
      <c r="AF634" s="5" t="str">
        <f>"https://mht.maryland.gov/secure/medusa/PDF/Howard/"&amp;B634&amp;".pdf"</f>
        <v>https://mht.maryland.gov/secure/medusa/PDF/Howard/HO-330.pdf</v>
      </c>
    </row>
    <row r="635" spans="1:32" ht="57.6" x14ac:dyDescent="0.55000000000000004">
      <c r="A635" s="103" t="str">
        <f>HYPERLINK(AF635,B635)</f>
        <v>HO-414</v>
      </c>
      <c r="B635" t="s">
        <v>1790</v>
      </c>
      <c r="C635">
        <f>IFERROR(VALUE(SUBSTITUTE(B635,"HO-","")),9999)</f>
        <v>414</v>
      </c>
      <c r="D635" s="4" t="s">
        <v>1791</v>
      </c>
      <c r="E635" s="4" t="s">
        <v>1792</v>
      </c>
      <c r="F635" s="22" t="s">
        <v>3251</v>
      </c>
      <c r="G635" s="4" t="s">
        <v>2374</v>
      </c>
      <c r="H635" s="4" t="s">
        <v>65</v>
      </c>
      <c r="I635" s="4"/>
      <c r="J635" s="4"/>
      <c r="K635" s="4"/>
      <c r="L635" s="4" t="s">
        <v>975</v>
      </c>
      <c r="M635" s="4"/>
      <c r="N635" s="4"/>
      <c r="O635" s="4"/>
      <c r="P635" s="4"/>
      <c r="Q635" s="4"/>
      <c r="R635" s="22"/>
      <c r="S635" s="4"/>
      <c r="T635" s="4" t="str">
        <f>IFERROR(VLOOKUP(UPPER(S635),LandGrants[],7,FALSE),"")</f>
        <v/>
      </c>
      <c r="U635" s="4" t="str">
        <f>IFERROR(VLOOKUP(S635,LandGrants[],9,FALSE),"")</f>
        <v/>
      </c>
      <c r="V635" s="5"/>
      <c r="W635" s="5"/>
      <c r="X635" s="5"/>
      <c r="Y635" s="5"/>
      <c r="Z635" s="5"/>
      <c r="AA635" s="5"/>
      <c r="AB635" s="5"/>
      <c r="AC635" s="5">
        <f>VALUE(SUBSTITUTE(SUBSTITUTE(SUBSTITUTE(RIGHT(B635,4),"HO",""),"O",""),"-",""))</f>
        <v>414</v>
      </c>
      <c r="AD635" s="5"/>
      <c r="AE635" s="5" t="str">
        <f>IF(ISBLANK(M635),"",IF(ISBLANK(N635),"",N635 &amp; " ") &amp; M635 &amp; " built in " &amp;R635 &amp; " on a tract of land called " &amp; S635 &amp; " patented by " &amp; TRIM(T635) &amp; " in " &amp; U635 &amp; ";  Original owner(s): " &amp; Q635)</f>
        <v/>
      </c>
      <c r="AF635" s="5" t="str">
        <f>"https://mht.maryland.gov/secure/medusa/PDF/Howard/"&amp;B635&amp;".pdf"</f>
        <v>https://mht.maryland.gov/secure/medusa/PDF/Howard/HO-414.pdf</v>
      </c>
    </row>
    <row r="636" spans="1:32" ht="172.8" x14ac:dyDescent="0.55000000000000004">
      <c r="A636" s="103" t="str">
        <f>HYPERLINK(AF636,B636)</f>
        <v>HO-405</v>
      </c>
      <c r="B636" t="s">
        <v>1793</v>
      </c>
      <c r="C636">
        <f>IFERROR(VALUE(SUBSTITUTE(B636,"HO-","")),9999)</f>
        <v>405</v>
      </c>
      <c r="D636" s="4" t="s">
        <v>9465</v>
      </c>
      <c r="E636" s="4" t="s">
        <v>1794</v>
      </c>
      <c r="F636" s="22" t="s">
        <v>3252</v>
      </c>
      <c r="G636" s="4" t="s">
        <v>591</v>
      </c>
      <c r="H636" s="4" t="s">
        <v>40</v>
      </c>
      <c r="I636" s="4"/>
      <c r="J636" s="4"/>
      <c r="K636" s="4"/>
      <c r="L636" s="4" t="s">
        <v>975</v>
      </c>
      <c r="M636" s="4" t="s">
        <v>9462</v>
      </c>
      <c r="N636" s="4" t="s">
        <v>5973</v>
      </c>
      <c r="O636" s="4">
        <v>2003</v>
      </c>
      <c r="P636" s="4" t="s">
        <v>9461</v>
      </c>
      <c r="Q636" s="4" t="s">
        <v>9464</v>
      </c>
      <c r="R636" s="22" t="s">
        <v>9463</v>
      </c>
      <c r="S636" s="4" t="s">
        <v>8895</v>
      </c>
      <c r="T636" s="4" t="str">
        <f>IFERROR(VLOOKUP(UPPER(S636),LandGrants[],7,FALSE),"")</f>
        <v>1732-09</v>
      </c>
      <c r="U636" s="4" t="str">
        <f>IFERROR(VLOOKUP(S636,LandGrants[],9,FALSE),"")</f>
        <v xml:space="preserve"> John  Talbott</v>
      </c>
      <c r="V636" s="5" t="s">
        <v>9466</v>
      </c>
      <c r="W636" s="5"/>
      <c r="X636" s="5"/>
      <c r="Y636" s="5"/>
      <c r="Z636" s="5"/>
      <c r="AA636" s="5"/>
      <c r="AB636" s="5"/>
      <c r="AC636" s="5">
        <f>VALUE(SUBSTITUTE(SUBSTITUTE(SUBSTITUTE(RIGHT(B636,4),"HO",""),"O",""),"-",""))</f>
        <v>405</v>
      </c>
      <c r="AD636" s="5"/>
      <c r="AE636" s="5" t="str">
        <f>IF(ISBLANK(M636),"",IF(ISBLANK(N636),"",N636 &amp; " ") &amp; M636 &amp; " built in " &amp;R636 &amp; " on a tract of land called " &amp; S636 &amp; " patented by " &amp; TRIM(T636) &amp; " in " &amp; U636 &amp; ";  Original owner(s): " &amp; Q636)</f>
        <v>Privately-owned 2-story 3x2 bay hipped-roofed Italianate stone house built in 1848 on a tract of land called Talbotts Last Shift patented by 1732-09 in  John  Talbott;  Original owner(s): Edwin Parsons Hayden (1811-1850) who also built Oak Lawn, now part of the courthouse, built the house on property owned by Edward A. Talbott. Dr. James Rowland bought the house and property in 1850, then sold it to Abram Buchwalter in 1866.  It passed to his wife's niece Margaret Pue and her husband Talbott Jones in 1911, then later to the current owners in 1958.</v>
      </c>
      <c r="AF636" s="5" t="str">
        <f>"https://mht.maryland.gov/secure/medusa/PDF/Howard/"&amp;B636&amp;".pdf"</f>
        <v>https://mht.maryland.gov/secure/medusa/PDF/Howard/HO-405.pdf</v>
      </c>
    </row>
    <row r="637" spans="1:32" ht="72" x14ac:dyDescent="0.55000000000000004">
      <c r="A637" s="103" t="str">
        <f>HYPERLINK(AF637,B637)</f>
        <v>HO-003</v>
      </c>
      <c r="B637" t="s">
        <v>10149</v>
      </c>
      <c r="C637">
        <f>IFERROR(VALUE(SUBSTITUTE(B637,"HO-","")),9999)</f>
        <v>3</v>
      </c>
      <c r="D637" s="4" t="s">
        <v>1795</v>
      </c>
      <c r="E637" s="4" t="s">
        <v>1796</v>
      </c>
      <c r="F637" s="22" t="s">
        <v>3253</v>
      </c>
      <c r="G637" s="4" t="s">
        <v>3254</v>
      </c>
      <c r="H637" s="4" t="s">
        <v>123</v>
      </c>
      <c r="I637" s="4" t="s">
        <v>136</v>
      </c>
      <c r="J637" s="4"/>
      <c r="K637" s="4"/>
      <c r="L637" s="4" t="s">
        <v>975</v>
      </c>
      <c r="M637" s="4" t="s">
        <v>4768</v>
      </c>
      <c r="N637" s="4" t="s">
        <v>5973</v>
      </c>
      <c r="O637" s="4">
        <v>1976</v>
      </c>
      <c r="P637" s="4" t="s">
        <v>4767</v>
      </c>
      <c r="Q637" s="4" t="s">
        <v>4766</v>
      </c>
      <c r="R637" s="22" t="s">
        <v>4800</v>
      </c>
      <c r="S637" s="4" t="s">
        <v>4781</v>
      </c>
      <c r="T637" s="4" t="str">
        <f>IFERROR(VLOOKUP(UPPER(S637),LandGrants[],7,FALSE),"")</f>
        <v>1771-03</v>
      </c>
      <c r="U637" s="4" t="str">
        <f>IFERROR(VLOOKUP(S637,LandGrants[],9,FALSE),"")</f>
        <v xml:space="preserve"> Mordecai Selby</v>
      </c>
      <c r="V637" s="5"/>
      <c r="W637" s="11" t="s">
        <v>4849</v>
      </c>
      <c r="X637" s="5"/>
      <c r="Y637" s="5"/>
      <c r="Z637" s="11" t="s">
        <v>4849</v>
      </c>
      <c r="AA637" s="5"/>
      <c r="AB637" s="5"/>
      <c r="AC637" s="5">
        <f>VALUE(SUBSTITUTE(SUBSTITUTE(SUBSTITUTE(RIGHT(B637,4),"HO",""),"O",""),"-",""))</f>
        <v>3</v>
      </c>
      <c r="AD637" s="5" t="s">
        <v>5961</v>
      </c>
      <c r="AE637" s="5" t="str">
        <f>IF(ISBLANK(M637),"",IF(ISBLANK(N637),"",N637 &amp; " ") &amp; M637 &amp; " built in " &amp;R637 &amp; " on a tract of land called " &amp; S637 &amp; " patented by " &amp; TRIM(T637) &amp; " in " &amp; U637 &amp; ";  Original owner(s): " &amp; Q637)</f>
        <v>Privately-owned small 2-story stone cottage with larger 2-story addition built in 1754 (circa) on a tract of land called Lost by Neglect patented by 1771-03 in  Mordecai Selby;  Original owner(s): Adam Shipley sold 103 acres to Mordecai Selby in 1754, John Dorsey Jr. acquired it later and passed it on to Mary Dorsey Forsyth.</v>
      </c>
      <c r="AF637" s="5" t="str">
        <f>"https://mht.maryland.gov/secure/medusa/PDF/Howard/"&amp;B637&amp;".pdf"</f>
        <v>https://mht.maryland.gov/secure/medusa/PDF/Howard/HO-003.pdf</v>
      </c>
    </row>
    <row r="638" spans="1:32" ht="57.6" x14ac:dyDescent="0.55000000000000004">
      <c r="A638" s="103" t="str">
        <f>HYPERLINK(AF638,B638)</f>
        <v>HO-320</v>
      </c>
      <c r="B638" t="s">
        <v>1797</v>
      </c>
      <c r="C638">
        <f>IFERROR(VALUE(SUBSTITUTE(B638,"HO-","")),9999)</f>
        <v>320</v>
      </c>
      <c r="D638" s="4" t="s">
        <v>1798</v>
      </c>
      <c r="E638" s="4" t="s">
        <v>1799</v>
      </c>
      <c r="F638" s="22" t="s">
        <v>3255</v>
      </c>
      <c r="G638" s="4" t="s">
        <v>789</v>
      </c>
      <c r="H638" s="4" t="s">
        <v>47</v>
      </c>
      <c r="I638" s="4" t="s">
        <v>136</v>
      </c>
      <c r="J638" s="4"/>
      <c r="K638" s="4"/>
      <c r="L638" s="4" t="s">
        <v>975</v>
      </c>
      <c r="M638" s="4"/>
      <c r="N638" s="4"/>
      <c r="O638" s="4"/>
      <c r="P638" s="4"/>
      <c r="Q638" s="4"/>
      <c r="R638" s="22"/>
      <c r="S638" s="4"/>
      <c r="T638" s="4" t="str">
        <f>IFERROR(VLOOKUP(UPPER(S638),LandGrants[],7,FALSE),"")</f>
        <v/>
      </c>
      <c r="U638" s="4" t="str">
        <f>IFERROR(VLOOKUP(S638,LandGrants[],9,FALSE),"")</f>
        <v/>
      </c>
      <c r="V638" s="5"/>
      <c r="W638" s="5"/>
      <c r="X638" s="5"/>
      <c r="Y638" s="5"/>
      <c r="Z638" s="5"/>
      <c r="AA638" s="5"/>
      <c r="AB638" s="5"/>
      <c r="AC638" s="5">
        <f>VALUE(SUBSTITUTE(SUBSTITUTE(SUBSTITUTE(RIGHT(B638,4),"HO",""),"O",""),"-",""))</f>
        <v>320</v>
      </c>
      <c r="AD638" s="5"/>
      <c r="AE638" s="5" t="str">
        <f>IF(ISBLANK(M638),"",IF(ISBLANK(N638),"",N638 &amp; " ") &amp; M638 &amp; " built in " &amp;R638 &amp; " on a tract of land called " &amp; S638 &amp; " patented by " &amp; TRIM(T638) &amp; " in " &amp; U638 &amp; ";  Original owner(s): " &amp; Q638)</f>
        <v/>
      </c>
      <c r="AF638" s="5" t="str">
        <f>"https://mht.maryland.gov/secure/medusa/PDF/Howard/"&amp;B638&amp;".pdf"</f>
        <v>https://mht.maryland.gov/secure/medusa/PDF/Howard/HO-320.pdf</v>
      </c>
    </row>
    <row r="639" spans="1:32" ht="57.6" x14ac:dyDescent="0.55000000000000004">
      <c r="A639" s="103" t="str">
        <f>HYPERLINK(AF639,B639)</f>
        <v>HO-369</v>
      </c>
      <c r="B639" t="s">
        <v>1800</v>
      </c>
      <c r="C639">
        <f>IFERROR(VALUE(SUBSTITUTE(B639,"HO-","")),9999)</f>
        <v>369</v>
      </c>
      <c r="D639" s="4" t="s">
        <v>1801</v>
      </c>
      <c r="E639" s="4" t="s">
        <v>1802</v>
      </c>
      <c r="F639" s="22" t="s">
        <v>3256</v>
      </c>
      <c r="G639" s="4" t="s">
        <v>789</v>
      </c>
      <c r="H639" s="4" t="s">
        <v>47</v>
      </c>
      <c r="I639" s="4" t="s">
        <v>136</v>
      </c>
      <c r="J639" s="4"/>
      <c r="K639" s="4"/>
      <c r="L639" s="4" t="s">
        <v>2585</v>
      </c>
      <c r="M639" s="4"/>
      <c r="N639" s="4"/>
      <c r="O639" s="4"/>
      <c r="P639" s="4"/>
      <c r="Q639" s="4"/>
      <c r="R639" s="22"/>
      <c r="S639" s="4"/>
      <c r="T639" s="4" t="str">
        <f>IFERROR(VLOOKUP(UPPER(S639),LandGrants[],7,FALSE),"")</f>
        <v/>
      </c>
      <c r="U639" s="4" t="str">
        <f>IFERROR(VLOOKUP(S639,LandGrants[],9,FALSE),"")</f>
        <v/>
      </c>
      <c r="V639" s="5"/>
      <c r="W639" s="5"/>
      <c r="X639" s="5"/>
      <c r="Y639" s="5"/>
      <c r="Z639" s="5"/>
      <c r="AA639" s="5"/>
      <c r="AB639" s="5"/>
      <c r="AC639" s="5">
        <f>VALUE(SUBSTITUTE(SUBSTITUTE(SUBSTITUTE(RIGHT(B639,4),"HO",""),"O",""),"-",""))</f>
        <v>369</v>
      </c>
      <c r="AD639" s="5"/>
      <c r="AE639" s="5" t="str">
        <f>IF(ISBLANK(M639),"",IF(ISBLANK(N639),"",N639 &amp; " ") &amp; M639 &amp; " built in " &amp;R639 &amp; " on a tract of land called " &amp; S639 &amp; " patented by " &amp; TRIM(T639) &amp; " in " &amp; U639 &amp; ";  Original owner(s): " &amp; Q639)</f>
        <v/>
      </c>
      <c r="AF639" s="5" t="str">
        <f>"https://mht.maryland.gov/secure/medusa/PDF/Howard/"&amp;B639&amp;".pdf"</f>
        <v>https://mht.maryland.gov/secure/medusa/PDF/Howard/HO-369.pdf</v>
      </c>
    </row>
    <row r="640" spans="1:32" ht="57.6" x14ac:dyDescent="0.55000000000000004">
      <c r="A640" s="103" t="str">
        <f>HYPERLINK(AF640,B640)</f>
        <v>HO-370</v>
      </c>
      <c r="B640" t="s">
        <v>1803</v>
      </c>
      <c r="C640">
        <f>IFERROR(VALUE(SUBSTITUTE(B640,"HO-","")),9999)</f>
        <v>370</v>
      </c>
      <c r="D640" s="4" t="s">
        <v>1804</v>
      </c>
      <c r="E640" s="4" t="s">
        <v>1805</v>
      </c>
      <c r="F640" s="22" t="s">
        <v>3257</v>
      </c>
      <c r="G640" s="4" t="s">
        <v>789</v>
      </c>
      <c r="H640" s="4" t="s">
        <v>47</v>
      </c>
      <c r="I640" s="4" t="s">
        <v>136</v>
      </c>
      <c r="J640" s="4"/>
      <c r="K640" s="4"/>
      <c r="L640" s="4" t="s">
        <v>2585</v>
      </c>
      <c r="M640" s="4"/>
      <c r="N640" s="4"/>
      <c r="O640" s="4"/>
      <c r="P640" s="4"/>
      <c r="Q640" s="4"/>
      <c r="R640" s="22"/>
      <c r="S640" s="4"/>
      <c r="T640" s="4" t="str">
        <f>IFERROR(VLOOKUP(UPPER(S640),LandGrants[],7,FALSE),"")</f>
        <v/>
      </c>
      <c r="U640" s="4" t="str">
        <f>IFERROR(VLOOKUP(S640,LandGrants[],9,FALSE),"")</f>
        <v/>
      </c>
      <c r="V640" s="5"/>
      <c r="W640" s="5"/>
      <c r="X640" s="5"/>
      <c r="Y640" s="5"/>
      <c r="Z640" s="5"/>
      <c r="AA640" s="5"/>
      <c r="AB640" s="5"/>
      <c r="AC640" s="5">
        <f>VALUE(SUBSTITUTE(SUBSTITUTE(SUBSTITUTE(RIGHT(B640,4),"HO",""),"O",""),"-",""))</f>
        <v>370</v>
      </c>
      <c r="AD640" s="5"/>
      <c r="AE640" s="5" t="str">
        <f>IF(ISBLANK(M640),"",IF(ISBLANK(N640),"",N640 &amp; " ") &amp; M640 &amp; " built in " &amp;R640 &amp; " on a tract of land called " &amp; S640 &amp; " patented by " &amp; TRIM(T640) &amp; " in " &amp; U640 &amp; ";  Original owner(s): " &amp; Q640)</f>
        <v/>
      </c>
      <c r="AF640" s="5" t="str">
        <f>"https://mht.maryland.gov/secure/medusa/PDF/Howard/"&amp;B640&amp;".pdf"</f>
        <v>https://mht.maryland.gov/secure/medusa/PDF/Howard/HO-370.pdf</v>
      </c>
    </row>
    <row r="641" spans="1:32" ht="57.6" x14ac:dyDescent="0.55000000000000004">
      <c r="A641" s="103" t="str">
        <f>HYPERLINK(AF641,B641)</f>
        <v>HO-589</v>
      </c>
      <c r="B641" t="s">
        <v>1806</v>
      </c>
      <c r="C641">
        <f>IFERROR(VALUE(SUBSTITUTE(B641,"HO-","")),9999)</f>
        <v>589</v>
      </c>
      <c r="D641" s="4" t="s">
        <v>1807</v>
      </c>
      <c r="E641" s="4" t="s">
        <v>1177</v>
      </c>
      <c r="F641" s="22" t="s">
        <v>2585</v>
      </c>
      <c r="G641" s="4" t="s">
        <v>1177</v>
      </c>
      <c r="H641" s="4" t="s">
        <v>47</v>
      </c>
      <c r="I641" s="4"/>
      <c r="J641" s="4"/>
      <c r="K641" s="4"/>
      <c r="L641" s="4" t="s">
        <v>2592</v>
      </c>
      <c r="M641" s="4"/>
      <c r="N641" s="4"/>
      <c r="O641" s="4"/>
      <c r="P641" s="4"/>
      <c r="Q641" s="4"/>
      <c r="R641" s="22"/>
      <c r="S641" s="4"/>
      <c r="T641" s="4" t="str">
        <f>IFERROR(VLOOKUP(UPPER(S641),LandGrants[],7,FALSE),"")</f>
        <v/>
      </c>
      <c r="U641" s="4" t="str">
        <f>IFERROR(VLOOKUP(S641,LandGrants[],9,FALSE),"")</f>
        <v/>
      </c>
      <c r="V641" s="5"/>
      <c r="W641" s="5"/>
      <c r="X641" s="5"/>
      <c r="Y641" s="5"/>
      <c r="Z641" s="5"/>
      <c r="AA641" s="5"/>
      <c r="AB641" s="5"/>
      <c r="AC641" s="5">
        <f>VALUE(SUBSTITUTE(SUBSTITUTE(SUBSTITUTE(RIGHT(B641,4),"HO",""),"O",""),"-",""))</f>
        <v>589</v>
      </c>
      <c r="AD641" s="5"/>
      <c r="AE641" s="5" t="str">
        <f>IF(ISBLANK(M641),"",IF(ISBLANK(N641),"",N641 &amp; " ") &amp; M641 &amp; " built in " &amp;R641 &amp; " on a tract of land called " &amp; S641 &amp; " patented by " &amp; TRIM(T641) &amp; " in " &amp; U641 &amp; ";  Original owner(s): " &amp; Q641)</f>
        <v/>
      </c>
      <c r="AF641" s="5" t="str">
        <f>"https://mht.maryland.gov/secure/medusa/PDF/Howard/"&amp;B641&amp;".pdf"</f>
        <v>https://mht.maryland.gov/secure/medusa/PDF/Howard/HO-589.pdf</v>
      </c>
    </row>
    <row r="642" spans="1:32" ht="57.6" x14ac:dyDescent="0.55000000000000004">
      <c r="A642" s="103" t="str">
        <f>HYPERLINK(AF642,B642)</f>
        <v>HO-246</v>
      </c>
      <c r="B642" t="s">
        <v>1808</v>
      </c>
      <c r="C642">
        <f>IFERROR(VALUE(SUBSTITUTE(B642,"HO-","")),9999)</f>
        <v>246</v>
      </c>
      <c r="D642" s="4" t="s">
        <v>1809</v>
      </c>
      <c r="E642" s="4" t="s">
        <v>1810</v>
      </c>
      <c r="F642" s="22" t="s">
        <v>3258</v>
      </c>
      <c r="G642" s="4" t="s">
        <v>284</v>
      </c>
      <c r="H642" s="4" t="s">
        <v>82</v>
      </c>
      <c r="I642" s="4"/>
      <c r="J642" s="4"/>
      <c r="K642" s="4"/>
      <c r="L642" s="4" t="s">
        <v>975</v>
      </c>
      <c r="M642" s="4"/>
      <c r="N642" s="4"/>
      <c r="O642" s="4"/>
      <c r="P642" s="4"/>
      <c r="Q642" s="4"/>
      <c r="R642" s="22"/>
      <c r="S642" s="4"/>
      <c r="T642" s="4" t="str">
        <f>IFERROR(VLOOKUP(UPPER(S642),LandGrants[],7,FALSE),"")</f>
        <v/>
      </c>
      <c r="U642" s="4" t="str">
        <f>IFERROR(VLOOKUP(S642,LandGrants[],9,FALSE),"")</f>
        <v/>
      </c>
      <c r="V642" s="5"/>
      <c r="W642" s="5"/>
      <c r="X642" s="5"/>
      <c r="Y642" s="5"/>
      <c r="Z642" s="5"/>
      <c r="AA642" s="5"/>
      <c r="AB642" s="5"/>
      <c r="AC642" s="5">
        <f>VALUE(SUBSTITUTE(SUBSTITUTE(SUBSTITUTE(RIGHT(B642,4),"HO",""),"O",""),"-",""))</f>
        <v>246</v>
      </c>
      <c r="AD642" s="5"/>
      <c r="AE642" s="5" t="str">
        <f>IF(ISBLANK(M642),"",IF(ISBLANK(N642),"",N642 &amp; " ") &amp; M642 &amp; " built in " &amp;R642 &amp; " on a tract of land called " &amp; S642 &amp; " patented by " &amp; TRIM(T642) &amp; " in " &amp; U642 &amp; ";  Original owner(s): " &amp; Q642)</f>
        <v/>
      </c>
      <c r="AF642" s="5" t="str">
        <f>"https://mht.maryland.gov/secure/medusa/PDF/Howard/"&amp;B642&amp;".pdf"</f>
        <v>https://mht.maryland.gov/secure/medusa/PDF/Howard/HO-246.pdf</v>
      </c>
    </row>
    <row r="643" spans="1:32" ht="57.6" x14ac:dyDescent="0.55000000000000004">
      <c r="A643" s="103" t="str">
        <f>HYPERLINK(AF643,B643)</f>
        <v>HO-558</v>
      </c>
      <c r="B643" t="s">
        <v>1811</v>
      </c>
      <c r="C643">
        <f>IFERROR(VALUE(SUBSTITUTE(B643,"HO-","")),9999)</f>
        <v>558</v>
      </c>
      <c r="D643" s="4" t="s">
        <v>1812</v>
      </c>
      <c r="E643" s="4" t="s">
        <v>1813</v>
      </c>
      <c r="F643" s="22" t="s">
        <v>3259</v>
      </c>
      <c r="G643" s="4" t="s">
        <v>591</v>
      </c>
      <c r="H643" s="4" t="s">
        <v>40</v>
      </c>
      <c r="I643" s="4"/>
      <c r="J643" s="4"/>
      <c r="K643" s="4"/>
      <c r="L643" s="4" t="s">
        <v>2585</v>
      </c>
      <c r="M643" s="4"/>
      <c r="N643" s="4"/>
      <c r="O643" s="4"/>
      <c r="P643" s="4"/>
      <c r="Q643" s="4"/>
      <c r="R643" s="22"/>
      <c r="S643" s="4"/>
      <c r="T643" s="4" t="str">
        <f>IFERROR(VLOOKUP(UPPER(S643),LandGrants[],7,FALSE),"")</f>
        <v/>
      </c>
      <c r="U643" s="4" t="str">
        <f>IFERROR(VLOOKUP(S643,LandGrants[],9,FALSE),"")</f>
        <v/>
      </c>
      <c r="V643" s="5"/>
      <c r="W643" s="5"/>
      <c r="X643" s="5"/>
      <c r="Y643" s="5"/>
      <c r="Z643" s="5"/>
      <c r="AA643" s="5"/>
      <c r="AB643" s="5"/>
      <c r="AC643" s="5">
        <f>VALUE(SUBSTITUTE(SUBSTITUTE(SUBSTITUTE(RIGHT(B643,4),"HO",""),"O",""),"-",""))</f>
        <v>558</v>
      </c>
      <c r="AD643" s="5"/>
      <c r="AE643" s="5" t="str">
        <f>IF(ISBLANK(M643),"",IF(ISBLANK(N643),"",N643 &amp; " ") &amp; M643 &amp; " built in " &amp;R643 &amp; " on a tract of land called " &amp; S643 &amp; " patented by " &amp; TRIM(T643) &amp; " in " &amp; U643 &amp; ";  Original owner(s): " &amp; Q643)</f>
        <v/>
      </c>
      <c r="AF643" s="5" t="str">
        <f>"https://mht.maryland.gov/secure/medusa/PDF/Howard/"&amp;B643&amp;".pdf"</f>
        <v>https://mht.maryland.gov/secure/medusa/PDF/Howard/HO-558.pdf</v>
      </c>
    </row>
    <row r="644" spans="1:32" ht="57.6" x14ac:dyDescent="0.55000000000000004">
      <c r="A644" s="103" t="str">
        <f>HYPERLINK(AF644,B644)</f>
        <v>HO-209</v>
      </c>
      <c r="B644" t="s">
        <v>1814</v>
      </c>
      <c r="C644">
        <f>IFERROR(VALUE(SUBSTITUTE(B644,"HO-","")),9999)</f>
        <v>209</v>
      </c>
      <c r="D644" s="4" t="s">
        <v>1815</v>
      </c>
      <c r="E644" s="4" t="s">
        <v>1816</v>
      </c>
      <c r="F644" s="22" t="s">
        <v>3260</v>
      </c>
      <c r="G644" s="4" t="s">
        <v>2802</v>
      </c>
      <c r="H644" s="4" t="s">
        <v>65</v>
      </c>
      <c r="I644" s="4"/>
      <c r="J644" s="4"/>
      <c r="K644" s="4"/>
      <c r="L644" s="4" t="s">
        <v>2583</v>
      </c>
      <c r="M644" s="4"/>
      <c r="N644" s="4"/>
      <c r="O644" s="4"/>
      <c r="P644" s="4"/>
      <c r="Q644" s="4"/>
      <c r="R644" s="22"/>
      <c r="S644" s="4"/>
      <c r="T644" s="4" t="str">
        <f>IFERROR(VLOOKUP(UPPER(S644),LandGrants[],7,FALSE),"")</f>
        <v/>
      </c>
      <c r="U644" s="4" t="str">
        <f>IFERROR(VLOOKUP(S644,LandGrants[],9,FALSE),"")</f>
        <v/>
      </c>
      <c r="V644" s="5"/>
      <c r="W644" s="5"/>
      <c r="X644" s="5"/>
      <c r="Y644" s="5"/>
      <c r="Z644" s="5"/>
      <c r="AA644" s="5"/>
      <c r="AB644" s="5"/>
      <c r="AC644" s="5">
        <f>VALUE(SUBSTITUTE(SUBSTITUTE(SUBSTITUTE(RIGHT(B644,4),"HO",""),"O",""),"-",""))</f>
        <v>209</v>
      </c>
      <c r="AD644" s="5"/>
      <c r="AE644" s="5" t="str">
        <f>IF(ISBLANK(M644),"",IF(ISBLANK(N644),"",N644 &amp; " ") &amp; M644 &amp; " built in " &amp;R644 &amp; " on a tract of land called " &amp; S644 &amp; " patented by " &amp; TRIM(T644) &amp; " in " &amp; U644 &amp; ";  Original owner(s): " &amp; Q644)</f>
        <v/>
      </c>
      <c r="AF644" s="5" t="str">
        <f>"https://mht.maryland.gov/secure/medusa/PDF/Howard/"&amp;B644&amp;".pdf"</f>
        <v>https://mht.maryland.gov/secure/medusa/PDF/Howard/HO-209.pdf</v>
      </c>
    </row>
    <row r="645" spans="1:32" ht="86.4" x14ac:dyDescent="0.55000000000000004">
      <c r="A645" s="103" t="str">
        <f>HYPERLINK(AF645,B645)</f>
        <v>HO-859</v>
      </c>
      <c r="B645" t="s">
        <v>1817</v>
      </c>
      <c r="C645">
        <f>IFERROR(VALUE(SUBSTITUTE(B645,"HO-","")),9999)</f>
        <v>859</v>
      </c>
      <c r="D645" s="4" t="s">
        <v>1818</v>
      </c>
      <c r="E645" s="4" t="s">
        <v>1819</v>
      </c>
      <c r="F645" s="22" t="s">
        <v>3261</v>
      </c>
      <c r="G645" s="4" t="s">
        <v>3262</v>
      </c>
      <c r="H645" s="4" t="s">
        <v>40</v>
      </c>
      <c r="I645" s="4" t="s">
        <v>136</v>
      </c>
      <c r="J645" s="4"/>
      <c r="K645" s="4"/>
      <c r="L645" s="4" t="s">
        <v>2581</v>
      </c>
      <c r="M645" s="4" t="s">
        <v>6076</v>
      </c>
      <c r="N645" s="4" t="s">
        <v>5973</v>
      </c>
      <c r="O645" s="4">
        <v>2004</v>
      </c>
      <c r="P645" s="4" t="s">
        <v>5105</v>
      </c>
      <c r="Q645" s="4" t="s">
        <v>9455</v>
      </c>
      <c r="R645" s="22" t="s">
        <v>5104</v>
      </c>
      <c r="S645" s="4" t="s">
        <v>8844</v>
      </c>
      <c r="T645" s="4" t="str">
        <f>IFERROR(VLOOKUP(UPPER(S645),LandGrants[],7,FALSE),"")</f>
        <v/>
      </c>
      <c r="U645" s="4" t="str">
        <f>IFERROR(VLOOKUP(S645,LandGrants[],9,FALSE),"")</f>
        <v xml:space="preserve"> Thomas  Freeborn</v>
      </c>
      <c r="V645" s="5" t="s">
        <v>9454</v>
      </c>
      <c r="W645" s="5"/>
      <c r="X645" s="5"/>
      <c r="Y645" s="5"/>
      <c r="Z645" s="5"/>
      <c r="AA645" s="5"/>
      <c r="AB645" s="5"/>
      <c r="AC645" s="5">
        <f>VALUE(SUBSTITUTE(SUBSTITUTE(SUBSTITUTE(RIGHT(B645,4),"HO",""),"O",""),"-",""))</f>
        <v>859</v>
      </c>
      <c r="AD645" s="5"/>
      <c r="AE645" s="5" t="str">
        <f>IF(ISBLANK(M645),"",IF(ISBLANK(N645),"",N645 &amp; " ") &amp; M645 &amp; " built in " &amp;R645 &amp; " on a tract of land called " &amp; S645 &amp; " patented by " &amp; TRIM(T645) &amp; " in " &amp; U645 &amp; ";  Original owner(s): " &amp; Q645)</f>
        <v>Privately-owned four-square house with older wing (since converted to apartments) built in 1865 (circa) on a tract of land called Freeborns Progress patented by  in  Thomas  Freeborn;  Original owner(s): Dr. Arthur Pue or a family member built the older wing on the same land as Temora; David C. Fulton built the adjoining house in 1905.</v>
      </c>
      <c r="AF645" s="5" t="str">
        <f>"https://mht.maryland.gov/secure/medusa/PDF/Howard/"&amp;B645&amp;".pdf"</f>
        <v>https://mht.maryland.gov/secure/medusa/PDF/Howard/HO-859.pdf</v>
      </c>
    </row>
    <row r="646" spans="1:32" ht="57.6" x14ac:dyDescent="0.55000000000000004">
      <c r="A646" s="103" t="str">
        <f>HYPERLINK(AF646,B646)</f>
        <v>HO-066</v>
      </c>
      <c r="B646" t="s">
        <v>10211</v>
      </c>
      <c r="C646">
        <f>IFERROR(VALUE(SUBSTITUTE(B646,"HO-","")),9999)</f>
        <v>66</v>
      </c>
      <c r="D646" s="4" t="s">
        <v>1820</v>
      </c>
      <c r="E646" s="4" t="s">
        <v>591</v>
      </c>
      <c r="F646" s="22" t="s">
        <v>2585</v>
      </c>
      <c r="G646" s="4" t="s">
        <v>591</v>
      </c>
      <c r="H646" s="4" t="s">
        <v>40</v>
      </c>
      <c r="I646" s="4" t="s">
        <v>136</v>
      </c>
      <c r="J646" s="4"/>
      <c r="K646" s="4"/>
      <c r="L646" s="4" t="s">
        <v>2591</v>
      </c>
      <c r="M646" s="4"/>
      <c r="N646" s="4"/>
      <c r="O646" s="4"/>
      <c r="P646" s="4"/>
      <c r="Q646" s="4"/>
      <c r="R646" s="22"/>
      <c r="S646" s="4"/>
      <c r="T646" s="4" t="str">
        <f>IFERROR(VLOOKUP(UPPER(S646),LandGrants[],7,FALSE),"")</f>
        <v/>
      </c>
      <c r="U646" s="4" t="str">
        <f>IFERROR(VLOOKUP(S646,LandGrants[],9,FALSE),"")</f>
        <v/>
      </c>
      <c r="V646" s="5"/>
      <c r="W646" s="5"/>
      <c r="X646" s="5"/>
      <c r="Y646" s="5"/>
      <c r="Z646" s="5"/>
      <c r="AA646" s="5"/>
      <c r="AB646" s="5"/>
      <c r="AC646" s="5">
        <f>VALUE(SUBSTITUTE(SUBSTITUTE(SUBSTITUTE(RIGHT(B646,4),"HO",""),"O",""),"-",""))</f>
        <v>66</v>
      </c>
      <c r="AD646" s="5"/>
      <c r="AE646" s="5" t="str">
        <f>IF(ISBLANK(M646),"",IF(ISBLANK(N646),"",N646 &amp; " ") &amp; M646 &amp; " built in " &amp;R646 &amp; " on a tract of land called " &amp; S646 &amp; " patented by " &amp; TRIM(T646) &amp; " in " &amp; U646 &amp; ";  Original owner(s): " &amp; Q646)</f>
        <v/>
      </c>
      <c r="AF646" s="5" t="str">
        <f>"https://mht.maryland.gov/secure/medusa/PDF/Howard/"&amp;B646&amp;".pdf"</f>
        <v>https://mht.maryland.gov/secure/medusa/PDF/Howard/HO-066.pdf</v>
      </c>
    </row>
    <row r="647" spans="1:32" ht="57.6" x14ac:dyDescent="0.55000000000000004">
      <c r="A647" s="103" t="str">
        <f>HYPERLINK(AF647,B647)</f>
        <v>HO-416</v>
      </c>
      <c r="B647" t="s">
        <v>1821</v>
      </c>
      <c r="C647">
        <f>IFERROR(VALUE(SUBSTITUTE(B647,"HO-","")),9999)</f>
        <v>416</v>
      </c>
      <c r="D647" s="4" t="s">
        <v>1822</v>
      </c>
      <c r="E647" s="4" t="s">
        <v>1823</v>
      </c>
      <c r="F647" s="22" t="s">
        <v>2585</v>
      </c>
      <c r="G647" s="4" t="s">
        <v>1823</v>
      </c>
      <c r="H647" s="4" t="s">
        <v>51</v>
      </c>
      <c r="I647" s="4"/>
      <c r="J647" s="4"/>
      <c r="K647" s="4"/>
      <c r="L647" s="4" t="s">
        <v>975</v>
      </c>
      <c r="M647" s="4"/>
      <c r="N647" s="4"/>
      <c r="O647" s="4"/>
      <c r="P647" s="4"/>
      <c r="Q647" s="4"/>
      <c r="R647" s="22"/>
      <c r="S647" s="4"/>
      <c r="T647" s="4" t="str">
        <f>IFERROR(VLOOKUP(UPPER(S647),LandGrants[],7,FALSE),"")</f>
        <v/>
      </c>
      <c r="U647" s="4" t="str">
        <f>IFERROR(VLOOKUP(S647,LandGrants[],9,FALSE),"")</f>
        <v/>
      </c>
      <c r="V647" s="5"/>
      <c r="W647" s="5"/>
      <c r="X647" s="5"/>
      <c r="Y647" s="5"/>
      <c r="Z647" s="5"/>
      <c r="AA647" s="5"/>
      <c r="AB647" s="5"/>
      <c r="AC647" s="5">
        <f>VALUE(SUBSTITUTE(SUBSTITUTE(SUBSTITUTE(RIGHT(B647,4),"HO",""),"O",""),"-",""))</f>
        <v>416</v>
      </c>
      <c r="AD647" s="5"/>
      <c r="AE647" s="5" t="str">
        <f>IF(ISBLANK(M647),"",IF(ISBLANK(N647),"",N647 &amp; " ") &amp; M647 &amp; " built in " &amp;R647 &amp; " on a tract of land called " &amp; S647 &amp; " patented by " &amp; TRIM(T647) &amp; " in " &amp; U647 &amp; ";  Original owner(s): " &amp; Q647)</f>
        <v/>
      </c>
      <c r="AF647" s="5" t="str">
        <f>"https://mht.maryland.gov/secure/medusa/PDF/Howard/"&amp;B647&amp;".pdf"</f>
        <v>https://mht.maryland.gov/secure/medusa/PDF/Howard/HO-416.pdf</v>
      </c>
    </row>
    <row r="648" spans="1:32" ht="57.6" x14ac:dyDescent="0.55000000000000004">
      <c r="A648" s="103" t="str">
        <f>HYPERLINK(AF648,B648)</f>
        <v>HO-311</v>
      </c>
      <c r="B648" t="s">
        <v>1824</v>
      </c>
      <c r="C648">
        <f>IFERROR(VALUE(SUBSTITUTE(B648,"HO-","")),9999)</f>
        <v>311</v>
      </c>
      <c r="D648" s="4" t="s">
        <v>1825</v>
      </c>
      <c r="E648" s="4" t="s">
        <v>1826</v>
      </c>
      <c r="F648" s="22" t="s">
        <v>3263</v>
      </c>
      <c r="G648" s="4" t="s">
        <v>2858</v>
      </c>
      <c r="H648" s="4" t="s">
        <v>40</v>
      </c>
      <c r="I648" s="4" t="s">
        <v>136</v>
      </c>
      <c r="J648" s="4"/>
      <c r="K648" s="4"/>
      <c r="L648" s="4" t="s">
        <v>2585</v>
      </c>
      <c r="M648" s="4"/>
      <c r="N648" s="4"/>
      <c r="O648" s="4"/>
      <c r="P648" s="4"/>
      <c r="Q648" s="4"/>
      <c r="R648" s="22"/>
      <c r="S648" s="4"/>
      <c r="T648" s="4" t="str">
        <f>IFERROR(VLOOKUP(UPPER(S648),LandGrants[],7,FALSE),"")</f>
        <v/>
      </c>
      <c r="U648" s="4" t="str">
        <f>IFERROR(VLOOKUP(S648,LandGrants[],9,FALSE),"")</f>
        <v/>
      </c>
      <c r="V648" s="5"/>
      <c r="W648" s="5"/>
      <c r="X648" s="5"/>
      <c r="Y648" s="5"/>
      <c r="Z648" s="5"/>
      <c r="AA648" s="5"/>
      <c r="AB648" s="5"/>
      <c r="AC648" s="5">
        <f>VALUE(SUBSTITUTE(SUBSTITUTE(SUBSTITUTE(RIGHT(B648,4),"HO",""),"O",""),"-",""))</f>
        <v>311</v>
      </c>
      <c r="AD648" s="5"/>
      <c r="AE648" s="5" t="str">
        <f>IF(ISBLANK(M648),"",IF(ISBLANK(N648),"",N648 &amp; " ") &amp; M648 &amp; " built in " &amp;R648 &amp; " on a tract of land called " &amp; S648 &amp; " patented by " &amp; TRIM(T648) &amp; " in " &amp; U648 &amp; ";  Original owner(s): " &amp; Q648)</f>
        <v/>
      </c>
      <c r="AF648" s="5" t="str">
        <f>"https://mht.maryland.gov/secure/medusa/PDF/Howard/"&amp;B648&amp;".pdf"</f>
        <v>https://mht.maryland.gov/secure/medusa/PDF/Howard/HO-311.pdf</v>
      </c>
    </row>
    <row r="649" spans="1:32" ht="57.6" x14ac:dyDescent="0.55000000000000004">
      <c r="A649" s="103" t="str">
        <f>HYPERLINK(AF649,B649)</f>
        <v>HO-181</v>
      </c>
      <c r="B649" t="s">
        <v>1827</v>
      </c>
      <c r="C649">
        <f>IFERROR(VALUE(SUBSTITUTE(B649,"HO-","")),9999)</f>
        <v>181</v>
      </c>
      <c r="D649" s="4" t="s">
        <v>1828</v>
      </c>
      <c r="E649" s="4" t="s">
        <v>1829</v>
      </c>
      <c r="F649" s="22" t="s">
        <v>3264</v>
      </c>
      <c r="G649" s="4" t="s">
        <v>284</v>
      </c>
      <c r="H649" s="4" t="s">
        <v>123</v>
      </c>
      <c r="I649" s="4" t="s">
        <v>136</v>
      </c>
      <c r="J649" s="4"/>
      <c r="K649" s="4"/>
      <c r="L649" s="4" t="s">
        <v>975</v>
      </c>
      <c r="M649" s="4"/>
      <c r="N649" s="4"/>
      <c r="O649" s="4"/>
      <c r="P649" s="4"/>
      <c r="Q649" s="4"/>
      <c r="R649" s="22"/>
      <c r="S649" s="4"/>
      <c r="T649" s="4" t="str">
        <f>IFERROR(VLOOKUP(UPPER(S649),LandGrants[],7,FALSE),"")</f>
        <v/>
      </c>
      <c r="U649" s="4" t="str">
        <f>IFERROR(VLOOKUP(S649,LandGrants[],9,FALSE),"")</f>
        <v/>
      </c>
      <c r="V649" s="5"/>
      <c r="W649" s="5"/>
      <c r="X649" s="5"/>
      <c r="Y649" s="5"/>
      <c r="Z649" s="5"/>
      <c r="AA649" s="5"/>
      <c r="AB649" s="5"/>
      <c r="AC649" s="5">
        <f>VALUE(SUBSTITUTE(SUBSTITUTE(SUBSTITUTE(RIGHT(B649,4),"HO",""),"O",""),"-",""))</f>
        <v>181</v>
      </c>
      <c r="AD649" s="5"/>
      <c r="AE649" s="5" t="str">
        <f>IF(ISBLANK(M649),"",IF(ISBLANK(N649),"",N649 &amp; " ") &amp; M649 &amp; " built in " &amp;R649 &amp; " on a tract of land called " &amp; S649 &amp; " patented by " &amp; TRIM(T649) &amp; " in " &amp; U649 &amp; ";  Original owner(s): " &amp; Q649)</f>
        <v/>
      </c>
      <c r="AF649" s="5" t="str">
        <f>"https://mht.maryland.gov/secure/medusa/PDF/Howard/"&amp;B649&amp;".pdf"</f>
        <v>https://mht.maryland.gov/secure/medusa/PDF/Howard/HO-181.pdf</v>
      </c>
    </row>
    <row r="650" spans="1:32" ht="57.6" x14ac:dyDescent="0.55000000000000004">
      <c r="A650" s="103" t="str">
        <f>HYPERLINK(AF650,B650)</f>
        <v>HO-617</v>
      </c>
      <c r="B650" t="s">
        <v>1830</v>
      </c>
      <c r="C650">
        <f>IFERROR(VALUE(SUBSTITUTE(B650,"HO-","")),9999)</f>
        <v>617</v>
      </c>
      <c r="D650" s="4" t="s">
        <v>1831</v>
      </c>
      <c r="E650" s="4" t="s">
        <v>1832</v>
      </c>
      <c r="F650" s="22" t="s">
        <v>3265</v>
      </c>
      <c r="G650" s="4" t="s">
        <v>2869</v>
      </c>
      <c r="H650" s="4" t="s">
        <v>40</v>
      </c>
      <c r="I650" s="4"/>
      <c r="J650" s="4"/>
      <c r="K650" s="4"/>
      <c r="L650" s="4" t="s">
        <v>975</v>
      </c>
      <c r="M650" s="4"/>
      <c r="N650" s="4"/>
      <c r="O650" s="4"/>
      <c r="P650" s="4"/>
      <c r="Q650" s="4"/>
      <c r="R650" s="22"/>
      <c r="S650" s="4"/>
      <c r="T650" s="4" t="str">
        <f>IFERROR(VLOOKUP(UPPER(S650),LandGrants[],7,FALSE),"")</f>
        <v/>
      </c>
      <c r="U650" s="4" t="str">
        <f>IFERROR(VLOOKUP(S650,LandGrants[],9,FALSE),"")</f>
        <v/>
      </c>
      <c r="V650" s="5"/>
      <c r="W650" s="5"/>
      <c r="X650" s="5"/>
      <c r="Y650" s="5"/>
      <c r="Z650" s="5"/>
      <c r="AA650" s="5"/>
      <c r="AB650" s="5"/>
      <c r="AC650" s="5">
        <f>VALUE(SUBSTITUTE(SUBSTITUTE(SUBSTITUTE(RIGHT(B650,4),"HO",""),"O",""),"-",""))</f>
        <v>617</v>
      </c>
      <c r="AD650" s="5"/>
      <c r="AE650" s="5" t="str">
        <f>IF(ISBLANK(M650),"",IF(ISBLANK(N650),"",N650 &amp; " ") &amp; M650 &amp; " built in " &amp;R650 &amp; " on a tract of land called " &amp; S650 &amp; " patented by " &amp; TRIM(T650) &amp; " in " &amp; U650 &amp; ";  Original owner(s): " &amp; Q650)</f>
        <v/>
      </c>
      <c r="AF650" s="5" t="str">
        <f>"https://mht.maryland.gov/secure/medusa/PDF/Howard/"&amp;B650&amp;".pdf"</f>
        <v>https://mht.maryland.gov/secure/medusa/PDF/Howard/HO-617.pdf</v>
      </c>
    </row>
    <row r="651" spans="1:32" ht="57.6" x14ac:dyDescent="0.55000000000000004">
      <c r="A651" s="103" t="str">
        <f>HYPERLINK(AF651,B651)</f>
        <v>HO-514</v>
      </c>
      <c r="B651" t="s">
        <v>1833</v>
      </c>
      <c r="C651">
        <f>IFERROR(VALUE(SUBSTITUTE(B651,"HO-","")),9999)</f>
        <v>514</v>
      </c>
      <c r="D651" s="4" t="s">
        <v>1834</v>
      </c>
      <c r="E651" s="4" t="s">
        <v>139</v>
      </c>
      <c r="F651" s="22" t="s">
        <v>2585</v>
      </c>
      <c r="G651" s="4" t="s">
        <v>139</v>
      </c>
      <c r="H651" s="4" t="s">
        <v>47</v>
      </c>
      <c r="I651" s="4"/>
      <c r="J651" s="4"/>
      <c r="K651" s="4"/>
      <c r="L651" s="4" t="s">
        <v>2590</v>
      </c>
      <c r="M651" s="4"/>
      <c r="N651" s="4"/>
      <c r="O651" s="4"/>
      <c r="P651" s="4"/>
      <c r="Q651" s="4"/>
      <c r="R651" s="22"/>
      <c r="S651" s="4"/>
      <c r="T651" s="4" t="str">
        <f>IFERROR(VLOOKUP(UPPER(S651),LandGrants[],7,FALSE),"")</f>
        <v/>
      </c>
      <c r="U651" s="4" t="str">
        <f>IFERROR(VLOOKUP(S651,LandGrants[],9,FALSE),"")</f>
        <v/>
      </c>
      <c r="V651" s="5"/>
      <c r="W651" s="5"/>
      <c r="X651" s="5"/>
      <c r="Y651" s="5"/>
      <c r="Z651" s="5"/>
      <c r="AA651" s="5"/>
      <c r="AB651" s="5"/>
      <c r="AC651" s="5">
        <f>VALUE(SUBSTITUTE(SUBSTITUTE(SUBSTITUTE(RIGHT(B651,4),"HO",""),"O",""),"-",""))</f>
        <v>514</v>
      </c>
      <c r="AD651" s="5"/>
      <c r="AE651" s="5" t="str">
        <f>IF(ISBLANK(M651),"",IF(ISBLANK(N651),"",N651 &amp; " ") &amp; M651 &amp; " built in " &amp;R651 &amp; " on a tract of land called " &amp; S651 &amp; " patented by " &amp; TRIM(T651) &amp; " in " &amp; U651 &amp; ";  Original owner(s): " &amp; Q651)</f>
        <v/>
      </c>
      <c r="AF651" s="5" t="str">
        <f>"https://mht.maryland.gov/secure/medusa/PDF/Howard/"&amp;B651&amp;".pdf"</f>
        <v>https://mht.maryland.gov/secure/medusa/PDF/Howard/HO-514.pdf</v>
      </c>
    </row>
    <row r="652" spans="1:32" ht="57.6" x14ac:dyDescent="0.55000000000000004">
      <c r="A652" s="103" t="str">
        <f>HYPERLINK(AF652,B652)</f>
        <v>HO-497</v>
      </c>
      <c r="B652" t="s">
        <v>1835</v>
      </c>
      <c r="C652">
        <f>IFERROR(VALUE(SUBSTITUTE(B652,"HO-","")),9999)</f>
        <v>497</v>
      </c>
      <c r="D652" s="4" t="s">
        <v>1836</v>
      </c>
      <c r="E652" s="4" t="s">
        <v>1837</v>
      </c>
      <c r="F652" s="22" t="s">
        <v>3266</v>
      </c>
      <c r="G652" s="4" t="s">
        <v>789</v>
      </c>
      <c r="H652" s="4" t="s">
        <v>47</v>
      </c>
      <c r="I652" s="4" t="s">
        <v>136</v>
      </c>
      <c r="J652" s="4"/>
      <c r="K652" s="4"/>
      <c r="L652" s="4" t="s">
        <v>2587</v>
      </c>
      <c r="M652" s="4"/>
      <c r="N652" s="4"/>
      <c r="O652" s="4"/>
      <c r="P652" s="4"/>
      <c r="Q652" s="4"/>
      <c r="R652" s="22"/>
      <c r="S652" s="4"/>
      <c r="T652" s="4" t="str">
        <f>IFERROR(VLOOKUP(UPPER(S652),LandGrants[],7,FALSE),"")</f>
        <v/>
      </c>
      <c r="U652" s="4" t="str">
        <f>IFERROR(VLOOKUP(S652,LandGrants[],9,FALSE),"")</f>
        <v/>
      </c>
      <c r="V652" s="5"/>
      <c r="W652" s="5"/>
      <c r="X652" s="5"/>
      <c r="Y652" s="5"/>
      <c r="Z652" s="5"/>
      <c r="AA652" s="5"/>
      <c r="AB652" s="5"/>
      <c r="AC652" s="5">
        <f>VALUE(SUBSTITUTE(SUBSTITUTE(SUBSTITUTE(RIGHT(B652,4),"HO",""),"O",""),"-",""))</f>
        <v>497</v>
      </c>
      <c r="AD652" s="5"/>
      <c r="AE652" s="5" t="str">
        <f>IF(ISBLANK(M652),"",IF(ISBLANK(N652),"",N652 &amp; " ") &amp; M652 &amp; " built in " &amp;R652 &amp; " on a tract of land called " &amp; S652 &amp; " patented by " &amp; TRIM(T652) &amp; " in " &amp; U652 &amp; ";  Original owner(s): " &amp; Q652)</f>
        <v/>
      </c>
      <c r="AF652" s="5" t="str">
        <f>"https://mht.maryland.gov/secure/medusa/PDF/Howard/"&amp;B652&amp;".pdf"</f>
        <v>https://mht.maryland.gov/secure/medusa/PDF/Howard/HO-497.pdf</v>
      </c>
    </row>
    <row r="653" spans="1:32" ht="57.6" x14ac:dyDescent="0.55000000000000004">
      <c r="A653" s="103" t="str">
        <f>HYPERLINK(AF653,B653)</f>
        <v>HO-086</v>
      </c>
      <c r="B653" t="s">
        <v>10226</v>
      </c>
      <c r="C653">
        <f>IFERROR(VALUE(SUBSTITUTE(B653,"HO-","")),9999)</f>
        <v>86</v>
      </c>
      <c r="D653" s="4" t="s">
        <v>1838</v>
      </c>
      <c r="E653" s="4" t="s">
        <v>1839</v>
      </c>
      <c r="F653" s="22" t="s">
        <v>3267</v>
      </c>
      <c r="G653" s="4" t="s">
        <v>1713</v>
      </c>
      <c r="H653" s="4" t="s">
        <v>40</v>
      </c>
      <c r="I653" s="4" t="s">
        <v>136</v>
      </c>
      <c r="J653" s="4"/>
      <c r="K653" s="4"/>
      <c r="L653" s="4" t="s">
        <v>975</v>
      </c>
      <c r="M653" s="4"/>
      <c r="N653" s="4"/>
      <c r="O653" s="4"/>
      <c r="P653" s="4"/>
      <c r="Q653" s="4"/>
      <c r="R653" s="22"/>
      <c r="S653" s="4"/>
      <c r="T653" s="4" t="str">
        <f>IFERROR(VLOOKUP(UPPER(S653),LandGrants[],7,FALSE),"")</f>
        <v/>
      </c>
      <c r="U653" s="4" t="str">
        <f>IFERROR(VLOOKUP(S653,LandGrants[],9,FALSE),"")</f>
        <v/>
      </c>
      <c r="V653" s="5"/>
      <c r="W653" s="5"/>
      <c r="X653" s="5"/>
      <c r="Y653" s="5"/>
      <c r="Z653" s="5"/>
      <c r="AA653" s="5"/>
      <c r="AB653" s="5"/>
      <c r="AC653" s="5">
        <f>VALUE(SUBSTITUTE(SUBSTITUTE(SUBSTITUTE(RIGHT(B653,4),"HO",""),"O",""),"-",""))</f>
        <v>86</v>
      </c>
      <c r="AD653" s="5"/>
      <c r="AE653" s="5" t="str">
        <f>IF(ISBLANK(M653),"",IF(ISBLANK(N653),"",N653 &amp; " ") &amp; M653 &amp; " built in " &amp;R653 &amp; " on a tract of land called " &amp; S653 &amp; " patented by " &amp; TRIM(T653) &amp; " in " &amp; U653 &amp; ";  Original owner(s): " &amp; Q653)</f>
        <v/>
      </c>
      <c r="AF653" s="5" t="str">
        <f>"https://mht.maryland.gov/secure/medusa/PDF/Howard/"&amp;B653&amp;".pdf"</f>
        <v>https://mht.maryland.gov/secure/medusa/PDF/Howard/HO-086.pdf</v>
      </c>
    </row>
    <row r="654" spans="1:32" ht="57.6" x14ac:dyDescent="0.55000000000000004">
      <c r="A654" s="103" t="str">
        <f>HYPERLINK(AF654,B654)</f>
        <v>HO-310</v>
      </c>
      <c r="B654" t="s">
        <v>1840</v>
      </c>
      <c r="C654">
        <f>IFERROR(VALUE(SUBSTITUTE(B654,"HO-","")),9999)</f>
        <v>310</v>
      </c>
      <c r="D654" s="4" t="s">
        <v>1841</v>
      </c>
      <c r="E654" s="4" t="s">
        <v>1842</v>
      </c>
      <c r="F654" s="22" t="s">
        <v>3268</v>
      </c>
      <c r="G654" s="4" t="s">
        <v>2858</v>
      </c>
      <c r="H654" s="4" t="s">
        <v>40</v>
      </c>
      <c r="I654" s="4" t="s">
        <v>136</v>
      </c>
      <c r="J654" s="4"/>
      <c r="K654" s="4"/>
      <c r="L654" s="4" t="s">
        <v>2584</v>
      </c>
      <c r="M654" s="4"/>
      <c r="N654" s="4"/>
      <c r="O654" s="4"/>
      <c r="P654" s="4"/>
      <c r="Q654" s="4"/>
      <c r="R654" s="22"/>
      <c r="S654" s="4"/>
      <c r="T654" s="4" t="str">
        <f>IFERROR(VLOOKUP(UPPER(S654),LandGrants[],7,FALSE),"")</f>
        <v/>
      </c>
      <c r="U654" s="4" t="str">
        <f>IFERROR(VLOOKUP(S654,LandGrants[],9,FALSE),"")</f>
        <v/>
      </c>
      <c r="V654" s="5"/>
      <c r="W654" s="5"/>
      <c r="X654" s="5"/>
      <c r="Y654" s="5"/>
      <c r="Z654" s="5"/>
      <c r="AA654" s="5"/>
      <c r="AB654" s="5"/>
      <c r="AC654" s="5">
        <f>VALUE(SUBSTITUTE(SUBSTITUTE(SUBSTITUTE(RIGHT(B654,4),"HO",""),"O",""),"-",""))</f>
        <v>310</v>
      </c>
      <c r="AD654" s="5"/>
      <c r="AE654" s="5" t="str">
        <f>IF(ISBLANK(M654),"",IF(ISBLANK(N654),"",N654 &amp; " ") &amp; M654 &amp; " built in " &amp;R654 &amp; " on a tract of land called " &amp; S654 &amp; " patented by " &amp; TRIM(T654) &amp; " in " &amp; U654 &amp; ";  Original owner(s): " &amp; Q654)</f>
        <v/>
      </c>
      <c r="AF654" s="5" t="str">
        <f>"https://mht.maryland.gov/secure/medusa/PDF/Howard/"&amp;B654&amp;".pdf"</f>
        <v>https://mht.maryland.gov/secure/medusa/PDF/Howard/HO-310.pdf</v>
      </c>
    </row>
    <row r="655" spans="1:32" ht="57.6" x14ac:dyDescent="0.55000000000000004">
      <c r="A655" s="103" t="str">
        <f>HYPERLINK(AF655,B655)</f>
        <v>HO-448</v>
      </c>
      <c r="B655" t="s">
        <v>1843</v>
      </c>
      <c r="C655">
        <f>IFERROR(VALUE(SUBSTITUTE(B655,"HO-","")),9999)</f>
        <v>448</v>
      </c>
      <c r="D655" s="4" t="s">
        <v>1844</v>
      </c>
      <c r="E655" s="4" t="s">
        <v>1845</v>
      </c>
      <c r="F655" s="22" t="s">
        <v>3269</v>
      </c>
      <c r="G655" s="4" t="s">
        <v>2815</v>
      </c>
      <c r="H655" s="4" t="s">
        <v>47</v>
      </c>
      <c r="I655" s="4"/>
      <c r="J655" s="4"/>
      <c r="K655" s="4"/>
      <c r="L655" s="4" t="s">
        <v>975</v>
      </c>
      <c r="M655" s="4" t="s">
        <v>6079</v>
      </c>
      <c r="N655" s="4" t="s">
        <v>5973</v>
      </c>
      <c r="O655" s="4"/>
      <c r="P655" s="4"/>
      <c r="Q655" s="4" t="s">
        <v>6077</v>
      </c>
      <c r="R655" s="22" t="s">
        <v>6078</v>
      </c>
      <c r="S655" s="4" t="s">
        <v>8869</v>
      </c>
      <c r="T655" s="4" t="str">
        <f>IFERROR(VLOOKUP(UPPER(S655),LandGrants[],7,FALSE),"")</f>
        <v>1695-11</v>
      </c>
      <c r="U655" s="4" t="str">
        <f>IFERROR(VLOOKUP(S655,LandGrants[],9,FALSE),"")</f>
        <v xml:space="preserve"> Mordecai  Moore</v>
      </c>
      <c r="V655" s="5"/>
      <c r="W655" s="5"/>
      <c r="X655" s="5"/>
      <c r="Y655" s="5"/>
      <c r="Z655" s="5"/>
      <c r="AA655" s="5"/>
      <c r="AB655" s="5"/>
      <c r="AC655" s="5">
        <f>VALUE(SUBSTITUTE(SUBSTITUTE(SUBSTITUTE(RIGHT(B655,4),"HO",""),"O",""),"-",""))</f>
        <v>448</v>
      </c>
      <c r="AD655" s="5"/>
      <c r="AE655" s="5" t="str">
        <f>IF(ISBLANK(M655),"",IF(ISBLANK(N655),"",N655 &amp; " ") &amp; M655 &amp; " built in " &amp;R655 &amp; " on a tract of land called " &amp; S655 &amp; " patented by " &amp; TRIM(T655) &amp; " in " &amp; U655 &amp; ";  Original owner(s): " &amp; Q655)</f>
        <v>Privately-owned 2-story gable-roofed white frame house built in 1915 (circa) on a tract of land called Moores Morning Choice patented by 1695-11 in  Mordecai  Moore;  Original owner(s): James Hemphill</v>
      </c>
      <c r="AF655" s="5" t="str">
        <f>"https://mht.maryland.gov/secure/medusa/PDF/Howard/"&amp;B655&amp;".pdf"</f>
        <v>https://mht.maryland.gov/secure/medusa/PDF/Howard/HO-448.pdf</v>
      </c>
    </row>
    <row r="656" spans="1:32" ht="57.6" x14ac:dyDescent="0.55000000000000004">
      <c r="A656" s="103" t="str">
        <f>HYPERLINK(AF656,B656)</f>
        <v>HO-004</v>
      </c>
      <c r="B656" t="s">
        <v>10150</v>
      </c>
      <c r="C656">
        <f>IFERROR(VALUE(SUBSTITUTE(B656,"HO-","")),9999)</f>
        <v>4</v>
      </c>
      <c r="D656" s="4" t="s">
        <v>1846</v>
      </c>
      <c r="E656" s="4" t="s">
        <v>1847</v>
      </c>
      <c r="F656" s="22" t="s">
        <v>2585</v>
      </c>
      <c r="G656" s="4" t="s">
        <v>1847</v>
      </c>
      <c r="H656" s="4" t="s">
        <v>123</v>
      </c>
      <c r="I656" s="4"/>
      <c r="J656" s="4"/>
      <c r="K656" s="4"/>
      <c r="L656" s="4" t="s">
        <v>975</v>
      </c>
      <c r="M656" s="4" t="s">
        <v>6080</v>
      </c>
      <c r="N656" s="4" t="s">
        <v>5973</v>
      </c>
      <c r="O656" s="4"/>
      <c r="P656" s="4"/>
      <c r="Q656" s="4" t="s">
        <v>4787</v>
      </c>
      <c r="R656" s="22" t="s">
        <v>4795</v>
      </c>
      <c r="S656" s="4" t="s">
        <v>4171</v>
      </c>
      <c r="T656" s="4" t="str">
        <f>IFERROR(VLOOKUP(UPPER(S656),LandGrants[],7,FALSE),"")</f>
        <v/>
      </c>
      <c r="U656" s="4" t="str">
        <f>IFERROR(VLOOKUP(S656,LandGrants[],9,FALSE),"")</f>
        <v/>
      </c>
      <c r="V656" s="5"/>
      <c r="W656" s="11" t="s">
        <v>1846</v>
      </c>
      <c r="X656" s="5"/>
      <c r="Y656" s="5"/>
      <c r="Z656" s="5"/>
      <c r="AA656" s="5"/>
      <c r="AB656" s="5"/>
      <c r="AC656" s="5">
        <f>VALUE(SUBSTITUTE(SUBSTITUTE(SUBSTITUTE(RIGHT(B656,4),"HO",""),"O",""),"-",""))</f>
        <v>4</v>
      </c>
      <c r="AD656" s="5"/>
      <c r="AE656" s="5" t="str">
        <f>IF(ISBLANK(M656),"",IF(ISBLANK(N656),"",N656 &amp; " ") &amp; M656 &amp; " built in " &amp;R656 &amp; " on a tract of land called " &amp; S656 &amp; " patented by " &amp; TRIM(T656) &amp; " in " &amp; U656 &amp; ";  Original owner(s): " &amp; Q656)</f>
        <v>Privately-owned gabled-roof stone house built in 1791 (bef) on a tract of land called Repentance patented by  in ;  Original owner(s): Thomas Cook was supposedly born there</v>
      </c>
      <c r="AF656" s="5" t="str">
        <f>"https://mht.maryland.gov/secure/medusa/PDF/Howard/"&amp;B656&amp;".pdf"</f>
        <v>https://mht.maryland.gov/secure/medusa/PDF/Howard/HO-004.pdf</v>
      </c>
    </row>
    <row r="657" spans="1:32" ht="57.6" x14ac:dyDescent="0.55000000000000004">
      <c r="A657" s="103" t="str">
        <f>HYPERLINK(AF657,B657)</f>
        <v>HO-633</v>
      </c>
      <c r="B657" t="s">
        <v>1848</v>
      </c>
      <c r="C657">
        <f>IFERROR(VALUE(SUBSTITUTE(B657,"HO-","")),9999)</f>
        <v>633</v>
      </c>
      <c r="D657" s="4" t="s">
        <v>1849</v>
      </c>
      <c r="E657" s="4" t="s">
        <v>1850</v>
      </c>
      <c r="F657" s="22" t="s">
        <v>3270</v>
      </c>
      <c r="G657" s="4" t="s">
        <v>591</v>
      </c>
      <c r="H657" s="4" t="s">
        <v>40</v>
      </c>
      <c r="I657" s="4"/>
      <c r="J657" s="4"/>
      <c r="K657" s="4"/>
      <c r="L657" s="4" t="s">
        <v>975</v>
      </c>
      <c r="M657" s="4"/>
      <c r="N657" s="4"/>
      <c r="O657" s="4"/>
      <c r="P657" s="4"/>
      <c r="Q657" s="4"/>
      <c r="R657" s="22"/>
      <c r="S657" s="4"/>
      <c r="T657" s="4" t="str">
        <f>IFERROR(VLOOKUP(UPPER(S657),LandGrants[],7,FALSE),"")</f>
        <v/>
      </c>
      <c r="U657" s="4" t="str">
        <f>IFERROR(VLOOKUP(S657,LandGrants[],9,FALSE),"")</f>
        <v/>
      </c>
      <c r="V657" s="5"/>
      <c r="W657" s="5"/>
      <c r="X657" s="5"/>
      <c r="Y657" s="5"/>
      <c r="Z657" s="5"/>
      <c r="AA657" s="5"/>
      <c r="AB657" s="5"/>
      <c r="AC657" s="5">
        <f>VALUE(SUBSTITUTE(SUBSTITUTE(SUBSTITUTE(RIGHT(B657,4),"HO",""),"O",""),"-",""))</f>
        <v>633</v>
      </c>
      <c r="AD657" s="5"/>
      <c r="AE657" s="5" t="str">
        <f>IF(ISBLANK(M657),"",IF(ISBLANK(N657),"",N657 &amp; " ") &amp; M657 &amp; " built in " &amp;R657 &amp; " on a tract of land called " &amp; S657 &amp; " patented by " &amp; TRIM(T657) &amp; " in " &amp; U657 &amp; ";  Original owner(s): " &amp; Q657)</f>
        <v/>
      </c>
      <c r="AF657" s="5" t="str">
        <f>"https://mht.maryland.gov/secure/medusa/PDF/Howard/"&amp;B657&amp;".pdf"</f>
        <v>https://mht.maryland.gov/secure/medusa/PDF/Howard/HO-633.pdf</v>
      </c>
    </row>
    <row r="658" spans="1:32" ht="57.6" x14ac:dyDescent="0.55000000000000004">
      <c r="A658" s="103" t="str">
        <f>HYPERLINK(AF658,B658)</f>
        <v>HO-789</v>
      </c>
      <c r="B658" t="s">
        <v>1851</v>
      </c>
      <c r="C658">
        <f>IFERROR(VALUE(SUBSTITUTE(B658,"HO-","")),9999)</f>
        <v>789</v>
      </c>
      <c r="D658" s="4" t="s">
        <v>1852</v>
      </c>
      <c r="E658" s="4" t="s">
        <v>1853</v>
      </c>
      <c r="F658" s="22" t="s">
        <v>3271</v>
      </c>
      <c r="G658" s="4" t="s">
        <v>2872</v>
      </c>
      <c r="H658" s="4" t="s">
        <v>86</v>
      </c>
      <c r="I658" s="4" t="s">
        <v>136</v>
      </c>
      <c r="J658" s="4"/>
      <c r="K658" s="4"/>
      <c r="L658" s="4" t="s">
        <v>975</v>
      </c>
      <c r="M658" s="4"/>
      <c r="N658" s="4"/>
      <c r="O658" s="4"/>
      <c r="P658" s="4"/>
      <c r="Q658" s="4"/>
      <c r="R658" s="22"/>
      <c r="S658" s="4"/>
      <c r="T658" s="4" t="str">
        <f>IFERROR(VLOOKUP(UPPER(S658),LandGrants[],7,FALSE),"")</f>
        <v/>
      </c>
      <c r="U658" s="4" t="str">
        <f>IFERROR(VLOOKUP(S658,LandGrants[],9,FALSE),"")</f>
        <v/>
      </c>
      <c r="V658" s="5"/>
      <c r="W658" s="5"/>
      <c r="X658" s="5"/>
      <c r="Y658" s="5"/>
      <c r="Z658" s="5"/>
      <c r="AA658" s="5"/>
      <c r="AB658" s="5"/>
      <c r="AC658" s="5">
        <f>VALUE(SUBSTITUTE(SUBSTITUTE(SUBSTITUTE(RIGHT(B658,4),"HO",""),"O",""),"-",""))</f>
        <v>789</v>
      </c>
      <c r="AD658" s="5"/>
      <c r="AE658" s="5" t="str">
        <f>IF(ISBLANK(M658),"",IF(ISBLANK(N658),"",N658 &amp; " ") &amp; M658 &amp; " built in " &amp;R658 &amp; " on a tract of land called " &amp; S658 &amp; " patented by " &amp; TRIM(T658) &amp; " in " &amp; U658 &amp; ";  Original owner(s): " &amp; Q658)</f>
        <v/>
      </c>
      <c r="AF658" s="5" t="str">
        <f>"https://mht.maryland.gov/secure/medusa/PDF/Howard/"&amp;B658&amp;".pdf"</f>
        <v>https://mht.maryland.gov/secure/medusa/PDF/Howard/HO-789.pdf</v>
      </c>
    </row>
    <row r="659" spans="1:32" ht="57.6" x14ac:dyDescent="0.55000000000000004">
      <c r="A659" s="103" t="str">
        <f>HYPERLINK(AF659,B659)</f>
        <v>HO-1112</v>
      </c>
      <c r="B659" t="s">
        <v>1854</v>
      </c>
      <c r="C659">
        <f>IFERROR(VALUE(SUBSTITUTE(B659,"HO-","")),9999)</f>
        <v>1112</v>
      </c>
      <c r="D659" s="4" t="s">
        <v>1855</v>
      </c>
      <c r="E659" s="4" t="s">
        <v>1856</v>
      </c>
      <c r="F659" s="22" t="s">
        <v>3272</v>
      </c>
      <c r="G659" s="4" t="s">
        <v>2905</v>
      </c>
      <c r="H659" s="4" t="s">
        <v>198</v>
      </c>
      <c r="I659" s="4" t="s">
        <v>136</v>
      </c>
      <c r="J659" s="4"/>
      <c r="K659" s="4"/>
      <c r="L659" s="4" t="s">
        <v>2585</v>
      </c>
      <c r="M659" s="4"/>
      <c r="N659" s="4"/>
      <c r="O659" s="4"/>
      <c r="P659" s="4"/>
      <c r="Q659" s="4"/>
      <c r="R659" s="22"/>
      <c r="S659" s="4"/>
      <c r="T659" s="4" t="str">
        <f>IFERROR(VLOOKUP(UPPER(S659),LandGrants[],7,FALSE),"")</f>
        <v/>
      </c>
      <c r="U659" s="4" t="str">
        <f>IFERROR(VLOOKUP(S659,LandGrants[],9,FALSE),"")</f>
        <v/>
      </c>
      <c r="V659" s="5"/>
      <c r="W659" s="5"/>
      <c r="X659" s="5"/>
      <c r="Y659" s="5"/>
      <c r="Z659" s="5"/>
      <c r="AA659" s="5"/>
      <c r="AB659" s="5"/>
      <c r="AC659" s="5">
        <f>VALUE(SUBSTITUTE(SUBSTITUTE(SUBSTITUTE(RIGHT(B659,4),"HO",""),"O",""),"-",""))</f>
        <v>1112</v>
      </c>
      <c r="AD659" s="5"/>
      <c r="AE659" s="5" t="str">
        <f>IF(ISBLANK(M659),"",IF(ISBLANK(N659),"",N659 &amp; " ") &amp; M659 &amp; " built in " &amp;R659 &amp; " on a tract of land called " &amp; S659 &amp; " patented by " &amp; TRIM(T659) &amp; " in " &amp; U659 &amp; ";  Original owner(s): " &amp; Q659)</f>
        <v/>
      </c>
      <c r="AF659" s="5" t="str">
        <f>"https://mht.maryland.gov/secure/medusa/PDF/Howard/"&amp;B659&amp;".pdf"</f>
        <v>https://mht.maryland.gov/secure/medusa/PDF/Howard/HO-1112.pdf</v>
      </c>
    </row>
    <row r="660" spans="1:32" ht="57.6" x14ac:dyDescent="0.55000000000000004">
      <c r="A660" s="103" t="str">
        <f>HYPERLINK(AF660,B660)</f>
        <v>HO-1040</v>
      </c>
      <c r="B660" t="s">
        <v>1857</v>
      </c>
      <c r="C660">
        <f>IFERROR(VALUE(SUBSTITUTE(B660,"HO-","")),9999)</f>
        <v>1040</v>
      </c>
      <c r="D660" s="4" t="s">
        <v>1858</v>
      </c>
      <c r="E660" s="4" t="s">
        <v>1859</v>
      </c>
      <c r="F660" s="22" t="s">
        <v>3273</v>
      </c>
      <c r="G660" s="4" t="s">
        <v>2140</v>
      </c>
      <c r="H660" s="4" t="s">
        <v>212</v>
      </c>
      <c r="I660" s="4" t="s">
        <v>136</v>
      </c>
      <c r="J660" s="4"/>
      <c r="K660" s="4"/>
      <c r="L660" s="4" t="s">
        <v>975</v>
      </c>
      <c r="M660" s="4"/>
      <c r="N660" s="4"/>
      <c r="O660" s="4"/>
      <c r="P660" s="4"/>
      <c r="Q660" s="4"/>
      <c r="R660" s="22"/>
      <c r="S660" s="4"/>
      <c r="T660" s="4" t="str">
        <f>IFERROR(VLOOKUP(UPPER(S660),LandGrants[],7,FALSE),"")</f>
        <v/>
      </c>
      <c r="U660" s="4" t="str">
        <f>IFERROR(VLOOKUP(S660,LandGrants[],9,FALSE),"")</f>
        <v/>
      </c>
      <c r="V660" s="5"/>
      <c r="W660" s="5"/>
      <c r="X660" s="5"/>
      <c r="Y660" s="5"/>
      <c r="Z660" s="5"/>
      <c r="AA660" s="5"/>
      <c r="AB660" s="5"/>
      <c r="AC660" s="5">
        <f>VALUE(SUBSTITUTE(SUBSTITUTE(SUBSTITUTE(RIGHT(B660,4),"HO",""),"O",""),"-",""))</f>
        <v>1040</v>
      </c>
      <c r="AD660" s="5"/>
      <c r="AE660" s="5" t="str">
        <f>IF(ISBLANK(M660),"",IF(ISBLANK(N660),"",N660 &amp; " ") &amp; M660 &amp; " built in " &amp;R660 &amp; " on a tract of land called " &amp; S660 &amp; " patented by " &amp; TRIM(T660) &amp; " in " &amp; U660 &amp; ";  Original owner(s): " &amp; Q660)</f>
        <v/>
      </c>
      <c r="AF660" s="5" t="str">
        <f>"https://mht.maryland.gov/secure/medusa/PDF/Howard/"&amp;B660&amp;".pdf"</f>
        <v>https://mht.maryland.gov/secure/medusa/PDF/Howard/HO-1040.pdf</v>
      </c>
    </row>
    <row r="661" spans="1:32" ht="57.6" x14ac:dyDescent="0.55000000000000004">
      <c r="A661" s="103" t="str">
        <f>HYPERLINK(AF661,B661)</f>
        <v>HO-1011</v>
      </c>
      <c r="B661" t="s">
        <v>1860</v>
      </c>
      <c r="C661">
        <f>IFERROR(VALUE(SUBSTITUTE(B661,"HO-","")),9999)</f>
        <v>1011</v>
      </c>
      <c r="D661" s="4" t="s">
        <v>1861</v>
      </c>
      <c r="E661" s="4" t="s">
        <v>1862</v>
      </c>
      <c r="F661" s="22" t="s">
        <v>3274</v>
      </c>
      <c r="G661" s="4" t="s">
        <v>2646</v>
      </c>
      <c r="H661" s="4" t="s">
        <v>90</v>
      </c>
      <c r="I661" s="4" t="s">
        <v>136</v>
      </c>
      <c r="J661" s="4"/>
      <c r="K661" s="4"/>
      <c r="L661" s="4" t="s">
        <v>975</v>
      </c>
      <c r="M661" s="4"/>
      <c r="N661" s="4"/>
      <c r="O661" s="4"/>
      <c r="P661" s="4"/>
      <c r="Q661" s="4"/>
      <c r="R661" s="22"/>
      <c r="S661" s="4"/>
      <c r="T661" s="4" t="str">
        <f>IFERROR(VLOOKUP(UPPER(S661),LandGrants[],7,FALSE),"")</f>
        <v/>
      </c>
      <c r="U661" s="4" t="str">
        <f>IFERROR(VLOOKUP(S661,LandGrants[],9,FALSE),"")</f>
        <v/>
      </c>
      <c r="V661" s="5"/>
      <c r="W661" s="5"/>
      <c r="X661" s="5"/>
      <c r="Y661" s="5"/>
      <c r="Z661" s="5"/>
      <c r="AA661" s="5"/>
      <c r="AB661" s="5"/>
      <c r="AC661" s="5">
        <f>VALUE(SUBSTITUTE(SUBSTITUTE(SUBSTITUTE(RIGHT(B661,4),"HO",""),"O",""),"-",""))</f>
        <v>1011</v>
      </c>
      <c r="AD661" s="5"/>
      <c r="AE661" s="5" t="str">
        <f>IF(ISBLANK(M661),"",IF(ISBLANK(N661),"",N661 &amp; " ") &amp; M661 &amp; " built in " &amp;R661 &amp; " on a tract of land called " &amp; S661 &amp; " patented by " &amp; TRIM(T661) &amp; " in " &amp; U661 &amp; ";  Original owner(s): " &amp; Q661)</f>
        <v/>
      </c>
      <c r="AF661" s="5" t="str">
        <f>"https://mht.maryland.gov/secure/medusa/PDF/Howard/"&amp;B661&amp;".pdf"</f>
        <v>https://mht.maryland.gov/secure/medusa/PDF/Howard/HO-1011.pdf</v>
      </c>
    </row>
    <row r="662" spans="1:32" ht="57.6" x14ac:dyDescent="0.55000000000000004">
      <c r="A662" s="103" t="str">
        <f>HYPERLINK(AF662,B662)</f>
        <v>HO-903</v>
      </c>
      <c r="B662" t="s">
        <v>1863</v>
      </c>
      <c r="C662">
        <f>IFERROR(VALUE(SUBSTITUTE(B662,"HO-","")),9999)</f>
        <v>903</v>
      </c>
      <c r="D662" s="4" t="s">
        <v>1864</v>
      </c>
      <c r="E662" s="4" t="s">
        <v>1865</v>
      </c>
      <c r="F662" s="22" t="s">
        <v>3275</v>
      </c>
      <c r="G662" s="4" t="s">
        <v>135</v>
      </c>
      <c r="H662" s="4" t="s">
        <v>40</v>
      </c>
      <c r="I662" s="4" t="s">
        <v>136</v>
      </c>
      <c r="J662" s="4"/>
      <c r="K662" s="4"/>
      <c r="L662" s="4" t="s">
        <v>975</v>
      </c>
      <c r="M662" s="4"/>
      <c r="N662" s="4"/>
      <c r="O662" s="4"/>
      <c r="P662" s="4"/>
      <c r="Q662" s="4"/>
      <c r="R662" s="22"/>
      <c r="S662" s="4"/>
      <c r="T662" s="4" t="str">
        <f>IFERROR(VLOOKUP(UPPER(S662),LandGrants[],7,FALSE),"")</f>
        <v/>
      </c>
      <c r="U662" s="4" t="str">
        <f>IFERROR(VLOOKUP(S662,LandGrants[],9,FALSE),"")</f>
        <v/>
      </c>
      <c r="V662" s="5"/>
      <c r="W662" s="5"/>
      <c r="X662" s="5"/>
      <c r="Y662" s="5"/>
      <c r="Z662" s="5"/>
      <c r="AA662" s="5"/>
      <c r="AB662" s="5"/>
      <c r="AC662" s="5">
        <f>VALUE(SUBSTITUTE(SUBSTITUTE(SUBSTITUTE(RIGHT(B662,4),"HO",""),"O",""),"-",""))</f>
        <v>903</v>
      </c>
      <c r="AD662" s="5"/>
      <c r="AE662" s="5" t="str">
        <f>IF(ISBLANK(M662),"",IF(ISBLANK(N662),"",N662 &amp; " ") &amp; M662 &amp; " built in " &amp;R662 &amp; " on a tract of land called " &amp; S662 &amp; " patented by " &amp; TRIM(T662) &amp; " in " &amp; U662 &amp; ";  Original owner(s): " &amp; Q662)</f>
        <v/>
      </c>
      <c r="AF662" s="5" t="str">
        <f>"https://mht.maryland.gov/secure/medusa/PDF/Howard/"&amp;B662&amp;".pdf"</f>
        <v>https://mht.maryland.gov/secure/medusa/PDF/Howard/HO-903.pdf</v>
      </c>
    </row>
    <row r="663" spans="1:32" ht="57.6" x14ac:dyDescent="0.55000000000000004">
      <c r="A663" s="103" t="str">
        <f>HYPERLINK(AF663,B663)</f>
        <v>HO-1094</v>
      </c>
      <c r="B663" t="s">
        <v>1866</v>
      </c>
      <c r="C663">
        <f>IFERROR(VALUE(SUBSTITUTE(B663,"HO-","")),9999)</f>
        <v>1094</v>
      </c>
      <c r="D663" s="4" t="s">
        <v>1867</v>
      </c>
      <c r="E663" s="4" t="s">
        <v>140</v>
      </c>
      <c r="F663" s="22" t="s">
        <v>2585</v>
      </c>
      <c r="G663" s="4" t="s">
        <v>140</v>
      </c>
      <c r="H663" s="4" t="s">
        <v>376</v>
      </c>
      <c r="I663" s="4" t="s">
        <v>136</v>
      </c>
      <c r="J663" s="4"/>
      <c r="K663" s="4"/>
      <c r="L663" s="4" t="s">
        <v>975</v>
      </c>
      <c r="M663" s="4"/>
      <c r="N663" s="4"/>
      <c r="O663" s="4"/>
      <c r="P663" s="4"/>
      <c r="Q663" s="4"/>
      <c r="R663" s="22"/>
      <c r="S663" s="4"/>
      <c r="T663" s="4" t="str">
        <f>IFERROR(VLOOKUP(UPPER(S663),LandGrants[],7,FALSE),"")</f>
        <v/>
      </c>
      <c r="U663" s="4" t="str">
        <f>IFERROR(VLOOKUP(S663,LandGrants[],9,FALSE),"")</f>
        <v/>
      </c>
      <c r="V663" s="5"/>
      <c r="W663" s="5"/>
      <c r="X663" s="5"/>
      <c r="Y663" s="5"/>
      <c r="Z663" s="5"/>
      <c r="AA663" s="5"/>
      <c r="AB663" s="5"/>
      <c r="AC663" s="5">
        <f>VALUE(SUBSTITUTE(SUBSTITUTE(SUBSTITUTE(RIGHT(B663,4),"HO",""),"O",""),"-",""))</f>
        <v>1094</v>
      </c>
      <c r="AD663" s="5"/>
      <c r="AE663" s="5" t="str">
        <f>IF(ISBLANK(M663),"",IF(ISBLANK(N663),"",N663 &amp; " ") &amp; M663 &amp; " built in " &amp;R663 &amp; " on a tract of land called " &amp; S663 &amp; " patented by " &amp; TRIM(T663) &amp; " in " &amp; U663 &amp; ";  Original owner(s): " &amp; Q663)</f>
        <v/>
      </c>
      <c r="AF663" s="5" t="str">
        <f>"https://mht.maryland.gov/secure/medusa/PDF/Howard/"&amp;B663&amp;".pdf"</f>
        <v>https://mht.maryland.gov/secure/medusa/PDF/Howard/HO-1094.pdf</v>
      </c>
    </row>
    <row r="664" spans="1:32" ht="57.6" x14ac:dyDescent="0.55000000000000004">
      <c r="A664" s="103" t="str">
        <f>HYPERLINK(AF664,B664)</f>
        <v>HO-1034</v>
      </c>
      <c r="B664" t="s">
        <v>1868</v>
      </c>
      <c r="C664">
        <f>IFERROR(VALUE(SUBSTITUTE(B664,"HO-","")),9999)</f>
        <v>1034</v>
      </c>
      <c r="D664" s="4" t="s">
        <v>1869</v>
      </c>
      <c r="E664" s="4" t="s">
        <v>1870</v>
      </c>
      <c r="F664" s="22" t="s">
        <v>3276</v>
      </c>
      <c r="G664" s="4" t="s">
        <v>3277</v>
      </c>
      <c r="H664" s="4" t="s">
        <v>212</v>
      </c>
      <c r="I664" s="4" t="s">
        <v>136</v>
      </c>
      <c r="J664" s="4"/>
      <c r="K664" s="4"/>
      <c r="L664" s="4" t="s">
        <v>975</v>
      </c>
      <c r="M664" s="4"/>
      <c r="N664" s="4"/>
      <c r="O664" s="4"/>
      <c r="P664" s="4"/>
      <c r="Q664" s="4"/>
      <c r="R664" s="22"/>
      <c r="S664" s="4"/>
      <c r="T664" s="4" t="str">
        <f>IFERROR(VLOOKUP(UPPER(S664),LandGrants[],7,FALSE),"")</f>
        <v/>
      </c>
      <c r="U664" s="4" t="str">
        <f>IFERROR(VLOOKUP(S664,LandGrants[],9,FALSE),"")</f>
        <v/>
      </c>
      <c r="V664" s="5"/>
      <c r="W664" s="5"/>
      <c r="X664" s="5"/>
      <c r="Y664" s="5"/>
      <c r="Z664" s="5"/>
      <c r="AA664" s="5"/>
      <c r="AB664" s="5"/>
      <c r="AC664" s="5">
        <f>VALUE(SUBSTITUTE(SUBSTITUTE(SUBSTITUTE(RIGHT(B664,4),"HO",""),"O",""),"-",""))</f>
        <v>1034</v>
      </c>
      <c r="AD664" s="5"/>
      <c r="AE664" s="5" t="str">
        <f>IF(ISBLANK(M664),"",IF(ISBLANK(N664),"",N664 &amp; " ") &amp; M664 &amp; " built in " &amp;R664 &amp; " on a tract of land called " &amp; S664 &amp; " patented by " &amp; TRIM(T664) &amp; " in " &amp; U664 &amp; ";  Original owner(s): " &amp; Q664)</f>
        <v/>
      </c>
      <c r="AF664" s="5" t="str">
        <f>"https://mht.maryland.gov/secure/medusa/PDF/Howard/"&amp;B664&amp;".pdf"</f>
        <v>https://mht.maryland.gov/secure/medusa/PDF/Howard/HO-1034.pdf</v>
      </c>
    </row>
    <row r="665" spans="1:32" ht="57.6" x14ac:dyDescent="0.55000000000000004">
      <c r="A665" s="103" t="str">
        <f>HYPERLINK(AF665,B665)</f>
        <v>HO-868</v>
      </c>
      <c r="B665" t="s">
        <v>1871</v>
      </c>
      <c r="C665">
        <f>IFERROR(VALUE(SUBSTITUTE(B665,"HO-","")),9999)</f>
        <v>868</v>
      </c>
      <c r="D665" s="4" t="s">
        <v>1872</v>
      </c>
      <c r="E665" s="4" t="s">
        <v>1873</v>
      </c>
      <c r="F665" s="22" t="s">
        <v>3278</v>
      </c>
      <c r="G665" s="4" t="s">
        <v>3279</v>
      </c>
      <c r="H665" s="4" t="s">
        <v>198</v>
      </c>
      <c r="I665" s="4" t="s">
        <v>136</v>
      </c>
      <c r="J665" s="4"/>
      <c r="K665" s="4"/>
      <c r="L665" s="4" t="s">
        <v>975</v>
      </c>
      <c r="M665" s="4" t="s">
        <v>5641</v>
      </c>
      <c r="N665" s="4" t="s">
        <v>5973</v>
      </c>
      <c r="O665" s="4"/>
      <c r="P665" s="4" t="s">
        <v>5644</v>
      </c>
      <c r="Q665" s="4" t="s">
        <v>5642</v>
      </c>
      <c r="R665" s="22" t="s">
        <v>5643</v>
      </c>
      <c r="S665" s="4" t="s">
        <v>5647</v>
      </c>
      <c r="T665" s="4" t="str">
        <f>IFERROR(VLOOKUP(UPPER(S665),LandGrants[],7,FALSE),"")</f>
        <v>1764-11</v>
      </c>
      <c r="U665" s="4" t="str">
        <f>IFERROR(VLOOKUP(S665,LandGrants[],9,FALSE),"")</f>
        <v xml:space="preserve"> Edward  Dorsey</v>
      </c>
      <c r="V665" s="5"/>
      <c r="W665" s="5"/>
      <c r="X665" s="5"/>
      <c r="Y665" s="5"/>
      <c r="Z665" s="5"/>
      <c r="AA665" s="5"/>
      <c r="AB665" s="5"/>
      <c r="AC665" s="5">
        <f>VALUE(SUBSTITUTE(SUBSTITUTE(SUBSTITUTE(RIGHT(B665,4),"HO",""),"O",""),"-",""))</f>
        <v>868</v>
      </c>
      <c r="AD665" s="5" t="s">
        <v>5961</v>
      </c>
      <c r="AE665" s="5" t="str">
        <f>IF(ISBLANK(M665),"",IF(ISBLANK(N665),"",N665 &amp; " ") &amp; M665 &amp; " built in " &amp;R665 &amp; " on a tract of land called " &amp; S665 &amp; " patented by " &amp; TRIM(T665) &amp; " in " &amp; U665 &amp; ";  Original owner(s): " &amp; Q665)</f>
        <v>Privately-owned 2 story 3 bay frame house built in 1862 (circa) on a tract of land called Hay Meadow patented by 1764-11 in  Edward  Dorsey;  Original owner(s): Richard Burgess built the house</v>
      </c>
      <c r="AF665" s="5" t="str">
        <f>"https://mht.maryland.gov/secure/medusa/PDF/Howard/"&amp;B665&amp;".pdf"</f>
        <v>https://mht.maryland.gov/secure/medusa/PDF/Howard/HO-868.pdf</v>
      </c>
    </row>
    <row r="666" spans="1:32" ht="57.6" x14ac:dyDescent="0.55000000000000004">
      <c r="A666" s="103" t="str">
        <f>HYPERLINK(AF666,B666)</f>
        <v>HO-870</v>
      </c>
      <c r="B666" t="s">
        <v>1874</v>
      </c>
      <c r="C666">
        <f>IFERROR(VALUE(SUBSTITUTE(B666,"HO-","")),9999)</f>
        <v>870</v>
      </c>
      <c r="D666" s="4" t="s">
        <v>1875</v>
      </c>
      <c r="E666" s="4" t="s">
        <v>1876</v>
      </c>
      <c r="F666" s="22" t="s">
        <v>3280</v>
      </c>
      <c r="G666" s="4" t="s">
        <v>3246</v>
      </c>
      <c r="H666" s="4" t="s">
        <v>234</v>
      </c>
      <c r="I666" s="4" t="s">
        <v>136</v>
      </c>
      <c r="J666" s="4"/>
      <c r="K666" s="4"/>
      <c r="L666" s="4" t="s">
        <v>2581</v>
      </c>
      <c r="M666" s="4"/>
      <c r="N666" s="4"/>
      <c r="O666" s="4"/>
      <c r="P666" s="4"/>
      <c r="Q666" s="4"/>
      <c r="R666" s="22"/>
      <c r="S666" s="4"/>
      <c r="T666" s="4" t="str">
        <f>IFERROR(VLOOKUP(UPPER(S666),LandGrants[],7,FALSE),"")</f>
        <v/>
      </c>
      <c r="U666" s="4" t="str">
        <f>IFERROR(VLOOKUP(S666,LandGrants[],9,FALSE),"")</f>
        <v/>
      </c>
      <c r="V666" s="5"/>
      <c r="W666" s="5"/>
      <c r="X666" s="5"/>
      <c r="Y666" s="5"/>
      <c r="Z666" s="5"/>
      <c r="AA666" s="5"/>
      <c r="AB666" s="5"/>
      <c r="AC666" s="5">
        <f>VALUE(SUBSTITUTE(SUBSTITUTE(SUBSTITUTE(RIGHT(B666,4),"HO",""),"O",""),"-",""))</f>
        <v>870</v>
      </c>
      <c r="AD666" s="5"/>
      <c r="AE666" s="5" t="str">
        <f>IF(ISBLANK(M666),"",IF(ISBLANK(N666),"",N666 &amp; " ") &amp; M666 &amp; " built in " &amp;R666 &amp; " on a tract of land called " &amp; S666 &amp; " patented by " &amp; TRIM(T666) &amp; " in " &amp; U666 &amp; ";  Original owner(s): " &amp; Q666)</f>
        <v/>
      </c>
      <c r="AF666" s="5" t="str">
        <f>"https://mht.maryland.gov/secure/medusa/PDF/Howard/"&amp;B666&amp;".pdf"</f>
        <v>https://mht.maryland.gov/secure/medusa/PDF/Howard/HO-870.pdf</v>
      </c>
    </row>
    <row r="667" spans="1:32" ht="86.4" x14ac:dyDescent="0.55000000000000004">
      <c r="A667" s="103" t="str">
        <f>HYPERLINK(AF667,B667)</f>
        <v>HO-907</v>
      </c>
      <c r="B667" t="s">
        <v>1877</v>
      </c>
      <c r="C667">
        <f>IFERROR(VALUE(SUBSTITUTE(B667,"HO-","")),9999)</f>
        <v>907</v>
      </c>
      <c r="D667" s="4" t="s">
        <v>13</v>
      </c>
      <c r="E667" s="4" t="s">
        <v>1878</v>
      </c>
      <c r="F667" s="22" t="s">
        <v>3281</v>
      </c>
      <c r="G667" s="4" t="s">
        <v>1339</v>
      </c>
      <c r="H667" s="4" t="s">
        <v>40</v>
      </c>
      <c r="I667" s="4" t="s">
        <v>136</v>
      </c>
      <c r="J667" s="4"/>
      <c r="K667" s="4"/>
      <c r="L667" s="4" t="s">
        <v>2581</v>
      </c>
      <c r="M667" s="4" t="s">
        <v>4737</v>
      </c>
      <c r="N667" s="4" t="s">
        <v>5973</v>
      </c>
      <c r="O667" s="4"/>
      <c r="P667" s="4"/>
      <c r="Q667" s="4" t="s">
        <v>4738</v>
      </c>
      <c r="R667" s="22" t="s">
        <v>4796</v>
      </c>
      <c r="S667" s="4" t="s">
        <v>4299</v>
      </c>
      <c r="T667" s="4" t="str">
        <f>IFERROR(VLOOKUP(UPPER(S667),LandGrants[],7,FALSE),"")</f>
        <v>1719-05</v>
      </c>
      <c r="U667" s="4" t="str">
        <f>IFERROR(VLOOKUP(S667,LandGrants[],9,FALSE),"")</f>
        <v xml:space="preserve"> Thomas  Worthington</v>
      </c>
      <c r="V667" s="5"/>
      <c r="W667" s="5"/>
      <c r="X667" s="5"/>
      <c r="Y667" s="5"/>
      <c r="Z667" s="5"/>
      <c r="AA667" s="5"/>
      <c r="AB667" s="5"/>
      <c r="AC667" s="5">
        <f>VALUE(SUBSTITUTE(SUBSTITUTE(SUBSTITUTE(RIGHT(B667,4),"HO",""),"O",""),"-",""))</f>
        <v>907</v>
      </c>
      <c r="AD667" s="5"/>
      <c r="AE667" s="5" t="str">
        <f>IF(ISBLANK(M667),"",IF(ISBLANK(N667),"",N667 &amp; " ") &amp; M667 &amp; " built in " &amp;R667 &amp; " on a tract of land called " &amp; S667 &amp; " patented by " &amp; TRIM(T667) &amp; " in " &amp; U667 &amp; ";  Original owner(s): " &amp; Q667)</f>
        <v>Privately-owned log and frame house built in 1781 (circa) on a tract of land called Altogether patented by 1719-05 in  Thomas  Worthington;  Original owner(s): Nicholas and Ariana Worthington Watkins were deeded the land by her father Thomas Worthington and apparently built the first log house that was later incorporated into a larger frame house</v>
      </c>
      <c r="AF667" s="5" t="str">
        <f>"https://mht.maryland.gov/secure/medusa/PDF/Howard/"&amp;B667&amp;".pdf"</f>
        <v>https://mht.maryland.gov/secure/medusa/PDF/Howard/HO-907.pdf</v>
      </c>
    </row>
    <row r="668" spans="1:32" ht="57.6" x14ac:dyDescent="0.55000000000000004">
      <c r="A668" s="103" t="str">
        <f>HYPERLINK(AF668,B668)</f>
        <v>HO-544</v>
      </c>
      <c r="B668" t="s">
        <v>1879</v>
      </c>
      <c r="C668">
        <f>IFERROR(VALUE(SUBSTITUTE(B668,"HO-","")),9999)</f>
        <v>544</v>
      </c>
      <c r="D668" s="4" t="s">
        <v>1880</v>
      </c>
      <c r="E668" s="4" t="s">
        <v>1881</v>
      </c>
      <c r="F668" s="22" t="s">
        <v>3094</v>
      </c>
      <c r="G668" s="4" t="s">
        <v>915</v>
      </c>
      <c r="H668" s="4" t="s">
        <v>51</v>
      </c>
      <c r="I668" s="4"/>
      <c r="J668" s="4"/>
      <c r="K668" s="4"/>
      <c r="L668" s="4" t="s">
        <v>2581</v>
      </c>
      <c r="M668" s="4"/>
      <c r="N668" s="4"/>
      <c r="O668" s="4"/>
      <c r="P668" s="4"/>
      <c r="Q668" s="4"/>
      <c r="R668" s="22"/>
      <c r="S668" s="4"/>
      <c r="T668" s="4" t="str">
        <f>IFERROR(VLOOKUP(UPPER(S668),LandGrants[],7,FALSE),"")</f>
        <v/>
      </c>
      <c r="U668" s="4" t="str">
        <f>IFERROR(VLOOKUP(S668,LandGrants[],9,FALSE),"")</f>
        <v/>
      </c>
      <c r="V668" s="5"/>
      <c r="W668" s="5"/>
      <c r="X668" s="5"/>
      <c r="Y668" s="5"/>
      <c r="Z668" s="5"/>
      <c r="AA668" s="5"/>
      <c r="AB668" s="5"/>
      <c r="AC668" s="5">
        <f>VALUE(SUBSTITUTE(SUBSTITUTE(SUBSTITUTE(RIGHT(B668,4),"HO",""),"O",""),"-",""))</f>
        <v>544</v>
      </c>
      <c r="AD668" s="5"/>
      <c r="AE668" s="5" t="str">
        <f>IF(ISBLANK(M668),"",IF(ISBLANK(N668),"",N668 &amp; " ") &amp; M668 &amp; " built in " &amp;R668 &amp; " on a tract of land called " &amp; S668 &amp; " patented by " &amp; TRIM(T668) &amp; " in " &amp; U668 &amp; ";  Original owner(s): " &amp; Q668)</f>
        <v/>
      </c>
      <c r="AF668" s="5" t="str">
        <f>"https://mht.maryland.gov/secure/medusa/PDF/Howard/"&amp;B668&amp;".pdf"</f>
        <v>https://mht.maryland.gov/secure/medusa/PDF/Howard/HO-544.pdf</v>
      </c>
    </row>
    <row r="669" spans="1:32" ht="57.6" x14ac:dyDescent="0.55000000000000004">
      <c r="A669" s="103" t="str">
        <f>HYPERLINK(AF669,B669)</f>
        <v>HO-644</v>
      </c>
      <c r="B669" t="s">
        <v>1882</v>
      </c>
      <c r="C669">
        <f>IFERROR(VALUE(SUBSTITUTE(B669,"HO-","")),9999)</f>
        <v>644</v>
      </c>
      <c r="D669" s="4" t="s">
        <v>1883</v>
      </c>
      <c r="E669" s="4" t="s">
        <v>1884</v>
      </c>
      <c r="F669" s="22" t="s">
        <v>3282</v>
      </c>
      <c r="G669" s="4" t="s">
        <v>3283</v>
      </c>
      <c r="H669" s="4" t="s">
        <v>396</v>
      </c>
      <c r="I669" s="4" t="s">
        <v>136</v>
      </c>
      <c r="J669" s="4"/>
      <c r="K669" s="4"/>
      <c r="L669" s="4" t="s">
        <v>975</v>
      </c>
      <c r="M669" s="4"/>
      <c r="N669" s="4" t="s">
        <v>2604</v>
      </c>
      <c r="O669" s="4">
        <v>2007</v>
      </c>
      <c r="P669" s="4"/>
      <c r="Q669" s="4"/>
      <c r="R669" s="22"/>
      <c r="S669" s="4"/>
      <c r="T669" s="4" t="str">
        <f>IFERROR(VLOOKUP(UPPER(S669),LandGrants[],7,FALSE),"")</f>
        <v/>
      </c>
      <c r="U669" s="4" t="str">
        <f>IFERROR(VLOOKUP(S669,LandGrants[],9,FALSE),"")</f>
        <v/>
      </c>
      <c r="V669" s="5"/>
      <c r="W669" s="5"/>
      <c r="X669" s="5"/>
      <c r="Y669" s="5"/>
      <c r="Z669" s="5"/>
      <c r="AA669" s="5"/>
      <c r="AB669" s="5"/>
      <c r="AC669" s="5">
        <f>VALUE(SUBSTITUTE(SUBSTITUTE(SUBSTITUTE(RIGHT(B669,4),"HO",""),"O",""),"-",""))</f>
        <v>644</v>
      </c>
      <c r="AD669" s="5"/>
      <c r="AE669" s="5" t="str">
        <f>IF(ISBLANK(M669),"",IF(ISBLANK(N669),"",N669 &amp; " ") &amp; M669 &amp; " built in " &amp;R669 &amp; " on a tract of land called " &amp; S669 &amp; " patented by " &amp; TRIM(T669) &amp; " in " &amp; U669 &amp; ";  Original owner(s): " &amp; Q669)</f>
        <v/>
      </c>
      <c r="AF669" s="5" t="str">
        <f>"https://mht.maryland.gov/secure/medusa/PDF/Howard/"&amp;B669&amp;".pdf"</f>
        <v>https://mht.maryland.gov/secure/medusa/PDF/Howard/HO-644.pdf</v>
      </c>
    </row>
    <row r="670" spans="1:32" ht="57.6" x14ac:dyDescent="0.55000000000000004">
      <c r="A670" s="103" t="str">
        <f>HYPERLINK(AF670,B670)</f>
        <v>HO-249</v>
      </c>
      <c r="B670" t="s">
        <v>1885</v>
      </c>
      <c r="C670">
        <f>IFERROR(VALUE(SUBSTITUTE(B670,"HO-","")),9999)</f>
        <v>249</v>
      </c>
      <c r="D670" s="4" t="s">
        <v>1886</v>
      </c>
      <c r="E670" s="4" t="s">
        <v>1887</v>
      </c>
      <c r="F670" s="22" t="s">
        <v>3284</v>
      </c>
      <c r="G670" s="4" t="s">
        <v>284</v>
      </c>
      <c r="H670" s="4" t="s">
        <v>82</v>
      </c>
      <c r="I670" s="4"/>
      <c r="J670" s="4"/>
      <c r="K670" s="4"/>
      <c r="L670" s="4" t="s">
        <v>975</v>
      </c>
      <c r="M670" s="4"/>
      <c r="N670" s="4"/>
      <c r="O670" s="4"/>
      <c r="P670" s="4"/>
      <c r="Q670" s="4"/>
      <c r="R670" s="22"/>
      <c r="S670" s="4"/>
      <c r="T670" s="4" t="str">
        <f>IFERROR(VLOOKUP(UPPER(S670),LandGrants[],7,FALSE),"")</f>
        <v/>
      </c>
      <c r="U670" s="4" t="str">
        <f>IFERROR(VLOOKUP(S670,LandGrants[],9,FALSE),"")</f>
        <v/>
      </c>
      <c r="V670" s="5"/>
      <c r="W670" s="5"/>
      <c r="X670" s="5"/>
      <c r="Y670" s="5"/>
      <c r="Z670" s="5"/>
      <c r="AA670" s="5"/>
      <c r="AB670" s="5"/>
      <c r="AC670" s="5">
        <f>VALUE(SUBSTITUTE(SUBSTITUTE(SUBSTITUTE(RIGHT(B670,4),"HO",""),"O",""),"-",""))</f>
        <v>249</v>
      </c>
      <c r="AD670" s="5"/>
      <c r="AE670" s="5" t="str">
        <f>IF(ISBLANK(M670),"",IF(ISBLANK(N670),"",N670 &amp; " ") &amp; M670 &amp; " built in " &amp;R670 &amp; " on a tract of land called " &amp; S670 &amp; " patented by " &amp; TRIM(T670) &amp; " in " &amp; U670 &amp; ";  Original owner(s): " &amp; Q670)</f>
        <v/>
      </c>
      <c r="AF670" s="5" t="str">
        <f>"https://mht.maryland.gov/secure/medusa/PDF/Howard/"&amp;B670&amp;".pdf"</f>
        <v>https://mht.maryland.gov/secure/medusa/PDF/Howard/HO-249.pdf</v>
      </c>
    </row>
    <row r="671" spans="1:32" ht="57.6" x14ac:dyDescent="0.55000000000000004">
      <c r="A671" s="103" t="str">
        <f>HYPERLINK(AF671,B671)</f>
        <v>HO-930</v>
      </c>
      <c r="B671" t="s">
        <v>1888</v>
      </c>
      <c r="C671">
        <f>IFERROR(VALUE(SUBSTITUTE(B671,"HO-","")),9999)</f>
        <v>930</v>
      </c>
      <c r="D671" s="4" t="s">
        <v>1889</v>
      </c>
      <c r="E671" s="4" t="s">
        <v>1890</v>
      </c>
      <c r="F671" s="22" t="s">
        <v>2585</v>
      </c>
      <c r="G671" s="4" t="s">
        <v>1890</v>
      </c>
      <c r="H671" s="4" t="s">
        <v>314</v>
      </c>
      <c r="I671" s="4" t="s">
        <v>136</v>
      </c>
      <c r="J671" s="4"/>
      <c r="K671" s="4"/>
      <c r="L671" s="4" t="s">
        <v>2581</v>
      </c>
      <c r="M671" s="4"/>
      <c r="N671" s="4"/>
      <c r="O671" s="4"/>
      <c r="P671" s="4"/>
      <c r="Q671" s="4"/>
      <c r="R671" s="22"/>
      <c r="S671" s="4" t="s">
        <v>8328</v>
      </c>
      <c r="T671" s="4" t="str">
        <f>IFERROR(VLOOKUP(UPPER(S671),LandGrants[],7,FALSE),"")</f>
        <v>1730-05</v>
      </c>
      <c r="U671" s="4" t="str">
        <f>IFERROR(VLOOKUP(S671,LandGrants[],9,FALSE),"")</f>
        <v xml:space="preserve"> Samuel  Duvall</v>
      </c>
      <c r="V671" s="5"/>
      <c r="W671" s="5"/>
      <c r="X671" s="5"/>
      <c r="Y671" s="5"/>
      <c r="Z671" s="5"/>
      <c r="AA671" s="5"/>
      <c r="AB671" s="5"/>
      <c r="AC671" s="5">
        <f>VALUE(SUBSTITUTE(SUBSTITUTE(SUBSTITUTE(RIGHT(B671,4),"HO",""),"O",""),"-",""))</f>
        <v>930</v>
      </c>
      <c r="AD671" s="5"/>
      <c r="AE671" s="5" t="str">
        <f>IF(ISBLANK(M671),"",IF(ISBLANK(N671),"",N671 &amp; " ") &amp; M671 &amp; " built in " &amp;R671 &amp; " on a tract of land called " &amp; S671 &amp; " patented by " &amp; TRIM(T671) &amp; " in " &amp; U671 &amp; ";  Original owner(s): " &amp; Q671)</f>
        <v/>
      </c>
      <c r="AF671" s="5" t="str">
        <f>"https://mht.maryland.gov/secure/medusa/PDF/Howard/"&amp;B671&amp;".pdf"</f>
        <v>https://mht.maryland.gov/secure/medusa/PDF/Howard/HO-930.pdf</v>
      </c>
    </row>
    <row r="672" spans="1:32" ht="57.6" x14ac:dyDescent="0.55000000000000004">
      <c r="A672" s="103" t="str">
        <f>HYPERLINK(AF672,B672)</f>
        <v>HO-158</v>
      </c>
      <c r="B672" t="s">
        <v>1891</v>
      </c>
      <c r="C672">
        <f>IFERROR(VALUE(SUBSTITUTE(B672,"HO-","")),9999)</f>
        <v>158</v>
      </c>
      <c r="D672" s="4" t="s">
        <v>1892</v>
      </c>
      <c r="E672" s="4" t="s">
        <v>1560</v>
      </c>
      <c r="F672" s="22" t="s">
        <v>2585</v>
      </c>
      <c r="G672" s="4" t="s">
        <v>1560</v>
      </c>
      <c r="H672" s="4" t="s">
        <v>36</v>
      </c>
      <c r="I672" s="4"/>
      <c r="J672" s="4"/>
      <c r="K672" s="4"/>
      <c r="L672" s="4" t="s">
        <v>975</v>
      </c>
      <c r="M672" s="4"/>
      <c r="N672" s="4"/>
      <c r="O672" s="4"/>
      <c r="P672" s="4"/>
      <c r="Q672" s="4"/>
      <c r="R672" s="22"/>
      <c r="S672" s="4"/>
      <c r="T672" s="4" t="str">
        <f>IFERROR(VLOOKUP(UPPER(S672),LandGrants[],7,FALSE),"")</f>
        <v/>
      </c>
      <c r="U672" s="4" t="str">
        <f>IFERROR(VLOOKUP(S672,LandGrants[],9,FALSE),"")</f>
        <v/>
      </c>
      <c r="V672" s="5"/>
      <c r="W672" s="5"/>
      <c r="X672" s="5"/>
      <c r="Y672" s="5"/>
      <c r="Z672" s="5"/>
      <c r="AA672" s="5"/>
      <c r="AB672" s="5"/>
      <c r="AC672" s="5">
        <f>VALUE(SUBSTITUTE(SUBSTITUTE(SUBSTITUTE(RIGHT(B672,4),"HO",""),"O",""),"-",""))</f>
        <v>158</v>
      </c>
      <c r="AD672" s="5"/>
      <c r="AE672" s="5" t="str">
        <f>IF(ISBLANK(M672),"",IF(ISBLANK(N672),"",N672 &amp; " ") &amp; M672 &amp; " built in " &amp;R672 &amp; " on a tract of land called " &amp; S672 &amp; " patented by " &amp; TRIM(T672) &amp; " in " &amp; U672 &amp; ";  Original owner(s): " &amp; Q672)</f>
        <v/>
      </c>
      <c r="AF672" s="5" t="str">
        <f>"https://mht.maryland.gov/secure/medusa/PDF/Howard/"&amp;B672&amp;".pdf"</f>
        <v>https://mht.maryland.gov/secure/medusa/PDF/Howard/HO-158.pdf</v>
      </c>
    </row>
    <row r="673" spans="1:32" ht="57.6" x14ac:dyDescent="0.55000000000000004">
      <c r="A673" s="103" t="str">
        <f>HYPERLINK(AF673,B673)</f>
        <v>HO-106</v>
      </c>
      <c r="B673" t="s">
        <v>1893</v>
      </c>
      <c r="C673">
        <f>IFERROR(VALUE(SUBSTITUTE(B673,"HO-","")),9999)</f>
        <v>106</v>
      </c>
      <c r="D673" s="4" t="s">
        <v>1894</v>
      </c>
      <c r="E673" s="4" t="s">
        <v>743</v>
      </c>
      <c r="F673" s="22" t="s">
        <v>2585</v>
      </c>
      <c r="G673" s="4" t="s">
        <v>743</v>
      </c>
      <c r="H673" s="4" t="s">
        <v>51</v>
      </c>
      <c r="I673" s="4"/>
      <c r="J673" s="4"/>
      <c r="K673" s="4"/>
      <c r="L673" s="4" t="s">
        <v>975</v>
      </c>
      <c r="M673" s="4"/>
      <c r="N673" s="4"/>
      <c r="O673" s="4"/>
      <c r="P673" s="4"/>
      <c r="Q673" s="4"/>
      <c r="R673" s="22"/>
      <c r="S673" s="4"/>
      <c r="T673" s="4" t="str">
        <f>IFERROR(VLOOKUP(UPPER(S673),LandGrants[],7,FALSE),"")</f>
        <v/>
      </c>
      <c r="U673" s="4" t="str">
        <f>IFERROR(VLOOKUP(S673,LandGrants[],9,FALSE),"")</f>
        <v/>
      </c>
      <c r="V673" s="5"/>
      <c r="W673" s="5"/>
      <c r="X673" s="5"/>
      <c r="Y673" s="5"/>
      <c r="Z673" s="5"/>
      <c r="AA673" s="5"/>
      <c r="AB673" s="5"/>
      <c r="AC673" s="5">
        <f>VALUE(SUBSTITUTE(SUBSTITUTE(SUBSTITUTE(RIGHT(B673,4),"HO",""),"O",""),"-",""))</f>
        <v>106</v>
      </c>
      <c r="AD673" s="5"/>
      <c r="AE673" s="5" t="str">
        <f>IF(ISBLANK(M673),"",IF(ISBLANK(N673),"",N673 &amp; " ") &amp; M673 &amp; " built in " &amp;R673 &amp; " on a tract of land called " &amp; S673 &amp; " patented by " &amp; TRIM(T673) &amp; " in " &amp; U673 &amp; ";  Original owner(s): " &amp; Q673)</f>
        <v/>
      </c>
      <c r="AF673" s="5" t="str">
        <f>"https://mht.maryland.gov/secure/medusa/PDF/Howard/"&amp;B673&amp;".pdf"</f>
        <v>https://mht.maryland.gov/secure/medusa/PDF/Howard/HO-106.pdf</v>
      </c>
    </row>
    <row r="674" spans="1:32" ht="57.6" x14ac:dyDescent="0.55000000000000004">
      <c r="A674" s="103" t="str">
        <f>HYPERLINK(AF674,B674)</f>
        <v>HO-005</v>
      </c>
      <c r="B674" t="s">
        <v>10151</v>
      </c>
      <c r="C674">
        <f>IFERROR(VALUE(SUBSTITUTE(B674,"HO-","")),9999)</f>
        <v>5</v>
      </c>
      <c r="D674" s="4" t="s">
        <v>14</v>
      </c>
      <c r="E674" s="4" t="s">
        <v>1895</v>
      </c>
      <c r="F674" s="22" t="s">
        <v>3285</v>
      </c>
      <c r="G674" s="4" t="s">
        <v>284</v>
      </c>
      <c r="H674" s="4" t="s">
        <v>123</v>
      </c>
      <c r="I674" s="4" t="s">
        <v>136</v>
      </c>
      <c r="J674" s="4"/>
      <c r="K674" s="4"/>
      <c r="L674" s="4" t="s">
        <v>975</v>
      </c>
      <c r="M674" s="4" t="s">
        <v>4790</v>
      </c>
      <c r="N674" s="4" t="s">
        <v>5973</v>
      </c>
      <c r="O674" s="4">
        <v>2004</v>
      </c>
      <c r="P674" s="4" t="s">
        <v>4791</v>
      </c>
      <c r="Q674" s="4" t="s">
        <v>4789</v>
      </c>
      <c r="R674" s="22" t="s">
        <v>4819</v>
      </c>
      <c r="S674" s="4" t="s">
        <v>4171</v>
      </c>
      <c r="T674" s="4" t="str">
        <f>IFERROR(VLOOKUP(UPPER(S674),LandGrants[],7,FALSE),"")</f>
        <v/>
      </c>
      <c r="U674" s="4" t="str">
        <f>IFERROR(VLOOKUP(S674,LandGrants[],9,FALSE),"")</f>
        <v/>
      </c>
      <c r="V674" s="5"/>
      <c r="W674" s="11" t="s">
        <v>14</v>
      </c>
      <c r="X674" s="5"/>
      <c r="Y674" s="5"/>
      <c r="Z674" s="5"/>
      <c r="AA674" s="5"/>
      <c r="AB674" s="5"/>
      <c r="AC674" s="5">
        <f>VALUE(SUBSTITUTE(SUBSTITUTE(SUBSTITUTE(RIGHT(B674,4),"HO",""),"O",""),"-",""))</f>
        <v>5</v>
      </c>
      <c r="AD674" s="5"/>
      <c r="AE674" s="5" t="str">
        <f>IF(ISBLANK(M674),"",IF(ISBLANK(N674),"",N674 &amp; " ") &amp; M674 &amp; " built in " &amp;R674 &amp; " on a tract of land called " &amp; S674 &amp; " patented by " &amp; TRIM(T674) &amp; " in " &amp; U674 &amp; ";  Original owner(s): " &amp; Q674)</f>
        <v>Privately-owned Stuccoed stone house built in 1808 on a tract of land called Repentance patented by  in ;  Original owner(s): Thomas Cook and then owned by Joshua Roberts.</v>
      </c>
      <c r="AF674" s="5" t="str">
        <f>"https://mht.maryland.gov/secure/medusa/PDF/Howard/"&amp;B674&amp;".pdf"</f>
        <v>https://mht.maryland.gov/secure/medusa/PDF/Howard/HO-005.pdf</v>
      </c>
    </row>
    <row r="675" spans="1:32" ht="57.6" x14ac:dyDescent="0.55000000000000004">
      <c r="A675" s="103" t="str">
        <f>HYPERLINK(AF675,B675)</f>
        <v>HO-636</v>
      </c>
      <c r="B675" t="s">
        <v>1896</v>
      </c>
      <c r="C675">
        <f>IFERROR(VALUE(SUBSTITUTE(B675,"HO-","")),9999)</f>
        <v>636</v>
      </c>
      <c r="D675" s="4" t="s">
        <v>1897</v>
      </c>
      <c r="E675" s="4" t="s">
        <v>1898</v>
      </c>
      <c r="F675" s="22" t="s">
        <v>3286</v>
      </c>
      <c r="G675" s="4" t="s">
        <v>2055</v>
      </c>
      <c r="H675" s="4" t="s">
        <v>374</v>
      </c>
      <c r="I675" s="4" t="s">
        <v>136</v>
      </c>
      <c r="J675" s="4"/>
      <c r="K675" s="4"/>
      <c r="L675" s="4" t="s">
        <v>2581</v>
      </c>
      <c r="M675" s="4"/>
      <c r="N675" s="4"/>
      <c r="O675" s="4"/>
      <c r="P675" s="4"/>
      <c r="Q675" s="4"/>
      <c r="R675" s="22"/>
      <c r="S675" s="4"/>
      <c r="T675" s="4" t="str">
        <f>IFERROR(VLOOKUP(UPPER(S675),LandGrants[],7,FALSE),"")</f>
        <v/>
      </c>
      <c r="U675" s="4" t="str">
        <f>IFERROR(VLOOKUP(S675,LandGrants[],9,FALSE),"")</f>
        <v/>
      </c>
      <c r="V675" s="5"/>
      <c r="W675" s="5"/>
      <c r="X675" s="5"/>
      <c r="Y675" s="5"/>
      <c r="Z675" s="5"/>
      <c r="AA675" s="5"/>
      <c r="AB675" s="5"/>
      <c r="AC675" s="5">
        <f>VALUE(SUBSTITUTE(SUBSTITUTE(SUBSTITUTE(RIGHT(B675,4),"HO",""),"O",""),"-",""))</f>
        <v>636</v>
      </c>
      <c r="AD675" s="5"/>
      <c r="AE675" s="5" t="str">
        <f>IF(ISBLANK(M675),"",IF(ISBLANK(N675),"",N675 &amp; " ") &amp; M675 &amp; " built in " &amp;R675 &amp; " on a tract of land called " &amp; S675 &amp; " patented by " &amp; TRIM(T675) &amp; " in " &amp; U675 &amp; ";  Original owner(s): " &amp; Q675)</f>
        <v/>
      </c>
      <c r="AF675" s="5" t="str">
        <f>"https://mht.maryland.gov/secure/medusa/PDF/Howard/"&amp;B675&amp;".pdf"</f>
        <v>https://mht.maryland.gov/secure/medusa/PDF/Howard/HO-636.pdf</v>
      </c>
    </row>
    <row r="676" spans="1:32" ht="57.6" x14ac:dyDescent="0.55000000000000004">
      <c r="A676" s="103" t="str">
        <f>HYPERLINK(AF676,B676)</f>
        <v>HO-562</v>
      </c>
      <c r="B676" t="s">
        <v>1899</v>
      </c>
      <c r="C676">
        <f>IFERROR(VALUE(SUBSTITUTE(B676,"HO-","")),9999)</f>
        <v>562</v>
      </c>
      <c r="D676" s="4" t="s">
        <v>1900</v>
      </c>
      <c r="E676" s="4" t="s">
        <v>1901</v>
      </c>
      <c r="F676" s="22" t="s">
        <v>3287</v>
      </c>
      <c r="G676" s="4" t="s">
        <v>3288</v>
      </c>
      <c r="H676" s="4" t="s">
        <v>36</v>
      </c>
      <c r="I676" s="4"/>
      <c r="J676" s="4"/>
      <c r="K676" s="4"/>
      <c r="L676" s="4" t="s">
        <v>975</v>
      </c>
      <c r="M676" s="4"/>
      <c r="N676" s="4"/>
      <c r="O676" s="4"/>
      <c r="P676" s="4"/>
      <c r="Q676" s="4"/>
      <c r="R676" s="22"/>
      <c r="S676" s="4"/>
      <c r="T676" s="4" t="str">
        <f>IFERROR(VLOOKUP(UPPER(S676),LandGrants[],7,FALSE),"")</f>
        <v/>
      </c>
      <c r="U676" s="4" t="str">
        <f>IFERROR(VLOOKUP(S676,LandGrants[],9,FALSE),"")</f>
        <v/>
      </c>
      <c r="V676" s="5"/>
      <c r="W676" s="5"/>
      <c r="X676" s="5"/>
      <c r="Y676" s="5"/>
      <c r="Z676" s="5"/>
      <c r="AA676" s="5"/>
      <c r="AB676" s="5"/>
      <c r="AC676" s="5">
        <f>VALUE(SUBSTITUTE(SUBSTITUTE(SUBSTITUTE(RIGHT(B676,4),"HO",""),"O",""),"-",""))</f>
        <v>562</v>
      </c>
      <c r="AD676" s="5"/>
      <c r="AE676" s="5" t="str">
        <f>IF(ISBLANK(M676),"",IF(ISBLANK(N676),"",N676 &amp; " ") &amp; M676 &amp; " built in " &amp;R676 &amp; " on a tract of land called " &amp; S676 &amp; " patented by " &amp; TRIM(T676) &amp; " in " &amp; U676 &amp; ";  Original owner(s): " &amp; Q676)</f>
        <v/>
      </c>
      <c r="AF676" s="5" t="str">
        <f>"https://mht.maryland.gov/secure/medusa/PDF/Howard/"&amp;B676&amp;".pdf"</f>
        <v>https://mht.maryland.gov/secure/medusa/PDF/Howard/HO-562.pdf</v>
      </c>
    </row>
    <row r="677" spans="1:32" ht="57.6" x14ac:dyDescent="0.55000000000000004">
      <c r="A677" s="103" t="str">
        <f>HYPERLINK(AF677,B677)</f>
        <v>HO-590</v>
      </c>
      <c r="B677" t="s">
        <v>1902</v>
      </c>
      <c r="C677">
        <f>IFERROR(VALUE(SUBSTITUTE(B677,"HO-","")),9999)</f>
        <v>590</v>
      </c>
      <c r="D677" s="4" t="s">
        <v>1903</v>
      </c>
      <c r="E677" s="4" t="s">
        <v>1904</v>
      </c>
      <c r="F677" s="22" t="s">
        <v>3289</v>
      </c>
      <c r="G677" s="4" t="s">
        <v>2921</v>
      </c>
      <c r="H677" s="4" t="s">
        <v>40</v>
      </c>
      <c r="I677" s="4" t="s">
        <v>136</v>
      </c>
      <c r="J677" s="4"/>
      <c r="K677" s="4"/>
      <c r="L677" s="4" t="s">
        <v>2589</v>
      </c>
      <c r="M677" s="4"/>
      <c r="N677" s="4"/>
      <c r="O677" s="4"/>
      <c r="P677" s="4"/>
      <c r="Q677" s="4"/>
      <c r="R677" s="22"/>
      <c r="S677" s="4"/>
      <c r="T677" s="4" t="str">
        <f>IFERROR(VLOOKUP(UPPER(S677),LandGrants[],7,FALSE),"")</f>
        <v/>
      </c>
      <c r="U677" s="4" t="str">
        <f>IFERROR(VLOOKUP(S677,LandGrants[],9,FALSE),"")</f>
        <v/>
      </c>
      <c r="V677" s="5"/>
      <c r="W677" s="5"/>
      <c r="X677" s="5"/>
      <c r="Y677" s="5"/>
      <c r="Z677" s="5"/>
      <c r="AA677" s="5"/>
      <c r="AB677" s="5"/>
      <c r="AC677" s="5">
        <f>VALUE(SUBSTITUTE(SUBSTITUTE(SUBSTITUTE(RIGHT(B677,4),"HO",""),"O",""),"-",""))</f>
        <v>590</v>
      </c>
      <c r="AD677" s="5"/>
      <c r="AE677" s="5" t="str">
        <f>IF(ISBLANK(M677),"",IF(ISBLANK(N677),"",N677 &amp; " ") &amp; M677 &amp; " built in " &amp;R677 &amp; " on a tract of land called " &amp; S677 &amp; " patented by " &amp; TRIM(T677) &amp; " in " &amp; U677 &amp; ";  Original owner(s): " &amp; Q677)</f>
        <v/>
      </c>
      <c r="AF677" s="5" t="str">
        <f>"https://mht.maryland.gov/secure/medusa/PDF/Howard/"&amp;B677&amp;".pdf"</f>
        <v>https://mht.maryland.gov/secure/medusa/PDF/Howard/HO-590.pdf</v>
      </c>
    </row>
    <row r="678" spans="1:32" ht="57.6" x14ac:dyDescent="0.55000000000000004">
      <c r="A678" s="103" t="str">
        <f>HYPERLINK(AF678,B678)</f>
        <v>HO-151</v>
      </c>
      <c r="B678" t="s">
        <v>1905</v>
      </c>
      <c r="C678">
        <f>IFERROR(VALUE(SUBSTITUTE(B678,"HO-","")),9999)</f>
        <v>151</v>
      </c>
      <c r="D678" s="4" t="s">
        <v>1906</v>
      </c>
      <c r="E678" s="4" t="s">
        <v>1907</v>
      </c>
      <c r="F678" s="22" t="s">
        <v>3290</v>
      </c>
      <c r="G678" s="4" t="s">
        <v>2677</v>
      </c>
      <c r="H678" s="4" t="s">
        <v>47</v>
      </c>
      <c r="I678" s="4"/>
      <c r="J678" s="4"/>
      <c r="K678" s="4"/>
      <c r="L678" s="4" t="s">
        <v>2585</v>
      </c>
      <c r="M678" s="4" t="s">
        <v>6083</v>
      </c>
      <c r="N678" s="4" t="s">
        <v>5973</v>
      </c>
      <c r="O678" s="4"/>
      <c r="P678" s="4" t="s">
        <v>6084</v>
      </c>
      <c r="Q678" s="4" t="s">
        <v>6082</v>
      </c>
      <c r="R678" s="22" t="s">
        <v>6081</v>
      </c>
      <c r="S678" s="4" t="s">
        <v>8869</v>
      </c>
      <c r="T678" s="4" t="str">
        <f>IFERROR(VLOOKUP(UPPER(S678),LandGrants[],7,FALSE),"")</f>
        <v>1695-11</v>
      </c>
      <c r="U678" s="4" t="str">
        <f>IFERROR(VLOOKUP(S678,LandGrants[],9,FALSE),"")</f>
        <v xml:space="preserve"> Mordecai  Moore</v>
      </c>
      <c r="V678" s="5"/>
      <c r="W678" s="5"/>
      <c r="X678" s="5"/>
      <c r="Y678" s="5"/>
      <c r="Z678" s="5"/>
      <c r="AA678" s="5"/>
      <c r="AB678" s="5"/>
      <c r="AC678" s="5">
        <f>VALUE(SUBSTITUTE(SUBSTITUTE(SUBSTITUTE(RIGHT(B678,4),"HO",""),"O",""),"-",""))</f>
        <v>151</v>
      </c>
      <c r="AD678" s="5"/>
      <c r="AE678" s="5" t="str">
        <f>IF(ISBLANK(M678),"",IF(ISBLANK(N678),"",N678 &amp; " ") &amp; M678 &amp; " built in " &amp;R678 &amp; " on a tract of land called " &amp; S678 &amp; " patented by " &amp; TRIM(T678) &amp; " in " &amp; U678 &amp; ";  Original owner(s): " &amp; Q678)</f>
        <v>Privately-owned 2.5 story 3x2 bay brick house with adjoining wings built in 1733 (circa) on a tract of land called Moores Morning Choice patented by 1695-11 in  Mordecai  Moore;  Original owner(s): Caleb Dorsey, owner of Avalon Iron Works</v>
      </c>
      <c r="AF678" s="5" t="str">
        <f>"https://mht.maryland.gov/secure/medusa/PDF/Howard/"&amp;B678&amp;".pdf"</f>
        <v>https://mht.maryland.gov/secure/medusa/PDF/Howard/HO-151.pdf</v>
      </c>
    </row>
    <row r="679" spans="1:32" ht="57.6" x14ac:dyDescent="0.55000000000000004">
      <c r="A679" s="103" t="str">
        <f>HYPERLINK(AF679,B679)</f>
        <v>HO-615</v>
      </c>
      <c r="B679" t="s">
        <v>1908</v>
      </c>
      <c r="C679">
        <f>IFERROR(VALUE(SUBSTITUTE(B679,"HO-","")),9999)</f>
        <v>615</v>
      </c>
      <c r="D679" s="4" t="s">
        <v>1909</v>
      </c>
      <c r="E679" s="4" t="s">
        <v>1910</v>
      </c>
      <c r="F679" s="22" t="s">
        <v>3291</v>
      </c>
      <c r="G679" s="4" t="s">
        <v>2869</v>
      </c>
      <c r="H679" s="4" t="s">
        <v>40</v>
      </c>
      <c r="I679" s="4" t="s">
        <v>136</v>
      </c>
      <c r="J679" s="4"/>
      <c r="K679" s="4"/>
      <c r="L679" s="4" t="s">
        <v>975</v>
      </c>
      <c r="M679" s="4"/>
      <c r="N679" s="4"/>
      <c r="O679" s="4"/>
      <c r="P679" s="4"/>
      <c r="Q679" s="4"/>
      <c r="R679" s="22"/>
      <c r="S679" s="4"/>
      <c r="T679" s="4" t="str">
        <f>IFERROR(VLOOKUP(UPPER(S679),LandGrants[],7,FALSE),"")</f>
        <v/>
      </c>
      <c r="U679" s="4" t="str">
        <f>IFERROR(VLOOKUP(S679,LandGrants[],9,FALSE),"")</f>
        <v/>
      </c>
      <c r="V679" s="5"/>
      <c r="W679" s="5"/>
      <c r="X679" s="5"/>
      <c r="Y679" s="5"/>
      <c r="Z679" s="5"/>
      <c r="AA679" s="5"/>
      <c r="AB679" s="5"/>
      <c r="AC679" s="5">
        <f>VALUE(SUBSTITUTE(SUBSTITUTE(SUBSTITUTE(RIGHT(B679,4),"HO",""),"O",""),"-",""))</f>
        <v>615</v>
      </c>
      <c r="AD679" s="5"/>
      <c r="AE679" s="5" t="str">
        <f>IF(ISBLANK(M679),"",IF(ISBLANK(N679),"",N679 &amp; " ") &amp; M679 &amp; " built in " &amp;R679 &amp; " on a tract of land called " &amp; S679 &amp; " patented by " &amp; TRIM(T679) &amp; " in " &amp; U679 &amp; ";  Original owner(s): " &amp; Q679)</f>
        <v/>
      </c>
      <c r="AF679" s="5" t="str">
        <f>"https://mht.maryland.gov/secure/medusa/PDF/Howard/"&amp;B679&amp;".pdf"</f>
        <v>https://mht.maryland.gov/secure/medusa/PDF/Howard/HO-615.pdf</v>
      </c>
    </row>
    <row r="680" spans="1:32" ht="57.6" x14ac:dyDescent="0.55000000000000004">
      <c r="A680" s="103" t="str">
        <f>HYPERLINK(AF680,B680)</f>
        <v>HO-443</v>
      </c>
      <c r="B680" t="s">
        <v>1911</v>
      </c>
      <c r="C680">
        <f>IFERROR(VALUE(SUBSTITUTE(B680,"HO-","")),9999)</f>
        <v>443</v>
      </c>
      <c r="D680" s="4" t="s">
        <v>1912</v>
      </c>
      <c r="E680" s="4" t="s">
        <v>1913</v>
      </c>
      <c r="F680" s="22" t="s">
        <v>3292</v>
      </c>
      <c r="G680" s="4" t="s">
        <v>2657</v>
      </c>
      <c r="H680" s="4" t="s">
        <v>47</v>
      </c>
      <c r="I680" s="4" t="s">
        <v>136</v>
      </c>
      <c r="J680" s="4"/>
      <c r="K680" s="4"/>
      <c r="L680" s="4" t="s">
        <v>975</v>
      </c>
      <c r="M680" s="4" t="s">
        <v>6085</v>
      </c>
      <c r="N680" s="4" t="s">
        <v>5973</v>
      </c>
      <c r="O680" s="4"/>
      <c r="P680" s="4"/>
      <c r="Q680" s="4" t="s">
        <v>6086</v>
      </c>
      <c r="R680" s="22" t="s">
        <v>6087</v>
      </c>
      <c r="S680" s="4" t="s">
        <v>8869</v>
      </c>
      <c r="T680" s="4" t="str">
        <f>IFERROR(VLOOKUP(UPPER(S680),LandGrants[],7,FALSE),"")</f>
        <v>1695-11</v>
      </c>
      <c r="U680" s="4" t="str">
        <f>IFERROR(VLOOKUP(S680,LandGrants[],9,FALSE),"")</f>
        <v xml:space="preserve"> Mordecai  Moore</v>
      </c>
      <c r="V680" s="5"/>
      <c r="W680" s="5"/>
      <c r="X680" s="5"/>
      <c r="Y680" s="5"/>
      <c r="Z680" s="5"/>
      <c r="AA680" s="5"/>
      <c r="AB680" s="5"/>
      <c r="AC680" s="5">
        <f>VALUE(SUBSTITUTE(SUBSTITUTE(SUBSTITUTE(RIGHT(B680,4),"HO",""),"O",""),"-",""))</f>
        <v>443</v>
      </c>
      <c r="AD680" s="5"/>
      <c r="AE680" s="5" t="str">
        <f>IF(ISBLANK(M680),"",IF(ISBLANK(N680),"",N680 &amp; " ") &amp; M680 &amp; " built in " &amp;R680 &amp; " on a tract of land called " &amp; S680 &amp; " patented by " &amp; TRIM(T680) &amp; " in " &amp; U680 &amp; ";  Original owner(s): " &amp; Q680)</f>
        <v>Privately-owned 2.5-story 2x2 bay gable-roofed frame house built in 1911 on a tract of land called Moores Morning Choice patented by 1695-11 in  Mordecai  Moore;  Original owner(s): Henry Clinton McSherry</v>
      </c>
      <c r="AF680" s="5" t="str">
        <f>"https://mht.maryland.gov/secure/medusa/PDF/Howard/"&amp;B680&amp;".pdf"</f>
        <v>https://mht.maryland.gov/secure/medusa/PDF/Howard/HO-443.pdf</v>
      </c>
    </row>
    <row r="681" spans="1:32" ht="57.6" x14ac:dyDescent="0.55000000000000004">
      <c r="A681" s="103" t="str">
        <f>HYPERLINK(AF681,B681)</f>
        <v>HO-386</v>
      </c>
      <c r="B681" t="s">
        <v>1914</v>
      </c>
      <c r="C681">
        <f>IFERROR(VALUE(SUBSTITUTE(B681,"HO-","")),9999)</f>
        <v>386</v>
      </c>
      <c r="D681" s="4" t="s">
        <v>1915</v>
      </c>
      <c r="E681" s="4" t="s">
        <v>1916</v>
      </c>
      <c r="F681" s="22" t="s">
        <v>3293</v>
      </c>
      <c r="G681" s="4" t="s">
        <v>3294</v>
      </c>
      <c r="H681" s="4" t="s">
        <v>47</v>
      </c>
      <c r="I681" s="4"/>
      <c r="J681" s="4"/>
      <c r="K681" s="4"/>
      <c r="L681" s="4" t="s">
        <v>975</v>
      </c>
      <c r="M681" s="4"/>
      <c r="N681" s="4"/>
      <c r="O681" s="4"/>
      <c r="P681" s="4"/>
      <c r="Q681" s="4"/>
      <c r="R681" s="22"/>
      <c r="S681" s="4"/>
      <c r="T681" s="4" t="str">
        <f>IFERROR(VLOOKUP(UPPER(S681),LandGrants[],7,FALSE),"")</f>
        <v/>
      </c>
      <c r="U681" s="4" t="str">
        <f>IFERROR(VLOOKUP(S681,LandGrants[],9,FALSE),"")</f>
        <v/>
      </c>
      <c r="V681" s="5"/>
      <c r="W681" s="5"/>
      <c r="X681" s="5"/>
      <c r="Y681" s="5"/>
      <c r="Z681" s="5"/>
      <c r="AA681" s="5"/>
      <c r="AB681" s="5"/>
      <c r="AC681" s="5">
        <f>VALUE(SUBSTITUTE(SUBSTITUTE(SUBSTITUTE(RIGHT(B681,4),"HO",""),"O",""),"-",""))</f>
        <v>386</v>
      </c>
      <c r="AD681" s="5"/>
      <c r="AE681" s="5" t="str">
        <f>IF(ISBLANK(M681),"",IF(ISBLANK(N681),"",N681 &amp; " ") &amp; M681 &amp; " built in " &amp;R681 &amp; " on a tract of land called " &amp; S681 &amp; " patented by " &amp; TRIM(T681) &amp; " in " &amp; U681 &amp; ";  Original owner(s): " &amp; Q681)</f>
        <v/>
      </c>
      <c r="AF681" s="5" t="str">
        <f>"https://mht.maryland.gov/secure/medusa/PDF/Howard/"&amp;B681&amp;".pdf"</f>
        <v>https://mht.maryland.gov/secure/medusa/PDF/Howard/HO-386.pdf</v>
      </c>
    </row>
    <row r="682" spans="1:32" ht="57.6" x14ac:dyDescent="0.55000000000000004">
      <c r="A682" s="103" t="str">
        <f>HYPERLINK(AF682,B682)</f>
        <v>HO-191</v>
      </c>
      <c r="B682" t="s">
        <v>1917</v>
      </c>
      <c r="C682">
        <f>IFERROR(VALUE(SUBSTITUTE(B682,"HO-","")),9999)</f>
        <v>191</v>
      </c>
      <c r="D682" s="4" t="s">
        <v>1918</v>
      </c>
      <c r="E682" s="4" t="s">
        <v>1919</v>
      </c>
      <c r="F682" s="22" t="s">
        <v>3295</v>
      </c>
      <c r="G682" s="4" t="s">
        <v>1238</v>
      </c>
      <c r="H682" s="4" t="s">
        <v>376</v>
      </c>
      <c r="I682" s="4"/>
      <c r="J682" s="4"/>
      <c r="K682" s="4"/>
      <c r="L682" s="4" t="s">
        <v>975</v>
      </c>
      <c r="M682" s="4"/>
      <c r="N682" s="4"/>
      <c r="O682" s="4"/>
      <c r="P682" s="4"/>
      <c r="Q682" s="4"/>
      <c r="R682" s="22"/>
      <c r="S682" s="4"/>
      <c r="T682" s="4" t="str">
        <f>IFERROR(VLOOKUP(UPPER(S682),LandGrants[],7,FALSE),"")</f>
        <v/>
      </c>
      <c r="U682" s="4" t="str">
        <f>IFERROR(VLOOKUP(S682,LandGrants[],9,FALSE),"")</f>
        <v/>
      </c>
      <c r="V682" s="5"/>
      <c r="W682" s="5"/>
      <c r="X682" s="5"/>
      <c r="Y682" s="5"/>
      <c r="Z682" s="5"/>
      <c r="AA682" s="5"/>
      <c r="AB682" s="5"/>
      <c r="AC682" s="5">
        <f>VALUE(SUBSTITUTE(SUBSTITUTE(SUBSTITUTE(RIGHT(B682,4),"HO",""),"O",""),"-",""))</f>
        <v>191</v>
      </c>
      <c r="AD682" s="5"/>
      <c r="AE682" s="5" t="str">
        <f>IF(ISBLANK(M682),"",IF(ISBLANK(N682),"",N682 &amp; " ") &amp; M682 &amp; " built in " &amp;R682 &amp; " on a tract of land called " &amp; S682 &amp; " patented by " &amp; TRIM(T682) &amp; " in " &amp; U682 &amp; ";  Original owner(s): " &amp; Q682)</f>
        <v/>
      </c>
      <c r="AF682" s="5" t="str">
        <f>"https://mht.maryland.gov/secure/medusa/PDF/Howard/"&amp;B682&amp;".pdf"</f>
        <v>https://mht.maryland.gov/secure/medusa/PDF/Howard/HO-191.pdf</v>
      </c>
    </row>
    <row r="683" spans="1:32" ht="57.6" x14ac:dyDescent="0.55000000000000004">
      <c r="A683" s="103" t="str">
        <f>HYPERLINK(AF683,B683)</f>
        <v>HO-335</v>
      </c>
      <c r="B683" t="s">
        <v>1920</v>
      </c>
      <c r="C683">
        <f>IFERROR(VALUE(SUBSTITUTE(B683,"HO-","")),9999)</f>
        <v>335</v>
      </c>
      <c r="D683" s="4" t="s">
        <v>1921</v>
      </c>
      <c r="E683" s="4" t="s">
        <v>1922</v>
      </c>
      <c r="F683" s="22" t="s">
        <v>3296</v>
      </c>
      <c r="G683" s="4" t="s">
        <v>129</v>
      </c>
      <c r="H683" s="4" t="s">
        <v>130</v>
      </c>
      <c r="I683" s="4"/>
      <c r="J683" s="4"/>
      <c r="K683" s="4"/>
      <c r="L683" s="4" t="s">
        <v>975</v>
      </c>
      <c r="M683" s="4"/>
      <c r="N683" s="4"/>
      <c r="O683" s="4"/>
      <c r="P683" s="4"/>
      <c r="Q683" s="4"/>
      <c r="R683" s="22"/>
      <c r="S683" s="4"/>
      <c r="T683" s="4" t="str">
        <f>IFERROR(VLOOKUP(UPPER(S683),LandGrants[],7,FALSE),"")</f>
        <v/>
      </c>
      <c r="U683" s="4" t="str">
        <f>IFERROR(VLOOKUP(S683,LandGrants[],9,FALSE),"")</f>
        <v/>
      </c>
      <c r="V683" s="5"/>
      <c r="W683" s="5"/>
      <c r="X683" s="5"/>
      <c r="Y683" s="5"/>
      <c r="Z683" s="5"/>
      <c r="AA683" s="5"/>
      <c r="AB683" s="5"/>
      <c r="AC683" s="5">
        <f>VALUE(SUBSTITUTE(SUBSTITUTE(SUBSTITUTE(RIGHT(B683,4),"HO",""),"O",""),"-",""))</f>
        <v>335</v>
      </c>
      <c r="AD683" s="5"/>
      <c r="AE683" s="5" t="str">
        <f>IF(ISBLANK(M683),"",IF(ISBLANK(N683),"",N683 &amp; " ") &amp; M683 &amp; " built in " &amp;R683 &amp; " on a tract of land called " &amp; S683 &amp; " patented by " &amp; TRIM(T683) &amp; " in " &amp; U683 &amp; ";  Original owner(s): " &amp; Q683)</f>
        <v/>
      </c>
      <c r="AF683" s="5" t="str">
        <f>"https://mht.maryland.gov/secure/medusa/PDF/Howard/"&amp;B683&amp;".pdf"</f>
        <v>https://mht.maryland.gov/secure/medusa/PDF/Howard/HO-335.pdf</v>
      </c>
    </row>
    <row r="684" spans="1:32" ht="57.6" x14ac:dyDescent="0.55000000000000004">
      <c r="A684" s="103" t="str">
        <f>HYPERLINK(AF684,B684)</f>
        <v>HO-297</v>
      </c>
      <c r="B684" t="s">
        <v>1923</v>
      </c>
      <c r="C684">
        <f>IFERROR(VALUE(SUBSTITUTE(B684,"HO-","")),9999)</f>
        <v>297</v>
      </c>
      <c r="D684" s="4" t="s">
        <v>1924</v>
      </c>
      <c r="E684" s="4" t="s">
        <v>1925</v>
      </c>
      <c r="F684" s="22" t="s">
        <v>3297</v>
      </c>
      <c r="G684" s="4" t="s">
        <v>3118</v>
      </c>
      <c r="H684" s="4" t="s">
        <v>123</v>
      </c>
      <c r="I684" s="4"/>
      <c r="J684" s="4"/>
      <c r="K684" s="4"/>
      <c r="L684" s="4" t="s">
        <v>975</v>
      </c>
      <c r="M684" s="4" t="s">
        <v>5997</v>
      </c>
      <c r="N684" s="4" t="s">
        <v>5973</v>
      </c>
      <c r="O684" s="4"/>
      <c r="P684" s="4"/>
      <c r="Q684" s="4" t="s">
        <v>4608</v>
      </c>
      <c r="R684" s="22" t="s">
        <v>4814</v>
      </c>
      <c r="S684" s="4" t="s">
        <v>6787</v>
      </c>
      <c r="T684" s="4" t="str">
        <f>IFERROR(VLOOKUP(UPPER(S684),LandGrants[],7,FALSE),"")</f>
        <v>1743-04</v>
      </c>
      <c r="U684" s="4" t="str">
        <f>IFERROR(VLOOKUP(S684,LandGrants[],9,FALSE),"")</f>
        <v xml:space="preserve"> Basil  Poole</v>
      </c>
      <c r="V684" s="5"/>
      <c r="W684" s="5"/>
      <c r="X684" s="5"/>
      <c r="Y684" s="5"/>
      <c r="Z684" s="5"/>
      <c r="AA684" s="5"/>
      <c r="AB684" s="5" t="s">
        <v>4607</v>
      </c>
      <c r="AC684" s="5">
        <f>VALUE(SUBSTITUTE(SUBSTITUTE(SUBSTITUTE(RIGHT(B684,4),"HO",""),"O",""),"-",""))</f>
        <v>297</v>
      </c>
      <c r="AD684" s="5"/>
      <c r="AE684" s="5" t="str">
        <f>IF(ISBLANK(M684),"",IF(ISBLANK(N684),"",N684 &amp; " ") &amp; M684 &amp; " built in " &amp;R684 &amp; " on a tract of land called " &amp; S684 &amp; " patented by " &amp; TRIM(T684) &amp; " in " &amp; U684 &amp; ";  Original owner(s): " &amp; Q684)</f>
        <v>Privately-owned 2-story stone Neo-Colonial hosue built in 1920 on a tract of land called Pooles Chance patented by 1743-04 in  Basil  Poole;  Original owner(s): James and Mary Forsyth built the house</v>
      </c>
      <c r="AF684" s="5" t="str">
        <f>"https://mht.maryland.gov/secure/medusa/PDF/Howard/"&amp;B684&amp;".pdf"</f>
        <v>https://mht.maryland.gov/secure/medusa/PDF/Howard/HO-297.pdf</v>
      </c>
    </row>
    <row r="685" spans="1:32" ht="57.6" x14ac:dyDescent="0.55000000000000004">
      <c r="A685" s="103" t="str">
        <f>HYPERLINK(AF685,B685)</f>
        <v>HO-933</v>
      </c>
      <c r="B685" t="s">
        <v>1926</v>
      </c>
      <c r="C685">
        <f>IFERROR(VALUE(SUBSTITUTE(B685,"HO-","")),9999)</f>
        <v>933</v>
      </c>
      <c r="D685" s="4" t="s">
        <v>1927</v>
      </c>
      <c r="E685" s="4" t="s">
        <v>1928</v>
      </c>
      <c r="F685" s="22" t="s">
        <v>3298</v>
      </c>
      <c r="G685" s="4" t="s">
        <v>2727</v>
      </c>
      <c r="H685" s="4" t="s">
        <v>40</v>
      </c>
      <c r="I685" s="4" t="s">
        <v>136</v>
      </c>
      <c r="J685" s="4"/>
      <c r="K685" s="4"/>
      <c r="L685" s="4" t="s">
        <v>2585</v>
      </c>
      <c r="M685" s="4"/>
      <c r="N685" s="4"/>
      <c r="O685" s="4"/>
      <c r="P685" s="4"/>
      <c r="Q685" s="4"/>
      <c r="R685" s="22"/>
      <c r="S685" s="4"/>
      <c r="T685" s="4" t="str">
        <f>IFERROR(VLOOKUP(UPPER(S685),LandGrants[],7,FALSE),"")</f>
        <v/>
      </c>
      <c r="U685" s="4" t="str">
        <f>IFERROR(VLOOKUP(S685,LandGrants[],9,FALSE),"")</f>
        <v/>
      </c>
      <c r="V685" s="5"/>
      <c r="W685" s="5"/>
      <c r="X685" s="5"/>
      <c r="Y685" s="5"/>
      <c r="Z685" s="5"/>
      <c r="AA685" s="5"/>
      <c r="AB685" s="5"/>
      <c r="AC685" s="5">
        <f>VALUE(SUBSTITUTE(SUBSTITUTE(SUBSTITUTE(RIGHT(B685,4),"HO",""),"O",""),"-",""))</f>
        <v>933</v>
      </c>
      <c r="AD685" s="5"/>
      <c r="AE685" s="5" t="str">
        <f>IF(ISBLANK(M685),"",IF(ISBLANK(N685),"",N685 &amp; " ") &amp; M685 &amp; " built in " &amp;R685 &amp; " on a tract of land called " &amp; S685 &amp; " patented by " &amp; TRIM(T685) &amp; " in " &amp; U685 &amp; ";  Original owner(s): " &amp; Q685)</f>
        <v/>
      </c>
      <c r="AF685" s="5" t="str">
        <f>"https://mht.maryland.gov/secure/medusa/PDF/Howard/"&amp;B685&amp;".pdf"</f>
        <v>https://mht.maryland.gov/secure/medusa/PDF/Howard/HO-933.pdf</v>
      </c>
    </row>
    <row r="686" spans="1:32" ht="57.6" x14ac:dyDescent="0.55000000000000004">
      <c r="A686" s="103" t="str">
        <f>HYPERLINK(AF686,B686)</f>
        <v>HO-009</v>
      </c>
      <c r="B686" t="s">
        <v>10155</v>
      </c>
      <c r="C686">
        <f>IFERROR(VALUE(SUBSTITUTE(B686,"HO-","")),9999)</f>
        <v>9</v>
      </c>
      <c r="D686" s="4" t="s">
        <v>1929</v>
      </c>
      <c r="E686" s="4" t="s">
        <v>1930</v>
      </c>
      <c r="F686" s="22" t="s">
        <v>3299</v>
      </c>
      <c r="G686" s="4" t="s">
        <v>3300</v>
      </c>
      <c r="H686" s="4" t="s">
        <v>65</v>
      </c>
      <c r="I686" s="4" t="s">
        <v>136</v>
      </c>
      <c r="J686" s="4"/>
      <c r="K686" s="4"/>
      <c r="L686" s="4" t="s">
        <v>975</v>
      </c>
      <c r="M686" s="4" t="s">
        <v>4742</v>
      </c>
      <c r="N686" s="4" t="s">
        <v>5973</v>
      </c>
      <c r="O686" s="4">
        <v>2008</v>
      </c>
      <c r="P686" s="4" t="s">
        <v>4744</v>
      </c>
      <c r="Q686" s="4" t="s">
        <v>4743</v>
      </c>
      <c r="R686" s="22" t="s">
        <v>4797</v>
      </c>
      <c r="S686" s="4" t="s">
        <v>15</v>
      </c>
      <c r="T686" s="4" t="str">
        <f>IFERROR(VLOOKUP(UPPER(S686),LandGrants[],7,FALSE),"")</f>
        <v>1743-11</v>
      </c>
      <c r="U686" s="4" t="str">
        <f>IFERROR(VLOOKUP(S686,LandGrants[],9,FALSE),"")</f>
        <v xml:space="preserve"> Henry Ridgely</v>
      </c>
      <c r="V686" s="5"/>
      <c r="W686" s="11" t="s">
        <v>15</v>
      </c>
      <c r="X686" s="5"/>
      <c r="Y686" s="5"/>
      <c r="Z686" s="5"/>
      <c r="AA686" s="5"/>
      <c r="AB686" s="5"/>
      <c r="AC686" s="5">
        <f>VALUE(SUBSTITUTE(SUBSTITUTE(SUBSTITUTE(RIGHT(B686,4),"HO",""),"O",""),"-",""))</f>
        <v>9</v>
      </c>
      <c r="AD686" s="5" t="s">
        <v>5961</v>
      </c>
      <c r="AE686" s="5" t="str">
        <f>IF(ISBLANK(M686),"",IF(ISBLANK(N686),"",N686 &amp; " ") &amp; M686 &amp; " built in " &amp;R686 &amp; " on a tract of land called " &amp; S686 &amp; " patented by " &amp; TRIM(T686) &amp; " in " &amp; U686 &amp; ";  Original owner(s): " &amp; Q686)</f>
        <v>Privately-owned 2-story frame house with stone addition built in 1775 (circa) on a tract of land called Round About Hills patented by 1743-11 in  Henry Ridgely;  Original owner(s): Reuben Meriweather on land of the same name patented by Henry Ridgely III.</v>
      </c>
      <c r="AF686" s="5" t="str">
        <f>"https://mht.maryland.gov/secure/medusa/PDF/Howard/"&amp;B686&amp;".pdf"</f>
        <v>https://mht.maryland.gov/secure/medusa/PDF/Howard/HO-009.pdf</v>
      </c>
    </row>
    <row r="687" spans="1:32" ht="57.6" x14ac:dyDescent="0.55000000000000004">
      <c r="A687" s="103" t="str">
        <f>HYPERLINK(AF687,B687)</f>
        <v>HO-530</v>
      </c>
      <c r="B687" t="s">
        <v>1931</v>
      </c>
      <c r="C687">
        <f>IFERROR(VALUE(SUBSTITUTE(B687,"HO-","")),9999)</f>
        <v>530</v>
      </c>
      <c r="D687" s="4" t="s">
        <v>1932</v>
      </c>
      <c r="E687" s="4" t="s">
        <v>1933</v>
      </c>
      <c r="F687" s="22" t="s">
        <v>3301</v>
      </c>
      <c r="G687" s="4" t="s">
        <v>1177</v>
      </c>
      <c r="H687" s="4" t="s">
        <v>47</v>
      </c>
      <c r="I687" s="4"/>
      <c r="J687" s="4"/>
      <c r="K687" s="4"/>
      <c r="L687" s="4" t="s">
        <v>975</v>
      </c>
      <c r="M687" s="4"/>
      <c r="N687" s="4"/>
      <c r="O687" s="4"/>
      <c r="P687" s="4"/>
      <c r="Q687" s="4"/>
      <c r="R687" s="22"/>
      <c r="S687" s="4"/>
      <c r="T687" s="4" t="str">
        <f>IFERROR(VLOOKUP(UPPER(S687),LandGrants[],7,FALSE),"")</f>
        <v/>
      </c>
      <c r="U687" s="4" t="str">
        <f>IFERROR(VLOOKUP(S687,LandGrants[],9,FALSE),"")</f>
        <v/>
      </c>
      <c r="V687" s="5"/>
      <c r="W687" s="5"/>
      <c r="X687" s="5"/>
      <c r="Y687" s="5"/>
      <c r="Z687" s="5"/>
      <c r="AA687" s="5"/>
      <c r="AB687" s="5"/>
      <c r="AC687" s="5">
        <f>VALUE(SUBSTITUTE(SUBSTITUTE(SUBSTITUTE(RIGHT(B687,4),"HO",""),"O",""),"-",""))</f>
        <v>530</v>
      </c>
      <c r="AD687" s="5"/>
      <c r="AE687" s="5" t="str">
        <f>IF(ISBLANK(M687),"",IF(ISBLANK(N687),"",N687 &amp; " ") &amp; M687 &amp; " built in " &amp;R687 &amp; " on a tract of land called " &amp; S687 &amp; " patented by " &amp; TRIM(T687) &amp; " in " &amp; U687 &amp; ";  Original owner(s): " &amp; Q687)</f>
        <v/>
      </c>
      <c r="AF687" s="5" t="str">
        <f>"https://mht.maryland.gov/secure/medusa/PDF/Howard/"&amp;B687&amp;".pdf"</f>
        <v>https://mht.maryland.gov/secure/medusa/PDF/Howard/HO-530.pdf</v>
      </c>
    </row>
    <row r="688" spans="1:32" ht="57.6" x14ac:dyDescent="0.55000000000000004">
      <c r="A688" s="103" t="str">
        <f>HYPERLINK(AF688,B688)</f>
        <v>HO-502</v>
      </c>
      <c r="B688" t="s">
        <v>1934</v>
      </c>
      <c r="C688">
        <f>IFERROR(VALUE(SUBSTITUTE(B688,"HO-","")),9999)</f>
        <v>502</v>
      </c>
      <c r="D688" s="4" t="s">
        <v>1935</v>
      </c>
      <c r="E688" s="4" t="s">
        <v>1936</v>
      </c>
      <c r="F688" s="22" t="s">
        <v>3302</v>
      </c>
      <c r="G688" s="4" t="s">
        <v>789</v>
      </c>
      <c r="H688" s="4" t="s">
        <v>47</v>
      </c>
      <c r="I688" s="4" t="s">
        <v>136</v>
      </c>
      <c r="J688" s="4"/>
      <c r="K688" s="4"/>
      <c r="L688" s="4" t="s">
        <v>975</v>
      </c>
      <c r="M688" s="4"/>
      <c r="N688" s="4"/>
      <c r="O688" s="4"/>
      <c r="P688" s="4"/>
      <c r="Q688" s="4"/>
      <c r="R688" s="22"/>
      <c r="S688" s="4"/>
      <c r="T688" s="4" t="str">
        <f>IFERROR(VLOOKUP(UPPER(S688),LandGrants[],7,FALSE),"")</f>
        <v/>
      </c>
      <c r="U688" s="4" t="str">
        <f>IFERROR(VLOOKUP(S688,LandGrants[],9,FALSE),"")</f>
        <v/>
      </c>
      <c r="V688" s="5"/>
      <c r="W688" s="5"/>
      <c r="X688" s="5"/>
      <c r="Y688" s="5"/>
      <c r="Z688" s="5"/>
      <c r="AA688" s="5"/>
      <c r="AB688" s="5"/>
      <c r="AC688" s="5">
        <f>VALUE(SUBSTITUTE(SUBSTITUTE(SUBSTITUTE(RIGHT(B688,4),"HO",""),"O",""),"-",""))</f>
        <v>502</v>
      </c>
      <c r="AD688" s="5"/>
      <c r="AE688" s="5" t="str">
        <f>IF(ISBLANK(M688),"",IF(ISBLANK(N688),"",N688 &amp; " ") &amp; M688 &amp; " built in " &amp;R688 &amp; " on a tract of land called " &amp; S688 &amp; " patented by " &amp; TRIM(T688) &amp; " in " &amp; U688 &amp; ";  Original owner(s): " &amp; Q688)</f>
        <v/>
      </c>
      <c r="AF688" s="5" t="str">
        <f>"https://mht.maryland.gov/secure/medusa/PDF/Howard/"&amp;B688&amp;".pdf"</f>
        <v>https://mht.maryland.gov/secure/medusa/PDF/Howard/HO-502.pdf</v>
      </c>
    </row>
    <row r="689" spans="1:32" ht="57.6" x14ac:dyDescent="0.55000000000000004">
      <c r="A689" s="103" t="str">
        <f>HYPERLINK(AF689,B689)</f>
        <v>HO-931</v>
      </c>
      <c r="B689" t="s">
        <v>1937</v>
      </c>
      <c r="C689">
        <f>IFERROR(VALUE(SUBSTITUTE(B689,"HO-","")),9999)</f>
        <v>931</v>
      </c>
      <c r="D689" s="4" t="s">
        <v>1938</v>
      </c>
      <c r="E689" s="4" t="s">
        <v>1890</v>
      </c>
      <c r="F689" s="22" t="s">
        <v>2585</v>
      </c>
      <c r="G689" s="4" t="s">
        <v>1890</v>
      </c>
      <c r="H689" s="4" t="s">
        <v>314</v>
      </c>
      <c r="I689" s="4" t="s">
        <v>136</v>
      </c>
      <c r="J689" s="4"/>
      <c r="K689" s="4"/>
      <c r="L689" s="4" t="s">
        <v>2592</v>
      </c>
      <c r="M689" s="4"/>
      <c r="N689" s="4"/>
      <c r="O689" s="4"/>
      <c r="P689" s="4"/>
      <c r="Q689" s="4"/>
      <c r="R689" s="22"/>
      <c r="S689" s="4"/>
      <c r="T689" s="4" t="str">
        <f>IFERROR(VLOOKUP(UPPER(S689),LandGrants[],7,FALSE),"")</f>
        <v/>
      </c>
      <c r="U689" s="4" t="str">
        <f>IFERROR(VLOOKUP(S689,LandGrants[],9,FALSE),"")</f>
        <v/>
      </c>
      <c r="V689" s="5"/>
      <c r="W689" s="5"/>
      <c r="X689" s="5"/>
      <c r="Y689" s="5"/>
      <c r="Z689" s="5"/>
      <c r="AA689" s="5"/>
      <c r="AB689" s="5"/>
      <c r="AC689" s="5">
        <f>VALUE(SUBSTITUTE(SUBSTITUTE(SUBSTITUTE(RIGHT(B689,4),"HO",""),"O",""),"-",""))</f>
        <v>931</v>
      </c>
      <c r="AD689" s="5"/>
      <c r="AE689" s="5" t="str">
        <f>IF(ISBLANK(M689),"",IF(ISBLANK(N689),"",N689 &amp; " ") &amp; M689 &amp; " built in " &amp;R689 &amp; " on a tract of land called " &amp; S689 &amp; " patented by " &amp; TRIM(T689) &amp; " in " &amp; U689 &amp; ";  Original owner(s): " &amp; Q689)</f>
        <v/>
      </c>
      <c r="AF689" s="5" t="str">
        <f>"https://mht.maryland.gov/secure/medusa/PDF/Howard/"&amp;B689&amp;".pdf"</f>
        <v>https://mht.maryland.gov/secure/medusa/PDF/Howard/HO-931.pdf</v>
      </c>
    </row>
    <row r="690" spans="1:32" ht="57.6" x14ac:dyDescent="0.55000000000000004">
      <c r="A690" s="103" t="str">
        <f>HYPERLINK(AF690,B690)</f>
        <v>HO-012</v>
      </c>
      <c r="B690" t="s">
        <v>10158</v>
      </c>
      <c r="C690">
        <f>IFERROR(VALUE(SUBSTITUTE(B690,"HO-","")),9999)</f>
        <v>12</v>
      </c>
      <c r="D690" s="4" t="s">
        <v>1939</v>
      </c>
      <c r="E690" s="4" t="s">
        <v>1940</v>
      </c>
      <c r="F690" s="22" t="s">
        <v>2585</v>
      </c>
      <c r="G690" s="4" t="s">
        <v>1940</v>
      </c>
      <c r="H690" s="4" t="s">
        <v>181</v>
      </c>
      <c r="I690" s="4" t="s">
        <v>136</v>
      </c>
      <c r="J690" s="4"/>
      <c r="K690" s="4"/>
      <c r="L690" s="4" t="s">
        <v>2585</v>
      </c>
      <c r="M690" s="4"/>
      <c r="N690" s="4"/>
      <c r="O690" s="4"/>
      <c r="P690" s="4"/>
      <c r="Q690" s="4"/>
      <c r="R690" s="22"/>
      <c r="S690" s="4"/>
      <c r="T690" s="4" t="str">
        <f>IFERROR(VLOOKUP(UPPER(S690),LandGrants[],7,FALSE),"")</f>
        <v/>
      </c>
      <c r="U690" s="4" t="str">
        <f>IFERROR(VLOOKUP(S690,LandGrants[],9,FALSE),"")</f>
        <v/>
      </c>
      <c r="V690" s="5"/>
      <c r="W690" s="5"/>
      <c r="X690" s="5"/>
      <c r="Y690" s="5"/>
      <c r="Z690" s="5"/>
      <c r="AA690" s="5"/>
      <c r="AB690" s="5"/>
      <c r="AC690" s="5">
        <f>VALUE(SUBSTITUTE(SUBSTITUTE(SUBSTITUTE(RIGHT(B690,4),"HO",""),"O",""),"-",""))</f>
        <v>12</v>
      </c>
      <c r="AD690" s="5"/>
      <c r="AE690" s="5" t="str">
        <f>IF(ISBLANK(M690),"",IF(ISBLANK(N690),"",N690 &amp; " ") &amp; M690 &amp; " built in " &amp;R690 &amp; " on a tract of land called " &amp; S690 &amp; " patented by " &amp; TRIM(T690) &amp; " in " &amp; U690 &amp; ";  Original owner(s): " &amp; Q690)</f>
        <v/>
      </c>
      <c r="AF690" s="5" t="str">
        <f>"https://mht.maryland.gov/secure/medusa/PDF/Howard/"&amp;B690&amp;".pdf"</f>
        <v>https://mht.maryland.gov/secure/medusa/PDF/Howard/HO-012.pdf</v>
      </c>
    </row>
    <row r="691" spans="1:32" ht="57.6" x14ac:dyDescent="0.55000000000000004">
      <c r="A691" s="103" t="str">
        <f>HYPERLINK(AF691,B691)</f>
        <v>HO-169</v>
      </c>
      <c r="B691" t="s">
        <v>1941</v>
      </c>
      <c r="C691">
        <f>IFERROR(VALUE(SUBSTITUTE(B691,"HO-","")),9999)</f>
        <v>169</v>
      </c>
      <c r="D691" s="4" t="s">
        <v>1942</v>
      </c>
      <c r="E691" s="4" t="s">
        <v>1943</v>
      </c>
      <c r="F691" s="22" t="s">
        <v>3303</v>
      </c>
      <c r="G691" s="4" t="s">
        <v>1940</v>
      </c>
      <c r="H691" s="4" t="s">
        <v>181</v>
      </c>
      <c r="I691" s="4"/>
      <c r="J691" s="4"/>
      <c r="K691" s="4"/>
      <c r="L691" s="4" t="s">
        <v>975</v>
      </c>
      <c r="M691" s="4" t="s">
        <v>11716</v>
      </c>
      <c r="N691" s="4" t="s">
        <v>5973</v>
      </c>
      <c r="O691" s="4">
        <v>1979</v>
      </c>
      <c r="P691" s="4" t="s">
        <v>11717</v>
      </c>
      <c r="Q691" s="4" t="s">
        <v>11721</v>
      </c>
      <c r="R691" s="22" t="s">
        <v>4805</v>
      </c>
      <c r="S691" s="4" t="s">
        <v>11718</v>
      </c>
      <c r="T691" s="4" t="str">
        <f>IFERROR(VLOOKUP(UPPER(S691),LandGrants[],7,FALSE),"")</f>
        <v/>
      </c>
      <c r="U691" s="4" t="str">
        <f>IFERROR(VLOOKUP(S691,LandGrants[],9,FALSE),"")</f>
        <v/>
      </c>
      <c r="V691" s="5"/>
      <c r="W691" s="5"/>
      <c r="X691" s="5"/>
      <c r="Y691" s="5"/>
      <c r="Z691" s="5"/>
      <c r="AA691" s="5"/>
      <c r="AB691" s="5"/>
      <c r="AC691" s="5">
        <f>VALUE(SUBSTITUTE(SUBSTITUTE(SUBSTITUTE(RIGHT(B691,4),"HO",""),"O",""),"-",""))</f>
        <v>169</v>
      </c>
      <c r="AD691" s="5"/>
      <c r="AE691" s="5" t="str">
        <f>IF(ISBLANK(M691),"",IF(ISBLANK(N691),"",N691 &amp; " ") &amp; M691 &amp; " built in " &amp;R691 &amp; " on a tract of land called " &amp; S691 &amp; " patented by " &amp; TRIM(T691) &amp; " in " &amp; U691 &amp; ";  Original owner(s): " &amp; Q691)</f>
        <v>Privately-owned 1-story 4x1 bay shingled log house  built in 1820 (circa) on a tract of land called Vanity Mount - Resurveyed, Duvalls Range patented by  in ;  Original owner(s): Allen Bowie Davis who sold it to George Peddicord</v>
      </c>
      <c r="AF691" s="5" t="str">
        <f>"https://mht.maryland.gov/secure/medusa/PDF/Howard/"&amp;B691&amp;".pdf"</f>
        <v>https://mht.maryland.gov/secure/medusa/PDF/Howard/HO-169.pdf</v>
      </c>
    </row>
    <row r="692" spans="1:32" ht="57.6" x14ac:dyDescent="0.55000000000000004">
      <c r="A692" s="103" t="str">
        <f>HYPERLINK(AF692,B692)</f>
        <v>HO-229</v>
      </c>
      <c r="B692" t="s">
        <v>1944</v>
      </c>
      <c r="C692">
        <f>IFERROR(VALUE(SUBSTITUTE(B692,"HO-","")),9999)</f>
        <v>229</v>
      </c>
      <c r="D692" s="4" t="s">
        <v>1945</v>
      </c>
      <c r="E692" s="4" t="s">
        <v>284</v>
      </c>
      <c r="F692" s="22" t="s">
        <v>2585</v>
      </c>
      <c r="G692" s="4" t="s">
        <v>284</v>
      </c>
      <c r="H692" s="4" t="s">
        <v>82</v>
      </c>
      <c r="I692" s="4"/>
      <c r="J692" s="4"/>
      <c r="K692" s="4"/>
      <c r="L692" s="4" t="s">
        <v>975</v>
      </c>
      <c r="M692" s="4"/>
      <c r="N692" s="4"/>
      <c r="O692" s="4"/>
      <c r="P692" s="4"/>
      <c r="Q692" s="4"/>
      <c r="R692" s="22"/>
      <c r="S692" s="4"/>
      <c r="T692" s="4" t="str">
        <f>IFERROR(VLOOKUP(UPPER(S692),LandGrants[],7,FALSE),"")</f>
        <v/>
      </c>
      <c r="U692" s="4" t="str">
        <f>IFERROR(VLOOKUP(S692,LandGrants[],9,FALSE),"")</f>
        <v/>
      </c>
      <c r="V692" s="5"/>
      <c r="W692" s="5"/>
      <c r="X692" s="5"/>
      <c r="Y692" s="5"/>
      <c r="Z692" s="5"/>
      <c r="AA692" s="5"/>
      <c r="AB692" s="5"/>
      <c r="AC692" s="5">
        <f>VALUE(SUBSTITUTE(SUBSTITUTE(SUBSTITUTE(RIGHT(B692,4),"HO",""),"O",""),"-",""))</f>
        <v>229</v>
      </c>
      <c r="AD692" s="5"/>
      <c r="AE692" s="5" t="str">
        <f>IF(ISBLANK(M692),"",IF(ISBLANK(N692),"",N692 &amp; " ") &amp; M692 &amp; " built in " &amp;R692 &amp; " on a tract of land called " &amp; S692 &amp; " patented by " &amp; TRIM(T692) &amp; " in " &amp; U692 &amp; ";  Original owner(s): " &amp; Q692)</f>
        <v/>
      </c>
      <c r="AF692" s="5" t="str">
        <f>"https://mht.maryland.gov/secure/medusa/PDF/Howard/"&amp;B692&amp;".pdf"</f>
        <v>https://mht.maryland.gov/secure/medusa/PDF/Howard/HO-229.pdf</v>
      </c>
    </row>
    <row r="693" spans="1:32" ht="57.6" x14ac:dyDescent="0.55000000000000004">
      <c r="A693" s="103" t="str">
        <f>HYPERLINK(AF693,B693)</f>
        <v>HO-535</v>
      </c>
      <c r="B693" t="s">
        <v>1946</v>
      </c>
      <c r="C693">
        <f>IFERROR(VALUE(SUBSTITUTE(B693,"HO-","")),9999)</f>
        <v>535</v>
      </c>
      <c r="D693" s="4" t="s">
        <v>1947</v>
      </c>
      <c r="E693" s="4" t="s">
        <v>439</v>
      </c>
      <c r="F693" s="22" t="s">
        <v>2585</v>
      </c>
      <c r="G693" s="4" t="s">
        <v>439</v>
      </c>
      <c r="H693" s="4" t="s">
        <v>40</v>
      </c>
      <c r="I693" s="4"/>
      <c r="J693" s="4"/>
      <c r="K693" s="4"/>
      <c r="L693" s="4" t="s">
        <v>975</v>
      </c>
      <c r="M693" s="4"/>
      <c r="N693" s="4"/>
      <c r="O693" s="4"/>
      <c r="P693" s="4"/>
      <c r="Q693" s="4"/>
      <c r="R693" s="22"/>
      <c r="S693" s="4"/>
      <c r="T693" s="4" t="str">
        <f>IFERROR(VLOOKUP(UPPER(S693),LandGrants[],7,FALSE),"")</f>
        <v/>
      </c>
      <c r="U693" s="4" t="str">
        <f>IFERROR(VLOOKUP(S693,LandGrants[],9,FALSE),"")</f>
        <v/>
      </c>
      <c r="V693" s="5"/>
      <c r="W693" s="5"/>
      <c r="X693" s="5"/>
      <c r="Y693" s="5"/>
      <c r="Z693" s="5"/>
      <c r="AA693" s="5"/>
      <c r="AB693" s="5"/>
      <c r="AC693" s="5">
        <f>VALUE(SUBSTITUTE(SUBSTITUTE(SUBSTITUTE(RIGHT(B693,4),"HO",""),"O",""),"-",""))</f>
        <v>535</v>
      </c>
      <c r="AD693" s="5"/>
      <c r="AE693" s="5" t="str">
        <f>IF(ISBLANK(M693),"",IF(ISBLANK(N693),"",N693 &amp; " ") &amp; M693 &amp; " built in " &amp;R693 &amp; " on a tract of land called " &amp; S693 &amp; " patented by " &amp; TRIM(T693) &amp; " in " &amp; U693 &amp; ";  Original owner(s): " &amp; Q693)</f>
        <v/>
      </c>
      <c r="AF693" s="5" t="str">
        <f>"https://mht.maryland.gov/secure/medusa/PDF/Howard/"&amp;B693&amp;".pdf"</f>
        <v>https://mht.maryland.gov/secure/medusa/PDF/Howard/HO-535.pdf</v>
      </c>
    </row>
    <row r="694" spans="1:32" ht="72" x14ac:dyDescent="0.55000000000000004">
      <c r="A694" s="103" t="str">
        <f>HYPERLINK(AF694,B694)</f>
        <v>HO-288</v>
      </c>
      <c r="B694" t="s">
        <v>1948</v>
      </c>
      <c r="C694">
        <f>IFERROR(VALUE(SUBSTITUTE(B694,"HO-","")),9999)</f>
        <v>288</v>
      </c>
      <c r="D694" s="4" t="s">
        <v>1949</v>
      </c>
      <c r="E694" s="4" t="s">
        <v>1950</v>
      </c>
      <c r="F694" s="22" t="s">
        <v>3304</v>
      </c>
      <c r="G694" s="4" t="s">
        <v>1847</v>
      </c>
      <c r="H694" s="4" t="s">
        <v>123</v>
      </c>
      <c r="I694" s="4"/>
      <c r="J694" s="4"/>
      <c r="K694" s="4"/>
      <c r="L694" s="4" t="s">
        <v>975</v>
      </c>
      <c r="M694" s="4" t="s">
        <v>4827</v>
      </c>
      <c r="N694" s="4" t="s">
        <v>5973</v>
      </c>
      <c r="O694" s="4">
        <v>1979</v>
      </c>
      <c r="P694" s="4" t="s">
        <v>4826</v>
      </c>
      <c r="Q694" s="4" t="s">
        <v>4829</v>
      </c>
      <c r="R694" s="22" t="s">
        <v>4828</v>
      </c>
      <c r="S694" s="4" t="s">
        <v>8105</v>
      </c>
      <c r="T694" s="4" t="str">
        <f>IFERROR(VLOOKUP(UPPER(S694),LandGrants[],7,FALSE),"")</f>
        <v>1724-09</v>
      </c>
      <c r="U694" s="4" t="str">
        <f>IFERROR(VLOOKUP(S694,LandGrants[],9,FALSE),"")</f>
        <v xml:space="preserve"> Robert  Shipley</v>
      </c>
      <c r="V694" s="5"/>
      <c r="W694" s="5"/>
      <c r="X694" s="5"/>
      <c r="Y694" s="5"/>
      <c r="Z694" s="5"/>
      <c r="AA694" s="5"/>
      <c r="AB694" s="5"/>
      <c r="AC694" s="5">
        <f>VALUE(SUBSTITUTE(SUBSTITUTE(SUBSTITUTE(RIGHT(B694,4),"HO",""),"O",""),"-",""))</f>
        <v>288</v>
      </c>
      <c r="AD694" s="5"/>
      <c r="AE694" s="5" t="str">
        <f>IF(ISBLANK(M694),"",IF(ISBLANK(N694),"",N694 &amp; " ") &amp; M694 &amp; " built in " &amp;R694 &amp; " on a tract of land called " &amp; S694 &amp; " patented by " &amp; TRIM(T694) &amp; " in " &amp; U694 &amp; ";  Original owner(s): " &amp; Q694)</f>
        <v>Privately-owned 2.5-story 4x1 log house on a stone foundation with additions built in 1855 (before) on a tract of land called Shipleys Discovery patented by 1724-09 in  Robert  Shipley;  Original owner(s): Thomas Barnes sold the land with the house to William Henry Smith a free black man in 1855</v>
      </c>
      <c r="AF694" s="5" t="str">
        <f>"https://mht.maryland.gov/secure/medusa/PDF/Howard/"&amp;B694&amp;".pdf"</f>
        <v>https://mht.maryland.gov/secure/medusa/PDF/Howard/HO-288.pdf</v>
      </c>
    </row>
    <row r="695" spans="1:32" ht="57.6" x14ac:dyDescent="0.55000000000000004">
      <c r="A695" s="103" t="str">
        <f>HYPERLINK(AF695,B695)</f>
        <v>HO-483</v>
      </c>
      <c r="B695" t="s">
        <v>1951</v>
      </c>
      <c r="C695">
        <f>IFERROR(VALUE(SUBSTITUTE(B695,"HO-","")),9999)</f>
        <v>483</v>
      </c>
      <c r="D695" s="4" t="s">
        <v>1952</v>
      </c>
      <c r="E695" s="4" t="s">
        <v>1953</v>
      </c>
      <c r="F695" s="22" t="s">
        <v>3305</v>
      </c>
      <c r="G695" s="4" t="s">
        <v>789</v>
      </c>
      <c r="H695" s="4" t="s">
        <v>40</v>
      </c>
      <c r="I695" s="4"/>
      <c r="J695" s="4"/>
      <c r="K695" s="4"/>
      <c r="L695" s="4" t="s">
        <v>975</v>
      </c>
      <c r="M695" s="4"/>
      <c r="N695" s="4"/>
      <c r="O695" s="4"/>
      <c r="P695" s="4"/>
      <c r="Q695" s="4"/>
      <c r="R695" s="22"/>
      <c r="S695" s="4"/>
      <c r="T695" s="4" t="str">
        <f>IFERROR(VLOOKUP(UPPER(S695),LandGrants[],7,FALSE),"")</f>
        <v/>
      </c>
      <c r="U695" s="4" t="str">
        <f>IFERROR(VLOOKUP(S695,LandGrants[],9,FALSE),"")</f>
        <v/>
      </c>
      <c r="V695" s="5"/>
      <c r="W695" s="5"/>
      <c r="X695" s="5"/>
      <c r="Y695" s="5"/>
      <c r="Z695" s="5"/>
      <c r="AA695" s="5"/>
      <c r="AB695" s="5"/>
      <c r="AC695" s="5">
        <f>VALUE(SUBSTITUTE(SUBSTITUTE(SUBSTITUTE(RIGHT(B695,4),"HO",""),"O",""),"-",""))</f>
        <v>483</v>
      </c>
      <c r="AD695" s="5"/>
      <c r="AE695" s="5" t="str">
        <f>IF(ISBLANK(M695),"",IF(ISBLANK(N695),"",N695 &amp; " ") &amp; M695 &amp; " built in " &amp;R695 &amp; " on a tract of land called " &amp; S695 &amp; " patented by " &amp; TRIM(T695) &amp; " in " &amp; U695 &amp; ";  Original owner(s): " &amp; Q695)</f>
        <v/>
      </c>
      <c r="AF695" s="5" t="str">
        <f>"https://mht.maryland.gov/secure/medusa/PDF/Howard/"&amp;B695&amp;".pdf"</f>
        <v>https://mht.maryland.gov/secure/medusa/PDF/Howard/HO-483.pdf</v>
      </c>
    </row>
    <row r="696" spans="1:32" ht="72" x14ac:dyDescent="0.55000000000000004">
      <c r="A696" s="103" t="str">
        <f>HYPERLINK(AF696,B696)</f>
        <v>HO-533</v>
      </c>
      <c r="B696" t="s">
        <v>1954</v>
      </c>
      <c r="C696">
        <f>IFERROR(VALUE(SUBSTITUTE(B696,"HO-","")),9999)</f>
        <v>533</v>
      </c>
      <c r="D696" s="4" t="s">
        <v>1955</v>
      </c>
      <c r="E696" s="4" t="s">
        <v>1956</v>
      </c>
      <c r="F696" s="22" t="s">
        <v>3306</v>
      </c>
      <c r="G696" s="4" t="s">
        <v>1746</v>
      </c>
      <c r="H696" s="4" t="s">
        <v>198</v>
      </c>
      <c r="I696" s="4"/>
      <c r="J696" s="4"/>
      <c r="K696" s="4"/>
      <c r="L696" s="4" t="s">
        <v>2585</v>
      </c>
      <c r="M696" s="4" t="s">
        <v>6089</v>
      </c>
      <c r="N696" s="4" t="s">
        <v>5973</v>
      </c>
      <c r="O696" s="4"/>
      <c r="P696" s="4"/>
      <c r="Q696" s="4" t="s">
        <v>6088</v>
      </c>
      <c r="R696" s="22" t="s">
        <v>3716</v>
      </c>
      <c r="S696" s="4" t="s">
        <v>8140</v>
      </c>
      <c r="T696" s="4" t="str">
        <f>IFERROR(VLOOKUP(UPPER(S696),LandGrants[],7,FALSE),"")</f>
        <v>1719-03</v>
      </c>
      <c r="U696" s="4" t="str">
        <f>IFERROR(VLOOKUP(S696,LandGrants[],9,FALSE),"")</f>
        <v xml:space="preserve"> John Belt</v>
      </c>
      <c r="V696" s="5"/>
      <c r="W696" s="5"/>
      <c r="X696" s="5"/>
      <c r="Y696" s="5"/>
      <c r="Z696" s="5"/>
      <c r="AA696" s="5"/>
      <c r="AB696" s="5"/>
      <c r="AC696" s="5">
        <f>VALUE(SUBSTITUTE(SUBSTITUTE(SUBSTITUTE(RIGHT(B696,4),"HO",""),"O",""),"-",""))</f>
        <v>533</v>
      </c>
      <c r="AD696" s="5"/>
      <c r="AE696" s="5" t="str">
        <f>IF(ISBLANK(M696),"",IF(ISBLANK(N696),"",N696 &amp; " ") &amp; M696 &amp; " built in " &amp;R696 &amp; " on a tract of land called " &amp; S696 &amp; " patented by " &amp; TRIM(T696) &amp; " in " &amp; U696 &amp; ";  Original owner(s): " &amp; Q696)</f>
        <v>Privately-owned 2.5 story 5x2 bay gable-roofed frame house built in 1889 adjoining the original log cabin built in 1750 on a tract of land called Belts Hills patented by 1719-03 in  John Belt;  Original owner(s): Vachel Dorsey (of John of Edward) acquired the land called Belt's Hills in 1750, later Joshua Warfield lived here</v>
      </c>
      <c r="AF696" s="5" t="str">
        <f>"https://mht.maryland.gov/secure/medusa/PDF/Howard/"&amp;B696&amp;".pdf"</f>
        <v>https://mht.maryland.gov/secure/medusa/PDF/Howard/HO-533.pdf</v>
      </c>
    </row>
    <row r="697" spans="1:32" ht="57.6" x14ac:dyDescent="0.55000000000000004">
      <c r="A697" s="103" t="str">
        <f>HYPERLINK(AF697,B697)</f>
        <v>HO-350</v>
      </c>
      <c r="B697" t="s">
        <v>1957</v>
      </c>
      <c r="C697">
        <f>IFERROR(VALUE(SUBSTITUTE(B697,"HO-","")),9999)</f>
        <v>350</v>
      </c>
      <c r="D697" s="4" t="s">
        <v>1958</v>
      </c>
      <c r="E697" s="4" t="s">
        <v>1959</v>
      </c>
      <c r="F697" s="22" t="s">
        <v>3307</v>
      </c>
      <c r="G697" s="4" t="s">
        <v>2118</v>
      </c>
      <c r="H697" s="4" t="s">
        <v>40</v>
      </c>
      <c r="I697" s="4" t="s">
        <v>136</v>
      </c>
      <c r="J697" s="4"/>
      <c r="K697" s="4"/>
      <c r="L697" s="4" t="s">
        <v>975</v>
      </c>
      <c r="M697" s="4"/>
      <c r="N697" s="4"/>
      <c r="O697" s="4"/>
      <c r="P697" s="4"/>
      <c r="Q697" s="4"/>
      <c r="R697" s="22"/>
      <c r="S697" s="4"/>
      <c r="T697" s="4" t="str">
        <f>IFERROR(VLOOKUP(UPPER(S697),LandGrants[],7,FALSE),"")</f>
        <v/>
      </c>
      <c r="U697" s="4" t="str">
        <f>IFERROR(VLOOKUP(S697,LandGrants[],9,FALSE),"")</f>
        <v/>
      </c>
      <c r="V697" s="5"/>
      <c r="W697" s="5"/>
      <c r="X697" s="5"/>
      <c r="Y697" s="5"/>
      <c r="Z697" s="5"/>
      <c r="AA697" s="5"/>
      <c r="AB697" s="5"/>
      <c r="AC697" s="5">
        <f>VALUE(SUBSTITUTE(SUBSTITUTE(SUBSTITUTE(RIGHT(B697,4),"HO",""),"O",""),"-",""))</f>
        <v>350</v>
      </c>
      <c r="AD697" s="5"/>
      <c r="AE697" s="5" t="str">
        <f>IF(ISBLANK(M697),"",IF(ISBLANK(N697),"",N697 &amp; " ") &amp; M697 &amp; " built in " &amp;R697 &amp; " on a tract of land called " &amp; S697 &amp; " patented by " &amp; TRIM(T697) &amp; " in " &amp; U697 &amp; ";  Original owner(s): " &amp; Q697)</f>
        <v/>
      </c>
      <c r="AF697" s="5" t="str">
        <f>"https://mht.maryland.gov/secure/medusa/PDF/Howard/"&amp;B697&amp;".pdf"</f>
        <v>https://mht.maryland.gov/secure/medusa/PDF/Howard/HO-350.pdf</v>
      </c>
    </row>
    <row r="698" spans="1:32" ht="57.6" x14ac:dyDescent="0.55000000000000004">
      <c r="A698" s="103" t="str">
        <f>HYPERLINK(AF698,B698)</f>
        <v>HO-338</v>
      </c>
      <c r="B698" t="s">
        <v>1960</v>
      </c>
      <c r="C698">
        <f>IFERROR(VALUE(SUBSTITUTE(B698,"HO-","")),9999)</f>
        <v>338</v>
      </c>
      <c r="D698" s="4" t="s">
        <v>1961</v>
      </c>
      <c r="E698" s="4" t="s">
        <v>1962</v>
      </c>
      <c r="F698" s="22" t="s">
        <v>3308</v>
      </c>
      <c r="G698" s="4" t="s">
        <v>789</v>
      </c>
      <c r="H698" s="4" t="s">
        <v>40</v>
      </c>
      <c r="I698" s="4"/>
      <c r="J698" s="4"/>
      <c r="K698" s="4"/>
      <c r="L698" s="4" t="s">
        <v>975</v>
      </c>
      <c r="M698" s="4"/>
      <c r="N698" s="4"/>
      <c r="O698" s="4"/>
      <c r="P698" s="4"/>
      <c r="Q698" s="4"/>
      <c r="R698" s="22"/>
      <c r="S698" s="4"/>
      <c r="T698" s="4" t="str">
        <f>IFERROR(VLOOKUP(UPPER(S698),LandGrants[],7,FALSE),"")</f>
        <v/>
      </c>
      <c r="U698" s="4" t="str">
        <f>IFERROR(VLOOKUP(S698,LandGrants[],9,FALSE),"")</f>
        <v/>
      </c>
      <c r="V698" s="5"/>
      <c r="W698" s="5"/>
      <c r="X698" s="5"/>
      <c r="Y698" s="5"/>
      <c r="Z698" s="5"/>
      <c r="AA698" s="5"/>
      <c r="AB698" s="5"/>
      <c r="AC698" s="5">
        <f>VALUE(SUBSTITUTE(SUBSTITUTE(SUBSTITUTE(RIGHT(B698,4),"HO",""),"O",""),"-",""))</f>
        <v>338</v>
      </c>
      <c r="AD698" s="5"/>
      <c r="AE698" s="5" t="str">
        <f>IF(ISBLANK(M698),"",IF(ISBLANK(N698),"",N698 &amp; " ") &amp; M698 &amp; " built in " &amp;R698 &amp; " on a tract of land called " &amp; S698 &amp; " patented by " &amp; TRIM(T698) &amp; " in " &amp; U698 &amp; ";  Original owner(s): " &amp; Q698)</f>
        <v/>
      </c>
      <c r="AF698" s="5" t="str">
        <f>"https://mht.maryland.gov/secure/medusa/PDF/Howard/"&amp;B698&amp;".pdf"</f>
        <v>https://mht.maryland.gov/secure/medusa/PDF/Howard/HO-338.pdf</v>
      </c>
    </row>
    <row r="699" spans="1:32" ht="57.6" x14ac:dyDescent="0.55000000000000004">
      <c r="A699" s="103" t="str">
        <f>HYPERLINK(AF699,B699)</f>
        <v>HO-339</v>
      </c>
      <c r="B699" t="s">
        <v>1963</v>
      </c>
      <c r="C699">
        <f>IFERROR(VALUE(SUBSTITUTE(B699,"HO-","")),9999)</f>
        <v>339</v>
      </c>
      <c r="D699" s="4" t="s">
        <v>1964</v>
      </c>
      <c r="E699" s="4" t="s">
        <v>1962</v>
      </c>
      <c r="F699" s="22" t="s">
        <v>3308</v>
      </c>
      <c r="G699" s="4" t="s">
        <v>789</v>
      </c>
      <c r="H699" s="4" t="s">
        <v>40</v>
      </c>
      <c r="I699" s="4"/>
      <c r="J699" s="4"/>
      <c r="K699" s="4"/>
      <c r="L699" s="4" t="s">
        <v>2582</v>
      </c>
      <c r="M699" s="4"/>
      <c r="N699" s="4"/>
      <c r="O699" s="4"/>
      <c r="P699" s="4"/>
      <c r="Q699" s="4"/>
      <c r="R699" s="22"/>
      <c r="S699" s="4"/>
      <c r="T699" s="4" t="str">
        <f>IFERROR(VLOOKUP(UPPER(S699),LandGrants[],7,FALSE),"")</f>
        <v/>
      </c>
      <c r="U699" s="4" t="str">
        <f>IFERROR(VLOOKUP(S699,LandGrants[],9,FALSE),"")</f>
        <v/>
      </c>
      <c r="V699" s="5"/>
      <c r="W699" s="5"/>
      <c r="X699" s="5"/>
      <c r="Y699" s="5"/>
      <c r="Z699" s="5"/>
      <c r="AA699" s="5"/>
      <c r="AB699" s="5"/>
      <c r="AC699" s="5">
        <f>VALUE(SUBSTITUTE(SUBSTITUTE(SUBSTITUTE(RIGHT(B699,4),"HO",""),"O",""),"-",""))</f>
        <v>339</v>
      </c>
      <c r="AD699" s="5"/>
      <c r="AE699" s="5" t="str">
        <f>IF(ISBLANK(M699),"",IF(ISBLANK(N699),"",N699 &amp; " ") &amp; M699 &amp; " built in " &amp;R699 &amp; " on a tract of land called " &amp; S699 &amp; " patented by " &amp; TRIM(T699) &amp; " in " &amp; U699 &amp; ";  Original owner(s): " &amp; Q699)</f>
        <v/>
      </c>
      <c r="AF699" s="5" t="str">
        <f>"https://mht.maryland.gov/secure/medusa/PDF/Howard/"&amp;B699&amp;".pdf"</f>
        <v>https://mht.maryland.gov/secure/medusa/PDF/Howard/HO-339.pdf</v>
      </c>
    </row>
    <row r="700" spans="1:32" ht="57.6" x14ac:dyDescent="0.55000000000000004">
      <c r="A700" s="103" t="str">
        <f>HYPERLINK(AF700,B700)</f>
        <v>HO-583</v>
      </c>
      <c r="B700" t="s">
        <v>1965</v>
      </c>
      <c r="C700">
        <f>IFERROR(VALUE(SUBSTITUTE(B700,"HO-","")),9999)</f>
        <v>583</v>
      </c>
      <c r="D700" s="4" t="s">
        <v>1966</v>
      </c>
      <c r="E700" s="4" t="s">
        <v>1967</v>
      </c>
      <c r="F700" s="22" t="s">
        <v>3198</v>
      </c>
      <c r="G700" s="4" t="s">
        <v>1713</v>
      </c>
      <c r="H700" s="4" t="s">
        <v>40</v>
      </c>
      <c r="I700" s="4" t="s">
        <v>136</v>
      </c>
      <c r="J700" s="4"/>
      <c r="K700" s="4"/>
      <c r="L700" s="4" t="s">
        <v>975</v>
      </c>
      <c r="M700" s="4"/>
      <c r="N700" s="4"/>
      <c r="O700" s="4"/>
      <c r="P700" s="4"/>
      <c r="Q700" s="4"/>
      <c r="R700" s="22"/>
      <c r="S700" s="4"/>
      <c r="T700" s="4" t="str">
        <f>IFERROR(VLOOKUP(UPPER(S700),LandGrants[],7,FALSE),"")</f>
        <v/>
      </c>
      <c r="U700" s="4" t="str">
        <f>IFERROR(VLOOKUP(S700,LandGrants[],9,FALSE),"")</f>
        <v/>
      </c>
      <c r="V700" s="5"/>
      <c r="W700" s="5"/>
      <c r="X700" s="5"/>
      <c r="Y700" s="5"/>
      <c r="Z700" s="5"/>
      <c r="AA700" s="5"/>
      <c r="AB700" s="5"/>
      <c r="AC700" s="5">
        <f>VALUE(SUBSTITUTE(SUBSTITUTE(SUBSTITUTE(RIGHT(B700,4),"HO",""),"O",""),"-",""))</f>
        <v>583</v>
      </c>
      <c r="AD700" s="5"/>
      <c r="AE700" s="5" t="str">
        <f>IF(ISBLANK(M700),"",IF(ISBLANK(N700),"",N700 &amp; " ") &amp; M700 &amp; " built in " &amp;R700 &amp; " on a tract of land called " &amp; S700 &amp; " patented by " &amp; TRIM(T700) &amp; " in " &amp; U700 &amp; ";  Original owner(s): " &amp; Q700)</f>
        <v/>
      </c>
      <c r="AF700" s="5" t="str">
        <f>"https://mht.maryland.gov/secure/medusa/PDF/Howard/"&amp;B700&amp;".pdf"</f>
        <v>https://mht.maryland.gov/secure/medusa/PDF/Howard/HO-583.pdf</v>
      </c>
    </row>
    <row r="701" spans="1:32" ht="57.6" x14ac:dyDescent="0.55000000000000004">
      <c r="A701" s="103" t="str">
        <f>HYPERLINK(AF701,B701)</f>
        <v>HO-787</v>
      </c>
      <c r="B701" t="s">
        <v>1968</v>
      </c>
      <c r="C701">
        <f>IFERROR(VALUE(SUBSTITUTE(B701,"HO-","")),9999)</f>
        <v>787</v>
      </c>
      <c r="D701" s="4" t="s">
        <v>1969</v>
      </c>
      <c r="E701" s="4" t="s">
        <v>1970</v>
      </c>
      <c r="F701" s="22" t="s">
        <v>3309</v>
      </c>
      <c r="G701" s="4" t="s">
        <v>3310</v>
      </c>
      <c r="H701" s="4" t="s">
        <v>86</v>
      </c>
      <c r="I701" s="4"/>
      <c r="J701" s="4"/>
      <c r="K701" s="4"/>
      <c r="L701" s="4" t="s">
        <v>975</v>
      </c>
      <c r="M701" s="4"/>
      <c r="N701" s="4"/>
      <c r="O701" s="4"/>
      <c r="P701" s="4"/>
      <c r="Q701" s="4"/>
      <c r="R701" s="22"/>
      <c r="S701" s="4"/>
      <c r="T701" s="4" t="str">
        <f>IFERROR(VLOOKUP(UPPER(S701),LandGrants[],7,FALSE),"")</f>
        <v/>
      </c>
      <c r="U701" s="4" t="str">
        <f>IFERROR(VLOOKUP(S701,LandGrants[],9,FALSE),"")</f>
        <v/>
      </c>
      <c r="V701" s="5"/>
      <c r="W701" s="5"/>
      <c r="X701" s="5"/>
      <c r="Y701" s="5"/>
      <c r="Z701" s="5"/>
      <c r="AA701" s="5"/>
      <c r="AB701" s="5"/>
      <c r="AC701" s="5">
        <f>VALUE(SUBSTITUTE(SUBSTITUTE(SUBSTITUTE(RIGHT(B701,4),"HO",""),"O",""),"-",""))</f>
        <v>787</v>
      </c>
      <c r="AD701" s="5"/>
      <c r="AE701" s="5" t="str">
        <f>IF(ISBLANK(M701),"",IF(ISBLANK(N701),"",N701 &amp; " ") &amp; M701 &amp; " built in " &amp;R701 &amp; " on a tract of land called " &amp; S701 &amp; " patented by " &amp; TRIM(T701) &amp; " in " &amp; U701 &amp; ";  Original owner(s): " &amp; Q701)</f>
        <v/>
      </c>
      <c r="AF701" s="5" t="str">
        <f>"https://mht.maryland.gov/secure/medusa/PDF/Howard/"&amp;B701&amp;".pdf"</f>
        <v>https://mht.maryland.gov/secure/medusa/PDF/Howard/HO-787.pdf</v>
      </c>
    </row>
    <row r="702" spans="1:32" ht="57.6" x14ac:dyDescent="0.55000000000000004">
      <c r="A702" s="103" t="str">
        <f>HYPERLINK(AF702,B702)</f>
        <v>HO-053</v>
      </c>
      <c r="B702" t="s">
        <v>10199</v>
      </c>
      <c r="C702">
        <f>IFERROR(VALUE(SUBSTITUTE(B702,"HO-","")),9999)</f>
        <v>53</v>
      </c>
      <c r="D702" s="4" t="s">
        <v>1971</v>
      </c>
      <c r="E702" s="4" t="s">
        <v>1972</v>
      </c>
      <c r="F702" s="22" t="s">
        <v>3311</v>
      </c>
      <c r="G702" s="4" t="s">
        <v>1713</v>
      </c>
      <c r="H702" s="4" t="s">
        <v>40</v>
      </c>
      <c r="I702" s="4" t="s">
        <v>136</v>
      </c>
      <c r="J702" s="4"/>
      <c r="K702" s="4"/>
      <c r="L702" s="4" t="s">
        <v>975</v>
      </c>
      <c r="M702" s="4"/>
      <c r="N702" s="4"/>
      <c r="O702" s="4"/>
      <c r="P702" s="4"/>
      <c r="Q702" s="4"/>
      <c r="R702" s="22"/>
      <c r="S702" s="4"/>
      <c r="T702" s="4" t="str">
        <f>IFERROR(VLOOKUP(UPPER(S702),LandGrants[],7,FALSE),"")</f>
        <v/>
      </c>
      <c r="U702" s="4" t="str">
        <f>IFERROR(VLOOKUP(S702,LandGrants[],9,FALSE),"")</f>
        <v/>
      </c>
      <c r="V702" s="5"/>
      <c r="W702" s="5"/>
      <c r="X702" s="5"/>
      <c r="Y702" s="5"/>
      <c r="Z702" s="5"/>
      <c r="AA702" s="5"/>
      <c r="AB702" s="5"/>
      <c r="AC702" s="5">
        <f>VALUE(SUBSTITUTE(SUBSTITUTE(SUBSTITUTE(RIGHT(B702,4),"HO",""),"O",""),"-",""))</f>
        <v>53</v>
      </c>
      <c r="AD702" s="5"/>
      <c r="AE702" s="5" t="str">
        <f>IF(ISBLANK(M702),"",IF(ISBLANK(N702),"",N702 &amp; " ") &amp; M702 &amp; " built in " &amp;R702 &amp; " on a tract of land called " &amp; S702 &amp; " patented by " &amp; TRIM(T702) &amp; " in " &amp; U702 &amp; ";  Original owner(s): " &amp; Q702)</f>
        <v/>
      </c>
      <c r="AF702" s="5" t="str">
        <f>"https://mht.maryland.gov/secure/medusa/PDF/Howard/"&amp;B702&amp;".pdf"</f>
        <v>https://mht.maryland.gov/secure/medusa/PDF/Howard/HO-053.pdf</v>
      </c>
    </row>
    <row r="703" spans="1:32" ht="57.6" x14ac:dyDescent="0.55000000000000004">
      <c r="A703" s="103" t="str">
        <f>HYPERLINK(AF703,B703)</f>
        <v>HO-094</v>
      </c>
      <c r="B703" t="s">
        <v>10233</v>
      </c>
      <c r="C703">
        <f>IFERROR(VALUE(SUBSTITUTE(B703,"HO-","")),9999)</f>
        <v>94</v>
      </c>
      <c r="D703" s="4" t="s">
        <v>1973</v>
      </c>
      <c r="E703" s="4" t="s">
        <v>1974</v>
      </c>
      <c r="F703" s="22" t="s">
        <v>3312</v>
      </c>
      <c r="G703" s="4" t="s">
        <v>1713</v>
      </c>
      <c r="H703" s="4" t="s">
        <v>40</v>
      </c>
      <c r="I703" s="4" t="s">
        <v>136</v>
      </c>
      <c r="J703" s="4"/>
      <c r="K703" s="4"/>
      <c r="L703" s="4" t="s">
        <v>975</v>
      </c>
      <c r="M703" s="4"/>
      <c r="N703" s="4"/>
      <c r="O703" s="4"/>
      <c r="P703" s="4"/>
      <c r="Q703" s="4"/>
      <c r="R703" s="22"/>
      <c r="S703" s="4"/>
      <c r="T703" s="4" t="str">
        <f>IFERROR(VLOOKUP(UPPER(S703),LandGrants[],7,FALSE),"")</f>
        <v/>
      </c>
      <c r="U703" s="4" t="str">
        <f>IFERROR(VLOOKUP(S703,LandGrants[],9,FALSE),"")</f>
        <v/>
      </c>
      <c r="V703" s="5"/>
      <c r="W703" s="5"/>
      <c r="X703" s="5"/>
      <c r="Y703" s="5"/>
      <c r="Z703" s="5"/>
      <c r="AA703" s="5"/>
      <c r="AB703" s="5"/>
      <c r="AC703" s="5">
        <f>VALUE(SUBSTITUTE(SUBSTITUTE(SUBSTITUTE(RIGHT(B703,4),"HO",""),"O",""),"-",""))</f>
        <v>94</v>
      </c>
      <c r="AD703" s="5"/>
      <c r="AE703" s="5" t="str">
        <f>IF(ISBLANK(M703),"",IF(ISBLANK(N703),"",N703 &amp; " ") &amp; M703 &amp; " built in " &amp;R703 &amp; " on a tract of land called " &amp; S703 &amp; " patented by " &amp; TRIM(T703) &amp; " in " &amp; U703 &amp; ";  Original owner(s): " &amp; Q703)</f>
        <v/>
      </c>
      <c r="AF703" s="5" t="str">
        <f>"https://mht.maryland.gov/secure/medusa/PDF/Howard/"&amp;B703&amp;".pdf"</f>
        <v>https://mht.maryland.gov/secure/medusa/PDF/Howard/HO-094.pdf</v>
      </c>
    </row>
    <row r="704" spans="1:32" ht="57.6" x14ac:dyDescent="0.55000000000000004">
      <c r="A704" s="103" t="str">
        <f>HYPERLINK(AF704,B704)</f>
        <v>HO-434</v>
      </c>
      <c r="B704" t="s">
        <v>1975</v>
      </c>
      <c r="C704">
        <f>IFERROR(VALUE(SUBSTITUTE(B704,"HO-","")),9999)</f>
        <v>434</v>
      </c>
      <c r="D704" s="4" t="s">
        <v>1976</v>
      </c>
      <c r="E704" s="4" t="s">
        <v>1977</v>
      </c>
      <c r="F704" s="22" t="s">
        <v>3313</v>
      </c>
      <c r="G704" s="4" t="s">
        <v>3314</v>
      </c>
      <c r="H704" s="4" t="s">
        <v>296</v>
      </c>
      <c r="I704" s="4" t="s">
        <v>136</v>
      </c>
      <c r="J704" s="4"/>
      <c r="K704" s="4"/>
      <c r="L704" s="4" t="s">
        <v>975</v>
      </c>
      <c r="M704" s="4"/>
      <c r="N704" s="4"/>
      <c r="O704" s="4"/>
      <c r="P704" s="4"/>
      <c r="Q704" s="4"/>
      <c r="R704" s="22"/>
      <c r="S704" s="4"/>
      <c r="T704" s="4" t="str">
        <f>IFERROR(VLOOKUP(UPPER(S704),LandGrants[],7,FALSE),"")</f>
        <v/>
      </c>
      <c r="U704" s="4" t="str">
        <f>IFERROR(VLOOKUP(S704,LandGrants[],9,FALSE),"")</f>
        <v/>
      </c>
      <c r="V704" s="5"/>
      <c r="W704" s="5"/>
      <c r="X704" s="5"/>
      <c r="Y704" s="5"/>
      <c r="Z704" s="5"/>
      <c r="AA704" s="5"/>
      <c r="AB704" s="5"/>
      <c r="AC704" s="5">
        <f>VALUE(SUBSTITUTE(SUBSTITUTE(SUBSTITUTE(RIGHT(B704,4),"HO",""),"O",""),"-",""))</f>
        <v>434</v>
      </c>
      <c r="AD704" s="5"/>
      <c r="AE704" s="5" t="str">
        <f>IF(ISBLANK(M704),"",IF(ISBLANK(N704),"",N704 &amp; " ") &amp; M704 &amp; " built in " &amp;R704 &amp; " on a tract of land called " &amp; S704 &amp; " patented by " &amp; TRIM(T704) &amp; " in " &amp; U704 &amp; ";  Original owner(s): " &amp; Q704)</f>
        <v/>
      </c>
      <c r="AF704" s="5" t="str">
        <f>"https://mht.maryland.gov/secure/medusa/PDF/Howard/"&amp;B704&amp;".pdf"</f>
        <v>https://mht.maryland.gov/secure/medusa/PDF/Howard/HO-434.pdf</v>
      </c>
    </row>
    <row r="705" spans="1:32" ht="57.6" x14ac:dyDescent="0.55000000000000004">
      <c r="A705" s="103" t="str">
        <f>HYPERLINK(AF705,B705)</f>
        <v>HO-408</v>
      </c>
      <c r="B705" t="s">
        <v>1978</v>
      </c>
      <c r="C705">
        <f>IFERROR(VALUE(SUBSTITUTE(B705,"HO-","")),9999)</f>
        <v>408</v>
      </c>
      <c r="D705" s="4" t="s">
        <v>1979</v>
      </c>
      <c r="E705" s="4" t="s">
        <v>1980</v>
      </c>
      <c r="F705" s="22" t="s">
        <v>3315</v>
      </c>
      <c r="G705" s="4" t="s">
        <v>2802</v>
      </c>
      <c r="H705" s="4" t="s">
        <v>396</v>
      </c>
      <c r="I705" s="4" t="s">
        <v>136</v>
      </c>
      <c r="J705" s="4"/>
      <c r="K705" s="4"/>
      <c r="L705" s="4" t="s">
        <v>975</v>
      </c>
      <c r="M705" s="4" t="s">
        <v>6531</v>
      </c>
      <c r="N705" s="4" t="s">
        <v>5973</v>
      </c>
      <c r="O705" s="4"/>
      <c r="P705" s="4" t="s">
        <v>6532</v>
      </c>
      <c r="Q705" s="4" t="s">
        <v>6533</v>
      </c>
      <c r="R705" s="22"/>
      <c r="S705" s="4" t="s">
        <v>4868</v>
      </c>
      <c r="T705" s="4" t="str">
        <f>IFERROR(VLOOKUP(UPPER(S705),LandGrants[],7,FALSE),"")</f>
        <v>1749-07</v>
      </c>
      <c r="U705" s="4" t="str">
        <f>IFERROR(VLOOKUP(S705,LandGrants[],9,FALSE),"")</f>
        <v xml:space="preserve"> Philemon  Dorsey</v>
      </c>
      <c r="V705" s="5"/>
      <c r="W705" s="5"/>
      <c r="X705" s="5"/>
      <c r="Y705" s="5"/>
      <c r="Z705" s="5"/>
      <c r="AA705" s="5"/>
      <c r="AB705" s="5"/>
      <c r="AC705" s="5">
        <f>VALUE(SUBSTITUTE(SUBSTITUTE(SUBSTITUTE(RIGHT(B705,4),"HO",""),"O",""),"-",""))</f>
        <v>408</v>
      </c>
      <c r="AD705" s="5"/>
      <c r="AE705" s="5" t="str">
        <f>IF(ISBLANK(M705),"",IF(ISBLANK(N705),"",N705 &amp; " ") &amp; M705 &amp; " built in " &amp;R705 &amp; " on a tract of land called " &amp; S705 &amp; " patented by " &amp; TRIM(T705) &amp; " in " &amp; U705 &amp; ";  Original owner(s): " &amp; Q705)</f>
        <v>Privately-owned 2.5 story 5x2 bay frame house built in  on a tract of land called Sapling Range patented by 1749-07 in  Philemon  Dorsey;  Original owner(s): Dennis Dorsey (son of Nicholas and Lucy Sprigg) and wife Maria Owings, then Levin I. G. Owings</v>
      </c>
      <c r="AF705" s="5" t="str">
        <f>"https://mht.maryland.gov/secure/medusa/PDF/Howard/"&amp;B705&amp;".pdf"</f>
        <v>https://mht.maryland.gov/secure/medusa/PDF/Howard/HO-408.pdf</v>
      </c>
    </row>
    <row r="706" spans="1:32" ht="57.6" x14ac:dyDescent="0.55000000000000004">
      <c r="A706" s="103" t="str">
        <f>HYPERLINK(AF706,B706)</f>
        <v>HO-102</v>
      </c>
      <c r="B706" t="s">
        <v>1981</v>
      </c>
      <c r="C706">
        <f>IFERROR(VALUE(SUBSTITUTE(B706,"HO-","")),9999)</f>
        <v>102</v>
      </c>
      <c r="D706" s="4" t="s">
        <v>1982</v>
      </c>
      <c r="E706" s="4" t="s">
        <v>1983</v>
      </c>
      <c r="F706" s="22" t="s">
        <v>3316</v>
      </c>
      <c r="G706" s="4" t="s">
        <v>2374</v>
      </c>
      <c r="H706" s="4" t="s">
        <v>123</v>
      </c>
      <c r="I706" s="4"/>
      <c r="J706" s="4"/>
      <c r="K706" s="4"/>
      <c r="L706" s="4" t="s">
        <v>2592</v>
      </c>
      <c r="M706" s="4"/>
      <c r="N706" s="4"/>
      <c r="O706" s="4"/>
      <c r="P706" s="4"/>
      <c r="Q706" s="4"/>
      <c r="R706" s="22"/>
      <c r="S706" s="4"/>
      <c r="T706" s="4" t="str">
        <f>IFERROR(VLOOKUP(UPPER(S706),LandGrants[],7,FALSE),"")</f>
        <v/>
      </c>
      <c r="U706" s="4" t="str">
        <f>IFERROR(VLOOKUP(S706,LandGrants[],9,FALSE),"")</f>
        <v/>
      </c>
      <c r="V706" s="5"/>
      <c r="W706" s="5"/>
      <c r="X706" s="5"/>
      <c r="Y706" s="5"/>
      <c r="Z706" s="5"/>
      <c r="AA706" s="5"/>
      <c r="AB706" s="5"/>
      <c r="AC706" s="5">
        <f>VALUE(SUBSTITUTE(SUBSTITUTE(SUBSTITUTE(RIGHT(B706,4),"HO",""),"O",""),"-",""))</f>
        <v>102</v>
      </c>
      <c r="AD706" s="5"/>
      <c r="AE706" s="5" t="str">
        <f>IF(ISBLANK(M706),"",IF(ISBLANK(N706),"",N706 &amp; " ") &amp; M706 &amp; " built in " &amp;R706 &amp; " on a tract of land called " &amp; S706 &amp; " patented by " &amp; TRIM(T706) &amp; " in " &amp; U706 &amp; ";  Original owner(s): " &amp; Q706)</f>
        <v/>
      </c>
      <c r="AF706" s="5" t="str">
        <f>"https://mht.maryland.gov/secure/medusa/PDF/Howard/"&amp;B706&amp;".pdf"</f>
        <v>https://mht.maryland.gov/secure/medusa/PDF/Howard/HO-102.pdf</v>
      </c>
    </row>
    <row r="707" spans="1:32" ht="57.6" x14ac:dyDescent="0.55000000000000004">
      <c r="A707" s="103" t="str">
        <f>HYPERLINK(AF707,B707)</f>
        <v>HO-888</v>
      </c>
      <c r="B707" t="s">
        <v>1984</v>
      </c>
      <c r="C707">
        <f>IFERROR(VALUE(SUBSTITUTE(B707,"HO-","")),9999)</f>
        <v>888</v>
      </c>
      <c r="D707" s="4" t="s">
        <v>1985</v>
      </c>
      <c r="E707" s="4" t="s">
        <v>1986</v>
      </c>
      <c r="F707" s="22" t="s">
        <v>3317</v>
      </c>
      <c r="G707" s="4" t="s">
        <v>2852</v>
      </c>
      <c r="H707" s="4" t="s">
        <v>40</v>
      </c>
      <c r="I707" s="4" t="s">
        <v>136</v>
      </c>
      <c r="J707" s="4"/>
      <c r="K707" s="4"/>
      <c r="L707" s="4" t="s">
        <v>975</v>
      </c>
      <c r="M707" s="4"/>
      <c r="N707" s="4"/>
      <c r="O707" s="4"/>
      <c r="P707" s="4"/>
      <c r="Q707" s="4"/>
      <c r="R707" s="22"/>
      <c r="S707" s="4"/>
      <c r="T707" s="4" t="str">
        <f>IFERROR(VLOOKUP(UPPER(S707),LandGrants[],7,FALSE),"")</f>
        <v/>
      </c>
      <c r="U707" s="4" t="str">
        <f>IFERROR(VLOOKUP(S707,LandGrants[],9,FALSE),"")</f>
        <v/>
      </c>
      <c r="V707" s="5"/>
      <c r="W707" s="5"/>
      <c r="X707" s="5"/>
      <c r="Y707" s="5"/>
      <c r="Z707" s="5"/>
      <c r="AA707" s="5"/>
      <c r="AB707" s="5"/>
      <c r="AC707" s="5">
        <f>VALUE(SUBSTITUTE(SUBSTITUTE(SUBSTITUTE(RIGHT(B707,4),"HO",""),"O",""),"-",""))</f>
        <v>888</v>
      </c>
      <c r="AD707" s="5"/>
      <c r="AE707" s="5" t="str">
        <f>IF(ISBLANK(M707),"",IF(ISBLANK(N707),"",N707 &amp; " ") &amp; M707 &amp; " built in " &amp;R707 &amp; " on a tract of land called " &amp; S707 &amp; " patented by " &amp; TRIM(T707) &amp; " in " &amp; U707 &amp; ";  Original owner(s): " &amp; Q707)</f>
        <v/>
      </c>
      <c r="AF707" s="5" t="str">
        <f>"https://mht.maryland.gov/secure/medusa/PDF/Howard/"&amp;B707&amp;".pdf"</f>
        <v>https://mht.maryland.gov/secure/medusa/PDF/Howard/HO-888.pdf</v>
      </c>
    </row>
    <row r="708" spans="1:32" ht="57.6" x14ac:dyDescent="0.55000000000000004">
      <c r="A708" s="103" t="str">
        <f>HYPERLINK(AF708,B708)</f>
        <v>HO-213</v>
      </c>
      <c r="B708" t="s">
        <v>1987</v>
      </c>
      <c r="C708">
        <f>IFERROR(VALUE(SUBSTITUTE(B708,"HO-","")),9999)</f>
        <v>213</v>
      </c>
      <c r="D708" s="4" t="s">
        <v>1988</v>
      </c>
      <c r="E708" s="4" t="s">
        <v>1989</v>
      </c>
      <c r="F708" s="22" t="s">
        <v>2585</v>
      </c>
      <c r="G708" s="4" t="s">
        <v>1989</v>
      </c>
      <c r="H708" s="4" t="s">
        <v>204</v>
      </c>
      <c r="I708" s="4"/>
      <c r="J708" s="4" t="s">
        <v>136</v>
      </c>
      <c r="K708" s="4"/>
      <c r="L708" s="4" t="s">
        <v>2585</v>
      </c>
      <c r="M708" s="4"/>
      <c r="N708" s="4"/>
      <c r="O708" s="4"/>
      <c r="P708" s="4"/>
      <c r="Q708" s="4"/>
      <c r="R708" s="22"/>
      <c r="S708" s="4"/>
      <c r="T708" s="4" t="str">
        <f>IFERROR(VLOOKUP(UPPER(S708),LandGrants[],7,FALSE),"")</f>
        <v/>
      </c>
      <c r="U708" s="4" t="str">
        <f>IFERROR(VLOOKUP(S708,LandGrants[],9,FALSE),"")</f>
        <v/>
      </c>
      <c r="V708" s="5"/>
      <c r="W708" s="5"/>
      <c r="X708" s="5"/>
      <c r="Y708" s="5"/>
      <c r="Z708" s="5"/>
      <c r="AA708" s="5"/>
      <c r="AB708" s="5"/>
      <c r="AC708" s="5">
        <f>VALUE(SUBSTITUTE(SUBSTITUTE(SUBSTITUTE(RIGHT(B708,4),"HO",""),"O",""),"-",""))</f>
        <v>213</v>
      </c>
      <c r="AD708" s="5"/>
      <c r="AE708" s="5" t="str">
        <f>IF(ISBLANK(M708),"",IF(ISBLANK(N708),"",N708 &amp; " ") &amp; M708 &amp; " built in " &amp;R708 &amp; " on a tract of land called " &amp; S708 &amp; " patented by " &amp; TRIM(T708) &amp; " in " &amp; U708 &amp; ";  Original owner(s): " &amp; Q708)</f>
        <v/>
      </c>
      <c r="AF708" s="5" t="str">
        <f>"https://mht.maryland.gov/secure/medusa/PDF/Howard/"&amp;B708&amp;".pdf"</f>
        <v>https://mht.maryland.gov/secure/medusa/PDF/Howard/HO-213.pdf</v>
      </c>
    </row>
    <row r="709" spans="1:32" ht="57.6" x14ac:dyDescent="0.55000000000000004">
      <c r="A709" s="103" t="str">
        <f>HYPERLINK(AF709,B709)</f>
        <v>HO-522</v>
      </c>
      <c r="B709" t="s">
        <v>1990</v>
      </c>
      <c r="C709">
        <f>IFERROR(VALUE(SUBSTITUTE(B709,"HO-","")),9999)</f>
        <v>522</v>
      </c>
      <c r="D709" s="4" t="s">
        <v>1991</v>
      </c>
      <c r="E709" s="4" t="s">
        <v>1992</v>
      </c>
      <c r="F709" s="22" t="s">
        <v>3318</v>
      </c>
      <c r="G709" s="4" t="s">
        <v>3319</v>
      </c>
      <c r="H709" s="4" t="s">
        <v>204</v>
      </c>
      <c r="I709" s="4"/>
      <c r="J709" s="4"/>
      <c r="K709" s="4"/>
      <c r="L709" s="4" t="s">
        <v>2585</v>
      </c>
      <c r="M709" s="4"/>
      <c r="N709" s="4"/>
      <c r="O709" s="4"/>
      <c r="P709" s="4"/>
      <c r="Q709" s="4"/>
      <c r="R709" s="22"/>
      <c r="S709" s="4"/>
      <c r="T709" s="4" t="str">
        <f>IFERROR(VLOOKUP(UPPER(S709),LandGrants[],7,FALSE),"")</f>
        <v/>
      </c>
      <c r="U709" s="4" t="str">
        <f>IFERROR(VLOOKUP(S709,LandGrants[],9,FALSE),"")</f>
        <v/>
      </c>
      <c r="V709" s="5"/>
      <c r="W709" s="5"/>
      <c r="X709" s="5"/>
      <c r="Y709" s="5"/>
      <c r="Z709" s="5"/>
      <c r="AA709" s="5"/>
      <c r="AB709" s="5"/>
      <c r="AC709" s="5">
        <f>VALUE(SUBSTITUTE(SUBSTITUTE(SUBSTITUTE(RIGHT(B709,4),"HO",""),"O",""),"-",""))</f>
        <v>522</v>
      </c>
      <c r="AD709" s="5"/>
      <c r="AE709" s="5" t="str">
        <f>IF(ISBLANK(M709),"",IF(ISBLANK(N709),"",N709 &amp; " ") &amp; M709 &amp; " built in " &amp;R709 &amp; " on a tract of land called " &amp; S709 &amp; " patented by " &amp; TRIM(T709) &amp; " in " &amp; U709 &amp; ";  Original owner(s): " &amp; Q709)</f>
        <v/>
      </c>
      <c r="AF709" s="5" t="str">
        <f>"https://mht.maryland.gov/secure/medusa/PDF/Howard/"&amp;B709&amp;".pdf"</f>
        <v>https://mht.maryland.gov/secure/medusa/PDF/Howard/HO-522.pdf</v>
      </c>
    </row>
    <row r="710" spans="1:32" ht="57.6" x14ac:dyDescent="0.55000000000000004">
      <c r="A710" s="103" t="str">
        <f>HYPERLINK(AF710,B710)</f>
        <v>HO-042</v>
      </c>
      <c r="B710" t="s">
        <v>10188</v>
      </c>
      <c r="C710">
        <f>IFERROR(VALUE(SUBSTITUTE(B710,"HO-","")),9999)</f>
        <v>42</v>
      </c>
      <c r="D710" s="4" t="s">
        <v>16</v>
      </c>
      <c r="E710" s="4"/>
      <c r="F710" s="22" t="s">
        <v>2585</v>
      </c>
      <c r="G710" s="4">
        <v>0</v>
      </c>
      <c r="H710" s="4" t="s">
        <v>204</v>
      </c>
      <c r="I710" s="4"/>
      <c r="J710" s="4"/>
      <c r="K710" s="4"/>
      <c r="L710" s="4" t="s">
        <v>2590</v>
      </c>
      <c r="M710" s="4"/>
      <c r="N710" s="4"/>
      <c r="O710" s="4"/>
      <c r="P710" s="4"/>
      <c r="Q710" s="4"/>
      <c r="R710" s="22"/>
      <c r="S710" s="4"/>
      <c r="T710" s="4" t="str">
        <f>IFERROR(VLOOKUP(UPPER(S710),LandGrants[],7,FALSE),"")</f>
        <v/>
      </c>
      <c r="U710" s="4" t="str">
        <f>IFERROR(VLOOKUP(S710,LandGrants[],9,FALSE),"")</f>
        <v/>
      </c>
      <c r="V710" s="5"/>
      <c r="W710" s="5"/>
      <c r="X710" s="5"/>
      <c r="Y710" s="5"/>
      <c r="Z710" s="5"/>
      <c r="AA710" s="5"/>
      <c r="AB710" s="5"/>
      <c r="AC710" s="5">
        <f>VALUE(SUBSTITUTE(SUBSTITUTE(SUBSTITUTE(RIGHT(B710,4),"HO",""),"O",""),"-",""))</f>
        <v>42</v>
      </c>
      <c r="AD710" s="5"/>
      <c r="AE710" s="5" t="str">
        <f>IF(ISBLANK(M710),"",IF(ISBLANK(N710),"",N710 &amp; " ") &amp; M710 &amp; " built in " &amp;R710 &amp; " on a tract of land called " &amp; S710 &amp; " patented by " &amp; TRIM(T710) &amp; " in " &amp; U710 &amp; ";  Original owner(s): " &amp; Q710)</f>
        <v/>
      </c>
      <c r="AF710" s="5" t="str">
        <f>"https://mht.maryland.gov/secure/medusa/PDF/Howard/"&amp;B710&amp;".pdf"</f>
        <v>https://mht.maryland.gov/secure/medusa/PDF/Howard/HO-042.pdf</v>
      </c>
    </row>
    <row r="711" spans="1:32" ht="57.6" x14ac:dyDescent="0.55000000000000004">
      <c r="A711" s="103" t="str">
        <f>HYPERLINK(AF711,B711)</f>
        <v>HO-873</v>
      </c>
      <c r="B711" t="s">
        <v>1993</v>
      </c>
      <c r="C711">
        <f>IFERROR(VALUE(SUBSTITUTE(B711,"HO-","")),9999)</f>
        <v>873</v>
      </c>
      <c r="D711" s="4" t="s">
        <v>1994</v>
      </c>
      <c r="E711" s="4" t="s">
        <v>1995</v>
      </c>
      <c r="F711" s="22" t="s">
        <v>3320</v>
      </c>
      <c r="G711" s="4" t="s">
        <v>3321</v>
      </c>
      <c r="H711" s="4" t="s">
        <v>204</v>
      </c>
      <c r="I711" s="4" t="s">
        <v>136</v>
      </c>
      <c r="J711" s="4"/>
      <c r="K711" s="4"/>
      <c r="L711" s="4" t="s">
        <v>975</v>
      </c>
      <c r="M711" s="4"/>
      <c r="N711" s="4"/>
      <c r="O711" s="4"/>
      <c r="P711" s="4"/>
      <c r="Q711" s="4"/>
      <c r="R711" s="22"/>
      <c r="S711" s="4"/>
      <c r="T711" s="4" t="str">
        <f>IFERROR(VLOOKUP(UPPER(S711),LandGrants[],7,FALSE),"")</f>
        <v/>
      </c>
      <c r="U711" s="4" t="str">
        <f>IFERROR(VLOOKUP(S711,LandGrants[],9,FALSE),"")</f>
        <v/>
      </c>
      <c r="V711" s="5"/>
      <c r="W711" s="5"/>
      <c r="X711" s="5"/>
      <c r="Y711" s="5"/>
      <c r="Z711" s="5"/>
      <c r="AA711" s="5"/>
      <c r="AB711" s="5"/>
      <c r="AC711" s="5">
        <f>VALUE(SUBSTITUTE(SUBSTITUTE(SUBSTITUTE(RIGHT(B711,4),"HO",""),"O",""),"-",""))</f>
        <v>873</v>
      </c>
      <c r="AD711" s="5"/>
      <c r="AE711" s="5" t="str">
        <f>IF(ISBLANK(M711),"",IF(ISBLANK(N711),"",N711 &amp; " ") &amp; M711 &amp; " built in " &amp;R711 &amp; " on a tract of land called " &amp; S711 &amp; " patented by " &amp; TRIM(T711) &amp; " in " &amp; U711 &amp; ";  Original owner(s): " &amp; Q711)</f>
        <v/>
      </c>
      <c r="AF711" s="5" t="str">
        <f>"https://mht.maryland.gov/secure/medusa/PDF/Howard/"&amp;B711&amp;".pdf"</f>
        <v>https://mht.maryland.gov/secure/medusa/PDF/Howard/HO-873.pdf</v>
      </c>
    </row>
    <row r="712" spans="1:32" ht="57.6" x14ac:dyDescent="0.55000000000000004">
      <c r="A712" s="103" t="str">
        <f>HYPERLINK(AF712,B712)</f>
        <v>HO-218</v>
      </c>
      <c r="B712" t="s">
        <v>1996</v>
      </c>
      <c r="C712">
        <f>IFERROR(VALUE(SUBSTITUTE(B712,"HO-","")),9999)</f>
        <v>218</v>
      </c>
      <c r="D712" s="4" t="s">
        <v>1997</v>
      </c>
      <c r="E712" s="4" t="s">
        <v>1998</v>
      </c>
      <c r="F712" s="22" t="s">
        <v>3322</v>
      </c>
      <c r="G712" s="4" t="s">
        <v>3145</v>
      </c>
      <c r="H712" s="4" t="s">
        <v>204</v>
      </c>
      <c r="I712" s="4" t="s">
        <v>136</v>
      </c>
      <c r="J712" s="4"/>
      <c r="K712" s="4"/>
      <c r="L712" s="4" t="s">
        <v>975</v>
      </c>
      <c r="M712" s="4"/>
      <c r="N712" s="4"/>
      <c r="O712" s="4"/>
      <c r="P712" s="4"/>
      <c r="Q712" s="4"/>
      <c r="R712" s="22"/>
      <c r="S712" s="4"/>
      <c r="T712" s="4" t="str">
        <f>IFERROR(VLOOKUP(UPPER(S712),LandGrants[],7,FALSE),"")</f>
        <v/>
      </c>
      <c r="U712" s="4" t="str">
        <f>IFERROR(VLOOKUP(S712,LandGrants[],9,FALSE),"")</f>
        <v/>
      </c>
      <c r="V712" s="5"/>
      <c r="W712" s="5"/>
      <c r="X712" s="5"/>
      <c r="Y712" s="5"/>
      <c r="Z712" s="5"/>
      <c r="AA712" s="5"/>
      <c r="AB712" s="5"/>
      <c r="AC712" s="5">
        <f>VALUE(SUBSTITUTE(SUBSTITUTE(SUBSTITUTE(RIGHT(B712,4),"HO",""),"O",""),"-",""))</f>
        <v>218</v>
      </c>
      <c r="AD712" s="5"/>
      <c r="AE712" s="5" t="str">
        <f>IF(ISBLANK(M712),"",IF(ISBLANK(N712),"",N712 &amp; " ") &amp; M712 &amp; " built in " &amp;R712 &amp; " on a tract of land called " &amp; S712 &amp; " patented by " &amp; TRIM(T712) &amp; " in " &amp; U712 &amp; ";  Original owner(s): " &amp; Q712)</f>
        <v/>
      </c>
      <c r="AF712" s="5" t="str">
        <f>"https://mht.maryland.gov/secure/medusa/PDF/Howard/"&amp;B712&amp;".pdf"</f>
        <v>https://mht.maryland.gov/secure/medusa/PDF/Howard/HO-218.pdf</v>
      </c>
    </row>
    <row r="713" spans="1:32" ht="57.6" x14ac:dyDescent="0.55000000000000004">
      <c r="A713" s="103" t="str">
        <f>HYPERLINK(AF713,B713)</f>
        <v>HO-871</v>
      </c>
      <c r="B713" t="s">
        <v>1999</v>
      </c>
      <c r="C713">
        <f>IFERROR(VALUE(SUBSTITUTE(B713,"HO-","")),9999)</f>
        <v>871</v>
      </c>
      <c r="D713" s="4" t="s">
        <v>2000</v>
      </c>
      <c r="E713" s="4" t="s">
        <v>2001</v>
      </c>
      <c r="F713" s="22" t="s">
        <v>3323</v>
      </c>
      <c r="G713" s="4" t="s">
        <v>2757</v>
      </c>
      <c r="H713" s="4" t="s">
        <v>40</v>
      </c>
      <c r="I713" s="4" t="s">
        <v>136</v>
      </c>
      <c r="J713" s="4"/>
      <c r="K713" s="4"/>
      <c r="L713" s="4" t="s">
        <v>975</v>
      </c>
      <c r="M713" s="4"/>
      <c r="N713" s="4"/>
      <c r="O713" s="4"/>
      <c r="P713" s="4"/>
      <c r="Q713" s="4"/>
      <c r="R713" s="22"/>
      <c r="S713" s="4"/>
      <c r="T713" s="4" t="str">
        <f>IFERROR(VLOOKUP(UPPER(S713),LandGrants[],7,FALSE),"")</f>
        <v/>
      </c>
      <c r="U713" s="4" t="str">
        <f>IFERROR(VLOOKUP(S713,LandGrants[],9,FALSE),"")</f>
        <v/>
      </c>
      <c r="V713" s="5"/>
      <c r="W713" s="5"/>
      <c r="X713" s="5"/>
      <c r="Y713" s="5"/>
      <c r="Z713" s="5"/>
      <c r="AA713" s="5"/>
      <c r="AB713" s="5"/>
      <c r="AC713" s="5">
        <f>VALUE(SUBSTITUTE(SUBSTITUTE(SUBSTITUTE(RIGHT(B713,4),"HO",""),"O",""),"-",""))</f>
        <v>871</v>
      </c>
      <c r="AD713" s="5"/>
      <c r="AE713" s="5" t="str">
        <f>IF(ISBLANK(M713),"",IF(ISBLANK(N713),"",N713 &amp; " ") &amp; M713 &amp; " built in " &amp;R713 &amp; " on a tract of land called " &amp; S713 &amp; " patented by " &amp; TRIM(T713) &amp; " in " &amp; U713 &amp; ";  Original owner(s): " &amp; Q713)</f>
        <v/>
      </c>
      <c r="AF713" s="5" t="str">
        <f>"https://mht.maryland.gov/secure/medusa/PDF/Howard/"&amp;B713&amp;".pdf"</f>
        <v>https://mht.maryland.gov/secure/medusa/PDF/Howard/HO-871.pdf</v>
      </c>
    </row>
    <row r="714" spans="1:32" ht="57.6" x14ac:dyDescent="0.55000000000000004">
      <c r="A714" s="103" t="str">
        <f>HYPERLINK(AF714,B714)</f>
        <v>HO-1012</v>
      </c>
      <c r="B714" t="s">
        <v>2002</v>
      </c>
      <c r="C714">
        <f>IFERROR(VALUE(SUBSTITUTE(B714,"HO-","")),9999)</f>
        <v>1012</v>
      </c>
      <c r="D714" s="4" t="s">
        <v>2003</v>
      </c>
      <c r="E714" s="4" t="s">
        <v>2004</v>
      </c>
      <c r="F714" s="22" t="s">
        <v>3324</v>
      </c>
      <c r="G714" s="4" t="s">
        <v>2646</v>
      </c>
      <c r="H714" s="4" t="s">
        <v>90</v>
      </c>
      <c r="I714" s="4" t="s">
        <v>136</v>
      </c>
      <c r="J714" s="4"/>
      <c r="K714" s="4"/>
      <c r="L714" s="4" t="s">
        <v>2587</v>
      </c>
      <c r="M714" s="4"/>
      <c r="N714" s="4"/>
      <c r="O714" s="4"/>
      <c r="P714" s="4"/>
      <c r="Q714" s="4"/>
      <c r="R714" s="22"/>
      <c r="S714" s="4"/>
      <c r="T714" s="4" t="str">
        <f>IFERROR(VLOOKUP(UPPER(S714),LandGrants[],7,FALSE),"")</f>
        <v/>
      </c>
      <c r="U714" s="4" t="str">
        <f>IFERROR(VLOOKUP(S714,LandGrants[],9,FALSE),"")</f>
        <v/>
      </c>
      <c r="V714" s="5"/>
      <c r="W714" s="5"/>
      <c r="X714" s="5"/>
      <c r="Y714" s="5"/>
      <c r="Z714" s="5"/>
      <c r="AA714" s="5"/>
      <c r="AB714" s="5"/>
      <c r="AC714" s="5">
        <f>VALUE(SUBSTITUTE(SUBSTITUTE(SUBSTITUTE(RIGHT(B714,4),"HO",""),"O",""),"-",""))</f>
        <v>1012</v>
      </c>
      <c r="AD714" s="5"/>
      <c r="AE714" s="5" t="str">
        <f>IF(ISBLANK(M714),"",IF(ISBLANK(N714),"",N714 &amp; " ") &amp; M714 &amp; " built in " &amp;R714 &amp; " on a tract of land called " &amp; S714 &amp; " patented by " &amp; TRIM(T714) &amp; " in " &amp; U714 &amp; ";  Original owner(s): " &amp; Q714)</f>
        <v/>
      </c>
      <c r="AF714" s="5" t="str">
        <f>"https://mht.maryland.gov/secure/medusa/PDF/Howard/"&amp;B714&amp;".pdf"</f>
        <v>https://mht.maryland.gov/secure/medusa/PDF/Howard/HO-1012.pdf</v>
      </c>
    </row>
    <row r="715" spans="1:32" ht="57.6" x14ac:dyDescent="0.55000000000000004">
      <c r="A715" s="103" t="str">
        <f>HYPERLINK(AF715,B715)</f>
        <v>HO-973</v>
      </c>
      <c r="B715" t="s">
        <v>2005</v>
      </c>
      <c r="C715">
        <f>IFERROR(VALUE(SUBSTITUTE(B715,"HO-","")),9999)</f>
        <v>973</v>
      </c>
      <c r="D715" s="4" t="s">
        <v>2006</v>
      </c>
      <c r="E715" s="4" t="s">
        <v>2007</v>
      </c>
      <c r="F715" s="22" t="s">
        <v>3325</v>
      </c>
      <c r="G715" s="4" t="s">
        <v>1503</v>
      </c>
      <c r="H715" s="4" t="s">
        <v>47</v>
      </c>
      <c r="I715" s="4" t="s">
        <v>136</v>
      </c>
      <c r="J715" s="4"/>
      <c r="K715" s="4"/>
      <c r="L715" s="4" t="s">
        <v>975</v>
      </c>
      <c r="M715" s="4"/>
      <c r="N715" s="4"/>
      <c r="O715" s="4"/>
      <c r="P715" s="4"/>
      <c r="Q715" s="4"/>
      <c r="R715" s="22"/>
      <c r="S715" s="4"/>
      <c r="T715" s="4" t="str">
        <f>IFERROR(VLOOKUP(UPPER(S715),LandGrants[],7,FALSE),"")</f>
        <v/>
      </c>
      <c r="U715" s="4" t="str">
        <f>IFERROR(VLOOKUP(S715,LandGrants[],9,FALSE),"")</f>
        <v/>
      </c>
      <c r="V715" s="5"/>
      <c r="W715" s="5"/>
      <c r="X715" s="5"/>
      <c r="Y715" s="5"/>
      <c r="Z715" s="5"/>
      <c r="AA715" s="5"/>
      <c r="AB715" s="5"/>
      <c r="AC715" s="5">
        <f>VALUE(SUBSTITUTE(SUBSTITUTE(SUBSTITUTE(RIGHT(B715,4),"HO",""),"O",""),"-",""))</f>
        <v>973</v>
      </c>
      <c r="AD715" s="5"/>
      <c r="AE715" s="5" t="str">
        <f>IF(ISBLANK(M715),"",IF(ISBLANK(N715),"",N715 &amp; " ") &amp; M715 &amp; " built in " &amp;R715 &amp; " on a tract of land called " &amp; S715 &amp; " patented by " &amp; TRIM(T715) &amp; " in " &amp; U715 &amp; ";  Original owner(s): " &amp; Q715)</f>
        <v/>
      </c>
      <c r="AF715" s="5" t="str">
        <f>"https://mht.maryland.gov/secure/medusa/PDF/Howard/"&amp;B715&amp;".pdf"</f>
        <v>https://mht.maryland.gov/secure/medusa/PDF/Howard/HO-973.pdf</v>
      </c>
    </row>
    <row r="716" spans="1:32" ht="57.6" x14ac:dyDescent="0.55000000000000004">
      <c r="A716" s="103" t="str">
        <f>HYPERLINK(AF716,B716)</f>
        <v>HO-178</v>
      </c>
      <c r="B716" t="s">
        <v>2008</v>
      </c>
      <c r="C716">
        <f>IFERROR(VALUE(SUBSTITUTE(B716,"HO-","")),9999)</f>
        <v>178</v>
      </c>
      <c r="D716" s="4" t="s">
        <v>2009</v>
      </c>
      <c r="E716" s="4" t="s">
        <v>2010</v>
      </c>
      <c r="F716" s="22" t="s">
        <v>3509</v>
      </c>
      <c r="G716" s="4" t="s">
        <v>1177</v>
      </c>
      <c r="H716" s="4" t="s">
        <v>90</v>
      </c>
      <c r="I716" s="4"/>
      <c r="J716" s="4"/>
      <c r="K716" s="4"/>
      <c r="L716" s="4" t="s">
        <v>975</v>
      </c>
      <c r="M716" s="4"/>
      <c r="N716" s="4"/>
      <c r="O716" s="4"/>
      <c r="P716" s="4"/>
      <c r="Q716" s="4"/>
      <c r="R716" s="22"/>
      <c r="S716" s="4"/>
      <c r="T716" s="4" t="str">
        <f>IFERROR(VLOOKUP(UPPER(S716),LandGrants[],7,FALSE),"")</f>
        <v/>
      </c>
      <c r="U716" s="4" t="str">
        <f>IFERROR(VLOOKUP(S716,LandGrants[],9,FALSE),"")</f>
        <v/>
      </c>
      <c r="V716" s="5"/>
      <c r="W716" s="5"/>
      <c r="X716" s="5"/>
      <c r="Y716" s="5"/>
      <c r="Z716" s="5"/>
      <c r="AA716" s="5"/>
      <c r="AB716" s="5"/>
      <c r="AC716" s="5">
        <f>VALUE(SUBSTITUTE(SUBSTITUTE(SUBSTITUTE(RIGHT(B716,4),"HO",""),"O",""),"-",""))</f>
        <v>178</v>
      </c>
      <c r="AD716" s="5"/>
      <c r="AE716" s="5" t="str">
        <f>IF(ISBLANK(M716),"",IF(ISBLANK(N716),"",N716 &amp; " ") &amp; M716 &amp; " built in " &amp;R716 &amp; " on a tract of land called " &amp; S716 &amp; " patented by " &amp; TRIM(T716) &amp; " in " &amp; U716 &amp; ";  Original owner(s): " &amp; Q716)</f>
        <v/>
      </c>
      <c r="AF716" s="5" t="str">
        <f>"https://mht.maryland.gov/secure/medusa/PDF/Howard/"&amp;B716&amp;".pdf"</f>
        <v>https://mht.maryland.gov/secure/medusa/PDF/Howard/HO-178.pdf</v>
      </c>
    </row>
    <row r="717" spans="1:32" ht="57.6" x14ac:dyDescent="0.55000000000000004">
      <c r="A717" s="103" t="str">
        <f>HYPERLINK(AF717,B717)</f>
        <v>HO-845</v>
      </c>
      <c r="B717" t="s">
        <v>2011</v>
      </c>
      <c r="C717">
        <f>IFERROR(VALUE(SUBSTITUTE(B717,"HO-","")),9999)</f>
        <v>845</v>
      </c>
      <c r="D717" s="4" t="s">
        <v>2012</v>
      </c>
      <c r="E717" s="4" t="s">
        <v>2013</v>
      </c>
      <c r="F717" s="22" t="s">
        <v>3326</v>
      </c>
      <c r="G717" s="4" t="s">
        <v>3327</v>
      </c>
      <c r="H717" s="4" t="s">
        <v>47</v>
      </c>
      <c r="I717" s="4" t="s">
        <v>136</v>
      </c>
      <c r="J717" s="4"/>
      <c r="K717" s="4"/>
      <c r="L717" s="4" t="s">
        <v>2581</v>
      </c>
      <c r="M717" s="4"/>
      <c r="N717" s="4"/>
      <c r="O717" s="4"/>
      <c r="P717" s="4"/>
      <c r="Q717" s="4"/>
      <c r="R717" s="22"/>
      <c r="S717" s="4"/>
      <c r="T717" s="4" t="str">
        <f>IFERROR(VLOOKUP(UPPER(S717),LandGrants[],7,FALSE),"")</f>
        <v/>
      </c>
      <c r="U717" s="4" t="str">
        <f>IFERROR(VLOOKUP(S717,LandGrants[],9,FALSE),"")</f>
        <v/>
      </c>
      <c r="V717" s="5"/>
      <c r="W717" s="5"/>
      <c r="X717" s="5"/>
      <c r="Y717" s="5"/>
      <c r="Z717" s="5"/>
      <c r="AA717" s="5"/>
      <c r="AB717" s="5"/>
      <c r="AC717" s="5">
        <f>VALUE(SUBSTITUTE(SUBSTITUTE(SUBSTITUTE(RIGHT(B717,4),"HO",""),"O",""),"-",""))</f>
        <v>845</v>
      </c>
      <c r="AD717" s="5"/>
      <c r="AE717" s="5" t="str">
        <f>IF(ISBLANK(M717),"",IF(ISBLANK(N717),"",N717 &amp; " ") &amp; M717 &amp; " built in " &amp;R717 &amp; " on a tract of land called " &amp; S717 &amp; " patented by " &amp; TRIM(T717) &amp; " in " &amp; U717 &amp; ";  Original owner(s): " &amp; Q717)</f>
        <v/>
      </c>
      <c r="AF717" s="5" t="str">
        <f>"https://mht.maryland.gov/secure/medusa/PDF/Howard/"&amp;B717&amp;".pdf"</f>
        <v>https://mht.maryland.gov/secure/medusa/PDF/Howard/HO-845.pdf</v>
      </c>
    </row>
    <row r="718" spans="1:32" ht="57.6" x14ac:dyDescent="0.55000000000000004">
      <c r="A718" s="103" t="str">
        <f>HYPERLINK(AF718,B718)</f>
        <v>HO-851</v>
      </c>
      <c r="B718" t="s">
        <v>2014</v>
      </c>
      <c r="C718">
        <f>IFERROR(VALUE(SUBSTITUTE(B718,"HO-","")),9999)</f>
        <v>851</v>
      </c>
      <c r="D718" s="4" t="s">
        <v>2015</v>
      </c>
      <c r="E718" s="4" t="s">
        <v>2016</v>
      </c>
      <c r="F718" s="22" t="s">
        <v>3328</v>
      </c>
      <c r="G718" s="4" t="s">
        <v>2628</v>
      </c>
      <c r="H718" s="4" t="s">
        <v>36</v>
      </c>
      <c r="I718" s="4" t="s">
        <v>136</v>
      </c>
      <c r="J718" s="4"/>
      <c r="K718" s="4"/>
      <c r="L718" s="4" t="s">
        <v>975</v>
      </c>
      <c r="M718" s="4"/>
      <c r="N718" s="4"/>
      <c r="O718" s="4"/>
      <c r="P718" s="4"/>
      <c r="Q718" s="4"/>
      <c r="R718" s="22"/>
      <c r="S718" s="4"/>
      <c r="T718" s="4" t="str">
        <f>IFERROR(VLOOKUP(UPPER(S718),LandGrants[],7,FALSE),"")</f>
        <v/>
      </c>
      <c r="U718" s="4" t="str">
        <f>IFERROR(VLOOKUP(S718,LandGrants[],9,FALSE),"")</f>
        <v/>
      </c>
      <c r="V718" s="5"/>
      <c r="W718" s="5"/>
      <c r="X718" s="5"/>
      <c r="Y718" s="5"/>
      <c r="Z718" s="5"/>
      <c r="AA718" s="5"/>
      <c r="AB718" s="5"/>
      <c r="AC718" s="5">
        <f>VALUE(SUBSTITUTE(SUBSTITUTE(SUBSTITUTE(RIGHT(B718,4),"HO",""),"O",""),"-",""))</f>
        <v>851</v>
      </c>
      <c r="AD718" s="5"/>
      <c r="AE718" s="5" t="str">
        <f>IF(ISBLANK(M718),"",IF(ISBLANK(N718),"",N718 &amp; " ") &amp; M718 &amp; " built in " &amp;R718 &amp; " on a tract of land called " &amp; S718 &amp; " patented by " &amp; TRIM(T718) &amp; " in " &amp; U718 &amp; ";  Original owner(s): " &amp; Q718)</f>
        <v/>
      </c>
      <c r="AF718" s="5" t="str">
        <f>"https://mht.maryland.gov/secure/medusa/PDF/Howard/"&amp;B718&amp;".pdf"</f>
        <v>https://mht.maryland.gov/secure/medusa/PDF/Howard/HO-851.pdf</v>
      </c>
    </row>
    <row r="719" spans="1:32" ht="57.6" x14ac:dyDescent="0.55000000000000004">
      <c r="A719" s="103" t="str">
        <f>HYPERLINK(AF719,B719)</f>
        <v>HO-316</v>
      </c>
      <c r="B719" t="s">
        <v>2017</v>
      </c>
      <c r="C719">
        <f>IFERROR(VALUE(SUBSTITUTE(B719,"HO-","")),9999)</f>
        <v>316</v>
      </c>
      <c r="D719" s="4" t="s">
        <v>2018</v>
      </c>
      <c r="E719" s="4" t="s">
        <v>2019</v>
      </c>
      <c r="F719" s="22" t="s">
        <v>3329</v>
      </c>
      <c r="G719" s="4" t="s">
        <v>591</v>
      </c>
      <c r="H719" s="4" t="s">
        <v>40</v>
      </c>
      <c r="I719" s="4" t="s">
        <v>136</v>
      </c>
      <c r="J719" s="4"/>
      <c r="K719" s="4"/>
      <c r="L719" s="4" t="s">
        <v>975</v>
      </c>
      <c r="M719" s="4"/>
      <c r="N719" s="4"/>
      <c r="O719" s="4"/>
      <c r="P719" s="4"/>
      <c r="Q719" s="4"/>
      <c r="R719" s="22"/>
      <c r="S719" s="4"/>
      <c r="T719" s="4" t="str">
        <f>IFERROR(VLOOKUP(UPPER(S719),LandGrants[],7,FALSE),"")</f>
        <v/>
      </c>
      <c r="U719" s="4" t="str">
        <f>IFERROR(VLOOKUP(S719,LandGrants[],9,FALSE),"")</f>
        <v/>
      </c>
      <c r="V719" s="5"/>
      <c r="W719" s="5"/>
      <c r="X719" s="5"/>
      <c r="Y719" s="5"/>
      <c r="Z719" s="5"/>
      <c r="AA719" s="5"/>
      <c r="AB719" s="5"/>
      <c r="AC719" s="5">
        <f>VALUE(SUBSTITUTE(SUBSTITUTE(SUBSTITUTE(RIGHT(B719,4),"HO",""),"O",""),"-",""))</f>
        <v>316</v>
      </c>
      <c r="AD719" s="5"/>
      <c r="AE719" s="5" t="str">
        <f>IF(ISBLANK(M719),"",IF(ISBLANK(N719),"",N719 &amp; " ") &amp; M719 &amp; " built in " &amp;R719 &amp; " on a tract of land called " &amp; S719 &amp; " patented by " &amp; TRIM(T719) &amp; " in " &amp; U719 &amp; ";  Original owner(s): " &amp; Q719)</f>
        <v/>
      </c>
      <c r="AF719" s="5" t="str">
        <f>"https://mht.maryland.gov/secure/medusa/PDF/Howard/"&amp;B719&amp;".pdf"</f>
        <v>https://mht.maryland.gov/secure/medusa/PDF/Howard/HO-316.pdf</v>
      </c>
    </row>
    <row r="720" spans="1:32" ht="57.6" x14ac:dyDescent="0.55000000000000004">
      <c r="A720" s="103" t="str">
        <f>HYPERLINK(AF720,B720)</f>
        <v>HO-911</v>
      </c>
      <c r="B720" t="s">
        <v>2020</v>
      </c>
      <c r="C720">
        <f>IFERROR(VALUE(SUBSTITUTE(B720,"HO-","")),9999)</f>
        <v>911</v>
      </c>
      <c r="D720" s="4" t="s">
        <v>2021</v>
      </c>
      <c r="E720" s="4" t="s">
        <v>2022</v>
      </c>
      <c r="F720" s="22" t="s">
        <v>3330</v>
      </c>
      <c r="G720" s="4" t="s">
        <v>2084</v>
      </c>
      <c r="H720" s="4" t="s">
        <v>40</v>
      </c>
      <c r="I720" s="4" t="s">
        <v>136</v>
      </c>
      <c r="J720" s="4"/>
      <c r="K720" s="4"/>
      <c r="L720" s="4" t="s">
        <v>975</v>
      </c>
      <c r="M720" s="4"/>
      <c r="N720" s="4"/>
      <c r="O720" s="4"/>
      <c r="P720" s="4"/>
      <c r="Q720" s="4"/>
      <c r="R720" s="22"/>
      <c r="S720" s="4"/>
      <c r="T720" s="4" t="str">
        <f>IFERROR(VLOOKUP(UPPER(S720),LandGrants[],7,FALSE),"")</f>
        <v/>
      </c>
      <c r="U720" s="4" t="str">
        <f>IFERROR(VLOOKUP(S720,LandGrants[],9,FALSE),"")</f>
        <v/>
      </c>
      <c r="V720" s="5"/>
      <c r="W720" s="5"/>
      <c r="X720" s="5"/>
      <c r="Y720" s="5"/>
      <c r="Z720" s="5"/>
      <c r="AA720" s="5"/>
      <c r="AB720" s="5"/>
      <c r="AC720" s="5">
        <f>VALUE(SUBSTITUTE(SUBSTITUTE(SUBSTITUTE(RIGHT(B720,4),"HO",""),"O",""),"-",""))</f>
        <v>911</v>
      </c>
      <c r="AD720" s="5"/>
      <c r="AE720" s="5" t="str">
        <f>IF(ISBLANK(M720),"",IF(ISBLANK(N720),"",N720 &amp; " ") &amp; M720 &amp; " built in " &amp;R720 &amp; " on a tract of land called " &amp; S720 &amp; " patented by " &amp; TRIM(T720) &amp; " in " &amp; U720 &amp; ";  Original owner(s): " &amp; Q720)</f>
        <v/>
      </c>
      <c r="AF720" s="5" t="str">
        <f>"https://mht.maryland.gov/secure/medusa/PDF/Howard/"&amp;B720&amp;".pdf"</f>
        <v>https://mht.maryland.gov/secure/medusa/PDF/Howard/HO-911.pdf</v>
      </c>
    </row>
    <row r="721" spans="1:32" ht="57.6" x14ac:dyDescent="0.55000000000000004">
      <c r="A721" s="103" t="str">
        <f>HYPERLINK(AF721,B721)</f>
        <v>HO-912</v>
      </c>
      <c r="B721" t="s">
        <v>2023</v>
      </c>
      <c r="C721">
        <f>IFERROR(VALUE(SUBSTITUTE(B721,"HO-","")),9999)</f>
        <v>912</v>
      </c>
      <c r="D721" s="4" t="s">
        <v>2024</v>
      </c>
      <c r="E721" s="4" t="s">
        <v>2025</v>
      </c>
      <c r="F721" s="22" t="s">
        <v>3331</v>
      </c>
      <c r="G721" s="4" t="s">
        <v>2084</v>
      </c>
      <c r="H721" s="4" t="s">
        <v>40</v>
      </c>
      <c r="I721" s="4" t="s">
        <v>136</v>
      </c>
      <c r="J721" s="4"/>
      <c r="K721" s="4"/>
      <c r="L721" s="4" t="s">
        <v>975</v>
      </c>
      <c r="M721" s="4"/>
      <c r="N721" s="4"/>
      <c r="O721" s="4"/>
      <c r="P721" s="4"/>
      <c r="Q721" s="4"/>
      <c r="R721" s="22"/>
      <c r="S721" s="4"/>
      <c r="T721" s="4" t="str">
        <f>IFERROR(VLOOKUP(UPPER(S721),LandGrants[],7,FALSE),"")</f>
        <v/>
      </c>
      <c r="U721" s="4" t="str">
        <f>IFERROR(VLOOKUP(S721,LandGrants[],9,FALSE),"")</f>
        <v/>
      </c>
      <c r="V721" s="5"/>
      <c r="W721" s="5"/>
      <c r="X721" s="5"/>
      <c r="Y721" s="5"/>
      <c r="Z721" s="5"/>
      <c r="AA721" s="5"/>
      <c r="AB721" s="5"/>
      <c r="AC721" s="5">
        <f>VALUE(SUBSTITUTE(SUBSTITUTE(SUBSTITUTE(RIGHT(B721,4),"HO",""),"O",""),"-",""))</f>
        <v>912</v>
      </c>
      <c r="AD721" s="5"/>
      <c r="AE721" s="5" t="str">
        <f>IF(ISBLANK(M721),"",IF(ISBLANK(N721),"",N721 &amp; " ") &amp; M721 &amp; " built in " &amp;R721 &amp; " on a tract of land called " &amp; S721 &amp; " patented by " &amp; TRIM(T721) &amp; " in " &amp; U721 &amp; ";  Original owner(s): " &amp; Q721)</f>
        <v/>
      </c>
      <c r="AF721" s="5" t="str">
        <f>"https://mht.maryland.gov/secure/medusa/PDF/Howard/"&amp;B721&amp;".pdf"</f>
        <v>https://mht.maryland.gov/secure/medusa/PDF/Howard/HO-912.pdf</v>
      </c>
    </row>
    <row r="722" spans="1:32" ht="57.6" x14ac:dyDescent="0.55000000000000004">
      <c r="A722" s="103" t="str">
        <f>HYPERLINK(AF722,B722)</f>
        <v>HO-1041</v>
      </c>
      <c r="B722" t="s">
        <v>2026</v>
      </c>
      <c r="C722">
        <f>IFERROR(VALUE(SUBSTITUTE(B722,"HO-","")),9999)</f>
        <v>1041</v>
      </c>
      <c r="D722" s="4" t="s">
        <v>2027</v>
      </c>
      <c r="E722" s="4" t="s">
        <v>2028</v>
      </c>
      <c r="F722" s="22" t="s">
        <v>3332</v>
      </c>
      <c r="G722" s="4" t="s">
        <v>2798</v>
      </c>
      <c r="H722" s="4" t="s">
        <v>61</v>
      </c>
      <c r="I722" s="4" t="s">
        <v>136</v>
      </c>
      <c r="J722" s="4"/>
      <c r="K722" s="4"/>
      <c r="L722" s="4" t="s">
        <v>975</v>
      </c>
      <c r="M722" s="4"/>
      <c r="N722" s="4"/>
      <c r="O722" s="4"/>
      <c r="P722" s="4"/>
      <c r="Q722" s="4"/>
      <c r="R722" s="22"/>
      <c r="S722" s="4"/>
      <c r="T722" s="4" t="str">
        <f>IFERROR(VLOOKUP(UPPER(S722),LandGrants[],7,FALSE),"")</f>
        <v/>
      </c>
      <c r="U722" s="4" t="str">
        <f>IFERROR(VLOOKUP(S722,LandGrants[],9,FALSE),"")</f>
        <v/>
      </c>
      <c r="V722" s="5"/>
      <c r="W722" s="5"/>
      <c r="X722" s="5"/>
      <c r="Y722" s="5"/>
      <c r="Z722" s="5"/>
      <c r="AA722" s="5"/>
      <c r="AB722" s="5"/>
      <c r="AC722" s="5">
        <f>VALUE(SUBSTITUTE(SUBSTITUTE(SUBSTITUTE(RIGHT(B722,4),"HO",""),"O",""),"-",""))</f>
        <v>1041</v>
      </c>
      <c r="AD722" s="5"/>
      <c r="AE722" s="5" t="str">
        <f>IF(ISBLANK(M722),"",IF(ISBLANK(N722),"",N722 &amp; " ") &amp; M722 &amp; " built in " &amp;R722 &amp; " on a tract of land called " &amp; S722 &amp; " patented by " &amp; TRIM(T722) &amp; " in " &amp; U722 &amp; ";  Original owner(s): " &amp; Q722)</f>
        <v/>
      </c>
      <c r="AF722" s="5" t="str">
        <f>"https://mht.maryland.gov/secure/medusa/PDF/Howard/"&amp;B722&amp;".pdf"</f>
        <v>https://mht.maryland.gov/secure/medusa/PDF/Howard/HO-1041.pdf</v>
      </c>
    </row>
    <row r="723" spans="1:32" ht="57.6" x14ac:dyDescent="0.55000000000000004">
      <c r="A723" s="103" t="str">
        <f>HYPERLINK(AF723,B723)</f>
        <v>HO-627</v>
      </c>
      <c r="B723" t="s">
        <v>2029</v>
      </c>
      <c r="C723">
        <f>IFERROR(VALUE(SUBSTITUTE(B723,"HO-","")),9999)</f>
        <v>627</v>
      </c>
      <c r="D723" s="4" t="s">
        <v>2030</v>
      </c>
      <c r="E723" s="4" t="s">
        <v>2031</v>
      </c>
      <c r="F723" s="22" t="s">
        <v>3333</v>
      </c>
      <c r="G723" s="4" t="s">
        <v>591</v>
      </c>
      <c r="H723" s="4" t="s">
        <v>40</v>
      </c>
      <c r="I723" s="4"/>
      <c r="J723" s="4"/>
      <c r="K723" s="4"/>
      <c r="L723" s="4" t="s">
        <v>975</v>
      </c>
      <c r="M723" s="4"/>
      <c r="N723" s="4"/>
      <c r="O723" s="4"/>
      <c r="P723" s="4"/>
      <c r="Q723" s="4"/>
      <c r="R723" s="22"/>
      <c r="S723" s="4"/>
      <c r="T723" s="4" t="str">
        <f>IFERROR(VLOOKUP(UPPER(S723),LandGrants[],7,FALSE),"")</f>
        <v/>
      </c>
      <c r="U723" s="4" t="str">
        <f>IFERROR(VLOOKUP(S723,LandGrants[],9,FALSE),"")</f>
        <v/>
      </c>
      <c r="V723" s="5"/>
      <c r="W723" s="5"/>
      <c r="X723" s="5"/>
      <c r="Y723" s="5"/>
      <c r="Z723" s="5"/>
      <c r="AA723" s="5"/>
      <c r="AB723" s="5"/>
      <c r="AC723" s="5">
        <f>VALUE(SUBSTITUTE(SUBSTITUTE(SUBSTITUTE(RIGHT(B723,4),"HO",""),"O",""),"-",""))</f>
        <v>627</v>
      </c>
      <c r="AD723" s="5"/>
      <c r="AE723" s="5" t="str">
        <f>IF(ISBLANK(M723),"",IF(ISBLANK(N723),"",N723 &amp; " ") &amp; M723 &amp; " built in " &amp;R723 &amp; " on a tract of land called " &amp; S723 &amp; " patented by " &amp; TRIM(T723) &amp; " in " &amp; U723 &amp; ";  Original owner(s): " &amp; Q723)</f>
        <v/>
      </c>
      <c r="AF723" s="5" t="str">
        <f>"https://mht.maryland.gov/secure/medusa/PDF/Howard/"&amp;B723&amp;".pdf"</f>
        <v>https://mht.maryland.gov/secure/medusa/PDF/Howard/HO-627.pdf</v>
      </c>
    </row>
    <row r="724" spans="1:32" ht="57.6" x14ac:dyDescent="0.55000000000000004">
      <c r="A724" s="103" t="str">
        <f>HYPERLINK(AF724,B724)</f>
        <v>HO-515</v>
      </c>
      <c r="B724" t="s">
        <v>2032</v>
      </c>
      <c r="C724">
        <f>IFERROR(VALUE(SUBSTITUTE(B724,"HO-","")),9999)</f>
        <v>515</v>
      </c>
      <c r="D724" s="4" t="s">
        <v>2033</v>
      </c>
      <c r="E724" s="4" t="s">
        <v>2034</v>
      </c>
      <c r="F724" s="22" t="s">
        <v>3334</v>
      </c>
      <c r="G724" s="4" t="s">
        <v>3189</v>
      </c>
      <c r="H724" s="4" t="s">
        <v>47</v>
      </c>
      <c r="I724" s="4" t="s">
        <v>136</v>
      </c>
      <c r="J724" s="4"/>
      <c r="K724" s="4"/>
      <c r="L724" s="4" t="s">
        <v>975</v>
      </c>
      <c r="M724" s="4"/>
      <c r="N724" s="4"/>
      <c r="O724" s="4"/>
      <c r="P724" s="4"/>
      <c r="Q724" s="4"/>
      <c r="R724" s="22"/>
      <c r="S724" s="4"/>
      <c r="T724" s="4" t="str">
        <f>IFERROR(VLOOKUP(UPPER(S724),LandGrants[],7,FALSE),"")</f>
        <v/>
      </c>
      <c r="U724" s="4" t="str">
        <f>IFERROR(VLOOKUP(S724,LandGrants[],9,FALSE),"")</f>
        <v/>
      </c>
      <c r="V724" s="5"/>
      <c r="W724" s="5"/>
      <c r="X724" s="5"/>
      <c r="Y724" s="5"/>
      <c r="Z724" s="5"/>
      <c r="AA724" s="5"/>
      <c r="AB724" s="5"/>
      <c r="AC724" s="5">
        <f>VALUE(SUBSTITUTE(SUBSTITUTE(SUBSTITUTE(RIGHT(B724,4),"HO",""),"O",""),"-",""))</f>
        <v>515</v>
      </c>
      <c r="AD724" s="5"/>
      <c r="AE724" s="5" t="str">
        <f>IF(ISBLANK(M724),"",IF(ISBLANK(N724),"",N724 &amp; " ") &amp; M724 &amp; " built in " &amp;R724 &amp; " on a tract of land called " &amp; S724 &amp; " patented by " &amp; TRIM(T724) &amp; " in " &amp; U724 &amp; ";  Original owner(s): " &amp; Q724)</f>
        <v/>
      </c>
      <c r="AF724" s="5" t="str">
        <f>"https://mht.maryland.gov/secure/medusa/PDF/Howard/"&amp;B724&amp;".pdf"</f>
        <v>https://mht.maryland.gov/secure/medusa/PDF/Howard/HO-515.pdf</v>
      </c>
    </row>
    <row r="725" spans="1:32" ht="57.6" x14ac:dyDescent="0.55000000000000004">
      <c r="A725" s="103" t="str">
        <f>HYPERLINK(AF725,B725)</f>
        <v>HO-642</v>
      </c>
      <c r="B725" t="s">
        <v>2035</v>
      </c>
      <c r="C725">
        <f>IFERROR(VALUE(SUBSTITUTE(B725,"HO-","")),9999)</f>
        <v>642</v>
      </c>
      <c r="D725" s="4" t="s">
        <v>2036</v>
      </c>
      <c r="E725" s="4" t="s">
        <v>2037</v>
      </c>
      <c r="F725" s="22" t="s">
        <v>2585</v>
      </c>
      <c r="G725" s="4" t="s">
        <v>2037</v>
      </c>
      <c r="H725" s="4" t="s">
        <v>376</v>
      </c>
      <c r="I725" s="4"/>
      <c r="J725" s="4"/>
      <c r="K725" s="4"/>
      <c r="L725" s="4" t="s">
        <v>975</v>
      </c>
      <c r="M725" s="4"/>
      <c r="N725" s="4"/>
      <c r="O725" s="4"/>
      <c r="P725" s="4"/>
      <c r="Q725" s="4"/>
      <c r="R725" s="22"/>
      <c r="S725" s="4"/>
      <c r="T725" s="4" t="str">
        <f>IFERROR(VLOOKUP(UPPER(S725),LandGrants[],7,FALSE),"")</f>
        <v/>
      </c>
      <c r="U725" s="4" t="str">
        <f>IFERROR(VLOOKUP(S725,LandGrants[],9,FALSE),"")</f>
        <v/>
      </c>
      <c r="V725" s="5"/>
      <c r="W725" s="5"/>
      <c r="X725" s="5"/>
      <c r="Y725" s="5"/>
      <c r="Z725" s="5"/>
      <c r="AA725" s="5"/>
      <c r="AB725" s="5"/>
      <c r="AC725" s="5">
        <f>VALUE(SUBSTITUTE(SUBSTITUTE(SUBSTITUTE(RIGHT(B725,4),"HO",""),"O",""),"-",""))</f>
        <v>642</v>
      </c>
      <c r="AD725" s="5"/>
      <c r="AE725" s="5" t="str">
        <f>IF(ISBLANK(M725),"",IF(ISBLANK(N725),"",N725 &amp; " ") &amp; M725 &amp; " built in " &amp;R725 &amp; " on a tract of land called " &amp; S725 &amp; " patented by " &amp; TRIM(T725) &amp; " in " &amp; U725 &amp; ";  Original owner(s): " &amp; Q725)</f>
        <v/>
      </c>
      <c r="AF725" s="5" t="str">
        <f>"https://mht.maryland.gov/secure/medusa/PDF/Howard/"&amp;B725&amp;".pdf"</f>
        <v>https://mht.maryland.gov/secure/medusa/PDF/Howard/HO-642.pdf</v>
      </c>
    </row>
    <row r="726" spans="1:32" ht="57.6" x14ac:dyDescent="0.55000000000000004">
      <c r="A726" s="103" t="str">
        <f>HYPERLINK(AF726,B726)</f>
        <v>HO-170</v>
      </c>
      <c r="B726" t="s">
        <v>2038</v>
      </c>
      <c r="C726">
        <f>IFERROR(VALUE(SUBSTITUTE(B726,"HO-","")),9999)</f>
        <v>170</v>
      </c>
      <c r="D726" s="4" t="s">
        <v>2039</v>
      </c>
      <c r="E726" s="4" t="s">
        <v>2040</v>
      </c>
      <c r="F726" s="22" t="s">
        <v>3335</v>
      </c>
      <c r="G726" s="4" t="s">
        <v>197</v>
      </c>
      <c r="H726" s="4" t="s">
        <v>123</v>
      </c>
      <c r="I726" s="4"/>
      <c r="J726" s="4"/>
      <c r="K726" s="4"/>
      <c r="L726" s="4" t="s">
        <v>975</v>
      </c>
      <c r="M726" s="4" t="s">
        <v>4784</v>
      </c>
      <c r="N726" s="4" t="s">
        <v>5973</v>
      </c>
      <c r="O726" s="4"/>
      <c r="P726" s="4" t="s">
        <v>4786</v>
      </c>
      <c r="Q726" s="4" t="s">
        <v>4785</v>
      </c>
      <c r="R726" s="22" t="s">
        <v>4793</v>
      </c>
      <c r="S726" s="4" t="s">
        <v>8997</v>
      </c>
      <c r="T726" s="4" t="str">
        <f>IFERROR(VLOOKUP(UPPER(S726),LandGrants[],7,FALSE),"")</f>
        <v>1761-03</v>
      </c>
      <c r="U726" s="4" t="str">
        <f>IFERROR(VLOOKUP(S726,LandGrants[],9,FALSE),"")</f>
        <v xml:space="preserve"> George  Shipley</v>
      </c>
      <c r="V726" s="5"/>
      <c r="W726" s="5"/>
      <c r="X726" s="5"/>
      <c r="Y726" s="5"/>
      <c r="Z726" s="5"/>
      <c r="AA726" s="5"/>
      <c r="AB726" s="5"/>
      <c r="AC726" s="5">
        <f>VALUE(SUBSTITUTE(SUBSTITUTE(SUBSTITUTE(RIGHT(B726,4),"HO",""),"O",""),"-",""))</f>
        <v>170</v>
      </c>
      <c r="AD726" s="5"/>
      <c r="AE726" s="5" t="str">
        <f>IF(ISBLANK(M726),"",IF(ISBLANK(N726),"",N726 &amp; " ") &amp; M726 &amp; " built in " &amp;R726 &amp; " on a tract of land called " &amp; S726 &amp; " patented by " &amp; TRIM(T726) &amp; " in " &amp; U726 &amp; ";  Original owner(s): " &amp; Q726)</f>
        <v>Privately-owned telescoping brick and log farmhouse built in 1761 (aft) on a tract of land called Shipleys Adventure patented by 1761-03 in  George  Shipley;  Original owner(s): George Shipley acquired the land in 1761 and built the log cabin section soon after</v>
      </c>
      <c r="AF726" s="5" t="str">
        <f>"https://mht.maryland.gov/secure/medusa/PDF/Howard/"&amp;B726&amp;".pdf"</f>
        <v>https://mht.maryland.gov/secure/medusa/PDF/Howard/HO-170.pdf</v>
      </c>
    </row>
    <row r="727" spans="1:32" ht="57.6" x14ac:dyDescent="0.55000000000000004">
      <c r="A727" s="103" t="str">
        <f>HYPERLINK(AF727,B727)</f>
        <v>HO-139</v>
      </c>
      <c r="B727" t="s">
        <v>2041</v>
      </c>
      <c r="C727">
        <f>IFERROR(VALUE(SUBSTITUTE(B727,"HO-","")),9999)</f>
        <v>139</v>
      </c>
      <c r="D727" s="4" t="s">
        <v>2042</v>
      </c>
      <c r="E727" s="4" t="s">
        <v>2043</v>
      </c>
      <c r="F727" s="22" t="s">
        <v>3336</v>
      </c>
      <c r="G727" s="4" t="s">
        <v>3337</v>
      </c>
      <c r="H727" s="4" t="s">
        <v>40</v>
      </c>
      <c r="I727" s="4"/>
      <c r="J727" s="4"/>
      <c r="K727" s="4"/>
      <c r="L727" s="4" t="s">
        <v>975</v>
      </c>
      <c r="M727" s="4"/>
      <c r="N727" s="4"/>
      <c r="O727" s="4"/>
      <c r="P727" s="4"/>
      <c r="Q727" s="4"/>
      <c r="R727" s="22"/>
      <c r="S727" s="4"/>
      <c r="T727" s="4" t="str">
        <f>IFERROR(VLOOKUP(UPPER(S727),LandGrants[],7,FALSE),"")</f>
        <v/>
      </c>
      <c r="U727" s="4" t="str">
        <f>IFERROR(VLOOKUP(S727,LandGrants[],9,FALSE),"")</f>
        <v/>
      </c>
      <c r="V727" s="5"/>
      <c r="W727" s="5"/>
      <c r="X727" s="5"/>
      <c r="Y727" s="5"/>
      <c r="Z727" s="5"/>
      <c r="AA727" s="5"/>
      <c r="AB727" s="5"/>
      <c r="AC727" s="5">
        <f>VALUE(SUBSTITUTE(SUBSTITUTE(SUBSTITUTE(RIGHT(B727,4),"HO",""),"O",""),"-",""))</f>
        <v>139</v>
      </c>
      <c r="AD727" s="5"/>
      <c r="AE727" s="5" t="str">
        <f>IF(ISBLANK(M727),"",IF(ISBLANK(N727),"",N727 &amp; " ") &amp; M727 &amp; " built in " &amp;R727 &amp; " on a tract of land called " &amp; S727 &amp; " patented by " &amp; TRIM(T727) &amp; " in " &amp; U727 &amp; ";  Original owner(s): " &amp; Q727)</f>
        <v/>
      </c>
      <c r="AF727" s="5" t="str">
        <f>"https://mht.maryland.gov/secure/medusa/PDF/Howard/"&amp;B727&amp;".pdf"</f>
        <v>https://mht.maryland.gov/secure/medusa/PDF/Howard/HO-139.pdf</v>
      </c>
    </row>
    <row r="728" spans="1:32" ht="57.6" x14ac:dyDescent="0.55000000000000004">
      <c r="A728" s="103" t="str">
        <f>HYPERLINK(AF728,B728)</f>
        <v>HO-860</v>
      </c>
      <c r="B728" t="s">
        <v>2044</v>
      </c>
      <c r="C728">
        <f>IFERROR(VALUE(SUBSTITUTE(B728,"HO-","")),9999)</f>
        <v>860</v>
      </c>
      <c r="D728" s="4" t="s">
        <v>2045</v>
      </c>
      <c r="E728" s="4" t="s">
        <v>2046</v>
      </c>
      <c r="F728" s="22" t="s">
        <v>3510</v>
      </c>
      <c r="G728" s="4" t="s">
        <v>3511</v>
      </c>
      <c r="H728" s="4" t="s">
        <v>40</v>
      </c>
      <c r="I728" s="4" t="s">
        <v>136</v>
      </c>
      <c r="J728" s="4"/>
      <c r="K728" s="4"/>
      <c r="L728" s="4" t="s">
        <v>975</v>
      </c>
      <c r="M728" s="4"/>
      <c r="N728" s="4"/>
      <c r="O728" s="4"/>
      <c r="P728" s="4"/>
      <c r="Q728" s="4"/>
      <c r="R728" s="22"/>
      <c r="S728" s="4"/>
      <c r="T728" s="4" t="str">
        <f>IFERROR(VLOOKUP(UPPER(S728),LandGrants[],7,FALSE),"")</f>
        <v/>
      </c>
      <c r="U728" s="4" t="str">
        <f>IFERROR(VLOOKUP(S728,LandGrants[],9,FALSE),"")</f>
        <v/>
      </c>
      <c r="V728" s="5"/>
      <c r="W728" s="5"/>
      <c r="X728" s="5"/>
      <c r="Y728" s="5"/>
      <c r="Z728" s="5"/>
      <c r="AA728" s="5"/>
      <c r="AB728" s="5"/>
      <c r="AC728" s="5">
        <f>VALUE(SUBSTITUTE(SUBSTITUTE(SUBSTITUTE(RIGHT(B728,4),"HO",""),"O",""),"-",""))</f>
        <v>860</v>
      </c>
      <c r="AD728" s="5"/>
      <c r="AE728" s="5" t="str">
        <f>IF(ISBLANK(M728),"",IF(ISBLANK(N728),"",N728 &amp; " ") &amp; M728 &amp; " built in " &amp;R728 &amp; " on a tract of land called " &amp; S728 &amp; " patented by " &amp; TRIM(T728) &amp; " in " &amp; U728 &amp; ";  Original owner(s): " &amp; Q728)</f>
        <v/>
      </c>
      <c r="AF728" s="5" t="str">
        <f>"https://mht.maryland.gov/secure/medusa/PDF/Howard/"&amp;B728&amp;".pdf"</f>
        <v>https://mht.maryland.gov/secure/medusa/PDF/Howard/HO-860.pdf</v>
      </c>
    </row>
    <row r="729" spans="1:32" ht="57.6" x14ac:dyDescent="0.55000000000000004">
      <c r="A729" s="103" t="str">
        <f>HYPERLINK(AF729,B729)</f>
        <v>HO-922</v>
      </c>
      <c r="B729" t="s">
        <v>2047</v>
      </c>
      <c r="C729">
        <f>IFERROR(VALUE(SUBSTITUTE(B729,"HO-","")),9999)</f>
        <v>922</v>
      </c>
      <c r="D729" s="4" t="s">
        <v>2048</v>
      </c>
      <c r="E729" s="4" t="s">
        <v>2049</v>
      </c>
      <c r="F729" s="22" t="s">
        <v>3338</v>
      </c>
      <c r="G729" s="4" t="s">
        <v>3339</v>
      </c>
      <c r="H729" s="4" t="s">
        <v>36</v>
      </c>
      <c r="I729" s="4" t="s">
        <v>136</v>
      </c>
      <c r="J729" s="4"/>
      <c r="K729" s="4"/>
      <c r="L729" s="4" t="s">
        <v>2581</v>
      </c>
      <c r="M729" s="4"/>
      <c r="N729" s="4"/>
      <c r="O729" s="4"/>
      <c r="P729" s="4"/>
      <c r="Q729" s="4"/>
      <c r="R729" s="22"/>
      <c r="S729" s="4"/>
      <c r="T729" s="4" t="str">
        <f>IFERROR(VLOOKUP(UPPER(S729),LandGrants[],7,FALSE),"")</f>
        <v/>
      </c>
      <c r="U729" s="4" t="str">
        <f>IFERROR(VLOOKUP(S729,LandGrants[],9,FALSE),"")</f>
        <v/>
      </c>
      <c r="V729" s="5"/>
      <c r="W729" s="5"/>
      <c r="X729" s="5"/>
      <c r="Y729" s="5"/>
      <c r="Z729" s="5"/>
      <c r="AA729" s="5"/>
      <c r="AB729" s="5"/>
      <c r="AC729" s="5">
        <f>VALUE(SUBSTITUTE(SUBSTITUTE(SUBSTITUTE(RIGHT(B729,4),"HO",""),"O",""),"-",""))</f>
        <v>922</v>
      </c>
      <c r="AD729" s="5"/>
      <c r="AE729" s="5" t="str">
        <f>IF(ISBLANK(M729),"",IF(ISBLANK(N729),"",N729 &amp; " ") &amp; M729 &amp; " built in " &amp;R729 &amp; " on a tract of land called " &amp; S729 &amp; " patented by " &amp; TRIM(T729) &amp; " in " &amp; U729 &amp; ";  Original owner(s): " &amp; Q729)</f>
        <v/>
      </c>
      <c r="AF729" s="5" t="str">
        <f>"https://mht.maryland.gov/secure/medusa/PDF/Howard/"&amp;B729&amp;".pdf"</f>
        <v>https://mht.maryland.gov/secure/medusa/PDF/Howard/HO-922.pdf</v>
      </c>
    </row>
    <row r="730" spans="1:32" ht="57.6" x14ac:dyDescent="0.55000000000000004">
      <c r="A730" s="103" t="str">
        <f>HYPERLINK(AF730,B730)</f>
        <v>HO-356</v>
      </c>
      <c r="B730" t="s">
        <v>2050</v>
      </c>
      <c r="C730">
        <f>IFERROR(VALUE(SUBSTITUTE(B730,"HO-","")),9999)</f>
        <v>356</v>
      </c>
      <c r="D730" s="4" t="s">
        <v>2051</v>
      </c>
      <c r="E730" s="4" t="s">
        <v>2052</v>
      </c>
      <c r="F730" s="22" t="s">
        <v>3340</v>
      </c>
      <c r="G730" s="4" t="s">
        <v>2921</v>
      </c>
      <c r="H730" s="4" t="s">
        <v>40</v>
      </c>
      <c r="I730" s="4" t="s">
        <v>136</v>
      </c>
      <c r="J730" s="4"/>
      <c r="K730" s="4"/>
      <c r="L730" s="4" t="s">
        <v>2582</v>
      </c>
      <c r="M730" s="4"/>
      <c r="N730" s="4"/>
      <c r="O730" s="4"/>
      <c r="P730" s="4"/>
      <c r="Q730" s="4"/>
      <c r="R730" s="22"/>
      <c r="S730" s="4"/>
      <c r="T730" s="4" t="str">
        <f>IFERROR(VLOOKUP(UPPER(S730),LandGrants[],7,FALSE),"")</f>
        <v/>
      </c>
      <c r="U730" s="4" t="str">
        <f>IFERROR(VLOOKUP(S730,LandGrants[],9,FALSE),"")</f>
        <v/>
      </c>
      <c r="V730" s="5"/>
      <c r="W730" s="5"/>
      <c r="X730" s="5"/>
      <c r="Y730" s="5"/>
      <c r="Z730" s="5"/>
      <c r="AA730" s="5"/>
      <c r="AB730" s="5"/>
      <c r="AC730" s="5">
        <f>VALUE(SUBSTITUTE(SUBSTITUTE(SUBSTITUTE(RIGHT(B730,4),"HO",""),"O",""),"-",""))</f>
        <v>356</v>
      </c>
      <c r="AD730" s="5"/>
      <c r="AE730" s="5" t="str">
        <f>IF(ISBLANK(M730),"",IF(ISBLANK(N730),"",N730 &amp; " ") &amp; M730 &amp; " built in " &amp;R730 &amp; " on a tract of land called " &amp; S730 &amp; " patented by " &amp; TRIM(T730) &amp; " in " &amp; U730 &amp; ";  Original owner(s): " &amp; Q730)</f>
        <v/>
      </c>
      <c r="AF730" s="5" t="str">
        <f>"https://mht.maryland.gov/secure/medusa/PDF/Howard/"&amp;B730&amp;".pdf"</f>
        <v>https://mht.maryland.gov/secure/medusa/PDF/Howard/HO-356.pdf</v>
      </c>
    </row>
    <row r="731" spans="1:32" ht="57.6" x14ac:dyDescent="0.55000000000000004">
      <c r="A731" s="103" t="str">
        <f>HYPERLINK(AF731,B731)</f>
        <v>HO-525</v>
      </c>
      <c r="B731" t="s">
        <v>2053</v>
      </c>
      <c r="C731">
        <f>IFERROR(VALUE(SUBSTITUTE(B731,"HO-","")),9999)</f>
        <v>525</v>
      </c>
      <c r="D731" s="4" t="s">
        <v>2054</v>
      </c>
      <c r="E731" s="4" t="s">
        <v>2055</v>
      </c>
      <c r="F731" s="22" t="s">
        <v>2585</v>
      </c>
      <c r="G731" s="4" t="s">
        <v>2055</v>
      </c>
      <c r="H731" s="4" t="s">
        <v>71</v>
      </c>
      <c r="I731" s="4"/>
      <c r="J731" s="4"/>
      <c r="K731" s="4"/>
      <c r="L731" s="4" t="s">
        <v>2585</v>
      </c>
      <c r="M731" s="4"/>
      <c r="N731" s="4"/>
      <c r="O731" s="4"/>
      <c r="P731" s="4"/>
      <c r="Q731" s="4"/>
      <c r="R731" s="22"/>
      <c r="S731" s="4"/>
      <c r="T731" s="4" t="str">
        <f>IFERROR(VLOOKUP(UPPER(S731),LandGrants[],7,FALSE),"")</f>
        <v/>
      </c>
      <c r="U731" s="4" t="str">
        <f>IFERROR(VLOOKUP(S731,LandGrants[],9,FALSE),"")</f>
        <v/>
      </c>
      <c r="V731" s="5"/>
      <c r="W731" s="5"/>
      <c r="X731" s="5"/>
      <c r="Y731" s="5"/>
      <c r="Z731" s="5"/>
      <c r="AA731" s="5"/>
      <c r="AB731" s="5"/>
      <c r="AC731" s="5">
        <f>VALUE(SUBSTITUTE(SUBSTITUTE(SUBSTITUTE(RIGHT(B731,4),"HO",""),"O",""),"-",""))</f>
        <v>525</v>
      </c>
      <c r="AD731" s="5"/>
      <c r="AE731" s="5" t="str">
        <f>IF(ISBLANK(M731),"",IF(ISBLANK(N731),"",N731 &amp; " ") &amp; M731 &amp; " built in " &amp;R731 &amp; " on a tract of land called " &amp; S731 &amp; " patented by " &amp; TRIM(T731) &amp; " in " &amp; U731 &amp; ";  Original owner(s): " &amp; Q731)</f>
        <v/>
      </c>
      <c r="AF731" s="5" t="str">
        <f>"https://mht.maryland.gov/secure/medusa/PDF/Howard/"&amp;B731&amp;".pdf"</f>
        <v>https://mht.maryland.gov/secure/medusa/PDF/Howard/HO-525.pdf</v>
      </c>
    </row>
    <row r="732" spans="1:32" ht="57.6" x14ac:dyDescent="0.55000000000000004">
      <c r="A732" s="103" t="str">
        <f>HYPERLINK(AF732,B732)</f>
        <v>HO-994</v>
      </c>
      <c r="B732" t="s">
        <v>2056</v>
      </c>
      <c r="C732">
        <f>IFERROR(VALUE(SUBSTITUTE(B732,"HO-","")),9999)</f>
        <v>994</v>
      </c>
      <c r="D732" s="4" t="s">
        <v>2057</v>
      </c>
      <c r="E732" s="4" t="s">
        <v>2058</v>
      </c>
      <c r="F732" s="22" t="s">
        <v>3341</v>
      </c>
      <c r="G732" s="4" t="s">
        <v>3342</v>
      </c>
      <c r="H732" s="4" t="s">
        <v>333</v>
      </c>
      <c r="I732" s="4" t="s">
        <v>136</v>
      </c>
      <c r="J732" s="4"/>
      <c r="K732" s="4"/>
      <c r="L732" s="4" t="s">
        <v>2581</v>
      </c>
      <c r="M732" s="4"/>
      <c r="N732" s="4"/>
      <c r="O732" s="4"/>
      <c r="P732" s="4"/>
      <c r="Q732" s="4"/>
      <c r="R732" s="22"/>
      <c r="S732" s="4"/>
      <c r="T732" s="4" t="str">
        <f>IFERROR(VLOOKUP(UPPER(S732),LandGrants[],7,FALSE),"")</f>
        <v/>
      </c>
      <c r="U732" s="4" t="str">
        <f>IFERROR(VLOOKUP(S732,LandGrants[],9,FALSE),"")</f>
        <v/>
      </c>
      <c r="V732" s="5"/>
      <c r="W732" s="5"/>
      <c r="X732" s="5"/>
      <c r="Y732" s="5"/>
      <c r="Z732" s="5"/>
      <c r="AA732" s="5"/>
      <c r="AB732" s="5"/>
      <c r="AC732" s="5">
        <f>VALUE(SUBSTITUTE(SUBSTITUTE(SUBSTITUTE(RIGHT(B732,4),"HO",""),"O",""),"-",""))</f>
        <v>994</v>
      </c>
      <c r="AD732" s="5"/>
      <c r="AE732" s="5" t="str">
        <f>IF(ISBLANK(M732),"",IF(ISBLANK(N732),"",N732 &amp; " ") &amp; M732 &amp; " built in " &amp;R732 &amp; " on a tract of land called " &amp; S732 &amp; " patented by " &amp; TRIM(T732) &amp; " in " &amp; U732 &amp; ";  Original owner(s): " &amp; Q732)</f>
        <v/>
      </c>
      <c r="AF732" s="5" t="str">
        <f>"https://mht.maryland.gov/secure/medusa/PDF/Howard/"&amp;B732&amp;".pdf"</f>
        <v>https://mht.maryland.gov/secure/medusa/PDF/Howard/HO-994.pdf</v>
      </c>
    </row>
    <row r="733" spans="1:32" ht="57.6" x14ac:dyDescent="0.55000000000000004">
      <c r="A733" s="103" t="str">
        <f>HYPERLINK(AF733,B733)</f>
        <v>HO-1022</v>
      </c>
      <c r="B733" t="s">
        <v>2059</v>
      </c>
      <c r="C733">
        <f>IFERROR(VALUE(SUBSTITUTE(B733,"HO-","")),9999)</f>
        <v>1022</v>
      </c>
      <c r="D733" s="4" t="s">
        <v>2060</v>
      </c>
      <c r="E733" s="4" t="s">
        <v>2061</v>
      </c>
      <c r="F733" s="22" t="s">
        <v>3343</v>
      </c>
      <c r="G733" s="4" t="s">
        <v>3344</v>
      </c>
      <c r="H733" s="4" t="s">
        <v>82</v>
      </c>
      <c r="I733" s="4" t="s">
        <v>136</v>
      </c>
      <c r="J733" s="4"/>
      <c r="K733" s="4"/>
      <c r="L733" s="4" t="s">
        <v>2581</v>
      </c>
      <c r="M733" s="4"/>
      <c r="N733" s="4"/>
      <c r="O733" s="4"/>
      <c r="P733" s="4"/>
      <c r="Q733" s="4"/>
      <c r="R733" s="22"/>
      <c r="S733" s="4"/>
      <c r="T733" s="4" t="str">
        <f>IFERROR(VLOOKUP(UPPER(S733),LandGrants[],7,FALSE),"")</f>
        <v/>
      </c>
      <c r="U733" s="4" t="str">
        <f>IFERROR(VLOOKUP(S733,LandGrants[],9,FALSE),"")</f>
        <v/>
      </c>
      <c r="V733" s="5"/>
      <c r="W733" s="5"/>
      <c r="X733" s="5"/>
      <c r="Y733" s="5"/>
      <c r="Z733" s="5"/>
      <c r="AA733" s="5"/>
      <c r="AB733" s="5"/>
      <c r="AC733" s="5">
        <f>VALUE(SUBSTITUTE(SUBSTITUTE(SUBSTITUTE(RIGHT(B733,4),"HO",""),"O",""),"-",""))</f>
        <v>1022</v>
      </c>
      <c r="AD733" s="5"/>
      <c r="AE733" s="5" t="str">
        <f>IF(ISBLANK(M733),"",IF(ISBLANK(N733),"",N733 &amp; " ") &amp; M733 &amp; " built in " &amp;R733 &amp; " on a tract of land called " &amp; S733 &amp; " patented by " &amp; TRIM(T733) &amp; " in " &amp; U733 &amp; ";  Original owner(s): " &amp; Q733)</f>
        <v/>
      </c>
      <c r="AF733" s="5" t="str">
        <f>"https://mht.maryland.gov/secure/medusa/PDF/Howard/"&amp;B733&amp;".pdf"</f>
        <v>https://mht.maryland.gov/secure/medusa/PDF/Howard/HO-1022.pdf</v>
      </c>
    </row>
    <row r="734" spans="1:32" ht="57.6" x14ac:dyDescent="0.55000000000000004">
      <c r="A734" s="103" t="str">
        <f>HYPERLINK(AF734,B734)</f>
        <v>HO-919</v>
      </c>
      <c r="B734" t="s">
        <v>2062</v>
      </c>
      <c r="C734">
        <f>IFERROR(VALUE(SUBSTITUTE(B734,"HO-","")),9999)</f>
        <v>919</v>
      </c>
      <c r="D734" s="4" t="s">
        <v>2063</v>
      </c>
      <c r="E734" s="4" t="s">
        <v>2064</v>
      </c>
      <c r="F734" s="22" t="s">
        <v>3345</v>
      </c>
      <c r="G734" s="4" t="s">
        <v>3346</v>
      </c>
      <c r="H734" s="4" t="s">
        <v>78</v>
      </c>
      <c r="I734" s="4" t="s">
        <v>136</v>
      </c>
      <c r="J734" s="4"/>
      <c r="K734" s="4"/>
      <c r="L734" s="4" t="s">
        <v>2581</v>
      </c>
      <c r="M734" s="4"/>
      <c r="N734" s="4"/>
      <c r="O734" s="4"/>
      <c r="P734" s="4"/>
      <c r="Q734" s="4"/>
      <c r="R734" s="22"/>
      <c r="S734" s="4"/>
      <c r="T734" s="4" t="str">
        <f>IFERROR(VLOOKUP(UPPER(S734),LandGrants[],7,FALSE),"")</f>
        <v/>
      </c>
      <c r="U734" s="4" t="str">
        <f>IFERROR(VLOOKUP(S734,LandGrants[],9,FALSE),"")</f>
        <v/>
      </c>
      <c r="V734" s="5"/>
      <c r="W734" s="5"/>
      <c r="X734" s="5"/>
      <c r="Y734" s="5"/>
      <c r="Z734" s="5"/>
      <c r="AA734" s="5"/>
      <c r="AB734" s="5"/>
      <c r="AC734" s="5">
        <f>VALUE(SUBSTITUTE(SUBSTITUTE(SUBSTITUTE(RIGHT(B734,4),"HO",""),"O",""),"-",""))</f>
        <v>919</v>
      </c>
      <c r="AD734" s="5"/>
      <c r="AE734" s="5" t="str">
        <f>IF(ISBLANK(M734),"",IF(ISBLANK(N734),"",N734 &amp; " ") &amp; M734 &amp; " built in " &amp;R734 &amp; " on a tract of land called " &amp; S734 &amp; " patented by " &amp; TRIM(T734) &amp; " in " &amp; U734 &amp; ";  Original owner(s): " &amp; Q734)</f>
        <v/>
      </c>
      <c r="AF734" s="5" t="str">
        <f>"https://mht.maryland.gov/secure/medusa/PDF/Howard/"&amp;B734&amp;".pdf"</f>
        <v>https://mht.maryland.gov/secure/medusa/PDF/Howard/HO-919.pdf</v>
      </c>
    </row>
    <row r="735" spans="1:32" ht="57.6" x14ac:dyDescent="0.55000000000000004">
      <c r="A735" s="103" t="str">
        <f>HYPERLINK(AF735,B735)</f>
        <v>HO-1002</v>
      </c>
      <c r="B735" t="s">
        <v>2065</v>
      </c>
      <c r="C735">
        <f>IFERROR(VALUE(SUBSTITUTE(B735,"HO-","")),9999)</f>
        <v>1002</v>
      </c>
      <c r="D735" s="4" t="s">
        <v>2066</v>
      </c>
      <c r="E735" s="4" t="s">
        <v>2067</v>
      </c>
      <c r="F735" s="22" t="s">
        <v>3512</v>
      </c>
      <c r="G735" s="4" t="s">
        <v>789</v>
      </c>
      <c r="H735" s="4" t="s">
        <v>40</v>
      </c>
      <c r="I735" s="4" t="s">
        <v>136</v>
      </c>
      <c r="J735" s="4"/>
      <c r="K735" s="4"/>
      <c r="L735" s="4" t="s">
        <v>975</v>
      </c>
      <c r="M735" s="4"/>
      <c r="N735" s="4"/>
      <c r="O735" s="4"/>
      <c r="P735" s="4"/>
      <c r="Q735" s="4"/>
      <c r="R735" s="22"/>
      <c r="S735" s="4"/>
      <c r="T735" s="4" t="str">
        <f>IFERROR(VLOOKUP(UPPER(S735),LandGrants[],7,FALSE),"")</f>
        <v/>
      </c>
      <c r="U735" s="4" t="str">
        <f>IFERROR(VLOOKUP(S735,LandGrants[],9,FALSE),"")</f>
        <v/>
      </c>
      <c r="V735" s="5"/>
      <c r="W735" s="5"/>
      <c r="X735" s="5"/>
      <c r="Y735" s="5"/>
      <c r="Z735" s="5"/>
      <c r="AA735" s="5"/>
      <c r="AB735" s="5"/>
      <c r="AC735" s="5">
        <f>VALUE(SUBSTITUTE(SUBSTITUTE(SUBSTITUTE(RIGHT(B735,4),"HO",""),"O",""),"-",""))</f>
        <v>1002</v>
      </c>
      <c r="AD735" s="5"/>
      <c r="AE735" s="5" t="str">
        <f>IF(ISBLANK(M735),"",IF(ISBLANK(N735),"",N735 &amp; " ") &amp; M735 &amp; " built in " &amp;R735 &amp; " on a tract of land called " &amp; S735 &amp; " patented by " &amp; TRIM(T735) &amp; " in " &amp; U735 &amp; ";  Original owner(s): " &amp; Q735)</f>
        <v/>
      </c>
      <c r="AF735" s="5" t="str">
        <f>"https://mht.maryland.gov/secure/medusa/PDF/Howard/"&amp;B735&amp;".pdf"</f>
        <v>https://mht.maryland.gov/secure/medusa/PDF/Howard/HO-1002.pdf</v>
      </c>
    </row>
    <row r="736" spans="1:32" ht="57.6" x14ac:dyDescent="0.55000000000000004">
      <c r="A736" s="103" t="str">
        <f>HYPERLINK(AF736,B736)</f>
        <v>HO-863</v>
      </c>
      <c r="B736" t="s">
        <v>2068</v>
      </c>
      <c r="C736">
        <f>IFERROR(VALUE(SUBSTITUTE(B736,"HO-","")),9999)</f>
        <v>863</v>
      </c>
      <c r="D736" s="4" t="s">
        <v>2069</v>
      </c>
      <c r="E736" s="4" t="s">
        <v>2070</v>
      </c>
      <c r="F736" s="22" t="s">
        <v>3347</v>
      </c>
      <c r="G736" s="4" t="s">
        <v>2630</v>
      </c>
      <c r="H736" s="4" t="s">
        <v>40</v>
      </c>
      <c r="I736" s="4" t="s">
        <v>136</v>
      </c>
      <c r="J736" s="4"/>
      <c r="K736" s="4"/>
      <c r="L736" s="4" t="s">
        <v>975</v>
      </c>
      <c r="M736" s="4"/>
      <c r="N736" s="4"/>
      <c r="O736" s="4"/>
      <c r="P736" s="4"/>
      <c r="Q736" s="4"/>
      <c r="R736" s="22"/>
      <c r="S736" s="4"/>
      <c r="T736" s="4" t="str">
        <f>IFERROR(VLOOKUP(UPPER(S736),LandGrants[],7,FALSE),"")</f>
        <v/>
      </c>
      <c r="U736" s="4" t="str">
        <f>IFERROR(VLOOKUP(S736,LandGrants[],9,FALSE),"")</f>
        <v/>
      </c>
      <c r="V736" s="5"/>
      <c r="W736" s="5"/>
      <c r="X736" s="5"/>
      <c r="Y736" s="5"/>
      <c r="Z736" s="5"/>
      <c r="AA736" s="5"/>
      <c r="AB736" s="5"/>
      <c r="AC736" s="5">
        <f>VALUE(SUBSTITUTE(SUBSTITUTE(SUBSTITUTE(RIGHT(B736,4),"HO",""),"O",""),"-",""))</f>
        <v>863</v>
      </c>
      <c r="AD736" s="5"/>
      <c r="AE736" s="5" t="str">
        <f>IF(ISBLANK(M736),"",IF(ISBLANK(N736),"",N736 &amp; " ") &amp; M736 &amp; " built in " &amp;R736 &amp; " on a tract of land called " &amp; S736 &amp; " patented by " &amp; TRIM(T736) &amp; " in " &amp; U736 &amp; ";  Original owner(s): " &amp; Q736)</f>
        <v/>
      </c>
      <c r="AF736" s="5" t="str">
        <f>"https://mht.maryland.gov/secure/medusa/PDF/Howard/"&amp;B736&amp;".pdf"</f>
        <v>https://mht.maryland.gov/secure/medusa/PDF/Howard/HO-863.pdf</v>
      </c>
    </row>
    <row r="737" spans="1:32" ht="172.8" x14ac:dyDescent="0.55000000000000004">
      <c r="A737" s="103" t="str">
        <f>HYPERLINK(AF737,B737)</f>
        <v>HO-031</v>
      </c>
      <c r="B737" t="s">
        <v>10177</v>
      </c>
      <c r="C737">
        <f>IFERROR(VALUE(SUBSTITUTE(B737,"HO-","")),9999)</f>
        <v>31</v>
      </c>
      <c r="D737" s="4" t="s">
        <v>2071</v>
      </c>
      <c r="E737" s="4" t="s">
        <v>2072</v>
      </c>
      <c r="F737" s="22" t="s">
        <v>3348</v>
      </c>
      <c r="G737" s="4" t="s">
        <v>3349</v>
      </c>
      <c r="H737" s="4" t="s">
        <v>40</v>
      </c>
      <c r="I737" s="4" t="s">
        <v>136</v>
      </c>
      <c r="J737" s="4"/>
      <c r="K737" s="4"/>
      <c r="L737" s="4" t="s">
        <v>975</v>
      </c>
      <c r="M737" s="4" t="s">
        <v>9457</v>
      </c>
      <c r="N737" s="4"/>
      <c r="O737" s="4"/>
      <c r="P737" s="4" t="s">
        <v>9456</v>
      </c>
      <c r="Q737" s="4" t="s">
        <v>9458</v>
      </c>
      <c r="R737" s="22" t="s">
        <v>3715</v>
      </c>
      <c r="S737" s="4" t="s">
        <v>8457</v>
      </c>
      <c r="T737" s="4" t="str">
        <f>IFERROR(VLOOKUP(UPPER(S737),LandGrants[],7,FALSE),"")</f>
        <v/>
      </c>
      <c r="U737" s="4" t="str">
        <f>IFERROR(VLOOKUP(S737,LandGrants[],9,FALSE),"")</f>
        <v xml:space="preserve"> Samuel  Chew</v>
      </c>
      <c r="V737" s="5"/>
      <c r="W737" s="5"/>
      <c r="X737" s="5"/>
      <c r="Y737" s="5"/>
      <c r="Z737" s="5"/>
      <c r="AA737" s="5"/>
      <c r="AB737" s="5"/>
      <c r="AC737" s="5">
        <f>VALUE(SUBSTITUTE(SUBSTITUTE(SUBSTITUTE(RIGHT(B737,4),"HO",""),"O",""),"-",""))</f>
        <v>31</v>
      </c>
      <c r="AD737" s="5"/>
      <c r="AE737" s="5" t="str">
        <f>IF(ISBLANK(M737),"",IF(ISBLANK(N737),"",N737 &amp; " ") &amp; M737 &amp; " built in " &amp;R737 &amp; " on a tract of land called " &amp; S737 &amp; " patented by " &amp; TRIM(T737) &amp; " in " &amp; U737 &amp; ";  Original owner(s): " &amp; Q737)</f>
        <v>2.5-story 3x2 bay brick house built in 1804 on a tract of land called Chews Resolution Manor patented by  in  Samuel  Chew;  Original owner(s): Caleb Dorsey of Belmont (son of Caleb of Hockley) gifted the home to his daughter Rebecca who married Charles Carnan Ridgely of Hampton in Towson in 1760. However, she lived at Auburn on the current Sheppard Pratt grounds until her death in 1812.  The house eventually passed to Mary Pue Ridgely Dorsey and then to her daughter Comfort W. Dorsey.</v>
      </c>
      <c r="AF737" s="5" t="str">
        <f>"https://mht.maryland.gov/secure/medusa/PDF/Howard/"&amp;B737&amp;".pdf"</f>
        <v>https://mht.maryland.gov/secure/medusa/PDF/Howard/HO-031.pdf</v>
      </c>
    </row>
    <row r="738" spans="1:32" ht="72" x14ac:dyDescent="0.55000000000000004">
      <c r="A738" s="103" t="str">
        <f>HYPERLINK(AF738,B738)</f>
        <v>HO-1046</v>
      </c>
      <c r="B738" t="s">
        <v>2073</v>
      </c>
      <c r="C738">
        <f>IFERROR(VALUE(SUBSTITUTE(B738,"HO-","")),9999)</f>
        <v>1046</v>
      </c>
      <c r="D738" s="4" t="s">
        <v>2074</v>
      </c>
      <c r="E738" s="4" t="s">
        <v>2075</v>
      </c>
      <c r="F738" s="22" t="s">
        <v>3350</v>
      </c>
      <c r="G738" s="4" t="s">
        <v>509</v>
      </c>
      <c r="H738" s="4" t="s">
        <v>2076</v>
      </c>
      <c r="I738" s="4" t="s">
        <v>136</v>
      </c>
      <c r="J738" s="4"/>
      <c r="K738" s="4"/>
      <c r="L738" s="4" t="s">
        <v>2585</v>
      </c>
      <c r="M738" s="4" t="s">
        <v>11723</v>
      </c>
      <c r="N738" s="4" t="s">
        <v>2604</v>
      </c>
      <c r="O738" s="4"/>
      <c r="P738" s="4"/>
      <c r="Q738" s="4" t="s">
        <v>11724</v>
      </c>
      <c r="R738" s="22"/>
      <c r="S738" s="4" t="s">
        <v>6377</v>
      </c>
      <c r="T738" s="4" t="str">
        <f>IFERROR(VLOOKUP(UPPER(S738),LandGrants[],7,FALSE),"")</f>
        <v>1761-09</v>
      </c>
      <c r="U738" s="4" t="str">
        <f>IFERROR(VLOOKUP(S738,LandGrants[],9,FALSE),"")</f>
        <v xml:space="preserve"> Philemon  Dorsey</v>
      </c>
      <c r="V738" s="5"/>
      <c r="W738" s="5"/>
      <c r="X738" s="5"/>
      <c r="Y738" s="5"/>
      <c r="Z738" s="5"/>
      <c r="AA738" s="5"/>
      <c r="AB738" s="5"/>
      <c r="AC738" s="5">
        <f>VALUE(SUBSTITUTE(SUBSTITUTE(SUBSTITUTE(RIGHT(B738,4),"HO",""),"O",""),"-",""))</f>
        <v>1046</v>
      </c>
      <c r="AD738" s="5"/>
      <c r="AE738" s="5" t="str">
        <f>IF(ISBLANK(M738),"",IF(ISBLANK(N738),"",N738 &amp; " ") &amp; M738 &amp; " built in " &amp;R738 &amp; " on a tract of land called " &amp; S738 &amp; " patented by " &amp; TRIM(T738) &amp; " in " &amp; U738 &amp; ";  Original owner(s): " &amp; Q738)</f>
        <v>Razed 2-story 5x2 bay frame house built in  on a tract of land called Disappointment patented by 1761-09 in  Philemon  Dorsey;  Original owner(s): Philemon Dorsey willed the property to his children which made its way to William R. Warfield who is the first certain owner of the house</v>
      </c>
      <c r="AF738" s="5" t="str">
        <f>"https://mht.maryland.gov/secure/medusa/PDF/Howard/"&amp;B738&amp;".pdf"</f>
        <v>https://mht.maryland.gov/secure/medusa/PDF/Howard/HO-1046.pdf</v>
      </c>
    </row>
    <row r="739" spans="1:32" ht="57.6" x14ac:dyDescent="0.55000000000000004">
      <c r="A739" s="103" t="str">
        <f>HYPERLINK(AF739,B739)</f>
        <v>HO-426</v>
      </c>
      <c r="B739" t="s">
        <v>2077</v>
      </c>
      <c r="C739">
        <f>IFERROR(VALUE(SUBSTITUTE(B739,"HO-","")),9999)</f>
        <v>426</v>
      </c>
      <c r="D739" s="4" t="s">
        <v>2078</v>
      </c>
      <c r="E739" s="4" t="s">
        <v>2079</v>
      </c>
      <c r="F739" s="22" t="s">
        <v>2585</v>
      </c>
      <c r="G739" s="4" t="s">
        <v>2079</v>
      </c>
      <c r="H739" s="4" t="s">
        <v>296</v>
      </c>
      <c r="I739" s="4"/>
      <c r="J739" s="4"/>
      <c r="K739" s="4"/>
      <c r="L739" s="4" t="s">
        <v>2581</v>
      </c>
      <c r="M739" s="4"/>
      <c r="N739" s="4"/>
      <c r="O739" s="4"/>
      <c r="P739" s="4"/>
      <c r="Q739" s="4"/>
      <c r="R739" s="22"/>
      <c r="S739" s="4"/>
      <c r="T739" s="4" t="str">
        <f>IFERROR(VLOOKUP(UPPER(S739),LandGrants[],7,FALSE),"")</f>
        <v/>
      </c>
      <c r="U739" s="4" t="str">
        <f>IFERROR(VLOOKUP(S739,LandGrants[],9,FALSE),"")</f>
        <v/>
      </c>
      <c r="V739" s="5"/>
      <c r="W739" s="5"/>
      <c r="X739" s="5"/>
      <c r="Y739" s="5"/>
      <c r="Z739" s="5"/>
      <c r="AA739" s="5"/>
      <c r="AB739" s="5"/>
      <c r="AC739" s="5">
        <f>VALUE(SUBSTITUTE(SUBSTITUTE(SUBSTITUTE(RIGHT(B739,4),"HO",""),"O",""),"-",""))</f>
        <v>426</v>
      </c>
      <c r="AD739" s="5"/>
      <c r="AE739" s="5" t="str">
        <f>IF(ISBLANK(M739),"",IF(ISBLANK(N739),"",N739 &amp; " ") &amp; M739 &amp; " built in " &amp;R739 &amp; " on a tract of land called " &amp; S739 &amp; " patented by " &amp; TRIM(T739) &amp; " in " &amp; U739 &amp; ";  Original owner(s): " &amp; Q739)</f>
        <v/>
      </c>
      <c r="AF739" s="5" t="str">
        <f>"https://mht.maryland.gov/secure/medusa/PDF/Howard/"&amp;B739&amp;".pdf"</f>
        <v>https://mht.maryland.gov/secure/medusa/PDF/Howard/HO-426.pdf</v>
      </c>
    </row>
    <row r="740" spans="1:32" ht="57.6" x14ac:dyDescent="0.55000000000000004">
      <c r="A740" s="103" t="str">
        <f>HYPERLINK(AF740,B740)</f>
        <v>HO-046</v>
      </c>
      <c r="B740" t="s">
        <v>10192</v>
      </c>
      <c r="C740">
        <f>IFERROR(VALUE(SUBSTITUTE(B740,"HO-","")),9999)</f>
        <v>46</v>
      </c>
      <c r="D740" s="4" t="s">
        <v>2080</v>
      </c>
      <c r="E740" s="4" t="s">
        <v>2081</v>
      </c>
      <c r="F740" s="22" t="s">
        <v>2585</v>
      </c>
      <c r="G740" s="4" t="s">
        <v>2081</v>
      </c>
      <c r="H740" s="4" t="s">
        <v>90</v>
      </c>
      <c r="I740" s="4"/>
      <c r="J740" s="4"/>
      <c r="K740" s="4"/>
      <c r="L740" s="4" t="s">
        <v>2585</v>
      </c>
      <c r="M740" s="4"/>
      <c r="N740" s="4" t="s">
        <v>2604</v>
      </c>
      <c r="O740" s="4"/>
      <c r="P740" s="4"/>
      <c r="Q740" s="4"/>
      <c r="R740" s="22"/>
      <c r="S740" s="4"/>
      <c r="T740" s="4" t="str">
        <f>IFERROR(VLOOKUP(UPPER(S740),LandGrants[],7,FALSE),"")</f>
        <v/>
      </c>
      <c r="U740" s="4" t="str">
        <f>IFERROR(VLOOKUP(S740,LandGrants[],9,FALSE),"")</f>
        <v/>
      </c>
      <c r="V740" s="5"/>
      <c r="W740" s="5"/>
      <c r="X740" s="5"/>
      <c r="Y740" s="5"/>
      <c r="Z740" s="5"/>
      <c r="AA740" s="5"/>
      <c r="AB740" s="5"/>
      <c r="AC740" s="5">
        <f>VALUE(SUBSTITUTE(SUBSTITUTE(SUBSTITUTE(RIGHT(B740,4),"HO",""),"O",""),"-",""))</f>
        <v>46</v>
      </c>
      <c r="AD740" s="5"/>
      <c r="AE740" s="5" t="str">
        <f>IF(ISBLANK(M740),"",IF(ISBLANK(N740),"",N740 &amp; " ") &amp; M740 &amp; " built in " &amp;R740 &amp; " on a tract of land called " &amp; S740 &amp; " patented by " &amp; TRIM(T740) &amp; " in " &amp; U740 &amp; ";  Original owner(s): " &amp; Q740)</f>
        <v/>
      </c>
      <c r="AF740" s="5" t="str">
        <f>"https://mht.maryland.gov/secure/medusa/PDF/Howard/"&amp;B740&amp;".pdf"</f>
        <v>https://mht.maryland.gov/secure/medusa/PDF/Howard/HO-046.pdf</v>
      </c>
    </row>
    <row r="741" spans="1:32" ht="57.6" x14ac:dyDescent="0.55000000000000004">
      <c r="A741" s="103" t="str">
        <f>HYPERLINK(AF741,B741)</f>
        <v>HO-401</v>
      </c>
      <c r="B741" t="s">
        <v>2082</v>
      </c>
      <c r="C741">
        <f>IFERROR(VALUE(SUBSTITUTE(B741,"HO-","")),9999)</f>
        <v>401</v>
      </c>
      <c r="D741" s="4" t="s">
        <v>2083</v>
      </c>
      <c r="E741" s="4" t="s">
        <v>2084</v>
      </c>
      <c r="F741" s="22" t="s">
        <v>2585</v>
      </c>
      <c r="G741" s="4" t="s">
        <v>2084</v>
      </c>
      <c r="H741" s="4" t="s">
        <v>40</v>
      </c>
      <c r="I741" s="4" t="s">
        <v>136</v>
      </c>
      <c r="J741" s="4"/>
      <c r="K741" s="4"/>
      <c r="L741" s="4" t="s">
        <v>975</v>
      </c>
      <c r="M741" s="4"/>
      <c r="N741" s="4"/>
      <c r="O741" s="4"/>
      <c r="P741" s="4"/>
      <c r="Q741" s="4"/>
      <c r="R741" s="22"/>
      <c r="S741" s="4"/>
      <c r="T741" s="4" t="str">
        <f>IFERROR(VLOOKUP(UPPER(S741),LandGrants[],7,FALSE),"")</f>
        <v/>
      </c>
      <c r="U741" s="4" t="str">
        <f>IFERROR(VLOOKUP(S741,LandGrants[],9,FALSE),"")</f>
        <v/>
      </c>
      <c r="V741" s="5"/>
      <c r="W741" s="5"/>
      <c r="X741" s="5"/>
      <c r="Y741" s="5"/>
      <c r="Z741" s="5"/>
      <c r="AA741" s="5"/>
      <c r="AB741" s="5"/>
      <c r="AC741" s="5">
        <f>VALUE(SUBSTITUTE(SUBSTITUTE(SUBSTITUTE(RIGHT(B741,4),"HO",""),"O",""),"-",""))</f>
        <v>401</v>
      </c>
      <c r="AD741" s="5"/>
      <c r="AE741" s="5" t="str">
        <f>IF(ISBLANK(M741),"",IF(ISBLANK(N741),"",N741 &amp; " ") &amp; M741 &amp; " built in " &amp;R741 &amp; " on a tract of land called " &amp; S741 &amp; " patented by " &amp; TRIM(T741) &amp; " in " &amp; U741 &amp; ";  Original owner(s): " &amp; Q741)</f>
        <v/>
      </c>
      <c r="AF741" s="5" t="str">
        <f>"https://mht.maryland.gov/secure/medusa/PDF/Howard/"&amp;B741&amp;".pdf"</f>
        <v>https://mht.maryland.gov/secure/medusa/PDF/Howard/HO-401.pdf</v>
      </c>
    </row>
    <row r="742" spans="1:32" ht="57.6" x14ac:dyDescent="0.55000000000000004">
      <c r="A742" s="103" t="str">
        <f>HYPERLINK(AF742,B742)</f>
        <v>HO-124</v>
      </c>
      <c r="B742" t="s">
        <v>2085</v>
      </c>
      <c r="C742">
        <f>IFERROR(VALUE(SUBSTITUTE(B742,"HO-","")),9999)</f>
        <v>124</v>
      </c>
      <c r="D742" s="4" t="s">
        <v>2086</v>
      </c>
      <c r="E742" s="4" t="s">
        <v>2087</v>
      </c>
      <c r="F742" s="22" t="s">
        <v>3351</v>
      </c>
      <c r="G742" s="4" t="s">
        <v>3254</v>
      </c>
      <c r="H742" s="4" t="s">
        <v>198</v>
      </c>
      <c r="I742" s="4" t="s">
        <v>136</v>
      </c>
      <c r="J742" s="4"/>
      <c r="K742" s="4"/>
      <c r="L742" s="4" t="s">
        <v>2583</v>
      </c>
      <c r="M742" s="4"/>
      <c r="N742" s="4"/>
      <c r="O742" s="4"/>
      <c r="P742" s="4"/>
      <c r="Q742" s="4"/>
      <c r="R742" s="22"/>
      <c r="S742" s="4"/>
      <c r="T742" s="4" t="str">
        <f>IFERROR(VLOOKUP(UPPER(S742),LandGrants[],7,FALSE),"")</f>
        <v/>
      </c>
      <c r="U742" s="4" t="str">
        <f>IFERROR(VLOOKUP(S742,LandGrants[],9,FALSE),"")</f>
        <v/>
      </c>
      <c r="V742" s="5"/>
      <c r="W742" s="5"/>
      <c r="X742" s="5"/>
      <c r="Y742" s="5"/>
      <c r="Z742" s="5"/>
      <c r="AA742" s="5"/>
      <c r="AB742" s="5"/>
      <c r="AC742" s="5">
        <f>VALUE(SUBSTITUTE(SUBSTITUTE(SUBSTITUTE(RIGHT(B742,4),"HO",""),"O",""),"-",""))</f>
        <v>124</v>
      </c>
      <c r="AD742" s="5"/>
      <c r="AE742" s="5" t="str">
        <f>IF(ISBLANK(M742),"",IF(ISBLANK(N742),"",N742 &amp; " ") &amp; M742 &amp; " built in " &amp;R742 &amp; " on a tract of land called " &amp; S742 &amp; " patented by " &amp; TRIM(T742) &amp; " in " &amp; U742 &amp; ";  Original owner(s): " &amp; Q742)</f>
        <v/>
      </c>
      <c r="AF742" s="5" t="str">
        <f>"https://mht.maryland.gov/secure/medusa/PDF/Howard/"&amp;B742&amp;".pdf"</f>
        <v>https://mht.maryland.gov/secure/medusa/PDF/Howard/HO-124.pdf</v>
      </c>
    </row>
    <row r="743" spans="1:32" ht="57.6" x14ac:dyDescent="0.55000000000000004">
      <c r="A743" s="103" t="str">
        <f>HYPERLINK(AF743,B743)</f>
        <v>HO-993</v>
      </c>
      <c r="B743" t="s">
        <v>2088</v>
      </c>
      <c r="C743">
        <f>IFERROR(VALUE(SUBSTITUTE(B743,"HO-","")),9999)</f>
        <v>993</v>
      </c>
      <c r="D743" s="4" t="s">
        <v>2089</v>
      </c>
      <c r="E743" s="4" t="s">
        <v>2090</v>
      </c>
      <c r="F743" s="22" t="s">
        <v>2585</v>
      </c>
      <c r="G743" s="4" t="s">
        <v>2090</v>
      </c>
      <c r="H743" s="4" t="s">
        <v>376</v>
      </c>
      <c r="I743" s="4" t="s">
        <v>136</v>
      </c>
      <c r="J743" s="4"/>
      <c r="K743" s="4"/>
      <c r="L743" s="4" t="s">
        <v>2589</v>
      </c>
      <c r="M743" s="4"/>
      <c r="N743" s="4"/>
      <c r="O743" s="4"/>
      <c r="P743" s="4"/>
      <c r="Q743" s="4"/>
      <c r="R743" s="22"/>
      <c r="S743" s="4"/>
      <c r="T743" s="4" t="str">
        <f>IFERROR(VLOOKUP(UPPER(S743),LandGrants[],7,FALSE),"")</f>
        <v/>
      </c>
      <c r="U743" s="4" t="str">
        <f>IFERROR(VLOOKUP(S743,LandGrants[],9,FALSE),"")</f>
        <v/>
      </c>
      <c r="V743" s="5"/>
      <c r="W743" s="5"/>
      <c r="X743" s="5"/>
      <c r="Y743" s="5"/>
      <c r="Z743" s="5"/>
      <c r="AA743" s="5"/>
      <c r="AB743" s="5"/>
      <c r="AC743" s="5">
        <f>VALUE(SUBSTITUTE(SUBSTITUTE(SUBSTITUTE(RIGHT(B743,4),"HO",""),"O",""),"-",""))</f>
        <v>993</v>
      </c>
      <c r="AD743" s="5"/>
      <c r="AE743" s="5" t="str">
        <f>IF(ISBLANK(M743),"",IF(ISBLANK(N743),"",N743 &amp; " ") &amp; M743 &amp; " built in " &amp;R743 &amp; " on a tract of land called " &amp; S743 &amp; " patented by " &amp; TRIM(T743) &amp; " in " &amp; U743 &amp; ";  Original owner(s): " &amp; Q743)</f>
        <v/>
      </c>
      <c r="AF743" s="5" t="str">
        <f>"https://mht.maryland.gov/secure/medusa/PDF/Howard/"&amp;B743&amp;".pdf"</f>
        <v>https://mht.maryland.gov/secure/medusa/PDF/Howard/HO-993.pdf</v>
      </c>
    </row>
    <row r="744" spans="1:32" ht="57.6" x14ac:dyDescent="0.55000000000000004">
      <c r="A744" s="103" t="str">
        <f>HYPERLINK(AF744,B744)</f>
        <v>HO-395</v>
      </c>
      <c r="B744" t="s">
        <v>2091</v>
      </c>
      <c r="C744">
        <f>IFERROR(VALUE(SUBSTITUTE(B744,"HO-","")),9999)</f>
        <v>395</v>
      </c>
      <c r="D744" s="4" t="s">
        <v>2092</v>
      </c>
      <c r="E744" s="4" t="s">
        <v>2093</v>
      </c>
      <c r="F744" s="22" t="s">
        <v>3352</v>
      </c>
      <c r="G744" s="4" t="s">
        <v>591</v>
      </c>
      <c r="H744" s="4" t="s">
        <v>40</v>
      </c>
      <c r="I744" s="4"/>
      <c r="J744" s="4"/>
      <c r="K744" s="4"/>
      <c r="L744" s="4" t="s">
        <v>975</v>
      </c>
      <c r="M744" s="4"/>
      <c r="N744" s="4"/>
      <c r="O744" s="4"/>
      <c r="P744" s="4"/>
      <c r="Q744" s="4"/>
      <c r="R744" s="22"/>
      <c r="S744" s="4"/>
      <c r="T744" s="4" t="str">
        <f>IFERROR(VLOOKUP(UPPER(S744),LandGrants[],7,FALSE),"")</f>
        <v/>
      </c>
      <c r="U744" s="4" t="str">
        <f>IFERROR(VLOOKUP(S744,LandGrants[],9,FALSE),"")</f>
        <v/>
      </c>
      <c r="V744" s="5"/>
      <c r="W744" s="5"/>
      <c r="X744" s="5"/>
      <c r="Y744" s="5"/>
      <c r="Z744" s="5"/>
      <c r="AA744" s="5"/>
      <c r="AB744" s="5"/>
      <c r="AC744" s="5">
        <f>VALUE(SUBSTITUTE(SUBSTITUTE(SUBSTITUTE(RIGHT(B744,4),"HO",""),"O",""),"-",""))</f>
        <v>395</v>
      </c>
      <c r="AD744" s="5"/>
      <c r="AE744" s="5" t="str">
        <f>IF(ISBLANK(M744),"",IF(ISBLANK(N744),"",N744 &amp; " ") &amp; M744 &amp; " built in " &amp;R744 &amp; " on a tract of land called " &amp; S744 &amp; " patented by " &amp; TRIM(T744) &amp; " in " &amp; U744 &amp; ";  Original owner(s): " &amp; Q744)</f>
        <v/>
      </c>
      <c r="AF744" s="5" t="str">
        <f>"https://mht.maryland.gov/secure/medusa/PDF/Howard/"&amp;B744&amp;".pdf"</f>
        <v>https://mht.maryland.gov/secure/medusa/PDF/Howard/HO-395.pdf</v>
      </c>
    </row>
    <row r="745" spans="1:32" ht="57.6" x14ac:dyDescent="0.55000000000000004">
      <c r="A745" s="103" t="str">
        <f>HYPERLINK(AF745,B745)</f>
        <v>HO-397</v>
      </c>
      <c r="B745" t="s">
        <v>2094</v>
      </c>
      <c r="C745">
        <f>IFERROR(VALUE(SUBSTITUTE(B745,"HO-","")),9999)</f>
        <v>397</v>
      </c>
      <c r="D745" s="4" t="s">
        <v>2095</v>
      </c>
      <c r="E745" s="4" t="s">
        <v>2096</v>
      </c>
      <c r="F745" s="22" t="s">
        <v>2585</v>
      </c>
      <c r="G745" s="4" t="s">
        <v>2096</v>
      </c>
      <c r="H745" s="4" t="s">
        <v>40</v>
      </c>
      <c r="I745" s="4"/>
      <c r="J745" s="4"/>
      <c r="K745" s="4"/>
      <c r="L745" s="4" t="s">
        <v>2591</v>
      </c>
      <c r="M745" s="4"/>
      <c r="N745" s="4"/>
      <c r="O745" s="4"/>
      <c r="P745" s="4"/>
      <c r="Q745" s="4"/>
      <c r="R745" s="22"/>
      <c r="S745" s="4"/>
      <c r="T745" s="4" t="str">
        <f>IFERROR(VLOOKUP(UPPER(S745),LandGrants[],7,FALSE),"")</f>
        <v/>
      </c>
      <c r="U745" s="4" t="str">
        <f>IFERROR(VLOOKUP(S745,LandGrants[],9,FALSE),"")</f>
        <v/>
      </c>
      <c r="V745" s="5"/>
      <c r="W745" s="5"/>
      <c r="X745" s="5"/>
      <c r="Y745" s="5"/>
      <c r="Z745" s="5"/>
      <c r="AA745" s="5"/>
      <c r="AB745" s="5"/>
      <c r="AC745" s="5">
        <f>VALUE(SUBSTITUTE(SUBSTITUTE(SUBSTITUTE(RIGHT(B745,4),"HO",""),"O",""),"-",""))</f>
        <v>397</v>
      </c>
      <c r="AD745" s="5"/>
      <c r="AE745" s="5" t="str">
        <f>IF(ISBLANK(M745),"",IF(ISBLANK(N745),"",N745 &amp; " ") &amp; M745 &amp; " built in " &amp;R745 &amp; " on a tract of land called " &amp; S745 &amp; " patented by " &amp; TRIM(T745) &amp; " in " &amp; U745 &amp; ";  Original owner(s): " &amp; Q745)</f>
        <v/>
      </c>
      <c r="AF745" s="5" t="str">
        <f>"https://mht.maryland.gov/secure/medusa/PDF/Howard/"&amp;B745&amp;".pdf"</f>
        <v>https://mht.maryland.gov/secure/medusa/PDF/Howard/HO-397.pdf</v>
      </c>
    </row>
    <row r="746" spans="1:32" ht="57.6" x14ac:dyDescent="0.55000000000000004">
      <c r="A746" s="103" t="str">
        <f>HYPERLINK(AF746,B746)</f>
        <v>HO-026</v>
      </c>
      <c r="B746" t="s">
        <v>10172</v>
      </c>
      <c r="C746">
        <f>IFERROR(VALUE(SUBSTITUTE(B746,"HO-","")),9999)</f>
        <v>26</v>
      </c>
      <c r="D746" s="4" t="s">
        <v>2097</v>
      </c>
      <c r="E746" s="4" t="s">
        <v>2098</v>
      </c>
      <c r="F746" s="22" t="s">
        <v>3353</v>
      </c>
      <c r="G746" s="4" t="s">
        <v>284</v>
      </c>
      <c r="H746" s="4" t="s">
        <v>40</v>
      </c>
      <c r="I746" s="4"/>
      <c r="J746" s="4"/>
      <c r="K746" s="4"/>
      <c r="L746" s="4" t="s">
        <v>2583</v>
      </c>
      <c r="M746" s="4" t="s">
        <v>10268</v>
      </c>
      <c r="N746" s="4" t="s">
        <v>5973</v>
      </c>
      <c r="O746" s="4">
        <v>2017</v>
      </c>
      <c r="P746" s="4" t="s">
        <v>10269</v>
      </c>
      <c r="Q746" s="4" t="s">
        <v>10267</v>
      </c>
      <c r="R746" s="22" t="s">
        <v>6025</v>
      </c>
      <c r="S746" s="4" t="s">
        <v>3529</v>
      </c>
      <c r="T746" s="4" t="str">
        <f>IFERROR(VLOOKUP(UPPER(S746),LandGrants[],7,FALSE),"")</f>
        <v>1810-11</v>
      </c>
      <c r="U746" s="4" t="str">
        <f>IFERROR(VLOOKUP(S746,LandGrants[],9,FALSE),"")</f>
        <v xml:space="preserve"> Caleb  Dorsey</v>
      </c>
      <c r="V746" s="5"/>
      <c r="W746" s="5"/>
      <c r="X746" s="5"/>
      <c r="Y746" s="5"/>
      <c r="Z746" s="5"/>
      <c r="AA746" s="5"/>
      <c r="AB746" s="5"/>
      <c r="AC746" s="5">
        <f>VALUE(SUBSTITUTE(SUBSTITUTE(SUBSTITUTE(RIGHT(B746,4),"HO",""),"O",""),"-",""))</f>
        <v>26</v>
      </c>
      <c r="AD746" s="5"/>
      <c r="AE746" s="5" t="str">
        <f>IF(ISBLANK(M746),"",IF(ISBLANK(N746),"",N746 &amp; " ") &amp; M746 &amp; " built in " &amp;R746 &amp; " on a tract of land called " &amp; S746 &amp; " patented by " &amp; TRIM(T746) &amp; " in " &amp; U746 &amp; ";  Original owner(s): " &amp; Q746)</f>
        <v>Privately-owned stone Romanesque church built in 1865 on a tract of land called Three Brothers patented by 1810-11 in  Caleb  Dorsey;  Original owner(s): Caleb Dorsey donated the land for a Chapel of Ease which became St. John's Episcopal Church</v>
      </c>
      <c r="AF746" s="5" t="str">
        <f>"https://mht.maryland.gov/secure/medusa/PDF/Howard/"&amp;B746&amp;".pdf"</f>
        <v>https://mht.maryland.gov/secure/medusa/PDF/Howard/HO-026.pdf</v>
      </c>
    </row>
    <row r="747" spans="1:32" ht="72" x14ac:dyDescent="0.55000000000000004">
      <c r="A747" s="103" t="str">
        <f>HYPERLINK(AF747,B747)</f>
        <v>HO-1019</v>
      </c>
      <c r="B747" t="s">
        <v>2099</v>
      </c>
      <c r="C747">
        <f>IFERROR(VALUE(SUBSTITUTE(B747,"HO-","")),9999)</f>
        <v>1019</v>
      </c>
      <c r="D747" s="4" t="s">
        <v>2100</v>
      </c>
      <c r="E747" s="4" t="s">
        <v>2101</v>
      </c>
      <c r="F747" s="22" t="s">
        <v>3354</v>
      </c>
      <c r="G747" s="4" t="s">
        <v>2628</v>
      </c>
      <c r="H747" s="4" t="s">
        <v>36</v>
      </c>
      <c r="I747" s="4" t="s">
        <v>136</v>
      </c>
      <c r="J747" s="4"/>
      <c r="K747" s="4"/>
      <c r="L747" s="4" t="s">
        <v>2583</v>
      </c>
      <c r="M747" s="4"/>
      <c r="N747" s="4"/>
      <c r="O747" s="4">
        <v>1978</v>
      </c>
      <c r="P747" s="4"/>
      <c r="Q747" s="4" t="s">
        <v>10319</v>
      </c>
      <c r="R747" s="22" t="s">
        <v>10320</v>
      </c>
      <c r="S747" s="4"/>
      <c r="T747" s="4" t="str">
        <f>IFERROR(VLOOKUP(UPPER(S747),LandGrants[],7,FALSE),"")</f>
        <v/>
      </c>
      <c r="U747" s="4" t="str">
        <f>IFERROR(VLOOKUP(S747,LandGrants[],9,FALSE),"")</f>
        <v/>
      </c>
      <c r="V747" s="5"/>
      <c r="W747" s="5"/>
      <c r="X747" s="5"/>
      <c r="Y747" s="5"/>
      <c r="Z747" s="5"/>
      <c r="AA747" s="5"/>
      <c r="AB747" s="5"/>
      <c r="AC747" s="5">
        <f>VALUE(SUBSTITUTE(SUBSTITUTE(SUBSTITUTE(RIGHT(B747,4),"HO",""),"O",""),"-",""))</f>
        <v>1019</v>
      </c>
      <c r="AD747" s="5"/>
      <c r="AE747" s="5" t="str">
        <f>IF(ISBLANK(M747),"",IF(ISBLANK(N747),"",N747 &amp; " ") &amp; M747 &amp; " built in " &amp;R747 &amp; " on a tract of land called " &amp; S747 &amp; " patented by " &amp; TRIM(T747) &amp; " in " &amp; U747 &amp; ";  Original owner(s): " &amp; Q747)</f>
        <v/>
      </c>
      <c r="AF747" s="5" t="str">
        <f>"https://mht.maryland.gov/secure/medusa/PDF/Howard/"&amp;B747&amp;".pdf"</f>
        <v>https://mht.maryland.gov/secure/medusa/PDF/Howard/HO-1019.pdf</v>
      </c>
    </row>
    <row r="748" spans="1:32" ht="57.6" x14ac:dyDescent="0.55000000000000004">
      <c r="A748" s="103" t="str">
        <f>HYPERLINK(AF748,B748)</f>
        <v>HO-277</v>
      </c>
      <c r="B748" t="s">
        <v>2102</v>
      </c>
      <c r="C748">
        <f>IFERROR(VALUE(SUBSTITUTE(B748,"HO-","")),9999)</f>
        <v>277</v>
      </c>
      <c r="D748" s="4" t="s">
        <v>2103</v>
      </c>
      <c r="E748" s="4" t="s">
        <v>2104</v>
      </c>
      <c r="F748" s="22" t="s">
        <v>3355</v>
      </c>
      <c r="G748" s="4" t="s">
        <v>126</v>
      </c>
      <c r="H748" s="4" t="s">
        <v>36</v>
      </c>
      <c r="I748" s="4"/>
      <c r="J748" s="4"/>
      <c r="K748" s="4"/>
      <c r="L748" s="4" t="s">
        <v>2583</v>
      </c>
      <c r="M748" s="4"/>
      <c r="N748" s="4"/>
      <c r="O748" s="4"/>
      <c r="P748" s="4"/>
      <c r="Q748" s="4"/>
      <c r="R748" s="22"/>
      <c r="S748" s="4"/>
      <c r="T748" s="4" t="str">
        <f>IFERROR(VLOOKUP(UPPER(S748),LandGrants[],7,FALSE),"")</f>
        <v/>
      </c>
      <c r="U748" s="4" t="str">
        <f>IFERROR(VLOOKUP(S748,LandGrants[],9,FALSE),"")</f>
        <v/>
      </c>
      <c r="V748" s="5"/>
      <c r="W748" s="5"/>
      <c r="X748" s="5"/>
      <c r="Y748" s="5"/>
      <c r="Z748" s="5"/>
      <c r="AA748" s="5"/>
      <c r="AB748" s="5"/>
      <c r="AC748" s="5">
        <f>VALUE(SUBSTITUTE(SUBSTITUTE(SUBSTITUTE(RIGHT(B748,4),"HO",""),"O",""),"-",""))</f>
        <v>277</v>
      </c>
      <c r="AD748" s="5"/>
      <c r="AE748" s="5" t="str">
        <f>IF(ISBLANK(M748),"",IF(ISBLANK(N748),"",N748 &amp; " ") &amp; M748 &amp; " built in " &amp;R748 &amp; " on a tract of land called " &amp; S748 &amp; " patented by " &amp; TRIM(T748) &amp; " in " &amp; U748 &amp; ";  Original owner(s): " &amp; Q748)</f>
        <v/>
      </c>
      <c r="AF748" s="5" t="str">
        <f>"https://mht.maryland.gov/secure/medusa/PDF/Howard/"&amp;B748&amp;".pdf"</f>
        <v>https://mht.maryland.gov/secure/medusa/PDF/Howard/HO-277.pdf</v>
      </c>
    </row>
    <row r="749" spans="1:32" ht="57.6" x14ac:dyDescent="0.55000000000000004">
      <c r="A749" s="103" t="str">
        <f>HYPERLINK(AF749,B749)</f>
        <v>HO-756</v>
      </c>
      <c r="B749" t="s">
        <v>2105</v>
      </c>
      <c r="C749">
        <f>IFERROR(VALUE(SUBSTITUTE(B749,"HO-","")),9999)</f>
        <v>756</v>
      </c>
      <c r="D749" s="4" t="s">
        <v>2106</v>
      </c>
      <c r="E749" s="4" t="s">
        <v>2107</v>
      </c>
      <c r="F749" s="22" t="s">
        <v>3006</v>
      </c>
      <c r="G749" s="4" t="s">
        <v>1746</v>
      </c>
      <c r="H749" s="4" t="s">
        <v>198</v>
      </c>
      <c r="I749" s="4"/>
      <c r="J749" s="4"/>
      <c r="K749" s="4"/>
      <c r="L749" s="4" t="s">
        <v>2583</v>
      </c>
      <c r="M749" s="4"/>
      <c r="N749" s="4"/>
      <c r="O749" s="4"/>
      <c r="P749" s="4"/>
      <c r="Q749" s="4"/>
      <c r="R749" s="22"/>
      <c r="S749" s="4"/>
      <c r="T749" s="4" t="str">
        <f>IFERROR(VLOOKUP(UPPER(S749),LandGrants[],7,FALSE),"")</f>
        <v/>
      </c>
      <c r="U749" s="4" t="str">
        <f>IFERROR(VLOOKUP(S749,LandGrants[],9,FALSE),"")</f>
        <v/>
      </c>
      <c r="V749" s="5"/>
      <c r="W749" s="5"/>
      <c r="X749" s="5"/>
      <c r="Y749" s="5"/>
      <c r="Z749" s="5"/>
      <c r="AA749" s="5"/>
      <c r="AB749" s="5"/>
      <c r="AC749" s="5">
        <f>VALUE(SUBSTITUTE(SUBSTITUTE(SUBSTITUTE(RIGHT(B749,4),"HO",""),"O",""),"-",""))</f>
        <v>756</v>
      </c>
      <c r="AD749" s="5"/>
      <c r="AE749" s="5" t="str">
        <f>IF(ISBLANK(M749),"",IF(ISBLANK(N749),"",N749 &amp; " ") &amp; M749 &amp; " built in " &amp;R749 &amp; " on a tract of land called " &amp; S749 &amp; " patented by " &amp; TRIM(T749) &amp; " in " &amp; U749 &amp; ";  Original owner(s): " &amp; Q749)</f>
        <v/>
      </c>
      <c r="AF749" s="5" t="str">
        <f>"https://mht.maryland.gov/secure/medusa/PDF/Howard/"&amp;B749&amp;".pdf"</f>
        <v>https://mht.maryland.gov/secure/medusa/PDF/Howard/HO-756.pdf</v>
      </c>
    </row>
    <row r="750" spans="1:32" ht="57.6" x14ac:dyDescent="0.55000000000000004">
      <c r="A750" s="103" t="str">
        <f>HYPERLINK(AF750,B750)</f>
        <v>HO-166</v>
      </c>
      <c r="B750" t="s">
        <v>2108</v>
      </c>
      <c r="C750">
        <f>IFERROR(VALUE(SUBSTITUTE(B750,"HO-","")),9999)</f>
        <v>166</v>
      </c>
      <c r="D750" s="4" t="s">
        <v>2109</v>
      </c>
      <c r="E750" s="4" t="s">
        <v>2110</v>
      </c>
      <c r="F750" s="22" t="s">
        <v>3356</v>
      </c>
      <c r="G750" s="4" t="s">
        <v>903</v>
      </c>
      <c r="H750" s="4" t="s">
        <v>296</v>
      </c>
      <c r="I750" s="4"/>
      <c r="J750" s="4"/>
      <c r="K750" s="4"/>
      <c r="L750" s="4" t="s">
        <v>2583</v>
      </c>
      <c r="M750" s="4"/>
      <c r="N750" s="4"/>
      <c r="O750" s="4"/>
      <c r="P750" s="4"/>
      <c r="Q750" s="4"/>
      <c r="R750" s="22"/>
      <c r="S750" s="4"/>
      <c r="T750" s="4" t="str">
        <f>IFERROR(VLOOKUP(UPPER(S750),LandGrants[],7,FALSE),"")</f>
        <v/>
      </c>
      <c r="U750" s="4" t="str">
        <f>IFERROR(VLOOKUP(S750,LandGrants[],9,FALSE),"")</f>
        <v/>
      </c>
      <c r="V750" s="5"/>
      <c r="W750" s="5"/>
      <c r="X750" s="5"/>
      <c r="Y750" s="5"/>
      <c r="Z750" s="5"/>
      <c r="AA750" s="5"/>
      <c r="AB750" s="5"/>
      <c r="AC750" s="5">
        <f>VALUE(SUBSTITUTE(SUBSTITUTE(SUBSTITUTE(RIGHT(B750,4),"HO",""),"O",""),"-",""))</f>
        <v>166</v>
      </c>
      <c r="AD750" s="5"/>
      <c r="AE750" s="5" t="str">
        <f>IF(ISBLANK(M750),"",IF(ISBLANK(N750),"",N750 &amp; " ") &amp; M750 &amp; " built in " &amp;R750 &amp; " on a tract of land called " &amp; S750 &amp; " patented by " &amp; TRIM(T750) &amp; " in " &amp; U750 &amp; ";  Original owner(s): " &amp; Q750)</f>
        <v/>
      </c>
      <c r="AF750" s="5" t="str">
        <f>"https://mht.maryland.gov/secure/medusa/PDF/Howard/"&amp;B750&amp;".pdf"</f>
        <v>https://mht.maryland.gov/secure/medusa/PDF/Howard/HO-166.pdf</v>
      </c>
    </row>
    <row r="751" spans="1:32" ht="57.6" x14ac:dyDescent="0.55000000000000004">
      <c r="A751" s="103" t="str">
        <f>HYPERLINK(AF751,B751)</f>
        <v>HO-392</v>
      </c>
      <c r="B751" t="s">
        <v>2111</v>
      </c>
      <c r="C751">
        <f>IFERROR(VALUE(SUBSTITUTE(B751,"HO-","")),9999)</f>
        <v>392</v>
      </c>
      <c r="D751" s="4" t="s">
        <v>2112</v>
      </c>
      <c r="E751" s="4" t="s">
        <v>2113</v>
      </c>
      <c r="F751" s="22" t="s">
        <v>3357</v>
      </c>
      <c r="G751" s="4" t="s">
        <v>454</v>
      </c>
      <c r="H751" s="4" t="s">
        <v>40</v>
      </c>
      <c r="I751" s="4" t="s">
        <v>136</v>
      </c>
      <c r="J751" s="4"/>
      <c r="K751" s="4"/>
      <c r="L751" s="4" t="s">
        <v>2589</v>
      </c>
      <c r="M751" s="4"/>
      <c r="N751" s="4"/>
      <c r="O751" s="4"/>
      <c r="P751" s="4"/>
      <c r="Q751" s="4"/>
      <c r="R751" s="22"/>
      <c r="S751" s="4"/>
      <c r="T751" s="4" t="str">
        <f>IFERROR(VLOOKUP(UPPER(S751),LandGrants[],7,FALSE),"")</f>
        <v/>
      </c>
      <c r="U751" s="4" t="str">
        <f>IFERROR(VLOOKUP(S751,LandGrants[],9,FALSE),"")</f>
        <v/>
      </c>
      <c r="V751" s="5"/>
      <c r="W751" s="5"/>
      <c r="X751" s="5"/>
      <c r="Y751" s="5"/>
      <c r="Z751" s="5"/>
      <c r="AA751" s="5"/>
      <c r="AB751" s="5"/>
      <c r="AC751" s="5">
        <f>VALUE(SUBSTITUTE(SUBSTITUTE(SUBSTITUTE(RIGHT(B751,4),"HO",""),"O",""),"-",""))</f>
        <v>392</v>
      </c>
      <c r="AD751" s="5"/>
      <c r="AE751" s="5" t="str">
        <f>IF(ISBLANK(M751),"",IF(ISBLANK(N751),"",N751 &amp; " ") &amp; M751 &amp; " built in " &amp;R751 &amp; " on a tract of land called " &amp; S751 &amp; " patented by " &amp; TRIM(T751) &amp; " in " &amp; U751 &amp; ";  Original owner(s): " &amp; Q751)</f>
        <v/>
      </c>
      <c r="AF751" s="5" t="str">
        <f>"https://mht.maryland.gov/secure/medusa/PDF/Howard/"&amp;B751&amp;".pdf"</f>
        <v>https://mht.maryland.gov/secure/medusa/PDF/Howard/HO-392.pdf</v>
      </c>
    </row>
    <row r="752" spans="1:32" ht="57.6" x14ac:dyDescent="0.55000000000000004">
      <c r="A752" s="103" t="str">
        <f>HYPERLINK(AF752,B752)</f>
        <v>HO-290</v>
      </c>
      <c r="B752" t="s">
        <v>2114</v>
      </c>
      <c r="C752">
        <f>IFERROR(VALUE(SUBSTITUTE(B752,"HO-","")),9999)</f>
        <v>290</v>
      </c>
      <c r="D752" s="4" t="s">
        <v>2115</v>
      </c>
      <c r="E752" s="4" t="s">
        <v>2116</v>
      </c>
      <c r="F752" s="22" t="s">
        <v>2585</v>
      </c>
      <c r="G752" s="4" t="s">
        <v>2116</v>
      </c>
      <c r="H752" s="4" t="s">
        <v>78</v>
      </c>
      <c r="I752" s="4"/>
      <c r="J752" s="4"/>
      <c r="K752" s="4"/>
      <c r="L752" s="4" t="s">
        <v>2583</v>
      </c>
      <c r="M752" s="4"/>
      <c r="N752" s="4"/>
      <c r="O752" s="4"/>
      <c r="P752" s="4"/>
      <c r="Q752" s="4"/>
      <c r="R752" s="22"/>
      <c r="S752" s="4"/>
      <c r="T752" s="4" t="str">
        <f>IFERROR(VLOOKUP(UPPER(S752),LandGrants[],7,FALSE),"")</f>
        <v/>
      </c>
      <c r="U752" s="4" t="str">
        <f>IFERROR(VLOOKUP(S752,LandGrants[],9,FALSE),"")</f>
        <v/>
      </c>
      <c r="V752" s="5"/>
      <c r="W752" s="5"/>
      <c r="X752" s="5"/>
      <c r="Y752" s="5"/>
      <c r="Z752" s="5"/>
      <c r="AA752" s="5"/>
      <c r="AB752" s="5"/>
      <c r="AC752" s="5">
        <f>VALUE(SUBSTITUTE(SUBSTITUTE(SUBSTITUTE(RIGHT(B752,4),"HO",""),"O",""),"-",""))</f>
        <v>290</v>
      </c>
      <c r="AD752" s="5"/>
      <c r="AE752" s="5" t="str">
        <f>IF(ISBLANK(M752),"",IF(ISBLANK(N752),"",N752 &amp; " ") &amp; M752 &amp; " built in " &amp;R752 &amp; " on a tract of land called " &amp; S752 &amp; " patented by " &amp; TRIM(T752) &amp; " in " &amp; U752 &amp; ";  Original owner(s): " &amp; Q752)</f>
        <v/>
      </c>
      <c r="AF752" s="5" t="str">
        <f>"https://mht.maryland.gov/secure/medusa/PDF/Howard/"&amp;B752&amp;".pdf"</f>
        <v>https://mht.maryland.gov/secure/medusa/PDF/Howard/HO-290.pdf</v>
      </c>
    </row>
    <row r="753" spans="1:32" ht="57.6" x14ac:dyDescent="0.55000000000000004">
      <c r="A753" s="103" t="str">
        <f>HYPERLINK(AF753,B753)</f>
        <v>HO-076</v>
      </c>
      <c r="B753" t="s">
        <v>10219</v>
      </c>
      <c r="C753">
        <f>IFERROR(VALUE(SUBSTITUTE(B753,"HO-","")),9999)</f>
        <v>76</v>
      </c>
      <c r="D753" s="4" t="s">
        <v>2117</v>
      </c>
      <c r="E753" s="4" t="s">
        <v>2118</v>
      </c>
      <c r="F753" s="22" t="s">
        <v>2585</v>
      </c>
      <c r="G753" s="4" t="s">
        <v>2118</v>
      </c>
      <c r="H753" s="4" t="s">
        <v>40</v>
      </c>
      <c r="I753" s="4" t="s">
        <v>136</v>
      </c>
      <c r="J753" s="4"/>
      <c r="K753" s="4"/>
      <c r="L753" s="4" t="s">
        <v>2589</v>
      </c>
      <c r="M753" s="4"/>
      <c r="N753" s="4"/>
      <c r="O753" s="4"/>
      <c r="P753" s="4"/>
      <c r="Q753" s="4"/>
      <c r="R753" s="22"/>
      <c r="S753" s="4"/>
      <c r="T753" s="4" t="str">
        <f>IFERROR(VLOOKUP(UPPER(S753),LandGrants[],7,FALSE),"")</f>
        <v/>
      </c>
      <c r="U753" s="4" t="str">
        <f>IFERROR(VLOOKUP(S753,LandGrants[],9,FALSE),"")</f>
        <v/>
      </c>
      <c r="V753" s="5"/>
      <c r="W753" s="5"/>
      <c r="X753" s="5"/>
      <c r="Y753" s="5"/>
      <c r="Z753" s="5"/>
      <c r="AA753" s="5"/>
      <c r="AB753" s="5"/>
      <c r="AC753" s="5">
        <f>VALUE(SUBSTITUTE(SUBSTITUTE(SUBSTITUTE(RIGHT(B753,4),"HO",""),"O",""),"-",""))</f>
        <v>76</v>
      </c>
      <c r="AD753" s="5"/>
      <c r="AE753" s="5" t="str">
        <f>IF(ISBLANK(M753),"",IF(ISBLANK(N753),"",N753 &amp; " ") &amp; M753 &amp; " built in " &amp;R753 &amp; " on a tract of land called " &amp; S753 &amp; " patented by " &amp; TRIM(T753) &amp; " in " &amp; U753 &amp; ";  Original owner(s): " &amp; Q753)</f>
        <v/>
      </c>
      <c r="AF753" s="5" t="str">
        <f>"https://mht.maryland.gov/secure/medusa/PDF/Howard/"&amp;B753&amp;".pdf"</f>
        <v>https://mht.maryland.gov/secure/medusa/PDF/Howard/HO-076.pdf</v>
      </c>
    </row>
    <row r="754" spans="1:32" ht="57.6" x14ac:dyDescent="0.55000000000000004">
      <c r="A754" s="103" t="str">
        <f>HYPERLINK(AF754,B754)</f>
        <v>HO-347</v>
      </c>
      <c r="B754" t="s">
        <v>2119</v>
      </c>
      <c r="C754">
        <f>IFERROR(VALUE(SUBSTITUTE(B754,"HO-","")),9999)</f>
        <v>347</v>
      </c>
      <c r="D754" s="4" t="s">
        <v>2120</v>
      </c>
      <c r="E754" s="4" t="s">
        <v>2121</v>
      </c>
      <c r="F754" s="22" t="s">
        <v>3358</v>
      </c>
      <c r="G754" s="4" t="s">
        <v>2118</v>
      </c>
      <c r="H754" s="4" t="s">
        <v>40</v>
      </c>
      <c r="I754" s="4" t="s">
        <v>136</v>
      </c>
      <c r="J754" s="4"/>
      <c r="K754" s="4"/>
      <c r="L754" s="4" t="s">
        <v>2583</v>
      </c>
      <c r="M754" s="4"/>
      <c r="N754" s="4"/>
      <c r="O754" s="4"/>
      <c r="P754" s="4"/>
      <c r="Q754" s="4"/>
      <c r="R754" s="22"/>
      <c r="S754" s="4"/>
      <c r="T754" s="4" t="str">
        <f>IFERROR(VLOOKUP(UPPER(S754),LandGrants[],7,FALSE),"")</f>
        <v/>
      </c>
      <c r="U754" s="4" t="str">
        <f>IFERROR(VLOOKUP(S754,LandGrants[],9,FALSE),"")</f>
        <v/>
      </c>
      <c r="V754" s="5"/>
      <c r="W754" s="5"/>
      <c r="X754" s="5"/>
      <c r="Y754" s="5"/>
      <c r="Z754" s="5"/>
      <c r="AA754" s="5"/>
      <c r="AB754" s="5"/>
      <c r="AC754" s="5">
        <f>VALUE(SUBSTITUTE(SUBSTITUTE(SUBSTITUTE(RIGHT(B754,4),"HO",""),"O",""),"-",""))</f>
        <v>347</v>
      </c>
      <c r="AD754" s="5"/>
      <c r="AE754" s="5" t="str">
        <f>IF(ISBLANK(M754),"",IF(ISBLANK(N754),"",N754 &amp; " ") &amp; M754 &amp; " built in " &amp;R754 &amp; " on a tract of land called " &amp; S754 &amp; " patented by " &amp; TRIM(T754) &amp; " in " &amp; U754 &amp; ";  Original owner(s): " &amp; Q754)</f>
        <v/>
      </c>
      <c r="AF754" s="5" t="str">
        <f>"https://mht.maryland.gov/secure/medusa/PDF/Howard/"&amp;B754&amp;".pdf"</f>
        <v>https://mht.maryland.gov/secure/medusa/PDF/Howard/HO-347.pdf</v>
      </c>
    </row>
    <row r="755" spans="1:32" ht="57.6" x14ac:dyDescent="0.55000000000000004">
      <c r="A755" s="103" t="str">
        <f>HYPERLINK(AF755,B755)</f>
        <v>HO-101</v>
      </c>
      <c r="B755" t="s">
        <v>2122</v>
      </c>
      <c r="C755">
        <f>IFERROR(VALUE(SUBSTITUTE(B755,"HO-","")),9999)</f>
        <v>101</v>
      </c>
      <c r="D755" s="4" t="s">
        <v>2123</v>
      </c>
      <c r="E755" s="4" t="s">
        <v>197</v>
      </c>
      <c r="F755" s="22" t="s">
        <v>2585</v>
      </c>
      <c r="G755" s="4" t="s">
        <v>197</v>
      </c>
      <c r="H755" s="4" t="s">
        <v>78</v>
      </c>
      <c r="I755" s="4"/>
      <c r="J755" s="4"/>
      <c r="K755" s="4"/>
      <c r="L755" s="4" t="s">
        <v>2583</v>
      </c>
      <c r="M755" s="4"/>
      <c r="N755" s="4"/>
      <c r="O755" s="4"/>
      <c r="P755" s="4"/>
      <c r="Q755" s="4"/>
      <c r="R755" s="22"/>
      <c r="S755" s="4"/>
      <c r="T755" s="4" t="str">
        <f>IFERROR(VLOOKUP(UPPER(S755),LandGrants[],7,FALSE),"")</f>
        <v/>
      </c>
      <c r="U755" s="4" t="str">
        <f>IFERROR(VLOOKUP(S755,LandGrants[],9,FALSE),"")</f>
        <v/>
      </c>
      <c r="V755" s="5"/>
      <c r="W755" s="5"/>
      <c r="X755" s="5"/>
      <c r="Y755" s="5"/>
      <c r="Z755" s="5"/>
      <c r="AA755" s="5"/>
      <c r="AB755" s="5"/>
      <c r="AC755" s="5">
        <f>VALUE(SUBSTITUTE(SUBSTITUTE(SUBSTITUTE(RIGHT(B755,4),"HO",""),"O",""),"-",""))</f>
        <v>101</v>
      </c>
      <c r="AD755" s="5"/>
      <c r="AE755" s="5" t="str">
        <f>IF(ISBLANK(M755),"",IF(ISBLANK(N755),"",N755 &amp; " ") &amp; M755 &amp; " built in " &amp;R755 &amp; " on a tract of land called " &amp; S755 &amp; " patented by " &amp; TRIM(T755) &amp; " in " &amp; U755 &amp; ";  Original owner(s): " &amp; Q755)</f>
        <v/>
      </c>
      <c r="AF755" s="5" t="str">
        <f>"https://mht.maryland.gov/secure/medusa/PDF/Howard/"&amp;B755&amp;".pdf"</f>
        <v>https://mht.maryland.gov/secure/medusa/PDF/Howard/HO-101.pdf</v>
      </c>
    </row>
    <row r="756" spans="1:32" ht="57.6" x14ac:dyDescent="0.55000000000000004">
      <c r="A756" s="103" t="str">
        <f>HYPERLINK(AF756,B756)</f>
        <v>HO-986</v>
      </c>
      <c r="B756" t="s">
        <v>2124</v>
      </c>
      <c r="C756">
        <f>IFERROR(VALUE(SUBSTITUTE(B756,"HO-","")),9999)</f>
        <v>986</v>
      </c>
      <c r="D756" s="4" t="s">
        <v>2125</v>
      </c>
      <c r="E756" s="4" t="s">
        <v>2126</v>
      </c>
      <c r="F756" s="22" t="s">
        <v>3359</v>
      </c>
      <c r="G756" s="4" t="s">
        <v>3360</v>
      </c>
      <c r="H756" s="4" t="s">
        <v>333</v>
      </c>
      <c r="I756" s="4" t="s">
        <v>136</v>
      </c>
      <c r="J756" s="4"/>
      <c r="K756" s="4"/>
      <c r="L756" s="4" t="s">
        <v>2583</v>
      </c>
      <c r="M756" s="4"/>
      <c r="N756" s="4"/>
      <c r="O756" s="4"/>
      <c r="P756" s="4"/>
      <c r="Q756" s="4"/>
      <c r="R756" s="22"/>
      <c r="S756" s="4"/>
      <c r="T756" s="4" t="str">
        <f>IFERROR(VLOOKUP(UPPER(S756),LandGrants[],7,FALSE),"")</f>
        <v/>
      </c>
      <c r="U756" s="4" t="str">
        <f>IFERROR(VLOOKUP(S756,LandGrants[],9,FALSE),"")</f>
        <v/>
      </c>
      <c r="V756" s="5"/>
      <c r="W756" s="5"/>
      <c r="X756" s="5"/>
      <c r="Y756" s="5"/>
      <c r="Z756" s="5"/>
      <c r="AA756" s="5"/>
      <c r="AB756" s="5"/>
      <c r="AC756" s="5">
        <f>VALUE(SUBSTITUTE(SUBSTITUTE(SUBSTITUTE(RIGHT(B756,4),"HO",""),"O",""),"-",""))</f>
        <v>986</v>
      </c>
      <c r="AD756" s="5"/>
      <c r="AE756" s="5" t="str">
        <f>IF(ISBLANK(M756),"",IF(ISBLANK(N756),"",N756 &amp; " ") &amp; M756 &amp; " built in " &amp;R756 &amp; " on a tract of land called " &amp; S756 &amp; " patented by " &amp; TRIM(T756) &amp; " in " &amp; U756 &amp; ";  Original owner(s): " &amp; Q756)</f>
        <v/>
      </c>
      <c r="AF756" s="5" t="str">
        <f>"https://mht.maryland.gov/secure/medusa/PDF/Howard/"&amp;B756&amp;".pdf"</f>
        <v>https://mht.maryland.gov/secure/medusa/PDF/Howard/HO-986.pdf</v>
      </c>
    </row>
    <row r="757" spans="1:32" ht="57.6" x14ac:dyDescent="0.55000000000000004">
      <c r="A757" s="103" t="str">
        <f>HYPERLINK(AF757,B757)</f>
        <v>HO-348</v>
      </c>
      <c r="B757" t="s">
        <v>2127</v>
      </c>
      <c r="C757">
        <f>IFERROR(VALUE(SUBSTITUTE(B757,"HO-","")),9999)</f>
        <v>348</v>
      </c>
      <c r="D757" s="4" t="s">
        <v>2128</v>
      </c>
      <c r="E757" s="4" t="s">
        <v>2129</v>
      </c>
      <c r="F757" s="22" t="s">
        <v>2648</v>
      </c>
      <c r="G757" s="4" t="s">
        <v>2118</v>
      </c>
      <c r="H757" s="4" t="s">
        <v>40</v>
      </c>
      <c r="I757" s="4" t="s">
        <v>136</v>
      </c>
      <c r="J757" s="4"/>
      <c r="K757" s="4"/>
      <c r="L757" s="4" t="s">
        <v>2583</v>
      </c>
      <c r="M757" s="4"/>
      <c r="N757" s="4"/>
      <c r="O757" s="4"/>
      <c r="P757" s="4"/>
      <c r="Q757" s="4"/>
      <c r="R757" s="22"/>
      <c r="S757" s="4"/>
      <c r="T757" s="4" t="str">
        <f>IFERROR(VLOOKUP(UPPER(S757),LandGrants[],7,FALSE),"")</f>
        <v/>
      </c>
      <c r="U757" s="4" t="str">
        <f>IFERROR(VLOOKUP(S757,LandGrants[],9,FALSE),"")</f>
        <v/>
      </c>
      <c r="V757" s="5"/>
      <c r="W757" s="5"/>
      <c r="X757" s="5"/>
      <c r="Y757" s="5"/>
      <c r="Z757" s="5"/>
      <c r="AA757" s="5"/>
      <c r="AB757" s="5"/>
      <c r="AC757" s="5">
        <f>VALUE(SUBSTITUTE(SUBSTITUTE(SUBSTITUTE(RIGHT(B757,4),"HO",""),"O",""),"-",""))</f>
        <v>348</v>
      </c>
      <c r="AD757" s="5"/>
      <c r="AE757" s="5" t="str">
        <f>IF(ISBLANK(M757),"",IF(ISBLANK(N757),"",N757 &amp; " ") &amp; M757 &amp; " built in " &amp;R757 &amp; " on a tract of land called " &amp; S757 &amp; " patented by " &amp; TRIM(T757) &amp; " in " &amp; U757 &amp; ";  Original owner(s): " &amp; Q757)</f>
        <v/>
      </c>
      <c r="AF757" s="5" t="str">
        <f>"https://mht.maryland.gov/secure/medusa/PDF/Howard/"&amp;B757&amp;".pdf"</f>
        <v>https://mht.maryland.gov/secure/medusa/PDF/Howard/HO-348.pdf</v>
      </c>
    </row>
    <row r="758" spans="1:32" ht="57.6" x14ac:dyDescent="0.55000000000000004">
      <c r="A758" s="103" t="str">
        <f>HYPERLINK(AF758,B758)</f>
        <v>HO-299</v>
      </c>
      <c r="B758" t="s">
        <v>2130</v>
      </c>
      <c r="C758">
        <f>IFERROR(VALUE(SUBSTITUTE(B758,"HO-","")),9999)</f>
        <v>299</v>
      </c>
      <c r="D758" s="4" t="s">
        <v>2131</v>
      </c>
      <c r="E758" s="4" t="s">
        <v>1707</v>
      </c>
      <c r="F758" s="22" t="s">
        <v>2585</v>
      </c>
      <c r="G758" s="4" t="s">
        <v>1707</v>
      </c>
      <c r="H758" s="4" t="s">
        <v>40</v>
      </c>
      <c r="I758" s="4" t="s">
        <v>136</v>
      </c>
      <c r="J758" s="4"/>
      <c r="K758" s="4"/>
      <c r="L758" s="4" t="s">
        <v>2583</v>
      </c>
      <c r="M758" s="4"/>
      <c r="N758" s="4"/>
      <c r="O758" s="4"/>
      <c r="P758" s="4"/>
      <c r="Q758" s="4"/>
      <c r="R758" s="22"/>
      <c r="S758" s="4"/>
      <c r="T758" s="4" t="str">
        <f>IFERROR(VLOOKUP(UPPER(S758),LandGrants[],7,FALSE),"")</f>
        <v/>
      </c>
      <c r="U758" s="4" t="str">
        <f>IFERROR(VLOOKUP(S758,LandGrants[],9,FALSE),"")</f>
        <v/>
      </c>
      <c r="V758" s="5"/>
      <c r="W758" s="5"/>
      <c r="X758" s="5"/>
      <c r="Y758" s="5"/>
      <c r="Z758" s="5"/>
      <c r="AA758" s="5"/>
      <c r="AB758" s="5"/>
      <c r="AC758" s="5">
        <f>VALUE(SUBSTITUTE(SUBSTITUTE(SUBSTITUTE(RIGHT(B758,4),"HO",""),"O",""),"-",""))</f>
        <v>299</v>
      </c>
      <c r="AD758" s="5"/>
      <c r="AE758" s="5" t="str">
        <f>IF(ISBLANK(M758),"",IF(ISBLANK(N758),"",N758 &amp; " ") &amp; M758 &amp; " built in " &amp;R758 &amp; " on a tract of land called " &amp; S758 &amp; " patented by " &amp; TRIM(T758) &amp; " in " &amp; U758 &amp; ";  Original owner(s): " &amp; Q758)</f>
        <v/>
      </c>
      <c r="AF758" s="5" t="str">
        <f>"https://mht.maryland.gov/secure/medusa/PDF/Howard/"&amp;B758&amp;".pdf"</f>
        <v>https://mht.maryland.gov/secure/medusa/PDF/Howard/HO-299.pdf</v>
      </c>
    </row>
    <row r="759" spans="1:32" ht="57.6" x14ac:dyDescent="0.55000000000000004">
      <c r="A759" s="103" t="str">
        <f>HYPERLINK(AF759,B759)</f>
        <v>HO-298</v>
      </c>
      <c r="B759" t="s">
        <v>2132</v>
      </c>
      <c r="C759">
        <f>IFERROR(VALUE(SUBSTITUTE(B759,"HO-","")),9999)</f>
        <v>298</v>
      </c>
      <c r="D759" s="4" t="s">
        <v>2133</v>
      </c>
      <c r="E759" s="4" t="s">
        <v>2134</v>
      </c>
      <c r="F759" s="22" t="s">
        <v>3361</v>
      </c>
      <c r="G759" s="4" t="s">
        <v>1707</v>
      </c>
      <c r="H759" s="4" t="s">
        <v>40</v>
      </c>
      <c r="I759" s="4" t="s">
        <v>136</v>
      </c>
      <c r="J759" s="4"/>
      <c r="K759" s="4"/>
      <c r="L759" s="4" t="s">
        <v>975</v>
      </c>
      <c r="M759" s="4"/>
      <c r="N759" s="4"/>
      <c r="O759" s="4"/>
      <c r="P759" s="4"/>
      <c r="Q759" s="4"/>
      <c r="R759" s="22"/>
      <c r="S759" s="4"/>
      <c r="T759" s="4" t="str">
        <f>IFERROR(VLOOKUP(UPPER(S759),LandGrants[],7,FALSE),"")</f>
        <v/>
      </c>
      <c r="U759" s="4" t="str">
        <f>IFERROR(VLOOKUP(S759,LandGrants[],9,FALSE),"")</f>
        <v/>
      </c>
      <c r="V759" s="5"/>
      <c r="W759" s="5"/>
      <c r="X759" s="5"/>
      <c r="Y759" s="5"/>
      <c r="Z759" s="5"/>
      <c r="AA759" s="5"/>
      <c r="AB759" s="5"/>
      <c r="AC759" s="5">
        <f>VALUE(SUBSTITUTE(SUBSTITUTE(SUBSTITUTE(RIGHT(B759,4),"HO",""),"O",""),"-",""))</f>
        <v>298</v>
      </c>
      <c r="AD759" s="5"/>
      <c r="AE759" s="5" t="str">
        <f>IF(ISBLANK(M759),"",IF(ISBLANK(N759),"",N759 &amp; " ") &amp; M759 &amp; " built in " &amp;R759 &amp; " on a tract of land called " &amp; S759 &amp; " patented by " &amp; TRIM(T759) &amp; " in " &amp; U759 &amp; ";  Original owner(s): " &amp; Q759)</f>
        <v/>
      </c>
      <c r="AF759" s="5" t="str">
        <f>"https://mht.maryland.gov/secure/medusa/PDF/Howard/"&amp;B759&amp;".pdf"</f>
        <v>https://mht.maryland.gov/secure/medusa/PDF/Howard/HO-298.pdf</v>
      </c>
    </row>
    <row r="760" spans="1:32" ht="57.6" x14ac:dyDescent="0.55000000000000004">
      <c r="A760" s="103" t="str">
        <f>HYPERLINK(AF760,B760)</f>
        <v>HO-235</v>
      </c>
      <c r="B760" t="s">
        <v>2135</v>
      </c>
      <c r="C760">
        <f>IFERROR(VALUE(SUBSTITUTE(B760,"HO-","")),9999)</f>
        <v>235</v>
      </c>
      <c r="D760" s="4" t="s">
        <v>2136</v>
      </c>
      <c r="E760" s="4" t="s">
        <v>2137</v>
      </c>
      <c r="F760" s="22" t="s">
        <v>3362</v>
      </c>
      <c r="G760" s="4" t="s">
        <v>3363</v>
      </c>
      <c r="H760" s="4" t="s">
        <v>47</v>
      </c>
      <c r="I760" s="4"/>
      <c r="J760" s="4"/>
      <c r="K760" s="4"/>
      <c r="L760" s="4" t="s">
        <v>2583</v>
      </c>
      <c r="M760" s="4"/>
      <c r="N760" s="4"/>
      <c r="O760" s="4"/>
      <c r="P760" s="4"/>
      <c r="Q760" s="4"/>
      <c r="R760" s="22"/>
      <c r="S760" s="4"/>
      <c r="T760" s="4" t="str">
        <f>IFERROR(VLOOKUP(UPPER(S760),LandGrants[],7,FALSE),"")</f>
        <v/>
      </c>
      <c r="U760" s="4" t="str">
        <f>IFERROR(VLOOKUP(S760,LandGrants[],9,FALSE),"")</f>
        <v/>
      </c>
      <c r="V760" s="5"/>
      <c r="W760" s="5"/>
      <c r="X760" s="5"/>
      <c r="Y760" s="5"/>
      <c r="Z760" s="5"/>
      <c r="AA760" s="5"/>
      <c r="AB760" s="5"/>
      <c r="AC760" s="5">
        <f>VALUE(SUBSTITUTE(SUBSTITUTE(SUBSTITUTE(RIGHT(B760,4),"HO",""),"O",""),"-",""))</f>
        <v>235</v>
      </c>
      <c r="AD760" s="5"/>
      <c r="AE760" s="5" t="str">
        <f>IF(ISBLANK(M760),"",IF(ISBLANK(N760),"",N760 &amp; " ") &amp; M760 &amp; " built in " &amp;R760 &amp; " on a tract of land called " &amp; S760 &amp; " patented by " &amp; TRIM(T760) &amp; " in " &amp; U760 &amp; ";  Original owner(s): " &amp; Q760)</f>
        <v/>
      </c>
      <c r="AF760" s="5" t="str">
        <f>"https://mht.maryland.gov/secure/medusa/PDF/Howard/"&amp;B760&amp;".pdf"</f>
        <v>https://mht.maryland.gov/secure/medusa/PDF/Howard/HO-235.pdf</v>
      </c>
    </row>
    <row r="761" spans="1:32" ht="57.6" x14ac:dyDescent="0.55000000000000004">
      <c r="A761" s="103" t="str">
        <f>HYPERLINK(AF761,B761)</f>
        <v>HO-237</v>
      </c>
      <c r="B761" t="s">
        <v>2138</v>
      </c>
      <c r="C761">
        <f>IFERROR(VALUE(SUBSTITUTE(B761,"HO-","")),9999)</f>
        <v>237</v>
      </c>
      <c r="D761" s="4" t="s">
        <v>2139</v>
      </c>
      <c r="E761" s="4" t="s">
        <v>2140</v>
      </c>
      <c r="F761" s="22" t="s">
        <v>2585</v>
      </c>
      <c r="G761" s="4" t="s">
        <v>2140</v>
      </c>
      <c r="H761" s="4" t="s">
        <v>212</v>
      </c>
      <c r="I761" s="4" t="s">
        <v>136</v>
      </c>
      <c r="J761" s="4"/>
      <c r="K761" s="4"/>
      <c r="L761" s="4" t="s">
        <v>975</v>
      </c>
      <c r="M761" s="4"/>
      <c r="N761" s="4"/>
      <c r="O761" s="4"/>
      <c r="P761" s="4"/>
      <c r="Q761" s="4"/>
      <c r="R761" s="22"/>
      <c r="S761" s="4"/>
      <c r="T761" s="4" t="str">
        <f>IFERROR(VLOOKUP(UPPER(S761),LandGrants[],7,FALSE),"")</f>
        <v/>
      </c>
      <c r="U761" s="4" t="str">
        <f>IFERROR(VLOOKUP(S761,LandGrants[],9,FALSE),"")</f>
        <v/>
      </c>
      <c r="V761" s="5"/>
      <c r="W761" s="5"/>
      <c r="X761" s="5"/>
      <c r="Y761" s="5"/>
      <c r="Z761" s="5"/>
      <c r="AA761" s="5"/>
      <c r="AB761" s="5"/>
      <c r="AC761" s="5">
        <f>VALUE(SUBSTITUTE(SUBSTITUTE(SUBSTITUTE(RIGHT(B761,4),"HO",""),"O",""),"-",""))</f>
        <v>237</v>
      </c>
      <c r="AD761" s="5"/>
      <c r="AE761" s="5" t="str">
        <f>IF(ISBLANK(M761),"",IF(ISBLANK(N761),"",N761 &amp; " ") &amp; M761 &amp; " built in " &amp;R761 &amp; " on a tract of land called " &amp; S761 &amp; " patented by " &amp; TRIM(T761) &amp; " in " &amp; U761 &amp; ";  Original owner(s): " &amp; Q761)</f>
        <v/>
      </c>
      <c r="AF761" s="5" t="str">
        <f>"https://mht.maryland.gov/secure/medusa/PDF/Howard/"&amp;B761&amp;".pdf"</f>
        <v>https://mht.maryland.gov/secure/medusa/PDF/Howard/HO-237.pdf</v>
      </c>
    </row>
    <row r="762" spans="1:32" ht="57.6" x14ac:dyDescent="0.55000000000000004">
      <c r="A762" s="103" t="str">
        <f>HYPERLINK(AF762,B762)</f>
        <v>HO-376</v>
      </c>
      <c r="B762" t="s">
        <v>2141</v>
      </c>
      <c r="C762">
        <f>IFERROR(VALUE(SUBSTITUTE(B762,"HO-","")),9999)</f>
        <v>376</v>
      </c>
      <c r="D762" s="4" t="s">
        <v>2142</v>
      </c>
      <c r="E762" s="4" t="s">
        <v>2143</v>
      </c>
      <c r="F762" s="22" t="s">
        <v>2585</v>
      </c>
      <c r="G762" s="4" t="s">
        <v>2143</v>
      </c>
      <c r="H762" s="4" t="s">
        <v>40</v>
      </c>
      <c r="I762" s="4"/>
      <c r="J762" s="4"/>
      <c r="K762" s="4"/>
      <c r="L762" s="4" t="s">
        <v>975</v>
      </c>
      <c r="M762" s="4"/>
      <c r="N762" s="4"/>
      <c r="O762" s="4"/>
      <c r="P762" s="4"/>
      <c r="Q762" s="4"/>
      <c r="R762" s="22"/>
      <c r="S762" s="4"/>
      <c r="T762" s="4" t="str">
        <f>IFERROR(VLOOKUP(UPPER(S762),LandGrants[],7,FALSE),"")</f>
        <v/>
      </c>
      <c r="U762" s="4" t="str">
        <f>IFERROR(VLOOKUP(S762,LandGrants[],9,FALSE),"")</f>
        <v/>
      </c>
      <c r="V762" s="5"/>
      <c r="W762" s="5"/>
      <c r="X762" s="5"/>
      <c r="Y762" s="5"/>
      <c r="Z762" s="5"/>
      <c r="AA762" s="5"/>
      <c r="AB762" s="5"/>
      <c r="AC762" s="5">
        <f>VALUE(SUBSTITUTE(SUBSTITUTE(SUBSTITUTE(RIGHT(B762,4),"HO",""),"O",""),"-",""))</f>
        <v>376</v>
      </c>
      <c r="AD762" s="5"/>
      <c r="AE762" s="5" t="str">
        <f>IF(ISBLANK(M762),"",IF(ISBLANK(N762),"",N762 &amp; " ") &amp; M762 &amp; " built in " &amp;R762 &amp; " on a tract of land called " &amp; S762 &amp; " patented by " &amp; TRIM(T762) &amp; " in " &amp; U762 &amp; ";  Original owner(s): " &amp; Q762)</f>
        <v/>
      </c>
      <c r="AF762" s="5" t="str">
        <f>"https://mht.maryland.gov/secure/medusa/PDF/Howard/"&amp;B762&amp;".pdf"</f>
        <v>https://mht.maryland.gov/secure/medusa/PDF/Howard/HO-376.pdf</v>
      </c>
    </row>
    <row r="763" spans="1:32" ht="57.6" x14ac:dyDescent="0.55000000000000004">
      <c r="A763" s="103" t="str">
        <f>HYPERLINK(AF763,B763)</f>
        <v>HO-146</v>
      </c>
      <c r="B763" t="s">
        <v>2144</v>
      </c>
      <c r="C763">
        <f>IFERROR(VALUE(SUBSTITUTE(B763,"HO-","")),9999)</f>
        <v>146</v>
      </c>
      <c r="D763" s="4" t="s">
        <v>2145</v>
      </c>
      <c r="E763" s="4" t="s">
        <v>2146</v>
      </c>
      <c r="F763" s="22" t="s">
        <v>3364</v>
      </c>
      <c r="G763" s="4" t="s">
        <v>789</v>
      </c>
      <c r="H763" s="4" t="s">
        <v>47</v>
      </c>
      <c r="I763" s="4" t="s">
        <v>136</v>
      </c>
      <c r="J763" s="4"/>
      <c r="K763" s="4"/>
      <c r="L763" s="4" t="s">
        <v>975</v>
      </c>
      <c r="M763" s="4"/>
      <c r="N763" s="4"/>
      <c r="O763" s="4"/>
      <c r="P763" s="4"/>
      <c r="Q763" s="4"/>
      <c r="R763" s="22"/>
      <c r="S763" s="4"/>
      <c r="T763" s="4" t="str">
        <f>IFERROR(VLOOKUP(UPPER(S763),LandGrants[],7,FALSE),"")</f>
        <v/>
      </c>
      <c r="U763" s="4" t="str">
        <f>IFERROR(VLOOKUP(S763,LandGrants[],9,FALSE),"")</f>
        <v/>
      </c>
      <c r="V763" s="5"/>
      <c r="W763" s="5"/>
      <c r="X763" s="5"/>
      <c r="Y763" s="5"/>
      <c r="Z763" s="5"/>
      <c r="AA763" s="5"/>
      <c r="AB763" s="5"/>
      <c r="AC763" s="5">
        <f>VALUE(SUBSTITUTE(SUBSTITUTE(SUBSTITUTE(RIGHT(B763,4),"HO",""),"O",""),"-",""))</f>
        <v>146</v>
      </c>
      <c r="AD763" s="5"/>
      <c r="AE763" s="5" t="str">
        <f>IF(ISBLANK(M763),"",IF(ISBLANK(N763),"",N763 &amp; " ") &amp; M763 &amp; " built in " &amp;R763 &amp; " on a tract of land called " &amp; S763 &amp; " patented by " &amp; TRIM(T763) &amp; " in " &amp; U763 &amp; ";  Original owner(s): " &amp; Q763)</f>
        <v/>
      </c>
      <c r="AF763" s="5" t="str">
        <f>"https://mht.maryland.gov/secure/medusa/PDF/Howard/"&amp;B763&amp;".pdf"</f>
        <v>https://mht.maryland.gov/secure/medusa/PDF/Howard/HO-146.pdf</v>
      </c>
    </row>
    <row r="764" spans="1:32" ht="57.6" x14ac:dyDescent="0.55000000000000004">
      <c r="A764" s="103" t="str">
        <f>HYPERLINK(AF764,B764)</f>
        <v>HO-122</v>
      </c>
      <c r="B764" t="s">
        <v>2147</v>
      </c>
      <c r="C764">
        <f>IFERROR(VALUE(SUBSTITUTE(B764,"HO-","")),9999)</f>
        <v>122</v>
      </c>
      <c r="D764" s="4" t="s">
        <v>2148</v>
      </c>
      <c r="E764" s="4" t="s">
        <v>2149</v>
      </c>
      <c r="F764" s="22" t="s">
        <v>3365</v>
      </c>
      <c r="G764" s="4" t="s">
        <v>2763</v>
      </c>
      <c r="H764" s="4" t="s">
        <v>396</v>
      </c>
      <c r="I764" s="4" t="s">
        <v>136</v>
      </c>
      <c r="J764" s="4"/>
      <c r="K764" s="4"/>
      <c r="L764" s="4" t="s">
        <v>975</v>
      </c>
      <c r="M764" s="4"/>
      <c r="N764" s="4"/>
      <c r="O764" s="4"/>
      <c r="P764" s="4"/>
      <c r="Q764" s="4"/>
      <c r="R764" s="22"/>
      <c r="S764" s="4"/>
      <c r="T764" s="4" t="str">
        <f>IFERROR(VLOOKUP(UPPER(S764),LandGrants[],7,FALSE),"")</f>
        <v/>
      </c>
      <c r="U764" s="4" t="str">
        <f>IFERROR(VLOOKUP(S764,LandGrants[],9,FALSE),"")</f>
        <v/>
      </c>
      <c r="V764" s="5"/>
      <c r="W764" s="5"/>
      <c r="X764" s="5"/>
      <c r="Y764" s="5"/>
      <c r="Z764" s="5"/>
      <c r="AA764" s="5"/>
      <c r="AB764" s="5"/>
      <c r="AC764" s="5">
        <f>VALUE(SUBSTITUTE(SUBSTITUTE(SUBSTITUTE(RIGHT(B764,4),"HO",""),"O",""),"-",""))</f>
        <v>122</v>
      </c>
      <c r="AD764" s="5"/>
      <c r="AE764" s="5" t="str">
        <f>IF(ISBLANK(M764),"",IF(ISBLANK(N764),"",N764 &amp; " ") &amp; M764 &amp; " built in " &amp;R764 &amp; " on a tract of land called " &amp; S764 &amp; " patented by " &amp; TRIM(T764) &amp; " in " &amp; U764 &amp; ";  Original owner(s): " &amp; Q764)</f>
        <v/>
      </c>
      <c r="AF764" s="5" t="str">
        <f>"https://mht.maryland.gov/secure/medusa/PDF/Howard/"&amp;B764&amp;".pdf"</f>
        <v>https://mht.maryland.gov/secure/medusa/PDF/Howard/HO-122.pdf</v>
      </c>
    </row>
    <row r="765" spans="1:32" ht="57.6" x14ac:dyDescent="0.55000000000000004">
      <c r="A765" s="103" t="str">
        <f>HYPERLINK(AF765,B765)</f>
        <v>HO-841</v>
      </c>
      <c r="B765" t="s">
        <v>2150</v>
      </c>
      <c r="C765">
        <f>IFERROR(VALUE(SUBSTITUTE(B765,"HO-","")),9999)</f>
        <v>841</v>
      </c>
      <c r="D765" s="4" t="s">
        <v>2151</v>
      </c>
      <c r="E765" s="4" t="s">
        <v>2152</v>
      </c>
      <c r="F765" s="22" t="s">
        <v>3366</v>
      </c>
      <c r="G765" s="4" t="s">
        <v>2140</v>
      </c>
      <c r="H765" s="4" t="s">
        <v>212</v>
      </c>
      <c r="I765" s="4" t="s">
        <v>136</v>
      </c>
      <c r="J765" s="4"/>
      <c r="K765" s="4"/>
      <c r="L765" s="4" t="s">
        <v>2585</v>
      </c>
      <c r="M765" s="4"/>
      <c r="N765" s="4"/>
      <c r="O765" s="4"/>
      <c r="P765" s="4"/>
      <c r="Q765" s="4"/>
      <c r="R765" s="22"/>
      <c r="S765" s="4"/>
      <c r="T765" s="4" t="str">
        <f>IFERROR(VLOOKUP(UPPER(S765),LandGrants[],7,FALSE),"")</f>
        <v/>
      </c>
      <c r="U765" s="4" t="str">
        <f>IFERROR(VLOOKUP(S765,LandGrants[],9,FALSE),"")</f>
        <v/>
      </c>
      <c r="V765" s="5"/>
      <c r="W765" s="5"/>
      <c r="X765" s="5"/>
      <c r="Y765" s="5"/>
      <c r="Z765" s="5"/>
      <c r="AA765" s="5"/>
      <c r="AB765" s="5"/>
      <c r="AC765" s="5">
        <f>VALUE(SUBSTITUTE(SUBSTITUTE(SUBSTITUTE(RIGHT(B765,4),"HO",""),"O",""),"-",""))</f>
        <v>841</v>
      </c>
      <c r="AD765" s="5"/>
      <c r="AE765" s="5" t="str">
        <f>IF(ISBLANK(M765),"",IF(ISBLANK(N765),"",N765 &amp; " ") &amp; M765 &amp; " built in " &amp;R765 &amp; " on a tract of land called " &amp; S765 &amp; " patented by " &amp; TRIM(T765) &amp; " in " &amp; U765 &amp; ";  Original owner(s): " &amp; Q765)</f>
        <v/>
      </c>
      <c r="AF765" s="5" t="str">
        <f>"https://mht.maryland.gov/secure/medusa/PDF/Howard/"&amp;B765&amp;".pdf"</f>
        <v>https://mht.maryland.gov/secure/medusa/PDF/Howard/HO-841.pdf</v>
      </c>
    </row>
    <row r="766" spans="1:32" ht="57.6" x14ac:dyDescent="0.55000000000000004">
      <c r="A766" s="103" t="str">
        <f>HYPERLINK(AF766,B766)</f>
        <v>HO-357</v>
      </c>
      <c r="B766" t="s">
        <v>2153</v>
      </c>
      <c r="C766">
        <f>IFERROR(VALUE(SUBSTITUTE(B766,"HO-","")),9999)</f>
        <v>357</v>
      </c>
      <c r="D766" s="4" t="s">
        <v>2154</v>
      </c>
      <c r="E766" s="4" t="s">
        <v>2155</v>
      </c>
      <c r="F766" s="22" t="s">
        <v>3367</v>
      </c>
      <c r="G766" s="4" t="s">
        <v>1713</v>
      </c>
      <c r="H766" s="4" t="s">
        <v>40</v>
      </c>
      <c r="I766" s="4" t="s">
        <v>136</v>
      </c>
      <c r="J766" s="4"/>
      <c r="K766" s="4"/>
      <c r="L766" s="4" t="s">
        <v>2588</v>
      </c>
      <c r="M766" s="4"/>
      <c r="N766" s="4"/>
      <c r="O766" s="4"/>
      <c r="P766" s="4"/>
      <c r="Q766" s="4"/>
      <c r="R766" s="22"/>
      <c r="S766" s="4"/>
      <c r="T766" s="4" t="str">
        <f>IFERROR(VLOOKUP(UPPER(S766),LandGrants[],7,FALSE),"")</f>
        <v/>
      </c>
      <c r="U766" s="4" t="str">
        <f>IFERROR(VLOOKUP(S766,LandGrants[],9,FALSE),"")</f>
        <v/>
      </c>
      <c r="V766" s="5"/>
      <c r="W766" s="5"/>
      <c r="X766" s="5"/>
      <c r="Y766" s="5"/>
      <c r="Z766" s="5"/>
      <c r="AA766" s="5"/>
      <c r="AB766" s="5"/>
      <c r="AC766" s="5">
        <f>VALUE(SUBSTITUTE(SUBSTITUTE(SUBSTITUTE(RIGHT(B766,4),"HO",""),"O",""),"-",""))</f>
        <v>357</v>
      </c>
      <c r="AD766" s="5"/>
      <c r="AE766" s="5" t="str">
        <f>IF(ISBLANK(M766),"",IF(ISBLANK(N766),"",N766 &amp; " ") &amp; M766 &amp; " built in " &amp;R766 &amp; " on a tract of land called " &amp; S766 &amp; " patented by " &amp; TRIM(T766) &amp; " in " &amp; U766 &amp; ";  Original owner(s): " &amp; Q766)</f>
        <v/>
      </c>
      <c r="AF766" s="5" t="str">
        <f>"https://mht.maryland.gov/secure/medusa/PDF/Howard/"&amp;B766&amp;".pdf"</f>
        <v>https://mht.maryland.gov/secure/medusa/PDF/Howard/HO-357.pdf</v>
      </c>
    </row>
    <row r="767" spans="1:32" ht="57.6" x14ac:dyDescent="0.55000000000000004">
      <c r="A767" s="103" t="str">
        <f>HYPERLINK(AF767,B767)</f>
        <v>HO-924</v>
      </c>
      <c r="B767" t="s">
        <v>2156</v>
      </c>
      <c r="C767">
        <f>IFERROR(VALUE(SUBSTITUTE(B767,"HO-","")),9999)</f>
        <v>924</v>
      </c>
      <c r="D767" s="4" t="s">
        <v>2157</v>
      </c>
      <c r="E767" s="4" t="s">
        <v>2158</v>
      </c>
      <c r="F767" s="22" t="s">
        <v>3368</v>
      </c>
      <c r="G767" s="4" t="s">
        <v>197</v>
      </c>
      <c r="H767" s="4" t="s">
        <v>40</v>
      </c>
      <c r="I767" s="4" t="s">
        <v>136</v>
      </c>
      <c r="J767" s="4"/>
      <c r="K767" s="4"/>
      <c r="L767" s="4" t="s">
        <v>975</v>
      </c>
      <c r="M767" s="4"/>
      <c r="N767" s="4"/>
      <c r="O767" s="4"/>
      <c r="P767" s="4"/>
      <c r="Q767" s="4"/>
      <c r="R767" s="22"/>
      <c r="S767" s="4"/>
      <c r="T767" s="4" t="str">
        <f>IFERROR(VLOOKUP(UPPER(S767),LandGrants[],7,FALSE),"")</f>
        <v/>
      </c>
      <c r="U767" s="4" t="str">
        <f>IFERROR(VLOOKUP(S767,LandGrants[],9,FALSE),"")</f>
        <v/>
      </c>
      <c r="V767" s="5"/>
      <c r="W767" s="5"/>
      <c r="X767" s="5"/>
      <c r="Y767" s="5"/>
      <c r="Z767" s="5"/>
      <c r="AA767" s="5"/>
      <c r="AB767" s="5"/>
      <c r="AC767" s="5">
        <f>VALUE(SUBSTITUTE(SUBSTITUTE(SUBSTITUTE(RIGHT(B767,4),"HO",""),"O",""),"-",""))</f>
        <v>924</v>
      </c>
      <c r="AD767" s="5"/>
      <c r="AE767" s="5" t="str">
        <f>IF(ISBLANK(M767),"",IF(ISBLANK(N767),"",N767 &amp; " ") &amp; M767 &amp; " built in " &amp;R767 &amp; " on a tract of land called " &amp; S767 &amp; " patented by " &amp; TRIM(T767) &amp; " in " &amp; U767 &amp; ";  Original owner(s): " &amp; Q767)</f>
        <v/>
      </c>
      <c r="AF767" s="5" t="str">
        <f>"https://mht.maryland.gov/secure/medusa/PDF/Howard/"&amp;B767&amp;".pdf"</f>
        <v>https://mht.maryland.gov/secure/medusa/PDF/Howard/HO-924.pdf</v>
      </c>
    </row>
    <row r="768" spans="1:32" ht="57.6" x14ac:dyDescent="0.55000000000000004">
      <c r="A768" s="103" t="str">
        <f>HYPERLINK(AF768,B768)</f>
        <v>HO-513</v>
      </c>
      <c r="B768" t="s">
        <v>2161</v>
      </c>
      <c r="C768">
        <f>IFERROR(VALUE(SUBSTITUTE(B768,"HO-","")),9999)</f>
        <v>513</v>
      </c>
      <c r="D768" s="4" t="s">
        <v>2162</v>
      </c>
      <c r="E768" s="4" t="s">
        <v>2163</v>
      </c>
      <c r="F768" s="22" t="s">
        <v>3371</v>
      </c>
      <c r="G768" s="4" t="s">
        <v>139</v>
      </c>
      <c r="H768" s="4" t="s">
        <v>47</v>
      </c>
      <c r="I768" s="4" t="s">
        <v>136</v>
      </c>
      <c r="J768" s="4"/>
      <c r="K768" s="4"/>
      <c r="L768" s="4" t="s">
        <v>975</v>
      </c>
      <c r="M768" s="4"/>
      <c r="N768" s="4"/>
      <c r="O768" s="4"/>
      <c r="P768" s="4"/>
      <c r="Q768" s="4"/>
      <c r="R768" s="22"/>
      <c r="S768" s="4"/>
      <c r="T768" s="4" t="str">
        <f>IFERROR(VLOOKUP(UPPER(S768),LandGrants[],7,FALSE),"")</f>
        <v/>
      </c>
      <c r="U768" s="4" t="str">
        <f>IFERROR(VLOOKUP(S768,LandGrants[],9,FALSE),"")</f>
        <v/>
      </c>
      <c r="V768" s="5"/>
      <c r="W768" s="5"/>
      <c r="X768" s="5"/>
      <c r="Y768" s="5"/>
      <c r="Z768" s="5"/>
      <c r="AA768" s="5"/>
      <c r="AB768" s="5"/>
      <c r="AC768" s="5">
        <f>VALUE(SUBSTITUTE(SUBSTITUTE(SUBSTITUTE(RIGHT(B768,4),"HO",""),"O",""),"-",""))</f>
        <v>513</v>
      </c>
      <c r="AD768" s="5"/>
      <c r="AE768" s="5" t="str">
        <f>IF(ISBLANK(M768),"",IF(ISBLANK(N768),"",N768 &amp; " ") &amp; M768 &amp; " built in " &amp;R768 &amp; " on a tract of land called " &amp; S768 &amp; " patented by " &amp; TRIM(T768) &amp; " in " &amp; U768 &amp; ";  Original owner(s): " &amp; Q768)</f>
        <v/>
      </c>
      <c r="AF768" s="5" t="str">
        <f>"https://mht.maryland.gov/secure/medusa/PDF/Howard/"&amp;B768&amp;".pdf"</f>
        <v>https://mht.maryland.gov/secure/medusa/PDF/Howard/HO-513.pdf</v>
      </c>
    </row>
    <row r="769" spans="1:32" ht="57.6" x14ac:dyDescent="0.55000000000000004">
      <c r="A769" s="103" t="str">
        <f>HYPERLINK(AF769,B769)</f>
        <v>HO-162</v>
      </c>
      <c r="B769" t="s">
        <v>2164</v>
      </c>
      <c r="C769">
        <f>IFERROR(VALUE(SUBSTITUTE(B769,"HO-","")),9999)</f>
        <v>162</v>
      </c>
      <c r="D769" s="4" t="s">
        <v>5977</v>
      </c>
      <c r="E769" s="4" t="s">
        <v>126</v>
      </c>
      <c r="F769" s="22" t="s">
        <v>2585</v>
      </c>
      <c r="G769" s="4" t="s">
        <v>126</v>
      </c>
      <c r="H769" s="4" t="s">
        <v>36</v>
      </c>
      <c r="I769" s="4"/>
      <c r="J769" s="4"/>
      <c r="K769" s="4"/>
      <c r="L769" s="4" t="s">
        <v>2587</v>
      </c>
      <c r="M769" s="4"/>
      <c r="N769" s="4"/>
      <c r="O769" s="4"/>
      <c r="P769" s="4"/>
      <c r="Q769" s="4"/>
      <c r="R769" s="22"/>
      <c r="S769" s="4"/>
      <c r="T769" s="4" t="str">
        <f>IFERROR(VLOOKUP(UPPER(S769),LandGrants[],7,FALSE),"")</f>
        <v/>
      </c>
      <c r="U769" s="4" t="str">
        <f>IFERROR(VLOOKUP(S769,LandGrants[],9,FALSE),"")</f>
        <v/>
      </c>
      <c r="V769" s="5"/>
      <c r="W769" s="5"/>
      <c r="X769" s="5"/>
      <c r="Y769" s="5"/>
      <c r="Z769" s="5"/>
      <c r="AA769" s="5"/>
      <c r="AB769" s="5"/>
      <c r="AC769" s="5">
        <f>VALUE(SUBSTITUTE(SUBSTITUTE(SUBSTITUTE(RIGHT(B769,4),"HO",""),"O",""),"-",""))</f>
        <v>162</v>
      </c>
      <c r="AD769" s="5"/>
      <c r="AE769" s="5" t="str">
        <f>IF(ISBLANK(M769),"",IF(ISBLANK(N769),"",N769 &amp; " ") &amp; M769 &amp; " built in " &amp;R769 &amp; " on a tract of land called " &amp; S769 &amp; " patented by " &amp; TRIM(T769) &amp; " in " &amp; U769 &amp; ";  Original owner(s): " &amp; Q769)</f>
        <v/>
      </c>
      <c r="AF769" s="5" t="str">
        <f>"https://mht.maryland.gov/secure/medusa/PDF/Howard/"&amp;B769&amp;".pdf"</f>
        <v>https://mht.maryland.gov/secure/medusa/PDF/Howard/HO-162.pdf</v>
      </c>
    </row>
    <row r="770" spans="1:32" ht="57.6" x14ac:dyDescent="0.55000000000000004">
      <c r="A770" s="103" t="str">
        <f>HYPERLINK(AF770,B770)</f>
        <v>HO-115</v>
      </c>
      <c r="B770" t="s">
        <v>2165</v>
      </c>
      <c r="C770">
        <f>IFERROR(VALUE(SUBSTITUTE(B770,"HO-","")),9999)</f>
        <v>115</v>
      </c>
      <c r="D770" s="4" t="s">
        <v>2166</v>
      </c>
      <c r="E770" s="4" t="s">
        <v>2167</v>
      </c>
      <c r="F770" s="22" t="s">
        <v>2585</v>
      </c>
      <c r="G770" s="4" t="s">
        <v>2167</v>
      </c>
      <c r="H770" s="4" t="s">
        <v>51</v>
      </c>
      <c r="I770" s="4" t="s">
        <v>136</v>
      </c>
      <c r="J770" s="4"/>
      <c r="K770" s="4"/>
      <c r="L770" s="4" t="s">
        <v>975</v>
      </c>
      <c r="M770" s="4" t="s">
        <v>4840</v>
      </c>
      <c r="N770" s="4" t="s">
        <v>5973</v>
      </c>
      <c r="O770" s="4">
        <v>1979</v>
      </c>
      <c r="P770" s="4" t="s">
        <v>4843</v>
      </c>
      <c r="Q770" s="4" t="s">
        <v>4842</v>
      </c>
      <c r="R770" s="22" t="s">
        <v>4841</v>
      </c>
      <c r="S770" s="4" t="s">
        <v>8424</v>
      </c>
      <c r="T770" s="4" t="str">
        <f>IFERROR(VLOOKUP(UPPER(S770),LandGrants[],7,FALSE),"")</f>
        <v>1748-02</v>
      </c>
      <c r="U770" s="4" t="str">
        <f>IFERROR(VLOOKUP(S770,LandGrants[],9,FALSE),"")</f>
        <v xml:space="preserve"> Richard  Richardson</v>
      </c>
      <c r="V770" s="5"/>
      <c r="W770" s="11" t="s">
        <v>4839</v>
      </c>
      <c r="X770" s="5"/>
      <c r="Y770" s="5"/>
      <c r="Z770" s="5"/>
      <c r="AA770" s="5"/>
      <c r="AB770" s="5"/>
      <c r="AC770" s="5">
        <f>VALUE(SUBSTITUTE(SUBSTITUTE(SUBSTITUTE(RIGHT(B770,4),"HO",""),"O",""),"-",""))</f>
        <v>115</v>
      </c>
      <c r="AD770" s="5" t="s">
        <v>5961</v>
      </c>
      <c r="AE770" s="5" t="str">
        <f>IF(ISBLANK(M770),"",IF(ISBLANK(N770),"",N770 &amp; " ") &amp; M770 &amp; " built in " &amp;R770 &amp; " on a tract of land called " &amp; S770 &amp; " patented by " &amp; TRIM(T770) &amp; " in " &amp; U770 &amp; ";  Original owner(s): " &amp; Q770)</f>
        <v>Privately-owned 2-story 2x1 bay gable-roofed log house with additions built in 1800 (circa) on a tract of land called Wise Mans Folly patented by 1748-02 in  Richard  Richardson;  Original owner(s): Joshua Warfield of Benjamin</v>
      </c>
      <c r="AF770" s="5" t="str">
        <f>"https://mht.maryland.gov/secure/medusa/PDF/Howard/"&amp;B770&amp;".pdf"</f>
        <v>https://mht.maryland.gov/secure/medusa/PDF/Howard/HO-115.pdf</v>
      </c>
    </row>
    <row r="771" spans="1:32" ht="57.6" x14ac:dyDescent="0.55000000000000004">
      <c r="A771" s="103" t="str">
        <f>HYPERLINK(AF771,B771)</f>
        <v>HO-875</v>
      </c>
      <c r="B771" t="s">
        <v>2168</v>
      </c>
      <c r="C771">
        <f>IFERROR(VALUE(SUBSTITUTE(B771,"HO-","")),9999)</f>
        <v>875</v>
      </c>
      <c r="D771" s="4" t="s">
        <v>2169</v>
      </c>
      <c r="E771" s="4" t="s">
        <v>2170</v>
      </c>
      <c r="F771" s="22" t="s">
        <v>3372</v>
      </c>
      <c r="G771" s="4" t="s">
        <v>3373</v>
      </c>
      <c r="H771" s="4" t="s">
        <v>40</v>
      </c>
      <c r="I771" s="4" t="s">
        <v>136</v>
      </c>
      <c r="J771" s="4"/>
      <c r="K771" s="4"/>
      <c r="L771" s="4" t="s">
        <v>975</v>
      </c>
      <c r="M771" s="4"/>
      <c r="N771" s="4"/>
      <c r="O771" s="4"/>
      <c r="P771" s="4"/>
      <c r="Q771" s="4"/>
      <c r="R771" s="22"/>
      <c r="S771" s="4"/>
      <c r="T771" s="4" t="str">
        <f>IFERROR(VLOOKUP(UPPER(S771),LandGrants[],7,FALSE),"")</f>
        <v/>
      </c>
      <c r="U771" s="4" t="str">
        <f>IFERROR(VLOOKUP(S771,LandGrants[],9,FALSE),"")</f>
        <v/>
      </c>
      <c r="V771" s="5"/>
      <c r="W771" s="5"/>
      <c r="X771" s="5"/>
      <c r="Y771" s="5"/>
      <c r="Z771" s="5"/>
      <c r="AA771" s="5"/>
      <c r="AB771" s="5"/>
      <c r="AC771" s="5">
        <f>VALUE(SUBSTITUTE(SUBSTITUTE(SUBSTITUTE(RIGHT(B771,4),"HO",""),"O",""),"-",""))</f>
        <v>875</v>
      </c>
      <c r="AD771" s="5"/>
      <c r="AE771" s="5" t="str">
        <f>IF(ISBLANK(M771),"",IF(ISBLANK(N771),"",N771 &amp; " ") &amp; M771 &amp; " built in " &amp;R771 &amp; " on a tract of land called " &amp; S771 &amp; " patented by " &amp; TRIM(T771) &amp; " in " &amp; U771 &amp; ";  Original owner(s): " &amp; Q771)</f>
        <v/>
      </c>
      <c r="AF771" s="5" t="str">
        <f>"https://mht.maryland.gov/secure/medusa/PDF/Howard/"&amp;B771&amp;".pdf"</f>
        <v>https://mht.maryland.gov/secure/medusa/PDF/Howard/HO-875.pdf</v>
      </c>
    </row>
    <row r="772" spans="1:32" ht="57.6" x14ac:dyDescent="0.55000000000000004">
      <c r="A772" s="103" t="str">
        <f>HYPERLINK(AF772,B772)</f>
        <v>HO-1025</v>
      </c>
      <c r="B772" t="s">
        <v>2171</v>
      </c>
      <c r="C772">
        <f>IFERROR(VALUE(SUBSTITUTE(B772,"HO-","")),9999)</f>
        <v>1025</v>
      </c>
      <c r="D772" s="4" t="s">
        <v>2172</v>
      </c>
      <c r="E772" s="4" t="s">
        <v>2173</v>
      </c>
      <c r="F772" s="22" t="s">
        <v>3374</v>
      </c>
      <c r="G772" s="4" t="s">
        <v>2921</v>
      </c>
      <c r="H772" s="4" t="s">
        <v>40</v>
      </c>
      <c r="I772" s="4" t="s">
        <v>136</v>
      </c>
      <c r="J772" s="4"/>
      <c r="K772" s="4"/>
      <c r="L772" s="4" t="s">
        <v>2585</v>
      </c>
      <c r="M772" s="4"/>
      <c r="N772" s="4"/>
      <c r="O772" s="4"/>
      <c r="P772" s="4"/>
      <c r="Q772" s="4"/>
      <c r="R772" s="22"/>
      <c r="S772" s="4"/>
      <c r="T772" s="4" t="str">
        <f>IFERROR(VLOOKUP(UPPER(S772),LandGrants[],7,FALSE),"")</f>
        <v/>
      </c>
      <c r="U772" s="4" t="str">
        <f>IFERROR(VLOOKUP(S772,LandGrants[],9,FALSE),"")</f>
        <v/>
      </c>
      <c r="V772" s="5"/>
      <c r="W772" s="5"/>
      <c r="X772" s="5"/>
      <c r="Y772" s="5"/>
      <c r="Z772" s="5"/>
      <c r="AA772" s="5"/>
      <c r="AB772" s="5"/>
      <c r="AC772" s="5">
        <f>VALUE(SUBSTITUTE(SUBSTITUTE(SUBSTITUTE(RIGHT(B772,4),"HO",""),"O",""),"-",""))</f>
        <v>1025</v>
      </c>
      <c r="AD772" s="5"/>
      <c r="AE772" s="5" t="str">
        <f>IF(ISBLANK(M772),"",IF(ISBLANK(N772),"",N772 &amp; " ") &amp; M772 &amp; " built in " &amp;R772 &amp; " on a tract of land called " &amp; S772 &amp; " patented by " &amp; TRIM(T772) &amp; " in " &amp; U772 &amp; ";  Original owner(s): " &amp; Q772)</f>
        <v/>
      </c>
      <c r="AF772" s="5" t="str">
        <f>"https://mht.maryland.gov/secure/medusa/PDF/Howard/"&amp;B772&amp;".pdf"</f>
        <v>https://mht.maryland.gov/secure/medusa/PDF/Howard/HO-1025.pdf</v>
      </c>
    </row>
    <row r="773" spans="1:32" ht="57.6" x14ac:dyDescent="0.55000000000000004">
      <c r="A773" s="103" t="str">
        <f>HYPERLINK(AF773,B773)</f>
        <v>HO-493</v>
      </c>
      <c r="B773" t="s">
        <v>2174</v>
      </c>
      <c r="C773">
        <f>IFERROR(VALUE(SUBSTITUTE(B773,"HO-","")),9999)</f>
        <v>493</v>
      </c>
      <c r="D773" s="4" t="s">
        <v>2175</v>
      </c>
      <c r="E773" s="4" t="s">
        <v>2176</v>
      </c>
      <c r="F773" s="22" t="s">
        <v>3375</v>
      </c>
      <c r="G773" s="4" t="s">
        <v>2118</v>
      </c>
      <c r="H773" s="4" t="s">
        <v>40</v>
      </c>
      <c r="I773" s="4" t="s">
        <v>136</v>
      </c>
      <c r="J773" s="4"/>
      <c r="K773" s="4"/>
      <c r="L773" s="4" t="s">
        <v>975</v>
      </c>
      <c r="M773" s="4"/>
      <c r="N773" s="4"/>
      <c r="O773" s="4"/>
      <c r="P773" s="4"/>
      <c r="Q773" s="4"/>
      <c r="R773" s="22"/>
      <c r="S773" s="4"/>
      <c r="T773" s="4" t="str">
        <f>IFERROR(VLOOKUP(UPPER(S773),LandGrants[],7,FALSE),"")</f>
        <v/>
      </c>
      <c r="U773" s="4" t="str">
        <f>IFERROR(VLOOKUP(S773,LandGrants[],9,FALSE),"")</f>
        <v/>
      </c>
      <c r="V773" s="5"/>
      <c r="W773" s="5"/>
      <c r="X773" s="5"/>
      <c r="Y773" s="5"/>
      <c r="Z773" s="5"/>
      <c r="AA773" s="5"/>
      <c r="AB773" s="5"/>
      <c r="AC773" s="5">
        <f>VALUE(SUBSTITUTE(SUBSTITUTE(SUBSTITUTE(RIGHT(B773,4),"HO",""),"O",""),"-",""))</f>
        <v>493</v>
      </c>
      <c r="AD773" s="5"/>
      <c r="AE773" s="5" t="str">
        <f>IF(ISBLANK(M773),"",IF(ISBLANK(N773),"",N773 &amp; " ") &amp; M773 &amp; " built in " &amp;R773 &amp; " on a tract of land called " &amp; S773 &amp; " patented by " &amp; TRIM(T773) &amp; " in " &amp; U773 &amp; ";  Original owner(s): " &amp; Q773)</f>
        <v/>
      </c>
      <c r="AF773" s="5" t="str">
        <f>"https://mht.maryland.gov/secure/medusa/PDF/Howard/"&amp;B773&amp;".pdf"</f>
        <v>https://mht.maryland.gov/secure/medusa/PDF/Howard/HO-493.pdf</v>
      </c>
    </row>
    <row r="774" spans="1:32" ht="57.6" x14ac:dyDescent="0.55000000000000004">
      <c r="A774" s="103" t="str">
        <f>HYPERLINK(AF774,B774)</f>
        <v>HO-755</v>
      </c>
      <c r="B774" t="s">
        <v>2177</v>
      </c>
      <c r="C774">
        <f>IFERROR(VALUE(SUBSTITUTE(B774,"HO-","")),9999)</f>
        <v>755</v>
      </c>
      <c r="D774" s="4" t="s">
        <v>2178</v>
      </c>
      <c r="E774" s="4" t="s">
        <v>2179</v>
      </c>
      <c r="F774" s="22" t="s">
        <v>2585</v>
      </c>
      <c r="G774" s="4" t="s">
        <v>2179</v>
      </c>
      <c r="H774" s="4" t="s">
        <v>198</v>
      </c>
      <c r="I774" s="4"/>
      <c r="J774" s="4"/>
      <c r="K774" s="4"/>
      <c r="L774" s="4" t="s">
        <v>2585</v>
      </c>
      <c r="M774" s="4"/>
      <c r="N774" s="4"/>
      <c r="O774" s="4"/>
      <c r="P774" s="4"/>
      <c r="Q774" s="4"/>
      <c r="R774" s="22"/>
      <c r="S774" s="4"/>
      <c r="T774" s="4" t="str">
        <f>IFERROR(VLOOKUP(UPPER(S774),LandGrants[],7,FALSE),"")</f>
        <v/>
      </c>
      <c r="U774" s="4" t="str">
        <f>IFERROR(VLOOKUP(S774,LandGrants[],9,FALSE),"")</f>
        <v/>
      </c>
      <c r="V774" s="5"/>
      <c r="W774" s="5"/>
      <c r="X774" s="5"/>
      <c r="Y774" s="5"/>
      <c r="Z774" s="5"/>
      <c r="AA774" s="5"/>
      <c r="AB774" s="5"/>
      <c r="AC774" s="5">
        <f>VALUE(SUBSTITUTE(SUBSTITUTE(SUBSTITUTE(RIGHT(B774,4),"HO",""),"O",""),"-",""))</f>
        <v>755</v>
      </c>
      <c r="AD774" s="5"/>
      <c r="AE774" s="5" t="str">
        <f>IF(ISBLANK(M774),"",IF(ISBLANK(N774),"",N774 &amp; " ") &amp; M774 &amp; " built in " &amp;R774 &amp; " on a tract of land called " &amp; S774 &amp; " patented by " &amp; TRIM(T774) &amp; " in " &amp; U774 &amp; ";  Original owner(s): " &amp; Q774)</f>
        <v/>
      </c>
      <c r="AF774" s="5" t="str">
        <f>"https://mht.maryland.gov/secure/medusa/PDF/Howard/"&amp;B774&amp;".pdf"</f>
        <v>https://mht.maryland.gov/secure/medusa/PDF/Howard/HO-755.pdf</v>
      </c>
    </row>
    <row r="775" spans="1:32" ht="57.6" x14ac:dyDescent="0.55000000000000004">
      <c r="A775" s="103" t="str">
        <f>HYPERLINK(AF775,B775)</f>
        <v>HO-341</v>
      </c>
      <c r="B775" t="s">
        <v>2180</v>
      </c>
      <c r="C775">
        <f>IFERROR(VALUE(SUBSTITUTE(B775,"HO-","")),9999)</f>
        <v>341</v>
      </c>
      <c r="D775" s="4" t="s">
        <v>2181</v>
      </c>
      <c r="E775" s="4" t="s">
        <v>2182</v>
      </c>
      <c r="F775" s="22" t="s">
        <v>3376</v>
      </c>
      <c r="G775" s="4" t="s">
        <v>1713</v>
      </c>
      <c r="H775" s="4" t="s">
        <v>40</v>
      </c>
      <c r="I775" s="4" t="s">
        <v>136</v>
      </c>
      <c r="J775" s="4"/>
      <c r="K775" s="4"/>
      <c r="L775" s="4" t="s">
        <v>2585</v>
      </c>
      <c r="M775" s="4"/>
      <c r="N775" s="4"/>
      <c r="O775" s="4"/>
      <c r="P775" s="4"/>
      <c r="Q775" s="4"/>
      <c r="R775" s="22"/>
      <c r="S775" s="4"/>
      <c r="T775" s="4" t="str">
        <f>IFERROR(VLOOKUP(UPPER(S775),LandGrants[],7,FALSE),"")</f>
        <v/>
      </c>
      <c r="U775" s="4" t="str">
        <f>IFERROR(VLOOKUP(S775,LandGrants[],9,FALSE),"")</f>
        <v/>
      </c>
      <c r="V775" s="5"/>
      <c r="W775" s="5"/>
      <c r="X775" s="5"/>
      <c r="Y775" s="5"/>
      <c r="Z775" s="5"/>
      <c r="AA775" s="5"/>
      <c r="AB775" s="5"/>
      <c r="AC775" s="5">
        <f>VALUE(SUBSTITUTE(SUBSTITUTE(SUBSTITUTE(RIGHT(B775,4),"HO",""),"O",""),"-",""))</f>
        <v>341</v>
      </c>
      <c r="AD775" s="5"/>
      <c r="AE775" s="5" t="str">
        <f>IF(ISBLANK(M775),"",IF(ISBLANK(N775),"",N775 &amp; " ") &amp; M775 &amp; " built in " &amp;R775 &amp; " on a tract of land called " &amp; S775 &amp; " patented by " &amp; TRIM(T775) &amp; " in " &amp; U775 &amp; ";  Original owner(s): " &amp; Q775)</f>
        <v/>
      </c>
      <c r="AF775" s="5" t="str">
        <f>"https://mht.maryland.gov/secure/medusa/PDF/Howard/"&amp;B775&amp;".pdf"</f>
        <v>https://mht.maryland.gov/secure/medusa/PDF/Howard/HO-341.pdf</v>
      </c>
    </row>
    <row r="776" spans="1:32" ht="129.6" x14ac:dyDescent="0.55000000000000004">
      <c r="A776" s="103" t="str">
        <f>HYPERLINK(AF776,B776)</f>
        <v>HO-390</v>
      </c>
      <c r="B776" t="s">
        <v>2183</v>
      </c>
      <c r="C776">
        <f>IFERROR(VALUE(SUBSTITUTE(B776,"HO-","")),9999)</f>
        <v>390</v>
      </c>
      <c r="D776" s="4" t="s">
        <v>2184</v>
      </c>
      <c r="E776" s="4" t="s">
        <v>2185</v>
      </c>
      <c r="F776" s="22" t="s">
        <v>3377</v>
      </c>
      <c r="G776" s="4" t="s">
        <v>3378</v>
      </c>
      <c r="H776" s="4" t="s">
        <v>40</v>
      </c>
      <c r="I776" s="4" t="s">
        <v>136</v>
      </c>
      <c r="J776" s="4"/>
      <c r="K776" s="4"/>
      <c r="L776" s="4" t="s">
        <v>975</v>
      </c>
      <c r="M776" s="4" t="s">
        <v>4592</v>
      </c>
      <c r="N776" s="4" t="s">
        <v>5973</v>
      </c>
      <c r="O776" s="4"/>
      <c r="P776" s="4"/>
      <c r="Q776" s="4" t="s">
        <v>4591</v>
      </c>
      <c r="R776" s="22">
        <v>1827</v>
      </c>
      <c r="S776" s="4" t="s">
        <v>8895</v>
      </c>
      <c r="T776" s="4" t="str">
        <f>IFERROR(VLOOKUP(UPPER(S776),LandGrants[],7,FALSE),"")</f>
        <v>1732-09</v>
      </c>
      <c r="U776" s="4" t="str">
        <f>IFERROR(VLOOKUP(S776,LandGrants[],9,FALSE),"")</f>
        <v xml:space="preserve"> John  Talbott</v>
      </c>
      <c r="V776" s="5"/>
      <c r="W776" s="5"/>
      <c r="X776" s="5"/>
      <c r="Y776" s="5"/>
      <c r="Z776" s="5"/>
      <c r="AA776" s="5"/>
      <c r="AB776" s="5"/>
      <c r="AC776" s="5">
        <f>VALUE(SUBSTITUTE(SUBSTITUTE(SUBSTITUTE(RIGHT(B776,4),"HO",""),"O",""),"-",""))</f>
        <v>390</v>
      </c>
      <c r="AD776" s="5" t="s">
        <v>5961</v>
      </c>
      <c r="AE776" s="5" t="str">
        <f>IF(ISBLANK(M776),"",IF(ISBLANK(N776),"",N776 &amp; " ") &amp; M776 &amp; " built in " &amp;R776 &amp; " on a tract of land called " &amp; S776 &amp; " patented by " &amp; TRIM(T776) &amp; " in " &amp; U776 &amp; ";  Original owner(s): " &amp; Q776)</f>
        <v>Privately-owned 2-story 3x1 bay gabled stone farmhouse built in several phases built in 1827 on a tract of land called Talbotts Last Shift patented by 1732-09 in  John  Talbott;  Original owner(s): Richard Sprigg died 1798, left land to dau. Elizabeth m. Hugh Thompson who sold it to Cornelius Garrettson in 1811, gave to son Isaac Garretson probably built the house; sold to James Tonge 1834; sold to Isaac Ijams in 1837; sold to Herman Wehland 1888</v>
      </c>
      <c r="AF776" s="5" t="str">
        <f>"https://mht.maryland.gov/secure/medusa/PDF/Howard/"&amp;B776&amp;".pdf"</f>
        <v>https://mht.maryland.gov/secure/medusa/PDF/Howard/HO-390.pdf</v>
      </c>
    </row>
    <row r="777" spans="1:32" ht="57.6" x14ac:dyDescent="0.55000000000000004">
      <c r="A777" s="103" t="str">
        <f>HYPERLINK(AF777,B777)</f>
        <v>HO-791</v>
      </c>
      <c r="B777" t="s">
        <v>2186</v>
      </c>
      <c r="C777">
        <f>IFERROR(VALUE(SUBSTITUTE(B777,"HO-","")),9999)</f>
        <v>791</v>
      </c>
      <c r="D777" s="4" t="s">
        <v>2187</v>
      </c>
      <c r="E777" s="4" t="s">
        <v>2188</v>
      </c>
      <c r="F777" s="22" t="s">
        <v>3379</v>
      </c>
      <c r="G777" s="4" t="s">
        <v>2883</v>
      </c>
      <c r="H777" s="4" t="s">
        <v>86</v>
      </c>
      <c r="I777" s="4"/>
      <c r="J777" s="4"/>
      <c r="K777" s="4"/>
      <c r="L777" s="4" t="s">
        <v>975</v>
      </c>
      <c r="M777" s="4"/>
      <c r="N777" s="4"/>
      <c r="O777" s="4"/>
      <c r="P777" s="4"/>
      <c r="Q777" s="4"/>
      <c r="R777" s="22"/>
      <c r="S777" s="4"/>
      <c r="T777" s="4" t="str">
        <f>IFERROR(VLOOKUP(UPPER(S777),LandGrants[],7,FALSE),"")</f>
        <v/>
      </c>
      <c r="U777" s="4" t="str">
        <f>IFERROR(VLOOKUP(S777,LandGrants[],9,FALSE),"")</f>
        <v/>
      </c>
      <c r="V777" s="5"/>
      <c r="W777" s="5"/>
      <c r="X777" s="5"/>
      <c r="Y777" s="5"/>
      <c r="Z777" s="5"/>
      <c r="AA777" s="5"/>
      <c r="AB777" s="5"/>
      <c r="AC777" s="5">
        <f>VALUE(SUBSTITUTE(SUBSTITUTE(SUBSTITUTE(RIGHT(B777,4),"HO",""),"O",""),"-",""))</f>
        <v>791</v>
      </c>
      <c r="AD777" s="5"/>
      <c r="AE777" s="5" t="str">
        <f>IF(ISBLANK(M777),"",IF(ISBLANK(N777),"",N777 &amp; " ") &amp; M777 &amp; " built in " &amp;R777 &amp; " on a tract of land called " &amp; S777 &amp; " patented by " &amp; TRIM(T777) &amp; " in " &amp; U777 &amp; ";  Original owner(s): " &amp; Q777)</f>
        <v/>
      </c>
      <c r="AF777" s="5" t="str">
        <f>"https://mht.maryland.gov/secure/medusa/PDF/Howard/"&amp;B777&amp;".pdf"</f>
        <v>https://mht.maryland.gov/secure/medusa/PDF/Howard/HO-791.pdf</v>
      </c>
    </row>
    <row r="778" spans="1:32" ht="57.6" x14ac:dyDescent="0.55000000000000004">
      <c r="A778" s="103" t="str">
        <f>HYPERLINK(AF778,B778)</f>
        <v>HO-975</v>
      </c>
      <c r="B778" t="s">
        <v>2189</v>
      </c>
      <c r="C778">
        <f>IFERROR(VALUE(SUBSTITUTE(B778,"HO-","")),9999)</f>
        <v>975</v>
      </c>
      <c r="D778" s="4" t="s">
        <v>2190</v>
      </c>
      <c r="E778" s="4" t="s">
        <v>2191</v>
      </c>
      <c r="F778" s="22" t="s">
        <v>3380</v>
      </c>
      <c r="G778" s="4" t="s">
        <v>2921</v>
      </c>
      <c r="H778" s="4" t="s">
        <v>40</v>
      </c>
      <c r="I778" s="4" t="s">
        <v>136</v>
      </c>
      <c r="J778" s="4"/>
      <c r="K778" s="4"/>
      <c r="L778" s="4" t="s">
        <v>2585</v>
      </c>
      <c r="M778" s="4"/>
      <c r="N778" s="4"/>
      <c r="O778" s="4"/>
      <c r="P778" s="4"/>
      <c r="Q778" s="4"/>
      <c r="R778" s="22"/>
      <c r="S778" s="4"/>
      <c r="T778" s="4" t="str">
        <f>IFERROR(VLOOKUP(UPPER(S778),LandGrants[],7,FALSE),"")</f>
        <v/>
      </c>
      <c r="U778" s="4" t="str">
        <f>IFERROR(VLOOKUP(S778,LandGrants[],9,FALSE),"")</f>
        <v/>
      </c>
      <c r="V778" s="5"/>
      <c r="W778" s="5"/>
      <c r="X778" s="5"/>
      <c r="Y778" s="5"/>
      <c r="Z778" s="5"/>
      <c r="AA778" s="5"/>
      <c r="AB778" s="5"/>
      <c r="AC778" s="5">
        <f>VALUE(SUBSTITUTE(SUBSTITUTE(SUBSTITUTE(RIGHT(B778,4),"HO",""),"O",""),"-",""))</f>
        <v>975</v>
      </c>
      <c r="AD778" s="5"/>
      <c r="AE778" s="5" t="str">
        <f>IF(ISBLANK(M778),"",IF(ISBLANK(N778),"",N778 &amp; " ") &amp; M778 &amp; " built in " &amp;R778 &amp; " on a tract of land called " &amp; S778 &amp; " patented by " &amp; TRIM(T778) &amp; " in " &amp; U778 &amp; ";  Original owner(s): " &amp; Q778)</f>
        <v/>
      </c>
      <c r="AF778" s="5" t="str">
        <f>"https://mht.maryland.gov/secure/medusa/PDF/Howard/"&amp;B778&amp;".pdf"</f>
        <v>https://mht.maryland.gov/secure/medusa/PDF/Howard/HO-975.pdf</v>
      </c>
    </row>
    <row r="779" spans="1:32" ht="86.4" x14ac:dyDescent="0.55000000000000004">
      <c r="A779" s="103" t="str">
        <f>HYPERLINK(AF779,B779)</f>
        <v>HO-047</v>
      </c>
      <c r="B779" t="s">
        <v>10193</v>
      </c>
      <c r="C779">
        <f>IFERROR(VALUE(SUBSTITUTE(B779,"HO-","")),9999)</f>
        <v>47</v>
      </c>
      <c r="D779" s="4" t="s">
        <v>17</v>
      </c>
      <c r="E779" s="4" t="s">
        <v>2192</v>
      </c>
      <c r="F779" s="22" t="s">
        <v>3381</v>
      </c>
      <c r="G779" s="4" t="s">
        <v>2654</v>
      </c>
      <c r="H779" s="4" t="s">
        <v>40</v>
      </c>
      <c r="I779" s="4" t="s">
        <v>136</v>
      </c>
      <c r="J779" s="4" t="s">
        <v>136</v>
      </c>
      <c r="K779" s="4"/>
      <c r="L779" s="4" t="s">
        <v>975</v>
      </c>
      <c r="M779" s="4" t="s">
        <v>5998</v>
      </c>
      <c r="N779" s="4" t="s">
        <v>5973</v>
      </c>
      <c r="O779" s="4">
        <v>1975</v>
      </c>
      <c r="P779" s="4" t="s">
        <v>3977</v>
      </c>
      <c r="Q779" s="4" t="s">
        <v>3976</v>
      </c>
      <c r="R779" s="22">
        <v>1857</v>
      </c>
      <c r="S779" s="4" t="s">
        <v>8844</v>
      </c>
      <c r="T779" s="4" t="str">
        <f>IFERROR(VLOOKUP(UPPER(S779),LandGrants[],7,FALSE),"")</f>
        <v/>
      </c>
      <c r="U779" s="4" t="str">
        <f>IFERROR(VLOOKUP(S779,LandGrants[],9,FALSE),"")</f>
        <v xml:space="preserve"> Thomas  Freeborn</v>
      </c>
      <c r="V779" s="5" t="s">
        <v>4067</v>
      </c>
      <c r="W779" s="11" t="s">
        <v>17</v>
      </c>
      <c r="X779" s="5"/>
      <c r="Y779" s="11" t="s">
        <v>4005</v>
      </c>
      <c r="Z779" s="5"/>
      <c r="AA779" s="5"/>
      <c r="AB779" s="5"/>
      <c r="AC779" s="5">
        <f>VALUE(SUBSTITUTE(SUBSTITUTE(SUBSTITUTE(RIGHT(B779,4),"HO",""),"O",""),"-",""))</f>
        <v>47</v>
      </c>
      <c r="AD779" s="5"/>
      <c r="AE779" s="5" t="str">
        <f>IF(ISBLANK(M779),"",IF(ISBLANK(N779),"",N779 &amp; " ") &amp; M779 &amp; " built in " &amp;R779 &amp; " on a tract of land called " &amp; S779 &amp; " patented by " &amp; TRIM(T779) &amp; " in " &amp; U779 &amp; ";  Original owner(s): " &amp; Q779)</f>
        <v>Privately-owned Tuscan-style Victorian stuccoed frame house designed by Nathan G. Starkweather built in 1857 on a tract of land called Freeborns Progress patented by  in  Thomas  Freeborn;  Original owner(s): Dr. Arthur Pue had the house built on property inherited from his mother Mary Dorsey Pue who was a daughter of Caleb Dorsey</v>
      </c>
      <c r="AF779" s="5" t="str">
        <f>"https://mht.maryland.gov/secure/medusa/PDF/Howard/"&amp;B779&amp;".pdf"</f>
        <v>https://mht.maryland.gov/secure/medusa/PDF/Howard/HO-047.pdf</v>
      </c>
    </row>
    <row r="780" spans="1:32" ht="57.6" x14ac:dyDescent="0.55000000000000004">
      <c r="A780" s="103" t="str">
        <f>HYPERLINK(AF780,B780)</f>
        <v>HO-1039</v>
      </c>
      <c r="B780" t="s">
        <v>2193</v>
      </c>
      <c r="C780">
        <f>IFERROR(VALUE(SUBSTITUTE(B780,"HO-","")),9999)</f>
        <v>1039</v>
      </c>
      <c r="D780" s="4" t="s">
        <v>2194</v>
      </c>
      <c r="E780" s="4" t="s">
        <v>2195</v>
      </c>
      <c r="F780" s="22" t="s">
        <v>3382</v>
      </c>
      <c r="G780" s="4" t="s">
        <v>3383</v>
      </c>
      <c r="H780" s="4" t="s">
        <v>376</v>
      </c>
      <c r="I780" s="4" t="s">
        <v>136</v>
      </c>
      <c r="J780" s="4"/>
      <c r="K780" s="4"/>
      <c r="L780" s="4" t="s">
        <v>975</v>
      </c>
      <c r="M780" s="4"/>
      <c r="N780" s="4"/>
      <c r="O780" s="4"/>
      <c r="P780" s="4"/>
      <c r="Q780" s="4"/>
      <c r="R780" s="22"/>
      <c r="S780" s="4"/>
      <c r="T780" s="4" t="str">
        <f>IFERROR(VLOOKUP(UPPER(S780),LandGrants[],7,FALSE),"")</f>
        <v/>
      </c>
      <c r="U780" s="4" t="str">
        <f>IFERROR(VLOOKUP(S780,LandGrants[],9,FALSE),"")</f>
        <v/>
      </c>
      <c r="V780" s="5"/>
      <c r="W780" s="5"/>
      <c r="X780" s="5"/>
      <c r="Y780" s="5"/>
      <c r="Z780" s="5"/>
      <c r="AA780" s="5"/>
      <c r="AB780" s="5"/>
      <c r="AC780" s="5">
        <f>VALUE(SUBSTITUTE(SUBSTITUTE(SUBSTITUTE(RIGHT(B780,4),"HO",""),"O",""),"-",""))</f>
        <v>1039</v>
      </c>
      <c r="AD780" s="5"/>
      <c r="AE780" s="5" t="str">
        <f>IF(ISBLANK(M780),"",IF(ISBLANK(N780),"",N780 &amp; " ") &amp; M780 &amp; " built in " &amp;R780 &amp; " on a tract of land called " &amp; S780 &amp; " patented by " &amp; TRIM(T780) &amp; " in " &amp; U780 &amp; ";  Original owner(s): " &amp; Q780)</f>
        <v/>
      </c>
      <c r="AF780" s="5" t="str">
        <f>"https://mht.maryland.gov/secure/medusa/PDF/Howard/"&amp;B780&amp;".pdf"</f>
        <v>https://mht.maryland.gov/secure/medusa/PDF/Howard/HO-1039.pdf</v>
      </c>
    </row>
    <row r="781" spans="1:32" ht="57.6" x14ac:dyDescent="0.55000000000000004">
      <c r="A781" s="103" t="str">
        <f>HYPERLINK(AF781,B781)</f>
        <v>HO-1020</v>
      </c>
      <c r="B781" t="s">
        <v>2196</v>
      </c>
      <c r="C781">
        <f>IFERROR(VALUE(SUBSTITUTE(B781,"HO-","")),9999)</f>
        <v>1020</v>
      </c>
      <c r="D781" s="4" t="s">
        <v>2197</v>
      </c>
      <c r="E781" s="4" t="s">
        <v>2198</v>
      </c>
      <c r="F781" s="22" t="s">
        <v>3384</v>
      </c>
      <c r="G781" s="4" t="s">
        <v>3385</v>
      </c>
      <c r="H781" s="4" t="s">
        <v>40</v>
      </c>
      <c r="I781" s="4" t="s">
        <v>136</v>
      </c>
      <c r="J781" s="4"/>
      <c r="K781" s="4"/>
      <c r="L781" s="4" t="s">
        <v>975</v>
      </c>
      <c r="M781" s="4" t="s">
        <v>10250</v>
      </c>
      <c r="N781" s="4" t="s">
        <v>5973</v>
      </c>
      <c r="O781" s="4">
        <v>2011</v>
      </c>
      <c r="P781" s="4" t="s">
        <v>10251</v>
      </c>
      <c r="Q781" s="4" t="s">
        <v>10247</v>
      </c>
      <c r="R781" s="22" t="s">
        <v>10248</v>
      </c>
      <c r="S781" s="4" t="s">
        <v>10245</v>
      </c>
      <c r="T781" s="4" t="str">
        <f>IFERROR(VLOOKUP(UPPER(S781),LandGrants[],7,FALSE),"")</f>
        <v>1799-01</v>
      </c>
      <c r="U781" s="4" t="str">
        <f>IFERROR(VLOOKUP(S781,LandGrants[],9,FALSE),"")</f>
        <v xml:space="preserve"> John Cord</v>
      </c>
      <c r="V781" s="5"/>
      <c r="W781" s="5"/>
      <c r="X781" s="5"/>
      <c r="Y781" s="5"/>
      <c r="Z781" s="5"/>
      <c r="AA781" s="5"/>
      <c r="AB781" s="5"/>
      <c r="AC781" s="5">
        <f>VALUE(SUBSTITUTE(SUBSTITUTE(SUBSTITUTE(RIGHT(B781,4),"HO",""),"O",""),"-",""))</f>
        <v>1020</v>
      </c>
      <c r="AD781" s="5"/>
      <c r="AE781" s="5" t="e">
        <f>IF(ISBLANK(#REF!),"",IF(ISBLANK(N781),"",N781 &amp; " ") &amp;#REF! &amp; " built in " &amp;R781 &amp; " on a tract of land called " &amp; S781 &amp; " patented by " &amp; TRIM(T781) &amp; " in " &amp; U781 &amp; ";  Original owner(s): " &amp; Q781)</f>
        <v>#REF!</v>
      </c>
      <c r="AF781" s="5" t="str">
        <f>"https://mht.maryland.gov/secure/medusa/PDF/Howard/"&amp;B781&amp;".pdf"</f>
        <v>https://mht.maryland.gov/secure/medusa/PDF/Howard/HO-1020.pdf</v>
      </c>
    </row>
    <row r="782" spans="1:32" ht="57.6" x14ac:dyDescent="0.55000000000000004">
      <c r="A782" s="103" t="str">
        <f>HYPERLINK(AF782,B782)</f>
        <v>HO-104</v>
      </c>
      <c r="B782" t="s">
        <v>2199</v>
      </c>
      <c r="C782">
        <f>IFERROR(VALUE(SUBSTITUTE(B782,"HO-","")),9999)</f>
        <v>104</v>
      </c>
      <c r="D782" s="4" t="s">
        <v>2200</v>
      </c>
      <c r="E782" s="4" t="s">
        <v>2201</v>
      </c>
      <c r="F782" s="22" t="s">
        <v>3386</v>
      </c>
      <c r="G782" s="4" t="s">
        <v>3387</v>
      </c>
      <c r="H782" s="4" t="s">
        <v>51</v>
      </c>
      <c r="I782" s="4" t="s">
        <v>136</v>
      </c>
      <c r="J782" s="4"/>
      <c r="K782" s="4"/>
      <c r="L782" s="4" t="s">
        <v>975</v>
      </c>
      <c r="M782" s="4"/>
      <c r="N782" s="4"/>
      <c r="O782" s="4"/>
      <c r="P782" s="4"/>
      <c r="Q782" s="4"/>
      <c r="R782" s="22"/>
      <c r="S782" s="4"/>
      <c r="T782" s="4" t="str">
        <f>IFERROR(VLOOKUP(UPPER(S782),LandGrants[],7,FALSE),"")</f>
        <v/>
      </c>
      <c r="U782" s="4" t="str">
        <f>IFERROR(VLOOKUP(S782,LandGrants[],9,FALSE),"")</f>
        <v/>
      </c>
      <c r="V782" s="5"/>
      <c r="W782" s="5"/>
      <c r="X782" s="5"/>
      <c r="Y782" s="5"/>
      <c r="Z782" s="5"/>
      <c r="AA782" s="5"/>
      <c r="AB782" s="5"/>
      <c r="AC782" s="5">
        <f>VALUE(SUBSTITUTE(SUBSTITUTE(SUBSTITUTE(RIGHT(B782,4),"HO",""),"O",""),"-",""))</f>
        <v>104</v>
      </c>
      <c r="AD782" s="5"/>
      <c r="AE782" s="5" t="str">
        <f>IF(ISBLANK(M782),"",IF(ISBLANK(N782),"",N782 &amp; " ") &amp; M782 &amp; " built in " &amp;R782 &amp; " on a tract of land called " &amp; S782 &amp; " patented by " &amp; TRIM(T782) &amp; " in " &amp; U782 &amp; ";  Original owner(s): " &amp; Q782)</f>
        <v/>
      </c>
      <c r="AF782" s="5" t="str">
        <f>"https://mht.maryland.gov/secure/medusa/PDF/Howard/"&amp;B782&amp;".pdf"</f>
        <v>https://mht.maryland.gov/secure/medusa/PDF/Howard/HO-104.pdf</v>
      </c>
    </row>
    <row r="783" spans="1:32" ht="57.6" x14ac:dyDescent="0.55000000000000004">
      <c r="A783" s="103" t="str">
        <f>HYPERLINK(AF783,B783)</f>
        <v>HO-819</v>
      </c>
      <c r="B783" t="s">
        <v>2202</v>
      </c>
      <c r="C783">
        <f>IFERROR(VALUE(SUBSTITUTE(B783,"HO-","")),9999)</f>
        <v>819</v>
      </c>
      <c r="D783" s="4" t="s">
        <v>2203</v>
      </c>
      <c r="E783" s="4" t="s">
        <v>2204</v>
      </c>
      <c r="F783" s="22" t="s">
        <v>3388</v>
      </c>
      <c r="G783" s="4" t="s">
        <v>2739</v>
      </c>
      <c r="H783" s="4" t="s">
        <v>212</v>
      </c>
      <c r="I783" s="4" t="s">
        <v>136</v>
      </c>
      <c r="J783" s="4"/>
      <c r="K783" s="4"/>
      <c r="L783" s="4" t="s">
        <v>2585</v>
      </c>
      <c r="M783" s="4"/>
      <c r="N783" s="4"/>
      <c r="O783" s="4"/>
      <c r="P783" s="4"/>
      <c r="Q783" s="4"/>
      <c r="R783" s="22"/>
      <c r="S783" s="4"/>
      <c r="T783" s="4" t="str">
        <f>IFERROR(VLOOKUP(UPPER(S783),LandGrants[],7,FALSE),"")</f>
        <v/>
      </c>
      <c r="U783" s="4" t="str">
        <f>IFERROR(VLOOKUP(S783,LandGrants[],9,FALSE),"")</f>
        <v/>
      </c>
      <c r="V783" s="5"/>
      <c r="W783" s="5"/>
      <c r="X783" s="5"/>
      <c r="Y783" s="5"/>
      <c r="Z783" s="5"/>
      <c r="AA783" s="5"/>
      <c r="AB783" s="5"/>
      <c r="AC783" s="5">
        <f>VALUE(SUBSTITUTE(SUBSTITUTE(SUBSTITUTE(RIGHT(B783,4),"HO",""),"O",""),"-",""))</f>
        <v>819</v>
      </c>
      <c r="AD783" s="5"/>
      <c r="AE783" s="5" t="str">
        <f>IF(ISBLANK(M783),"",IF(ISBLANK(N783),"",N783 &amp; " ") &amp; M783 &amp; " built in " &amp;R783 &amp; " on a tract of land called " &amp; S783 &amp; " patented by " &amp; TRIM(T783) &amp; " in " &amp; U783 &amp; ";  Original owner(s): " &amp; Q783)</f>
        <v/>
      </c>
      <c r="AF783" s="5" t="str">
        <f>"https://mht.maryland.gov/secure/medusa/PDF/Howard/"&amp;B783&amp;".pdf"</f>
        <v>https://mht.maryland.gov/secure/medusa/PDF/Howard/HO-819.pdf</v>
      </c>
    </row>
    <row r="784" spans="1:32" ht="57.6" x14ac:dyDescent="0.55000000000000004">
      <c r="A784" s="103" t="str">
        <f>HYPERLINK(AF784,B784)</f>
        <v>HO-481</v>
      </c>
      <c r="B784" t="s">
        <v>2205</v>
      </c>
      <c r="C784">
        <f>IFERROR(VALUE(SUBSTITUTE(B784,"HO-","")),9999)</f>
        <v>481</v>
      </c>
      <c r="D784" s="4" t="s">
        <v>2206</v>
      </c>
      <c r="E784" s="4" t="s">
        <v>126</v>
      </c>
      <c r="F784" s="22" t="s">
        <v>2585</v>
      </c>
      <c r="G784" s="4" t="s">
        <v>126</v>
      </c>
      <c r="H784" s="4" t="s">
        <v>36</v>
      </c>
      <c r="I784" s="4"/>
      <c r="J784" s="4"/>
      <c r="K784" s="4"/>
      <c r="L784" s="4" t="s">
        <v>975</v>
      </c>
      <c r="M784" s="4"/>
      <c r="N784" s="4"/>
      <c r="O784" s="4"/>
      <c r="P784" s="4"/>
      <c r="Q784" s="4"/>
      <c r="R784" s="22"/>
      <c r="S784" s="4"/>
      <c r="T784" s="4" t="str">
        <f>IFERROR(VLOOKUP(UPPER(S784),LandGrants[],7,FALSE),"")</f>
        <v/>
      </c>
      <c r="U784" s="4" t="str">
        <f>IFERROR(VLOOKUP(S784,LandGrants[],9,FALSE),"")</f>
        <v/>
      </c>
      <c r="V784" s="5"/>
      <c r="W784" s="5"/>
      <c r="X784" s="5"/>
      <c r="Y784" s="5"/>
      <c r="Z784" s="5"/>
      <c r="AA784" s="5"/>
      <c r="AB784" s="5"/>
      <c r="AC784" s="5">
        <f>VALUE(SUBSTITUTE(SUBSTITUTE(SUBSTITUTE(RIGHT(B784,4),"HO",""),"O",""),"-",""))</f>
        <v>481</v>
      </c>
      <c r="AD784" s="5"/>
      <c r="AE784" s="5" t="str">
        <f>IF(ISBLANK(M784),"",IF(ISBLANK(N784),"",N784 &amp; " ") &amp; M784 &amp; " built in " &amp;R784 &amp; " on a tract of land called " &amp; S784 &amp; " patented by " &amp; TRIM(T784) &amp; " in " &amp; U784 &amp; ";  Original owner(s): " &amp; Q784)</f>
        <v/>
      </c>
      <c r="AF784" s="5" t="str">
        <f>"https://mht.maryland.gov/secure/medusa/PDF/Howard/"&amp;B784&amp;".pdf"</f>
        <v>https://mht.maryland.gov/secure/medusa/PDF/Howard/HO-481.pdf</v>
      </c>
    </row>
    <row r="785" spans="1:32" ht="57.6" x14ac:dyDescent="0.55000000000000004">
      <c r="A785" s="103" t="str">
        <f>HYPERLINK(AF785,B785)</f>
        <v>HO-824</v>
      </c>
      <c r="B785" t="s">
        <v>2207</v>
      </c>
      <c r="C785">
        <f>IFERROR(VALUE(SUBSTITUTE(B785,"HO-","")),9999)</f>
        <v>824</v>
      </c>
      <c r="D785" s="4" t="s">
        <v>2208</v>
      </c>
      <c r="E785" s="4" t="s">
        <v>2209</v>
      </c>
      <c r="F785" s="22" t="s">
        <v>3389</v>
      </c>
      <c r="G785" s="4" t="s">
        <v>2739</v>
      </c>
      <c r="H785" s="4" t="s">
        <v>212</v>
      </c>
      <c r="I785" s="4" t="s">
        <v>136</v>
      </c>
      <c r="J785" s="4"/>
      <c r="K785" s="4"/>
      <c r="L785" s="4" t="s">
        <v>2585</v>
      </c>
      <c r="M785" s="4"/>
      <c r="N785" s="4"/>
      <c r="O785" s="4"/>
      <c r="P785" s="4"/>
      <c r="Q785" s="4"/>
      <c r="R785" s="22"/>
      <c r="S785" s="4"/>
      <c r="T785" s="4" t="str">
        <f>IFERROR(VLOOKUP(UPPER(S785),LandGrants[],7,FALSE),"")</f>
        <v/>
      </c>
      <c r="U785" s="4" t="str">
        <f>IFERROR(VLOOKUP(S785,LandGrants[],9,FALSE),"")</f>
        <v/>
      </c>
      <c r="V785" s="5"/>
      <c r="W785" s="5"/>
      <c r="X785" s="5"/>
      <c r="Y785" s="5"/>
      <c r="Z785" s="5"/>
      <c r="AA785" s="5"/>
      <c r="AB785" s="5"/>
      <c r="AC785" s="5">
        <f>VALUE(SUBSTITUTE(SUBSTITUTE(SUBSTITUTE(RIGHT(B785,4),"HO",""),"O",""),"-",""))</f>
        <v>824</v>
      </c>
      <c r="AD785" s="5"/>
      <c r="AE785" s="5" t="str">
        <f>IF(ISBLANK(M785),"",IF(ISBLANK(N785),"",N785 &amp; " ") &amp; M785 &amp; " built in " &amp;R785 &amp; " on a tract of land called " &amp; S785 &amp; " patented by " &amp; TRIM(T785) &amp; " in " &amp; U785 &amp; ";  Original owner(s): " &amp; Q785)</f>
        <v/>
      </c>
      <c r="AF785" s="5" t="str">
        <f>"https://mht.maryland.gov/secure/medusa/PDF/Howard/"&amp;B785&amp;".pdf"</f>
        <v>https://mht.maryland.gov/secure/medusa/PDF/Howard/HO-824.pdf</v>
      </c>
    </row>
    <row r="786" spans="1:32" ht="57.6" x14ac:dyDescent="0.55000000000000004">
      <c r="A786" s="103" t="str">
        <f>HYPERLINK(AF786,B786)</f>
        <v>HO-830</v>
      </c>
      <c r="B786" t="s">
        <v>2210</v>
      </c>
      <c r="C786">
        <f>IFERROR(VALUE(SUBSTITUTE(B786,"HO-","")),9999)</f>
        <v>830</v>
      </c>
      <c r="D786" s="4" t="s">
        <v>2211</v>
      </c>
      <c r="E786" s="4" t="s">
        <v>2212</v>
      </c>
      <c r="F786" s="22" t="s">
        <v>3390</v>
      </c>
      <c r="G786" s="4" t="s">
        <v>2739</v>
      </c>
      <c r="H786" s="4" t="s">
        <v>47</v>
      </c>
      <c r="I786" s="4" t="s">
        <v>136</v>
      </c>
      <c r="J786" s="4"/>
      <c r="K786" s="4"/>
      <c r="L786" s="4" t="s">
        <v>2585</v>
      </c>
      <c r="M786" s="4"/>
      <c r="N786" s="4"/>
      <c r="O786" s="4"/>
      <c r="P786" s="4"/>
      <c r="Q786" s="4"/>
      <c r="R786" s="22"/>
      <c r="S786" s="4"/>
      <c r="T786" s="4" t="str">
        <f>IFERROR(VLOOKUP(UPPER(S786),LandGrants[],7,FALSE),"")</f>
        <v/>
      </c>
      <c r="U786" s="4" t="str">
        <f>IFERROR(VLOOKUP(S786,LandGrants[],9,FALSE),"")</f>
        <v/>
      </c>
      <c r="V786" s="5"/>
      <c r="W786" s="5"/>
      <c r="X786" s="5"/>
      <c r="Y786" s="5"/>
      <c r="Z786" s="5"/>
      <c r="AA786" s="5"/>
      <c r="AB786" s="5"/>
      <c r="AC786" s="5">
        <f>VALUE(SUBSTITUTE(SUBSTITUTE(SUBSTITUTE(RIGHT(B786,4),"HO",""),"O",""),"-",""))</f>
        <v>830</v>
      </c>
      <c r="AD786" s="5"/>
      <c r="AE786" s="5" t="str">
        <f>IF(ISBLANK(M786),"",IF(ISBLANK(N786),"",N786 &amp; " ") &amp; M786 &amp; " built in " &amp;R786 &amp; " on a tract of land called " &amp; S786 &amp; " patented by " &amp; TRIM(T786) &amp; " in " &amp; U786 &amp; ";  Original owner(s): " &amp; Q786)</f>
        <v/>
      </c>
      <c r="AF786" s="5" t="str">
        <f>"https://mht.maryland.gov/secure/medusa/PDF/Howard/"&amp;B786&amp;".pdf"</f>
        <v>https://mht.maryland.gov/secure/medusa/PDF/Howard/HO-830.pdf</v>
      </c>
    </row>
    <row r="787" spans="1:32" ht="57.6" x14ac:dyDescent="0.55000000000000004">
      <c r="A787" s="103" t="str">
        <f>HYPERLINK(AF787,B787)</f>
        <v>HO-823</v>
      </c>
      <c r="B787" t="s">
        <v>2213</v>
      </c>
      <c r="C787">
        <f>IFERROR(VALUE(SUBSTITUTE(B787,"HO-","")),9999)</f>
        <v>823</v>
      </c>
      <c r="D787" s="4" t="s">
        <v>2214</v>
      </c>
      <c r="E787" s="4" t="s">
        <v>2215</v>
      </c>
      <c r="F787" s="22" t="s">
        <v>3391</v>
      </c>
      <c r="G787" s="4" t="s">
        <v>2739</v>
      </c>
      <c r="H787" s="4" t="s">
        <v>90</v>
      </c>
      <c r="I787" s="4" t="s">
        <v>136</v>
      </c>
      <c r="J787" s="4"/>
      <c r="K787" s="4"/>
      <c r="L787" s="4" t="s">
        <v>2585</v>
      </c>
      <c r="M787" s="4"/>
      <c r="N787" s="4"/>
      <c r="O787" s="4"/>
      <c r="P787" s="4"/>
      <c r="Q787" s="4"/>
      <c r="R787" s="22"/>
      <c r="S787" s="4"/>
      <c r="T787" s="4" t="str">
        <f>IFERROR(VLOOKUP(UPPER(S787),LandGrants[],7,FALSE),"")</f>
        <v/>
      </c>
      <c r="U787" s="4" t="str">
        <f>IFERROR(VLOOKUP(S787,LandGrants[],9,FALSE),"")</f>
        <v/>
      </c>
      <c r="V787" s="5"/>
      <c r="W787" s="5"/>
      <c r="X787" s="5"/>
      <c r="Y787" s="5"/>
      <c r="Z787" s="5"/>
      <c r="AA787" s="5"/>
      <c r="AB787" s="5"/>
      <c r="AC787" s="5">
        <f>VALUE(SUBSTITUTE(SUBSTITUTE(SUBSTITUTE(RIGHT(B787,4),"HO",""),"O",""),"-",""))</f>
        <v>823</v>
      </c>
      <c r="AD787" s="5"/>
      <c r="AE787" s="5" t="str">
        <f>IF(ISBLANK(M787),"",IF(ISBLANK(N787),"",N787 &amp; " ") &amp; M787 &amp; " built in " &amp;R787 &amp; " on a tract of land called " &amp; S787 &amp; " patented by " &amp; TRIM(T787) &amp; " in " &amp; U787 &amp; ";  Original owner(s): " &amp; Q787)</f>
        <v/>
      </c>
      <c r="AF787" s="5" t="str">
        <f>"https://mht.maryland.gov/secure/medusa/PDF/Howard/"&amp;B787&amp;".pdf"</f>
        <v>https://mht.maryland.gov/secure/medusa/PDF/Howard/HO-823.pdf</v>
      </c>
    </row>
    <row r="788" spans="1:32" ht="57.6" x14ac:dyDescent="0.55000000000000004">
      <c r="A788" s="103" t="str">
        <f>HYPERLINK(AF788,B788)</f>
        <v>HO-848</v>
      </c>
      <c r="B788" t="s">
        <v>2216</v>
      </c>
      <c r="C788">
        <f>IFERROR(VALUE(SUBSTITUTE(B788,"HO-","")),9999)</f>
        <v>848</v>
      </c>
      <c r="D788" s="4" t="s">
        <v>2217</v>
      </c>
      <c r="E788" s="4" t="s">
        <v>2218</v>
      </c>
      <c r="F788" s="22" t="s">
        <v>3392</v>
      </c>
      <c r="G788" s="4" t="s">
        <v>2739</v>
      </c>
      <c r="H788" s="4" t="s">
        <v>90</v>
      </c>
      <c r="I788" s="4" t="s">
        <v>136</v>
      </c>
      <c r="J788" s="4"/>
      <c r="K788" s="4"/>
      <c r="L788" s="4" t="s">
        <v>975</v>
      </c>
      <c r="M788" s="4"/>
      <c r="N788" s="4"/>
      <c r="O788" s="4"/>
      <c r="P788" s="4"/>
      <c r="Q788" s="4"/>
      <c r="R788" s="22"/>
      <c r="S788" s="4"/>
      <c r="T788" s="4" t="str">
        <f>IFERROR(VLOOKUP(UPPER(S788),LandGrants[],7,FALSE),"")</f>
        <v/>
      </c>
      <c r="U788" s="4" t="str">
        <f>IFERROR(VLOOKUP(S788,LandGrants[],9,FALSE),"")</f>
        <v/>
      </c>
      <c r="V788" s="5"/>
      <c r="W788" s="5"/>
      <c r="X788" s="5"/>
      <c r="Y788" s="5"/>
      <c r="Z788" s="5"/>
      <c r="AA788" s="5"/>
      <c r="AB788" s="5"/>
      <c r="AC788" s="5">
        <f>VALUE(SUBSTITUTE(SUBSTITUTE(SUBSTITUTE(RIGHT(B788,4),"HO",""),"O",""),"-",""))</f>
        <v>848</v>
      </c>
      <c r="AD788" s="5"/>
      <c r="AE788" s="5" t="str">
        <f>IF(ISBLANK(M788),"",IF(ISBLANK(N788),"",N788 &amp; " ") &amp; M788 &amp; " built in " &amp;R788 &amp; " on a tract of land called " &amp; S788 &amp; " patented by " &amp; TRIM(T788) &amp; " in " &amp; U788 &amp; ";  Original owner(s): " &amp; Q788)</f>
        <v/>
      </c>
      <c r="AF788" s="5" t="str">
        <f>"https://mht.maryland.gov/secure/medusa/PDF/Howard/"&amp;B788&amp;".pdf"</f>
        <v>https://mht.maryland.gov/secure/medusa/PDF/Howard/HO-848.pdf</v>
      </c>
    </row>
    <row r="789" spans="1:32" ht="57.6" x14ac:dyDescent="0.55000000000000004">
      <c r="A789" s="103" t="str">
        <f>HYPERLINK(AF789,B789)</f>
        <v>HO-818</v>
      </c>
      <c r="B789" t="s">
        <v>2219</v>
      </c>
      <c r="C789">
        <f>IFERROR(VALUE(SUBSTITUTE(B789,"HO-","")),9999)</f>
        <v>818</v>
      </c>
      <c r="D789" s="4" t="s">
        <v>2220</v>
      </c>
      <c r="E789" s="4" t="s">
        <v>2221</v>
      </c>
      <c r="F789" s="22" t="s">
        <v>3393</v>
      </c>
      <c r="G789" s="4" t="s">
        <v>2739</v>
      </c>
      <c r="H789" s="4" t="s">
        <v>212</v>
      </c>
      <c r="I789" s="4" t="s">
        <v>136</v>
      </c>
      <c r="J789" s="4"/>
      <c r="K789" s="4"/>
      <c r="L789" s="4" t="s">
        <v>2585</v>
      </c>
      <c r="M789" s="4"/>
      <c r="N789" s="4"/>
      <c r="O789" s="4"/>
      <c r="P789" s="4"/>
      <c r="Q789" s="4"/>
      <c r="R789" s="22"/>
      <c r="S789" s="4"/>
      <c r="T789" s="4" t="str">
        <f>IFERROR(VLOOKUP(UPPER(S789),LandGrants[],7,FALSE),"")</f>
        <v/>
      </c>
      <c r="U789" s="4" t="str">
        <f>IFERROR(VLOOKUP(S789,LandGrants[],9,FALSE),"")</f>
        <v/>
      </c>
      <c r="V789" s="5"/>
      <c r="W789" s="5"/>
      <c r="X789" s="5"/>
      <c r="Y789" s="5"/>
      <c r="Z789" s="5"/>
      <c r="AA789" s="5"/>
      <c r="AB789" s="5"/>
      <c r="AC789" s="5">
        <f>VALUE(SUBSTITUTE(SUBSTITUTE(SUBSTITUTE(RIGHT(B789,4),"HO",""),"O",""),"-",""))</f>
        <v>818</v>
      </c>
      <c r="AD789" s="5"/>
      <c r="AE789" s="5" t="str">
        <f>IF(ISBLANK(M789),"",IF(ISBLANK(N789),"",N789 &amp; " ") &amp; M789 &amp; " built in " &amp;R789 &amp; " on a tract of land called " &amp; S789 &amp; " patented by " &amp; TRIM(T789) &amp; " in " &amp; U789 &amp; ";  Original owner(s): " &amp; Q789)</f>
        <v/>
      </c>
      <c r="AF789" s="5" t="str">
        <f>"https://mht.maryland.gov/secure/medusa/PDF/Howard/"&amp;B789&amp;".pdf"</f>
        <v>https://mht.maryland.gov/secure/medusa/PDF/Howard/HO-818.pdf</v>
      </c>
    </row>
    <row r="790" spans="1:32" ht="57.6" x14ac:dyDescent="0.55000000000000004">
      <c r="A790" s="103" t="str">
        <f>HYPERLINK(AF790,B790)</f>
        <v>HO-832</v>
      </c>
      <c r="B790" t="s">
        <v>2222</v>
      </c>
      <c r="C790">
        <f>IFERROR(VALUE(SUBSTITUTE(B790,"HO-","")),9999)</f>
        <v>832</v>
      </c>
      <c r="D790" s="4" t="s">
        <v>2223</v>
      </c>
      <c r="E790" s="4" t="s">
        <v>2224</v>
      </c>
      <c r="F790" s="22" t="s">
        <v>3394</v>
      </c>
      <c r="G790" s="4" t="s">
        <v>2739</v>
      </c>
      <c r="H790" s="4" t="s">
        <v>47</v>
      </c>
      <c r="I790" s="4" t="s">
        <v>136</v>
      </c>
      <c r="J790" s="4"/>
      <c r="K790" s="4"/>
      <c r="L790" s="4" t="s">
        <v>2585</v>
      </c>
      <c r="M790" s="4"/>
      <c r="N790" s="4"/>
      <c r="O790" s="4"/>
      <c r="P790" s="4"/>
      <c r="Q790" s="4"/>
      <c r="R790" s="22"/>
      <c r="S790" s="4"/>
      <c r="T790" s="4" t="str">
        <f>IFERROR(VLOOKUP(UPPER(S790),LandGrants[],7,FALSE),"")</f>
        <v/>
      </c>
      <c r="U790" s="4" t="str">
        <f>IFERROR(VLOOKUP(S790,LandGrants[],9,FALSE),"")</f>
        <v/>
      </c>
      <c r="V790" s="5"/>
      <c r="W790" s="5"/>
      <c r="X790" s="5"/>
      <c r="Y790" s="5"/>
      <c r="Z790" s="5"/>
      <c r="AA790" s="5"/>
      <c r="AB790" s="5"/>
      <c r="AC790" s="5">
        <f>VALUE(SUBSTITUTE(SUBSTITUTE(SUBSTITUTE(RIGHT(B790,4),"HO",""),"O",""),"-",""))</f>
        <v>832</v>
      </c>
      <c r="AD790" s="5"/>
      <c r="AE790" s="5" t="str">
        <f>IF(ISBLANK(M790),"",IF(ISBLANK(N790),"",N790 &amp; " ") &amp; M790 &amp; " built in " &amp;R790 &amp; " on a tract of land called " &amp; S790 &amp; " patented by " &amp; TRIM(T790) &amp; " in " &amp; U790 &amp; ";  Original owner(s): " &amp; Q790)</f>
        <v/>
      </c>
      <c r="AF790" s="5" t="str">
        <f>"https://mht.maryland.gov/secure/medusa/PDF/Howard/"&amp;B790&amp;".pdf"</f>
        <v>https://mht.maryland.gov/secure/medusa/PDF/Howard/HO-832.pdf</v>
      </c>
    </row>
    <row r="791" spans="1:32" ht="57.6" x14ac:dyDescent="0.55000000000000004">
      <c r="A791" s="103" t="str">
        <f>HYPERLINK(AF791,B791)</f>
        <v>HO-826</v>
      </c>
      <c r="B791" t="s">
        <v>2225</v>
      </c>
      <c r="C791">
        <f>IFERROR(VALUE(SUBSTITUTE(B791,"HO-","")),9999)</f>
        <v>826</v>
      </c>
      <c r="D791" s="4" t="s">
        <v>2226</v>
      </c>
      <c r="E791" s="4" t="s">
        <v>2227</v>
      </c>
      <c r="F791" s="22" t="s">
        <v>3361</v>
      </c>
      <c r="G791" s="4" t="s">
        <v>2739</v>
      </c>
      <c r="H791" s="4" t="s">
        <v>90</v>
      </c>
      <c r="I791" s="4" t="s">
        <v>136</v>
      </c>
      <c r="J791" s="4"/>
      <c r="K791" s="4"/>
      <c r="L791" s="4" t="s">
        <v>2585</v>
      </c>
      <c r="M791" s="4"/>
      <c r="N791" s="4"/>
      <c r="O791" s="4"/>
      <c r="P791" s="4"/>
      <c r="Q791" s="4"/>
      <c r="R791" s="22"/>
      <c r="S791" s="4"/>
      <c r="T791" s="4" t="str">
        <f>IFERROR(VLOOKUP(UPPER(S791),LandGrants[],7,FALSE),"")</f>
        <v/>
      </c>
      <c r="U791" s="4" t="str">
        <f>IFERROR(VLOOKUP(S791,LandGrants[],9,FALSE),"")</f>
        <v/>
      </c>
      <c r="V791" s="5"/>
      <c r="W791" s="5"/>
      <c r="X791" s="5"/>
      <c r="Y791" s="5"/>
      <c r="Z791" s="5"/>
      <c r="AA791" s="5"/>
      <c r="AB791" s="5"/>
      <c r="AC791" s="5">
        <f>VALUE(SUBSTITUTE(SUBSTITUTE(SUBSTITUTE(RIGHT(B791,4),"HO",""),"O",""),"-",""))</f>
        <v>826</v>
      </c>
      <c r="AD791" s="5"/>
      <c r="AE791" s="5" t="str">
        <f>IF(ISBLANK(M791),"",IF(ISBLANK(N791),"",N791 &amp; " ") &amp; M791 &amp; " built in " &amp;R791 &amp; " on a tract of land called " &amp; S791 &amp; " patented by " &amp; TRIM(T791) &amp; " in " &amp; U791 &amp; ";  Original owner(s): " &amp; Q791)</f>
        <v/>
      </c>
      <c r="AF791" s="5" t="str">
        <f>"https://mht.maryland.gov/secure/medusa/PDF/Howard/"&amp;B791&amp;".pdf"</f>
        <v>https://mht.maryland.gov/secure/medusa/PDF/Howard/HO-826.pdf</v>
      </c>
    </row>
    <row r="792" spans="1:32" ht="57.6" x14ac:dyDescent="0.55000000000000004">
      <c r="A792" s="103" t="str">
        <f>HYPERLINK(AF792,B792)</f>
        <v>HO-061</v>
      </c>
      <c r="B792" t="s">
        <v>10207</v>
      </c>
      <c r="C792">
        <f>IFERROR(VALUE(SUBSTITUTE(B792,"HO-","")),9999)</f>
        <v>61</v>
      </c>
      <c r="D792" s="4" t="s">
        <v>2228</v>
      </c>
      <c r="E792" s="4" t="s">
        <v>2229</v>
      </c>
      <c r="F792" s="22" t="s">
        <v>2714</v>
      </c>
      <c r="G792" s="4" t="s">
        <v>2649</v>
      </c>
      <c r="H792" s="4" t="s">
        <v>40</v>
      </c>
      <c r="I792" s="4" t="s">
        <v>136</v>
      </c>
      <c r="J792" s="4"/>
      <c r="K792" s="4"/>
      <c r="L792" s="4" t="s">
        <v>975</v>
      </c>
      <c r="M792" s="4"/>
      <c r="N792" s="4"/>
      <c r="O792" s="4"/>
      <c r="P792" s="4"/>
      <c r="Q792" s="4"/>
      <c r="R792" s="22"/>
      <c r="S792" s="4"/>
      <c r="T792" s="4" t="str">
        <f>IFERROR(VLOOKUP(UPPER(S792),LandGrants[],7,FALSE),"")</f>
        <v/>
      </c>
      <c r="U792" s="4" t="str">
        <f>IFERROR(VLOOKUP(S792,LandGrants[],9,FALSE),"")</f>
        <v/>
      </c>
      <c r="V792" s="5"/>
      <c r="W792" s="5"/>
      <c r="X792" s="5"/>
      <c r="Y792" s="5"/>
      <c r="Z792" s="5"/>
      <c r="AA792" s="5"/>
      <c r="AB792" s="5"/>
      <c r="AC792" s="5">
        <f>VALUE(SUBSTITUTE(SUBSTITUTE(SUBSTITUTE(RIGHT(B792,4),"HO",""),"O",""),"-",""))</f>
        <v>61</v>
      </c>
      <c r="AD792" s="5"/>
      <c r="AE792" s="5" t="str">
        <f>IF(ISBLANK(M792),"",IF(ISBLANK(N792),"",N792 &amp; " ") &amp; M792 &amp; " built in " &amp;R792 &amp; " on a tract of land called " &amp; S792 &amp; " patented by " &amp; TRIM(T792) &amp; " in " &amp; U792 &amp; ";  Original owner(s): " &amp; Q792)</f>
        <v/>
      </c>
      <c r="AF792" s="5" t="str">
        <f>"https://mht.maryland.gov/secure/medusa/PDF/Howard/"&amp;B792&amp;".pdf"</f>
        <v>https://mht.maryland.gov/secure/medusa/PDF/Howard/HO-061.pdf</v>
      </c>
    </row>
    <row r="793" spans="1:32" ht="57.6" x14ac:dyDescent="0.55000000000000004">
      <c r="A793" s="103" t="str">
        <f>HYPERLINK(AF793,B793)</f>
        <v>HO-450</v>
      </c>
      <c r="B793" t="s">
        <v>2230</v>
      </c>
      <c r="C793">
        <f>IFERROR(VALUE(SUBSTITUTE(B793,"HO-","")),9999)</f>
        <v>450</v>
      </c>
      <c r="D793" s="4" t="s">
        <v>2231</v>
      </c>
      <c r="E793" s="4" t="s">
        <v>2232</v>
      </c>
      <c r="F793" s="22" t="s">
        <v>3395</v>
      </c>
      <c r="G793" s="4" t="s">
        <v>2711</v>
      </c>
      <c r="H793" s="4" t="s">
        <v>47</v>
      </c>
      <c r="I793" s="4"/>
      <c r="J793" s="4"/>
      <c r="K793" s="4"/>
      <c r="L793" s="4" t="s">
        <v>975</v>
      </c>
      <c r="M793" s="4"/>
      <c r="N793" s="4"/>
      <c r="O793" s="4"/>
      <c r="P793" s="4"/>
      <c r="Q793" s="4"/>
      <c r="R793" s="22"/>
      <c r="S793" s="4"/>
      <c r="T793" s="4" t="str">
        <f>IFERROR(VLOOKUP(UPPER(S793),LandGrants[],7,FALSE),"")</f>
        <v/>
      </c>
      <c r="U793" s="4" t="str">
        <f>IFERROR(VLOOKUP(S793,LandGrants[],9,FALSE),"")</f>
        <v/>
      </c>
      <c r="V793" s="5"/>
      <c r="W793" s="5"/>
      <c r="X793" s="5"/>
      <c r="Y793" s="5"/>
      <c r="Z793" s="5"/>
      <c r="AA793" s="5"/>
      <c r="AB793" s="5"/>
      <c r="AC793" s="5">
        <f>VALUE(SUBSTITUTE(SUBSTITUTE(SUBSTITUTE(RIGHT(B793,4),"HO",""),"O",""),"-",""))</f>
        <v>450</v>
      </c>
      <c r="AD793" s="5"/>
      <c r="AE793" s="5" t="str">
        <f>IF(ISBLANK(M793),"",IF(ISBLANK(N793),"",N793 &amp; " ") &amp; M793 &amp; " built in " &amp;R793 &amp; " on a tract of land called " &amp; S793 &amp; " patented by " &amp; TRIM(T793) &amp; " in " &amp; U793 &amp; ";  Original owner(s): " &amp; Q793)</f>
        <v/>
      </c>
      <c r="AF793" s="5" t="str">
        <f>"https://mht.maryland.gov/secure/medusa/PDF/Howard/"&amp;B793&amp;".pdf"</f>
        <v>https://mht.maryland.gov/secure/medusa/PDF/Howard/HO-450.pdf</v>
      </c>
    </row>
    <row r="794" spans="1:32" ht="57.6" x14ac:dyDescent="0.55000000000000004">
      <c r="A794" s="103" t="str">
        <f>HYPERLINK(AF794,B794)</f>
        <v>HO-827</v>
      </c>
      <c r="B794" t="s">
        <v>2233</v>
      </c>
      <c r="C794">
        <f>IFERROR(VALUE(SUBSTITUTE(B794,"HO-","")),9999)</f>
        <v>827</v>
      </c>
      <c r="D794" s="4" t="s">
        <v>2234</v>
      </c>
      <c r="E794" s="4" t="s">
        <v>2235</v>
      </c>
      <c r="F794" s="22" t="s">
        <v>3396</v>
      </c>
      <c r="G794" s="4" t="s">
        <v>2739</v>
      </c>
      <c r="H794" s="4" t="s">
        <v>90</v>
      </c>
      <c r="I794" s="4" t="s">
        <v>136</v>
      </c>
      <c r="J794" s="4"/>
      <c r="K794" s="4"/>
      <c r="L794" s="4" t="s">
        <v>2592</v>
      </c>
      <c r="M794" s="4"/>
      <c r="N794" s="4"/>
      <c r="O794" s="4"/>
      <c r="P794" s="4"/>
      <c r="Q794" s="4"/>
      <c r="R794" s="22"/>
      <c r="S794" s="4"/>
      <c r="T794" s="4" t="str">
        <f>IFERROR(VLOOKUP(UPPER(S794),LandGrants[],7,FALSE),"")</f>
        <v/>
      </c>
      <c r="U794" s="4" t="str">
        <f>IFERROR(VLOOKUP(S794,LandGrants[],9,FALSE),"")</f>
        <v/>
      </c>
      <c r="V794" s="5"/>
      <c r="W794" s="5"/>
      <c r="X794" s="5"/>
      <c r="Y794" s="5"/>
      <c r="Z794" s="5"/>
      <c r="AA794" s="5"/>
      <c r="AB794" s="5"/>
      <c r="AC794" s="5">
        <f>VALUE(SUBSTITUTE(SUBSTITUTE(SUBSTITUTE(RIGHT(B794,4),"HO",""),"O",""),"-",""))</f>
        <v>827</v>
      </c>
      <c r="AD794" s="5"/>
      <c r="AE794" s="5" t="str">
        <f>IF(ISBLANK(M794),"",IF(ISBLANK(N794),"",N794 &amp; " ") &amp; M794 &amp; " built in " &amp;R794 &amp; " on a tract of land called " &amp; S794 &amp; " patented by " &amp; TRIM(T794) &amp; " in " &amp; U794 &amp; ";  Original owner(s): " &amp; Q794)</f>
        <v/>
      </c>
      <c r="AF794" s="5" t="str">
        <f>"https://mht.maryland.gov/secure/medusa/PDF/Howard/"&amp;B794&amp;".pdf"</f>
        <v>https://mht.maryland.gov/secure/medusa/PDF/Howard/HO-827.pdf</v>
      </c>
    </row>
    <row r="795" spans="1:32" ht="57.6" x14ac:dyDescent="0.55000000000000004">
      <c r="A795" s="103" t="str">
        <f>HYPERLINK(AF795,B795)</f>
        <v>HO-821</v>
      </c>
      <c r="B795" t="s">
        <v>2236</v>
      </c>
      <c r="C795">
        <f>IFERROR(VALUE(SUBSTITUTE(B795,"HO-","")),9999)</f>
        <v>821</v>
      </c>
      <c r="D795" s="4" t="s">
        <v>2237</v>
      </c>
      <c r="E795" s="4" t="s">
        <v>2238</v>
      </c>
      <c r="F795" s="22" t="s">
        <v>3397</v>
      </c>
      <c r="G795" s="4" t="s">
        <v>2739</v>
      </c>
      <c r="H795" s="4" t="s">
        <v>212</v>
      </c>
      <c r="I795" s="4" t="s">
        <v>136</v>
      </c>
      <c r="J795" s="4"/>
      <c r="K795" s="4"/>
      <c r="L795" s="4" t="s">
        <v>2585</v>
      </c>
      <c r="M795" s="4"/>
      <c r="N795" s="4"/>
      <c r="O795" s="4"/>
      <c r="P795" s="4"/>
      <c r="Q795" s="4"/>
      <c r="R795" s="22"/>
      <c r="S795" s="4"/>
      <c r="T795" s="4" t="str">
        <f>IFERROR(VLOOKUP(UPPER(S795),LandGrants[],7,FALSE),"")</f>
        <v/>
      </c>
      <c r="U795" s="4" t="str">
        <f>IFERROR(VLOOKUP(S795,LandGrants[],9,FALSE),"")</f>
        <v/>
      </c>
      <c r="V795" s="5"/>
      <c r="W795" s="5"/>
      <c r="X795" s="5"/>
      <c r="Y795" s="5"/>
      <c r="Z795" s="5"/>
      <c r="AA795" s="5"/>
      <c r="AB795" s="5"/>
      <c r="AC795" s="5">
        <f>VALUE(SUBSTITUTE(SUBSTITUTE(SUBSTITUTE(RIGHT(B795,4),"HO",""),"O",""),"-",""))</f>
        <v>821</v>
      </c>
      <c r="AD795" s="5"/>
      <c r="AE795" s="5" t="str">
        <f>IF(ISBLANK(M795),"",IF(ISBLANK(N795),"",N795 &amp; " ") &amp; M795 &amp; " built in " &amp;R795 &amp; " on a tract of land called " &amp; S795 &amp; " patented by " &amp; TRIM(T795) &amp; " in " &amp; U795 &amp; ";  Original owner(s): " &amp; Q795)</f>
        <v/>
      </c>
      <c r="AF795" s="5" t="str">
        <f>"https://mht.maryland.gov/secure/medusa/PDF/Howard/"&amp;B795&amp;".pdf"</f>
        <v>https://mht.maryland.gov/secure/medusa/PDF/Howard/HO-821.pdf</v>
      </c>
    </row>
    <row r="796" spans="1:32" ht="57.6" x14ac:dyDescent="0.55000000000000004">
      <c r="A796" s="103" t="str">
        <f>HYPERLINK(AF796,B796)</f>
        <v>HO-831</v>
      </c>
      <c r="B796" t="s">
        <v>2239</v>
      </c>
      <c r="C796">
        <f>IFERROR(VALUE(SUBSTITUTE(B796,"HO-","")),9999)</f>
        <v>831</v>
      </c>
      <c r="D796" s="4" t="s">
        <v>2240</v>
      </c>
      <c r="E796" s="4" t="s">
        <v>2241</v>
      </c>
      <c r="F796" s="22" t="s">
        <v>3398</v>
      </c>
      <c r="G796" s="4" t="s">
        <v>2739</v>
      </c>
      <c r="H796" s="4" t="s">
        <v>47</v>
      </c>
      <c r="I796" s="4" t="s">
        <v>136</v>
      </c>
      <c r="J796" s="4"/>
      <c r="K796" s="4"/>
      <c r="L796" s="4" t="s">
        <v>2585</v>
      </c>
      <c r="M796" s="4"/>
      <c r="N796" s="4"/>
      <c r="O796" s="4"/>
      <c r="P796" s="4"/>
      <c r="Q796" s="4"/>
      <c r="R796" s="22"/>
      <c r="S796" s="4"/>
      <c r="T796" s="4" t="str">
        <f>IFERROR(VLOOKUP(UPPER(S796),LandGrants[],7,FALSE),"")</f>
        <v/>
      </c>
      <c r="U796" s="4" t="str">
        <f>IFERROR(VLOOKUP(S796,LandGrants[],9,FALSE),"")</f>
        <v/>
      </c>
      <c r="V796" s="5"/>
      <c r="W796" s="5"/>
      <c r="X796" s="5"/>
      <c r="Y796" s="5"/>
      <c r="Z796" s="5"/>
      <c r="AA796" s="5"/>
      <c r="AB796" s="5"/>
      <c r="AC796" s="5">
        <f>VALUE(SUBSTITUTE(SUBSTITUTE(SUBSTITUTE(RIGHT(B796,4),"HO",""),"O",""),"-",""))</f>
        <v>831</v>
      </c>
      <c r="AD796" s="5"/>
      <c r="AE796" s="5" t="str">
        <f>IF(ISBLANK(M796),"",IF(ISBLANK(N796),"",N796 &amp; " ") &amp; M796 &amp; " built in " &amp;R796 &amp; " on a tract of land called " &amp; S796 &amp; " patented by " &amp; TRIM(T796) &amp; " in " &amp; U796 &amp; ";  Original owner(s): " &amp; Q796)</f>
        <v/>
      </c>
      <c r="AF796" s="5" t="str">
        <f>"https://mht.maryland.gov/secure/medusa/PDF/Howard/"&amp;B796&amp;".pdf"</f>
        <v>https://mht.maryland.gov/secure/medusa/PDF/Howard/HO-831.pdf</v>
      </c>
    </row>
    <row r="797" spans="1:32" ht="100.8" x14ac:dyDescent="0.55000000000000004">
      <c r="A797" s="103" t="str">
        <f>HYPERLINK(AF797,B797)</f>
        <v>HO-239</v>
      </c>
      <c r="B797" t="s">
        <v>2242</v>
      </c>
      <c r="C797">
        <f>IFERROR(VALUE(SUBSTITUTE(B797,"HO-","")),9999)</f>
        <v>239</v>
      </c>
      <c r="D797" s="4" t="s">
        <v>2243</v>
      </c>
      <c r="E797" s="4" t="s">
        <v>2244</v>
      </c>
      <c r="F797" s="22" t="s">
        <v>3341</v>
      </c>
      <c r="G797" s="4" t="s">
        <v>361</v>
      </c>
      <c r="H797" s="4" t="s">
        <v>40</v>
      </c>
      <c r="I797" s="4"/>
      <c r="J797" s="4"/>
      <c r="K797" s="4"/>
      <c r="L797" s="4" t="s">
        <v>975</v>
      </c>
      <c r="M797" s="4" t="s">
        <v>10292</v>
      </c>
      <c r="N797" s="4" t="s">
        <v>5973</v>
      </c>
      <c r="O797" s="4">
        <v>1978</v>
      </c>
      <c r="P797" s="4" t="s">
        <v>10293</v>
      </c>
      <c r="Q797" s="4" t="s">
        <v>10295</v>
      </c>
      <c r="R797" s="22" t="s">
        <v>10294</v>
      </c>
      <c r="S797" s="4" t="s">
        <v>4144</v>
      </c>
      <c r="T797" s="4" t="str">
        <f>IFERROR(VLOOKUP(UPPER(S797),LandGrants[],7,FALSE),"")</f>
        <v>1724-02</v>
      </c>
      <c r="U797" s="4" t="str">
        <f>IFERROR(VLOOKUP(S797,LandGrants[],9,FALSE),"")</f>
        <v xml:space="preserve"> Joseph Howard</v>
      </c>
      <c r="V797" s="5"/>
      <c r="W797" s="5"/>
      <c r="X797" s="5"/>
      <c r="Y797" s="5"/>
      <c r="Z797" s="5"/>
      <c r="AA797" s="5"/>
      <c r="AB797" s="5"/>
      <c r="AC797" s="5">
        <f>VALUE(SUBSTITUTE(SUBSTITUTE(SUBSTITUTE(RIGHT(B797,4),"HO",""),"O",""),"-",""))</f>
        <v>239</v>
      </c>
      <c r="AD797" s="5"/>
      <c r="AE797" s="5" t="str">
        <f>IF(ISBLANK(M797),"",IF(ISBLANK(N797),"",N797 &amp; " ") &amp; M797 &amp; " built in " &amp;R797 &amp; " on a tract of land called " &amp; S797 &amp; " patented by " &amp; TRIM(T797) &amp; " in " &amp; U797 &amp; ";  Original owner(s): " &amp; Q797)</f>
        <v>Privately-owned 2.5-story 3x1 gabled-roofed stone house with an attached older stone kitchen built in by 1816 (kitchen may be from 1760) on a tract of land called The Second Discovery patented by 1724-02 in  Joseph Howard;  Original owner(s): Lancelot Hobbs et al, son of William of William who first acquired the property in 1784, sold the property with the house in 1816 to Edward T. Iglehart</v>
      </c>
      <c r="AF797" s="5" t="str">
        <f>"https://mht.maryland.gov/secure/medusa/PDF/Howard/"&amp;B797&amp;".pdf"</f>
        <v>https://mht.maryland.gov/secure/medusa/PDF/Howard/HO-239.pdf</v>
      </c>
    </row>
    <row r="798" spans="1:32" ht="57.6" x14ac:dyDescent="0.55000000000000004">
      <c r="A798" s="103" t="str">
        <f>HYPERLINK(AF798,B798)</f>
        <v>HO-114</v>
      </c>
      <c r="B798" t="s">
        <v>2245</v>
      </c>
      <c r="C798">
        <f>IFERROR(VALUE(SUBSTITUTE(B798,"HO-","")),9999)</f>
        <v>114</v>
      </c>
      <c r="D798" s="4" t="s">
        <v>2246</v>
      </c>
      <c r="E798" s="4" t="s">
        <v>2247</v>
      </c>
      <c r="F798" s="22" t="s">
        <v>2585</v>
      </c>
      <c r="G798" s="4" t="s">
        <v>2247</v>
      </c>
      <c r="H798" s="4" t="s">
        <v>51</v>
      </c>
      <c r="I798" s="4"/>
      <c r="J798" s="4"/>
      <c r="K798" s="4"/>
      <c r="L798" s="4" t="s">
        <v>2587</v>
      </c>
      <c r="M798" s="4"/>
      <c r="N798" s="4"/>
      <c r="O798" s="4"/>
      <c r="P798" s="4"/>
      <c r="Q798" s="4"/>
      <c r="R798" s="22"/>
      <c r="S798" s="4"/>
      <c r="T798" s="4" t="str">
        <f>IFERROR(VLOOKUP(UPPER(S798),LandGrants[],7,FALSE),"")</f>
        <v/>
      </c>
      <c r="U798" s="4" t="str">
        <f>IFERROR(VLOOKUP(S798,LandGrants[],9,FALSE),"")</f>
        <v/>
      </c>
      <c r="V798" s="5"/>
      <c r="W798" s="5"/>
      <c r="X798" s="5"/>
      <c r="Y798" s="5"/>
      <c r="Z798" s="5"/>
      <c r="AA798" s="5"/>
      <c r="AB798" s="5"/>
      <c r="AC798" s="5">
        <f>VALUE(SUBSTITUTE(SUBSTITUTE(SUBSTITUTE(RIGHT(B798,4),"HO",""),"O",""),"-",""))</f>
        <v>114</v>
      </c>
      <c r="AD798" s="5"/>
      <c r="AE798" s="5" t="str">
        <f>IF(ISBLANK(M798),"",IF(ISBLANK(N798),"",N798 &amp; " ") &amp; M798 &amp; " built in " &amp;R798 &amp; " on a tract of land called " &amp; S798 &amp; " patented by " &amp; TRIM(T798) &amp; " in " &amp; U798 &amp; ";  Original owner(s): " &amp; Q798)</f>
        <v/>
      </c>
      <c r="AF798" s="5" t="str">
        <f>"https://mht.maryland.gov/secure/medusa/PDF/Howard/"&amp;B798&amp;".pdf"</f>
        <v>https://mht.maryland.gov/secure/medusa/PDF/Howard/HO-114.pdf</v>
      </c>
    </row>
    <row r="799" spans="1:32" ht="57.6" x14ac:dyDescent="0.55000000000000004">
      <c r="A799" s="103" t="str">
        <f>HYPERLINK(AF799,B799)</f>
        <v>HO-343</v>
      </c>
      <c r="B799" s="107" t="s">
        <v>2248</v>
      </c>
      <c r="C799">
        <f>IFERROR(VALUE(SUBSTITUTE(B799,"HO-","")),9999)</f>
        <v>343</v>
      </c>
      <c r="D799" s="4" t="s">
        <v>2249</v>
      </c>
      <c r="E799" s="4" t="s">
        <v>2250</v>
      </c>
      <c r="F799" s="22" t="s">
        <v>3399</v>
      </c>
      <c r="G799" s="4" t="s">
        <v>1713</v>
      </c>
      <c r="H799" s="4" t="s">
        <v>40</v>
      </c>
      <c r="I799" s="4" t="s">
        <v>136</v>
      </c>
      <c r="J799" s="4"/>
      <c r="K799" s="4"/>
      <c r="L799" s="4" t="s">
        <v>975</v>
      </c>
      <c r="M799" s="4"/>
      <c r="N799" s="4"/>
      <c r="O799" s="4"/>
      <c r="P799" s="4"/>
      <c r="Q799" s="4"/>
      <c r="R799" s="22"/>
      <c r="S799" s="4"/>
      <c r="T799" s="4" t="str">
        <f>IFERROR(VLOOKUP(UPPER(S799),LandGrants[],7,FALSE),"")</f>
        <v/>
      </c>
      <c r="U799" s="4" t="str">
        <f>IFERROR(VLOOKUP(S799,LandGrants[],9,FALSE),"")</f>
        <v/>
      </c>
      <c r="V799" s="5"/>
      <c r="W799" s="5"/>
      <c r="X799" s="5"/>
      <c r="Y799" s="5"/>
      <c r="Z799" s="5"/>
      <c r="AA799" s="5"/>
      <c r="AB799" s="5"/>
      <c r="AC799" s="5">
        <f>VALUE(SUBSTITUTE(SUBSTITUTE(SUBSTITUTE(RIGHT(B799,4),"HO",""),"O",""),"-",""))</f>
        <v>343</v>
      </c>
      <c r="AD799" s="5"/>
      <c r="AE799" s="5" t="str">
        <f>IF(ISBLANK(M799),"",IF(ISBLANK(N799),"",N799 &amp; " ") &amp; M799 &amp; " built in " &amp;R799 &amp; " on a tract of land called " &amp; S799 &amp; " patented by " &amp; TRIM(T799) &amp; " in " &amp; U799 &amp; ";  Original owner(s): " &amp; Q799)</f>
        <v/>
      </c>
      <c r="AF799" s="5" t="str">
        <f>"https://mht.maryland.gov/secure/medusa/PDF/Howard/"&amp;B799&amp;".pdf"</f>
        <v>https://mht.maryland.gov/secure/medusa/PDF/Howard/HO-343.pdf</v>
      </c>
    </row>
    <row r="800" spans="1:32" ht="57.6" x14ac:dyDescent="0.55000000000000004">
      <c r="A800" s="103" t="str">
        <f>HYPERLINK(AF800,B800)</f>
        <v>HO-552</v>
      </c>
      <c r="B800" t="s">
        <v>2251</v>
      </c>
      <c r="C800">
        <f>IFERROR(VALUE(SUBSTITUTE(B800,"HO-","")),9999)</f>
        <v>552</v>
      </c>
      <c r="D800" s="4" t="s">
        <v>2252</v>
      </c>
      <c r="E800" s="4" t="s">
        <v>2253</v>
      </c>
      <c r="F800" s="22" t="s">
        <v>3400</v>
      </c>
      <c r="G800" s="4" t="s">
        <v>1823</v>
      </c>
      <c r="H800" s="4" t="s">
        <v>51</v>
      </c>
      <c r="I800" s="4"/>
      <c r="J800" s="4"/>
      <c r="K800" s="4"/>
      <c r="L800" s="4" t="s">
        <v>975</v>
      </c>
      <c r="M800" s="4"/>
      <c r="N800" s="4"/>
      <c r="O800" s="4"/>
      <c r="P800" s="4"/>
      <c r="Q800" s="4"/>
      <c r="R800" s="22"/>
      <c r="S800" s="4"/>
      <c r="T800" s="4" t="str">
        <f>IFERROR(VLOOKUP(UPPER(S800),LandGrants[],7,FALSE),"")</f>
        <v/>
      </c>
      <c r="U800" s="4" t="str">
        <f>IFERROR(VLOOKUP(S800,LandGrants[],9,FALSE),"")</f>
        <v/>
      </c>
      <c r="V800" s="5"/>
      <c r="W800" s="5"/>
      <c r="X800" s="5"/>
      <c r="Y800" s="5"/>
      <c r="Z800" s="5"/>
      <c r="AA800" s="5"/>
      <c r="AB800" s="5"/>
      <c r="AC800" s="5">
        <f>VALUE(SUBSTITUTE(SUBSTITUTE(SUBSTITUTE(RIGHT(B800,4),"HO",""),"O",""),"-",""))</f>
        <v>552</v>
      </c>
      <c r="AD800" s="5"/>
      <c r="AE800" s="5" t="str">
        <f>IF(ISBLANK(M800),"",IF(ISBLANK(N800),"",N800 &amp; " ") &amp; M800 &amp; " built in " &amp;R800 &amp; " on a tract of land called " &amp; S800 &amp; " patented by " &amp; TRIM(T800) &amp; " in " &amp; U800 &amp; ";  Original owner(s): " &amp; Q800)</f>
        <v/>
      </c>
      <c r="AF800" s="5" t="str">
        <f>"https://mht.maryland.gov/secure/medusa/PDF/Howard/"&amp;B800&amp;".pdf"</f>
        <v>https://mht.maryland.gov/secure/medusa/PDF/Howard/HO-552.pdf</v>
      </c>
    </row>
    <row r="801" spans="1:32" ht="57.6" x14ac:dyDescent="0.55000000000000004">
      <c r="A801" s="103" t="str">
        <f>HYPERLINK(AF801,B801)</f>
        <v>HO-486</v>
      </c>
      <c r="B801" t="s">
        <v>2254</v>
      </c>
      <c r="C801">
        <f>IFERROR(VALUE(SUBSTITUTE(B801,"HO-","")),9999)</f>
        <v>486</v>
      </c>
      <c r="D801" s="4" t="s">
        <v>2255</v>
      </c>
      <c r="E801" s="4" t="s">
        <v>284</v>
      </c>
      <c r="F801" s="22" t="s">
        <v>2585</v>
      </c>
      <c r="G801" s="4" t="s">
        <v>284</v>
      </c>
      <c r="H801" s="4" t="s">
        <v>82</v>
      </c>
      <c r="I801" s="4"/>
      <c r="J801" s="4"/>
      <c r="K801" s="4"/>
      <c r="L801" s="4" t="s">
        <v>2583</v>
      </c>
      <c r="M801" s="4"/>
      <c r="N801" s="4"/>
      <c r="O801" s="4"/>
      <c r="P801" s="4"/>
      <c r="Q801" s="4"/>
      <c r="R801" s="22"/>
      <c r="S801" s="4"/>
      <c r="T801" s="4" t="str">
        <f>IFERROR(VLOOKUP(UPPER(S801),LandGrants[],7,FALSE),"")</f>
        <v/>
      </c>
      <c r="U801" s="4" t="str">
        <f>IFERROR(VLOOKUP(S801,LandGrants[],9,FALSE),"")</f>
        <v/>
      </c>
      <c r="V801" s="5"/>
      <c r="W801" s="5"/>
      <c r="X801" s="5"/>
      <c r="Y801" s="5"/>
      <c r="Z801" s="5"/>
      <c r="AA801" s="5"/>
      <c r="AB801" s="5"/>
      <c r="AC801" s="5">
        <f>VALUE(SUBSTITUTE(SUBSTITUTE(SUBSTITUTE(RIGHT(B801,4),"HO",""),"O",""),"-",""))</f>
        <v>486</v>
      </c>
      <c r="AD801" s="5"/>
      <c r="AE801" s="5" t="str">
        <f>IF(ISBLANK(M801),"",IF(ISBLANK(N801),"",N801 &amp; " ") &amp; M801 &amp; " built in " &amp;R801 &amp; " on a tract of land called " &amp; S801 &amp; " patented by " &amp; TRIM(T801) &amp; " in " &amp; U801 &amp; ";  Original owner(s): " &amp; Q801)</f>
        <v/>
      </c>
      <c r="AF801" s="5" t="str">
        <f>"https://mht.maryland.gov/secure/medusa/PDF/Howard/"&amp;B801&amp;".pdf"</f>
        <v>https://mht.maryland.gov/secure/medusa/PDF/Howard/HO-486.pdf</v>
      </c>
    </row>
    <row r="802" spans="1:32" ht="57.6" x14ac:dyDescent="0.55000000000000004">
      <c r="A802" s="103" t="str">
        <f>HYPERLINK(AF802,B802)</f>
        <v>HO-573</v>
      </c>
      <c r="B802" t="s">
        <v>2256</v>
      </c>
      <c r="C802">
        <f>IFERROR(VALUE(SUBSTITUTE(B802,"HO-","")),9999)</f>
        <v>573</v>
      </c>
      <c r="D802" s="4" t="s">
        <v>2257</v>
      </c>
      <c r="E802" s="4" t="s">
        <v>2258</v>
      </c>
      <c r="F802" s="22" t="s">
        <v>3401</v>
      </c>
      <c r="G802" s="4" t="s">
        <v>1713</v>
      </c>
      <c r="H802" s="4" t="s">
        <v>40</v>
      </c>
      <c r="I802" s="4" t="s">
        <v>136</v>
      </c>
      <c r="J802" s="4"/>
      <c r="K802" s="4"/>
      <c r="L802" s="4" t="s">
        <v>2587</v>
      </c>
      <c r="M802" s="4"/>
      <c r="N802" s="4"/>
      <c r="O802" s="4"/>
      <c r="P802" s="4"/>
      <c r="Q802" s="4"/>
      <c r="R802" s="22"/>
      <c r="S802" s="4"/>
      <c r="T802" s="4" t="str">
        <f>IFERROR(VLOOKUP(UPPER(S802),LandGrants[],7,FALSE),"")</f>
        <v/>
      </c>
      <c r="U802" s="4" t="str">
        <f>IFERROR(VLOOKUP(S802,LandGrants[],9,FALSE),"")</f>
        <v/>
      </c>
      <c r="V802" s="5"/>
      <c r="W802" s="5"/>
      <c r="X802" s="5"/>
      <c r="Y802" s="5"/>
      <c r="Z802" s="5"/>
      <c r="AA802" s="5"/>
      <c r="AB802" s="5"/>
      <c r="AC802" s="5">
        <f>VALUE(SUBSTITUTE(SUBSTITUTE(SUBSTITUTE(RIGHT(B802,4),"HO",""),"O",""),"-",""))</f>
        <v>573</v>
      </c>
      <c r="AD802" s="5"/>
      <c r="AE802" s="5" t="str">
        <f>IF(ISBLANK(M802),"",IF(ISBLANK(N802),"",N802 &amp; " ") &amp; M802 &amp; " built in " &amp;R802 &amp; " on a tract of land called " &amp; S802 &amp; " patented by " &amp; TRIM(T802) &amp; " in " &amp; U802 &amp; ";  Original owner(s): " &amp; Q802)</f>
        <v/>
      </c>
      <c r="AF802" s="5" t="str">
        <f>"https://mht.maryland.gov/secure/medusa/PDF/Howard/"&amp;B802&amp;".pdf"</f>
        <v>https://mht.maryland.gov/secure/medusa/PDF/Howard/HO-573.pdf</v>
      </c>
    </row>
    <row r="803" spans="1:32" ht="57.6" x14ac:dyDescent="0.55000000000000004">
      <c r="A803" s="103" t="str">
        <f>HYPERLINK(AF803,B803)</f>
        <v>HO-454</v>
      </c>
      <c r="B803" t="s">
        <v>2259</v>
      </c>
      <c r="C803">
        <f>IFERROR(VALUE(SUBSTITUTE(B803,"HO-","")),9999)</f>
        <v>454</v>
      </c>
      <c r="D803" s="4" t="s">
        <v>2260</v>
      </c>
      <c r="E803" s="4" t="s">
        <v>2261</v>
      </c>
      <c r="F803" s="22" t="s">
        <v>3402</v>
      </c>
      <c r="G803" s="4" t="s">
        <v>2665</v>
      </c>
      <c r="H803" s="4" t="s">
        <v>47</v>
      </c>
      <c r="I803" s="4"/>
      <c r="J803" s="4"/>
      <c r="K803" s="4"/>
      <c r="L803" s="4" t="s">
        <v>975</v>
      </c>
      <c r="M803" s="4"/>
      <c r="N803" s="4"/>
      <c r="O803" s="4"/>
      <c r="P803" s="4"/>
      <c r="Q803" s="4"/>
      <c r="R803" s="22"/>
      <c r="S803" s="4"/>
      <c r="T803" s="4" t="str">
        <f>IFERROR(VLOOKUP(UPPER(S803),LandGrants[],7,FALSE),"")</f>
        <v/>
      </c>
      <c r="U803" s="4" t="str">
        <f>IFERROR(VLOOKUP(S803,LandGrants[],9,FALSE),"")</f>
        <v/>
      </c>
      <c r="V803" s="5"/>
      <c r="W803" s="5"/>
      <c r="X803" s="5"/>
      <c r="Y803" s="5"/>
      <c r="Z803" s="5"/>
      <c r="AA803" s="5"/>
      <c r="AB803" s="5"/>
      <c r="AC803" s="5">
        <f>VALUE(SUBSTITUTE(SUBSTITUTE(SUBSTITUTE(RIGHT(B803,4),"HO",""),"O",""),"-",""))</f>
        <v>454</v>
      </c>
      <c r="AD803" s="5"/>
      <c r="AE803" s="5" t="str">
        <f>IF(ISBLANK(M803),"",IF(ISBLANK(N803),"",N803 &amp; " ") &amp; M803 &amp; " built in " &amp;R803 &amp; " on a tract of land called " &amp; S803 &amp; " patented by " &amp; TRIM(T803) &amp; " in " &amp; U803 &amp; ";  Original owner(s): " &amp; Q803)</f>
        <v/>
      </c>
      <c r="AF803" s="5" t="str">
        <f>"https://mht.maryland.gov/secure/medusa/PDF/Howard/"&amp;B803&amp;".pdf"</f>
        <v>https://mht.maryland.gov/secure/medusa/PDF/Howard/HO-454.pdf</v>
      </c>
    </row>
    <row r="804" spans="1:32" ht="57.6" x14ac:dyDescent="0.55000000000000004">
      <c r="A804" s="103" t="str">
        <f>HYPERLINK(AF804,B804)</f>
        <v>HO-141</v>
      </c>
      <c r="B804" t="s">
        <v>2262</v>
      </c>
      <c r="C804">
        <f>IFERROR(VALUE(SUBSTITUTE(B804,"HO-","")),9999)</f>
        <v>141</v>
      </c>
      <c r="D804" s="4" t="s">
        <v>18</v>
      </c>
      <c r="E804" s="4" t="s">
        <v>2263</v>
      </c>
      <c r="F804" s="22" t="s">
        <v>3403</v>
      </c>
      <c r="G804" s="4" t="s">
        <v>2815</v>
      </c>
      <c r="H804" s="4" t="s">
        <v>47</v>
      </c>
      <c r="I804" s="4"/>
      <c r="J804" s="4" t="s">
        <v>136</v>
      </c>
      <c r="K804" s="4"/>
      <c r="L804" s="4" t="s">
        <v>2585</v>
      </c>
      <c r="M804" s="4" t="s">
        <v>6092</v>
      </c>
      <c r="N804" s="4" t="s">
        <v>5973</v>
      </c>
      <c r="O804" s="4"/>
      <c r="P804" s="4"/>
      <c r="Q804" s="4" t="s">
        <v>6091</v>
      </c>
      <c r="R804" s="22" t="s">
        <v>6090</v>
      </c>
      <c r="S804" s="4" t="s">
        <v>8928</v>
      </c>
      <c r="T804" s="4" t="str">
        <f>IFERROR(VLOOKUP(UPPER(S804),LandGrants[],7,FALSE),"")</f>
        <v>1744-04</v>
      </c>
      <c r="U804" s="4" t="str">
        <f>IFERROR(VLOOKUP(S804,LandGrants[],9,FALSE),"")</f>
        <v xml:space="preserve"> Caleb  Dorsey</v>
      </c>
      <c r="V804" s="5"/>
      <c r="W804" s="5"/>
      <c r="X804" s="5"/>
      <c r="Y804" s="5"/>
      <c r="Z804" s="5"/>
      <c r="AA804" s="5"/>
      <c r="AB804" s="5"/>
      <c r="AC804" s="5">
        <f>VALUE(SUBSTITUTE(SUBSTITUTE(SUBSTITUTE(RIGHT(B804,4),"HO",""),"O",""),"-",""))</f>
        <v>141</v>
      </c>
      <c r="AD804" s="5"/>
      <c r="AE804" s="5" t="str">
        <f>IF(ISBLANK(M804),"",IF(ISBLANK(N804),"",N804 &amp; " ") &amp; M804 &amp; " built in " &amp;R804 &amp; " on a tract of land called " &amp; S804 &amp; " patented by " &amp; TRIM(T804) &amp; " in " &amp; U804 &amp; ";  Original owner(s): " &amp; Q804)</f>
        <v>Privately-owned large rambling frame house with many additions built in 1835 on a tract of land called Calebs Pasture patented by 1744-04 in  Caleb  Dorsey;  Original owner(s): George Washington Dobbin</v>
      </c>
      <c r="AF804" s="5" t="str">
        <f>"https://mht.maryland.gov/secure/medusa/PDF/Howard/"&amp;B804&amp;".pdf"</f>
        <v>https://mht.maryland.gov/secure/medusa/PDF/Howard/HO-141.pdf</v>
      </c>
    </row>
    <row r="805" spans="1:32" ht="57.6" x14ac:dyDescent="0.55000000000000004">
      <c r="A805" s="103" t="str">
        <f>HYPERLINK(AF805,B805)</f>
        <v>HO-415</v>
      </c>
      <c r="B805" t="s">
        <v>2264</v>
      </c>
      <c r="C805">
        <f>IFERROR(VALUE(SUBSTITUTE(B805,"HO-","")),9999)</f>
        <v>415</v>
      </c>
      <c r="D805" s="4" t="s">
        <v>2265</v>
      </c>
      <c r="E805" s="4" t="s">
        <v>2266</v>
      </c>
      <c r="F805" s="22" t="s">
        <v>3404</v>
      </c>
      <c r="G805" s="4" t="s">
        <v>3405</v>
      </c>
      <c r="H805" s="4" t="s">
        <v>40</v>
      </c>
      <c r="I805" s="4"/>
      <c r="J805" s="4"/>
      <c r="K805" s="4"/>
      <c r="L805" s="4" t="s">
        <v>975</v>
      </c>
      <c r="M805" s="4"/>
      <c r="N805" s="4"/>
      <c r="O805" s="4"/>
      <c r="P805" s="4"/>
      <c r="Q805" s="4"/>
      <c r="R805" s="22"/>
      <c r="S805" s="4"/>
      <c r="T805" s="4" t="str">
        <f>IFERROR(VLOOKUP(UPPER(S805),LandGrants[],7,FALSE),"")</f>
        <v/>
      </c>
      <c r="U805" s="4" t="str">
        <f>IFERROR(VLOOKUP(S805,LandGrants[],9,FALSE),"")</f>
        <v/>
      </c>
      <c r="V805" s="5"/>
      <c r="W805" s="5"/>
      <c r="X805" s="5"/>
      <c r="Y805" s="5"/>
      <c r="Z805" s="5"/>
      <c r="AA805" s="5"/>
      <c r="AB805" s="5"/>
      <c r="AC805" s="5">
        <f>VALUE(SUBSTITUTE(SUBSTITUTE(SUBSTITUTE(RIGHT(B805,4),"HO",""),"O",""),"-",""))</f>
        <v>415</v>
      </c>
      <c r="AD805" s="5"/>
      <c r="AE805" s="5" t="str">
        <f>IF(ISBLANK(M805),"",IF(ISBLANK(N805),"",N805 &amp; " ") &amp; M805 &amp; " built in " &amp;R805 &amp; " on a tract of land called " &amp; S805 &amp; " patented by " &amp; TRIM(T805) &amp; " in " &amp; U805 &amp; ";  Original owner(s): " &amp; Q805)</f>
        <v/>
      </c>
      <c r="AF805" s="5" t="str">
        <f>"https://mht.maryland.gov/secure/medusa/PDF/Howard/"&amp;B805&amp;".pdf"</f>
        <v>https://mht.maryland.gov/secure/medusa/PDF/Howard/HO-415.pdf</v>
      </c>
    </row>
    <row r="806" spans="1:32" ht="57.6" x14ac:dyDescent="0.55000000000000004">
      <c r="A806" s="103" t="str">
        <f>HYPERLINK(AF806,B806)</f>
        <v>HO-057</v>
      </c>
      <c r="B806" t="s">
        <v>10203</v>
      </c>
      <c r="C806">
        <f>IFERROR(VALUE(SUBSTITUTE(B806,"HO-","")),9999)</f>
        <v>57</v>
      </c>
      <c r="D806" s="4" t="s">
        <v>2267</v>
      </c>
      <c r="E806" s="4" t="s">
        <v>2268</v>
      </c>
      <c r="F806" s="22" t="s">
        <v>3406</v>
      </c>
      <c r="G806" s="4" t="s">
        <v>2649</v>
      </c>
      <c r="H806" s="4" t="s">
        <v>40</v>
      </c>
      <c r="I806" s="4" t="s">
        <v>136</v>
      </c>
      <c r="J806" s="4"/>
      <c r="K806" s="4"/>
      <c r="L806" s="4" t="s">
        <v>2585</v>
      </c>
      <c r="M806" s="4"/>
      <c r="N806" s="4"/>
      <c r="O806" s="4"/>
      <c r="P806" s="4"/>
      <c r="Q806" s="4"/>
      <c r="R806" s="22"/>
      <c r="S806" s="4"/>
      <c r="T806" s="4" t="str">
        <f>IFERROR(VLOOKUP(UPPER(S806),LandGrants[],7,FALSE),"")</f>
        <v/>
      </c>
      <c r="U806" s="4" t="str">
        <f>IFERROR(VLOOKUP(S806,LandGrants[],9,FALSE),"")</f>
        <v/>
      </c>
      <c r="V806" s="5"/>
      <c r="W806" s="5"/>
      <c r="X806" s="5"/>
      <c r="Y806" s="5"/>
      <c r="Z806" s="5"/>
      <c r="AA806" s="5"/>
      <c r="AB806" s="5"/>
      <c r="AC806" s="5">
        <f>VALUE(SUBSTITUTE(SUBSTITUTE(SUBSTITUTE(RIGHT(B806,4),"HO",""),"O",""),"-",""))</f>
        <v>57</v>
      </c>
      <c r="AD806" s="5"/>
      <c r="AE806" s="5" t="str">
        <f>IF(ISBLANK(M806),"",IF(ISBLANK(N806),"",N806 &amp; " ") &amp; M806 &amp; " built in " &amp;R806 &amp; " on a tract of land called " &amp; S806 &amp; " patented by " &amp; TRIM(T806) &amp; " in " &amp; U806 &amp; ";  Original owner(s): " &amp; Q806)</f>
        <v/>
      </c>
      <c r="AF806" s="5" t="str">
        <f>"https://mht.maryland.gov/secure/medusa/PDF/Howard/"&amp;B806&amp;".pdf"</f>
        <v>https://mht.maryland.gov/secure/medusa/PDF/Howard/HO-057.pdf</v>
      </c>
    </row>
    <row r="807" spans="1:32" ht="57.6" x14ac:dyDescent="0.55000000000000004">
      <c r="A807" s="103" t="str">
        <f>HYPERLINK(AF807,B807)</f>
        <v>HO-485</v>
      </c>
      <c r="B807" t="s">
        <v>2269</v>
      </c>
      <c r="C807">
        <f>IFERROR(VALUE(SUBSTITUTE(B807,"HO-","")),9999)</f>
        <v>485</v>
      </c>
      <c r="D807" s="4" t="s">
        <v>2270</v>
      </c>
      <c r="E807" s="4" t="s">
        <v>2271</v>
      </c>
      <c r="F807" s="22" t="s">
        <v>3407</v>
      </c>
      <c r="G807" s="4" t="s">
        <v>284</v>
      </c>
      <c r="H807" s="4" t="s">
        <v>82</v>
      </c>
      <c r="I807" s="4"/>
      <c r="J807" s="4"/>
      <c r="K807" s="4"/>
      <c r="L807" s="4" t="s">
        <v>975</v>
      </c>
      <c r="M807" s="4"/>
      <c r="N807" s="4"/>
      <c r="O807" s="4"/>
      <c r="P807" s="4"/>
      <c r="Q807" s="4"/>
      <c r="R807" s="22"/>
      <c r="S807" s="4"/>
      <c r="T807" s="4" t="str">
        <f>IFERROR(VLOOKUP(UPPER(S807),LandGrants[],7,FALSE),"")</f>
        <v/>
      </c>
      <c r="U807" s="4" t="str">
        <f>IFERROR(VLOOKUP(S807,LandGrants[],9,FALSE),"")</f>
        <v/>
      </c>
      <c r="V807" s="5"/>
      <c r="W807" s="5"/>
      <c r="X807" s="5"/>
      <c r="Y807" s="5"/>
      <c r="Z807" s="5"/>
      <c r="AA807" s="5"/>
      <c r="AB807" s="5"/>
      <c r="AC807" s="5">
        <f>VALUE(SUBSTITUTE(SUBSTITUTE(SUBSTITUTE(RIGHT(B807,4),"HO",""),"O",""),"-",""))</f>
        <v>485</v>
      </c>
      <c r="AD807" s="5"/>
      <c r="AE807" s="5" t="str">
        <f>IF(ISBLANK(M807),"",IF(ISBLANK(N807),"",N807 &amp; " ") &amp; M807 &amp; " built in " &amp;R807 &amp; " on a tract of land called " &amp; S807 &amp; " patented by " &amp; TRIM(T807) &amp; " in " &amp; U807 &amp; ";  Original owner(s): " &amp; Q807)</f>
        <v/>
      </c>
      <c r="AF807" s="5" t="str">
        <f>"https://mht.maryland.gov/secure/medusa/PDF/Howard/"&amp;B807&amp;".pdf"</f>
        <v>https://mht.maryland.gov/secure/medusa/PDF/Howard/HO-485.pdf</v>
      </c>
    </row>
    <row r="808" spans="1:32" ht="57.6" x14ac:dyDescent="0.55000000000000004">
      <c r="A808" s="103" t="str">
        <f>HYPERLINK(AF808,B808)</f>
        <v>HO-825</v>
      </c>
      <c r="B808" t="s">
        <v>2272</v>
      </c>
      <c r="C808">
        <f>IFERROR(VALUE(SUBSTITUTE(B808,"HO-","")),9999)</f>
        <v>825</v>
      </c>
      <c r="D808" s="4" t="s">
        <v>2273</v>
      </c>
      <c r="E808" s="4" t="s">
        <v>2274</v>
      </c>
      <c r="F808" s="22" t="s">
        <v>3408</v>
      </c>
      <c r="G808" s="4" t="s">
        <v>2739</v>
      </c>
      <c r="H808" s="4" t="s">
        <v>90</v>
      </c>
      <c r="I808" s="4" t="s">
        <v>136</v>
      </c>
      <c r="J808" s="4"/>
      <c r="K808" s="4"/>
      <c r="L808" s="4" t="s">
        <v>2585</v>
      </c>
      <c r="M808" s="4"/>
      <c r="N808" s="4"/>
      <c r="O808" s="4"/>
      <c r="P808" s="4"/>
      <c r="Q808" s="4"/>
      <c r="R808" s="22"/>
      <c r="S808" s="4"/>
      <c r="T808" s="4" t="str">
        <f>IFERROR(VLOOKUP(UPPER(S808),LandGrants[],7,FALSE),"")</f>
        <v/>
      </c>
      <c r="U808" s="4" t="str">
        <f>IFERROR(VLOOKUP(S808,LandGrants[],9,FALSE),"")</f>
        <v/>
      </c>
      <c r="V808" s="5"/>
      <c r="W808" s="5"/>
      <c r="X808" s="5"/>
      <c r="Y808" s="5"/>
      <c r="Z808" s="5"/>
      <c r="AA808" s="5"/>
      <c r="AB808" s="5"/>
      <c r="AC808" s="5">
        <f>VALUE(SUBSTITUTE(SUBSTITUTE(SUBSTITUTE(RIGHT(B808,4),"HO",""),"O",""),"-",""))</f>
        <v>825</v>
      </c>
      <c r="AD808" s="5"/>
      <c r="AE808" s="5" t="str">
        <f>IF(ISBLANK(M808),"",IF(ISBLANK(N808),"",N808 &amp; " ") &amp; M808 &amp; " built in " &amp;R808 &amp; " on a tract of land called " &amp; S808 &amp; " patented by " &amp; TRIM(T808) &amp; " in " &amp; U808 &amp; ";  Original owner(s): " &amp; Q808)</f>
        <v/>
      </c>
      <c r="AF808" s="5" t="str">
        <f>"https://mht.maryland.gov/secure/medusa/PDF/Howard/"&amp;B808&amp;".pdf"</f>
        <v>https://mht.maryland.gov/secure/medusa/PDF/Howard/HO-825.pdf</v>
      </c>
    </row>
    <row r="809" spans="1:32" ht="57.6" x14ac:dyDescent="0.55000000000000004">
      <c r="A809" s="103" t="str">
        <f>HYPERLINK(AF809,B809)</f>
        <v>HO-233</v>
      </c>
      <c r="B809" t="s">
        <v>2275</v>
      </c>
      <c r="C809">
        <f>IFERROR(VALUE(SUBSTITUTE(B809,"HO-","")),9999)</f>
        <v>233</v>
      </c>
      <c r="D809" s="4" t="s">
        <v>2276</v>
      </c>
      <c r="E809" s="4" t="s">
        <v>2277</v>
      </c>
      <c r="F809" s="22" t="s">
        <v>3409</v>
      </c>
      <c r="G809" s="4" t="s">
        <v>284</v>
      </c>
      <c r="H809" s="4" t="s">
        <v>82</v>
      </c>
      <c r="I809" s="4"/>
      <c r="J809" s="4"/>
      <c r="K809" s="4"/>
      <c r="L809" s="4" t="s">
        <v>975</v>
      </c>
      <c r="M809" s="4"/>
      <c r="N809" s="4"/>
      <c r="O809" s="4"/>
      <c r="P809" s="4"/>
      <c r="Q809" s="4"/>
      <c r="R809" s="22"/>
      <c r="S809" s="4"/>
      <c r="T809" s="4" t="str">
        <f>IFERROR(VLOOKUP(UPPER(S809),LandGrants[],7,FALSE),"")</f>
        <v/>
      </c>
      <c r="U809" s="4" t="str">
        <f>IFERROR(VLOOKUP(S809,LandGrants[],9,FALSE),"")</f>
        <v/>
      </c>
      <c r="V809" s="5"/>
      <c r="W809" s="5"/>
      <c r="X809" s="5"/>
      <c r="Y809" s="5"/>
      <c r="Z809" s="5"/>
      <c r="AA809" s="5"/>
      <c r="AB809" s="5"/>
      <c r="AC809" s="5">
        <f>VALUE(SUBSTITUTE(SUBSTITUTE(SUBSTITUTE(RIGHT(B809,4),"HO",""),"O",""),"-",""))</f>
        <v>233</v>
      </c>
      <c r="AD809" s="5"/>
      <c r="AE809" s="5" t="str">
        <f>IF(ISBLANK(M809),"",IF(ISBLANK(N809),"",N809 &amp; " ") &amp; M809 &amp; " built in " &amp;R809 &amp; " on a tract of land called " &amp; S809 &amp; " patented by " &amp; TRIM(T809) &amp; " in " &amp; U809 &amp; ";  Original owner(s): " &amp; Q809)</f>
        <v/>
      </c>
      <c r="AF809" s="5" t="str">
        <f>"https://mht.maryland.gov/secure/medusa/PDF/Howard/"&amp;B809&amp;".pdf"</f>
        <v>https://mht.maryland.gov/secure/medusa/PDF/Howard/HO-233.pdf</v>
      </c>
    </row>
    <row r="810" spans="1:32" ht="57.6" x14ac:dyDescent="0.55000000000000004">
      <c r="A810" s="103" t="str">
        <f>HYPERLINK(AF810,B810)</f>
        <v>HO-243</v>
      </c>
      <c r="B810" t="s">
        <v>2278</v>
      </c>
      <c r="C810">
        <f>IFERROR(VALUE(SUBSTITUTE(B810,"HO-","")),9999)</f>
        <v>243</v>
      </c>
      <c r="D810" s="4" t="s">
        <v>2279</v>
      </c>
      <c r="E810" s="4" t="s">
        <v>2280</v>
      </c>
      <c r="F810" s="22" t="s">
        <v>3410</v>
      </c>
      <c r="G810" s="4" t="s">
        <v>3411</v>
      </c>
      <c r="H810" s="4" t="s">
        <v>40</v>
      </c>
      <c r="I810" s="4" t="s">
        <v>136</v>
      </c>
      <c r="J810" s="4"/>
      <c r="K810" s="4"/>
      <c r="L810" s="4" t="s">
        <v>2585</v>
      </c>
      <c r="M810" s="4"/>
      <c r="N810" s="4"/>
      <c r="O810" s="4"/>
      <c r="P810" s="4"/>
      <c r="Q810" s="4"/>
      <c r="R810" s="22"/>
      <c r="S810" s="4"/>
      <c r="T810" s="4" t="str">
        <f>IFERROR(VLOOKUP(UPPER(S810),LandGrants[],7,FALSE),"")</f>
        <v/>
      </c>
      <c r="U810" s="4" t="str">
        <f>IFERROR(VLOOKUP(S810,LandGrants[],9,FALSE),"")</f>
        <v/>
      </c>
      <c r="V810" s="5"/>
      <c r="W810" s="5"/>
      <c r="X810" s="5"/>
      <c r="Y810" s="5"/>
      <c r="Z810" s="5"/>
      <c r="AA810" s="5"/>
      <c r="AB810" s="5"/>
      <c r="AC810" s="5">
        <f>VALUE(SUBSTITUTE(SUBSTITUTE(SUBSTITUTE(RIGHT(B810,4),"HO",""),"O",""),"-",""))</f>
        <v>243</v>
      </c>
      <c r="AD810" s="5"/>
      <c r="AE810" s="5" t="str">
        <f>IF(ISBLANK(M810),"",IF(ISBLANK(N810),"",N810 &amp; " ") &amp; M810 &amp; " built in " &amp;R810 &amp; " on a tract of land called " &amp; S810 &amp; " patented by " &amp; TRIM(T810) &amp; " in " &amp; U810 &amp; ";  Original owner(s): " &amp; Q810)</f>
        <v/>
      </c>
      <c r="AF810" s="5" t="str">
        <f>"https://mht.maryland.gov/secure/medusa/PDF/Howard/"&amp;B810&amp;".pdf"</f>
        <v>https://mht.maryland.gov/secure/medusa/PDF/Howard/HO-243.pdf</v>
      </c>
    </row>
    <row r="811" spans="1:32" ht="57.6" x14ac:dyDescent="0.55000000000000004">
      <c r="A811" s="103" t="str">
        <f>HYPERLINK(AF811,B811)</f>
        <v>HO-822</v>
      </c>
      <c r="B811" t="s">
        <v>2281</v>
      </c>
      <c r="C811">
        <f>IFERROR(VALUE(SUBSTITUTE(B811,"HO-","")),9999)</f>
        <v>822</v>
      </c>
      <c r="D811" s="4" t="s">
        <v>2282</v>
      </c>
      <c r="E811" s="4" t="s">
        <v>2283</v>
      </c>
      <c r="F811" s="22" t="s">
        <v>3412</v>
      </c>
      <c r="G811" s="4" t="s">
        <v>2739</v>
      </c>
      <c r="H811" s="4" t="s">
        <v>90</v>
      </c>
      <c r="I811" s="4" t="s">
        <v>136</v>
      </c>
      <c r="J811" s="4"/>
      <c r="K811" s="4"/>
      <c r="L811" s="4" t="s">
        <v>2585</v>
      </c>
      <c r="M811" s="4"/>
      <c r="N811" s="4"/>
      <c r="O811" s="4"/>
      <c r="P811" s="4"/>
      <c r="Q811" s="4"/>
      <c r="R811" s="22"/>
      <c r="S811" s="4"/>
      <c r="T811" s="4" t="str">
        <f>IFERROR(VLOOKUP(UPPER(S811),LandGrants[],7,FALSE),"")</f>
        <v/>
      </c>
      <c r="U811" s="4" t="str">
        <f>IFERROR(VLOOKUP(S811,LandGrants[],9,FALSE),"")</f>
        <v/>
      </c>
      <c r="V811" s="5"/>
      <c r="W811" s="5"/>
      <c r="X811" s="5"/>
      <c r="Y811" s="5"/>
      <c r="Z811" s="5"/>
      <c r="AA811" s="5"/>
      <c r="AB811" s="5"/>
      <c r="AC811" s="5">
        <f>VALUE(SUBSTITUTE(SUBSTITUTE(SUBSTITUTE(RIGHT(B811,4),"HO",""),"O",""),"-",""))</f>
        <v>822</v>
      </c>
      <c r="AD811" s="5"/>
      <c r="AE811" s="5" t="str">
        <f>IF(ISBLANK(M811),"",IF(ISBLANK(N811),"",N811 &amp; " ") &amp; M811 &amp; " built in " &amp;R811 &amp; " on a tract of land called " &amp; S811 &amp; " patented by " &amp; TRIM(T811) &amp; " in " &amp; U811 &amp; ";  Original owner(s): " &amp; Q811)</f>
        <v/>
      </c>
      <c r="AF811" s="5" t="str">
        <f>"https://mht.maryland.gov/secure/medusa/PDF/Howard/"&amp;B811&amp;".pdf"</f>
        <v>https://mht.maryland.gov/secure/medusa/PDF/Howard/HO-822.pdf</v>
      </c>
    </row>
    <row r="812" spans="1:32" ht="57.6" x14ac:dyDescent="0.55000000000000004">
      <c r="A812" s="103" t="str">
        <f>HYPERLINK(AF812,B812)</f>
        <v>HO-829</v>
      </c>
      <c r="B812" t="s">
        <v>2284</v>
      </c>
      <c r="C812">
        <f>IFERROR(VALUE(SUBSTITUTE(B812,"HO-","")),9999)</f>
        <v>829</v>
      </c>
      <c r="D812" s="4" t="s">
        <v>2285</v>
      </c>
      <c r="E812" s="4" t="s">
        <v>2286</v>
      </c>
      <c r="F812" s="22" t="s">
        <v>3413</v>
      </c>
      <c r="G812" s="4" t="s">
        <v>2739</v>
      </c>
      <c r="H812" s="4" t="s">
        <v>47</v>
      </c>
      <c r="I812" s="4" t="s">
        <v>136</v>
      </c>
      <c r="J812" s="4"/>
      <c r="K812" s="4"/>
      <c r="L812" s="4" t="s">
        <v>2591</v>
      </c>
      <c r="M812" s="4"/>
      <c r="N812" s="4"/>
      <c r="O812" s="4"/>
      <c r="P812" s="4"/>
      <c r="Q812" s="4"/>
      <c r="R812" s="22"/>
      <c r="S812" s="4"/>
      <c r="T812" s="4" t="str">
        <f>IFERROR(VLOOKUP(UPPER(S812),LandGrants[],7,FALSE),"")</f>
        <v/>
      </c>
      <c r="U812" s="4" t="str">
        <f>IFERROR(VLOOKUP(S812,LandGrants[],9,FALSE),"")</f>
        <v/>
      </c>
      <c r="V812" s="5"/>
      <c r="W812" s="5"/>
      <c r="X812" s="5"/>
      <c r="Y812" s="5"/>
      <c r="Z812" s="5"/>
      <c r="AA812" s="5"/>
      <c r="AB812" s="5"/>
      <c r="AC812" s="5">
        <f>VALUE(SUBSTITUTE(SUBSTITUTE(SUBSTITUTE(RIGHT(B812,4),"HO",""),"O",""),"-",""))</f>
        <v>829</v>
      </c>
      <c r="AD812" s="5"/>
      <c r="AE812" s="5" t="str">
        <f>IF(ISBLANK(M812),"",IF(ISBLANK(N812),"",N812 &amp; " ") &amp; M812 &amp; " built in " &amp;R812 &amp; " on a tract of land called " &amp; S812 &amp; " patented by " &amp; TRIM(T812) &amp; " in " &amp; U812 &amp; ";  Original owner(s): " &amp; Q812)</f>
        <v/>
      </c>
      <c r="AF812" s="5" t="str">
        <f>"https://mht.maryland.gov/secure/medusa/PDF/Howard/"&amp;B812&amp;".pdf"</f>
        <v>https://mht.maryland.gov/secure/medusa/PDF/Howard/HO-829.pdf</v>
      </c>
    </row>
    <row r="813" spans="1:32" ht="57.6" x14ac:dyDescent="0.55000000000000004">
      <c r="A813" s="103" t="str">
        <f>HYPERLINK(AF813,B813)</f>
        <v>HO-518</v>
      </c>
      <c r="B813" t="s">
        <v>2287</v>
      </c>
      <c r="C813">
        <f>IFERROR(VALUE(SUBSTITUTE(B813,"HO-","")),9999)</f>
        <v>518</v>
      </c>
      <c r="D813" s="4" t="s">
        <v>2288</v>
      </c>
      <c r="E813" s="4" t="s">
        <v>2289</v>
      </c>
      <c r="F813" s="22" t="s">
        <v>3414</v>
      </c>
      <c r="G813" s="4" t="s">
        <v>1503</v>
      </c>
      <c r="H813" s="4" t="s">
        <v>47</v>
      </c>
      <c r="I813" s="4" t="s">
        <v>136</v>
      </c>
      <c r="J813" s="4"/>
      <c r="K813" s="4"/>
      <c r="L813" s="4" t="s">
        <v>975</v>
      </c>
      <c r="M813" s="4"/>
      <c r="N813" s="4"/>
      <c r="O813" s="4"/>
      <c r="P813" s="4"/>
      <c r="Q813" s="4"/>
      <c r="R813" s="22"/>
      <c r="S813" s="4"/>
      <c r="T813" s="4" t="str">
        <f>IFERROR(VLOOKUP(UPPER(S813),LandGrants[],7,FALSE),"")</f>
        <v/>
      </c>
      <c r="U813" s="4" t="str">
        <f>IFERROR(VLOOKUP(S813,LandGrants[],9,FALSE),"")</f>
        <v/>
      </c>
      <c r="V813" s="5"/>
      <c r="W813" s="5"/>
      <c r="X813" s="5"/>
      <c r="Y813" s="5"/>
      <c r="Z813" s="5"/>
      <c r="AA813" s="5"/>
      <c r="AB813" s="5"/>
      <c r="AC813" s="5">
        <f>VALUE(SUBSTITUTE(SUBSTITUTE(SUBSTITUTE(RIGHT(B813,4),"HO",""),"O",""),"-",""))</f>
        <v>518</v>
      </c>
      <c r="AD813" s="5"/>
      <c r="AE813" s="5" t="str">
        <f>IF(ISBLANK(M813),"",IF(ISBLANK(N813),"",N813 &amp; " ") &amp; M813 &amp; " built in " &amp;R813 &amp; " on a tract of land called " &amp; S813 &amp; " patented by " &amp; TRIM(T813) &amp; " in " &amp; U813 &amp; ";  Original owner(s): " &amp; Q813)</f>
        <v/>
      </c>
      <c r="AF813" s="5" t="str">
        <f>"https://mht.maryland.gov/secure/medusa/PDF/Howard/"&amp;B813&amp;".pdf"</f>
        <v>https://mht.maryland.gov/secure/medusa/PDF/Howard/HO-518.pdf</v>
      </c>
    </row>
    <row r="814" spans="1:32" ht="57.6" x14ac:dyDescent="0.55000000000000004">
      <c r="A814" s="103" t="str">
        <f>HYPERLINK(AF814,B814)</f>
        <v>HO-833</v>
      </c>
      <c r="B814" t="s">
        <v>2290</v>
      </c>
      <c r="C814">
        <f>IFERROR(VALUE(SUBSTITUTE(B814,"HO-","")),9999)</f>
        <v>833</v>
      </c>
      <c r="D814" s="4" t="s">
        <v>2291</v>
      </c>
      <c r="E814" s="4" t="s">
        <v>2292</v>
      </c>
      <c r="F814" s="22" t="s">
        <v>3415</v>
      </c>
      <c r="G814" s="4" t="s">
        <v>2739</v>
      </c>
      <c r="H814" s="4" t="s">
        <v>47</v>
      </c>
      <c r="I814" s="4" t="s">
        <v>136</v>
      </c>
      <c r="J814" s="4"/>
      <c r="K814" s="4"/>
      <c r="L814" s="4" t="s">
        <v>2585</v>
      </c>
      <c r="M814" s="4"/>
      <c r="N814" s="4"/>
      <c r="O814" s="4"/>
      <c r="P814" s="4"/>
      <c r="Q814" s="4"/>
      <c r="R814" s="22"/>
      <c r="S814" s="4"/>
      <c r="T814" s="4" t="str">
        <f>IFERROR(VLOOKUP(UPPER(S814),LandGrants[],7,FALSE),"")</f>
        <v/>
      </c>
      <c r="U814" s="4" t="str">
        <f>IFERROR(VLOOKUP(S814,LandGrants[],9,FALSE),"")</f>
        <v/>
      </c>
      <c r="V814" s="5"/>
      <c r="W814" s="5"/>
      <c r="X814" s="5"/>
      <c r="Y814" s="5"/>
      <c r="Z814" s="5"/>
      <c r="AA814" s="5"/>
      <c r="AB814" s="5"/>
      <c r="AC814" s="5">
        <f>VALUE(SUBSTITUTE(SUBSTITUTE(SUBSTITUTE(RIGHT(B814,4),"HO",""),"O",""),"-",""))</f>
        <v>833</v>
      </c>
      <c r="AD814" s="5"/>
      <c r="AE814" s="5" t="str">
        <f>IF(ISBLANK(M814),"",IF(ISBLANK(N814),"",N814 &amp; " ") &amp; M814 &amp; " built in " &amp;R814 &amp; " on a tract of land called " &amp; S814 &amp; " patented by " &amp; TRIM(T814) &amp; " in " &amp; U814 &amp; ";  Original owner(s): " &amp; Q814)</f>
        <v/>
      </c>
      <c r="AF814" s="5" t="str">
        <f>"https://mht.maryland.gov/secure/medusa/PDF/Howard/"&amp;B814&amp;".pdf"</f>
        <v>https://mht.maryland.gov/secure/medusa/PDF/Howard/HO-833.pdf</v>
      </c>
    </row>
    <row r="815" spans="1:32" ht="57.6" x14ac:dyDescent="0.55000000000000004">
      <c r="A815" s="103" t="str">
        <f>HYPERLINK(AF815,B815)</f>
        <v>HO-828</v>
      </c>
      <c r="B815" t="s">
        <v>2293</v>
      </c>
      <c r="C815">
        <f>IFERROR(VALUE(SUBSTITUTE(B815,"HO-","")),9999)</f>
        <v>828</v>
      </c>
      <c r="D815" s="4" t="s">
        <v>2294</v>
      </c>
      <c r="E815" s="4" t="s">
        <v>2295</v>
      </c>
      <c r="F815" s="22" t="s">
        <v>3416</v>
      </c>
      <c r="G815" s="4" t="s">
        <v>2739</v>
      </c>
      <c r="H815" s="4" t="s">
        <v>1219</v>
      </c>
      <c r="I815" s="4" t="s">
        <v>136</v>
      </c>
      <c r="J815" s="4"/>
      <c r="K815" s="4"/>
      <c r="L815" s="4" t="s">
        <v>2585</v>
      </c>
      <c r="M815" s="4"/>
      <c r="N815" s="4"/>
      <c r="O815" s="4"/>
      <c r="P815" s="4"/>
      <c r="Q815" s="4"/>
      <c r="R815" s="22"/>
      <c r="S815" s="4"/>
      <c r="T815" s="4" t="str">
        <f>IFERROR(VLOOKUP(UPPER(S815),LandGrants[],7,FALSE),"")</f>
        <v/>
      </c>
      <c r="U815" s="4" t="str">
        <f>IFERROR(VLOOKUP(S815,LandGrants[],9,FALSE),"")</f>
        <v/>
      </c>
      <c r="V815" s="5"/>
      <c r="W815" s="5"/>
      <c r="X815" s="5"/>
      <c r="Y815" s="5"/>
      <c r="Z815" s="5"/>
      <c r="AA815" s="5"/>
      <c r="AB815" s="5"/>
      <c r="AC815" s="5">
        <f>VALUE(SUBSTITUTE(SUBSTITUTE(SUBSTITUTE(RIGHT(B815,4),"HO",""),"O",""),"-",""))</f>
        <v>828</v>
      </c>
      <c r="AD815" s="5"/>
      <c r="AE815" s="5" t="str">
        <f>IF(ISBLANK(M815),"",IF(ISBLANK(N815),"",N815 &amp; " ") &amp; M815 &amp; " built in " &amp;R815 &amp; " on a tract of land called " &amp; S815 &amp; " patented by " &amp; TRIM(T815) &amp; " in " &amp; U815 &amp; ";  Original owner(s): " &amp; Q815)</f>
        <v/>
      </c>
      <c r="AF815" s="5" t="str">
        <f>"https://mht.maryland.gov/secure/medusa/PDF/Howard/"&amp;B815&amp;".pdf"</f>
        <v>https://mht.maryland.gov/secure/medusa/PDF/Howard/HO-828.pdf</v>
      </c>
    </row>
    <row r="816" spans="1:32" ht="57.6" x14ac:dyDescent="0.55000000000000004">
      <c r="A816" s="103" t="str">
        <f>HYPERLINK(AF816,B816)</f>
        <v>HO-319</v>
      </c>
      <c r="B816" t="s">
        <v>2296</v>
      </c>
      <c r="C816">
        <f>IFERROR(VALUE(SUBSTITUTE(B816,"HO-","")),9999)</f>
        <v>319</v>
      </c>
      <c r="D816" s="4" t="s">
        <v>2297</v>
      </c>
      <c r="E816" s="4" t="s">
        <v>2298</v>
      </c>
      <c r="F816" s="22" t="s">
        <v>3417</v>
      </c>
      <c r="G816" s="4" t="s">
        <v>789</v>
      </c>
      <c r="H816" s="4" t="s">
        <v>47</v>
      </c>
      <c r="I816" s="4" t="s">
        <v>136</v>
      </c>
      <c r="J816" s="4"/>
      <c r="K816" s="4"/>
      <c r="L816" s="4" t="s">
        <v>975</v>
      </c>
      <c r="M816" s="4"/>
      <c r="N816" s="4"/>
      <c r="O816" s="4"/>
      <c r="P816" s="4"/>
      <c r="Q816" s="4"/>
      <c r="R816" s="22"/>
      <c r="S816" s="4"/>
      <c r="T816" s="4" t="str">
        <f>IFERROR(VLOOKUP(UPPER(S816),LandGrants[],7,FALSE),"")</f>
        <v/>
      </c>
      <c r="U816" s="4" t="str">
        <f>IFERROR(VLOOKUP(S816,LandGrants[],9,FALSE),"")</f>
        <v/>
      </c>
      <c r="V816" s="5"/>
      <c r="W816" s="5"/>
      <c r="X816" s="5"/>
      <c r="Y816" s="5"/>
      <c r="Z816" s="5"/>
      <c r="AA816" s="5"/>
      <c r="AB816" s="5"/>
      <c r="AC816" s="5">
        <f>VALUE(SUBSTITUTE(SUBSTITUTE(SUBSTITUTE(RIGHT(B816,4),"HO",""),"O",""),"-",""))</f>
        <v>319</v>
      </c>
      <c r="AD816" s="5"/>
      <c r="AE816" s="5" t="str">
        <f>IF(ISBLANK(M816),"",IF(ISBLANK(N816),"",N816 &amp; " ") &amp; M816 &amp; " built in " &amp;R816 &amp; " on a tract of land called " &amp; S816 &amp; " patented by " &amp; TRIM(T816) &amp; " in " &amp; U816 &amp; ";  Original owner(s): " &amp; Q816)</f>
        <v/>
      </c>
      <c r="AF816" s="5" t="str">
        <f>"https://mht.maryland.gov/secure/medusa/PDF/Howard/"&amp;B816&amp;".pdf"</f>
        <v>https://mht.maryland.gov/secure/medusa/PDF/Howard/HO-319.pdf</v>
      </c>
    </row>
    <row r="817" spans="1:32" ht="57.6" x14ac:dyDescent="0.55000000000000004">
      <c r="A817" s="103" t="str">
        <f>HYPERLINK(AF817,B817)</f>
        <v>HO-062</v>
      </c>
      <c r="B817" t="s">
        <v>10208</v>
      </c>
      <c r="C817">
        <f>IFERROR(VALUE(SUBSTITUTE(B817,"HO-","")),9999)</f>
        <v>62</v>
      </c>
      <c r="D817" s="4" t="s">
        <v>2299</v>
      </c>
      <c r="E817" s="4" t="s">
        <v>2300</v>
      </c>
      <c r="F817" s="22" t="s">
        <v>3418</v>
      </c>
      <c r="G817" s="4" t="s">
        <v>1713</v>
      </c>
      <c r="H817" s="4" t="s">
        <v>40</v>
      </c>
      <c r="I817" s="4" t="s">
        <v>136</v>
      </c>
      <c r="J817" s="4"/>
      <c r="K817" s="4"/>
      <c r="L817" s="4" t="s">
        <v>975</v>
      </c>
      <c r="M817" s="4"/>
      <c r="N817" s="4"/>
      <c r="O817" s="4"/>
      <c r="P817" s="4"/>
      <c r="Q817" s="4"/>
      <c r="R817" s="22"/>
      <c r="S817" s="4"/>
      <c r="T817" s="4" t="str">
        <f>IFERROR(VLOOKUP(UPPER(S817),LandGrants[],7,FALSE),"")</f>
        <v/>
      </c>
      <c r="U817" s="4" t="str">
        <f>IFERROR(VLOOKUP(S817,LandGrants[],9,FALSE),"")</f>
        <v/>
      </c>
      <c r="V817" s="5"/>
      <c r="W817" s="5"/>
      <c r="X817" s="5"/>
      <c r="Y817" s="5"/>
      <c r="Z817" s="5"/>
      <c r="AA817" s="5"/>
      <c r="AB817" s="5"/>
      <c r="AC817" s="5">
        <f>VALUE(SUBSTITUTE(SUBSTITUTE(SUBSTITUTE(RIGHT(B817,4),"HO",""),"O",""),"-",""))</f>
        <v>62</v>
      </c>
      <c r="AD817" s="5"/>
      <c r="AE817" s="5" t="str">
        <f>IF(ISBLANK(M817),"",IF(ISBLANK(N817),"",N817 &amp; " ") &amp; M817 &amp; " built in " &amp;R817 &amp; " on a tract of land called " &amp; S817 &amp; " patented by " &amp; TRIM(T817) &amp; " in " &amp; U817 &amp; ";  Original owner(s): " &amp; Q817)</f>
        <v/>
      </c>
      <c r="AF817" s="5" t="str">
        <f>"https://mht.maryland.gov/secure/medusa/PDF/Howard/"&amp;B817&amp;".pdf"</f>
        <v>https://mht.maryland.gov/secure/medusa/PDF/Howard/HO-062.pdf</v>
      </c>
    </row>
    <row r="818" spans="1:32" ht="57.6" x14ac:dyDescent="0.55000000000000004">
      <c r="A818" s="103" t="str">
        <f>HYPERLINK(AF818,B818)</f>
        <v>HO-345</v>
      </c>
      <c r="B818" t="s">
        <v>2301</v>
      </c>
      <c r="C818">
        <f>IFERROR(VALUE(SUBSTITUTE(B818,"HO-","")),9999)</f>
        <v>345</v>
      </c>
      <c r="D818" s="4" t="s">
        <v>2302</v>
      </c>
      <c r="E818" s="4" t="s">
        <v>2303</v>
      </c>
      <c r="F818" s="22" t="s">
        <v>3419</v>
      </c>
      <c r="G818" s="4" t="s">
        <v>2649</v>
      </c>
      <c r="H818" s="4" t="s">
        <v>40</v>
      </c>
      <c r="I818" s="4"/>
      <c r="J818" s="4"/>
      <c r="K818" s="4"/>
      <c r="L818" s="4" t="s">
        <v>975</v>
      </c>
      <c r="M818" s="4"/>
      <c r="N818" s="4"/>
      <c r="O818" s="4"/>
      <c r="P818" s="4"/>
      <c r="Q818" s="4"/>
      <c r="R818" s="22"/>
      <c r="S818" s="4"/>
      <c r="T818" s="4" t="str">
        <f>IFERROR(VLOOKUP(UPPER(S818),LandGrants[],7,FALSE),"")</f>
        <v/>
      </c>
      <c r="U818" s="4" t="str">
        <f>IFERROR(VLOOKUP(S818,LandGrants[],9,FALSE),"")</f>
        <v/>
      </c>
      <c r="V818" s="5"/>
      <c r="W818" s="5"/>
      <c r="X818" s="5"/>
      <c r="Y818" s="5"/>
      <c r="Z818" s="5"/>
      <c r="AA818" s="5"/>
      <c r="AB818" s="5"/>
      <c r="AC818" s="5">
        <f>VALUE(SUBSTITUTE(SUBSTITUTE(SUBSTITUTE(RIGHT(B818,4),"HO",""),"O",""),"-",""))</f>
        <v>345</v>
      </c>
      <c r="AD818" s="5"/>
      <c r="AE818" s="5" t="str">
        <f>IF(ISBLANK(M818),"",IF(ISBLANK(N818),"",N818 &amp; " ") &amp; M818 &amp; " built in " &amp;R818 &amp; " on a tract of land called " &amp; S818 &amp; " patented by " &amp; TRIM(T818) &amp; " in " &amp; U818 &amp; ";  Original owner(s): " &amp; Q818)</f>
        <v/>
      </c>
      <c r="AF818" s="5" t="str">
        <f>"https://mht.maryland.gov/secure/medusa/PDF/Howard/"&amp;B818&amp;".pdf"</f>
        <v>https://mht.maryland.gov/secure/medusa/PDF/Howard/HO-345.pdf</v>
      </c>
    </row>
    <row r="819" spans="1:32" ht="57.6" x14ac:dyDescent="0.55000000000000004">
      <c r="A819" s="103" t="str">
        <f>HYPERLINK(AF819,B819)</f>
        <v>HO-984</v>
      </c>
      <c r="B819" t="s">
        <v>2304</v>
      </c>
      <c r="C819">
        <f>IFERROR(VALUE(SUBSTITUTE(B819,"HO-","")),9999)</f>
        <v>984</v>
      </c>
      <c r="D819" s="4" t="s">
        <v>2305</v>
      </c>
      <c r="E819" s="4" t="s">
        <v>2306</v>
      </c>
      <c r="F819" s="22" t="s">
        <v>3420</v>
      </c>
      <c r="G819" s="4" t="s">
        <v>1713</v>
      </c>
      <c r="H819" s="4" t="s">
        <v>40</v>
      </c>
      <c r="I819" s="4" t="s">
        <v>136</v>
      </c>
      <c r="J819" s="4"/>
      <c r="K819" s="4"/>
      <c r="L819" s="4" t="s">
        <v>975</v>
      </c>
      <c r="M819" s="4"/>
      <c r="N819" s="4"/>
      <c r="O819" s="4"/>
      <c r="P819" s="4"/>
      <c r="Q819" s="4"/>
      <c r="R819" s="22"/>
      <c r="S819" s="4"/>
      <c r="T819" s="4" t="str">
        <f>IFERROR(VLOOKUP(UPPER(S819),LandGrants[],7,FALSE),"")</f>
        <v/>
      </c>
      <c r="U819" s="4" t="str">
        <f>IFERROR(VLOOKUP(S819,LandGrants[],9,FALSE),"")</f>
        <v/>
      </c>
      <c r="V819" s="5"/>
      <c r="W819" s="5"/>
      <c r="X819" s="5"/>
      <c r="Y819" s="5"/>
      <c r="Z819" s="5"/>
      <c r="AA819" s="5"/>
      <c r="AB819" s="5"/>
      <c r="AC819" s="5">
        <f>VALUE(SUBSTITUTE(SUBSTITUTE(SUBSTITUTE(RIGHT(B819,4),"HO",""),"O",""),"-",""))</f>
        <v>984</v>
      </c>
      <c r="AD819" s="5"/>
      <c r="AE819" s="5" t="str">
        <f>IF(ISBLANK(M819),"",IF(ISBLANK(N819),"",N819 &amp; " ") &amp; M819 &amp; " built in " &amp;R819 &amp; " on a tract of land called " &amp; S819 &amp; " patented by " &amp; TRIM(T819) &amp; " in " &amp; U819 &amp; ";  Original owner(s): " &amp; Q819)</f>
        <v/>
      </c>
      <c r="AF819" s="5" t="str">
        <f>"https://mht.maryland.gov/secure/medusa/PDF/Howard/"&amp;B819&amp;".pdf"</f>
        <v>https://mht.maryland.gov/secure/medusa/PDF/Howard/HO-984.pdf</v>
      </c>
    </row>
    <row r="820" spans="1:32" ht="57.6" x14ac:dyDescent="0.55000000000000004">
      <c r="A820" s="103" t="str">
        <f>HYPERLINK(AF820,B820)</f>
        <v>HO-582</v>
      </c>
      <c r="B820" t="s">
        <v>2307</v>
      </c>
      <c r="C820">
        <f>IFERROR(VALUE(SUBSTITUTE(B820,"HO-","")),9999)</f>
        <v>582</v>
      </c>
      <c r="D820" s="4" t="s">
        <v>2308</v>
      </c>
      <c r="E820" s="4" t="s">
        <v>2309</v>
      </c>
      <c r="F820" s="22" t="s">
        <v>3421</v>
      </c>
      <c r="G820" s="4" t="s">
        <v>439</v>
      </c>
      <c r="H820" s="4" t="s">
        <v>40</v>
      </c>
      <c r="I820" s="4" t="s">
        <v>136</v>
      </c>
      <c r="J820" s="4"/>
      <c r="K820" s="4"/>
      <c r="L820" s="4" t="s">
        <v>975</v>
      </c>
      <c r="M820" s="4"/>
      <c r="N820" s="4"/>
      <c r="O820" s="4"/>
      <c r="P820" s="4"/>
      <c r="Q820" s="4"/>
      <c r="R820" s="22"/>
      <c r="S820" s="4"/>
      <c r="T820" s="4" t="str">
        <f>IFERROR(VLOOKUP(UPPER(S820),LandGrants[],7,FALSE),"")</f>
        <v/>
      </c>
      <c r="U820" s="4" t="str">
        <f>IFERROR(VLOOKUP(S820,LandGrants[],9,FALSE),"")</f>
        <v/>
      </c>
      <c r="V820" s="5"/>
      <c r="W820" s="5"/>
      <c r="X820" s="5"/>
      <c r="Y820" s="5"/>
      <c r="Z820" s="5"/>
      <c r="AA820" s="5"/>
      <c r="AB820" s="5"/>
      <c r="AC820" s="5">
        <f>VALUE(SUBSTITUTE(SUBSTITUTE(SUBSTITUTE(RIGHT(B820,4),"HO",""),"O",""),"-",""))</f>
        <v>582</v>
      </c>
      <c r="AD820" s="5"/>
      <c r="AE820" s="5" t="str">
        <f>IF(ISBLANK(M820),"",IF(ISBLANK(N820),"",N820 &amp; " ") &amp; M820 &amp; " built in " &amp;R820 &amp; " on a tract of land called " &amp; S820 &amp; " patented by " &amp; TRIM(T820) &amp; " in " &amp; U820 &amp; ";  Original owner(s): " &amp; Q820)</f>
        <v/>
      </c>
      <c r="AF820" s="5" t="str">
        <f>"https://mht.maryland.gov/secure/medusa/PDF/Howard/"&amp;B820&amp;".pdf"</f>
        <v>https://mht.maryland.gov/secure/medusa/PDF/Howard/HO-582.pdf</v>
      </c>
    </row>
    <row r="821" spans="1:32" ht="57.6" x14ac:dyDescent="0.55000000000000004">
      <c r="A821" s="103" t="str">
        <f>HYPERLINK(AF821,B821)</f>
        <v>HO-735</v>
      </c>
      <c r="B821" t="s">
        <v>2310</v>
      </c>
      <c r="C821">
        <f>IFERROR(VALUE(SUBSTITUTE(B821,"HO-","")),9999)</f>
        <v>735</v>
      </c>
      <c r="D821" s="4" t="s">
        <v>2311</v>
      </c>
      <c r="E821" s="4"/>
      <c r="F821" s="22" t="s">
        <v>2585</v>
      </c>
      <c r="G821" s="4">
        <v>0</v>
      </c>
      <c r="H821" s="4" t="s">
        <v>40</v>
      </c>
      <c r="I821" s="4"/>
      <c r="J821" s="4"/>
      <c r="K821" s="4"/>
      <c r="L821" s="4" t="s">
        <v>975</v>
      </c>
      <c r="M821" s="4"/>
      <c r="N821" s="4"/>
      <c r="O821" s="4"/>
      <c r="P821" s="4"/>
      <c r="Q821" s="4"/>
      <c r="R821" s="22"/>
      <c r="S821" s="4"/>
      <c r="T821" s="4" t="str">
        <f>IFERROR(VLOOKUP(UPPER(S821),LandGrants[],7,FALSE),"")</f>
        <v/>
      </c>
      <c r="U821" s="4" t="str">
        <f>IFERROR(VLOOKUP(S821,LandGrants[],9,FALSE),"")</f>
        <v/>
      </c>
      <c r="V821" s="5"/>
      <c r="W821" s="5"/>
      <c r="X821" s="5"/>
      <c r="Y821" s="5"/>
      <c r="Z821" s="5"/>
      <c r="AA821" s="5"/>
      <c r="AB821" s="5"/>
      <c r="AC821" s="5">
        <f>VALUE(SUBSTITUTE(SUBSTITUTE(SUBSTITUTE(RIGHT(B821,4),"HO",""),"O",""),"-",""))</f>
        <v>735</v>
      </c>
      <c r="AD821" s="5"/>
      <c r="AE821" s="5" t="str">
        <f>IF(ISBLANK(M821),"",IF(ISBLANK(N821),"",N821 &amp; " ") &amp; M821 &amp; " built in " &amp;R821 &amp; " on a tract of land called " &amp; S821 &amp; " patented by " &amp; TRIM(T821) &amp; " in " &amp; U821 &amp; ";  Original owner(s): " &amp; Q821)</f>
        <v/>
      </c>
      <c r="AF821" s="5" t="str">
        <f>"https://mht.maryland.gov/secure/medusa/PDF/Howard/"&amp;B821&amp;".pdf"</f>
        <v>https://mht.maryland.gov/secure/medusa/PDF/Howard/HO-735.pdf</v>
      </c>
    </row>
    <row r="822" spans="1:32" ht="57.6" x14ac:dyDescent="0.55000000000000004">
      <c r="A822" s="103" t="str">
        <f>HYPERLINK(AF822,B822)</f>
        <v>HO-064</v>
      </c>
      <c r="B822" t="s">
        <v>10209</v>
      </c>
      <c r="C822">
        <f>IFERROR(VALUE(SUBSTITUTE(B822,"HO-","")),9999)</f>
        <v>64</v>
      </c>
      <c r="D822" s="4" t="s">
        <v>2312</v>
      </c>
      <c r="E822" s="4" t="s">
        <v>1691</v>
      </c>
      <c r="F822" s="22" t="s">
        <v>2585</v>
      </c>
      <c r="G822" s="4" t="s">
        <v>1691</v>
      </c>
      <c r="H822" s="4" t="s">
        <v>40</v>
      </c>
      <c r="I822" s="4" t="s">
        <v>136</v>
      </c>
      <c r="J822" s="4"/>
      <c r="K822" s="4"/>
      <c r="L822" s="4" t="s">
        <v>2592</v>
      </c>
      <c r="M822" s="4"/>
      <c r="N822" s="4"/>
      <c r="O822" s="4"/>
      <c r="P822" s="4"/>
      <c r="Q822" s="4"/>
      <c r="R822" s="22"/>
      <c r="S822" s="4"/>
      <c r="T822" s="4" t="str">
        <f>IFERROR(VLOOKUP(UPPER(S822),LandGrants[],7,FALSE),"")</f>
        <v/>
      </c>
      <c r="U822" s="4" t="str">
        <f>IFERROR(VLOOKUP(S822,LandGrants[],9,FALSE),"")</f>
        <v/>
      </c>
      <c r="V822" s="5"/>
      <c r="W822" s="5"/>
      <c r="X822" s="5"/>
      <c r="Y822" s="5"/>
      <c r="Z822" s="5"/>
      <c r="AA822" s="5"/>
      <c r="AB822" s="5"/>
      <c r="AC822" s="5">
        <f>VALUE(SUBSTITUTE(SUBSTITUTE(SUBSTITUTE(RIGHT(B822,4),"HO",""),"O",""),"-",""))</f>
        <v>64</v>
      </c>
      <c r="AD822" s="5"/>
      <c r="AE822" s="5" t="str">
        <f>IF(ISBLANK(M822),"",IF(ISBLANK(N822),"",N822 &amp; " ") &amp; M822 &amp; " built in " &amp;R822 &amp; " on a tract of land called " &amp; S822 &amp; " patented by " &amp; TRIM(T822) &amp; " in " &amp; U822 &amp; ";  Original owner(s): " &amp; Q822)</f>
        <v/>
      </c>
      <c r="AF822" s="5" t="str">
        <f>"https://mht.maryland.gov/secure/medusa/PDF/Howard/"&amp;B822&amp;".pdf"</f>
        <v>https://mht.maryland.gov/secure/medusa/PDF/Howard/HO-064.pdf</v>
      </c>
    </row>
    <row r="823" spans="1:32" ht="57.6" x14ac:dyDescent="0.55000000000000004">
      <c r="A823" s="103" t="str">
        <f>HYPERLINK(AF823,B823)</f>
        <v>HO-884</v>
      </c>
      <c r="B823" t="s">
        <v>2313</v>
      </c>
      <c r="C823">
        <f>IFERROR(VALUE(SUBSTITUTE(B823,"HO-","")),9999)</f>
        <v>884</v>
      </c>
      <c r="D823" s="4" t="s">
        <v>2314</v>
      </c>
      <c r="E823" s="4" t="s">
        <v>2315</v>
      </c>
      <c r="F823" s="22" t="s">
        <v>2842</v>
      </c>
      <c r="G823" s="4" t="s">
        <v>3069</v>
      </c>
      <c r="H823" s="4" t="s">
        <v>40</v>
      </c>
      <c r="I823" s="4" t="s">
        <v>136</v>
      </c>
      <c r="J823" s="4"/>
      <c r="K823" s="4"/>
      <c r="L823" s="4" t="s">
        <v>975</v>
      </c>
      <c r="M823" s="4"/>
      <c r="N823" s="4"/>
      <c r="O823" s="4"/>
      <c r="P823" s="4"/>
      <c r="Q823" s="4"/>
      <c r="R823" s="22"/>
      <c r="S823" s="4"/>
      <c r="T823" s="4" t="str">
        <f>IFERROR(VLOOKUP(UPPER(S823),LandGrants[],7,FALSE),"")</f>
        <v/>
      </c>
      <c r="U823" s="4" t="str">
        <f>IFERROR(VLOOKUP(S823,LandGrants[],9,FALSE),"")</f>
        <v/>
      </c>
      <c r="V823" s="5"/>
      <c r="W823" s="5"/>
      <c r="X823" s="5"/>
      <c r="Y823" s="5"/>
      <c r="Z823" s="5"/>
      <c r="AA823" s="5"/>
      <c r="AB823" s="5"/>
      <c r="AC823" s="5">
        <f>VALUE(SUBSTITUTE(SUBSTITUTE(SUBSTITUTE(RIGHT(B823,4),"HO",""),"O",""),"-",""))</f>
        <v>884</v>
      </c>
      <c r="AD823" s="5"/>
      <c r="AE823" s="5" t="str">
        <f>IF(ISBLANK(M823),"",IF(ISBLANK(N823),"",N823 &amp; " ") &amp; M823 &amp; " built in " &amp;R823 &amp; " on a tract of land called " &amp; S823 &amp; " patented by " &amp; TRIM(T823) &amp; " in " &amp; U823 &amp; ";  Original owner(s): " &amp; Q823)</f>
        <v/>
      </c>
      <c r="AF823" s="5" t="str">
        <f>"https://mht.maryland.gov/secure/medusa/PDF/Howard/"&amp;B823&amp;".pdf"</f>
        <v>https://mht.maryland.gov/secure/medusa/PDF/Howard/HO-884.pdf</v>
      </c>
    </row>
    <row r="824" spans="1:32" ht="57.6" x14ac:dyDescent="0.55000000000000004">
      <c r="A824" s="103" t="str">
        <f>HYPERLINK(AF824,B824)</f>
        <v>HO-893</v>
      </c>
      <c r="B824" t="s">
        <v>2316</v>
      </c>
      <c r="C824">
        <f>IFERROR(VALUE(SUBSTITUTE(B824,"HO-","")),9999)</f>
        <v>893</v>
      </c>
      <c r="D824" s="4" t="s">
        <v>2317</v>
      </c>
      <c r="E824" s="4" t="s">
        <v>2318</v>
      </c>
      <c r="F824" s="22" t="s">
        <v>3422</v>
      </c>
      <c r="G824" s="4" t="s">
        <v>1667</v>
      </c>
      <c r="H824" s="4" t="s">
        <v>40</v>
      </c>
      <c r="I824" s="4" t="s">
        <v>136</v>
      </c>
      <c r="J824" s="4"/>
      <c r="K824" s="4"/>
      <c r="L824" s="4" t="s">
        <v>975</v>
      </c>
      <c r="M824" s="4"/>
      <c r="N824" s="4"/>
      <c r="O824" s="4"/>
      <c r="P824" s="4"/>
      <c r="Q824" s="4"/>
      <c r="R824" s="22"/>
      <c r="S824" s="4"/>
      <c r="T824" s="4" t="str">
        <f>IFERROR(VLOOKUP(UPPER(S824),LandGrants[],7,FALSE),"")</f>
        <v/>
      </c>
      <c r="U824" s="4" t="str">
        <f>IFERROR(VLOOKUP(S824,LandGrants[],9,FALSE),"")</f>
        <v/>
      </c>
      <c r="V824" s="5"/>
      <c r="W824" s="5"/>
      <c r="X824" s="5"/>
      <c r="Y824" s="5"/>
      <c r="Z824" s="5"/>
      <c r="AA824" s="5"/>
      <c r="AB824" s="5"/>
      <c r="AC824" s="5">
        <f>VALUE(SUBSTITUTE(SUBSTITUTE(SUBSTITUTE(RIGHT(B824,4),"HO",""),"O",""),"-",""))</f>
        <v>893</v>
      </c>
      <c r="AD824" s="5"/>
      <c r="AE824" s="5" t="str">
        <f>IF(ISBLANK(M824),"",IF(ISBLANK(N824),"",N824 &amp; " ") &amp; M824 &amp; " built in " &amp;R824 &amp; " on a tract of land called " &amp; S824 &amp; " patented by " &amp; TRIM(T824) &amp; " in " &amp; U824 &amp; ";  Original owner(s): " &amp; Q824)</f>
        <v/>
      </c>
      <c r="AF824" s="5" t="str">
        <f>"https://mht.maryland.gov/secure/medusa/PDF/Howard/"&amp;B824&amp;".pdf"</f>
        <v>https://mht.maryland.gov/secure/medusa/PDF/Howard/HO-893.pdf</v>
      </c>
    </row>
    <row r="825" spans="1:32" ht="57.6" x14ac:dyDescent="0.55000000000000004">
      <c r="A825" s="103" t="str">
        <f>HYPERLINK(AF825,B825)</f>
        <v>HO-372</v>
      </c>
      <c r="B825" t="s">
        <v>2319</v>
      </c>
      <c r="C825">
        <f>IFERROR(VALUE(SUBSTITUTE(B825,"HO-","")),9999)</f>
        <v>372</v>
      </c>
      <c r="D825" s="4" t="s">
        <v>2320</v>
      </c>
      <c r="E825" s="4" t="s">
        <v>197</v>
      </c>
      <c r="F825" s="22" t="s">
        <v>2585</v>
      </c>
      <c r="G825" s="4" t="s">
        <v>197</v>
      </c>
      <c r="H825" s="4" t="s">
        <v>198</v>
      </c>
      <c r="I825" s="4"/>
      <c r="J825" s="4"/>
      <c r="K825" s="4"/>
      <c r="L825" s="4" t="s">
        <v>975</v>
      </c>
      <c r="M825" s="4"/>
      <c r="N825" s="4"/>
      <c r="O825" s="4"/>
      <c r="P825" s="4"/>
      <c r="Q825" s="4"/>
      <c r="R825" s="22"/>
      <c r="S825" s="4"/>
      <c r="T825" s="4" t="str">
        <f>IFERROR(VLOOKUP(UPPER(S825),LandGrants[],7,FALSE),"")</f>
        <v/>
      </c>
      <c r="U825" s="4" t="str">
        <f>IFERROR(VLOOKUP(S825,LandGrants[],9,FALSE),"")</f>
        <v/>
      </c>
      <c r="V825" s="5"/>
      <c r="W825" s="5"/>
      <c r="X825" s="5"/>
      <c r="Y825" s="5"/>
      <c r="Z825" s="5"/>
      <c r="AA825" s="5"/>
      <c r="AB825" s="5"/>
      <c r="AC825" s="5">
        <f>VALUE(SUBSTITUTE(SUBSTITUTE(SUBSTITUTE(RIGHT(B825,4),"HO",""),"O",""),"-",""))</f>
        <v>372</v>
      </c>
      <c r="AD825" s="5"/>
      <c r="AE825" s="5" t="str">
        <f>IF(ISBLANK(M825),"",IF(ISBLANK(N825),"",N825 &amp; " ") &amp; M825 &amp; " built in " &amp;R825 &amp; " on a tract of land called " &amp; S825 &amp; " patented by " &amp; TRIM(T825) &amp; " in " &amp; U825 &amp; ";  Original owner(s): " &amp; Q825)</f>
        <v/>
      </c>
      <c r="AF825" s="5" t="str">
        <f>"https://mht.maryland.gov/secure/medusa/PDF/Howard/"&amp;B825&amp;".pdf"</f>
        <v>https://mht.maryland.gov/secure/medusa/PDF/Howard/HO-372.pdf</v>
      </c>
    </row>
    <row r="826" spans="1:32" ht="57.6" x14ac:dyDescent="0.55000000000000004">
      <c r="A826" s="103" t="str">
        <f>HYPERLINK(AF826,B826)</f>
        <v>HO-477</v>
      </c>
      <c r="B826" t="s">
        <v>2321</v>
      </c>
      <c r="C826">
        <f>IFERROR(VALUE(SUBSTITUTE(B826,"HO-","")),9999)</f>
        <v>477</v>
      </c>
      <c r="D826" s="4" t="s">
        <v>2322</v>
      </c>
      <c r="E826" s="4" t="s">
        <v>2323</v>
      </c>
      <c r="F826" s="22" t="s">
        <v>3423</v>
      </c>
      <c r="G826" s="4" t="s">
        <v>126</v>
      </c>
      <c r="H826" s="4" t="s">
        <v>71</v>
      </c>
      <c r="I826" s="4"/>
      <c r="J826" s="4"/>
      <c r="K826" s="4"/>
      <c r="L826" s="4" t="s">
        <v>2581</v>
      </c>
      <c r="M826" s="4"/>
      <c r="N826" s="4"/>
      <c r="O826" s="4"/>
      <c r="P826" s="4"/>
      <c r="Q826" s="4"/>
      <c r="R826" s="22"/>
      <c r="S826" s="4"/>
      <c r="T826" s="4" t="str">
        <f>IFERROR(VLOOKUP(UPPER(S826),LandGrants[],7,FALSE),"")</f>
        <v/>
      </c>
      <c r="U826" s="4" t="str">
        <f>IFERROR(VLOOKUP(S826,LandGrants[],9,FALSE),"")</f>
        <v/>
      </c>
      <c r="V826" s="5"/>
      <c r="W826" s="5"/>
      <c r="X826" s="5"/>
      <c r="Y826" s="5"/>
      <c r="Z826" s="5"/>
      <c r="AA826" s="5"/>
      <c r="AB826" s="5"/>
      <c r="AC826" s="5">
        <f>VALUE(SUBSTITUTE(SUBSTITUTE(SUBSTITUTE(RIGHT(B826,4),"HO",""),"O",""),"-",""))</f>
        <v>477</v>
      </c>
      <c r="AD826" s="5"/>
      <c r="AE826" s="5" t="str">
        <f>IF(ISBLANK(M826),"",IF(ISBLANK(N826),"",N826 &amp; " ") &amp; M826 &amp; " built in " &amp;R826 &amp; " on a tract of land called " &amp; S826 &amp; " patented by " &amp; TRIM(T826) &amp; " in " &amp; U826 &amp; ";  Original owner(s): " &amp; Q826)</f>
        <v/>
      </c>
      <c r="AF826" s="5" t="str">
        <f>"https://mht.maryland.gov/secure/medusa/PDF/Howard/"&amp;B826&amp;".pdf"</f>
        <v>https://mht.maryland.gov/secure/medusa/PDF/Howard/HO-477.pdf</v>
      </c>
    </row>
    <row r="827" spans="1:32" ht="57.6" x14ac:dyDescent="0.55000000000000004">
      <c r="A827" s="103" t="str">
        <f>HYPERLINK(AF827,B827)</f>
        <v>HO-867</v>
      </c>
      <c r="B827" t="s">
        <v>2324</v>
      </c>
      <c r="C827">
        <f>IFERROR(VALUE(SUBSTITUTE(B827,"HO-","")),9999)</f>
        <v>867</v>
      </c>
      <c r="D827" s="4" t="s">
        <v>2325</v>
      </c>
      <c r="E827" s="4" t="s">
        <v>2326</v>
      </c>
      <c r="F827" s="22" t="s">
        <v>3424</v>
      </c>
      <c r="G827" s="4" t="s">
        <v>3088</v>
      </c>
      <c r="H827" s="4" t="s">
        <v>40</v>
      </c>
      <c r="I827" s="4" t="s">
        <v>136</v>
      </c>
      <c r="J827" s="4"/>
      <c r="K827" s="4"/>
      <c r="L827" s="4" t="s">
        <v>975</v>
      </c>
      <c r="M827" s="4"/>
      <c r="N827" s="4"/>
      <c r="O827" s="4"/>
      <c r="P827" s="4"/>
      <c r="Q827" s="4"/>
      <c r="R827" s="22"/>
      <c r="S827" s="4"/>
      <c r="T827" s="4" t="str">
        <f>IFERROR(VLOOKUP(UPPER(S827),LandGrants[],7,FALSE),"")</f>
        <v/>
      </c>
      <c r="U827" s="4" t="str">
        <f>IFERROR(VLOOKUP(S827,LandGrants[],9,FALSE),"")</f>
        <v/>
      </c>
      <c r="V827" s="5"/>
      <c r="W827" s="5"/>
      <c r="X827" s="5"/>
      <c r="Y827" s="5"/>
      <c r="Z827" s="5"/>
      <c r="AA827" s="5"/>
      <c r="AB827" s="5"/>
      <c r="AC827" s="5">
        <f>VALUE(SUBSTITUTE(SUBSTITUTE(SUBSTITUTE(RIGHT(B827,4),"HO",""),"O",""),"-",""))</f>
        <v>867</v>
      </c>
      <c r="AD827" s="5"/>
      <c r="AE827" s="5" t="str">
        <f>IF(ISBLANK(M827),"",IF(ISBLANK(N827),"",N827 &amp; " ") &amp; M827 &amp; " built in " &amp;R827 &amp; " on a tract of land called " &amp; S827 &amp; " patented by " &amp; TRIM(T827) &amp; " in " &amp; U827 &amp; ";  Original owner(s): " &amp; Q827)</f>
        <v/>
      </c>
      <c r="AF827" s="5" t="str">
        <f>"https://mht.maryland.gov/secure/medusa/PDF/Howard/"&amp;B827&amp;".pdf"</f>
        <v>https://mht.maryland.gov/secure/medusa/PDF/Howard/HO-867.pdf</v>
      </c>
    </row>
    <row r="828" spans="1:32" ht="57.6" x14ac:dyDescent="0.55000000000000004">
      <c r="A828" s="103" t="str">
        <f>HYPERLINK(AF828,B828)</f>
        <v>HO-163</v>
      </c>
      <c r="B828" t="s">
        <v>2327</v>
      </c>
      <c r="C828">
        <f>IFERROR(VALUE(SUBSTITUTE(B828,"HO-","")),9999)</f>
        <v>163</v>
      </c>
      <c r="D828" s="4" t="s">
        <v>2328</v>
      </c>
      <c r="E828" s="4" t="s">
        <v>2329</v>
      </c>
      <c r="F828" s="22" t="s">
        <v>2585</v>
      </c>
      <c r="G828" s="4" t="s">
        <v>2329</v>
      </c>
      <c r="H828" s="4" t="s">
        <v>36</v>
      </c>
      <c r="I828" s="4"/>
      <c r="J828" s="4"/>
      <c r="K828" s="4"/>
      <c r="L828" s="4" t="s">
        <v>975</v>
      </c>
      <c r="M828" s="4"/>
      <c r="N828" s="4" t="s">
        <v>2604</v>
      </c>
      <c r="O828" s="4"/>
      <c r="P828" s="4"/>
      <c r="Q828" s="4"/>
      <c r="R828" s="22"/>
      <c r="S828" s="4"/>
      <c r="T828" s="4" t="str">
        <f>IFERROR(VLOOKUP(UPPER(S828),LandGrants[],7,FALSE),"")</f>
        <v/>
      </c>
      <c r="U828" s="4" t="str">
        <f>IFERROR(VLOOKUP(S828,LandGrants[],9,FALSE),"")</f>
        <v/>
      </c>
      <c r="V828" s="5"/>
      <c r="W828" s="5"/>
      <c r="X828" s="5"/>
      <c r="Y828" s="5"/>
      <c r="Z828" s="5"/>
      <c r="AA828" s="5"/>
      <c r="AB828" s="5"/>
      <c r="AC828" s="5">
        <f>VALUE(SUBSTITUTE(SUBSTITUTE(SUBSTITUTE(RIGHT(B828,4),"HO",""),"O",""),"-",""))</f>
        <v>163</v>
      </c>
      <c r="AD828" s="5"/>
      <c r="AE828" s="5" t="str">
        <f>IF(ISBLANK(M828),"",IF(ISBLANK(N828),"",N828 &amp; " ") &amp; M828 &amp; " built in " &amp;R828 &amp; " on a tract of land called " &amp; S828 &amp; " patented by " &amp; TRIM(T828) &amp; " in " &amp; U828 &amp; ";  Original owner(s): " &amp; Q828)</f>
        <v/>
      </c>
      <c r="AF828" s="5" t="str">
        <f>"https://mht.maryland.gov/secure/medusa/PDF/Howard/"&amp;B828&amp;".pdf"</f>
        <v>https://mht.maryland.gov/secure/medusa/PDF/Howard/HO-163.pdf</v>
      </c>
    </row>
    <row r="829" spans="1:32" ht="57.6" x14ac:dyDescent="0.55000000000000004">
      <c r="A829" s="103" t="str">
        <f>HYPERLINK(AF829,B829)</f>
        <v>HO-317</v>
      </c>
      <c r="B829" t="s">
        <v>2330</v>
      </c>
      <c r="C829">
        <f>IFERROR(VALUE(SUBSTITUTE(B829,"HO-","")),9999)</f>
        <v>317</v>
      </c>
      <c r="D829" s="4" t="s">
        <v>2331</v>
      </c>
      <c r="E829" s="4" t="s">
        <v>2332</v>
      </c>
      <c r="F829" s="22" t="s">
        <v>3425</v>
      </c>
      <c r="G829" s="4" t="s">
        <v>789</v>
      </c>
      <c r="H829" s="4" t="s">
        <v>47</v>
      </c>
      <c r="I829" s="4" t="s">
        <v>136</v>
      </c>
      <c r="J829" s="4"/>
      <c r="K829" s="4"/>
      <c r="L829" s="4" t="s">
        <v>975</v>
      </c>
      <c r="M829" s="4"/>
      <c r="N829" s="4"/>
      <c r="O829" s="4"/>
      <c r="P829" s="4"/>
      <c r="Q829" s="4"/>
      <c r="R829" s="22"/>
      <c r="S829" s="4"/>
      <c r="T829" s="4" t="str">
        <f>IFERROR(VLOOKUP(UPPER(S829),LandGrants[],7,FALSE),"")</f>
        <v/>
      </c>
      <c r="U829" s="4" t="str">
        <f>IFERROR(VLOOKUP(S829,LandGrants[],9,FALSE),"")</f>
        <v/>
      </c>
      <c r="V829" s="5"/>
      <c r="W829" s="5"/>
      <c r="X829" s="5"/>
      <c r="Y829" s="5"/>
      <c r="Z829" s="5"/>
      <c r="AA829" s="5"/>
      <c r="AB829" s="5"/>
      <c r="AC829" s="5">
        <f>VALUE(SUBSTITUTE(SUBSTITUTE(SUBSTITUTE(RIGHT(B829,4),"HO",""),"O",""),"-",""))</f>
        <v>317</v>
      </c>
      <c r="AD829" s="5"/>
      <c r="AE829" s="5" t="str">
        <f>IF(ISBLANK(M829),"",IF(ISBLANK(N829),"",N829 &amp; " ") &amp; M829 &amp; " built in " &amp;R829 &amp; " on a tract of land called " &amp; S829 &amp; " patented by " &amp; TRIM(T829) &amp; " in " &amp; U829 &amp; ";  Original owner(s): " &amp; Q829)</f>
        <v/>
      </c>
      <c r="AF829" s="5" t="str">
        <f>"https://mht.maryland.gov/secure/medusa/PDF/Howard/"&amp;B829&amp;".pdf"</f>
        <v>https://mht.maryland.gov/secure/medusa/PDF/Howard/HO-317.pdf</v>
      </c>
    </row>
    <row r="830" spans="1:32" ht="57.6" x14ac:dyDescent="0.55000000000000004">
      <c r="A830" s="103" t="str">
        <f>HYPERLINK(AF830,B830)</f>
        <v>HO-881</v>
      </c>
      <c r="B830" t="s">
        <v>2333</v>
      </c>
      <c r="C830">
        <f>IFERROR(VALUE(SUBSTITUTE(B830,"HO-","")),9999)</f>
        <v>881</v>
      </c>
      <c r="D830" s="4" t="s">
        <v>2334</v>
      </c>
      <c r="E830" s="4" t="s">
        <v>2335</v>
      </c>
      <c r="F830" s="22" t="s">
        <v>3426</v>
      </c>
      <c r="G830" s="4" t="s">
        <v>3427</v>
      </c>
      <c r="H830" s="4" t="s">
        <v>40</v>
      </c>
      <c r="I830" s="4" t="s">
        <v>136</v>
      </c>
      <c r="J830" s="4"/>
      <c r="K830" s="4"/>
      <c r="L830" s="4" t="s">
        <v>975</v>
      </c>
      <c r="M830" s="4"/>
      <c r="N830" s="4"/>
      <c r="O830" s="4"/>
      <c r="P830" s="4"/>
      <c r="Q830" s="4"/>
      <c r="R830" s="22"/>
      <c r="S830" s="4"/>
      <c r="T830" s="4" t="str">
        <f>IFERROR(VLOOKUP(UPPER(S830),LandGrants[],7,FALSE),"")</f>
        <v/>
      </c>
      <c r="U830" s="4" t="str">
        <f>IFERROR(VLOOKUP(S830,LandGrants[],9,FALSE),"")</f>
        <v/>
      </c>
      <c r="V830" s="5"/>
      <c r="W830" s="5"/>
      <c r="X830" s="5"/>
      <c r="Y830" s="5"/>
      <c r="Z830" s="5"/>
      <c r="AA830" s="5"/>
      <c r="AB830" s="5"/>
      <c r="AC830" s="5">
        <f>VALUE(SUBSTITUTE(SUBSTITUTE(SUBSTITUTE(RIGHT(B830,4),"HO",""),"O",""),"-",""))</f>
        <v>881</v>
      </c>
      <c r="AD830" s="5"/>
      <c r="AE830" s="5" t="str">
        <f>IF(ISBLANK(M830),"",IF(ISBLANK(N830),"",N830 &amp; " ") &amp; M830 &amp; " built in " &amp;R830 &amp; " on a tract of land called " &amp; S830 &amp; " patented by " &amp; TRIM(T830) &amp; " in " &amp; U830 &amp; ";  Original owner(s): " &amp; Q830)</f>
        <v/>
      </c>
      <c r="AF830" s="5" t="str">
        <f>"https://mht.maryland.gov/secure/medusa/PDF/Howard/"&amp;B830&amp;".pdf"</f>
        <v>https://mht.maryland.gov/secure/medusa/PDF/Howard/HO-881.pdf</v>
      </c>
    </row>
    <row r="831" spans="1:32" ht="57.6" x14ac:dyDescent="0.55000000000000004">
      <c r="A831" s="103" t="str">
        <f>HYPERLINK(AF831,B831)</f>
        <v>HO-536</v>
      </c>
      <c r="B831" t="s">
        <v>2336</v>
      </c>
      <c r="C831">
        <f>IFERROR(VALUE(SUBSTITUTE(B831,"HO-","")),9999)</f>
        <v>536</v>
      </c>
      <c r="D831" s="4" t="s">
        <v>2337</v>
      </c>
      <c r="E831" s="4" t="s">
        <v>2338</v>
      </c>
      <c r="F831" s="22" t="s">
        <v>3428</v>
      </c>
      <c r="G831" s="4" t="s">
        <v>1667</v>
      </c>
      <c r="H831" s="4" t="s">
        <v>40</v>
      </c>
      <c r="I831" s="4"/>
      <c r="J831" s="4"/>
      <c r="K831" s="4"/>
      <c r="L831" s="4" t="s">
        <v>2585</v>
      </c>
      <c r="M831" s="4"/>
      <c r="N831" s="4"/>
      <c r="O831" s="4"/>
      <c r="P831" s="4"/>
      <c r="Q831" s="4"/>
      <c r="R831" s="22"/>
      <c r="S831" s="4"/>
      <c r="T831" s="4" t="str">
        <f>IFERROR(VLOOKUP(UPPER(S831),LandGrants[],7,FALSE),"")</f>
        <v/>
      </c>
      <c r="U831" s="4" t="str">
        <f>IFERROR(VLOOKUP(S831,LandGrants[],9,FALSE),"")</f>
        <v/>
      </c>
      <c r="V831" s="5"/>
      <c r="W831" s="5"/>
      <c r="X831" s="5"/>
      <c r="Y831" s="5"/>
      <c r="Z831" s="5"/>
      <c r="AA831" s="5"/>
      <c r="AB831" s="5"/>
      <c r="AC831" s="5">
        <f>VALUE(SUBSTITUTE(SUBSTITUTE(SUBSTITUTE(RIGHT(B831,4),"HO",""),"O",""),"-",""))</f>
        <v>536</v>
      </c>
      <c r="AD831" s="5"/>
      <c r="AE831" s="5" t="str">
        <f>IF(ISBLANK(M831),"",IF(ISBLANK(N831),"",N831 &amp; " ") &amp; M831 &amp; " built in " &amp;R831 &amp; " on a tract of land called " &amp; S831 &amp; " patented by " &amp; TRIM(T831) &amp; " in " &amp; U831 &amp; ";  Original owner(s): " &amp; Q831)</f>
        <v/>
      </c>
      <c r="AF831" s="5" t="str">
        <f>"https://mht.maryland.gov/secure/medusa/PDF/Howard/"&amp;B831&amp;".pdf"</f>
        <v>https://mht.maryland.gov/secure/medusa/PDF/Howard/HO-536.pdf</v>
      </c>
    </row>
    <row r="832" spans="1:32" ht="57.6" x14ac:dyDescent="0.55000000000000004">
      <c r="A832" s="103" t="str">
        <f>HYPERLINK(AF832,B832)</f>
        <v>HO-878</v>
      </c>
      <c r="B832" t="s">
        <v>2339</v>
      </c>
      <c r="C832">
        <f>IFERROR(VALUE(SUBSTITUTE(B832,"HO-","")),9999)</f>
        <v>878</v>
      </c>
      <c r="D832" s="4" t="s">
        <v>2340</v>
      </c>
      <c r="E832" s="4" t="s">
        <v>2341</v>
      </c>
      <c r="F832" s="22" t="s">
        <v>3429</v>
      </c>
      <c r="G832" s="4" t="s">
        <v>126</v>
      </c>
      <c r="H832" s="4" t="s">
        <v>296</v>
      </c>
      <c r="I832" s="4" t="s">
        <v>136</v>
      </c>
      <c r="J832" s="4"/>
      <c r="K832" s="4"/>
      <c r="L832" s="4" t="s">
        <v>975</v>
      </c>
      <c r="M832" s="4"/>
      <c r="N832" s="4"/>
      <c r="O832" s="4"/>
      <c r="P832" s="4"/>
      <c r="Q832" s="4"/>
      <c r="R832" s="22"/>
      <c r="S832" s="4"/>
      <c r="T832" s="4" t="str">
        <f>IFERROR(VLOOKUP(UPPER(S832),LandGrants[],7,FALSE),"")</f>
        <v/>
      </c>
      <c r="U832" s="4" t="str">
        <f>IFERROR(VLOOKUP(S832,LandGrants[],9,FALSE),"")</f>
        <v/>
      </c>
      <c r="V832" s="5"/>
      <c r="W832" s="5"/>
      <c r="X832" s="5"/>
      <c r="Y832" s="5"/>
      <c r="Z832" s="5"/>
      <c r="AA832" s="5"/>
      <c r="AB832" s="5"/>
      <c r="AC832" s="5">
        <f>VALUE(SUBSTITUTE(SUBSTITUTE(SUBSTITUTE(RIGHT(B832,4),"HO",""),"O",""),"-",""))</f>
        <v>878</v>
      </c>
      <c r="AD832" s="5"/>
      <c r="AE832" s="5" t="str">
        <f>IF(ISBLANK(M832),"",IF(ISBLANK(N832),"",N832 &amp; " ") &amp; M832 &amp; " built in " &amp;R832 &amp; " on a tract of land called " &amp; S832 &amp; " patented by " &amp; TRIM(T832) &amp; " in " &amp; U832 &amp; ";  Original owner(s): " &amp; Q832)</f>
        <v/>
      </c>
      <c r="AF832" s="5" t="str">
        <f>"https://mht.maryland.gov/secure/medusa/PDF/Howard/"&amp;B832&amp;".pdf"</f>
        <v>https://mht.maryland.gov/secure/medusa/PDF/Howard/HO-878.pdf</v>
      </c>
    </row>
    <row r="833" spans="1:32" ht="57.6" x14ac:dyDescent="0.55000000000000004">
      <c r="A833" s="103" t="str">
        <f>HYPERLINK(AF833,B833)</f>
        <v>HO-273</v>
      </c>
      <c r="B833" t="s">
        <v>2342</v>
      </c>
      <c r="C833">
        <f>IFERROR(VALUE(SUBSTITUTE(B833,"HO-","")),9999)</f>
        <v>273</v>
      </c>
      <c r="D833" s="4" t="s">
        <v>2343</v>
      </c>
      <c r="E833" s="4" t="s">
        <v>2344</v>
      </c>
      <c r="F833" s="22" t="s">
        <v>3430</v>
      </c>
      <c r="G833" s="4" t="s">
        <v>3431</v>
      </c>
      <c r="H833" s="4" t="s">
        <v>47</v>
      </c>
      <c r="I833" s="4"/>
      <c r="J833" s="4"/>
      <c r="K833" s="4"/>
      <c r="L833" s="4" t="s">
        <v>975</v>
      </c>
      <c r="M833" s="4"/>
      <c r="N833" s="4"/>
      <c r="O833" s="4"/>
      <c r="P833" s="4"/>
      <c r="Q833" s="4"/>
      <c r="R833" s="22"/>
      <c r="S833" s="4"/>
      <c r="T833" s="4" t="str">
        <f>IFERROR(VLOOKUP(UPPER(S833),LandGrants[],7,FALSE),"")</f>
        <v/>
      </c>
      <c r="U833" s="4" t="str">
        <f>IFERROR(VLOOKUP(S833,LandGrants[],9,FALSE),"")</f>
        <v/>
      </c>
      <c r="V833" s="5"/>
      <c r="W833" s="5"/>
      <c r="X833" s="5"/>
      <c r="Y833" s="5"/>
      <c r="Z833" s="5"/>
      <c r="AA833" s="5"/>
      <c r="AB833" s="5"/>
      <c r="AC833" s="5">
        <f>VALUE(SUBSTITUTE(SUBSTITUTE(SUBSTITUTE(RIGHT(B833,4),"HO",""),"O",""),"-",""))</f>
        <v>273</v>
      </c>
      <c r="AD833" s="5"/>
      <c r="AE833" s="5" t="str">
        <f>IF(ISBLANK(M833),"",IF(ISBLANK(N833),"",N833 &amp; " ") &amp; M833 &amp; " built in " &amp;R833 &amp; " on a tract of land called " &amp; S833 &amp; " patented by " &amp; TRIM(T833) &amp; " in " &amp; U833 &amp; ";  Original owner(s): " &amp; Q833)</f>
        <v/>
      </c>
      <c r="AF833" s="5" t="str">
        <f>"https://mht.maryland.gov/secure/medusa/PDF/Howard/"&amp;B833&amp;".pdf"</f>
        <v>https://mht.maryland.gov/secure/medusa/PDF/Howard/HO-273.pdf</v>
      </c>
    </row>
    <row r="834" spans="1:32" ht="57.6" x14ac:dyDescent="0.55000000000000004">
      <c r="A834" s="103" t="str">
        <f>HYPERLINK(AF834,B834)</f>
        <v>HO-278</v>
      </c>
      <c r="B834" t="s">
        <v>2345</v>
      </c>
      <c r="C834">
        <f>IFERROR(VALUE(SUBSTITUTE(B834,"HO-","")),9999)</f>
        <v>278</v>
      </c>
      <c r="D834" s="4" t="s">
        <v>2346</v>
      </c>
      <c r="E834" s="4" t="s">
        <v>2347</v>
      </c>
      <c r="F834" s="22" t="s">
        <v>3432</v>
      </c>
      <c r="G834" s="4" t="s">
        <v>509</v>
      </c>
      <c r="H834" s="4" t="s">
        <v>181</v>
      </c>
      <c r="I834" s="4"/>
      <c r="J834" s="4"/>
      <c r="K834" s="4"/>
      <c r="L834" s="4" t="s">
        <v>975</v>
      </c>
      <c r="M834" s="4" t="s">
        <v>6537</v>
      </c>
      <c r="N834" s="4" t="s">
        <v>5973</v>
      </c>
      <c r="O834" s="4"/>
      <c r="P834" s="4" t="s">
        <v>6539</v>
      </c>
      <c r="Q834" s="4" t="s">
        <v>6540</v>
      </c>
      <c r="R834" s="22" t="s">
        <v>6538</v>
      </c>
      <c r="S834" s="4"/>
      <c r="T834" s="4" t="str">
        <f>IFERROR(VLOOKUP(UPPER(S834),LandGrants[],7,FALSE),"")</f>
        <v/>
      </c>
      <c r="U834" s="4" t="str">
        <f>IFERROR(VLOOKUP(S834,LandGrants[],9,FALSE),"")</f>
        <v/>
      </c>
      <c r="V834" s="5"/>
      <c r="W834" s="5"/>
      <c r="X834" s="5"/>
      <c r="Y834" s="5"/>
      <c r="Z834" s="5"/>
      <c r="AA834" s="5"/>
      <c r="AB834" s="5"/>
      <c r="AC834" s="5">
        <f>VALUE(SUBSTITUTE(SUBSTITUTE(SUBSTITUTE(RIGHT(B834,4),"HO",""),"O",""),"-",""))</f>
        <v>278</v>
      </c>
      <c r="AD834" s="5"/>
      <c r="AE834" s="5" t="str">
        <f>IF(ISBLANK(M834),"",IF(ISBLANK(N834),"",N834 &amp; " ") &amp; M834 &amp; " built in " &amp;R834 &amp; " on a tract of land called " &amp; S834 &amp; " patented by " &amp; TRIM(T834) &amp; " in " &amp; U834 &amp; ";  Original owner(s): " &amp; Q834)</f>
        <v>Privately-owned 2.5 story stucco farmhouse built in 1916 on a tract of land called  patented by  in ;  Original owner(s): Mr. and Mrs. John Riggs, no info about the land</v>
      </c>
      <c r="AF834" s="5" t="str">
        <f>"https://mht.maryland.gov/secure/medusa/PDF/Howard/"&amp;B834&amp;".pdf"</f>
        <v>https://mht.maryland.gov/secure/medusa/PDF/Howard/HO-278.pdf</v>
      </c>
    </row>
    <row r="835" spans="1:32" ht="57.6" x14ac:dyDescent="0.55000000000000004">
      <c r="A835" s="103" t="str">
        <f>HYPERLINK(AF835,B835)</f>
        <v>HO-428</v>
      </c>
      <c r="B835" t="s">
        <v>2348</v>
      </c>
      <c r="C835">
        <f>IFERROR(VALUE(SUBSTITUTE(B835,"HO-","")),9999)</f>
        <v>428</v>
      </c>
      <c r="D835" s="4" t="s">
        <v>2349</v>
      </c>
      <c r="E835" s="4" t="s">
        <v>408</v>
      </c>
      <c r="F835" s="22" t="s">
        <v>2585</v>
      </c>
      <c r="G835" s="4" t="s">
        <v>408</v>
      </c>
      <c r="H835" s="4" t="s">
        <v>1664</v>
      </c>
      <c r="I835" s="4"/>
      <c r="J835" s="4"/>
      <c r="K835" s="4"/>
      <c r="L835" s="4" t="s">
        <v>2589</v>
      </c>
      <c r="M835" s="4"/>
      <c r="N835" s="4"/>
      <c r="O835" s="4"/>
      <c r="P835" s="4"/>
      <c r="Q835" s="4"/>
      <c r="R835" s="22"/>
      <c r="S835" s="4"/>
      <c r="T835" s="4" t="str">
        <f>IFERROR(VLOOKUP(UPPER(S835),LandGrants[],7,FALSE),"")</f>
        <v/>
      </c>
      <c r="U835" s="4" t="str">
        <f>IFERROR(VLOOKUP(S835,LandGrants[],9,FALSE),"")</f>
        <v/>
      </c>
      <c r="V835" s="5"/>
      <c r="W835" s="5"/>
      <c r="X835" s="5"/>
      <c r="Y835" s="5"/>
      <c r="Z835" s="5"/>
      <c r="AA835" s="5"/>
      <c r="AB835" s="5"/>
      <c r="AC835" s="5">
        <f>VALUE(SUBSTITUTE(SUBSTITUTE(SUBSTITUTE(RIGHT(B835,4),"HO",""),"O",""),"-",""))</f>
        <v>428</v>
      </c>
      <c r="AD835" s="5"/>
      <c r="AE835" s="5" t="str">
        <f>IF(ISBLANK(M835),"",IF(ISBLANK(N835),"",N835 &amp; " ") &amp; M835 &amp; " built in " &amp;R835 &amp; " on a tract of land called " &amp; S835 &amp; " patented by " &amp; TRIM(T835) &amp; " in " &amp; U835 &amp; ";  Original owner(s): " &amp; Q835)</f>
        <v/>
      </c>
      <c r="AF835" s="5" t="str">
        <f>"https://mht.maryland.gov/secure/medusa/PDF/Howard/"&amp;B835&amp;".pdf"</f>
        <v>https://mht.maryland.gov/secure/medusa/PDF/Howard/HO-428.pdf</v>
      </c>
    </row>
    <row r="836" spans="1:32" ht="57.6" x14ac:dyDescent="0.55000000000000004">
      <c r="A836" s="103" t="str">
        <f>HYPERLINK(AF836,B836)</f>
        <v>HO-045</v>
      </c>
      <c r="B836" t="s">
        <v>10191</v>
      </c>
      <c r="C836">
        <f>IFERROR(VALUE(SUBSTITUTE(B836,"HO-","")),9999)</f>
        <v>45</v>
      </c>
      <c r="D836" s="4" t="s">
        <v>19</v>
      </c>
      <c r="E836" s="4" t="s">
        <v>2350</v>
      </c>
      <c r="F836" s="22" t="s">
        <v>3433</v>
      </c>
      <c r="G836" s="4" t="s">
        <v>1177</v>
      </c>
      <c r="H836" s="4" t="s">
        <v>47</v>
      </c>
      <c r="I836" s="4"/>
      <c r="J836" s="4" t="s">
        <v>136</v>
      </c>
      <c r="K836" s="4"/>
      <c r="L836" s="4" t="s">
        <v>2583</v>
      </c>
      <c r="M836" s="4"/>
      <c r="N836" s="4"/>
      <c r="O836" s="4"/>
      <c r="P836" s="4"/>
      <c r="Q836" s="4"/>
      <c r="R836" s="22"/>
      <c r="S836" s="4"/>
      <c r="T836" s="4" t="str">
        <f>IFERROR(VLOOKUP(UPPER(S836),LandGrants[],7,FALSE),"")</f>
        <v/>
      </c>
      <c r="U836" s="4" t="str">
        <f>IFERROR(VLOOKUP(S836,LandGrants[],9,FALSE),"")</f>
        <v/>
      </c>
      <c r="V836" s="5"/>
      <c r="W836" s="5"/>
      <c r="X836" s="5"/>
      <c r="Y836" s="5"/>
      <c r="Z836" s="5"/>
      <c r="AA836" s="5"/>
      <c r="AB836" s="5"/>
      <c r="AC836" s="5">
        <f>VALUE(SUBSTITUTE(SUBSTITUTE(SUBSTITUTE(RIGHT(B836,4),"HO",""),"O",""),"-",""))</f>
        <v>45</v>
      </c>
      <c r="AD836" s="5"/>
      <c r="AE836" s="5" t="str">
        <f>IF(ISBLANK(M836),"",IF(ISBLANK(N836),"",N836 &amp; " ") &amp; M836 &amp; " built in " &amp;R836 &amp; " on a tract of land called " &amp; S836 &amp; " patented by " &amp; TRIM(T836) &amp; " in " &amp; U836 &amp; ";  Original owner(s): " &amp; Q836)</f>
        <v/>
      </c>
      <c r="AF836" s="5" t="str">
        <f>"https://mht.maryland.gov/secure/medusa/PDF/Howard/"&amp;B836&amp;".pdf"</f>
        <v>https://mht.maryland.gov/secure/medusa/PDF/Howard/HO-045.pdf</v>
      </c>
    </row>
    <row r="837" spans="1:32" ht="57.6" x14ac:dyDescent="0.55000000000000004">
      <c r="A837" s="103" t="str">
        <f>HYPERLINK(AF837,B837)</f>
        <v>HO-429</v>
      </c>
      <c r="B837" t="s">
        <v>2351</v>
      </c>
      <c r="C837">
        <f>IFERROR(VALUE(SUBSTITUTE(B837,"HO-","")),9999)</f>
        <v>429</v>
      </c>
      <c r="D837" s="4" t="s">
        <v>2352</v>
      </c>
      <c r="E837" s="4" t="s">
        <v>2350</v>
      </c>
      <c r="F837" s="22" t="s">
        <v>3433</v>
      </c>
      <c r="G837" s="4" t="s">
        <v>1177</v>
      </c>
      <c r="H837" s="4" t="s">
        <v>47</v>
      </c>
      <c r="I837" s="4"/>
      <c r="J837" s="4"/>
      <c r="K837" s="4"/>
      <c r="L837" s="4" t="s">
        <v>2583</v>
      </c>
      <c r="M837" s="4"/>
      <c r="N837" s="4"/>
      <c r="O837" s="4"/>
      <c r="P837" s="4"/>
      <c r="Q837" s="4"/>
      <c r="R837" s="22"/>
      <c r="S837" s="4"/>
      <c r="T837" s="4" t="str">
        <f>IFERROR(VLOOKUP(UPPER(S837),LandGrants[],7,FALSE),"")</f>
        <v/>
      </c>
      <c r="U837" s="4" t="str">
        <f>IFERROR(VLOOKUP(S837,LandGrants[],9,FALSE),"")</f>
        <v/>
      </c>
      <c r="V837" s="5"/>
      <c r="W837" s="5"/>
      <c r="X837" s="5"/>
      <c r="Y837" s="5"/>
      <c r="Z837" s="5"/>
      <c r="AA837" s="5"/>
      <c r="AB837" s="5"/>
      <c r="AC837" s="5">
        <f>VALUE(SUBSTITUTE(SUBSTITUTE(SUBSTITUTE(RIGHT(B837,4),"HO",""),"O",""),"-",""))</f>
        <v>429</v>
      </c>
      <c r="AD837" s="5"/>
      <c r="AE837" s="5" t="str">
        <f>IF(ISBLANK(M837),"",IF(ISBLANK(N837),"",N837 &amp; " ") &amp; M837 &amp; " built in " &amp;R837 &amp; " on a tract of land called " &amp; S837 &amp; " patented by " &amp; TRIM(T837) &amp; " in " &amp; U837 &amp; ";  Original owner(s): " &amp; Q837)</f>
        <v/>
      </c>
      <c r="AF837" s="5" t="str">
        <f>"https://mht.maryland.gov/secure/medusa/PDF/Howard/"&amp;B837&amp;".pdf"</f>
        <v>https://mht.maryland.gov/secure/medusa/PDF/Howard/HO-429.pdf</v>
      </c>
    </row>
    <row r="838" spans="1:32" ht="57.6" x14ac:dyDescent="0.55000000000000004">
      <c r="A838" s="103" t="str">
        <f>HYPERLINK(AF838,B838)</f>
        <v>HO-453</v>
      </c>
      <c r="B838" t="s">
        <v>2353</v>
      </c>
      <c r="C838">
        <f>IFERROR(VALUE(SUBSTITUTE(B838,"HO-","")),9999)</f>
        <v>453</v>
      </c>
      <c r="D838" s="4" t="s">
        <v>2354</v>
      </c>
      <c r="E838" s="4" t="s">
        <v>2355</v>
      </c>
      <c r="F838" s="22" t="s">
        <v>2585</v>
      </c>
      <c r="G838" s="4" t="s">
        <v>2355</v>
      </c>
      <c r="H838" s="4" t="s">
        <v>47</v>
      </c>
      <c r="I838" s="4"/>
      <c r="J838" s="4"/>
      <c r="K838" s="4"/>
      <c r="L838" s="4" t="s">
        <v>2589</v>
      </c>
      <c r="M838" s="4"/>
      <c r="N838" s="4"/>
      <c r="O838" s="4"/>
      <c r="P838" s="4"/>
      <c r="Q838" s="4"/>
      <c r="R838" s="22"/>
      <c r="S838" s="4"/>
      <c r="T838" s="4" t="str">
        <f>IFERROR(VLOOKUP(UPPER(S838),LandGrants[],7,FALSE),"")</f>
        <v/>
      </c>
      <c r="U838" s="4" t="str">
        <f>IFERROR(VLOOKUP(S838,LandGrants[],9,FALSE),"")</f>
        <v/>
      </c>
      <c r="V838" s="5"/>
      <c r="W838" s="5"/>
      <c r="X838" s="5"/>
      <c r="Y838" s="5"/>
      <c r="Z838" s="5"/>
      <c r="AA838" s="5"/>
      <c r="AB838" s="5"/>
      <c r="AC838" s="5">
        <f>VALUE(SUBSTITUTE(SUBSTITUTE(SUBSTITUTE(RIGHT(B838,4),"HO",""),"O",""),"-",""))</f>
        <v>453</v>
      </c>
      <c r="AD838" s="5"/>
      <c r="AE838" s="5" t="str">
        <f>IF(ISBLANK(M838),"",IF(ISBLANK(N838),"",N838 &amp; " ") &amp; M838 &amp; " built in " &amp;R838 &amp; " on a tract of land called " &amp; S838 &amp; " patented by " &amp; TRIM(T838) &amp; " in " &amp; U838 &amp; ";  Original owner(s): " &amp; Q838)</f>
        <v/>
      </c>
      <c r="AF838" s="5" t="str">
        <f>"https://mht.maryland.gov/secure/medusa/PDF/Howard/"&amp;B838&amp;".pdf"</f>
        <v>https://mht.maryland.gov/secure/medusa/PDF/Howard/HO-453.pdf</v>
      </c>
    </row>
    <row r="839" spans="1:32" ht="57.6" x14ac:dyDescent="0.55000000000000004">
      <c r="A839" s="103" t="str">
        <f>HYPERLINK(AF839,B839)</f>
        <v>HO-286</v>
      </c>
      <c r="B839" t="s">
        <v>2356</v>
      </c>
      <c r="C839">
        <f>IFERROR(VALUE(SUBSTITUTE(B839,"HO-","")),9999)</f>
        <v>286</v>
      </c>
      <c r="D839" s="4" t="s">
        <v>2357</v>
      </c>
      <c r="E839" s="4" t="s">
        <v>789</v>
      </c>
      <c r="F839" s="22" t="s">
        <v>2585</v>
      </c>
      <c r="G839" s="4" t="s">
        <v>789</v>
      </c>
      <c r="H839" s="4" t="s">
        <v>40</v>
      </c>
      <c r="I839" s="4"/>
      <c r="J839" s="4"/>
      <c r="K839" s="4"/>
      <c r="L839" s="4" t="s">
        <v>2592</v>
      </c>
      <c r="M839" s="4"/>
      <c r="N839" s="4"/>
      <c r="O839" s="4"/>
      <c r="P839" s="4"/>
      <c r="Q839" s="4"/>
      <c r="R839" s="22"/>
      <c r="S839" s="4"/>
      <c r="T839" s="4" t="str">
        <f>IFERROR(VLOOKUP(UPPER(S839),LandGrants[],7,FALSE),"")</f>
        <v/>
      </c>
      <c r="U839" s="4" t="str">
        <f>IFERROR(VLOOKUP(S839,LandGrants[],9,FALSE),"")</f>
        <v/>
      </c>
      <c r="V839" s="5"/>
      <c r="W839" s="5"/>
      <c r="X839" s="5"/>
      <c r="Y839" s="5"/>
      <c r="Z839" s="5"/>
      <c r="AA839" s="5"/>
      <c r="AB839" s="5"/>
      <c r="AC839" s="5">
        <f>VALUE(SUBSTITUTE(SUBSTITUTE(SUBSTITUTE(RIGHT(B839,4),"HO",""),"O",""),"-",""))</f>
        <v>286</v>
      </c>
      <c r="AD839" s="5"/>
      <c r="AE839" s="5" t="str">
        <f>IF(ISBLANK(M839),"",IF(ISBLANK(N839),"",N839 &amp; " ") &amp; M839 &amp; " built in " &amp;R839 &amp; " on a tract of land called " &amp; S839 &amp; " patented by " &amp; TRIM(T839) &amp; " in " &amp; U839 &amp; ";  Original owner(s): " &amp; Q839)</f>
        <v/>
      </c>
      <c r="AF839" s="5" t="str">
        <f>"https://mht.maryland.gov/secure/medusa/PDF/Howard/"&amp;B839&amp;".pdf"</f>
        <v>https://mht.maryland.gov/secure/medusa/PDF/Howard/HO-286.pdf</v>
      </c>
    </row>
    <row r="840" spans="1:32" ht="100.8" x14ac:dyDescent="0.55000000000000004">
      <c r="A840" s="103" t="str">
        <f>HYPERLINK(AF840,B840)</f>
        <v>HO-044</v>
      </c>
      <c r="B840" t="s">
        <v>10190</v>
      </c>
      <c r="C840">
        <f>IFERROR(VALUE(SUBSTITUTE(B840,"HO-","")),9999)</f>
        <v>44</v>
      </c>
      <c r="D840" s="4" t="s">
        <v>2358</v>
      </c>
      <c r="E840" s="4" t="s">
        <v>1177</v>
      </c>
      <c r="F840" s="22" t="s">
        <v>2585</v>
      </c>
      <c r="G840" s="4" t="s">
        <v>1177</v>
      </c>
      <c r="H840" s="4" t="s">
        <v>47</v>
      </c>
      <c r="I840" s="4" t="s">
        <v>136</v>
      </c>
      <c r="J840" s="4" t="s">
        <v>136</v>
      </c>
      <c r="K840" s="4"/>
      <c r="L840" s="4" t="s">
        <v>975</v>
      </c>
      <c r="M840" s="4" t="s">
        <v>5999</v>
      </c>
      <c r="N840" s="4" t="s">
        <v>2604</v>
      </c>
      <c r="O840" s="4">
        <v>1991</v>
      </c>
      <c r="P840" s="4" t="s">
        <v>4097</v>
      </c>
      <c r="Q840" s="4" t="s">
        <v>4594</v>
      </c>
      <c r="R840" s="22" t="s">
        <v>4801</v>
      </c>
      <c r="S840" s="4" t="s">
        <v>20</v>
      </c>
      <c r="T840" s="4" t="str">
        <f>IFERROR(VLOOKUP(UPPER(S840),LandGrants[],7,FALSE),"")</f>
        <v/>
      </c>
      <c r="U840" s="4" t="str">
        <f>IFERROR(VLOOKUP(S840,LandGrants[],9,FALSE),"")</f>
        <v xml:space="preserve"> John  Dorsey</v>
      </c>
      <c r="V840" s="5"/>
      <c r="W840" s="11" t="s">
        <v>4098</v>
      </c>
      <c r="X840" s="5"/>
      <c r="Y840" s="5"/>
      <c r="Z840" s="5"/>
      <c r="AA840" s="5"/>
      <c r="AB840" s="5"/>
      <c r="AC840" s="5">
        <f>VALUE(SUBSTITUTE(SUBSTITUTE(SUBSTITUTE(RIGHT(B840,4),"HO",""),"O",""),"-",""))</f>
        <v>44</v>
      </c>
      <c r="AD840" s="5"/>
      <c r="AE840" s="5" t="str">
        <f>IF(ISBLANK(M840),"",IF(ISBLANK(N840),"",N840 &amp; " ") &amp; M840 &amp; " built in " &amp;R840 &amp; " on a tract of land called " &amp; S840 &amp; " patented by " &amp; TRIM(T840) &amp; " in " &amp; U840 &amp; ";  Original owner(s): " &amp; Q840)</f>
        <v>Razed fieldstone 2-story house built in 1798 (aft) on a tract of land called Troy patented by  in  John  Dorsey;  Original owner(s): Hon. John Dorsey to gs Basil Dorsey in 1714, to his son Thomas in 1763, then the land was subdivided among various Dorseys - no one knows who built the large stone house which did not exist in 1798</v>
      </c>
      <c r="AF840" s="5" t="str">
        <f>"https://mht.maryland.gov/secure/medusa/PDF/Howard/"&amp;B840&amp;".pdf"</f>
        <v>https://mht.maryland.gov/secure/medusa/PDF/Howard/HO-044.pdf</v>
      </c>
    </row>
    <row r="841" spans="1:32" ht="57.6" x14ac:dyDescent="0.55000000000000004">
      <c r="A841" s="103" t="str">
        <f>HYPERLINK(AF841,B841)</f>
        <v>HO-092</v>
      </c>
      <c r="B841" t="s">
        <v>10232</v>
      </c>
      <c r="C841">
        <f>IFERROR(VALUE(SUBSTITUTE(B841,"HO-","")),9999)</f>
        <v>92</v>
      </c>
      <c r="D841" s="4" t="s">
        <v>2359</v>
      </c>
      <c r="E841" s="4" t="s">
        <v>284</v>
      </c>
      <c r="F841" s="22" t="s">
        <v>2585</v>
      </c>
      <c r="G841" s="4" t="s">
        <v>284</v>
      </c>
      <c r="H841" s="4" t="s">
        <v>123</v>
      </c>
      <c r="I841" s="4"/>
      <c r="J841" s="4"/>
      <c r="K841" s="4"/>
      <c r="L841" s="4" t="s">
        <v>2585</v>
      </c>
      <c r="M841" s="4" t="s">
        <v>4792</v>
      </c>
      <c r="N841" s="4" t="s">
        <v>5973</v>
      </c>
      <c r="O841" s="4"/>
      <c r="P841" s="4"/>
      <c r="Q841" s="4" t="s">
        <v>5652</v>
      </c>
      <c r="R841" s="22" t="s">
        <v>4794</v>
      </c>
      <c r="S841" s="4" t="s">
        <v>4143</v>
      </c>
      <c r="T841" s="4" t="str">
        <f>IFERROR(VLOOKUP(UPPER(S841),LandGrants[],7,FALSE),"")</f>
        <v>1796-06</v>
      </c>
      <c r="U841" s="4" t="str">
        <f>IFERROR(VLOOKUP(S841,LandGrants[],9,FALSE),"")</f>
        <v xml:space="preserve"> Thomas  Hobbs</v>
      </c>
      <c r="V841" s="5"/>
      <c r="W841" s="5"/>
      <c r="X841" s="5"/>
      <c r="Y841" s="5"/>
      <c r="Z841" s="5"/>
      <c r="AA841" s="5"/>
      <c r="AB841" s="5"/>
      <c r="AC841" s="5">
        <f>VALUE(SUBSTITUTE(SUBSTITUTE(SUBSTITUTE(RIGHT(B841,4),"HO",""),"O",""),"-",""))</f>
        <v>92</v>
      </c>
      <c r="AD841" s="5"/>
      <c r="AE841" s="5" t="str">
        <f>IF(ISBLANK(M841),"",IF(ISBLANK(N841),"",N841 &amp; " ") &amp; M841 &amp; " built in " &amp;R841 &amp; " on a tract of land called " &amp; S841 &amp; " patented by " &amp; TRIM(T841) &amp; " in " &amp; U841 &amp; ";  Original owner(s): " &amp; Q841)</f>
        <v>Privately-owned 2-story 5x1 bay brick house built in 1795 (aft) on a tract of land called The Trusty Friend patented by 1796-06 in  Thomas  Hobbs;  Original owner(s): Thomas Hobbs</v>
      </c>
      <c r="AF841" s="5" t="str">
        <f>"https://mht.maryland.gov/secure/medusa/PDF/Howard/"&amp;B841&amp;".pdf"</f>
        <v>https://mht.maryland.gov/secure/medusa/PDF/Howard/HO-092.pdf</v>
      </c>
    </row>
    <row r="842" spans="1:32" ht="57.6" x14ac:dyDescent="0.55000000000000004">
      <c r="A842" s="103" t="str">
        <f>HYPERLINK(AF842,B842)</f>
        <v>HO-174</v>
      </c>
      <c r="B842" t="s">
        <v>2360</v>
      </c>
      <c r="C842">
        <f>IFERROR(VALUE(SUBSTITUTE(B842,"HO-","")),9999)</f>
        <v>174</v>
      </c>
      <c r="D842" s="4" t="s">
        <v>2361</v>
      </c>
      <c r="E842" s="4" t="s">
        <v>2362</v>
      </c>
      <c r="F842" s="22" t="s">
        <v>3434</v>
      </c>
      <c r="G842" s="4" t="s">
        <v>1177</v>
      </c>
      <c r="H842" s="4" t="s">
        <v>47</v>
      </c>
      <c r="I842" s="4"/>
      <c r="J842" s="4"/>
      <c r="K842" s="4"/>
      <c r="L842" s="4" t="s">
        <v>975</v>
      </c>
      <c r="M842" s="4"/>
      <c r="N842" s="4"/>
      <c r="O842" s="4"/>
      <c r="P842" s="4"/>
      <c r="Q842" s="4"/>
      <c r="R842" s="22"/>
      <c r="S842" s="4"/>
      <c r="T842" s="4" t="str">
        <f>IFERROR(VLOOKUP(UPPER(S842),LandGrants[],7,FALSE),"")</f>
        <v/>
      </c>
      <c r="U842" s="4" t="str">
        <f>IFERROR(VLOOKUP(S842,LandGrants[],9,FALSE),"")</f>
        <v/>
      </c>
      <c r="V842" s="5"/>
      <c r="W842" s="5"/>
      <c r="X842" s="5"/>
      <c r="Y842" s="5"/>
      <c r="Z842" s="5"/>
      <c r="AA842" s="5"/>
      <c r="AB842" s="5"/>
      <c r="AC842" s="5">
        <f>VALUE(SUBSTITUTE(SUBSTITUTE(SUBSTITUTE(RIGHT(B842,4),"HO",""),"O",""),"-",""))</f>
        <v>174</v>
      </c>
      <c r="AD842" s="5"/>
      <c r="AE842" s="5" t="str">
        <f>IF(ISBLANK(M842),"",IF(ISBLANK(N842),"",N842 &amp; " ") &amp; M842 &amp; " built in " &amp;R842 &amp; " on a tract of land called " &amp; S842 &amp; " patented by " &amp; TRIM(T842) &amp; " in " &amp; U842 &amp; ";  Original owner(s): " &amp; Q842)</f>
        <v/>
      </c>
      <c r="AF842" s="5" t="str">
        <f>"https://mht.maryland.gov/secure/medusa/PDF/Howard/"&amp;B842&amp;".pdf"</f>
        <v>https://mht.maryland.gov/secure/medusa/PDF/Howard/HO-174.pdf</v>
      </c>
    </row>
    <row r="843" spans="1:32" ht="57.6" x14ac:dyDescent="0.55000000000000004">
      <c r="A843" s="103" t="str">
        <f>HYPERLINK(AF843,B843)</f>
        <v>AA-138</v>
      </c>
      <c r="B843" t="s">
        <v>4026</v>
      </c>
      <c r="C843">
        <f>IFERROR(VALUE(SUBSTITUTE(B843,"HO-","")),9999)</f>
        <v>9999</v>
      </c>
      <c r="D843" s="4" t="s">
        <v>4014</v>
      </c>
      <c r="E843" s="4" t="s">
        <v>4025</v>
      </c>
      <c r="F843" s="22">
        <v>4621</v>
      </c>
      <c r="G843" s="4" t="s">
        <v>4015</v>
      </c>
      <c r="H843" s="4" t="s">
        <v>4027</v>
      </c>
      <c r="I843" s="4"/>
      <c r="J843" s="4" t="s">
        <v>136</v>
      </c>
      <c r="K843" s="4"/>
      <c r="L843" s="4" t="s">
        <v>975</v>
      </c>
      <c r="M843" s="4" t="s">
        <v>6002</v>
      </c>
      <c r="N843" s="4" t="s">
        <v>5973</v>
      </c>
      <c r="O843" s="4">
        <v>2010</v>
      </c>
      <c r="P843" s="4"/>
      <c r="Q843" s="4" t="s">
        <v>4017</v>
      </c>
      <c r="R843" s="22">
        <v>1756</v>
      </c>
      <c r="S843" s="4" t="s">
        <v>4020</v>
      </c>
      <c r="T843" s="12" t="str">
        <f>IFERROR(VLOOKUP(UPPER(S843),LandGrants[],7,FALSE),"")</f>
        <v/>
      </c>
      <c r="U843" s="12" t="str">
        <f>IFERROR(VLOOKUP(S843,LandGrants[],9,FALSE),"")</f>
        <v xml:space="preserve"> Richard Talbott</v>
      </c>
      <c r="V843" s="4"/>
      <c r="W843" s="14" t="s">
        <v>4014</v>
      </c>
      <c r="X843" s="4"/>
      <c r="Y843" s="14" t="s">
        <v>4021</v>
      </c>
      <c r="Z843" s="14" t="s">
        <v>4016</v>
      </c>
      <c r="AA843" s="11" t="s">
        <v>4022</v>
      </c>
      <c r="AB843" s="5"/>
      <c r="AC843" s="5">
        <f>VALUE(SUBSTITUTE(SUBSTITUTE(SUBSTITUTE(RIGHT(B843,4),"HO",""),"O",""),"-",""))</f>
        <v>138</v>
      </c>
      <c r="AD843" s="5"/>
      <c r="AE843" s="5" t="str">
        <f>IF(ISBLANK(M843),"",IF(ISBLANK(N843),"",N843 &amp; " ") &amp; M843 &amp; " built in " &amp;R843 &amp; " on a tract of land called " &amp; S843 &amp; " patented by " &amp; TRIM(T843) &amp; " in " &amp; U843 &amp; ";  Original owner(s): " &amp; Q843)</f>
        <v>Privately-owned Georgian brick plantation house built in 1756 on a tract of land called Poplar Knowl patented by  in  Richard Talbott;  Original owner(s): Samuel Galloway</v>
      </c>
      <c r="AF843" s="5" t="str">
        <f>"https://mht.maryland.gov/secure/medusa/PDF/Howard/"&amp;B843&amp;".pdf"</f>
        <v>https://mht.maryland.gov/secure/medusa/PDF/Howard/AA-138.pdf</v>
      </c>
    </row>
    <row r="844" spans="1:32" ht="57.6" x14ac:dyDescent="0.55000000000000004">
      <c r="A844" s="103" t="str">
        <f>HYPERLINK(AF844,B844)</f>
        <v>HO-452</v>
      </c>
      <c r="B844" t="s">
        <v>2363</v>
      </c>
      <c r="C844">
        <f>IFERROR(VALUE(SUBSTITUTE(B844,"HO-","")),9999)</f>
        <v>452</v>
      </c>
      <c r="D844" s="4" t="s">
        <v>2364</v>
      </c>
      <c r="E844" s="4" t="s">
        <v>2365</v>
      </c>
      <c r="F844" s="22" t="s">
        <v>3435</v>
      </c>
      <c r="G844" s="4" t="s">
        <v>2834</v>
      </c>
      <c r="H844" s="4" t="s">
        <v>47</v>
      </c>
      <c r="I844" s="4"/>
      <c r="J844" s="4"/>
      <c r="K844" s="4"/>
      <c r="L844" s="4" t="s">
        <v>975</v>
      </c>
      <c r="M844" s="4"/>
      <c r="N844" s="4"/>
      <c r="O844" s="4"/>
      <c r="P844" s="4"/>
      <c r="Q844" s="4"/>
      <c r="R844" s="22"/>
      <c r="S844" s="4"/>
      <c r="T844" s="4" t="str">
        <f>IFERROR(VLOOKUP(UPPER(S844),LandGrants[],7,FALSE),"")</f>
        <v/>
      </c>
      <c r="U844" s="4" t="str">
        <f>IFERROR(VLOOKUP(S844,LandGrants[],9,FALSE),"")</f>
        <v/>
      </c>
      <c r="V844" s="5"/>
      <c r="W844" s="5"/>
      <c r="X844" s="5"/>
      <c r="Y844" s="5"/>
      <c r="Z844" s="5"/>
      <c r="AA844" s="5"/>
      <c r="AB844" s="5"/>
      <c r="AC844" s="5">
        <f>VALUE(SUBSTITUTE(SUBSTITUTE(SUBSTITUTE(RIGHT(B844,4),"HO",""),"O",""),"-",""))</f>
        <v>452</v>
      </c>
      <c r="AD844" s="5"/>
      <c r="AE844" s="5" t="str">
        <f>IF(ISBLANK(M844),"",IF(ISBLANK(N844),"",N844 &amp; " ") &amp; M844 &amp; " built in " &amp;R844 &amp; " on a tract of land called " &amp; S844 &amp; " patented by " &amp; TRIM(T844) &amp; " in " &amp; U844 &amp; ";  Original owner(s): " &amp; Q844)</f>
        <v/>
      </c>
      <c r="AF844" s="5" t="str">
        <f>"https://mht.maryland.gov/secure/medusa/PDF/Howard/"&amp;B844&amp;".pdf"</f>
        <v>https://mht.maryland.gov/secure/medusa/PDF/Howard/HO-452.pdf</v>
      </c>
    </row>
    <row r="845" spans="1:32" ht="57.6" x14ac:dyDescent="0.55000000000000004">
      <c r="A845" s="103" t="str">
        <f>HYPERLINK(AF845,B845)</f>
        <v>HO-797</v>
      </c>
      <c r="B845" t="s">
        <v>2366</v>
      </c>
      <c r="C845">
        <f>IFERROR(VALUE(SUBSTITUTE(B845,"HO-","")),9999)</f>
        <v>797</v>
      </c>
      <c r="D845" s="4" t="s">
        <v>2367</v>
      </c>
      <c r="E845" s="4" t="s">
        <v>2368</v>
      </c>
      <c r="F845" s="22" t="s">
        <v>3436</v>
      </c>
      <c r="G845" s="4" t="s">
        <v>2834</v>
      </c>
      <c r="H845" s="4" t="s">
        <v>47</v>
      </c>
      <c r="I845" s="4" t="s">
        <v>136</v>
      </c>
      <c r="J845" s="4"/>
      <c r="K845" s="4"/>
      <c r="L845" s="4" t="s">
        <v>2582</v>
      </c>
      <c r="M845" s="4"/>
      <c r="N845" s="4"/>
      <c r="O845" s="4"/>
      <c r="P845" s="4"/>
      <c r="Q845" s="4"/>
      <c r="R845" s="22"/>
      <c r="S845" s="4"/>
      <c r="T845" s="4" t="str">
        <f>IFERROR(VLOOKUP(UPPER(S845),LandGrants[],7,FALSE),"")</f>
        <v/>
      </c>
      <c r="U845" s="4" t="str">
        <f>IFERROR(VLOOKUP(S845,LandGrants[],9,FALSE),"")</f>
        <v/>
      </c>
      <c r="V845" s="5"/>
      <c r="W845" s="5"/>
      <c r="X845" s="5"/>
      <c r="Y845" s="5"/>
      <c r="Z845" s="5"/>
      <c r="AA845" s="5"/>
      <c r="AB845" s="5"/>
      <c r="AC845" s="5">
        <f>VALUE(SUBSTITUTE(SUBSTITUTE(SUBSTITUTE(RIGHT(B845,4),"HO",""),"O",""),"-",""))</f>
        <v>797</v>
      </c>
      <c r="AD845" s="5"/>
      <c r="AE845" s="5" t="str">
        <f>IF(ISBLANK(M845),"",IF(ISBLANK(N845),"",N845 &amp; " ") &amp; M845 &amp; " built in " &amp;R845 &amp; " on a tract of land called " &amp; S845 &amp; " patented by " &amp; TRIM(T845) &amp; " in " &amp; U845 &amp; ";  Original owner(s): " &amp; Q845)</f>
        <v/>
      </c>
      <c r="AF845" s="5" t="str">
        <f>"https://mht.maryland.gov/secure/medusa/PDF/Howard/"&amp;B845&amp;".pdf"</f>
        <v>https://mht.maryland.gov/secure/medusa/PDF/Howard/HO-797.pdf</v>
      </c>
    </row>
    <row r="846" spans="1:32" ht="57.6" x14ac:dyDescent="0.55000000000000004">
      <c r="A846" s="103" t="str">
        <f>HYPERLINK(AF846,B846)</f>
        <v>HO-301</v>
      </c>
      <c r="B846" t="s">
        <v>2369</v>
      </c>
      <c r="C846">
        <f>IFERROR(VALUE(SUBSTITUTE(B846,"HO-","")),9999)</f>
        <v>301</v>
      </c>
      <c r="D846" s="4" t="s">
        <v>2370</v>
      </c>
      <c r="E846" s="4" t="s">
        <v>2371</v>
      </c>
      <c r="F846" s="22" t="s">
        <v>3437</v>
      </c>
      <c r="G846" s="4" t="s">
        <v>591</v>
      </c>
      <c r="H846" s="4" t="s">
        <v>40</v>
      </c>
      <c r="I846" s="4"/>
      <c r="J846" s="4"/>
      <c r="K846" s="4"/>
      <c r="L846" s="4" t="s">
        <v>2582</v>
      </c>
      <c r="M846" s="4"/>
      <c r="N846" s="4"/>
      <c r="O846" s="4"/>
      <c r="P846" s="4"/>
      <c r="Q846" s="4"/>
      <c r="R846" s="22"/>
      <c r="S846" s="4"/>
      <c r="T846" s="4" t="str">
        <f>IFERROR(VLOOKUP(UPPER(S846),LandGrants[],7,FALSE),"")</f>
        <v/>
      </c>
      <c r="U846" s="4" t="str">
        <f>IFERROR(VLOOKUP(S846,LandGrants[],9,FALSE),"")</f>
        <v/>
      </c>
      <c r="V846" s="5"/>
      <c r="W846" s="5"/>
      <c r="X846" s="5"/>
      <c r="Y846" s="5"/>
      <c r="Z846" s="5"/>
      <c r="AA846" s="5"/>
      <c r="AB846" s="5"/>
      <c r="AC846" s="5">
        <f>VALUE(SUBSTITUTE(SUBSTITUTE(SUBSTITUTE(RIGHT(B846,4),"HO",""),"O",""),"-",""))</f>
        <v>301</v>
      </c>
      <c r="AD846" s="5"/>
      <c r="AE846" s="5" t="str">
        <f>IF(ISBLANK(M846),"",IF(ISBLANK(N846),"",N846 &amp; " ") &amp; M846 &amp; " built in " &amp;R846 &amp; " on a tract of land called " &amp; S846 &amp; " patented by " &amp; TRIM(T846) &amp; " in " &amp; U846 &amp; ";  Original owner(s): " &amp; Q846)</f>
        <v/>
      </c>
      <c r="AF846" s="5" t="str">
        <f>"https://mht.maryland.gov/secure/medusa/PDF/Howard/"&amp;B846&amp;".pdf"</f>
        <v>https://mht.maryland.gov/secure/medusa/PDF/Howard/HO-301.pdf</v>
      </c>
    </row>
    <row r="847" spans="1:32" ht="57.6" x14ac:dyDescent="0.55000000000000004">
      <c r="A847" s="103" t="str">
        <f>HYPERLINK(AF847,B847)</f>
        <v>HO-007</v>
      </c>
      <c r="B847" t="s">
        <v>10153</v>
      </c>
      <c r="C847">
        <f>IFERROR(VALUE(SUBSTITUTE(B847,"HO-","")),9999)</f>
        <v>7</v>
      </c>
      <c r="D847" s="4" t="s">
        <v>2373</v>
      </c>
      <c r="E847" s="4" t="s">
        <v>2374</v>
      </c>
      <c r="F847" s="22" t="s">
        <v>2585</v>
      </c>
      <c r="G847" s="4" t="s">
        <v>2374</v>
      </c>
      <c r="H847" s="4" t="s">
        <v>65</v>
      </c>
      <c r="I847" s="4"/>
      <c r="J847" s="4" t="s">
        <v>136</v>
      </c>
      <c r="K847" s="4"/>
      <c r="L847" s="4" t="s">
        <v>2583</v>
      </c>
      <c r="M847" s="4"/>
      <c r="N847" s="4"/>
      <c r="O847" s="4"/>
      <c r="P847" s="4"/>
      <c r="Q847" s="4"/>
      <c r="R847" s="22"/>
      <c r="S847" s="4"/>
      <c r="T847" s="4" t="str">
        <f>IFERROR(VLOOKUP(UPPER(S847),LandGrants[],7,FALSE),"")</f>
        <v/>
      </c>
      <c r="U847" s="4" t="str">
        <f>IFERROR(VLOOKUP(S847,LandGrants[],9,FALSE),"")</f>
        <v/>
      </c>
      <c r="V847" s="5"/>
      <c r="W847" s="11" t="s">
        <v>21</v>
      </c>
      <c r="X847" s="5"/>
      <c r="Y847" s="5"/>
      <c r="Z847" s="5"/>
      <c r="AA847" s="5"/>
      <c r="AB847" s="5"/>
      <c r="AC847" s="5">
        <f>VALUE(SUBSTITUTE(SUBSTITUTE(SUBSTITUTE(RIGHT(B847,4),"HO",""),"O",""),"-",""))</f>
        <v>7</v>
      </c>
      <c r="AD847" s="5"/>
      <c r="AE847" s="5" t="str">
        <f>IF(ISBLANK(M847),"",IF(ISBLANK(N847),"",N847 &amp; " ") &amp; M847 &amp; " built in " &amp;R847 &amp; " on a tract of land called " &amp; S847 &amp; " patented by " &amp; TRIM(T847) &amp; " in " &amp; U847 &amp; ";  Original owner(s): " &amp; Q847)</f>
        <v/>
      </c>
      <c r="AF847" s="5" t="str">
        <f>"https://mht.maryland.gov/secure/medusa/PDF/Howard/"&amp;B847&amp;".pdf"</f>
        <v>https://mht.maryland.gov/secure/medusa/PDF/Howard/HO-007.pdf</v>
      </c>
    </row>
    <row r="848" spans="1:32" ht="57.6" x14ac:dyDescent="0.55000000000000004">
      <c r="A848" s="103" t="str">
        <f>HYPERLINK(AF848,B848)</f>
        <v>HO-226</v>
      </c>
      <c r="B848" t="s">
        <v>2375</v>
      </c>
      <c r="C848">
        <f>IFERROR(VALUE(SUBSTITUTE(B848,"HO-","")),9999)</f>
        <v>226</v>
      </c>
      <c r="D848" s="4" t="s">
        <v>2376</v>
      </c>
      <c r="E848" s="4" t="s">
        <v>2377</v>
      </c>
      <c r="F848" s="22" t="s">
        <v>3438</v>
      </c>
      <c r="G848" s="4" t="s">
        <v>2140</v>
      </c>
      <c r="H848" s="4" t="s">
        <v>212</v>
      </c>
      <c r="I848" s="4"/>
      <c r="J848" s="4"/>
      <c r="K848" s="4"/>
      <c r="L848" s="4" t="s">
        <v>975</v>
      </c>
      <c r="M848" s="4"/>
      <c r="N848" s="4"/>
      <c r="O848" s="4"/>
      <c r="P848" s="4"/>
      <c r="Q848" s="4"/>
      <c r="R848" s="22"/>
      <c r="S848" s="4"/>
      <c r="T848" s="4" t="str">
        <f>IFERROR(VLOOKUP(UPPER(S848),LandGrants[],7,FALSE),"")</f>
        <v/>
      </c>
      <c r="U848" s="4" t="str">
        <f>IFERROR(VLOOKUP(S848,LandGrants[],9,FALSE),"")</f>
        <v/>
      </c>
      <c r="V848" s="5"/>
      <c r="W848" s="5"/>
      <c r="X848" s="5"/>
      <c r="Y848" s="5"/>
      <c r="Z848" s="5"/>
      <c r="AA848" s="5"/>
      <c r="AB848" s="5"/>
      <c r="AC848" s="5">
        <f>VALUE(SUBSTITUTE(SUBSTITUTE(SUBSTITUTE(RIGHT(B848,4),"HO",""),"O",""),"-",""))</f>
        <v>226</v>
      </c>
      <c r="AD848" s="5"/>
      <c r="AE848" s="5" t="str">
        <f>IF(ISBLANK(M848),"",IF(ISBLANK(N848),"",N848 &amp; " ") &amp; M848 &amp; " built in " &amp;R848 &amp; " on a tract of land called " &amp; S848 &amp; " patented by " &amp; TRIM(T848) &amp; " in " &amp; U848 &amp; ";  Original owner(s): " &amp; Q848)</f>
        <v/>
      </c>
      <c r="AF848" s="5" t="str">
        <f>"https://mht.maryland.gov/secure/medusa/PDF/Howard/"&amp;B848&amp;".pdf"</f>
        <v>https://mht.maryland.gov/secure/medusa/PDF/Howard/HO-226.pdf</v>
      </c>
    </row>
    <row r="849" spans="1:32" ht="72" x14ac:dyDescent="0.55000000000000004">
      <c r="A849" s="103" t="str">
        <f>HYPERLINK(AF849,B849)</f>
        <v>HO-010</v>
      </c>
      <c r="B849" t="s">
        <v>10156</v>
      </c>
      <c r="C849">
        <f>IFERROR(VALUE(SUBSTITUTE(B849,"HO-","")),9999)</f>
        <v>10</v>
      </c>
      <c r="D849" s="4" t="s">
        <v>2378</v>
      </c>
      <c r="E849" s="4" t="s">
        <v>2379</v>
      </c>
      <c r="F849" s="22" t="s">
        <v>3439</v>
      </c>
      <c r="G849" s="4" t="s">
        <v>2374</v>
      </c>
      <c r="H849" s="4" t="s">
        <v>65</v>
      </c>
      <c r="I849" s="4"/>
      <c r="J849" s="4"/>
      <c r="K849" s="4"/>
      <c r="L849" s="4" t="s">
        <v>2585</v>
      </c>
      <c r="M849" s="4" t="s">
        <v>4853</v>
      </c>
      <c r="N849" s="4" t="s">
        <v>5973</v>
      </c>
      <c r="O849" s="4">
        <v>1977</v>
      </c>
      <c r="P849" s="4" t="s">
        <v>4855</v>
      </c>
      <c r="Q849" s="4" t="s">
        <v>4854</v>
      </c>
      <c r="R849" s="22" t="s">
        <v>4852</v>
      </c>
      <c r="S849" s="4" t="s">
        <v>8328</v>
      </c>
      <c r="T849" s="4" t="str">
        <f>IFERROR(VLOOKUP(UPPER(S849),LandGrants[],7,FALSE),"")</f>
        <v>1730-05</v>
      </c>
      <c r="U849" s="4" t="str">
        <f>IFERROR(VLOOKUP(S849,LandGrants[],9,FALSE),"")</f>
        <v xml:space="preserve"> Samuel  Duvall</v>
      </c>
      <c r="W849" s="11" t="s">
        <v>4851</v>
      </c>
      <c r="X849" s="5"/>
      <c r="Y849" s="5"/>
      <c r="Z849" s="5"/>
      <c r="AA849" s="5"/>
      <c r="AB849" s="5"/>
      <c r="AC849" s="5">
        <f>VALUE(SUBSTITUTE(SUBSTITUTE(SUBSTITUTE(RIGHT(B849,4),"HO",""),"O",""),"-",""))</f>
        <v>10</v>
      </c>
      <c r="AD849" s="5" t="s">
        <v>5961</v>
      </c>
      <c r="AE849" s="5" t="str">
        <f>IF(ISBLANK(M849),"",IF(ISBLANK(N849),"",N849 &amp; " ") &amp; M849 &amp; " built in " &amp;R849 &amp; " on a tract of land called " &amp; S849 &amp; " patented by " &amp; TRIM(T849) &amp; " in " &amp; U849 &amp; ";  Original owner(s): " &amp; Q849)</f>
        <v>Privately-owned 2.5 story 5x1 bay gabled brick and stucco-covered house with additions built in 1730 (circa for log cabin), 1788 (for stone house) on a tract of land called Duvalls Range patented by 1730-05 in  Samuel  Duvall;  Original owner(s): John Dorsey of John of Hockley, later Dennis P. Gaither</v>
      </c>
      <c r="AF849" s="5" t="str">
        <f>"https://mht.maryland.gov/secure/medusa/PDF/Howard/"&amp;B849&amp;".pdf"</f>
        <v>https://mht.maryland.gov/secure/medusa/PDF/Howard/HO-010.pdf</v>
      </c>
    </row>
    <row r="850" spans="1:32" ht="57.6" x14ac:dyDescent="0.55000000000000004">
      <c r="A850" s="103" t="str">
        <f>HYPERLINK(AF850,B850)</f>
        <v>HO-862</v>
      </c>
      <c r="B850" t="s">
        <v>2380</v>
      </c>
      <c r="C850">
        <f>IFERROR(VALUE(SUBSTITUTE(B850,"HO-","")),9999)</f>
        <v>862</v>
      </c>
      <c r="D850" s="4" t="s">
        <v>2381</v>
      </c>
      <c r="E850" s="4" t="s">
        <v>2382</v>
      </c>
      <c r="F850" s="22" t="s">
        <v>3440</v>
      </c>
      <c r="G850" s="4" t="s">
        <v>2630</v>
      </c>
      <c r="H850" s="4" t="s">
        <v>40</v>
      </c>
      <c r="I850" s="4" t="s">
        <v>136</v>
      </c>
      <c r="J850" s="4"/>
      <c r="K850" s="4"/>
      <c r="L850" s="4" t="s">
        <v>975</v>
      </c>
      <c r="M850" s="4" t="s">
        <v>6003</v>
      </c>
      <c r="N850" s="4" t="s">
        <v>5973</v>
      </c>
      <c r="O850" s="4"/>
      <c r="P850" s="4"/>
      <c r="Q850" s="4"/>
      <c r="R850" s="22"/>
      <c r="S850" s="4" t="s">
        <v>4307</v>
      </c>
      <c r="T850" s="4" t="str">
        <f>IFERROR(VLOOKUP(UPPER(S850),LandGrants[],7,FALSE),"")</f>
        <v>1687-10</v>
      </c>
      <c r="U850" s="4" t="str">
        <f>IFERROR(VLOOKUP(S850,LandGrants[],9,FALSE),"")</f>
        <v xml:space="preserve"> Adam  Shipley</v>
      </c>
      <c r="V850" s="5"/>
      <c r="W850" s="5"/>
      <c r="X850" s="5"/>
      <c r="Y850" s="5"/>
      <c r="Z850" s="5"/>
      <c r="AA850" s="5"/>
      <c r="AB850" s="5"/>
      <c r="AC850" s="5">
        <f>VALUE(SUBSTITUTE(SUBSTITUTE(SUBSTITUTE(RIGHT(B850,4),"HO",""),"O",""),"-",""))</f>
        <v>862</v>
      </c>
      <c r="AD850" s="5"/>
      <c r="AE850" s="5" t="str">
        <f>IF(ISBLANK(M850),"",IF(ISBLANK(N850),"",N850 &amp; " ") &amp; M850 &amp; " built in " &amp;R850 &amp; " on a tract of land called " &amp; S850 &amp; " patented by " &amp; TRIM(T850) &amp; " in " &amp; U850 &amp; ";  Original owner(s): " &amp; Q850)</f>
        <v xml:space="preserve">Privately-owned 2-story 3 bay Colonial/Revival-style house built in  on a tract of land called Adam The First patented by 1687-10 in  Adam  Shipley;  Original owner(s): </v>
      </c>
      <c r="AF850" s="5" t="str">
        <f>"https://mht.maryland.gov/secure/medusa/PDF/Howard/"&amp;B850&amp;".pdf"</f>
        <v>https://mht.maryland.gov/secure/medusa/PDF/Howard/HO-862.pdf</v>
      </c>
    </row>
    <row r="851" spans="1:32" ht="57.6" x14ac:dyDescent="0.55000000000000004">
      <c r="A851" s="103" t="str">
        <f>HYPERLINK(AF851,B851)</f>
        <v>HO-1045</v>
      </c>
      <c r="B851" t="s">
        <v>2383</v>
      </c>
      <c r="C851">
        <f>IFERROR(VALUE(SUBSTITUTE(B851,"HO-","")),9999)</f>
        <v>1045</v>
      </c>
      <c r="D851" s="4" t="s">
        <v>2384</v>
      </c>
      <c r="E851" s="4" t="s">
        <v>2385</v>
      </c>
      <c r="F851" s="22" t="s">
        <v>3441</v>
      </c>
      <c r="G851" s="4" t="s">
        <v>3442</v>
      </c>
      <c r="H851" s="4" t="s">
        <v>78</v>
      </c>
      <c r="I851" s="4" t="s">
        <v>136</v>
      </c>
      <c r="J851" s="4"/>
      <c r="K851" s="4"/>
      <c r="L851" s="4" t="s">
        <v>975</v>
      </c>
      <c r="M851" s="4" t="s">
        <v>11458</v>
      </c>
      <c r="N851" s="4" t="s">
        <v>2604</v>
      </c>
      <c r="O851" s="4"/>
      <c r="P851" s="4" t="s">
        <v>11459</v>
      </c>
      <c r="Q851" s="4" t="s">
        <v>11460</v>
      </c>
      <c r="R851" s="22" t="s">
        <v>11461</v>
      </c>
      <c r="S851" s="4" t="s">
        <v>11453</v>
      </c>
      <c r="T851" s="4" t="str">
        <f>IFERROR(VLOOKUP(UPPER(S851),LandGrants[],7,FALSE),"")</f>
        <v>1749-02</v>
      </c>
      <c r="U851" s="4" t="str">
        <f>IFERROR(VLOOKUP(S851,LandGrants[],9,FALSE),"")</f>
        <v xml:space="preserve"> John Hobbs</v>
      </c>
      <c r="V851" s="5" t="s">
        <v>11457</v>
      </c>
      <c r="W851" s="5"/>
      <c r="X851" s="5"/>
      <c r="Y851" s="5"/>
      <c r="Z851" s="5"/>
      <c r="AA851" s="5"/>
      <c r="AB851" s="5"/>
      <c r="AC851" s="5">
        <f>VALUE(SUBSTITUTE(SUBSTITUTE(SUBSTITUTE(RIGHT(B851,4),"HO",""),"O",""),"-",""))</f>
        <v>1045</v>
      </c>
      <c r="AD851" s="5"/>
      <c r="AE851" s="5" t="str">
        <f>IF(ISBLANK(M851),"",IF(ISBLANK(N851),"",N851 &amp; " ") &amp; M851 &amp; " built in " &amp;R851 &amp; " on a tract of land called " &amp; S851 &amp; " patented by " &amp; TRIM(T851) &amp; " in " &amp; U851 &amp; ";  Original owner(s): " &amp; Q851)</f>
        <v>Razed 1.5-story 3x2 bay Dutch Colonial built in 1920 (circa) on a tract of land called Hobbs Purchase patented by 1749-02 in  John Hobbs;  Original owner(s): William and Laura Walker</v>
      </c>
      <c r="AF851" s="5" t="str">
        <f>"https://mht.maryland.gov/secure/medusa/PDF/Howard/"&amp;B851&amp;".pdf"</f>
        <v>https://mht.maryland.gov/secure/medusa/PDF/Howard/HO-1045.pdf</v>
      </c>
    </row>
    <row r="852" spans="1:32" ht="57.6" x14ac:dyDescent="0.55000000000000004">
      <c r="A852" s="103" t="str">
        <f>HYPERLINK(AF852,B852)</f>
        <v>HO-069</v>
      </c>
      <c r="B852" t="s">
        <v>10214</v>
      </c>
      <c r="C852">
        <f>IFERROR(VALUE(SUBSTITUTE(B852,"HO-","")),9999)</f>
        <v>69</v>
      </c>
      <c r="D852" s="4" t="s">
        <v>2386</v>
      </c>
      <c r="E852" s="4" t="s">
        <v>2387</v>
      </c>
      <c r="F852" s="22" t="s">
        <v>3443</v>
      </c>
      <c r="G852" s="4" t="s">
        <v>1713</v>
      </c>
      <c r="H852" s="4" t="s">
        <v>40</v>
      </c>
      <c r="I852" s="4" t="s">
        <v>136</v>
      </c>
      <c r="J852" s="4"/>
      <c r="K852" s="4"/>
      <c r="L852" s="4" t="s">
        <v>975</v>
      </c>
      <c r="M852" s="4"/>
      <c r="N852" s="4"/>
      <c r="O852" s="4"/>
      <c r="P852" s="4"/>
      <c r="Q852" s="4"/>
      <c r="R852" s="22"/>
      <c r="S852" s="4"/>
      <c r="T852" s="4" t="str">
        <f>IFERROR(VLOOKUP(UPPER(S852),LandGrants[],7,FALSE),"")</f>
        <v/>
      </c>
      <c r="U852" s="4" t="str">
        <f>IFERROR(VLOOKUP(S852,LandGrants[],9,FALSE),"")</f>
        <v/>
      </c>
      <c r="V852" s="5"/>
      <c r="W852" s="5"/>
      <c r="X852" s="5"/>
      <c r="Y852" s="5"/>
      <c r="Z852" s="5"/>
      <c r="AA852" s="5"/>
      <c r="AB852" s="5"/>
      <c r="AC852" s="5">
        <f>VALUE(SUBSTITUTE(SUBSTITUTE(SUBSTITUTE(RIGHT(B852,4),"HO",""),"O",""),"-",""))</f>
        <v>69</v>
      </c>
      <c r="AD852" s="5"/>
      <c r="AE852" s="5" t="str">
        <f>IF(ISBLANK(M852),"",IF(ISBLANK(N852),"",N852 &amp; " ") &amp; M852 &amp; " built in " &amp;R852 &amp; " on a tract of land called " &amp; S852 &amp; " patented by " &amp; TRIM(T852) &amp; " in " &amp; U852 &amp; ";  Original owner(s): " &amp; Q852)</f>
        <v/>
      </c>
      <c r="AF852" s="5" t="str">
        <f>"https://mht.maryland.gov/secure/medusa/PDF/Howard/"&amp;B852&amp;".pdf"</f>
        <v>https://mht.maryland.gov/secure/medusa/PDF/Howard/HO-069.pdf</v>
      </c>
    </row>
    <row r="853" spans="1:32" ht="100.8" x14ac:dyDescent="0.55000000000000004">
      <c r="A853" s="103" t="str">
        <f>HYPERLINK(AF853,B853)</f>
        <v>HO-018</v>
      </c>
      <c r="B853" t="s">
        <v>10164</v>
      </c>
      <c r="C853">
        <f>IFERROR(VALUE(SUBSTITUTE(B853,"HO-","")),9999)</f>
        <v>18</v>
      </c>
      <c r="D853" s="4" t="s">
        <v>2388</v>
      </c>
      <c r="E853" s="4" t="s">
        <v>2389</v>
      </c>
      <c r="F853" s="22" t="s">
        <v>3444</v>
      </c>
      <c r="G853" s="4" t="s">
        <v>1339</v>
      </c>
      <c r="H853" s="4" t="s">
        <v>36</v>
      </c>
      <c r="I853" s="4" t="s">
        <v>136</v>
      </c>
      <c r="J853" s="4"/>
      <c r="K853" s="4"/>
      <c r="L853" s="4" t="s">
        <v>975</v>
      </c>
      <c r="M853" s="4" t="s">
        <v>4574</v>
      </c>
      <c r="N853" s="4" t="s">
        <v>5973</v>
      </c>
      <c r="O853" s="4">
        <v>2009</v>
      </c>
      <c r="P853" s="4" t="s">
        <v>4573</v>
      </c>
      <c r="Q853" s="4" t="s">
        <v>4765</v>
      </c>
      <c r="R853" s="22" t="s">
        <v>4804</v>
      </c>
      <c r="S853" s="4" t="s">
        <v>8925</v>
      </c>
      <c r="T853" s="4" t="str">
        <f>IFERROR(VLOOKUP(UPPER(S853),LandGrants[],7,FALSE),"")</f>
        <v>1765-04</v>
      </c>
      <c r="U853" s="4" t="str">
        <f>IFERROR(VLOOKUP(S853,LandGrants[],9,FALSE),"")</f>
        <v xml:space="preserve"> Thomas  Brown</v>
      </c>
      <c r="V853" s="5"/>
      <c r="W853" s="11" t="s">
        <v>2388</v>
      </c>
      <c r="X853" s="5"/>
      <c r="Y853" s="5"/>
      <c r="Z853" s="5"/>
      <c r="AA853" s="5"/>
      <c r="AB853" s="5"/>
      <c r="AC853" s="5">
        <f>VALUE(SUBSTITUTE(SUBSTITUTE(SUBSTITUTE(RIGHT(B853,4),"HO",""),"O",""),"-",""))</f>
        <v>18</v>
      </c>
      <c r="AD853" s="5"/>
      <c r="AE853" s="5" t="str">
        <f>IF(ISBLANK(M853),"",IF(ISBLANK(N853),"",N853 &amp; " ") &amp; M853 &amp; " built in " &amp;R853 &amp; " on a tract of land called " &amp; S853 &amp; " patented by " &amp; TRIM(T853) &amp; " in " &amp; U853 &amp; ";  Original owner(s): " &amp; Q853)</f>
        <v>Privately-owned 2.5 story rubble/ashlar stone house built in 1815 (circa) on a tract of land called Browns Chance patented by 1765-04 in  Thomas  Brown;  Original owner(s): Capt. John Dorsey willed to son Philemon who was declared a lunatic and it passed to Ruth Dorsey who married Col. Gassaway Watkins who built the current house on Brown's Chance and Capt. Dorsey's Friendship</v>
      </c>
      <c r="AF853" s="5" t="str">
        <f>"https://mht.maryland.gov/secure/medusa/PDF/Howard/"&amp;B853&amp;".pdf"</f>
        <v>https://mht.maryland.gov/secure/medusa/PDF/Howard/HO-018.pdf</v>
      </c>
    </row>
    <row r="854" spans="1:32" ht="57.6" x14ac:dyDescent="0.55000000000000004">
      <c r="A854" s="103" t="str">
        <f>HYPERLINK(AF854,B854)</f>
        <v>HO-989</v>
      </c>
      <c r="B854" t="s">
        <v>2390</v>
      </c>
      <c r="C854">
        <f>IFERROR(VALUE(SUBSTITUTE(B854,"HO-","")),9999)</f>
        <v>989</v>
      </c>
      <c r="D854" s="4" t="s">
        <v>2391</v>
      </c>
      <c r="E854" s="4" t="s">
        <v>2392</v>
      </c>
      <c r="F854" s="22" t="s">
        <v>3445</v>
      </c>
      <c r="G854" s="4" t="s">
        <v>284</v>
      </c>
      <c r="H854" s="4" t="s">
        <v>123</v>
      </c>
      <c r="I854" s="4" t="s">
        <v>136</v>
      </c>
      <c r="J854" s="4"/>
      <c r="K854" s="4"/>
      <c r="L854" s="4" t="s">
        <v>975</v>
      </c>
      <c r="M854" s="4" t="s">
        <v>5650</v>
      </c>
      <c r="N854" s="4" t="s">
        <v>2604</v>
      </c>
      <c r="O854" s="4"/>
      <c r="P854" s="4"/>
      <c r="Q854" s="4"/>
      <c r="R854" s="22" t="s">
        <v>5651</v>
      </c>
      <c r="S854" s="4"/>
      <c r="T854" s="4" t="str">
        <f>IFERROR(VLOOKUP(UPPER(S854),LandGrants[],7,FALSE),"")</f>
        <v/>
      </c>
      <c r="U854" s="4" t="str">
        <f>IFERROR(VLOOKUP(S854,LandGrants[],9,FALSE),"")</f>
        <v/>
      </c>
      <c r="V854" s="5"/>
      <c r="W854" s="5"/>
      <c r="X854" s="5"/>
      <c r="Y854" s="5"/>
      <c r="Z854" s="5"/>
      <c r="AA854" s="5"/>
      <c r="AB854" s="5"/>
      <c r="AC854" s="5">
        <f>VALUE(SUBSTITUTE(SUBSTITUTE(SUBSTITUTE(RIGHT(B854,4),"HO",""),"O",""),"-",""))</f>
        <v>989</v>
      </c>
      <c r="AD854" s="5"/>
      <c r="AE854" s="5" t="str">
        <f>IF(ISBLANK(M854),"",IF(ISBLANK(N854),"",N854 &amp; " ") &amp; M854 &amp; " built in " &amp;R854 &amp; " on a tract of land called " &amp; S854 &amp; " patented by " &amp; TRIM(T854) &amp; " in " &amp; U854 &amp; ";  Original owner(s): " &amp; Q854)</f>
        <v xml:space="preserve">Razed 2-story 3x1 bay frame house built in 1912 on a tract of land called  patented by  in ;  Original owner(s): </v>
      </c>
      <c r="AF854" s="5" t="str">
        <f>"https://mht.maryland.gov/secure/medusa/PDF/Howard/"&amp;B854&amp;".pdf"</f>
        <v>https://mht.maryland.gov/secure/medusa/PDF/Howard/HO-989.pdf</v>
      </c>
    </row>
    <row r="855" spans="1:32" ht="57.6" x14ac:dyDescent="0.55000000000000004">
      <c r="A855" s="103" t="str">
        <f>HYPERLINK(AF855,B855)</f>
        <v>HO-1035</v>
      </c>
      <c r="B855" t="s">
        <v>2393</v>
      </c>
      <c r="C855">
        <f>IFERROR(VALUE(SUBSTITUTE(B855,"HO-","")),9999)</f>
        <v>1035</v>
      </c>
      <c r="D855" s="4" t="s">
        <v>2394</v>
      </c>
      <c r="E855" s="4" t="s">
        <v>2395</v>
      </c>
      <c r="F855" s="22" t="s">
        <v>3446</v>
      </c>
      <c r="G855" s="4" t="s">
        <v>722</v>
      </c>
      <c r="H855" s="4" t="s">
        <v>2396</v>
      </c>
      <c r="I855" s="4" t="s">
        <v>136</v>
      </c>
      <c r="J855" s="4"/>
      <c r="K855" s="4"/>
      <c r="L855" s="4" t="s">
        <v>2581</v>
      </c>
      <c r="M855" s="4"/>
      <c r="N855" s="4"/>
      <c r="O855" s="4"/>
      <c r="P855" s="4"/>
      <c r="Q855" s="4"/>
      <c r="R855" s="22"/>
      <c r="S855" s="4"/>
      <c r="T855" s="4" t="str">
        <f>IFERROR(VLOOKUP(UPPER(S855),LandGrants[],7,FALSE),"")</f>
        <v/>
      </c>
      <c r="U855" s="4" t="str">
        <f>IFERROR(VLOOKUP(S855,LandGrants[],9,FALSE),"")</f>
        <v/>
      </c>
      <c r="V855" s="5"/>
      <c r="W855" s="5"/>
      <c r="X855" s="5"/>
      <c r="Y855" s="5"/>
      <c r="Z855" s="5"/>
      <c r="AA855" s="5"/>
      <c r="AB855" s="5"/>
      <c r="AC855" s="5">
        <f>VALUE(SUBSTITUTE(SUBSTITUTE(SUBSTITUTE(RIGHT(B855,4),"HO",""),"O",""),"-",""))</f>
        <v>1035</v>
      </c>
      <c r="AD855" s="5"/>
      <c r="AE855" s="5" t="str">
        <f>IF(ISBLANK(M855),"",IF(ISBLANK(N855),"",N855 &amp; " ") &amp; M855 &amp; " built in " &amp;R855 &amp; " on a tract of land called " &amp; S855 &amp; " patented by " &amp; TRIM(T855) &amp; " in " &amp; U855 &amp; ";  Original owner(s): " &amp; Q855)</f>
        <v/>
      </c>
      <c r="AF855" s="5" t="str">
        <f>"https://mht.maryland.gov/secure/medusa/PDF/Howard/"&amp;B855&amp;".pdf"</f>
        <v>https://mht.maryland.gov/secure/medusa/PDF/Howard/HO-1035.pdf</v>
      </c>
    </row>
    <row r="856" spans="1:32" ht="57.6" x14ac:dyDescent="0.55000000000000004">
      <c r="A856" s="103" t="str">
        <f>HYPERLINK(AF856,B856)</f>
        <v>HO-272</v>
      </c>
      <c r="B856" t="s">
        <v>2397</v>
      </c>
      <c r="C856">
        <f>IFERROR(VALUE(SUBSTITUTE(B856,"HO-","")),9999)</f>
        <v>272</v>
      </c>
      <c r="D856" s="4" t="s">
        <v>2398</v>
      </c>
      <c r="E856" s="4" t="s">
        <v>2399</v>
      </c>
      <c r="F856" s="22" t="s">
        <v>3447</v>
      </c>
      <c r="G856" s="4" t="s">
        <v>3448</v>
      </c>
      <c r="H856" s="4" t="s">
        <v>65</v>
      </c>
      <c r="I856" s="4"/>
      <c r="J856" s="4"/>
      <c r="K856" s="4"/>
      <c r="L856" s="4" t="s">
        <v>2591</v>
      </c>
      <c r="M856" s="4" t="s">
        <v>4747</v>
      </c>
      <c r="N856" s="4" t="s">
        <v>5973</v>
      </c>
      <c r="O856" s="4"/>
      <c r="P856" s="4"/>
      <c r="Q856" s="4"/>
      <c r="R856" s="22"/>
      <c r="S856" s="4"/>
      <c r="T856" s="4" t="str">
        <f>IFERROR(VLOOKUP(UPPER(S856),LandGrants[],7,FALSE),"")</f>
        <v/>
      </c>
      <c r="U856" s="4" t="str">
        <f>IFERROR(VLOOKUP(S856,LandGrants[],9,FALSE),"")</f>
        <v/>
      </c>
      <c r="V856" s="5"/>
      <c r="W856" s="5"/>
      <c r="X856" s="5"/>
      <c r="Y856" s="5"/>
      <c r="Z856" s="5"/>
      <c r="AA856" s="5"/>
      <c r="AB856" s="5"/>
      <c r="AC856" s="5">
        <f>VALUE(SUBSTITUTE(SUBSTITUTE(SUBSTITUTE(RIGHT(B856,4),"HO",""),"O",""),"-",""))</f>
        <v>272</v>
      </c>
      <c r="AD856" s="5"/>
      <c r="AE856" s="5" t="str">
        <f>IF(ISBLANK(M856),"",IF(ISBLANK(N856),"",N856 &amp; " ") &amp; M856 &amp; " built in " &amp;R856 &amp; " on a tract of land called " &amp; S856 &amp; " patented by " &amp; TRIM(T856) &amp; " in " &amp; U856 &amp; ";  Original owner(s): " &amp; Q856)</f>
        <v xml:space="preserve">Privately-owned Bushy Park Manor built in  on a tract of land called  patented by  in ;  Original owner(s): </v>
      </c>
      <c r="AF856" s="5" t="str">
        <f>"https://mht.maryland.gov/secure/medusa/PDF/Howard/"&amp;B856&amp;".pdf"</f>
        <v>https://mht.maryland.gov/secure/medusa/PDF/Howard/HO-272.pdf</v>
      </c>
    </row>
    <row r="857" spans="1:32" ht="57.6" x14ac:dyDescent="0.55000000000000004">
      <c r="A857" s="103" t="str">
        <f>HYPERLINK(AF857,B857)</f>
        <v>HO-255</v>
      </c>
      <c r="B857" t="s">
        <v>2400</v>
      </c>
      <c r="C857">
        <f>IFERROR(VALUE(SUBSTITUTE(B857,"HO-","")),9999)</f>
        <v>255</v>
      </c>
      <c r="D857" s="4" t="s">
        <v>2401</v>
      </c>
      <c r="E857" s="4" t="s">
        <v>509</v>
      </c>
      <c r="F857" s="22" t="s">
        <v>2585</v>
      </c>
      <c r="G857" s="4" t="s">
        <v>509</v>
      </c>
      <c r="H857" s="4" t="s">
        <v>51</v>
      </c>
      <c r="I857" s="4"/>
      <c r="J857" s="4"/>
      <c r="K857" s="4"/>
      <c r="L857" s="4" t="s">
        <v>2591</v>
      </c>
      <c r="M857" s="4"/>
      <c r="N857" s="4"/>
      <c r="O857" s="4"/>
      <c r="P857" s="4"/>
      <c r="Q857" s="4"/>
      <c r="R857" s="22"/>
      <c r="S857" s="4"/>
      <c r="T857" s="4" t="str">
        <f>IFERROR(VLOOKUP(UPPER(S857),LandGrants[],7,FALSE),"")</f>
        <v/>
      </c>
      <c r="U857" s="4" t="str">
        <f>IFERROR(VLOOKUP(S857,LandGrants[],9,FALSE),"")</f>
        <v/>
      </c>
      <c r="V857" s="5"/>
      <c r="W857" s="5"/>
      <c r="X857" s="5"/>
      <c r="Y857" s="5"/>
      <c r="Z857" s="5"/>
      <c r="AA857" s="5"/>
      <c r="AB857" s="5"/>
      <c r="AC857" s="5">
        <f>VALUE(SUBSTITUTE(SUBSTITUTE(SUBSTITUTE(RIGHT(B857,4),"HO",""),"O",""),"-",""))</f>
        <v>255</v>
      </c>
      <c r="AD857" s="5"/>
      <c r="AE857" s="5" t="str">
        <f>IF(ISBLANK(M857),"",IF(ISBLANK(N857),"",N857 &amp; " ") &amp; M857 &amp; " built in " &amp;R857 &amp; " on a tract of land called " &amp; S857 &amp; " patented by " &amp; TRIM(T857) &amp; " in " &amp; U857 &amp; ";  Original owner(s): " &amp; Q857)</f>
        <v/>
      </c>
      <c r="AF857" s="5" t="str">
        <f>"https://mht.maryland.gov/secure/medusa/PDF/Howard/"&amp;B857&amp;".pdf"</f>
        <v>https://mht.maryland.gov/secure/medusa/PDF/Howard/HO-255.pdf</v>
      </c>
    </row>
    <row r="858" spans="1:32" ht="57.6" x14ac:dyDescent="0.55000000000000004">
      <c r="A858" s="103" t="str">
        <f>HYPERLINK(AF858,B858)</f>
        <v>HO-547</v>
      </c>
      <c r="B858" t="s">
        <v>2402</v>
      </c>
      <c r="C858">
        <f>IFERROR(VALUE(SUBSTITUTE(B858,"HO-","")),9999)</f>
        <v>547</v>
      </c>
      <c r="D858" s="4" t="s">
        <v>2403</v>
      </c>
      <c r="E858" s="4" t="s">
        <v>2404</v>
      </c>
      <c r="F858" s="22" t="s">
        <v>3449</v>
      </c>
      <c r="G858" s="4" t="s">
        <v>2651</v>
      </c>
      <c r="H858" s="4" t="s">
        <v>51</v>
      </c>
      <c r="I858" s="4"/>
      <c r="J858" s="4"/>
      <c r="K858" s="4"/>
      <c r="L858" s="4" t="s">
        <v>975</v>
      </c>
      <c r="M858" s="4"/>
      <c r="N858" s="4"/>
      <c r="O858" s="4"/>
      <c r="P858" s="4"/>
      <c r="Q858" s="4"/>
      <c r="R858" s="22"/>
      <c r="S858" s="4"/>
      <c r="T858" s="4" t="str">
        <f>IFERROR(VLOOKUP(UPPER(S858),LandGrants[],7,FALSE),"")</f>
        <v/>
      </c>
      <c r="U858" s="4" t="str">
        <f>IFERROR(VLOOKUP(S858,LandGrants[],9,FALSE),"")</f>
        <v/>
      </c>
      <c r="V858" s="5"/>
      <c r="W858" s="5"/>
      <c r="X858" s="5"/>
      <c r="Y858" s="5"/>
      <c r="Z858" s="5"/>
      <c r="AA858" s="5"/>
      <c r="AB858" s="5"/>
      <c r="AC858" s="5">
        <f>VALUE(SUBSTITUTE(SUBSTITUTE(SUBSTITUTE(RIGHT(B858,4),"HO",""),"O",""),"-",""))</f>
        <v>547</v>
      </c>
      <c r="AD858" s="5"/>
      <c r="AE858" s="5" t="str">
        <f>IF(ISBLANK(M858),"",IF(ISBLANK(N858),"",N858 &amp; " ") &amp; M858 &amp; " built in " &amp;R858 &amp; " on a tract of land called " &amp; S858 &amp; " patented by " &amp; TRIM(T858) &amp; " in " &amp; U858 &amp; ";  Original owner(s): " &amp; Q858)</f>
        <v/>
      </c>
      <c r="AF858" s="5" t="str">
        <f>"https://mht.maryland.gov/secure/medusa/PDF/Howard/"&amp;B858&amp;".pdf"</f>
        <v>https://mht.maryland.gov/secure/medusa/PDF/Howard/HO-547.pdf</v>
      </c>
    </row>
    <row r="859" spans="1:32" ht="72" x14ac:dyDescent="0.55000000000000004">
      <c r="A859" s="103" t="str">
        <f>HYPERLINK(AF859,B859)</f>
        <v>HO-620</v>
      </c>
      <c r="B859" t="s">
        <v>2405</v>
      </c>
      <c r="C859">
        <f>IFERROR(VALUE(SUBSTITUTE(B859,"HO-","")),9999)</f>
        <v>620</v>
      </c>
      <c r="D859" s="4" t="s">
        <v>2406</v>
      </c>
      <c r="E859" s="4" t="s">
        <v>2407</v>
      </c>
      <c r="F859" s="22" t="s">
        <v>3450</v>
      </c>
      <c r="G859" s="4" t="s">
        <v>1823</v>
      </c>
      <c r="H859" s="4" t="s">
        <v>2396</v>
      </c>
      <c r="I859" s="4"/>
      <c r="J859" s="4"/>
      <c r="K859" s="4"/>
      <c r="L859" s="4" t="s">
        <v>975</v>
      </c>
      <c r="M859" s="4" t="s">
        <v>11449</v>
      </c>
      <c r="N859" s="4" t="s">
        <v>5973</v>
      </c>
      <c r="O859" s="4">
        <v>1998</v>
      </c>
      <c r="P859" s="4" t="s">
        <v>11451</v>
      </c>
      <c r="Q859" s="4" t="s">
        <v>11450</v>
      </c>
      <c r="R859" s="22" t="s">
        <v>4862</v>
      </c>
      <c r="S859" s="4" t="s">
        <v>71</v>
      </c>
      <c r="T859" s="4" t="str">
        <f>IFERROR(VLOOKUP(UPPER(S859),LandGrants[],7,FALSE),"")</f>
        <v>1795-06</v>
      </c>
      <c r="U859" s="4" t="str">
        <f>IFERROR(VLOOKUP(S859,LandGrants[],9,FALSE),"")</f>
        <v xml:space="preserve"> Samuel Goodman</v>
      </c>
      <c r="V859" s="5"/>
      <c r="W859" s="5"/>
      <c r="X859" s="5"/>
      <c r="Y859" s="5"/>
      <c r="Z859" s="5"/>
      <c r="AA859" s="5"/>
      <c r="AB859" s="5"/>
      <c r="AC859" s="5">
        <f>VALUE(SUBSTITUTE(SUBSTITUTE(SUBSTITUTE(RIGHT(B859,4),"HO",""),"O",""),"-",""))</f>
        <v>620</v>
      </c>
      <c r="AD859" s="5"/>
      <c r="AE859" s="5" t="str">
        <f>IF(ISBLANK(M859),"",IF(ISBLANK(N859),"",N859 &amp; " ") &amp; M859 &amp; " built in " &amp;R859 &amp; " on a tract of land called " &amp; S859 &amp; " patented by " &amp; TRIM(T859) &amp; " in " &amp; U859 &amp; ";  Original owner(s): " &amp; Q859)</f>
        <v>Privately-owned 2 3x1 bay houses dating from 1860 and 1880 built in 1860 (circa) on a tract of land called Columbia patented by 1795-06 in  Samuel Goodman;  Original owner(s): Albert G. Warfield willed his estate including this property to his son Edwin Warfield Sr. upon his death in 1891</v>
      </c>
      <c r="AF859" s="5" t="str">
        <f>"https://mht.maryland.gov/secure/medusa/PDF/Howard/"&amp;B859&amp;".pdf"</f>
        <v>https://mht.maryland.gov/secure/medusa/PDF/Howard/HO-620.pdf</v>
      </c>
    </row>
    <row r="860" spans="1:32" ht="57.6" x14ac:dyDescent="0.55000000000000004">
      <c r="A860" s="103" t="str">
        <f>HYPERLINK(AF860,B860)</f>
        <v>HO-252</v>
      </c>
      <c r="B860" t="s">
        <v>2408</v>
      </c>
      <c r="C860">
        <f>IFERROR(VALUE(SUBSTITUTE(B860,"HO-","")),9999)</f>
        <v>252</v>
      </c>
      <c r="D860" s="4" t="s">
        <v>2409</v>
      </c>
      <c r="E860" s="4" t="s">
        <v>2410</v>
      </c>
      <c r="F860" s="22" t="s">
        <v>3451</v>
      </c>
      <c r="G860" s="4" t="s">
        <v>2954</v>
      </c>
      <c r="H860" s="4" t="s">
        <v>51</v>
      </c>
      <c r="I860" s="4"/>
      <c r="J860" s="4"/>
      <c r="K860" s="4"/>
      <c r="L860" s="4" t="s">
        <v>2585</v>
      </c>
      <c r="M860" s="4"/>
      <c r="N860" s="4"/>
      <c r="O860" s="4"/>
      <c r="P860" s="4"/>
      <c r="Q860" s="4"/>
      <c r="R860" s="22"/>
      <c r="S860" s="4"/>
      <c r="T860" s="4" t="str">
        <f>IFERROR(VLOOKUP(UPPER(S860),LandGrants[],7,FALSE),"")</f>
        <v/>
      </c>
      <c r="U860" s="4" t="str">
        <f>IFERROR(VLOOKUP(S860,LandGrants[],9,FALSE),"")</f>
        <v/>
      </c>
      <c r="V860" s="5"/>
      <c r="W860" s="5"/>
      <c r="X860" s="5"/>
      <c r="Y860" s="5"/>
      <c r="Z860" s="5"/>
      <c r="AA860" s="5"/>
      <c r="AB860" s="5"/>
      <c r="AC860" s="5">
        <f>VALUE(SUBSTITUTE(SUBSTITUTE(SUBSTITUTE(RIGHT(B860,4),"HO",""),"O",""),"-",""))</f>
        <v>252</v>
      </c>
      <c r="AD860" s="5"/>
      <c r="AE860" s="5" t="str">
        <f>IF(ISBLANK(M860),"",IF(ISBLANK(N860),"",N860 &amp; " ") &amp; M860 &amp; " built in " &amp;R860 &amp; " on a tract of land called " &amp; S860 &amp; " patented by " &amp; TRIM(T860) &amp; " in " &amp; U860 &amp; ";  Original owner(s): " &amp; Q860)</f>
        <v/>
      </c>
      <c r="AF860" s="5" t="str">
        <f>"https://mht.maryland.gov/secure/medusa/PDF/Howard/"&amp;B860&amp;".pdf"</f>
        <v>https://mht.maryland.gov/secure/medusa/PDF/Howard/HO-252.pdf</v>
      </c>
    </row>
    <row r="861" spans="1:32" ht="57.6" x14ac:dyDescent="0.55000000000000004">
      <c r="A861" s="103" t="str">
        <f>HYPERLINK(AF861,B861)</f>
        <v>HO-266</v>
      </c>
      <c r="B861" t="s">
        <v>2411</v>
      </c>
      <c r="C861">
        <f>IFERROR(VALUE(SUBSTITUTE(B861,"HO-","")),9999)</f>
        <v>266</v>
      </c>
      <c r="D861" s="4" t="s">
        <v>2412</v>
      </c>
      <c r="E861" s="4" t="s">
        <v>2413</v>
      </c>
      <c r="F861" s="22" t="s">
        <v>3452</v>
      </c>
      <c r="G861" s="4" t="s">
        <v>3453</v>
      </c>
      <c r="H861" s="4" t="s">
        <v>212</v>
      </c>
      <c r="I861" s="4"/>
      <c r="J861" s="4"/>
      <c r="K861" s="4"/>
      <c r="L861" s="4" t="s">
        <v>975</v>
      </c>
      <c r="M861" s="4"/>
      <c r="N861" s="4"/>
      <c r="O861" s="4"/>
      <c r="P861" s="4"/>
      <c r="Q861" s="4"/>
      <c r="R861" s="22"/>
      <c r="S861" s="4"/>
      <c r="T861" s="4" t="str">
        <f>IFERROR(VLOOKUP(UPPER(S861),LandGrants[],7,FALSE),"")</f>
        <v/>
      </c>
      <c r="U861" s="4" t="str">
        <f>IFERROR(VLOOKUP(S861,LandGrants[],9,FALSE),"")</f>
        <v/>
      </c>
      <c r="V861" s="5"/>
      <c r="W861" s="5"/>
      <c r="X861" s="5"/>
      <c r="Y861" s="5"/>
      <c r="Z861" s="5"/>
      <c r="AA861" s="5"/>
      <c r="AB861" s="5"/>
      <c r="AC861" s="5">
        <f>VALUE(SUBSTITUTE(SUBSTITUTE(SUBSTITUTE(RIGHT(B861,4),"HO",""),"O",""),"-",""))</f>
        <v>266</v>
      </c>
      <c r="AD861" s="5"/>
      <c r="AE861" s="5" t="str">
        <f>IF(ISBLANK(M861),"",IF(ISBLANK(N861),"",N861 &amp; " ") &amp; M861 &amp; " built in " &amp;R861 &amp; " on a tract of land called " &amp; S861 &amp; " patented by " &amp; TRIM(T861) &amp; " in " &amp; U861 &amp; ";  Original owner(s): " &amp; Q861)</f>
        <v/>
      </c>
      <c r="AF861" s="5" t="str">
        <f>"https://mht.maryland.gov/secure/medusa/PDF/Howard/"&amp;B861&amp;".pdf"</f>
        <v>https://mht.maryland.gov/secure/medusa/PDF/Howard/HO-266.pdf</v>
      </c>
    </row>
    <row r="862" spans="1:32" ht="57.6" x14ac:dyDescent="0.55000000000000004">
      <c r="A862" s="103" t="str">
        <f>HYPERLINK(AF862,B862)</f>
        <v>HO-265</v>
      </c>
      <c r="B862" t="s">
        <v>2414</v>
      </c>
      <c r="C862">
        <f>IFERROR(VALUE(SUBSTITUTE(B862,"HO-","")),9999)</f>
        <v>265</v>
      </c>
      <c r="D862" s="4" t="s">
        <v>2415</v>
      </c>
      <c r="E862" s="4" t="s">
        <v>2413</v>
      </c>
      <c r="F862" s="22" t="s">
        <v>3452</v>
      </c>
      <c r="G862" s="4" t="s">
        <v>3453</v>
      </c>
      <c r="H862" s="4" t="s">
        <v>212</v>
      </c>
      <c r="I862" s="4"/>
      <c r="J862" s="4"/>
      <c r="K862" s="4"/>
      <c r="L862" s="4" t="s">
        <v>2592</v>
      </c>
      <c r="M862" s="4"/>
      <c r="N862" s="4"/>
      <c r="O862" s="4"/>
      <c r="P862" s="4"/>
      <c r="Q862" s="4"/>
      <c r="R862" s="22"/>
      <c r="S862" s="4"/>
      <c r="T862" s="4" t="str">
        <f>IFERROR(VLOOKUP(UPPER(S862),LandGrants[],7,FALSE),"")</f>
        <v/>
      </c>
      <c r="U862" s="4" t="str">
        <f>IFERROR(VLOOKUP(S862,LandGrants[],9,FALSE),"")</f>
        <v/>
      </c>
      <c r="V862" s="5"/>
      <c r="W862" s="5"/>
      <c r="X862" s="5"/>
      <c r="Y862" s="5"/>
      <c r="Z862" s="5"/>
      <c r="AA862" s="5"/>
      <c r="AB862" s="5"/>
      <c r="AC862" s="5">
        <f>VALUE(SUBSTITUTE(SUBSTITUTE(SUBSTITUTE(RIGHT(B862,4),"HO",""),"O",""),"-",""))</f>
        <v>265</v>
      </c>
      <c r="AD862" s="5"/>
      <c r="AE862" s="5" t="str">
        <f>IF(ISBLANK(M862),"",IF(ISBLANK(N862),"",N862 &amp; " ") &amp; M862 &amp; " built in " &amp;R862 &amp; " on a tract of land called " &amp; S862 &amp; " patented by " &amp; TRIM(T862) &amp; " in " &amp; U862 &amp; ";  Original owner(s): " &amp; Q862)</f>
        <v/>
      </c>
      <c r="AF862" s="5" t="str">
        <f>"https://mht.maryland.gov/secure/medusa/PDF/Howard/"&amp;B862&amp;".pdf"</f>
        <v>https://mht.maryland.gov/secure/medusa/PDF/Howard/HO-265.pdf</v>
      </c>
    </row>
    <row r="863" spans="1:32" ht="57.6" x14ac:dyDescent="0.55000000000000004">
      <c r="A863" s="103" t="str">
        <f>HYPERLINK(AF863,B863)</f>
        <v>HO-643</v>
      </c>
      <c r="B863" t="s">
        <v>2416</v>
      </c>
      <c r="C863">
        <f>IFERROR(VALUE(SUBSTITUTE(B863,"HO-","")),9999)</f>
        <v>643</v>
      </c>
      <c r="D863" s="4" t="s">
        <v>2417</v>
      </c>
      <c r="E863" s="4" t="s">
        <v>2418</v>
      </c>
      <c r="F863" s="22" t="s">
        <v>3454</v>
      </c>
      <c r="G863" s="4" t="s">
        <v>2905</v>
      </c>
      <c r="H863" s="4" t="s">
        <v>234</v>
      </c>
      <c r="I863" s="4"/>
      <c r="J863" s="4"/>
      <c r="K863" s="4"/>
      <c r="L863" s="4" t="s">
        <v>975</v>
      </c>
      <c r="M863" s="4"/>
      <c r="N863" s="4"/>
      <c r="O863" s="4"/>
      <c r="P863" s="4"/>
      <c r="Q863" s="4"/>
      <c r="R863" s="22"/>
      <c r="S863" s="4"/>
      <c r="T863" s="4" t="str">
        <f>IFERROR(VLOOKUP(UPPER(S863),LandGrants[],7,FALSE),"")</f>
        <v/>
      </c>
      <c r="U863" s="4" t="str">
        <f>IFERROR(VLOOKUP(S863,LandGrants[],9,FALSE),"")</f>
        <v/>
      </c>
      <c r="V863" s="5"/>
      <c r="W863" s="5"/>
      <c r="X863" s="5"/>
      <c r="Y863" s="5"/>
      <c r="Z863" s="5"/>
      <c r="AA863" s="5"/>
      <c r="AB863" s="5"/>
      <c r="AC863" s="5">
        <f>VALUE(SUBSTITUTE(SUBSTITUTE(SUBSTITUTE(RIGHT(B863,4),"HO",""),"O",""),"-",""))</f>
        <v>643</v>
      </c>
      <c r="AD863" s="5"/>
      <c r="AE863" s="5" t="str">
        <f>IF(ISBLANK(M863),"",IF(ISBLANK(N863),"",N863 &amp; " ") &amp; M863 &amp; " built in " &amp;R863 &amp; " on a tract of land called " &amp; S863 &amp; " patented by " &amp; TRIM(T863) &amp; " in " &amp; U863 &amp; ";  Original owner(s): " &amp; Q863)</f>
        <v/>
      </c>
      <c r="AF863" s="5" t="str">
        <f>"https://mht.maryland.gov/secure/medusa/PDF/Howard/"&amp;B863&amp;".pdf"</f>
        <v>https://mht.maryland.gov/secure/medusa/PDF/Howard/HO-643.pdf</v>
      </c>
    </row>
    <row r="864" spans="1:32" ht="57.6" x14ac:dyDescent="0.55000000000000004">
      <c r="A864" s="103" t="str">
        <f>HYPERLINK(AF864,B864)</f>
        <v>HO-1030</v>
      </c>
      <c r="B864" t="s">
        <v>2419</v>
      </c>
      <c r="C864">
        <f>IFERROR(VALUE(SUBSTITUTE(B864,"HO-","")),9999)</f>
        <v>1030</v>
      </c>
      <c r="D864" s="4" t="s">
        <v>2420</v>
      </c>
      <c r="E864" s="4" t="s">
        <v>2421</v>
      </c>
      <c r="F864" s="22" t="s">
        <v>3455</v>
      </c>
      <c r="G864" s="4" t="s">
        <v>1823</v>
      </c>
      <c r="H864" s="4" t="s">
        <v>82</v>
      </c>
      <c r="I864" s="4" t="s">
        <v>136</v>
      </c>
      <c r="J864" s="4"/>
      <c r="K864" s="4"/>
      <c r="L864" s="4" t="s">
        <v>975</v>
      </c>
      <c r="M864" s="4"/>
      <c r="N864" s="4"/>
      <c r="O864" s="4"/>
      <c r="P864" s="4"/>
      <c r="Q864" s="4"/>
      <c r="R864" s="22"/>
      <c r="S864" s="4"/>
      <c r="T864" s="4" t="str">
        <f>IFERROR(VLOOKUP(UPPER(S864),LandGrants[],7,FALSE),"")</f>
        <v/>
      </c>
      <c r="U864" s="4" t="str">
        <f>IFERROR(VLOOKUP(S864,LandGrants[],9,FALSE),"")</f>
        <v/>
      </c>
      <c r="V864" s="5"/>
      <c r="W864" s="5"/>
      <c r="X864" s="5"/>
      <c r="Y864" s="5"/>
      <c r="Z864" s="5"/>
      <c r="AA864" s="5"/>
      <c r="AB864" s="5"/>
      <c r="AC864" s="5">
        <f>VALUE(SUBSTITUTE(SUBSTITUTE(SUBSTITUTE(RIGHT(B864,4),"HO",""),"O",""),"-",""))</f>
        <v>1030</v>
      </c>
      <c r="AD864" s="5"/>
      <c r="AE864" s="5" t="str">
        <f>IF(ISBLANK(M864),"",IF(ISBLANK(N864),"",N864 &amp; " ") &amp; M864 &amp; " built in " &amp;R864 &amp; " on a tract of land called " &amp; S864 &amp; " patented by " &amp; TRIM(T864) &amp; " in " &amp; U864 &amp; ";  Original owner(s): " &amp; Q864)</f>
        <v/>
      </c>
      <c r="AF864" s="5" t="str">
        <f>"https://mht.maryland.gov/secure/medusa/PDF/Howard/"&amp;B864&amp;".pdf"</f>
        <v>https://mht.maryland.gov/secure/medusa/PDF/Howard/HO-1030.pdf</v>
      </c>
    </row>
    <row r="865" spans="1:32" ht="57.6" x14ac:dyDescent="0.55000000000000004">
      <c r="A865" s="103" t="str">
        <f>HYPERLINK(AF865,B865)</f>
        <v>HO-245</v>
      </c>
      <c r="B865" t="s">
        <v>2422</v>
      </c>
      <c r="C865">
        <f>IFERROR(VALUE(SUBSTITUTE(B865,"HO-","")),9999)</f>
        <v>245</v>
      </c>
      <c r="D865" s="4" t="s">
        <v>2423</v>
      </c>
      <c r="E865" s="4" t="s">
        <v>2424</v>
      </c>
      <c r="F865" s="22" t="s">
        <v>3456</v>
      </c>
      <c r="G865" s="4" t="s">
        <v>284</v>
      </c>
      <c r="H865" s="4" t="s">
        <v>82</v>
      </c>
      <c r="I865" s="4" t="s">
        <v>136</v>
      </c>
      <c r="J865" s="4"/>
      <c r="K865" s="4"/>
      <c r="L865" s="4" t="s">
        <v>975</v>
      </c>
      <c r="M865" s="4"/>
      <c r="N865" s="4"/>
      <c r="O865" s="4"/>
      <c r="P865" s="4"/>
      <c r="Q865" s="4"/>
      <c r="R865" s="22"/>
      <c r="S865" s="4"/>
      <c r="T865" s="4" t="str">
        <f>IFERROR(VLOOKUP(UPPER(S865),LandGrants[],7,FALSE),"")</f>
        <v/>
      </c>
      <c r="U865" s="4" t="str">
        <f>IFERROR(VLOOKUP(S865,LandGrants[],9,FALSE),"")</f>
        <v/>
      </c>
      <c r="V865" s="5"/>
      <c r="W865" s="5"/>
      <c r="X865" s="5"/>
      <c r="Y865" s="5"/>
      <c r="Z865" s="5"/>
      <c r="AA865" s="5"/>
      <c r="AB865" s="5"/>
      <c r="AC865" s="5">
        <f>VALUE(SUBSTITUTE(SUBSTITUTE(SUBSTITUTE(RIGHT(B865,4),"HO",""),"O",""),"-",""))</f>
        <v>245</v>
      </c>
      <c r="AD865" s="5"/>
      <c r="AE865" s="5" t="str">
        <f>IF(ISBLANK(M865),"",IF(ISBLANK(N865),"",N865 &amp; " ") &amp; M865 &amp; " built in " &amp;R865 &amp; " on a tract of land called " &amp; S865 &amp; " patented by " &amp; TRIM(T865) &amp; " in " &amp; U865 &amp; ";  Original owner(s): " &amp; Q865)</f>
        <v/>
      </c>
      <c r="AF865" s="5" t="str">
        <f>"https://mht.maryland.gov/secure/medusa/PDF/Howard/"&amp;B865&amp;".pdf"</f>
        <v>https://mht.maryland.gov/secure/medusa/PDF/Howard/HO-245.pdf</v>
      </c>
    </row>
    <row r="866" spans="1:32" ht="57.6" x14ac:dyDescent="0.55000000000000004">
      <c r="A866" s="103" t="str">
        <f>HYPERLINK(AF866,B866)</f>
        <v>HO-1008</v>
      </c>
      <c r="B866" t="s">
        <v>2425</v>
      </c>
      <c r="C866">
        <f>IFERROR(VALUE(SUBSTITUTE(B866,"HO-","")),9999)</f>
        <v>1008</v>
      </c>
      <c r="D866" s="4" t="s">
        <v>2426</v>
      </c>
      <c r="E866" s="4" t="s">
        <v>2427</v>
      </c>
      <c r="F866" s="22" t="s">
        <v>3457</v>
      </c>
      <c r="G866" s="4" t="s">
        <v>789</v>
      </c>
      <c r="H866" s="4" t="s">
        <v>40</v>
      </c>
      <c r="I866" s="4" t="s">
        <v>136</v>
      </c>
      <c r="J866" s="4"/>
      <c r="K866" s="4"/>
      <c r="L866" s="4" t="s">
        <v>2581</v>
      </c>
      <c r="M866" s="4"/>
      <c r="N866" s="4"/>
      <c r="O866" s="4"/>
      <c r="P866" s="4"/>
      <c r="Q866" s="4"/>
      <c r="R866" s="22"/>
      <c r="S866" s="4"/>
      <c r="T866" s="4" t="str">
        <f>IFERROR(VLOOKUP(UPPER(S866),LandGrants[],7,FALSE),"")</f>
        <v/>
      </c>
      <c r="U866" s="4" t="str">
        <f>IFERROR(VLOOKUP(S866,LandGrants[],9,FALSE),"")</f>
        <v/>
      </c>
      <c r="V866" s="5"/>
      <c r="W866" s="5"/>
      <c r="X866" s="5"/>
      <c r="Y866" s="5"/>
      <c r="Z866" s="5"/>
      <c r="AA866" s="5"/>
      <c r="AB866" s="5"/>
      <c r="AC866" s="5">
        <f>VALUE(SUBSTITUTE(SUBSTITUTE(SUBSTITUTE(RIGHT(B866,4),"HO",""),"O",""),"-",""))</f>
        <v>1008</v>
      </c>
      <c r="AD866" s="5"/>
      <c r="AE866" s="5" t="str">
        <f>IF(ISBLANK(M866),"",IF(ISBLANK(N866),"",N866 &amp; " ") &amp; M866 &amp; " built in " &amp;R866 &amp; " on a tract of land called " &amp; S866 &amp; " patented by " &amp; TRIM(T866) &amp; " in " &amp; U866 &amp; ";  Original owner(s): " &amp; Q866)</f>
        <v/>
      </c>
      <c r="AF866" s="5" t="str">
        <f>"https://mht.maryland.gov/secure/medusa/PDF/Howard/"&amp;B866&amp;".pdf"</f>
        <v>https://mht.maryland.gov/secure/medusa/PDF/Howard/HO-1008.pdf</v>
      </c>
    </row>
    <row r="867" spans="1:32" ht="57.6" x14ac:dyDescent="0.55000000000000004">
      <c r="A867" s="103" t="str">
        <f>HYPERLINK(AF867,B867)</f>
        <v>HO-494</v>
      </c>
      <c r="B867" t="s">
        <v>2428</v>
      </c>
      <c r="C867">
        <f>IFERROR(VALUE(SUBSTITUTE(B867,"HO-","")),9999)</f>
        <v>494</v>
      </c>
      <c r="D867" s="4" t="s">
        <v>2429</v>
      </c>
      <c r="E867" s="4" t="s">
        <v>2430</v>
      </c>
      <c r="F867" s="22" t="s">
        <v>3458</v>
      </c>
      <c r="G867" s="4" t="s">
        <v>509</v>
      </c>
      <c r="H867" s="4" t="s">
        <v>51</v>
      </c>
      <c r="I867" s="4"/>
      <c r="J867" s="4"/>
      <c r="K867" s="4"/>
      <c r="L867" s="4" t="s">
        <v>2581</v>
      </c>
      <c r="M867" s="4" t="s">
        <v>6541</v>
      </c>
      <c r="N867" s="4"/>
      <c r="O867" s="4"/>
      <c r="P867" s="4"/>
      <c r="Q867" s="4" t="s">
        <v>6542</v>
      </c>
      <c r="R867" s="22" t="s">
        <v>4841</v>
      </c>
      <c r="S867" s="4"/>
      <c r="T867" s="4" t="str">
        <f>IFERROR(VLOOKUP(UPPER(S867),LandGrants[],7,FALSE),"")</f>
        <v/>
      </c>
      <c r="U867" s="4" t="str">
        <f>IFERROR(VLOOKUP(S867,LandGrants[],9,FALSE),"")</f>
        <v/>
      </c>
      <c r="V867" s="5"/>
      <c r="W867" s="5"/>
      <c r="X867" s="5"/>
      <c r="Y867" s="5"/>
      <c r="Z867" s="5"/>
      <c r="AA867" s="5"/>
      <c r="AB867" s="5"/>
      <c r="AC867" s="5">
        <f>VALUE(SUBSTITUTE(SUBSTITUTE(SUBSTITUTE(RIGHT(B867,4),"HO",""),"O",""),"-",""))</f>
        <v>494</v>
      </c>
      <c r="AD867" s="5"/>
      <c r="AE867" s="5" t="str">
        <f>IF(ISBLANK(M867),"",IF(ISBLANK(N867),"",N867 &amp; " ") &amp; M867 &amp; " built in " &amp;R867 &amp; " on a tract of land called " &amp; S867 &amp; " patented by " &amp; TRIM(T867) &amp; " in " &amp; U867 &amp; ";  Original owner(s): " &amp; Q867)</f>
        <v>2 story 3x1 bay log house with additions built in 1800 (circa) on a tract of land called  patented by  in ;  Original owner(s): Samuel Banks willed it to his 332 acre farm to his son Henry in 1853</v>
      </c>
      <c r="AF867" s="5" t="str">
        <f>"https://mht.maryland.gov/secure/medusa/PDF/Howard/"&amp;B867&amp;".pdf"</f>
        <v>https://mht.maryland.gov/secure/medusa/PDF/Howard/HO-494.pdf</v>
      </c>
    </row>
    <row r="868" spans="1:32" ht="57.6" x14ac:dyDescent="0.55000000000000004">
      <c r="A868" s="103" t="str">
        <f>HYPERLINK(AF868,B868)</f>
        <v>HO-569</v>
      </c>
      <c r="B868" s="107" t="s">
        <v>2431</v>
      </c>
      <c r="C868">
        <f>IFERROR(VALUE(SUBSTITUTE(B868,"HO-","")),9999)</f>
        <v>569</v>
      </c>
      <c r="D868" s="4" t="s">
        <v>2432</v>
      </c>
      <c r="E868" s="4" t="s">
        <v>2433</v>
      </c>
      <c r="F868" s="22" t="s">
        <v>3459</v>
      </c>
      <c r="G868" s="4" t="s">
        <v>1177</v>
      </c>
      <c r="H868" s="4" t="s">
        <v>90</v>
      </c>
      <c r="I868" s="4"/>
      <c r="J868" s="4"/>
      <c r="K868" s="4"/>
      <c r="L868" s="4" t="s">
        <v>2585</v>
      </c>
      <c r="M868" s="4"/>
      <c r="N868" s="4"/>
      <c r="O868" s="4"/>
      <c r="P868" s="4"/>
      <c r="Q868" s="4"/>
      <c r="R868" s="22"/>
      <c r="S868" s="4"/>
      <c r="T868" s="4" t="str">
        <f>IFERROR(VLOOKUP(UPPER(S868),LandGrants[],7,FALSE),"")</f>
        <v/>
      </c>
      <c r="U868" s="4" t="str">
        <f>IFERROR(VLOOKUP(S868,LandGrants[],9,FALSE),"")</f>
        <v/>
      </c>
      <c r="V868" s="5"/>
      <c r="W868" s="5"/>
      <c r="X868" s="5"/>
      <c r="Y868" s="5"/>
      <c r="Z868" s="5"/>
      <c r="AA868" s="5"/>
      <c r="AB868" s="5"/>
      <c r="AC868" s="5">
        <f>VALUE(SUBSTITUTE(SUBSTITUTE(SUBSTITUTE(RIGHT(B868,4),"HO",""),"O",""),"-",""))</f>
        <v>569</v>
      </c>
      <c r="AD868" s="5"/>
      <c r="AE868" s="5" t="str">
        <f>IF(ISBLANK(M868),"",IF(ISBLANK(N868),"",N868 &amp; " ") &amp; M868 &amp; " built in " &amp;R868 &amp; " on a tract of land called " &amp; S868 &amp; " patented by " &amp; TRIM(T868) &amp; " in " &amp; U868 &amp; ";  Original owner(s): " &amp; Q868)</f>
        <v/>
      </c>
      <c r="AF868" s="5" t="str">
        <f>"https://mht.maryland.gov/secure/medusa/PDF/Howard/"&amp;B868&amp;".pdf"</f>
        <v>https://mht.maryland.gov/secure/medusa/PDF/Howard/HO-569.pdf</v>
      </c>
    </row>
    <row r="869" spans="1:32" ht="57.6" x14ac:dyDescent="0.55000000000000004">
      <c r="A869" s="103" t="str">
        <f>HYPERLINK(AF869,B869)</f>
        <v>HO-985</v>
      </c>
      <c r="B869" t="s">
        <v>2434</v>
      </c>
      <c r="C869">
        <f>IFERROR(VALUE(SUBSTITUTE(B869,"HO-","")),9999)</f>
        <v>985</v>
      </c>
      <c r="D869" s="4" t="s">
        <v>2435</v>
      </c>
      <c r="E869" s="4" t="s">
        <v>2436</v>
      </c>
      <c r="F869" s="22" t="s">
        <v>3460</v>
      </c>
      <c r="G869" s="4" t="s">
        <v>3342</v>
      </c>
      <c r="H869" s="4" t="s">
        <v>333</v>
      </c>
      <c r="I869" s="4" t="s">
        <v>136</v>
      </c>
      <c r="J869" s="4"/>
      <c r="K869" s="4"/>
      <c r="L869" s="4" t="s">
        <v>2584</v>
      </c>
      <c r="M869" s="4"/>
      <c r="N869" s="4"/>
      <c r="O869" s="4"/>
      <c r="P869" s="4"/>
      <c r="Q869" s="4"/>
      <c r="R869" s="22"/>
      <c r="S869" s="4"/>
      <c r="T869" s="4" t="str">
        <f>IFERROR(VLOOKUP(UPPER(S869),LandGrants[],7,FALSE),"")</f>
        <v/>
      </c>
      <c r="U869" s="4" t="str">
        <f>IFERROR(VLOOKUP(S869,LandGrants[],9,FALSE),"")</f>
        <v/>
      </c>
      <c r="V869" s="5"/>
      <c r="W869" s="5"/>
      <c r="X869" s="5"/>
      <c r="Y869" s="5"/>
      <c r="Z869" s="5"/>
      <c r="AA869" s="5"/>
      <c r="AB869" s="5"/>
      <c r="AC869" s="5">
        <f>VALUE(SUBSTITUTE(SUBSTITUTE(SUBSTITUTE(RIGHT(B869,4),"HO",""),"O",""),"-",""))</f>
        <v>985</v>
      </c>
      <c r="AD869" s="5"/>
      <c r="AE869" s="5" t="str">
        <f>IF(ISBLANK(M869),"",IF(ISBLANK(N869),"",N869 &amp; " ") &amp; M869 &amp; " built in " &amp;R869 &amp; " on a tract of land called " &amp; S869 &amp; " patented by " &amp; TRIM(T869) &amp; " in " &amp; U869 &amp; ";  Original owner(s): " &amp; Q869)</f>
        <v/>
      </c>
      <c r="AF869" s="5" t="str">
        <f>"https://mht.maryland.gov/secure/medusa/PDF/Howard/"&amp;B869&amp;".pdf"</f>
        <v>https://mht.maryland.gov/secure/medusa/PDF/Howard/HO-985.pdf</v>
      </c>
    </row>
    <row r="870" spans="1:32" ht="57.6" x14ac:dyDescent="0.55000000000000004">
      <c r="A870" s="103" t="str">
        <f>HYPERLINK(AF870,B870)</f>
        <v>HO-977</v>
      </c>
      <c r="B870" t="s">
        <v>2437</v>
      </c>
      <c r="C870">
        <f>IFERROR(VALUE(SUBSTITUTE(B870,"HO-","")),9999)</f>
        <v>977</v>
      </c>
      <c r="D870" s="4" t="s">
        <v>2438</v>
      </c>
      <c r="E870" s="4" t="s">
        <v>2439</v>
      </c>
      <c r="F870" s="22" t="s">
        <v>3461</v>
      </c>
      <c r="G870" s="4" t="s">
        <v>3462</v>
      </c>
      <c r="H870" s="4" t="s">
        <v>212</v>
      </c>
      <c r="I870" s="4" t="s">
        <v>136</v>
      </c>
      <c r="J870" s="4"/>
      <c r="K870" s="4"/>
      <c r="L870" s="4" t="s">
        <v>975</v>
      </c>
      <c r="M870" s="4"/>
      <c r="N870" s="4"/>
      <c r="O870" s="4"/>
      <c r="P870" s="4"/>
      <c r="Q870" s="4"/>
      <c r="R870" s="22"/>
      <c r="S870" s="4"/>
      <c r="T870" s="4" t="str">
        <f>IFERROR(VLOOKUP(UPPER(S870),LandGrants[],7,FALSE),"")</f>
        <v/>
      </c>
      <c r="U870" s="4" t="str">
        <f>IFERROR(VLOOKUP(S870,LandGrants[],9,FALSE),"")</f>
        <v/>
      </c>
      <c r="V870" s="5"/>
      <c r="W870" s="5"/>
      <c r="X870" s="5"/>
      <c r="Y870" s="5"/>
      <c r="Z870" s="5"/>
      <c r="AA870" s="5"/>
      <c r="AB870" s="5"/>
      <c r="AC870" s="5">
        <f>VALUE(SUBSTITUTE(SUBSTITUTE(SUBSTITUTE(RIGHT(B870,4),"HO",""),"O",""),"-",""))</f>
        <v>977</v>
      </c>
      <c r="AD870" s="5"/>
      <c r="AE870" s="5" t="str">
        <f>IF(ISBLANK(M870),"",IF(ISBLANK(N870),"",N870 &amp; " ") &amp; M870 &amp; " built in " &amp;R870 &amp; " on a tract of land called " &amp; S870 &amp; " patented by " &amp; TRIM(T870) &amp; " in " &amp; U870 &amp; ";  Original owner(s): " &amp; Q870)</f>
        <v/>
      </c>
      <c r="AF870" s="5" t="str">
        <f>"https://mht.maryland.gov/secure/medusa/PDF/Howard/"&amp;B870&amp;".pdf"</f>
        <v>https://mht.maryland.gov/secure/medusa/PDF/Howard/HO-977.pdf</v>
      </c>
    </row>
    <row r="871" spans="1:32" ht="57.6" x14ac:dyDescent="0.55000000000000004">
      <c r="A871" s="103" t="str">
        <f>HYPERLINK(AF871,B871)</f>
        <v>HO-034</v>
      </c>
      <c r="B871" t="s">
        <v>10180</v>
      </c>
      <c r="C871">
        <f>IFERROR(VALUE(SUBSTITUTE(B871,"HO-","")),9999)</f>
        <v>34</v>
      </c>
      <c r="D871" s="4" t="s">
        <v>2440</v>
      </c>
      <c r="E871" s="4" t="s">
        <v>2441</v>
      </c>
      <c r="F871" s="22" t="s">
        <v>2585</v>
      </c>
      <c r="G871" s="4" t="s">
        <v>2441</v>
      </c>
      <c r="H871" s="4" t="s">
        <v>71</v>
      </c>
      <c r="I871" s="4" t="s">
        <v>136</v>
      </c>
      <c r="J871" s="4"/>
      <c r="K871" s="4"/>
      <c r="L871" s="4" t="s">
        <v>2585</v>
      </c>
      <c r="M871" s="4"/>
      <c r="N871" s="4"/>
      <c r="O871" s="4"/>
      <c r="P871" s="4"/>
      <c r="Q871" s="4"/>
      <c r="R871" s="22"/>
      <c r="S871" s="4"/>
      <c r="T871" s="4" t="str">
        <f>IFERROR(VLOOKUP(UPPER(S871),LandGrants[],7,FALSE),"")</f>
        <v/>
      </c>
      <c r="U871" s="4" t="str">
        <f>IFERROR(VLOOKUP(S871,LandGrants[],9,FALSE),"")</f>
        <v/>
      </c>
      <c r="V871" s="5"/>
      <c r="W871" s="5"/>
      <c r="X871" s="5"/>
      <c r="Y871" s="5"/>
      <c r="Z871" s="5"/>
      <c r="AA871" s="5"/>
      <c r="AB871" s="5"/>
      <c r="AC871" s="5">
        <f>VALUE(SUBSTITUTE(SUBSTITUTE(SUBSTITUTE(RIGHT(B871,4),"HO",""),"O",""),"-",""))</f>
        <v>34</v>
      </c>
      <c r="AD871" s="5"/>
      <c r="AE871" s="5" t="str">
        <f>IF(ISBLANK(M871),"",IF(ISBLANK(N871),"",N871 &amp; " ") &amp; M871 &amp; " built in " &amp;R871 &amp; " on a tract of land called " &amp; S871 &amp; " patented by " &amp; TRIM(T871) &amp; " in " &amp; U871 &amp; ";  Original owner(s): " &amp; Q871)</f>
        <v/>
      </c>
      <c r="AF871" s="5" t="str">
        <f>"https://mht.maryland.gov/secure/medusa/PDF/Howard/"&amp;B871&amp;".pdf"</f>
        <v>https://mht.maryland.gov/secure/medusa/PDF/Howard/HO-034.pdf</v>
      </c>
    </row>
    <row r="872" spans="1:32" ht="316.8" x14ac:dyDescent="0.55000000000000004">
      <c r="A872" s="103" t="str">
        <f>HYPERLINK(AF872,B872)</f>
        <v>HO-021</v>
      </c>
      <c r="B872" t="s">
        <v>10167</v>
      </c>
      <c r="C872">
        <f>IFERROR(VALUE(SUBSTITUTE(B872,"HO-","")),9999)</f>
        <v>21</v>
      </c>
      <c r="D872" s="4" t="s">
        <v>22</v>
      </c>
      <c r="E872" s="4" t="s">
        <v>2442</v>
      </c>
      <c r="F872" s="22" t="s">
        <v>3463</v>
      </c>
      <c r="G872" s="4" t="s">
        <v>3464</v>
      </c>
      <c r="H872" s="4" t="s">
        <v>376</v>
      </c>
      <c r="I872" s="4" t="s">
        <v>136</v>
      </c>
      <c r="J872" s="4" t="s">
        <v>136</v>
      </c>
      <c r="K872" s="4"/>
      <c r="L872" s="4" t="s">
        <v>975</v>
      </c>
      <c r="M872" s="4" t="s">
        <v>4071</v>
      </c>
      <c r="N872" s="4" t="s">
        <v>5976</v>
      </c>
      <c r="O872" s="4">
        <v>2008</v>
      </c>
      <c r="P872" s="4" t="s">
        <v>5659</v>
      </c>
      <c r="Q872" s="4" t="s">
        <v>5658</v>
      </c>
      <c r="R872" s="22" t="s">
        <v>4817</v>
      </c>
      <c r="S872" s="4" t="s">
        <v>2607</v>
      </c>
      <c r="T872" s="4" t="str">
        <f>IFERROR(VLOOKUP(UPPER(S872),LandGrants[],7,FALSE),"")</f>
        <v>1725-01</v>
      </c>
      <c r="U872" s="4" t="str">
        <f>IFERROR(VLOOKUP(S872,LandGrants[],9,FALSE),"")</f>
        <v xml:space="preserve"> Daniel  Carroll</v>
      </c>
      <c r="V872" s="5"/>
      <c r="W872" s="11" t="s">
        <v>22</v>
      </c>
      <c r="X872" s="5"/>
      <c r="Y872" s="11" t="s">
        <v>4006</v>
      </c>
      <c r="Z872" s="5"/>
      <c r="AA872" s="5"/>
      <c r="AB872" s="5"/>
      <c r="AC872" s="5">
        <f>VALUE(SUBSTITUTE(SUBSTITUTE(SUBSTITUTE(RIGHT(B872,4),"HO",""),"O",""),"-",""))</f>
        <v>21</v>
      </c>
      <c r="AD872" s="5" t="s">
        <v>136</v>
      </c>
      <c r="AE872" s="5" t="str">
        <f>IF(ISBLANK(M872),"",IF(ISBLANK(N872),"",N872 &amp; " ") &amp; M872 &amp; " built in " &amp;R872 &amp; " on a tract of land called " &amp; S872 &amp; " patented by " &amp; TRIM(T872) &amp; " in " &amp; U872 &amp; ";  Original owner(s): " &amp; Q872)</f>
        <v>Commercially-owned large 5x2 bay house of roughcast stone built in 1856 on a tract of land called The Mistake patented by 1725-01 in  Daniel  Carroll;  Original owner(s): Nathan Dorsey;  Daniel Carroll; sold to John Dorsey of Edward in 1750 who in turn gave it to his youngest son Nathan who is usually credited with building the main block of the house now known as "Waverly" in c. 1756.  Edward Dorsey sold the farm to John Eager Howard of Baltimore in 1786, which he in turn gave to his son George Howard in 1822 who had married Prudence Gough Ridgely of Hampton Mansion and who is credited with naming the house for the popular Sir Walter Scott novel.  Eventually Frederick Brosenne bought the house 1881 where it remained in the family until 1964.  It is now owned by Howard County and may be rented for weddings and such.</v>
      </c>
      <c r="AF872" s="5" t="str">
        <f>"https://mht.maryland.gov/secure/medusa/PDF/Howard/"&amp;B872&amp;".pdf"</f>
        <v>https://mht.maryland.gov/secure/medusa/PDF/Howard/HO-021.pdf</v>
      </c>
    </row>
    <row r="873" spans="1:32" ht="57.6" x14ac:dyDescent="0.55000000000000004">
      <c r="A873" s="103" t="str">
        <f>HYPERLINK(AF873,B873)</f>
        <v>HO-125</v>
      </c>
      <c r="B873" t="s">
        <v>2443</v>
      </c>
      <c r="C873">
        <f>IFERROR(VALUE(SUBSTITUTE(B873,"HO-","")),9999)</f>
        <v>125</v>
      </c>
      <c r="D873" s="4" t="s">
        <v>2444</v>
      </c>
      <c r="E873" s="4" t="s">
        <v>2445</v>
      </c>
      <c r="F873" s="22" t="s">
        <v>3465</v>
      </c>
      <c r="G873" s="4" t="s">
        <v>2802</v>
      </c>
      <c r="H873" s="4" t="s">
        <v>40</v>
      </c>
      <c r="I873" s="4" t="s">
        <v>136</v>
      </c>
      <c r="J873" s="4"/>
      <c r="K873" s="4"/>
      <c r="L873" s="4" t="s">
        <v>975</v>
      </c>
      <c r="M873" s="4" t="s">
        <v>10275</v>
      </c>
      <c r="N873" s="4" t="s">
        <v>5973</v>
      </c>
      <c r="O873" s="4">
        <v>1978</v>
      </c>
      <c r="P873" s="4" t="s">
        <v>10276</v>
      </c>
      <c r="Q873" s="4" t="s">
        <v>10277</v>
      </c>
      <c r="R873" s="22" t="s">
        <v>3713</v>
      </c>
      <c r="S873" s="4" t="s">
        <v>4144</v>
      </c>
      <c r="T873" s="4" t="str">
        <f>IFERROR(VLOOKUP(UPPER(S873),LandGrants[],7,FALSE),"")</f>
        <v>1724-02</v>
      </c>
      <c r="U873" s="4" t="str">
        <f>IFERROR(VLOOKUP(S873,LandGrants[],9,FALSE),"")</f>
        <v xml:space="preserve"> Joseph Howard</v>
      </c>
      <c r="V873" s="5"/>
      <c r="W873" s="5"/>
      <c r="X873" s="5"/>
      <c r="Y873" s="5"/>
      <c r="Z873" s="5"/>
      <c r="AA873" s="5"/>
      <c r="AB873" s="5"/>
      <c r="AC873" s="5">
        <f>VALUE(SUBSTITUTE(SUBSTITUTE(SUBSTITUTE(RIGHT(B873,4),"HO",""),"O",""),"-",""))</f>
        <v>125</v>
      </c>
      <c r="AD873" s="5"/>
      <c r="AE873" s="5" t="str">
        <f>IF(ISBLANK(M873),"",IF(ISBLANK(N873),"",N873 &amp; " ") &amp; M873 &amp; " built in " &amp;R873 &amp; " on a tract of land called " &amp; S873 &amp; " patented by " &amp; TRIM(T873) &amp; " in " &amp; U873 &amp; ";  Original owner(s): " &amp; Q873)</f>
        <v>Privately-owned 2-story 4x1 bay gable-roofed fieldstone house built in 1810 on a tract of land called The Second Discovery patented by 1724-02 in  Joseph Howard;  Original owner(s): Tilghman Iglehart</v>
      </c>
      <c r="AF873" s="5" t="str">
        <f>"https://mht.maryland.gov/secure/medusa/PDF/Howard/"&amp;B873&amp;".pdf"</f>
        <v>https://mht.maryland.gov/secure/medusa/PDF/Howard/HO-125.pdf</v>
      </c>
    </row>
    <row r="874" spans="1:32" ht="57.6" x14ac:dyDescent="0.55000000000000004">
      <c r="A874" s="103" t="str">
        <f>HYPERLINK(AF874,B874)</f>
        <v>HO-144</v>
      </c>
      <c r="B874" t="s">
        <v>2446</v>
      </c>
      <c r="C874">
        <f>IFERROR(VALUE(SUBSTITUTE(B874,"HO-","")),9999)</f>
        <v>144</v>
      </c>
      <c r="D874" s="4" t="s">
        <v>2447</v>
      </c>
      <c r="E874" s="4" t="s">
        <v>2448</v>
      </c>
      <c r="F874" s="22" t="s">
        <v>3466</v>
      </c>
      <c r="G874" s="4" t="s">
        <v>2654</v>
      </c>
      <c r="H874" s="4" t="s">
        <v>40</v>
      </c>
      <c r="I874" s="4"/>
      <c r="J874" s="4"/>
      <c r="K874" s="4"/>
      <c r="L874" s="4" t="s">
        <v>2585</v>
      </c>
      <c r="M874" s="4"/>
      <c r="N874" s="4"/>
      <c r="O874" s="4"/>
      <c r="P874" s="4"/>
      <c r="Q874" s="4"/>
      <c r="R874" s="22"/>
      <c r="S874" s="4"/>
      <c r="T874" s="4" t="str">
        <f>IFERROR(VLOOKUP(UPPER(S874),LandGrants[],7,FALSE),"")</f>
        <v/>
      </c>
      <c r="U874" s="4" t="str">
        <f>IFERROR(VLOOKUP(S874,LandGrants[],9,FALSE),"")</f>
        <v/>
      </c>
      <c r="V874" s="5"/>
      <c r="W874" s="5"/>
      <c r="X874" s="5"/>
      <c r="Y874" s="5"/>
      <c r="Z874" s="5"/>
      <c r="AA874" s="5"/>
      <c r="AB874" s="5"/>
      <c r="AC874" s="5">
        <f>VALUE(SUBSTITUTE(SUBSTITUTE(SUBSTITUTE(RIGHT(B874,4),"HO",""),"O",""),"-",""))</f>
        <v>144</v>
      </c>
      <c r="AD874" s="5"/>
      <c r="AE874" s="5" t="str">
        <f>IF(ISBLANK(M874),"",IF(ISBLANK(N874),"",N874 &amp; " ") &amp; M874 &amp; " built in " &amp;R874 &amp; " on a tract of land called " &amp; S874 &amp; " patented by " &amp; TRIM(T874) &amp; " in " &amp; U874 &amp; ";  Original owner(s): " &amp; Q874)</f>
        <v/>
      </c>
      <c r="AF874" s="5" t="str">
        <f>"https://mht.maryland.gov/secure/medusa/PDF/Howard/"&amp;B874&amp;".pdf"</f>
        <v>https://mht.maryland.gov/secure/medusa/PDF/Howard/HO-144.pdf</v>
      </c>
    </row>
    <row r="875" spans="1:32" ht="57.6" x14ac:dyDescent="0.55000000000000004">
      <c r="A875" s="103" t="str">
        <f>HYPERLINK(AF875,B875)</f>
        <v>HO-936</v>
      </c>
      <c r="B875" t="s">
        <v>2449</v>
      </c>
      <c r="C875">
        <f>IFERROR(VALUE(SUBSTITUTE(B875,"HO-","")),9999)</f>
        <v>936</v>
      </c>
      <c r="D875" s="4" t="s">
        <v>2450</v>
      </c>
      <c r="E875" s="4" t="s">
        <v>2451</v>
      </c>
      <c r="F875" s="22" t="s">
        <v>3467</v>
      </c>
      <c r="G875" s="4" t="s">
        <v>2699</v>
      </c>
      <c r="H875" s="4" t="s">
        <v>212</v>
      </c>
      <c r="I875" s="4" t="s">
        <v>136</v>
      </c>
      <c r="J875" s="4"/>
      <c r="K875" s="4"/>
      <c r="L875" s="4" t="s">
        <v>975</v>
      </c>
      <c r="M875" s="4"/>
      <c r="N875" s="4"/>
      <c r="O875" s="4"/>
      <c r="P875" s="4"/>
      <c r="Q875" s="4"/>
      <c r="R875" s="22"/>
      <c r="S875" s="4"/>
      <c r="T875" s="4" t="str">
        <f>IFERROR(VLOOKUP(UPPER(S875),LandGrants[],7,FALSE),"")</f>
        <v/>
      </c>
      <c r="U875" s="4" t="str">
        <f>IFERROR(VLOOKUP(S875,LandGrants[],9,FALSE),"")</f>
        <v/>
      </c>
      <c r="V875" s="5"/>
      <c r="W875" s="5"/>
      <c r="X875" s="5"/>
      <c r="Y875" s="5"/>
      <c r="Z875" s="5"/>
      <c r="AA875" s="5"/>
      <c r="AB875" s="5"/>
      <c r="AC875" s="5">
        <f>VALUE(SUBSTITUTE(SUBSTITUTE(SUBSTITUTE(RIGHT(B875,4),"HO",""),"O",""),"-",""))</f>
        <v>936</v>
      </c>
      <c r="AD875" s="5"/>
      <c r="AE875" s="5" t="str">
        <f>IF(ISBLANK(M875),"",IF(ISBLANK(N875),"",N875 &amp; " ") &amp; M875 &amp; " built in " &amp;R875 &amp; " on a tract of land called " &amp; S875 &amp; " patented by " &amp; TRIM(T875) &amp; " in " &amp; U875 &amp; ";  Original owner(s): " &amp; Q875)</f>
        <v/>
      </c>
      <c r="AF875" s="5" t="str">
        <f>"https://mht.maryland.gov/secure/medusa/PDF/Howard/"&amp;B875&amp;".pdf"</f>
        <v>https://mht.maryland.gov/secure/medusa/PDF/Howard/HO-936.pdf</v>
      </c>
    </row>
    <row r="876" spans="1:32" ht="72" x14ac:dyDescent="0.55000000000000004">
      <c r="A876" s="103" t="str">
        <f>HYPERLINK(AF876,B876)</f>
        <v>HO-285</v>
      </c>
      <c r="B876" t="s">
        <v>2452</v>
      </c>
      <c r="C876">
        <f>IFERROR(VALUE(SUBSTITUTE(B876,"HO-","")),9999)</f>
        <v>285</v>
      </c>
      <c r="D876" s="4" t="s">
        <v>2453</v>
      </c>
      <c r="E876" s="4" t="s">
        <v>2454</v>
      </c>
      <c r="F876" s="22" t="s">
        <v>3468</v>
      </c>
      <c r="G876" s="4" t="s">
        <v>2690</v>
      </c>
      <c r="H876" s="4" t="s">
        <v>40</v>
      </c>
      <c r="I876" s="4"/>
      <c r="J876" s="4"/>
      <c r="K876" s="4"/>
      <c r="L876" s="4" t="s">
        <v>975</v>
      </c>
      <c r="M876" s="4" t="s">
        <v>5107</v>
      </c>
      <c r="N876" s="4" t="s">
        <v>5974</v>
      </c>
      <c r="O876" s="4">
        <v>1979</v>
      </c>
      <c r="P876" s="4" t="s">
        <v>5106</v>
      </c>
      <c r="Q876" s="4" t="s">
        <v>5109</v>
      </c>
      <c r="R876" s="22" t="s">
        <v>5108</v>
      </c>
      <c r="S876" s="4" t="s">
        <v>8988</v>
      </c>
      <c r="T876" s="4" t="str">
        <f>IFERROR(VLOOKUP(UPPER(S876),LandGrants[],7,FALSE),"")</f>
        <v>1762-02</v>
      </c>
      <c r="U876" s="4" t="str">
        <f>IFERROR(VLOOKUP(S876,LandGrants[],9,FALSE),"")</f>
        <v xml:space="preserve"> James Sewell</v>
      </c>
      <c r="V876" s="5"/>
      <c r="W876" s="5"/>
      <c r="X876" s="5"/>
      <c r="Y876" s="5"/>
      <c r="Z876" s="5"/>
      <c r="AA876" s="5"/>
      <c r="AB876" s="5"/>
      <c r="AC876" s="5">
        <f>VALUE(SUBSTITUTE(SUBSTITUTE(SUBSTITUTE(RIGHT(B876,4),"HO",""),"O",""),"-",""))</f>
        <v>285</v>
      </c>
      <c r="AD876" s="5"/>
      <c r="AE876" s="5" t="str">
        <f>IF(ISBLANK(M876),"",IF(ISBLANK(N876),"",N876 &amp; " ") &amp; M876 &amp; " built in " &amp;R876 &amp; " on a tract of land called " &amp; S876 &amp; " patented by " &amp; TRIM(T876) &amp; " in " &amp; U876 &amp; ";  Original owner(s): " &amp; Q876)</f>
        <v>Publicly-owned 1.5 story 3x1 bay stone house with later additions built in 1812 (circa) on a tract of land called Prestidges Folly patented by 1762-02 in  James Sewell;  Original owner(s): Ellicotts used as a hospital in the War of 1812 and then as a second Quaker school</v>
      </c>
      <c r="AF876" s="5" t="str">
        <f>"https://mht.maryland.gov/secure/medusa/PDF/Howard/"&amp;B876&amp;".pdf"</f>
        <v>https://mht.maryland.gov/secure/medusa/PDF/Howard/HO-285.pdf</v>
      </c>
    </row>
    <row r="877" spans="1:32" ht="57.6" x14ac:dyDescent="0.55000000000000004">
      <c r="A877" s="103" t="str">
        <f>HYPERLINK(AF877,B877)</f>
        <v>HO-921</v>
      </c>
      <c r="B877" t="s">
        <v>2455</v>
      </c>
      <c r="C877">
        <f>IFERROR(VALUE(SUBSTITUTE(B877,"HO-","")),9999)</f>
        <v>921</v>
      </c>
      <c r="D877" s="4" t="s">
        <v>2456</v>
      </c>
      <c r="E877" s="4" t="s">
        <v>2457</v>
      </c>
      <c r="F877" s="22" t="s">
        <v>3469</v>
      </c>
      <c r="G877" s="4" t="s">
        <v>898</v>
      </c>
      <c r="H877" s="4" t="s">
        <v>78</v>
      </c>
      <c r="I877" s="4" t="s">
        <v>136</v>
      </c>
      <c r="J877" s="4"/>
      <c r="K877" s="4"/>
      <c r="L877" s="4" t="s">
        <v>2581</v>
      </c>
      <c r="M877" s="4"/>
      <c r="N877" s="4"/>
      <c r="O877" s="4"/>
      <c r="P877" s="4"/>
      <c r="Q877" s="4"/>
      <c r="R877" s="22"/>
      <c r="S877" s="4"/>
      <c r="T877" s="4" t="str">
        <f>IFERROR(VLOOKUP(UPPER(S877),LandGrants[],7,FALSE),"")</f>
        <v/>
      </c>
      <c r="U877" s="4" t="str">
        <f>IFERROR(VLOOKUP(S877,LandGrants[],9,FALSE),"")</f>
        <v/>
      </c>
      <c r="V877" s="5"/>
      <c r="W877" s="5"/>
      <c r="X877" s="5"/>
      <c r="Y877" s="5"/>
      <c r="Z877" s="5"/>
      <c r="AA877" s="5"/>
      <c r="AB877" s="5"/>
      <c r="AC877" s="5">
        <f>VALUE(SUBSTITUTE(SUBSTITUTE(SUBSTITUTE(RIGHT(B877,4),"HO",""),"O",""),"-",""))</f>
        <v>921</v>
      </c>
      <c r="AD877" s="5"/>
      <c r="AE877" s="5" t="str">
        <f>IF(ISBLANK(M877),"",IF(ISBLANK(N877),"",N877 &amp; " ") &amp; M877 &amp; " built in " &amp;R877 &amp; " on a tract of land called " &amp; S877 &amp; " patented by " &amp; TRIM(T877) &amp; " in " &amp; U877 &amp; ";  Original owner(s): " &amp; Q877)</f>
        <v/>
      </c>
      <c r="AF877" s="5" t="str">
        <f>"https://mht.maryland.gov/secure/medusa/PDF/Howard/"&amp;B877&amp;".pdf"</f>
        <v>https://mht.maryland.gov/secure/medusa/PDF/Howard/HO-921.pdf</v>
      </c>
    </row>
    <row r="878" spans="1:32" ht="57.6" x14ac:dyDescent="0.55000000000000004">
      <c r="A878" s="103" t="str">
        <f>HYPERLINK(AF878,B878)</f>
        <v>HO-194</v>
      </c>
      <c r="B878" t="s">
        <v>2458</v>
      </c>
      <c r="C878">
        <f>IFERROR(VALUE(SUBSTITUTE(B878,"HO-","")),9999)</f>
        <v>194</v>
      </c>
      <c r="D878" s="4" t="s">
        <v>2459</v>
      </c>
      <c r="E878" s="4" t="s">
        <v>2460</v>
      </c>
      <c r="F878" s="22" t="s">
        <v>3470</v>
      </c>
      <c r="G878" s="4" t="s">
        <v>284</v>
      </c>
      <c r="H878" s="4" t="s">
        <v>51</v>
      </c>
      <c r="I878" s="4" t="s">
        <v>136</v>
      </c>
      <c r="J878" s="4"/>
      <c r="K878" s="4"/>
      <c r="L878" s="4" t="s">
        <v>975</v>
      </c>
      <c r="M878" s="4"/>
      <c r="N878" s="4"/>
      <c r="O878" s="4"/>
      <c r="P878" s="4"/>
      <c r="Q878" s="4"/>
      <c r="R878" s="22"/>
      <c r="S878" s="4"/>
      <c r="T878" s="4" t="str">
        <f>IFERROR(VLOOKUP(UPPER(S878),LandGrants[],7,FALSE),"")</f>
        <v/>
      </c>
      <c r="U878" s="4" t="str">
        <f>IFERROR(VLOOKUP(S878,LandGrants[],9,FALSE),"")</f>
        <v/>
      </c>
      <c r="V878" s="5"/>
      <c r="W878" s="5"/>
      <c r="X878" s="5"/>
      <c r="Y878" s="5"/>
      <c r="Z878" s="5"/>
      <c r="AA878" s="5"/>
      <c r="AB878" s="5"/>
      <c r="AC878" s="5">
        <f>VALUE(SUBSTITUTE(SUBSTITUTE(SUBSTITUTE(RIGHT(B878,4),"HO",""),"O",""),"-",""))</f>
        <v>194</v>
      </c>
      <c r="AD878" s="5"/>
      <c r="AE878" s="5" t="str">
        <f>IF(ISBLANK(M878),"",IF(ISBLANK(N878),"",N878 &amp; " ") &amp; M878 &amp; " built in " &amp;R878 &amp; " on a tract of land called " &amp; S878 &amp; " patented by " &amp; TRIM(T878) &amp; " in " &amp; U878 &amp; ";  Original owner(s): " &amp; Q878)</f>
        <v/>
      </c>
      <c r="AF878" s="5" t="str">
        <f>"https://mht.maryland.gov/secure/medusa/PDF/Howard/"&amp;B878&amp;".pdf"</f>
        <v>https://mht.maryland.gov/secure/medusa/PDF/Howard/HO-194.pdf</v>
      </c>
    </row>
    <row r="879" spans="1:32" ht="57.6" x14ac:dyDescent="0.55000000000000004">
      <c r="A879" s="103" t="str">
        <f>HYPERLINK(AF879,B879)</f>
        <v>HO-207</v>
      </c>
      <c r="B879" t="s">
        <v>2461</v>
      </c>
      <c r="C879">
        <f>IFERROR(VALUE(SUBSTITUTE(B879,"HO-","")),9999)</f>
        <v>207</v>
      </c>
      <c r="D879" s="4" t="s">
        <v>2462</v>
      </c>
      <c r="E879" s="4" t="s">
        <v>2463</v>
      </c>
      <c r="F879" s="22" t="s">
        <v>3471</v>
      </c>
      <c r="G879" s="4" t="s">
        <v>2802</v>
      </c>
      <c r="H879" s="4" t="s">
        <v>40</v>
      </c>
      <c r="I879" s="4"/>
      <c r="J879" s="4"/>
      <c r="K879" s="4"/>
      <c r="L879" s="4" t="s">
        <v>2583</v>
      </c>
      <c r="M879" s="4"/>
      <c r="N879" s="4"/>
      <c r="O879" s="4"/>
      <c r="P879" s="4"/>
      <c r="Q879" s="4"/>
      <c r="R879" s="22"/>
      <c r="S879" s="4"/>
      <c r="T879" s="4" t="str">
        <f>IFERROR(VLOOKUP(UPPER(S879),LandGrants[],7,FALSE),"")</f>
        <v/>
      </c>
      <c r="U879" s="4" t="str">
        <f>IFERROR(VLOOKUP(S879,LandGrants[],9,FALSE),"")</f>
        <v/>
      </c>
      <c r="V879" s="5"/>
      <c r="W879" s="5"/>
      <c r="X879" s="5"/>
      <c r="Y879" s="5"/>
      <c r="Z879" s="5"/>
      <c r="AA879" s="5"/>
      <c r="AB879" s="5"/>
      <c r="AC879" s="5">
        <f>VALUE(SUBSTITUTE(SUBSTITUTE(SUBSTITUTE(RIGHT(B879,4),"HO",""),"O",""),"-",""))</f>
        <v>207</v>
      </c>
      <c r="AD879" s="5"/>
      <c r="AE879" s="5" t="str">
        <f>IF(ISBLANK(M879),"",IF(ISBLANK(N879),"",N879 &amp; " ") &amp; M879 &amp; " built in " &amp;R879 &amp; " on a tract of land called " &amp; S879 &amp; " patented by " &amp; TRIM(T879) &amp; " in " &amp; U879 &amp; ";  Original owner(s): " &amp; Q879)</f>
        <v/>
      </c>
      <c r="AF879" s="5" t="str">
        <f>"https://mht.maryland.gov/secure/medusa/PDF/Howard/"&amp;B879&amp;".pdf"</f>
        <v>https://mht.maryland.gov/secure/medusa/PDF/Howard/HO-207.pdf</v>
      </c>
    </row>
    <row r="880" spans="1:32" ht="86.4" x14ac:dyDescent="0.55000000000000004">
      <c r="A880" s="103" t="str">
        <f>HYPERLINK(AF880,B880)</f>
        <v>HO-095</v>
      </c>
      <c r="B880" t="s">
        <v>10234</v>
      </c>
      <c r="C880">
        <f>IFERROR(VALUE(SUBSTITUTE(B880,"HO-","")),9999)</f>
        <v>95</v>
      </c>
      <c r="D880" s="4" t="s">
        <v>2464</v>
      </c>
      <c r="E880" s="4" t="s">
        <v>2465</v>
      </c>
      <c r="F880" s="22" t="s">
        <v>3472</v>
      </c>
      <c r="G880" s="4" t="s">
        <v>135</v>
      </c>
      <c r="H880" s="4" t="s">
        <v>40</v>
      </c>
      <c r="I880" s="4"/>
      <c r="J880" s="4"/>
      <c r="K880" s="4"/>
      <c r="L880" s="4" t="s">
        <v>2581</v>
      </c>
      <c r="M880" s="4" t="s">
        <v>9450</v>
      </c>
      <c r="N880" s="4" t="s">
        <v>5973</v>
      </c>
      <c r="O880" s="96">
        <v>28246</v>
      </c>
      <c r="P880" s="4" t="s">
        <v>4054</v>
      </c>
      <c r="Q880" s="4" t="s">
        <v>9451</v>
      </c>
      <c r="R880" s="22" t="s">
        <v>4818</v>
      </c>
      <c r="S880" s="4" t="s">
        <v>8457</v>
      </c>
      <c r="T880" s="4" t="str">
        <f>IFERROR(VLOOKUP(UPPER(S880),LandGrants[],7,FALSE),"")</f>
        <v/>
      </c>
      <c r="U880" s="4" t="str">
        <f>IFERROR(VLOOKUP(S880,LandGrants[],9,FALSE),"")</f>
        <v xml:space="preserve"> Samuel  Chew</v>
      </c>
      <c r="V880" s="5" t="s">
        <v>4053</v>
      </c>
      <c r="W880" s="11" t="s">
        <v>4052</v>
      </c>
      <c r="X880" s="5"/>
      <c r="Y880" s="5"/>
      <c r="Z880" s="5"/>
      <c r="AA880" s="5"/>
      <c r="AB880" s="5"/>
      <c r="AC880" s="5">
        <f>VALUE(SUBSTITUTE(SUBSTITUTE(SUBSTITUTE(RIGHT(B880,4),"HO",""),"O",""),"-",""))</f>
        <v>95</v>
      </c>
      <c r="AD880" s="5"/>
      <c r="AE880" s="5" t="str">
        <f>IF(ISBLANK(M880),"",IF(ISBLANK(N880),"",N880 &amp; " ") &amp; M880 &amp; " built in " &amp;R880 &amp; " on a tract of land called " &amp; S880 &amp; " patented by " &amp; TRIM(T880) &amp; " in " &amp; U880 &amp; ";  Original owner(s): " &amp; Q880)</f>
        <v>Privately-owned 2.5-story 3x1 stone house with stucco-covered stone additions built in telescoping style built in 1802 on a tract of land called Chews Resolution Manor patented by  in  Samuel  Chew;  Original owner(s): Caleb Dorsey inherited the land in 1718, sold to James Clark (son of immigrant John Clark) in 1850, inherited by his son James Jr and his son John Lawrence Clark</v>
      </c>
      <c r="AF880" s="5" t="str">
        <f>"https://mht.maryland.gov/secure/medusa/PDF/Howard/"&amp;B880&amp;".pdf"</f>
        <v>https://mht.maryland.gov/secure/medusa/PDF/Howard/HO-095.pdf</v>
      </c>
    </row>
    <row r="881" spans="1:32" ht="57.6" x14ac:dyDescent="0.55000000000000004">
      <c r="A881" s="103" t="str">
        <f>HYPERLINK(AF881,B881)</f>
        <v>HO-920</v>
      </c>
      <c r="B881" t="s">
        <v>2466</v>
      </c>
      <c r="C881">
        <f>IFERROR(VALUE(SUBSTITUTE(B881,"HO-","")),9999)</f>
        <v>920</v>
      </c>
      <c r="D881" s="4" t="s">
        <v>2467</v>
      </c>
      <c r="E881" s="4" t="s">
        <v>2468</v>
      </c>
      <c r="F881" s="22" t="s">
        <v>3473</v>
      </c>
      <c r="G881" s="4" t="s">
        <v>903</v>
      </c>
      <c r="H881" s="4" t="s">
        <v>333</v>
      </c>
      <c r="I881" s="4" t="s">
        <v>136</v>
      </c>
      <c r="J881" s="4"/>
      <c r="K881" s="4"/>
      <c r="L881" s="4" t="s">
        <v>2585</v>
      </c>
      <c r="M881" s="4"/>
      <c r="N881" s="4"/>
      <c r="O881" s="4"/>
      <c r="P881" s="4"/>
      <c r="Q881" s="4"/>
      <c r="R881" s="22"/>
      <c r="S881" s="4"/>
      <c r="T881" s="4" t="str">
        <f>IFERROR(VLOOKUP(UPPER(S881),LandGrants[],7,FALSE),"")</f>
        <v/>
      </c>
      <c r="U881" s="4" t="str">
        <f>IFERROR(VLOOKUP(S881,LandGrants[],9,FALSE),"")</f>
        <v/>
      </c>
      <c r="V881" s="5"/>
      <c r="W881" s="5"/>
      <c r="X881" s="5"/>
      <c r="Y881" s="5"/>
      <c r="Z881" s="5"/>
      <c r="AA881" s="5"/>
      <c r="AB881" s="5"/>
      <c r="AC881" s="5">
        <f>VALUE(SUBSTITUTE(SUBSTITUTE(SUBSTITUTE(RIGHT(B881,4),"HO",""),"O",""),"-",""))</f>
        <v>920</v>
      </c>
      <c r="AD881" s="5"/>
      <c r="AE881" s="5" t="str">
        <f>IF(ISBLANK(M881),"",IF(ISBLANK(N881),"",N881 &amp; " ") &amp; M881 &amp; " built in " &amp;R881 &amp; " on a tract of land called " &amp; S881 &amp; " patented by " &amp; TRIM(T881) &amp; " in " &amp; U881 &amp; ";  Original owner(s): " &amp; Q881)</f>
        <v/>
      </c>
      <c r="AF881" s="5" t="str">
        <f>"https://mht.maryland.gov/secure/medusa/PDF/Howard/"&amp;B881&amp;".pdf"</f>
        <v>https://mht.maryland.gov/secure/medusa/PDF/Howard/HO-920.pdf</v>
      </c>
    </row>
    <row r="882" spans="1:32" ht="57.6" x14ac:dyDescent="0.55000000000000004">
      <c r="A882" s="103" t="str">
        <f>HYPERLINK(AF882,B882)</f>
        <v>HO-720</v>
      </c>
      <c r="B882" t="s">
        <v>2469</v>
      </c>
      <c r="C882">
        <f>IFERROR(VALUE(SUBSTITUTE(B882,"HO-","")),9999)</f>
        <v>720</v>
      </c>
      <c r="D882" s="4" t="s">
        <v>2470</v>
      </c>
      <c r="E882" s="4" t="s">
        <v>2471</v>
      </c>
      <c r="F882" s="22" t="s">
        <v>3474</v>
      </c>
      <c r="G882" s="4" t="s">
        <v>2849</v>
      </c>
      <c r="H882" s="4" t="s">
        <v>212</v>
      </c>
      <c r="I882" s="4"/>
      <c r="J882" s="4"/>
      <c r="K882" s="4"/>
      <c r="L882" s="4" t="s">
        <v>2581</v>
      </c>
      <c r="M882" s="4"/>
      <c r="N882" s="4"/>
      <c r="O882" s="4"/>
      <c r="P882" s="4"/>
      <c r="Q882" s="4"/>
      <c r="R882" s="22"/>
      <c r="S882" s="4"/>
      <c r="T882" s="4" t="str">
        <f>IFERROR(VLOOKUP(UPPER(S882),LandGrants[],7,FALSE),"")</f>
        <v/>
      </c>
      <c r="U882" s="4" t="str">
        <f>IFERROR(VLOOKUP(S882,LandGrants[],9,FALSE),"")</f>
        <v/>
      </c>
      <c r="V882" s="5"/>
      <c r="W882" s="5"/>
      <c r="X882" s="5"/>
      <c r="Y882" s="5"/>
      <c r="Z882" s="5"/>
      <c r="AA882" s="5"/>
      <c r="AB882" s="5"/>
      <c r="AC882" s="5">
        <f>VALUE(SUBSTITUTE(SUBSTITUTE(SUBSTITUTE(RIGHT(B882,4),"HO",""),"O",""),"-",""))</f>
        <v>720</v>
      </c>
      <c r="AD882" s="5"/>
      <c r="AE882" s="5" t="str">
        <f>IF(ISBLANK(M882),"",IF(ISBLANK(N882),"",N882 &amp; " ") &amp; M882 &amp; " built in " &amp;R882 &amp; " on a tract of land called " &amp; S882 &amp; " patented by " &amp; TRIM(T882) &amp; " in " &amp; U882 &amp; ";  Original owner(s): " &amp; Q882)</f>
        <v/>
      </c>
      <c r="AF882" s="5" t="str">
        <f>"https://mht.maryland.gov/secure/medusa/PDF/Howard/"&amp;B882&amp;".pdf"</f>
        <v>https://mht.maryland.gov/secure/medusa/PDF/Howard/HO-720.pdf</v>
      </c>
    </row>
    <row r="883" spans="1:32" ht="57.6" x14ac:dyDescent="0.55000000000000004">
      <c r="A883" s="103" t="str">
        <f>HYPERLINK(AF883,B883)</f>
        <v>HO-579</v>
      </c>
      <c r="B883" t="s">
        <v>2472</v>
      </c>
      <c r="C883">
        <f>IFERROR(VALUE(SUBSTITUTE(B883,"HO-","")),9999)</f>
        <v>579</v>
      </c>
      <c r="D883" s="4" t="s">
        <v>2473</v>
      </c>
      <c r="E883" s="4" t="s">
        <v>2096</v>
      </c>
      <c r="F883" s="22" t="s">
        <v>2585</v>
      </c>
      <c r="G883" s="4" t="s">
        <v>2096</v>
      </c>
      <c r="H883" s="4" t="s">
        <v>40</v>
      </c>
      <c r="I883" s="4"/>
      <c r="J883" s="4"/>
      <c r="K883" s="4"/>
      <c r="L883" s="4" t="s">
        <v>2591</v>
      </c>
      <c r="M883" s="4"/>
      <c r="N883" s="4"/>
      <c r="O883" s="4"/>
      <c r="P883" s="4"/>
      <c r="Q883" s="4"/>
      <c r="R883" s="22"/>
      <c r="S883" s="4"/>
      <c r="T883" s="4" t="str">
        <f>IFERROR(VLOOKUP(UPPER(S883),LandGrants[],7,FALSE),"")</f>
        <v/>
      </c>
      <c r="U883" s="4" t="str">
        <f>IFERROR(VLOOKUP(S883,LandGrants[],9,FALSE),"")</f>
        <v/>
      </c>
      <c r="V883" s="5"/>
      <c r="W883" s="5"/>
      <c r="X883" s="5"/>
      <c r="Y883" s="5"/>
      <c r="Z883" s="5"/>
      <c r="AA883" s="5"/>
      <c r="AB883" s="5"/>
      <c r="AC883" s="5">
        <f>VALUE(SUBSTITUTE(SUBSTITUTE(SUBSTITUTE(RIGHT(B883,4),"HO",""),"O",""),"-",""))</f>
        <v>579</v>
      </c>
      <c r="AD883" s="5"/>
      <c r="AE883" s="5" t="str">
        <f>IF(ISBLANK(M883),"",IF(ISBLANK(N883),"",N883 &amp; " ") &amp; M883 &amp; " built in " &amp;R883 &amp; " on a tract of land called " &amp; S883 &amp; " patented by " &amp; TRIM(T883) &amp; " in " &amp; U883 &amp; ";  Original owner(s): " &amp; Q883)</f>
        <v/>
      </c>
      <c r="AF883" s="5" t="str">
        <f>"https://mht.maryland.gov/secure/medusa/PDF/Howard/"&amp;B883&amp;".pdf"</f>
        <v>https://mht.maryland.gov/secure/medusa/PDF/Howard/HO-579.pdf</v>
      </c>
    </row>
    <row r="884" spans="1:32" ht="72" x14ac:dyDescent="0.55000000000000004">
      <c r="A884" s="103" t="str">
        <f>HYPERLINK(AF884,B884)</f>
        <v>HO-394</v>
      </c>
      <c r="B884" t="s">
        <v>2474</v>
      </c>
      <c r="C884">
        <f>IFERROR(VALUE(SUBSTITUTE(B884,"HO-","")),9999)</f>
        <v>394</v>
      </c>
      <c r="D884" s="4" t="s">
        <v>23</v>
      </c>
      <c r="E884" s="4" t="s">
        <v>2475</v>
      </c>
      <c r="F884" s="22" t="s">
        <v>3475</v>
      </c>
      <c r="G884" s="4" t="s">
        <v>3476</v>
      </c>
      <c r="H884" s="4" t="s">
        <v>40</v>
      </c>
      <c r="I884" s="4" t="s">
        <v>136</v>
      </c>
      <c r="J884" s="4" t="s">
        <v>136</v>
      </c>
      <c r="K884" s="4" t="s">
        <v>136</v>
      </c>
      <c r="L884" s="4" t="s">
        <v>975</v>
      </c>
      <c r="M884" s="4" t="s">
        <v>6000</v>
      </c>
      <c r="N884" s="4" t="s">
        <v>5973</v>
      </c>
      <c r="O884" s="4">
        <v>1976</v>
      </c>
      <c r="P884" s="4" t="s">
        <v>3949</v>
      </c>
      <c r="Q884" s="4" t="s">
        <v>3953</v>
      </c>
      <c r="R884" s="22" t="s">
        <v>3950</v>
      </c>
      <c r="S884" s="4" t="s">
        <v>8844</v>
      </c>
      <c r="T884" s="4" t="str">
        <f>IFERROR(VLOOKUP(UPPER(S884),LandGrants[],7,FALSE),"")</f>
        <v/>
      </c>
      <c r="U884" s="4" t="str">
        <f>IFERROR(VLOOKUP(S884,LandGrants[],9,FALSE),"")</f>
        <v xml:space="preserve"> Thomas  Freeborn</v>
      </c>
      <c r="V884" s="5" t="s">
        <v>3951</v>
      </c>
      <c r="W884" s="11" t="s">
        <v>23</v>
      </c>
      <c r="X884" s="5"/>
      <c r="Y884" s="11" t="s">
        <v>4007</v>
      </c>
      <c r="Z884" s="11" t="s">
        <v>3952</v>
      </c>
      <c r="AA884" s="5"/>
      <c r="AB884" s="5"/>
      <c r="AC884" s="5">
        <f>VALUE(SUBSTITUTE(SUBSTITUTE(SUBSTITUTE(RIGHT(B884,4),"HO",""),"O",""),"-",""))</f>
        <v>394</v>
      </c>
      <c r="AD884" s="5"/>
      <c r="AE884" s="5" t="str">
        <f>IF(ISBLANK(M884),"",IF(ISBLANK(N884),"",N884 &amp; " ") &amp; M884 &amp; " built in " &amp;R884 &amp; " on a tract of land called " &amp; S884 &amp; " patented by " &amp; TRIM(T884) &amp; " in " &amp; U884 &amp; ";  Original owner(s): " &amp; Q884)</f>
        <v>Privately-owned Early 1800's Federal-style house built in 1800-1810 on a tract of land called Freeborns Progress patented by  in  Thomas  Freeborn;  Original owner(s): Judge Richard Ridgely (sold to Col. Charles W. Dorsey in 1822, given to his daughter Mary Tolley and her husband Thomas Watkins Ligon)</v>
      </c>
      <c r="AF884" s="5" t="str">
        <f>"https://mht.maryland.gov/secure/medusa/PDF/Howard/"&amp;B884&amp;".pdf"</f>
        <v>https://mht.maryland.gov/secure/medusa/PDF/Howard/HO-394.pdf</v>
      </c>
    </row>
    <row r="885" spans="1:32" ht="57.6" x14ac:dyDescent="0.55000000000000004">
      <c r="A885" s="103" t="str">
        <f>HYPERLINK(AF885,B885)</f>
        <v>HO-471</v>
      </c>
      <c r="B885" t="s">
        <v>2476</v>
      </c>
      <c r="C885">
        <f>IFERROR(VALUE(SUBSTITUTE(B885,"HO-","")),9999)</f>
        <v>471</v>
      </c>
      <c r="D885" s="4" t="s">
        <v>2477</v>
      </c>
      <c r="E885" s="4" t="s">
        <v>2478</v>
      </c>
      <c r="F885" s="22" t="s">
        <v>3477</v>
      </c>
      <c r="G885" s="4" t="s">
        <v>126</v>
      </c>
      <c r="H885" s="4" t="s">
        <v>36</v>
      </c>
      <c r="I885" s="4"/>
      <c r="J885" s="4"/>
      <c r="K885" s="4"/>
      <c r="L885" s="4" t="s">
        <v>2581</v>
      </c>
      <c r="M885" s="4"/>
      <c r="N885" s="4"/>
      <c r="O885" s="4"/>
      <c r="P885" s="4"/>
      <c r="Q885" s="4"/>
      <c r="R885" s="22"/>
      <c r="S885" s="4"/>
      <c r="T885" s="4" t="str">
        <f>IFERROR(VLOOKUP(UPPER(S885),LandGrants[],7,FALSE),"")</f>
        <v/>
      </c>
      <c r="U885" s="4" t="str">
        <f>IFERROR(VLOOKUP(S885,LandGrants[],9,FALSE),"")</f>
        <v/>
      </c>
      <c r="V885" s="5"/>
      <c r="W885" s="5"/>
      <c r="X885" s="5"/>
      <c r="Y885" s="5"/>
      <c r="Z885" s="5"/>
      <c r="AA885" s="5"/>
      <c r="AB885" s="5"/>
      <c r="AC885" s="5">
        <f>VALUE(SUBSTITUTE(SUBSTITUTE(SUBSTITUTE(RIGHT(B885,4),"HO",""),"O",""),"-",""))</f>
        <v>471</v>
      </c>
      <c r="AD885" s="5"/>
      <c r="AE885" s="5" t="str">
        <f>IF(ISBLANK(M885),"",IF(ISBLANK(N885),"",N885 &amp; " ") &amp; M885 &amp; " built in " &amp;R885 &amp; " on a tract of land called " &amp; S885 &amp; " patented by " &amp; TRIM(T885) &amp; " in " &amp; U885 &amp; ";  Original owner(s): " &amp; Q885)</f>
        <v/>
      </c>
      <c r="AF885" s="5" t="str">
        <f>"https://mht.maryland.gov/secure/medusa/PDF/Howard/"&amp;B885&amp;".pdf"</f>
        <v>https://mht.maryland.gov/secure/medusa/PDF/Howard/HO-471.pdf</v>
      </c>
    </row>
    <row r="886" spans="1:32" ht="57.6" x14ac:dyDescent="0.55000000000000004">
      <c r="A886" s="103" t="str">
        <f>HYPERLINK(AF886,B886)</f>
        <v>AA-187</v>
      </c>
      <c r="B886" t="s">
        <v>3955</v>
      </c>
      <c r="C886">
        <f>IFERROR(VALUE(SUBSTITUTE(B886,"HO-","")),9999)</f>
        <v>9999</v>
      </c>
      <c r="D886" s="4" t="s">
        <v>3966</v>
      </c>
      <c r="E886" s="4" t="s">
        <v>3964</v>
      </c>
      <c r="F886" s="23">
        <v>2173</v>
      </c>
      <c r="G886" s="12" t="s">
        <v>2745</v>
      </c>
      <c r="H886" s="4" t="s">
        <v>3965</v>
      </c>
      <c r="I886" s="4"/>
      <c r="J886" s="4"/>
      <c r="K886" s="4"/>
      <c r="L886" s="4" t="s">
        <v>2581</v>
      </c>
      <c r="M886" s="4" t="s">
        <v>6001</v>
      </c>
      <c r="N886" s="4" t="s">
        <v>5973</v>
      </c>
      <c r="O886" s="4">
        <v>1969</v>
      </c>
      <c r="P886" s="4" t="s">
        <v>3963</v>
      </c>
      <c r="Q886" s="4" t="s">
        <v>3956</v>
      </c>
      <c r="R886" s="22" t="s">
        <v>3957</v>
      </c>
      <c r="S886" s="4" t="s">
        <v>3958</v>
      </c>
      <c r="T886" s="12" t="str">
        <f>IFERROR(VLOOKUP(UPPER(S886),LandGrants[],7,FALSE),"")</f>
        <v/>
      </c>
      <c r="U886" s="12" t="str">
        <f>IFERROR(VLOOKUP(S886,LandGrants[],9,FALSE),"")</f>
        <v xml:space="preserve"> Jerome White</v>
      </c>
      <c r="V886" s="4"/>
      <c r="W886" s="4"/>
      <c r="X886" s="4"/>
      <c r="Y886" s="5"/>
      <c r="Z886" s="14" t="s">
        <v>3966</v>
      </c>
      <c r="AA886" s="5"/>
      <c r="AB886" s="5"/>
      <c r="AC886" s="5">
        <f>VALUE(SUBSTITUTE(SUBSTITUTE(SUBSTITUTE(RIGHT(B886,4),"HO",""),"O",""),"-",""))</f>
        <v>187</v>
      </c>
      <c r="AD886" s="5"/>
      <c r="AE886" s="5" t="str">
        <f>IF(ISBLANK(M886),"",IF(ISBLANK(N886),"",N886 &amp; " ") &amp; M886 &amp; " built in " &amp;R886 &amp; " on a tract of land called " &amp; S886 &amp; " patented by " &amp; TRIM(T886) &amp; " in " &amp; U886 &amp; ";  Original owner(s): " &amp; Q886)</f>
        <v>Privately-owned Late 18th century 2-story farmhouse built in 1784-1892 on a tract of land called Whites Hall patented by  in  Jerome White;  Original owner(s): Gerrard Hopkins 1719, left to son Johns Hopkins in 1744, left to son Samuel in 1784, Samuel built the house</v>
      </c>
      <c r="AF886" s="5" t="str">
        <f>"https://mht.maryland.gov/secure/medusa/PDF/Howard/"&amp;B886&amp;".pdf"</f>
        <v>https://mht.maryland.gov/secure/medusa/PDF/Howard/AA-187.pdf</v>
      </c>
    </row>
    <row r="887" spans="1:32" ht="57.6" x14ac:dyDescent="0.55000000000000004">
      <c r="A887" s="103" t="str">
        <f>HYPERLINK(AF887,B887)</f>
        <v>HO-491</v>
      </c>
      <c r="B887" t="s">
        <v>2479</v>
      </c>
      <c r="C887">
        <f>IFERROR(VALUE(SUBSTITUTE(B887,"HO-","")),9999)</f>
        <v>491</v>
      </c>
      <c r="D887" s="4" t="s">
        <v>2480</v>
      </c>
      <c r="E887" s="4" t="s">
        <v>2481</v>
      </c>
      <c r="F887" s="22" t="s">
        <v>3478</v>
      </c>
      <c r="G887" s="4" t="s">
        <v>284</v>
      </c>
      <c r="H887" s="4" t="s">
        <v>82</v>
      </c>
      <c r="I887" s="4"/>
      <c r="J887" s="4"/>
      <c r="K887" s="4"/>
      <c r="L887" s="4" t="s">
        <v>975</v>
      </c>
      <c r="M887" s="4"/>
      <c r="N887" s="4"/>
      <c r="O887" s="4"/>
      <c r="P887" s="4"/>
      <c r="Q887" s="4"/>
      <c r="R887" s="22"/>
      <c r="S887" s="4"/>
      <c r="T887" s="4" t="str">
        <f>IFERROR(VLOOKUP(UPPER(S887),LandGrants[],7,FALSE),"")</f>
        <v/>
      </c>
      <c r="U887" s="4" t="str">
        <f>IFERROR(VLOOKUP(S887,LandGrants[],9,FALSE),"")</f>
        <v/>
      </c>
      <c r="V887" s="5"/>
      <c r="W887" s="5"/>
      <c r="X887" s="5"/>
      <c r="Y887" s="5"/>
      <c r="Z887" s="5"/>
      <c r="AA887" s="5"/>
      <c r="AB887" s="5"/>
      <c r="AC887" s="5">
        <f>VALUE(SUBSTITUTE(SUBSTITUTE(SUBSTITUTE(RIGHT(B887,4),"HO",""),"O",""),"-",""))</f>
        <v>491</v>
      </c>
      <c r="AD887" s="5"/>
      <c r="AE887" s="5" t="str">
        <f>IF(ISBLANK(M887),"",IF(ISBLANK(N887),"",N887 &amp; " ") &amp; M887 &amp; " built in " &amp;R887 &amp; " on a tract of land called " &amp; S887 &amp; " patented by " &amp; TRIM(T887) &amp; " in " &amp; U887 &amp; ";  Original owner(s): " &amp; Q887)</f>
        <v/>
      </c>
      <c r="AF887" s="5" t="str">
        <f>"https://mht.maryland.gov/secure/medusa/PDF/Howard/"&amp;B887&amp;".pdf"</f>
        <v>https://mht.maryland.gov/secure/medusa/PDF/Howard/HO-491.pdf</v>
      </c>
    </row>
    <row r="888" spans="1:32" ht="57.6" x14ac:dyDescent="0.55000000000000004">
      <c r="A888" s="103" t="str">
        <f>HYPERLINK(AF888,B888)</f>
        <v>HO-576</v>
      </c>
      <c r="B888" t="s">
        <v>2482</v>
      </c>
      <c r="C888">
        <f>IFERROR(VALUE(SUBSTITUTE(B888,"HO-","")),9999)</f>
        <v>576</v>
      </c>
      <c r="D888" s="4" t="s">
        <v>2483</v>
      </c>
      <c r="E888" s="4" t="s">
        <v>2484</v>
      </c>
      <c r="F888" s="22" t="s">
        <v>2585</v>
      </c>
      <c r="G888" s="4" t="s">
        <v>2484</v>
      </c>
      <c r="H888" s="4" t="s">
        <v>71</v>
      </c>
      <c r="I888" s="4" t="s">
        <v>136</v>
      </c>
      <c r="J888" s="4"/>
      <c r="K888" s="4"/>
      <c r="L888" s="4" t="s">
        <v>2585</v>
      </c>
      <c r="M888" s="4"/>
      <c r="N888" s="4"/>
      <c r="O888" s="4"/>
      <c r="P888" s="4"/>
      <c r="Q888" s="4"/>
      <c r="R888" s="22"/>
      <c r="S888" s="4"/>
      <c r="T888" s="4" t="str">
        <f>IFERROR(VLOOKUP(UPPER(S888),LandGrants[],7,FALSE),"")</f>
        <v/>
      </c>
      <c r="U888" s="4" t="str">
        <f>IFERROR(VLOOKUP(S888,LandGrants[],9,FALSE),"")</f>
        <v/>
      </c>
      <c r="V888" s="5"/>
      <c r="W888" s="5"/>
      <c r="X888" s="5"/>
      <c r="Y888" s="5"/>
      <c r="Z888" s="5"/>
      <c r="AA888" s="5"/>
      <c r="AB888" s="5"/>
      <c r="AC888" s="5">
        <f>VALUE(SUBSTITUTE(SUBSTITUTE(SUBSTITUTE(RIGHT(B888,4),"HO",""),"O",""),"-",""))</f>
        <v>576</v>
      </c>
      <c r="AD888" s="5"/>
      <c r="AE888" s="5" t="str">
        <f>IF(ISBLANK(M888),"",IF(ISBLANK(N888),"",N888 &amp; " ") &amp; M888 &amp; " built in " &amp;R888 &amp; " on a tract of land called " &amp; S888 &amp; " patented by " &amp; TRIM(T888) &amp; " in " &amp; U888 &amp; ";  Original owner(s): " &amp; Q888)</f>
        <v/>
      </c>
      <c r="AF888" s="5" t="str">
        <f>"https://mht.maryland.gov/secure/medusa/PDF/Howard/"&amp;B888&amp;".pdf"</f>
        <v>https://mht.maryland.gov/secure/medusa/PDF/Howard/HO-576.pdf</v>
      </c>
    </row>
    <row r="889" spans="1:32" ht="57.6" x14ac:dyDescent="0.55000000000000004">
      <c r="A889" s="103" t="str">
        <f>HYPERLINK(AF889,B889)</f>
        <v>HO-281</v>
      </c>
      <c r="B889" t="s">
        <v>2485</v>
      </c>
      <c r="C889">
        <f>IFERROR(VALUE(SUBSTITUTE(B889,"HO-","")),9999)</f>
        <v>281</v>
      </c>
      <c r="D889" s="4" t="s">
        <v>2486</v>
      </c>
      <c r="E889" s="4" t="s">
        <v>2487</v>
      </c>
      <c r="F889" s="22" t="s">
        <v>3479</v>
      </c>
      <c r="G889" s="4" t="s">
        <v>509</v>
      </c>
      <c r="H889" s="4" t="s">
        <v>51</v>
      </c>
      <c r="I889" s="4"/>
      <c r="J889" s="4"/>
      <c r="K889" s="4"/>
      <c r="L889" s="4" t="s">
        <v>975</v>
      </c>
      <c r="M889" s="4"/>
      <c r="N889" s="4"/>
      <c r="O889" s="4"/>
      <c r="P889" s="4"/>
      <c r="Q889" s="4"/>
      <c r="R889" s="22"/>
      <c r="S889" s="4"/>
      <c r="T889" s="4" t="str">
        <f>IFERROR(VLOOKUP(UPPER(S889),LandGrants[],7,FALSE),"")</f>
        <v/>
      </c>
      <c r="U889" s="4" t="str">
        <f>IFERROR(VLOOKUP(S889,LandGrants[],9,FALSE),"")</f>
        <v/>
      </c>
      <c r="V889" s="5"/>
      <c r="W889" s="5"/>
      <c r="X889" s="5"/>
      <c r="Y889" s="5"/>
      <c r="Z889" s="5"/>
      <c r="AA889" s="5"/>
      <c r="AB889" s="5"/>
      <c r="AC889" s="5">
        <f>VALUE(SUBSTITUTE(SUBSTITUTE(SUBSTITUTE(RIGHT(B889,4),"HO",""),"O",""),"-",""))</f>
        <v>281</v>
      </c>
      <c r="AD889" s="5"/>
      <c r="AE889" s="5" t="str">
        <f>IF(ISBLANK(M889),"",IF(ISBLANK(N889),"",N889 &amp; " ") &amp; M889 &amp; " built in " &amp;R889 &amp; " on a tract of land called " &amp; S889 &amp; " patented by " &amp; TRIM(T889) &amp; " in " &amp; U889 &amp; ";  Original owner(s): " &amp; Q889)</f>
        <v/>
      </c>
      <c r="AF889" s="5" t="str">
        <f>"https://mht.maryland.gov/secure/medusa/PDF/Howard/"&amp;B889&amp;".pdf"</f>
        <v>https://mht.maryland.gov/secure/medusa/PDF/Howard/HO-281.pdf</v>
      </c>
    </row>
    <row r="890" spans="1:32" ht="86.4" x14ac:dyDescent="0.55000000000000004">
      <c r="A890" s="103" t="str">
        <f>HYPERLINK(AF890,B890)</f>
        <v>HO-267</v>
      </c>
      <c r="B890" t="s">
        <v>2488</v>
      </c>
      <c r="C890">
        <f>IFERROR(VALUE(SUBSTITUTE(B890,"HO-","")),9999)</f>
        <v>267</v>
      </c>
      <c r="D890" s="4" t="s">
        <v>2489</v>
      </c>
      <c r="E890" s="4" t="s">
        <v>1560</v>
      </c>
      <c r="F890" s="22" t="s">
        <v>2585</v>
      </c>
      <c r="G890" s="4" t="s">
        <v>1560</v>
      </c>
      <c r="H890" s="4" t="s">
        <v>71</v>
      </c>
      <c r="I890" s="4"/>
      <c r="J890" s="4"/>
      <c r="K890" s="4"/>
      <c r="L890" s="4" t="s">
        <v>975</v>
      </c>
      <c r="M890" s="4" t="s">
        <v>10417</v>
      </c>
      <c r="N890" s="4" t="s">
        <v>5973</v>
      </c>
      <c r="O890" s="4">
        <v>1976</v>
      </c>
      <c r="P890" s="4" t="s">
        <v>10418</v>
      </c>
      <c r="Q890" s="4" t="s">
        <v>10428</v>
      </c>
      <c r="R890" s="22" t="s">
        <v>3707</v>
      </c>
      <c r="S890" s="4" t="s">
        <v>5657</v>
      </c>
      <c r="T890" s="4" t="str">
        <f>IFERROR(VLOOKUP(UPPER(S890),LandGrants[],7,FALSE),"")</f>
        <v>1730-27</v>
      </c>
      <c r="U890" s="4" t="str">
        <f>IFERROR(VLOOKUP(S890,LandGrants[],9,FALSE),"")</f>
        <v xml:space="preserve"> Thomas  Worthington</v>
      </c>
      <c r="V890" s="5" t="s">
        <v>10429</v>
      </c>
      <c r="W890" s="5"/>
      <c r="X890" s="5"/>
      <c r="Y890" s="5"/>
      <c r="Z890" s="5"/>
      <c r="AA890" s="5"/>
      <c r="AB890" s="5"/>
      <c r="AC890" s="5">
        <f>VALUE(SUBSTITUTE(SUBSTITUTE(SUBSTITUTE(RIGHT(B890,4),"HO",""),"O",""),"-",""))</f>
        <v>267</v>
      </c>
      <c r="AD890" s="5"/>
      <c r="AE890" s="5" t="str">
        <f>IF(ISBLANK(M890),"",IF(ISBLANK(N890),"",N890 &amp; " ") &amp; M890 &amp; " built in " &amp;R890 &amp; " on a tract of land called " &amp; S890 &amp; " patented by " &amp; TRIM(T890) &amp; " in " &amp; U890 &amp; ";  Original owner(s): " &amp; Q890)</f>
        <v>Privately-owned 2-story 2x1 bay gable-roofed log house converted to a kitchen, a 2-story 4x1 bay structure was added later built in 1730 on a tract of land called The Addition - Worthington patented by 1730-27 in  Thomas  Worthington;  Original owner(s): Dower House for Worthingtons Quarters so Mrs. Elizabeth Warfield Ridgely?</v>
      </c>
      <c r="AF890" s="5" t="str">
        <f>"https://mht.maryland.gov/secure/medusa/PDF/Howard/"&amp;B890&amp;".pdf"</f>
        <v>https://mht.maryland.gov/secure/medusa/PDF/Howard/HO-267.pdf</v>
      </c>
    </row>
    <row r="891" spans="1:32" ht="57.6" x14ac:dyDescent="0.55000000000000004">
      <c r="A891" s="103" t="str">
        <f>HYPERLINK(AF891,B891)</f>
        <v>HO-904</v>
      </c>
      <c r="B891" t="s">
        <v>2490</v>
      </c>
      <c r="C891">
        <f>IFERROR(VALUE(SUBSTITUTE(B891,"HO-","")),9999)</f>
        <v>904</v>
      </c>
      <c r="D891" s="4" t="s">
        <v>2491</v>
      </c>
      <c r="E891" s="4" t="s">
        <v>2492</v>
      </c>
      <c r="F891" s="22" t="s">
        <v>3480</v>
      </c>
      <c r="G891" s="4" t="s">
        <v>135</v>
      </c>
      <c r="H891" s="4" t="s">
        <v>40</v>
      </c>
      <c r="I891" s="4" t="s">
        <v>136</v>
      </c>
      <c r="J891" s="4"/>
      <c r="K891" s="4"/>
      <c r="L891" s="4" t="s">
        <v>975</v>
      </c>
      <c r="M891" s="4"/>
      <c r="N891" s="4"/>
      <c r="O891" s="4"/>
      <c r="P891" s="4"/>
      <c r="Q891" s="4"/>
      <c r="R891" s="22"/>
      <c r="S891" s="4"/>
      <c r="T891" s="4" t="str">
        <f>IFERROR(VLOOKUP(UPPER(S891),LandGrants[],7,FALSE),"")</f>
        <v/>
      </c>
      <c r="U891" s="4" t="str">
        <f>IFERROR(VLOOKUP(S891,LandGrants[],9,FALSE),"")</f>
        <v/>
      </c>
      <c r="V891" s="5"/>
      <c r="W891" s="5"/>
      <c r="X891" s="5"/>
      <c r="Y891" s="5"/>
      <c r="Z891" s="5"/>
      <c r="AA891" s="5"/>
      <c r="AB891" s="5"/>
      <c r="AC891" s="5">
        <f>VALUE(SUBSTITUTE(SUBSTITUTE(SUBSTITUTE(RIGHT(B891,4),"HO",""),"O",""),"-",""))</f>
        <v>904</v>
      </c>
      <c r="AD891" s="5"/>
      <c r="AE891" s="5" t="str">
        <f>IF(ISBLANK(M891),"",IF(ISBLANK(N891),"",N891 &amp; " ") &amp; M891 &amp; " built in " &amp;R891 &amp; " on a tract of land called " &amp; S891 &amp; " patented by " &amp; TRIM(T891) &amp; " in " &amp; U891 &amp; ";  Original owner(s): " &amp; Q891)</f>
        <v/>
      </c>
      <c r="AF891" s="5" t="str">
        <f>"https://mht.maryland.gov/secure/medusa/PDF/Howard/"&amp;B891&amp;".pdf"</f>
        <v>https://mht.maryland.gov/secure/medusa/PDF/Howard/HO-904.pdf</v>
      </c>
    </row>
    <row r="892" spans="1:32" ht="57.6" x14ac:dyDescent="0.55000000000000004">
      <c r="A892" s="103" t="str">
        <f>HYPERLINK(AF892,B892)</f>
        <v>HO-979</v>
      </c>
      <c r="B892" t="s">
        <v>2493</v>
      </c>
      <c r="C892">
        <f>IFERROR(VALUE(SUBSTITUTE(B892,"HO-","")),9999)</f>
        <v>979</v>
      </c>
      <c r="D892" s="4" t="s">
        <v>2494</v>
      </c>
      <c r="E892" s="4" t="s">
        <v>2495</v>
      </c>
      <c r="F892" s="22" t="s">
        <v>3481</v>
      </c>
      <c r="G892" s="4" t="s">
        <v>3482</v>
      </c>
      <c r="H892" s="4" t="s">
        <v>40</v>
      </c>
      <c r="I892" s="4" t="s">
        <v>136</v>
      </c>
      <c r="J892" s="4"/>
      <c r="K892" s="4"/>
      <c r="L892" s="4" t="s">
        <v>975</v>
      </c>
      <c r="M892" s="4"/>
      <c r="N892" s="4"/>
      <c r="O892" s="4"/>
      <c r="P892" s="4"/>
      <c r="Q892" s="4"/>
      <c r="R892" s="22"/>
      <c r="S892" s="4"/>
      <c r="T892" s="4" t="str">
        <f>IFERROR(VLOOKUP(UPPER(S892),LandGrants[],7,FALSE),"")</f>
        <v/>
      </c>
      <c r="U892" s="4" t="str">
        <f>IFERROR(VLOOKUP(S892,LandGrants[],9,FALSE),"")</f>
        <v/>
      </c>
      <c r="V892" s="5"/>
      <c r="W892" s="5"/>
      <c r="X892" s="5"/>
      <c r="Y892" s="5"/>
      <c r="Z892" s="5"/>
      <c r="AA892" s="5"/>
      <c r="AB892" s="5"/>
      <c r="AC892" s="5">
        <f>VALUE(SUBSTITUTE(SUBSTITUTE(SUBSTITUTE(RIGHT(B892,4),"HO",""),"O",""),"-",""))</f>
        <v>979</v>
      </c>
      <c r="AD892" s="5"/>
      <c r="AE892" s="5" t="str">
        <f>IF(ISBLANK(M892),"",IF(ISBLANK(N892),"",N892 &amp; " ") &amp; M892 &amp; " built in " &amp;R892 &amp; " on a tract of land called " &amp; S892 &amp; " patented by " &amp; TRIM(T892) &amp; " in " &amp; U892 &amp; ";  Original owner(s): " &amp; Q892)</f>
        <v/>
      </c>
      <c r="AF892" s="5" t="str">
        <f>"https://mht.maryland.gov/secure/medusa/PDF/Howard/"&amp;B892&amp;".pdf"</f>
        <v>https://mht.maryland.gov/secure/medusa/PDF/Howard/HO-979.pdf</v>
      </c>
    </row>
    <row r="893" spans="1:32" ht="57.6" x14ac:dyDescent="0.55000000000000004">
      <c r="A893" s="103" t="str">
        <f>HYPERLINK(AF893,B893)</f>
        <v>HO-511</v>
      </c>
      <c r="B893" t="s">
        <v>2496</v>
      </c>
      <c r="C893">
        <f>IFERROR(VALUE(SUBSTITUTE(B893,"HO-","")),9999)</f>
        <v>511</v>
      </c>
      <c r="D893" s="4" t="s">
        <v>2497</v>
      </c>
      <c r="E893" s="4" t="s">
        <v>2498</v>
      </c>
      <c r="F893" s="22" t="s">
        <v>3513</v>
      </c>
      <c r="G893" s="4" t="s">
        <v>139</v>
      </c>
      <c r="H893" s="4" t="s">
        <v>47</v>
      </c>
      <c r="I893" s="4" t="s">
        <v>136</v>
      </c>
      <c r="J893" s="4"/>
      <c r="K893" s="4"/>
      <c r="L893" s="4" t="s">
        <v>975</v>
      </c>
      <c r="M893" s="4"/>
      <c r="N893" s="4"/>
      <c r="O893" s="4"/>
      <c r="P893" s="4"/>
      <c r="Q893" s="4"/>
      <c r="R893" s="22"/>
      <c r="S893" s="4"/>
      <c r="T893" s="4" t="str">
        <f>IFERROR(VLOOKUP(UPPER(S893),LandGrants[],7,FALSE),"")</f>
        <v/>
      </c>
      <c r="U893" s="4" t="str">
        <f>IFERROR(VLOOKUP(S893,LandGrants[],9,FALSE),"")</f>
        <v/>
      </c>
      <c r="V893" s="5"/>
      <c r="W893" s="5"/>
      <c r="X893" s="5"/>
      <c r="Y893" s="5"/>
      <c r="Z893" s="5"/>
      <c r="AA893" s="5"/>
      <c r="AB893" s="5"/>
      <c r="AC893" s="5">
        <f>VALUE(SUBSTITUTE(SUBSTITUTE(SUBSTITUTE(RIGHT(B893,4),"HO",""),"O",""),"-",""))</f>
        <v>511</v>
      </c>
      <c r="AD893" s="5"/>
      <c r="AE893" s="5" t="str">
        <f>IF(ISBLANK(M893),"",IF(ISBLANK(N893),"",N893 &amp; " ") &amp; M893 &amp; " built in " &amp;R893 &amp; " on a tract of land called " &amp; S893 &amp; " patented by " &amp; TRIM(T893) &amp; " in " &amp; U893 &amp; ";  Original owner(s): " &amp; Q893)</f>
        <v/>
      </c>
      <c r="AF893" s="5" t="str">
        <f>"https://mht.maryland.gov/secure/medusa/PDF/Howard/"&amp;B893&amp;".pdf"</f>
        <v>https://mht.maryland.gov/secure/medusa/PDF/Howard/HO-511.pdf</v>
      </c>
    </row>
    <row r="894" spans="1:32" ht="57.6" x14ac:dyDescent="0.55000000000000004">
      <c r="A894" s="103" t="str">
        <f>HYPERLINK(AF894,B894)</f>
        <v>HO-724</v>
      </c>
      <c r="B894" t="s">
        <v>2499</v>
      </c>
      <c r="C894">
        <f>IFERROR(VALUE(SUBSTITUTE(B894,"HO-","")),9999)</f>
        <v>724</v>
      </c>
      <c r="D894" s="4" t="s">
        <v>2500</v>
      </c>
      <c r="E894" s="4" t="s">
        <v>2501</v>
      </c>
      <c r="F894" s="22" t="s">
        <v>3483</v>
      </c>
      <c r="G894" s="4" t="s">
        <v>3484</v>
      </c>
      <c r="H894" s="4" t="s">
        <v>40</v>
      </c>
      <c r="I894" s="4" t="s">
        <v>136</v>
      </c>
      <c r="J894" s="4"/>
      <c r="K894" s="4"/>
      <c r="L894" s="4" t="s">
        <v>975</v>
      </c>
      <c r="M894" s="4"/>
      <c r="N894" s="4"/>
      <c r="O894" s="4"/>
      <c r="P894" s="4"/>
      <c r="Q894" s="4"/>
      <c r="R894" s="22"/>
      <c r="S894" s="4"/>
      <c r="T894" s="4" t="str">
        <f>IFERROR(VLOOKUP(UPPER(S894),LandGrants[],7,FALSE),"")</f>
        <v/>
      </c>
      <c r="U894" s="4" t="str">
        <f>IFERROR(VLOOKUP(S894,LandGrants[],9,FALSE),"")</f>
        <v/>
      </c>
      <c r="V894" s="5"/>
      <c r="W894" s="5"/>
      <c r="X894" s="5"/>
      <c r="Y894" s="5"/>
      <c r="Z894" s="5"/>
      <c r="AA894" s="5"/>
      <c r="AB894" s="5"/>
      <c r="AC894" s="5">
        <f>VALUE(SUBSTITUTE(SUBSTITUTE(SUBSTITUTE(RIGHT(B894,4),"HO",""),"O",""),"-",""))</f>
        <v>724</v>
      </c>
      <c r="AD894" s="5"/>
      <c r="AE894" s="5" t="str">
        <f>IF(ISBLANK(M894),"",IF(ISBLANK(N894),"",N894 &amp; " ") &amp; M894 &amp; " built in " &amp;R894 &amp; " on a tract of land called " &amp; S894 &amp; " patented by " &amp; TRIM(T894) &amp; " in " &amp; U894 &amp; ";  Original owner(s): " &amp; Q894)</f>
        <v/>
      </c>
      <c r="AF894" s="5" t="str">
        <f>"https://mht.maryland.gov/secure/medusa/PDF/Howard/"&amp;B894&amp;".pdf"</f>
        <v>https://mht.maryland.gov/secure/medusa/PDF/Howard/HO-724.pdf</v>
      </c>
    </row>
    <row r="895" spans="1:32" ht="57.6" x14ac:dyDescent="0.55000000000000004">
      <c r="A895" s="103" t="str">
        <f>HYPERLINK(AF895,B895)</f>
        <v>HO-559</v>
      </c>
      <c r="B895" t="s">
        <v>2502</v>
      </c>
      <c r="C895">
        <f>IFERROR(VALUE(SUBSTITUTE(B895,"HO-","")),9999)</f>
        <v>559</v>
      </c>
      <c r="D895" s="4" t="s">
        <v>2503</v>
      </c>
      <c r="E895" s="4" t="s">
        <v>2504</v>
      </c>
      <c r="F895" s="22" t="s">
        <v>3485</v>
      </c>
      <c r="G895" s="4" t="s">
        <v>591</v>
      </c>
      <c r="H895" s="4" t="s">
        <v>40</v>
      </c>
      <c r="I895" s="4"/>
      <c r="J895" s="4"/>
      <c r="K895" s="4"/>
      <c r="L895" s="4" t="s">
        <v>975</v>
      </c>
      <c r="M895" s="4"/>
      <c r="N895" s="4"/>
      <c r="O895" s="4"/>
      <c r="P895" s="4"/>
      <c r="Q895" s="4"/>
      <c r="R895" s="22"/>
      <c r="S895" s="4"/>
      <c r="T895" s="4" t="str">
        <f>IFERROR(VLOOKUP(UPPER(S895),LandGrants[],7,FALSE),"")</f>
        <v/>
      </c>
      <c r="U895" s="4" t="str">
        <f>IFERROR(VLOOKUP(S895,LandGrants[],9,FALSE),"")</f>
        <v/>
      </c>
      <c r="V895" s="5"/>
      <c r="W895" s="5"/>
      <c r="X895" s="5"/>
      <c r="Y895" s="5"/>
      <c r="Z895" s="5"/>
      <c r="AA895" s="5"/>
      <c r="AB895" s="5"/>
      <c r="AC895" s="5">
        <f>VALUE(SUBSTITUTE(SUBSTITUTE(SUBSTITUTE(RIGHT(B895,4),"HO",""),"O",""),"-",""))</f>
        <v>559</v>
      </c>
      <c r="AD895" s="5"/>
      <c r="AE895" s="5" t="str">
        <f>IF(ISBLANK(M895),"",IF(ISBLANK(N895),"",N895 &amp; " ") &amp; M895 &amp; " built in " &amp;R895 &amp; " on a tract of land called " &amp; S895 &amp; " patented by " &amp; TRIM(T895) &amp; " in " &amp; U895 &amp; ";  Original owner(s): " &amp; Q895)</f>
        <v/>
      </c>
      <c r="AF895" s="5" t="str">
        <f>"https://mht.maryland.gov/secure/medusa/PDF/Howard/"&amp;B895&amp;".pdf"</f>
        <v>https://mht.maryland.gov/secure/medusa/PDF/Howard/HO-559.pdf</v>
      </c>
    </row>
    <row r="896" spans="1:32" ht="57.6" x14ac:dyDescent="0.55000000000000004">
      <c r="A896" s="103" t="str">
        <f>HYPERLINK(AF896,B896)</f>
        <v>HO-555</v>
      </c>
      <c r="B896" t="s">
        <v>2505</v>
      </c>
      <c r="C896">
        <f>IFERROR(VALUE(SUBSTITUTE(B896,"HO-","")),9999)</f>
        <v>555</v>
      </c>
      <c r="D896" s="4" t="s">
        <v>2506</v>
      </c>
      <c r="E896" s="4" t="s">
        <v>2507</v>
      </c>
      <c r="F896" s="22" t="s">
        <v>3486</v>
      </c>
      <c r="G896" s="4" t="s">
        <v>591</v>
      </c>
      <c r="H896" s="4" t="s">
        <v>40</v>
      </c>
      <c r="I896" s="4"/>
      <c r="J896" s="4"/>
      <c r="K896" s="4"/>
      <c r="L896" s="4" t="s">
        <v>975</v>
      </c>
      <c r="M896" s="4"/>
      <c r="N896" s="4"/>
      <c r="O896" s="4"/>
      <c r="P896" s="4"/>
      <c r="Q896" s="4"/>
      <c r="R896" s="22"/>
      <c r="S896" s="4"/>
      <c r="T896" s="4" t="str">
        <f>IFERROR(VLOOKUP(UPPER(S896),LandGrants[],7,FALSE),"")</f>
        <v/>
      </c>
      <c r="U896" s="4" t="str">
        <f>IFERROR(VLOOKUP(S896,LandGrants[],9,FALSE),"")</f>
        <v/>
      </c>
      <c r="V896" s="5"/>
      <c r="W896" s="5"/>
      <c r="X896" s="5"/>
      <c r="Y896" s="5"/>
      <c r="Z896" s="5"/>
      <c r="AA896" s="5"/>
      <c r="AB896" s="5"/>
      <c r="AC896" s="5">
        <f>VALUE(SUBSTITUTE(SUBSTITUTE(SUBSTITUTE(RIGHT(B896,4),"HO",""),"O",""),"-",""))</f>
        <v>555</v>
      </c>
      <c r="AD896" s="5"/>
      <c r="AE896" s="5" t="str">
        <f>IF(ISBLANK(M896),"",IF(ISBLANK(N896),"",N896 &amp; " ") &amp; M896 &amp; " built in " &amp;R896 &amp; " on a tract of land called " &amp; S896 &amp; " patented by " &amp; TRIM(T896) &amp; " in " &amp; U896 &amp; ";  Original owner(s): " &amp; Q896)</f>
        <v/>
      </c>
      <c r="AF896" s="5" t="str">
        <f>"https://mht.maryland.gov/secure/medusa/PDF/Howard/"&amp;B896&amp;".pdf"</f>
        <v>https://mht.maryland.gov/secure/medusa/PDF/Howard/HO-555.pdf</v>
      </c>
    </row>
    <row r="897" spans="1:32" ht="57.6" x14ac:dyDescent="0.55000000000000004">
      <c r="A897" s="103" t="str">
        <f>HYPERLINK(AF897,B897)</f>
        <v>HO-957</v>
      </c>
      <c r="B897" t="s">
        <v>2508</v>
      </c>
      <c r="C897">
        <f>IFERROR(VALUE(SUBSTITUTE(B897,"HO-","")),9999)</f>
        <v>957</v>
      </c>
      <c r="D897" s="4" t="s">
        <v>2509</v>
      </c>
      <c r="E897" s="4" t="s">
        <v>2510</v>
      </c>
      <c r="F897" s="22" t="s">
        <v>3487</v>
      </c>
      <c r="G897" s="4" t="s">
        <v>197</v>
      </c>
      <c r="H897" s="4" t="s">
        <v>376</v>
      </c>
      <c r="I897" s="4" t="s">
        <v>136</v>
      </c>
      <c r="J897" s="4"/>
      <c r="K897" s="4"/>
      <c r="L897" s="4" t="s">
        <v>2581</v>
      </c>
      <c r="M897" s="4"/>
      <c r="N897" s="4"/>
      <c r="O897" s="4"/>
      <c r="P897" s="4"/>
      <c r="Q897" s="4"/>
      <c r="R897" s="22"/>
      <c r="S897" s="4"/>
      <c r="T897" s="4" t="str">
        <f>IFERROR(VLOOKUP(UPPER(S897),LandGrants[],7,FALSE),"")</f>
        <v/>
      </c>
      <c r="U897" s="4" t="str">
        <f>IFERROR(VLOOKUP(S897,LandGrants[],9,FALSE),"")</f>
        <v/>
      </c>
      <c r="V897" s="5"/>
      <c r="W897" s="5"/>
      <c r="X897" s="5"/>
      <c r="Y897" s="5"/>
      <c r="Z897" s="5"/>
      <c r="AA897" s="5"/>
      <c r="AB897" s="5"/>
      <c r="AC897" s="5">
        <f>VALUE(SUBSTITUTE(SUBSTITUTE(SUBSTITUTE(RIGHT(B897,4),"HO",""),"O",""),"-",""))</f>
        <v>957</v>
      </c>
      <c r="AD897" s="5"/>
      <c r="AE897" s="5" t="str">
        <f>IF(ISBLANK(M897),"",IF(ISBLANK(N897),"",N897 &amp; " ") &amp; M897 &amp; " built in " &amp;R897 &amp; " on a tract of land called " &amp; S897 &amp; " patented by " &amp; TRIM(T897) &amp; " in " &amp; U897 &amp; ";  Original owner(s): " &amp; Q897)</f>
        <v/>
      </c>
      <c r="AF897" s="5" t="str">
        <f>"https://mht.maryland.gov/secure/medusa/PDF/Howard/"&amp;B897&amp;".pdf"</f>
        <v>https://mht.maryland.gov/secure/medusa/PDF/Howard/HO-957.pdf</v>
      </c>
    </row>
    <row r="898" spans="1:32" ht="57.6" x14ac:dyDescent="0.55000000000000004">
      <c r="A898" s="103" t="str">
        <f>HYPERLINK(AF898,B898)</f>
        <v>HO-134</v>
      </c>
      <c r="B898" t="s">
        <v>2511</v>
      </c>
      <c r="C898">
        <f>IFERROR(VALUE(SUBSTITUTE(B898,"HO-","")),9999)</f>
        <v>134</v>
      </c>
      <c r="D898" s="4" t="s">
        <v>2512</v>
      </c>
      <c r="E898" s="4" t="s">
        <v>2513</v>
      </c>
      <c r="F898" s="22" t="s">
        <v>3488</v>
      </c>
      <c r="G898" s="4" t="s">
        <v>2818</v>
      </c>
      <c r="H898" s="4" t="s">
        <v>40</v>
      </c>
      <c r="I898" s="4"/>
      <c r="J898" s="4"/>
      <c r="K898" s="4"/>
      <c r="L898" s="4" t="s">
        <v>975</v>
      </c>
      <c r="M898" s="4"/>
      <c r="N898" s="4"/>
      <c r="O898" s="4"/>
      <c r="P898" s="4"/>
      <c r="Q898" s="4"/>
      <c r="R898" s="22"/>
      <c r="S898" s="4"/>
      <c r="T898" s="4" t="str">
        <f>IFERROR(VLOOKUP(UPPER(S898),LandGrants[],7,FALSE),"")</f>
        <v/>
      </c>
      <c r="U898" s="4" t="str">
        <f>IFERROR(VLOOKUP(S898,LandGrants[],9,FALSE),"")</f>
        <v/>
      </c>
      <c r="V898" s="5"/>
      <c r="W898" s="5"/>
      <c r="X898" s="5"/>
      <c r="Y898" s="5"/>
      <c r="Z898" s="5"/>
      <c r="AA898" s="5"/>
      <c r="AB898" s="5"/>
      <c r="AC898" s="5">
        <f>VALUE(SUBSTITUTE(SUBSTITUTE(SUBSTITUTE(RIGHT(B898,4),"HO",""),"O",""),"-",""))</f>
        <v>134</v>
      </c>
      <c r="AD898" s="5"/>
      <c r="AE898" s="5" t="str">
        <f>IF(ISBLANK(M898),"",IF(ISBLANK(N898),"",N898 &amp; " ") &amp; M898 &amp; " built in " &amp;R898 &amp; " on a tract of land called " &amp; S898 &amp; " patented by " &amp; TRIM(T898) &amp; " in " &amp; U898 &amp; ";  Original owner(s): " &amp; Q898)</f>
        <v/>
      </c>
      <c r="AF898" s="5" t="str">
        <f>"https://mht.maryland.gov/secure/medusa/PDF/Howard/"&amp;B898&amp;".pdf"</f>
        <v>https://mht.maryland.gov/secure/medusa/PDF/Howard/HO-134.pdf</v>
      </c>
    </row>
    <row r="899" spans="1:32" ht="57.6" x14ac:dyDescent="0.55000000000000004">
      <c r="A899" s="103" t="str">
        <f>HYPERLINK(AF899,B899)</f>
        <v>HO-754</v>
      </c>
      <c r="B899" t="s">
        <v>2514</v>
      </c>
      <c r="C899">
        <f>IFERROR(VALUE(SUBSTITUTE(B899,"HO-","")),9999)</f>
        <v>754</v>
      </c>
      <c r="D899" s="4" t="s">
        <v>2515</v>
      </c>
      <c r="E899" s="4" t="s">
        <v>2516</v>
      </c>
      <c r="F899" s="22" t="s">
        <v>3489</v>
      </c>
      <c r="G899" s="4" t="s">
        <v>284</v>
      </c>
      <c r="H899" s="4" t="s">
        <v>234</v>
      </c>
      <c r="I899" s="4" t="s">
        <v>136</v>
      </c>
      <c r="J899" s="4"/>
      <c r="K899" s="4"/>
      <c r="L899" s="4" t="s">
        <v>2581</v>
      </c>
      <c r="M899" s="4"/>
      <c r="N899" s="4"/>
      <c r="O899" s="4"/>
      <c r="P899" s="4"/>
      <c r="Q899" s="4"/>
      <c r="R899" s="22"/>
      <c r="S899" s="4"/>
      <c r="T899" s="4" t="str">
        <f>IFERROR(VLOOKUP(UPPER(S899),LandGrants[],7,FALSE),"")</f>
        <v/>
      </c>
      <c r="U899" s="4" t="str">
        <f>IFERROR(VLOOKUP(S899,LandGrants[],9,FALSE),"")</f>
        <v/>
      </c>
      <c r="V899" s="5"/>
      <c r="W899" s="5"/>
      <c r="X899" s="5"/>
      <c r="Y899" s="5"/>
      <c r="Z899" s="5"/>
      <c r="AA899" s="5"/>
      <c r="AB899" s="5"/>
      <c r="AC899" s="5">
        <f>VALUE(SUBSTITUTE(SUBSTITUTE(SUBSTITUTE(RIGHT(B899,4),"HO",""),"O",""),"-",""))</f>
        <v>754</v>
      </c>
      <c r="AD899" s="5"/>
      <c r="AE899" s="5" t="str">
        <f>IF(ISBLANK(M899),"",IF(ISBLANK(N899),"",N899 &amp; " ") &amp; M899 &amp; " built in " &amp;R899 &amp; " on a tract of land called " &amp; S899 &amp; " patented by " &amp; TRIM(T899) &amp; " in " &amp; U899 &amp; ";  Original owner(s): " &amp; Q899)</f>
        <v/>
      </c>
      <c r="AF899" s="5" t="str">
        <f>"https://mht.maryland.gov/secure/medusa/PDF/Howard/"&amp;B899&amp;".pdf"</f>
        <v>https://mht.maryland.gov/secure/medusa/PDF/Howard/HO-754.pdf</v>
      </c>
    </row>
    <row r="900" spans="1:32" ht="57.6" x14ac:dyDescent="0.55000000000000004">
      <c r="A900" s="103" t="str">
        <f>HYPERLINK(AF900,B900)</f>
        <v>HO-336</v>
      </c>
      <c r="B900" t="s">
        <v>2517</v>
      </c>
      <c r="C900">
        <f>IFERROR(VALUE(SUBSTITUTE(B900,"HO-","")),9999)</f>
        <v>336</v>
      </c>
      <c r="D900" s="4" t="s">
        <v>2518</v>
      </c>
      <c r="E900" s="4" t="s">
        <v>2519</v>
      </c>
      <c r="F900" s="22" t="s">
        <v>3490</v>
      </c>
      <c r="G900" s="4" t="s">
        <v>789</v>
      </c>
      <c r="H900" s="4" t="s">
        <v>40</v>
      </c>
      <c r="I900" s="4"/>
      <c r="J900" s="4"/>
      <c r="K900" s="4"/>
      <c r="L900" s="4" t="s">
        <v>975</v>
      </c>
      <c r="M900" s="4"/>
      <c r="N900" s="4"/>
      <c r="O900" s="4"/>
      <c r="P900" s="4"/>
      <c r="Q900" s="4"/>
      <c r="R900" s="22"/>
      <c r="S900" s="4"/>
      <c r="T900" s="4" t="str">
        <f>IFERROR(VLOOKUP(UPPER(S900),LandGrants[],7,FALSE),"")</f>
        <v/>
      </c>
      <c r="U900" s="4" t="str">
        <f>IFERROR(VLOOKUP(S900,LandGrants[],9,FALSE),"")</f>
        <v/>
      </c>
      <c r="V900" s="5"/>
      <c r="W900" s="5"/>
      <c r="X900" s="5"/>
      <c r="Y900" s="5"/>
      <c r="Z900" s="5"/>
      <c r="AA900" s="5"/>
      <c r="AB900" s="5"/>
      <c r="AC900" s="5">
        <f>VALUE(SUBSTITUTE(SUBSTITUTE(SUBSTITUTE(RIGHT(B900,4),"HO",""),"O",""),"-",""))</f>
        <v>336</v>
      </c>
      <c r="AD900" s="5"/>
      <c r="AE900" s="5" t="str">
        <f>IF(ISBLANK(M900),"",IF(ISBLANK(N900),"",N900 &amp; " ") &amp; M900 &amp; " built in " &amp;R900 &amp; " on a tract of land called " &amp; S900 &amp; " patented by " &amp; TRIM(T900) &amp; " in " &amp; U900 &amp; ";  Original owner(s): " &amp; Q900)</f>
        <v/>
      </c>
      <c r="AF900" s="5" t="str">
        <f>"https://mht.maryland.gov/secure/medusa/PDF/Howard/"&amp;B900&amp;".pdf"</f>
        <v>https://mht.maryland.gov/secure/medusa/PDF/Howard/HO-336.pdf</v>
      </c>
    </row>
    <row r="901" spans="1:32" ht="57.6" x14ac:dyDescent="0.55000000000000004">
      <c r="A901" s="103" t="str">
        <f>HYPERLINK(AF901,B901)</f>
        <v>HO-342</v>
      </c>
      <c r="B901" t="s">
        <v>2520</v>
      </c>
      <c r="C901">
        <f>IFERROR(VALUE(SUBSTITUTE(B901,"HO-","")),9999)</f>
        <v>342</v>
      </c>
      <c r="D901" s="4" t="s">
        <v>2521</v>
      </c>
      <c r="E901" s="4" t="s">
        <v>2522</v>
      </c>
      <c r="F901" s="22" t="s">
        <v>3491</v>
      </c>
      <c r="G901" s="4" t="s">
        <v>2921</v>
      </c>
      <c r="H901" s="4" t="s">
        <v>40</v>
      </c>
      <c r="I901" s="4" t="s">
        <v>136</v>
      </c>
      <c r="J901" s="4"/>
      <c r="K901" s="4"/>
      <c r="L901" s="4" t="s">
        <v>975</v>
      </c>
      <c r="M901" s="4"/>
      <c r="N901" s="4"/>
      <c r="O901" s="4"/>
      <c r="P901" s="4"/>
      <c r="Q901" s="4"/>
      <c r="R901" s="22"/>
      <c r="S901" s="4"/>
      <c r="T901" s="4" t="str">
        <f>IFERROR(VLOOKUP(UPPER(S901),LandGrants[],7,FALSE),"")</f>
        <v/>
      </c>
      <c r="U901" s="4" t="str">
        <f>IFERROR(VLOOKUP(S901,LandGrants[],9,FALSE),"")</f>
        <v/>
      </c>
      <c r="V901" s="5"/>
      <c r="W901" s="5"/>
      <c r="X901" s="5"/>
      <c r="Y901" s="5"/>
      <c r="Z901" s="5"/>
      <c r="AA901" s="5"/>
      <c r="AB901" s="5"/>
      <c r="AC901" s="5">
        <f>VALUE(SUBSTITUTE(SUBSTITUTE(SUBSTITUTE(RIGHT(B901,4),"HO",""),"O",""),"-",""))</f>
        <v>342</v>
      </c>
      <c r="AD901" s="5"/>
      <c r="AE901" s="5" t="str">
        <f>IF(ISBLANK(M901),"",IF(ISBLANK(N901),"",N901 &amp; " ") &amp; M901 &amp; " built in " &amp;R901 &amp; " on a tract of land called " &amp; S901 &amp; " patented by " &amp; TRIM(T901) &amp; " in " &amp; U901 &amp; ";  Original owner(s): " &amp; Q901)</f>
        <v/>
      </c>
      <c r="AF901" s="5" t="str">
        <f>"https://mht.maryland.gov/secure/medusa/PDF/Howard/"&amp;B901&amp;".pdf"</f>
        <v>https://mht.maryland.gov/secure/medusa/PDF/Howard/HO-342.pdf</v>
      </c>
    </row>
    <row r="902" spans="1:32" ht="57.6" x14ac:dyDescent="0.55000000000000004">
      <c r="A902" s="103" t="str">
        <f>HYPERLINK(AF902,B902)</f>
        <v>HO-874</v>
      </c>
      <c r="B902" t="s">
        <v>2523</v>
      </c>
      <c r="C902">
        <f>IFERROR(VALUE(SUBSTITUTE(B902,"HO-","")),9999)</f>
        <v>874</v>
      </c>
      <c r="D902" s="4" t="s">
        <v>2524</v>
      </c>
      <c r="E902" s="4" t="s">
        <v>2525</v>
      </c>
      <c r="F902" s="22" t="s">
        <v>3492</v>
      </c>
      <c r="G902" s="4" t="s">
        <v>439</v>
      </c>
      <c r="H902" s="4" t="s">
        <v>40</v>
      </c>
      <c r="I902" s="4" t="s">
        <v>136</v>
      </c>
      <c r="J902" s="4"/>
      <c r="K902" s="4"/>
      <c r="L902" s="4" t="s">
        <v>975</v>
      </c>
      <c r="M902" s="4"/>
      <c r="N902" s="4"/>
      <c r="O902" s="4"/>
      <c r="P902" s="4"/>
      <c r="Q902" s="4"/>
      <c r="R902" s="22"/>
      <c r="S902" s="4"/>
      <c r="T902" s="4" t="str">
        <f>IFERROR(VLOOKUP(UPPER(S902),LandGrants[],7,FALSE),"")</f>
        <v/>
      </c>
      <c r="U902" s="4" t="str">
        <f>IFERROR(VLOOKUP(S902,LandGrants[],9,FALSE),"")</f>
        <v/>
      </c>
      <c r="V902" s="5"/>
      <c r="W902" s="5"/>
      <c r="X902" s="5"/>
      <c r="Y902" s="5"/>
      <c r="Z902" s="5"/>
      <c r="AA902" s="5"/>
      <c r="AB902" s="5"/>
      <c r="AC902" s="5">
        <f>VALUE(SUBSTITUTE(SUBSTITUTE(SUBSTITUTE(RIGHT(B902,4),"HO",""),"O",""),"-",""))</f>
        <v>874</v>
      </c>
      <c r="AD902" s="5"/>
      <c r="AE902" s="5" t="str">
        <f>IF(ISBLANK(M902),"",IF(ISBLANK(N902),"",N902 &amp; " ") &amp; M902 &amp; " built in " &amp;R902 &amp; " on a tract of land called " &amp; S902 &amp; " patented by " &amp; TRIM(T902) &amp; " in " &amp; U902 &amp; ";  Original owner(s): " &amp; Q902)</f>
        <v/>
      </c>
      <c r="AF902" s="5" t="str">
        <f>"https://mht.maryland.gov/secure/medusa/PDF/Howard/"&amp;B902&amp;".pdf"</f>
        <v>https://mht.maryland.gov/secure/medusa/PDF/Howard/HO-874.pdf</v>
      </c>
    </row>
    <row r="903" spans="1:32" ht="57.6" x14ac:dyDescent="0.55000000000000004">
      <c r="A903" s="103" t="str">
        <f>HYPERLINK(AF903,B903)</f>
        <v>HO-563</v>
      </c>
      <c r="B903" t="s">
        <v>2526</v>
      </c>
      <c r="C903">
        <f>IFERROR(VALUE(SUBSTITUTE(B903,"HO-","")),9999)</f>
        <v>563</v>
      </c>
      <c r="D903" s="4" t="s">
        <v>2527</v>
      </c>
      <c r="E903" s="4" t="s">
        <v>2528</v>
      </c>
      <c r="F903" s="22" t="s">
        <v>3493</v>
      </c>
      <c r="G903" s="4" t="s">
        <v>3288</v>
      </c>
      <c r="H903" s="4" t="s">
        <v>36</v>
      </c>
      <c r="I903" s="4" t="s">
        <v>136</v>
      </c>
      <c r="J903" s="4"/>
      <c r="K903" s="4"/>
      <c r="L903" s="4" t="s">
        <v>975</v>
      </c>
      <c r="M903" s="4"/>
      <c r="N903" s="4"/>
      <c r="O903" s="4"/>
      <c r="P903" s="4"/>
      <c r="Q903" s="4"/>
      <c r="R903" s="22"/>
      <c r="S903" s="4"/>
      <c r="T903" s="4" t="str">
        <f>IFERROR(VLOOKUP(UPPER(S903),LandGrants[],7,FALSE),"")</f>
        <v/>
      </c>
      <c r="U903" s="4" t="str">
        <f>IFERROR(VLOOKUP(S903,LandGrants[],9,FALSE),"")</f>
        <v/>
      </c>
      <c r="V903" s="5"/>
      <c r="W903" s="5"/>
      <c r="X903" s="5"/>
      <c r="Y903" s="5"/>
      <c r="Z903" s="5"/>
      <c r="AA903" s="5"/>
      <c r="AB903" s="5"/>
      <c r="AC903" s="5">
        <f>VALUE(SUBSTITUTE(SUBSTITUTE(SUBSTITUTE(RIGHT(B903,4),"HO",""),"O",""),"-",""))</f>
        <v>563</v>
      </c>
      <c r="AD903" s="5"/>
      <c r="AE903" s="5" t="str">
        <f>IF(ISBLANK(M903),"",IF(ISBLANK(N903),"",N903 &amp; " ") &amp; M903 &amp; " built in " &amp;R903 &amp; " on a tract of land called " &amp; S903 &amp; " patented by " &amp; TRIM(T903) &amp; " in " &amp; U903 &amp; ";  Original owner(s): " &amp; Q903)</f>
        <v/>
      </c>
      <c r="AF903" s="5" t="str">
        <f>"https://mht.maryland.gov/secure/medusa/PDF/Howard/"&amp;B903&amp;".pdf"</f>
        <v>https://mht.maryland.gov/secure/medusa/PDF/Howard/HO-563.pdf</v>
      </c>
    </row>
    <row r="904" spans="1:32" ht="57.6" x14ac:dyDescent="0.55000000000000004">
      <c r="A904" s="103" t="str">
        <f>HYPERLINK(AF904,B904)</f>
        <v>HO-500</v>
      </c>
      <c r="B904" t="s">
        <v>2529</v>
      </c>
      <c r="C904">
        <f>IFERROR(VALUE(SUBSTITUTE(B904,"HO-","")),9999)</f>
        <v>500</v>
      </c>
      <c r="D904" s="4" t="s">
        <v>2530</v>
      </c>
      <c r="E904" s="4" t="s">
        <v>2531</v>
      </c>
      <c r="F904" s="22" t="s">
        <v>3494</v>
      </c>
      <c r="G904" s="4" t="s">
        <v>789</v>
      </c>
      <c r="H904" s="4" t="s">
        <v>47</v>
      </c>
      <c r="I904" s="4" t="s">
        <v>136</v>
      </c>
      <c r="J904" s="4"/>
      <c r="K904" s="4"/>
      <c r="L904" s="4" t="s">
        <v>975</v>
      </c>
      <c r="M904" s="4"/>
      <c r="N904" s="4"/>
      <c r="O904" s="4"/>
      <c r="P904" s="4"/>
      <c r="Q904" s="4"/>
      <c r="R904" s="22"/>
      <c r="S904" s="4"/>
      <c r="T904" s="4" t="str">
        <f>IFERROR(VLOOKUP(UPPER(S904),LandGrants[],7,FALSE),"")</f>
        <v/>
      </c>
      <c r="U904" s="4" t="str">
        <f>IFERROR(VLOOKUP(S904,LandGrants[],9,FALSE),"")</f>
        <v/>
      </c>
      <c r="V904" s="5"/>
      <c r="W904" s="5"/>
      <c r="X904" s="5"/>
      <c r="Y904" s="5"/>
      <c r="Z904" s="5"/>
      <c r="AA904" s="5"/>
      <c r="AB904" s="5"/>
      <c r="AC904" s="5">
        <f>VALUE(SUBSTITUTE(SUBSTITUTE(SUBSTITUTE(RIGHT(B904,4),"HO",""),"O",""),"-",""))</f>
        <v>500</v>
      </c>
      <c r="AD904" s="5"/>
      <c r="AE904" s="5" t="str">
        <f>IF(ISBLANK(M904),"",IF(ISBLANK(N904),"",N904 &amp; " ") &amp; M904 &amp; " built in " &amp;R904 &amp; " on a tract of land called " &amp; S904 &amp; " patented by " &amp; TRIM(T904) &amp; " in " &amp; U904 &amp; ";  Original owner(s): " &amp; Q904)</f>
        <v/>
      </c>
      <c r="AF904" s="5" t="str">
        <f>"https://mht.maryland.gov/secure/medusa/PDF/Howard/"&amp;B904&amp;".pdf"</f>
        <v>https://mht.maryland.gov/secure/medusa/PDF/Howard/HO-500.pdf</v>
      </c>
    </row>
    <row r="905" spans="1:32" ht="57.6" x14ac:dyDescent="0.55000000000000004">
      <c r="A905" s="103" t="str">
        <f>HYPERLINK(AF905,B905)</f>
        <v>HO-736</v>
      </c>
      <c r="B905" t="s">
        <v>2532</v>
      </c>
      <c r="C905">
        <f>IFERROR(VALUE(SUBSTITUTE(B905,"HO-","")),9999)</f>
        <v>736</v>
      </c>
      <c r="D905" s="4" t="s">
        <v>2533</v>
      </c>
      <c r="E905" s="4"/>
      <c r="F905" s="22" t="s">
        <v>2585</v>
      </c>
      <c r="G905" s="4">
        <v>0</v>
      </c>
      <c r="H905" s="4" t="s">
        <v>40</v>
      </c>
      <c r="I905" s="4"/>
      <c r="J905" s="4"/>
      <c r="K905" s="4"/>
      <c r="L905" s="4" t="s">
        <v>2585</v>
      </c>
      <c r="M905" s="4"/>
      <c r="N905" s="4"/>
      <c r="O905" s="4"/>
      <c r="P905" s="4"/>
      <c r="Q905" s="4"/>
      <c r="R905" s="22"/>
      <c r="S905" s="4"/>
      <c r="T905" s="4" t="str">
        <f>IFERROR(VLOOKUP(UPPER(S905),LandGrants[],7,FALSE),"")</f>
        <v/>
      </c>
      <c r="U905" s="4" t="str">
        <f>IFERROR(VLOOKUP(S905,LandGrants[],9,FALSE),"")</f>
        <v/>
      </c>
      <c r="V905" s="5"/>
      <c r="W905" s="5"/>
      <c r="X905" s="5"/>
      <c r="Y905" s="5"/>
      <c r="Z905" s="5"/>
      <c r="AA905" s="5"/>
      <c r="AB905" s="5"/>
      <c r="AC905" s="5">
        <f>VALUE(SUBSTITUTE(SUBSTITUTE(SUBSTITUTE(RIGHT(B905,4),"HO",""),"O",""),"-",""))</f>
        <v>736</v>
      </c>
      <c r="AD905" s="5"/>
      <c r="AE905" s="5" t="str">
        <f>IF(ISBLANK(M905),"",IF(ISBLANK(N905),"",N905 &amp; " ") &amp; M905 &amp; " built in " &amp;R905 &amp; " on a tract of land called " &amp; S905 &amp; " patented by " &amp; TRIM(T905) &amp; " in " &amp; U905 &amp; ";  Original owner(s): " &amp; Q905)</f>
        <v/>
      </c>
      <c r="AF905" s="5" t="str">
        <f>"https://mht.maryland.gov/secure/medusa/PDF/Howard/"&amp;B905&amp;".pdf"</f>
        <v>https://mht.maryland.gov/secure/medusa/PDF/Howard/HO-736.pdf</v>
      </c>
    </row>
    <row r="906" spans="1:32" ht="57.6" x14ac:dyDescent="0.55000000000000004">
      <c r="A906" s="103" t="str">
        <f>HYPERLINK(AF906,B906)</f>
        <v>HO-564</v>
      </c>
      <c r="B906" t="s">
        <v>2534</v>
      </c>
      <c r="C906">
        <f>IFERROR(VALUE(SUBSTITUTE(B906,"HO-","")),9999)</f>
        <v>564</v>
      </c>
      <c r="D906" s="4" t="s">
        <v>2535</v>
      </c>
      <c r="E906" s="4" t="s">
        <v>2536</v>
      </c>
      <c r="F906" s="22" t="s">
        <v>3495</v>
      </c>
      <c r="G906" s="4" t="s">
        <v>3288</v>
      </c>
      <c r="H906" s="4" t="s">
        <v>36</v>
      </c>
      <c r="I906" s="4"/>
      <c r="J906" s="4"/>
      <c r="K906" s="4"/>
      <c r="L906" s="4" t="s">
        <v>975</v>
      </c>
      <c r="M906" s="4"/>
      <c r="N906" s="4"/>
      <c r="O906" s="4"/>
      <c r="P906" s="4"/>
      <c r="Q906" s="4"/>
      <c r="R906" s="22"/>
      <c r="S906" s="4"/>
      <c r="T906" s="4" t="str">
        <f>IFERROR(VLOOKUP(UPPER(S906),LandGrants[],7,FALSE),"")</f>
        <v/>
      </c>
      <c r="U906" s="4" t="str">
        <f>IFERROR(VLOOKUP(S906,LandGrants[],9,FALSE),"")</f>
        <v/>
      </c>
      <c r="V906" s="5"/>
      <c r="W906" s="5"/>
      <c r="X906" s="5"/>
      <c r="Y906" s="5"/>
      <c r="Z906" s="5"/>
      <c r="AA906" s="5"/>
      <c r="AB906" s="5"/>
      <c r="AC906" s="5">
        <f>VALUE(SUBSTITUTE(SUBSTITUTE(SUBSTITUTE(RIGHT(B906,4),"HO",""),"O",""),"-",""))</f>
        <v>564</v>
      </c>
      <c r="AD906" s="5"/>
      <c r="AE906" s="5" t="str">
        <f>IF(ISBLANK(M906),"",IF(ISBLANK(N906),"",N906 &amp; " ") &amp; M906 &amp; " built in " &amp;R906 &amp; " on a tract of land called " &amp; S906 &amp; " patented by " &amp; TRIM(T906) &amp; " in " &amp; U906 &amp; ";  Original owner(s): " &amp; Q906)</f>
        <v/>
      </c>
      <c r="AF906" s="5" t="str">
        <f>"https://mht.maryland.gov/secure/medusa/PDF/Howard/"&amp;B906&amp;".pdf"</f>
        <v>https://mht.maryland.gov/secure/medusa/PDF/Howard/HO-564.pdf</v>
      </c>
    </row>
    <row r="907" spans="1:32" ht="57.6" x14ac:dyDescent="0.55000000000000004">
      <c r="A907" s="103" t="str">
        <f>HYPERLINK(AF907,B907)</f>
        <v>HO-913</v>
      </c>
      <c r="B907" t="s">
        <v>2537</v>
      </c>
      <c r="C907">
        <f>IFERROR(VALUE(SUBSTITUTE(B907,"HO-","")),9999)</f>
        <v>913</v>
      </c>
      <c r="D907" s="4" t="s">
        <v>2538</v>
      </c>
      <c r="E907" s="4" t="s">
        <v>2539</v>
      </c>
      <c r="F907" s="22" t="s">
        <v>3496</v>
      </c>
      <c r="G907" s="4" t="s">
        <v>2084</v>
      </c>
      <c r="H907" s="4" t="s">
        <v>40</v>
      </c>
      <c r="I907" s="4" t="s">
        <v>136</v>
      </c>
      <c r="J907" s="4"/>
      <c r="K907" s="4"/>
      <c r="L907" s="4" t="s">
        <v>975</v>
      </c>
      <c r="M907" s="4"/>
      <c r="N907" s="4"/>
      <c r="O907" s="4"/>
      <c r="P907" s="4"/>
      <c r="Q907" s="4"/>
      <c r="R907" s="22"/>
      <c r="S907" s="4"/>
      <c r="T907" s="4" t="str">
        <f>IFERROR(VLOOKUP(UPPER(S907),LandGrants[],7,FALSE),"")</f>
        <v/>
      </c>
      <c r="U907" s="4" t="str">
        <f>IFERROR(VLOOKUP(S907,LandGrants[],9,FALSE),"")</f>
        <v/>
      </c>
      <c r="V907" s="5"/>
      <c r="W907" s="5"/>
      <c r="X907" s="5"/>
      <c r="Y907" s="5"/>
      <c r="Z907" s="5"/>
      <c r="AA907" s="5"/>
      <c r="AB907" s="5"/>
      <c r="AC907" s="5">
        <f>VALUE(SUBSTITUTE(SUBSTITUTE(SUBSTITUTE(RIGHT(B907,4),"HO",""),"O",""),"-",""))</f>
        <v>913</v>
      </c>
      <c r="AD907" s="5"/>
      <c r="AE907" s="5" t="str">
        <f>IF(ISBLANK(M907),"",IF(ISBLANK(N907),"",N907 &amp; " ") &amp; M907 &amp; " built in " &amp;R907 &amp; " on a tract of land called " &amp; S907 &amp; " patented by " &amp; TRIM(T907) &amp; " in " &amp; U907 &amp; ";  Original owner(s): " &amp; Q907)</f>
        <v/>
      </c>
      <c r="AF907" s="5" t="str">
        <f>"https://mht.maryland.gov/secure/medusa/PDF/Howard/"&amp;B907&amp;".pdf"</f>
        <v>https://mht.maryland.gov/secure/medusa/PDF/Howard/HO-913.pdf</v>
      </c>
    </row>
    <row r="908" spans="1:32" ht="57.6" x14ac:dyDescent="0.55000000000000004">
      <c r="A908" s="103" t="str">
        <f>HYPERLINK(AF908,B908)</f>
        <v>HO-294</v>
      </c>
      <c r="B908" t="s">
        <v>2540</v>
      </c>
      <c r="C908">
        <f>IFERROR(VALUE(SUBSTITUTE(B908,"HO-","")),9999)</f>
        <v>294</v>
      </c>
      <c r="D908" s="4" t="s">
        <v>2541</v>
      </c>
      <c r="E908" s="4" t="s">
        <v>2542</v>
      </c>
      <c r="F908" s="22" t="s">
        <v>3497</v>
      </c>
      <c r="G908" s="4" t="s">
        <v>1940</v>
      </c>
      <c r="H908" s="4" t="s">
        <v>181</v>
      </c>
      <c r="I908" s="4"/>
      <c r="J908" s="4"/>
      <c r="K908" s="4"/>
      <c r="L908" s="4" t="s">
        <v>975</v>
      </c>
      <c r="M908" s="4" t="s">
        <v>11719</v>
      </c>
      <c r="N908" s="4" t="s">
        <v>5973</v>
      </c>
      <c r="O908" s="4">
        <v>1979</v>
      </c>
      <c r="P908" s="4" t="s">
        <v>11720</v>
      </c>
      <c r="Q908" s="4" t="s">
        <v>11447</v>
      </c>
      <c r="R908" s="22"/>
      <c r="S908" s="4" t="s">
        <v>9398</v>
      </c>
      <c r="T908" s="4" t="str">
        <f>IFERROR(VLOOKUP(UPPER(S908),LandGrants[],7,FALSE),"")</f>
        <v>1751-03</v>
      </c>
      <c r="U908" s="4" t="str">
        <f>IFERROR(VLOOKUP(S908,LandGrants[],9,FALSE),"")</f>
        <v xml:space="preserve"> Philemon  Dorsey</v>
      </c>
      <c r="V908" s="5"/>
      <c r="W908" s="5"/>
      <c r="X908" s="5"/>
      <c r="Y908" s="5"/>
      <c r="Z908" s="5"/>
      <c r="AA908" s="5"/>
      <c r="AB908" s="5"/>
      <c r="AC908" s="5">
        <f>VALUE(SUBSTITUTE(SUBSTITUTE(SUBSTITUTE(RIGHT(B908,4),"HO",""),"O",""),"-",""))</f>
        <v>294</v>
      </c>
      <c r="AD908" s="5"/>
      <c r="AE908" s="5" t="str">
        <f>IF(ISBLANK(M908),"",IF(ISBLANK(N908),"",N908 &amp; " ") &amp; M908 &amp; " built in " &amp;R908 &amp; " on a tract of land called " &amp; S908 &amp; " patented by " &amp; TRIM(T908) &amp; " in " &amp; U908 &amp; ";  Original owner(s): " &amp; Q908)</f>
        <v>Privately-owned 2-story 5x1 bay frame house built in  on a tract of land called Vanity Mount - Resurveyed patented by 1751-03 in  Philemon  Dorsey;  Original owner(s): Allen Bowie Davis</v>
      </c>
      <c r="AF908" s="5" t="str">
        <f>"https://mht.maryland.gov/secure/medusa/PDF/Howard/"&amp;B908&amp;".pdf"</f>
        <v>https://mht.maryland.gov/secure/medusa/PDF/Howard/HO-294.pdf</v>
      </c>
    </row>
    <row r="909" spans="1:32" ht="57.6" x14ac:dyDescent="0.55000000000000004">
      <c r="A909" s="103" t="str">
        <f>HYPERLINK(AF909,B909)</f>
        <v>HO-1052</v>
      </c>
      <c r="B909" t="s">
        <v>2543</v>
      </c>
      <c r="C909">
        <f>IFERROR(VALUE(SUBSTITUTE(B909,"HO-","")),9999)</f>
        <v>1052</v>
      </c>
      <c r="D909" s="4" t="s">
        <v>2544</v>
      </c>
      <c r="E909" s="4" t="s">
        <v>2545</v>
      </c>
      <c r="F909" s="22" t="s">
        <v>3498</v>
      </c>
      <c r="G909" s="4" t="s">
        <v>2798</v>
      </c>
      <c r="H909" s="4" t="s">
        <v>61</v>
      </c>
      <c r="I909" s="4" t="s">
        <v>136</v>
      </c>
      <c r="J909" s="4"/>
      <c r="K909" s="4"/>
      <c r="L909" s="4" t="s">
        <v>975</v>
      </c>
      <c r="M909" s="4"/>
      <c r="N909" s="4"/>
      <c r="O909" s="4"/>
      <c r="P909" s="4"/>
      <c r="Q909" s="4"/>
      <c r="R909" s="22"/>
      <c r="S909" s="4"/>
      <c r="T909" s="4" t="str">
        <f>IFERROR(VLOOKUP(UPPER(S909),LandGrants[],7,FALSE),"")</f>
        <v/>
      </c>
      <c r="U909" s="4" t="str">
        <f>IFERROR(VLOOKUP(S909,LandGrants[],9,FALSE),"")</f>
        <v/>
      </c>
      <c r="V909" s="5"/>
      <c r="W909" s="5"/>
      <c r="X909" s="5"/>
      <c r="Y909" s="5"/>
      <c r="Z909" s="5"/>
      <c r="AA909" s="5"/>
      <c r="AB909" s="5"/>
      <c r="AC909" s="5">
        <f>VALUE(SUBSTITUTE(SUBSTITUTE(SUBSTITUTE(RIGHT(B909,4),"HO",""),"O",""),"-",""))</f>
        <v>1052</v>
      </c>
      <c r="AD909" s="5"/>
      <c r="AE909" s="5" t="str">
        <f>IF(ISBLANK(M909),"",IF(ISBLANK(N909),"",N909 &amp; " ") &amp; M909 &amp; " built in " &amp;R909 &amp; " on a tract of land called " &amp; S909 &amp; " patented by " &amp; TRIM(T909) &amp; " in " &amp; U909 &amp; ";  Original owner(s): " &amp; Q909)</f>
        <v/>
      </c>
      <c r="AF909" s="5" t="str">
        <f>"https://mht.maryland.gov/secure/medusa/PDF/Howard/"&amp;B909&amp;".pdf"</f>
        <v>https://mht.maryland.gov/secure/medusa/PDF/Howard/HO-1052.pdf</v>
      </c>
    </row>
    <row r="910" spans="1:32" ht="57.6" x14ac:dyDescent="0.55000000000000004">
      <c r="A910" s="103" t="str">
        <f>HYPERLINK(AF910,B910)</f>
        <v>HO-1098</v>
      </c>
      <c r="B910" t="s">
        <v>2546</v>
      </c>
      <c r="C910">
        <f>IFERROR(VALUE(SUBSTITUTE(B910,"HO-","")),9999)</f>
        <v>1098</v>
      </c>
      <c r="D910" s="4" t="s">
        <v>2547</v>
      </c>
      <c r="E910" s="4" t="s">
        <v>2548</v>
      </c>
      <c r="F910" s="22" t="s">
        <v>3499</v>
      </c>
      <c r="G910" s="4" t="s">
        <v>2140</v>
      </c>
      <c r="H910" s="4" t="s">
        <v>204</v>
      </c>
      <c r="I910" s="4" t="s">
        <v>136</v>
      </c>
      <c r="J910" s="4"/>
      <c r="K910" s="4"/>
      <c r="L910" s="4" t="s">
        <v>2581</v>
      </c>
      <c r="M910" s="4"/>
      <c r="N910" s="4"/>
      <c r="O910" s="4"/>
      <c r="P910" s="4"/>
      <c r="Q910" s="4"/>
      <c r="R910" s="22"/>
      <c r="S910" s="4"/>
      <c r="T910" s="4" t="str">
        <f>IFERROR(VLOOKUP(UPPER(S910),LandGrants[],7,FALSE),"")</f>
        <v/>
      </c>
      <c r="U910" s="4" t="str">
        <f>IFERROR(VLOOKUP(S910,LandGrants[],9,FALSE),"")</f>
        <v/>
      </c>
      <c r="V910" s="5"/>
      <c r="W910" s="5"/>
      <c r="X910" s="5"/>
      <c r="Y910" s="5"/>
      <c r="Z910" s="5"/>
      <c r="AA910" s="5"/>
      <c r="AB910" s="5"/>
      <c r="AC910" s="5">
        <f>VALUE(SUBSTITUTE(SUBSTITUTE(SUBSTITUTE(RIGHT(B910,4),"HO",""),"O",""),"-",""))</f>
        <v>1098</v>
      </c>
      <c r="AD910" s="5"/>
      <c r="AE910" s="5" t="str">
        <f>IF(ISBLANK(M910),"",IF(ISBLANK(N910),"",N910 &amp; " ") &amp; M910 &amp; " built in " &amp;R910 &amp; " on a tract of land called " &amp; S910 &amp; " patented by " &amp; TRIM(T910) &amp; " in " &amp; U910 &amp; ";  Original owner(s): " &amp; Q910)</f>
        <v/>
      </c>
      <c r="AF910" s="5" t="str">
        <f>"https://mht.maryland.gov/secure/medusa/PDF/Howard/"&amp;B910&amp;".pdf"</f>
        <v>https://mht.maryland.gov/secure/medusa/PDF/Howard/HO-1098.pdf</v>
      </c>
    </row>
    <row r="911" spans="1:32" ht="57.6" x14ac:dyDescent="0.55000000000000004">
      <c r="A911" s="103" t="str">
        <f>HYPERLINK(AF911,B911)</f>
        <v>HO-425</v>
      </c>
      <c r="B911" t="s">
        <v>2549</v>
      </c>
      <c r="C911">
        <f>IFERROR(VALUE(SUBSTITUTE(B911,"HO-","")),9999)</f>
        <v>425</v>
      </c>
      <c r="D911" s="4" t="s">
        <v>2550</v>
      </c>
      <c r="E911" s="4" t="s">
        <v>2551</v>
      </c>
      <c r="F911" s="22" t="s">
        <v>3500</v>
      </c>
      <c r="G911" s="4" t="s">
        <v>3501</v>
      </c>
      <c r="H911" s="4" t="s">
        <v>333</v>
      </c>
      <c r="I911" s="4"/>
      <c r="J911" s="4"/>
      <c r="K911" s="4"/>
      <c r="L911" s="4" t="s">
        <v>2585</v>
      </c>
      <c r="M911" s="4"/>
      <c r="N911" s="4"/>
      <c r="O911" s="4"/>
      <c r="P911" s="4"/>
      <c r="Q911" s="4"/>
      <c r="R911" s="22"/>
      <c r="S911" s="4"/>
      <c r="T911" s="4" t="str">
        <f>IFERROR(VLOOKUP(UPPER(S911),LandGrants[],7,FALSE),"")</f>
        <v/>
      </c>
      <c r="U911" s="4" t="str">
        <f>IFERROR(VLOOKUP(S911,LandGrants[],9,FALSE),"")</f>
        <v/>
      </c>
      <c r="V911" s="5"/>
      <c r="W911" s="5"/>
      <c r="X911" s="5"/>
      <c r="Y911" s="5"/>
      <c r="Z911" s="5"/>
      <c r="AA911" s="5"/>
      <c r="AB911" s="5"/>
      <c r="AC911" s="5">
        <f>VALUE(SUBSTITUTE(SUBSTITUTE(SUBSTITUTE(RIGHT(B911,4),"HO",""),"O",""),"-",""))</f>
        <v>425</v>
      </c>
      <c r="AD911" s="5"/>
      <c r="AE911" s="5" t="str">
        <f>IF(ISBLANK(M911),"",IF(ISBLANK(N911),"",N911 &amp; " ") &amp; M911 &amp; " built in " &amp;R911 &amp; " on a tract of land called " &amp; S911 &amp; " patented by " &amp; TRIM(T911) &amp; " in " &amp; U911 &amp; ";  Original owner(s): " &amp; Q911)</f>
        <v/>
      </c>
      <c r="AF911" s="5" t="str">
        <f>"https://mht.maryland.gov/secure/medusa/PDF/Howard/"&amp;B911&amp;".pdf"</f>
        <v>https://mht.maryland.gov/secure/medusa/PDF/Howard/HO-425.pdf</v>
      </c>
    </row>
    <row r="912" spans="1:32" ht="57.6" x14ac:dyDescent="0.55000000000000004">
      <c r="A912" s="103" t="str">
        <f>HYPERLINK(AF912,B912)</f>
        <v>HO-295</v>
      </c>
      <c r="B912" t="s">
        <v>2552</v>
      </c>
      <c r="C912">
        <f>IFERROR(VALUE(SUBSTITUTE(B912,"HO-","")),9999)</f>
        <v>295</v>
      </c>
      <c r="D912" s="4" t="s">
        <v>2553</v>
      </c>
      <c r="E912" s="4" t="s">
        <v>2554</v>
      </c>
      <c r="F912" s="22" t="s">
        <v>3502</v>
      </c>
      <c r="G912" s="4" t="s">
        <v>2827</v>
      </c>
      <c r="H912" s="4" t="s">
        <v>78</v>
      </c>
      <c r="I912" s="4"/>
      <c r="J912" s="4"/>
      <c r="K912" s="4"/>
      <c r="L912" s="4" t="s">
        <v>975</v>
      </c>
      <c r="M912" s="4"/>
      <c r="N912" s="4"/>
      <c r="O912" s="4"/>
      <c r="P912" s="4"/>
      <c r="Q912" s="4"/>
      <c r="R912" s="22"/>
      <c r="S912" s="4"/>
      <c r="T912" s="4" t="str">
        <f>IFERROR(VLOOKUP(UPPER(S912),LandGrants[],7,FALSE),"")</f>
        <v/>
      </c>
      <c r="U912" s="4" t="str">
        <f>IFERROR(VLOOKUP(S912,LandGrants[],9,FALSE),"")</f>
        <v/>
      </c>
      <c r="V912" s="5"/>
      <c r="W912" s="5"/>
      <c r="X912" s="5"/>
      <c r="Y912" s="5"/>
      <c r="Z912" s="5"/>
      <c r="AA912" s="5"/>
      <c r="AB912" s="5"/>
      <c r="AC912" s="5">
        <f>VALUE(SUBSTITUTE(SUBSTITUTE(SUBSTITUTE(RIGHT(B912,4),"HO",""),"O",""),"-",""))</f>
        <v>295</v>
      </c>
      <c r="AD912" s="5"/>
      <c r="AE912" s="5" t="str">
        <f>IF(ISBLANK(M912),"",IF(ISBLANK(N912),"",N912 &amp; " ") &amp; M912 &amp; " built in " &amp;R912 &amp; " on a tract of land called " &amp; S912 &amp; " patented by " &amp; TRIM(T912) &amp; " in " &amp; U912 &amp; ";  Original owner(s): " &amp; Q912)</f>
        <v/>
      </c>
      <c r="AF912" s="5" t="str">
        <f>"https://mht.maryland.gov/secure/medusa/PDF/Howard/"&amp;B912&amp;".pdf"</f>
        <v>https://mht.maryland.gov/secure/medusa/PDF/Howard/HO-295.pdf</v>
      </c>
    </row>
    <row r="913" spans="1:32" ht="57.6" x14ac:dyDescent="0.55000000000000004">
      <c r="A913" s="103" t="str">
        <f>HYPERLINK(AF913,B913)</f>
        <v>HO-030</v>
      </c>
      <c r="B913" t="s">
        <v>10176</v>
      </c>
      <c r="C913">
        <f>IFERROR(VALUE(SUBSTITUTE(B913,"HO-","")),9999)</f>
        <v>30</v>
      </c>
      <c r="D913" s="4" t="s">
        <v>24</v>
      </c>
      <c r="E913" s="4" t="s">
        <v>2555</v>
      </c>
      <c r="F913" s="22" t="s">
        <v>2585</v>
      </c>
      <c r="G913" s="4" t="s">
        <v>2555</v>
      </c>
      <c r="H913" s="4" t="s">
        <v>71</v>
      </c>
      <c r="I913" s="4" t="s">
        <v>136</v>
      </c>
      <c r="J913" s="4" t="s">
        <v>136</v>
      </c>
      <c r="K913" s="4"/>
      <c r="L913" s="4" t="s">
        <v>2585</v>
      </c>
      <c r="M913" s="4"/>
      <c r="N913" s="4"/>
      <c r="O913" s="4"/>
      <c r="P913" s="4"/>
      <c r="Q913" s="4"/>
      <c r="R913" s="22"/>
      <c r="S913" s="4"/>
      <c r="T913" s="4" t="str">
        <f>IFERROR(VLOOKUP(UPPER(S913),LandGrants[],7,FALSE),"")</f>
        <v/>
      </c>
      <c r="U913" s="4" t="str">
        <f>IFERROR(VLOOKUP(S913,LandGrants[],9,FALSE),"")</f>
        <v/>
      </c>
      <c r="V913" s="5"/>
      <c r="W913" s="5"/>
      <c r="X913" s="5"/>
      <c r="Y913" s="5"/>
      <c r="Z913" s="5"/>
      <c r="AA913" s="5"/>
      <c r="AB913" s="5"/>
      <c r="AC913" s="5">
        <f>VALUE(SUBSTITUTE(SUBSTITUTE(SUBSTITUTE(RIGHT(B913,4),"HO",""),"O",""),"-",""))</f>
        <v>30</v>
      </c>
      <c r="AD913" s="5"/>
      <c r="AE913" s="5" t="str">
        <f>IF(ISBLANK(M913),"",IF(ISBLANK(N913),"",N913 &amp; " ") &amp; M913 &amp; " built in " &amp;R913 &amp; " on a tract of land called " &amp; S913 &amp; " patented by " &amp; TRIM(T913) &amp; " in " &amp; U913 &amp; ";  Original owner(s): " &amp; Q913)</f>
        <v/>
      </c>
      <c r="AF913" s="5" t="str">
        <f>"https://mht.maryland.gov/secure/medusa/PDF/Howard/"&amp;B913&amp;".pdf"</f>
        <v>https://mht.maryland.gov/secure/medusa/PDF/Howard/HO-030.pdf</v>
      </c>
    </row>
    <row r="914" spans="1:32" ht="57.6" x14ac:dyDescent="0.55000000000000004">
      <c r="A914" s="103" t="str">
        <f>HYPERLINK(AF914,B914)</f>
        <v>HO-048</v>
      </c>
      <c r="B914" t="s">
        <v>10194</v>
      </c>
      <c r="C914">
        <f>IFERROR(VALUE(SUBSTITUTE(B914,"HO-","")),9999)</f>
        <v>48</v>
      </c>
      <c r="D914" s="4" t="s">
        <v>2556</v>
      </c>
      <c r="E914" s="4" t="s">
        <v>2557</v>
      </c>
      <c r="F914" s="22" t="s">
        <v>3503</v>
      </c>
      <c r="G914" s="4" t="s">
        <v>578</v>
      </c>
      <c r="H914" s="4" t="s">
        <v>40</v>
      </c>
      <c r="I914" s="4"/>
      <c r="J914" s="4"/>
      <c r="K914" s="4"/>
      <c r="L914" s="4" t="s">
        <v>975</v>
      </c>
      <c r="M914" s="4" t="s">
        <v>10252</v>
      </c>
      <c r="N914" s="4" t="s">
        <v>2604</v>
      </c>
      <c r="O914" s="4">
        <v>1995</v>
      </c>
      <c r="P914" s="4"/>
      <c r="Q914" s="4" t="s">
        <v>10254</v>
      </c>
      <c r="R914" s="22" t="s">
        <v>10253</v>
      </c>
      <c r="S914" s="4"/>
      <c r="T914" s="4" t="str">
        <f>IFERROR(VLOOKUP(UPPER(S914),LandGrants[],7,FALSE),"")</f>
        <v/>
      </c>
      <c r="U914" s="4" t="str">
        <f>IFERROR(VLOOKUP(S914,LandGrants[],9,FALSE),"")</f>
        <v/>
      </c>
      <c r="V914" s="5"/>
      <c r="W914" s="5"/>
      <c r="X914" s="5"/>
      <c r="Y914" s="5"/>
      <c r="Z914" s="5"/>
      <c r="AA914" s="5"/>
      <c r="AB914" s="5"/>
      <c r="AC914" s="5">
        <f>VALUE(SUBSTITUTE(SUBSTITUTE(SUBSTITUTE(RIGHT(B914,4),"HO",""),"O",""),"-",""))</f>
        <v>48</v>
      </c>
      <c r="AD914" s="5"/>
      <c r="AE914" s="5" t="str">
        <f>IF(ISBLANK(M914),"",IF(ISBLANK(N914),"",N914 &amp; " ") &amp; M914 &amp; " built in " &amp;R914 &amp; " on a tract of land called " &amp; S914 &amp; " patented by " &amp; TRIM(T914) &amp; " in " &amp; U914 &amp; ";  Original owner(s): " &amp; Q914)</f>
        <v>Razed 3-story stone 3x3 bay gable-roofed house built in 1850 on a tract of land called  patented by  in ;  Original owner(s): Thomas Beale Dorsey built the house on either Upton Park or Rebeccas Lot</v>
      </c>
      <c r="AF914" s="5" t="str">
        <f>"https://mht.maryland.gov/secure/medusa/PDF/Howard/"&amp;B914&amp;".pdf"</f>
        <v>https://mht.maryland.gov/secure/medusa/PDF/Howard/HO-048.pdf</v>
      </c>
    </row>
    <row r="915" spans="1:32" ht="57.6" x14ac:dyDescent="0.55000000000000004">
      <c r="A915" s="103" t="str">
        <f>HYPERLINK(AF915,B915)</f>
        <v>HO-411</v>
      </c>
      <c r="B915" t="s">
        <v>2558</v>
      </c>
      <c r="C915">
        <f>IFERROR(VALUE(SUBSTITUTE(B915,"HO-","")),9999)</f>
        <v>411</v>
      </c>
      <c r="D915" s="4" t="s">
        <v>2559</v>
      </c>
      <c r="E915" s="4" t="s">
        <v>2560</v>
      </c>
      <c r="F915" s="22" t="s">
        <v>2585</v>
      </c>
      <c r="G915" s="4" t="s">
        <v>2560</v>
      </c>
      <c r="H915" s="4" t="s">
        <v>71</v>
      </c>
      <c r="I915" s="4" t="s">
        <v>136</v>
      </c>
      <c r="J915" s="4"/>
      <c r="K915" s="4"/>
      <c r="L915" s="4" t="s">
        <v>975</v>
      </c>
      <c r="M915" s="4"/>
      <c r="N915" s="4"/>
      <c r="O915" s="4"/>
      <c r="P915" s="4"/>
      <c r="Q915" s="4"/>
      <c r="R915" s="22"/>
      <c r="S915" s="4"/>
      <c r="T915" s="4" t="str">
        <f>IFERROR(VLOOKUP(UPPER(S915),LandGrants[],7,FALSE),"")</f>
        <v/>
      </c>
      <c r="U915" s="4" t="str">
        <f>IFERROR(VLOOKUP(S915,LandGrants[],9,FALSE),"")</f>
        <v/>
      </c>
      <c r="V915" s="5"/>
      <c r="W915" s="5"/>
      <c r="X915" s="5"/>
      <c r="Y915" s="5"/>
      <c r="Z915" s="5"/>
      <c r="AA915" s="5"/>
      <c r="AB915" s="5"/>
      <c r="AC915" s="5">
        <f>VALUE(SUBSTITUTE(SUBSTITUTE(SUBSTITUTE(RIGHT(B915,4),"HO",""),"O",""),"-",""))</f>
        <v>411</v>
      </c>
      <c r="AD915" s="5"/>
      <c r="AE915" s="5" t="str">
        <f>IF(ISBLANK(M915),"",IF(ISBLANK(N915),"",N915 &amp; " ") &amp; M915 &amp; " built in " &amp;R915 &amp; " on a tract of land called " &amp; S915 &amp; " patented by " &amp; TRIM(T915) &amp; " in " &amp; U915 &amp; ";  Original owner(s): " &amp; Q915)</f>
        <v/>
      </c>
      <c r="AF915" s="5" t="str">
        <f>"https://mht.maryland.gov/secure/medusa/PDF/Howard/"&amp;B915&amp;".pdf"</f>
        <v>https://mht.maryland.gov/secure/medusa/PDF/Howard/HO-411.pdf</v>
      </c>
    </row>
    <row r="916" spans="1:32" ht="57.6" x14ac:dyDescent="0.55000000000000004">
      <c r="A916" s="103" t="str">
        <f>HYPERLINK(AF916,B916)</f>
        <v>HO-396</v>
      </c>
      <c r="B916" t="s">
        <v>2561</v>
      </c>
      <c r="C916">
        <f>IFERROR(VALUE(SUBSTITUTE(B916,"HO-","")),9999)</f>
        <v>396</v>
      </c>
      <c r="D916" s="4" t="s">
        <v>2562</v>
      </c>
      <c r="E916" s="4" t="s">
        <v>2563</v>
      </c>
      <c r="F916" s="22" t="s">
        <v>3504</v>
      </c>
      <c r="G916" s="4" t="s">
        <v>2096</v>
      </c>
      <c r="H916" s="4" t="s">
        <v>40</v>
      </c>
      <c r="I916" s="4"/>
      <c r="J916" s="4"/>
      <c r="K916" s="4"/>
      <c r="L916" s="4" t="s">
        <v>975</v>
      </c>
      <c r="M916" s="4"/>
      <c r="N916" s="4"/>
      <c r="O916" s="4"/>
      <c r="P916" s="4"/>
      <c r="Q916" s="4"/>
      <c r="R916" s="22"/>
      <c r="S916" s="4"/>
      <c r="T916" s="4" t="str">
        <f>IFERROR(VLOOKUP(UPPER(S916),LandGrants[],7,FALSE),"")</f>
        <v/>
      </c>
      <c r="U916" s="4" t="str">
        <f>IFERROR(VLOOKUP(S916,LandGrants[],9,FALSE),"")</f>
        <v/>
      </c>
      <c r="V916" s="5"/>
      <c r="W916" s="5"/>
      <c r="X916" s="5"/>
      <c r="Y916" s="5"/>
      <c r="Z916" s="5"/>
      <c r="AA916" s="5"/>
      <c r="AB916" s="5"/>
      <c r="AC916" s="5">
        <f>VALUE(SUBSTITUTE(SUBSTITUTE(SUBSTITUTE(RIGHT(B916,4),"HO",""),"O",""),"-",""))</f>
        <v>396</v>
      </c>
      <c r="AD916" s="5"/>
      <c r="AE916" s="5" t="str">
        <f>IF(ISBLANK(M916),"",IF(ISBLANK(N916),"",N916 &amp; " ") &amp; M916 &amp; " built in " &amp;R916 &amp; " on a tract of land called " &amp; S916 &amp; " patented by " &amp; TRIM(T916) &amp; " in " &amp; U916 &amp; ";  Original owner(s): " &amp; Q916)</f>
        <v/>
      </c>
      <c r="AF916" s="5" t="str">
        <f>"https://mht.maryland.gov/secure/medusa/PDF/Howard/"&amp;B916&amp;".pdf"</f>
        <v>https://mht.maryland.gov/secure/medusa/PDF/Howard/HO-396.pdf</v>
      </c>
    </row>
    <row r="917" spans="1:32" ht="57.6" x14ac:dyDescent="0.55000000000000004">
      <c r="A917" s="103" t="str">
        <f>HYPERLINK(AF917,B917)</f>
        <v>HO-427</v>
      </c>
      <c r="B917" t="s">
        <v>2564</v>
      </c>
      <c r="C917">
        <f>IFERROR(VALUE(SUBSTITUTE(B917,"HO-","")),9999)</f>
        <v>427</v>
      </c>
      <c r="D917" s="4" t="s">
        <v>2565</v>
      </c>
      <c r="E917" s="4" t="s">
        <v>2566</v>
      </c>
      <c r="F917" s="22" t="s">
        <v>2585</v>
      </c>
      <c r="G917" s="4" t="s">
        <v>2566</v>
      </c>
      <c r="H917" s="4" t="s">
        <v>71</v>
      </c>
      <c r="I917" s="4"/>
      <c r="J917" s="4"/>
      <c r="K917" s="4"/>
      <c r="L917" s="4" t="s">
        <v>975</v>
      </c>
      <c r="M917" s="4"/>
      <c r="N917" s="4"/>
      <c r="O917" s="4"/>
      <c r="P917" s="4"/>
      <c r="Q917" s="4"/>
      <c r="R917" s="22"/>
      <c r="S917" s="4"/>
      <c r="T917" s="4" t="str">
        <f>IFERROR(VLOOKUP(UPPER(S917),LandGrants[],7,FALSE),"")</f>
        <v/>
      </c>
      <c r="U917" s="4" t="str">
        <f>IFERROR(VLOOKUP(S917,LandGrants[],9,FALSE),"")</f>
        <v/>
      </c>
      <c r="V917" s="5"/>
      <c r="W917" s="5"/>
      <c r="X917" s="5"/>
      <c r="Y917" s="5"/>
      <c r="Z917" s="5"/>
      <c r="AA917" s="5"/>
      <c r="AB917" s="5"/>
      <c r="AC917" s="5">
        <f>VALUE(SUBSTITUTE(SUBSTITUTE(SUBSTITUTE(RIGHT(B917,4),"HO",""),"O",""),"-",""))</f>
        <v>427</v>
      </c>
      <c r="AD917" s="5"/>
      <c r="AE917" s="5" t="str">
        <f>IF(ISBLANK(M917),"",IF(ISBLANK(N917),"",N917 &amp; " ") &amp; M917 &amp; " built in " &amp;R917 &amp; " on a tract of land called " &amp; S917 &amp; " patented by " &amp; TRIM(T917) &amp; " in " &amp; U917 &amp; ";  Original owner(s): " &amp; Q917)</f>
        <v/>
      </c>
      <c r="AF917" s="5" t="str">
        <f>"https://mht.maryland.gov/secure/medusa/PDF/Howard/"&amp;B917&amp;".pdf"</f>
        <v>https://mht.maryland.gov/secure/medusa/PDF/Howard/HO-427.pdf</v>
      </c>
    </row>
    <row r="918" spans="1:32" ht="100.8" x14ac:dyDescent="0.55000000000000004">
      <c r="A918" s="103" t="str">
        <f>HYPERLINK(AF918,B918)</f>
        <v>HO-039</v>
      </c>
      <c r="B918" t="s">
        <v>10185</v>
      </c>
      <c r="C918">
        <f>IFERROR(VALUE(SUBSTITUTE(B918,"HO-","")),9999)</f>
        <v>39</v>
      </c>
      <c r="D918" s="4" t="s">
        <v>2567</v>
      </c>
      <c r="E918" s="4" t="s">
        <v>2568</v>
      </c>
      <c r="F918" s="22" t="s">
        <v>2585</v>
      </c>
      <c r="G918" s="4" t="s">
        <v>2568</v>
      </c>
      <c r="H918" s="4" t="s">
        <v>71</v>
      </c>
      <c r="I918" s="4" t="s">
        <v>136</v>
      </c>
      <c r="J918" s="4"/>
      <c r="K918" s="4"/>
      <c r="L918" s="4" t="s">
        <v>975</v>
      </c>
      <c r="M918" s="4" t="s">
        <v>10415</v>
      </c>
      <c r="N918" s="4" t="s">
        <v>5973</v>
      </c>
      <c r="O918" s="4">
        <v>1991</v>
      </c>
      <c r="P918" s="4" t="s">
        <v>10416</v>
      </c>
      <c r="Q918" s="4" t="s">
        <v>10413</v>
      </c>
      <c r="R918" s="22" t="s">
        <v>10412</v>
      </c>
      <c r="S918" s="4" t="s">
        <v>8889</v>
      </c>
      <c r="T918" s="4" t="str">
        <f>IFERROR(VLOOKUP(UPPER(S918),LandGrants[],7,FALSE),"")</f>
        <v/>
      </c>
      <c r="U918" s="4" t="str">
        <f>IFERROR(VLOOKUP(S918,LandGrants[],9,FALSE),"")</f>
        <v xml:space="preserve"> Henry Ridgely</v>
      </c>
      <c r="V918" s="5" t="s">
        <v>10414</v>
      </c>
      <c r="W918" s="5"/>
      <c r="X918" s="5"/>
      <c r="Y918" s="5"/>
      <c r="Z918" s="5"/>
      <c r="AA918" s="5"/>
      <c r="AB918" s="5"/>
      <c r="AC918" s="5">
        <f>VALUE(SUBSTITUTE(SUBSTITUTE(SUBSTITUTE(RIGHT(B918,4),"HO",""),"O",""),"-",""))</f>
        <v>39</v>
      </c>
      <c r="AD918" s="5"/>
      <c r="AE918" s="5" t="str">
        <f>IF(ISBLANK(M918),"",IF(ISBLANK(N918),"",N918 &amp; " ") &amp; M918 &amp; " built in " &amp;R918 &amp; " on a tract of land called " &amp; S918 &amp; " patented by " &amp; TRIM(T918) &amp; " in " &amp; U918 &amp; ";  Original owner(s): " &amp; Q918)</f>
        <v>Privately-owned 2-story 5x1 bay stone house with additions built in 1755-1767 on a tract of land called Ridgelys Neck patented by  in  Henry Ridgely;  Original owner(s): Mrs. Elizabeth Warfield Ridgely, daughter of Benjamin Warfield who surveyed Wincopin Neck, and wife of the 3rd Col. Henry Ridgely; later Rezin Warfield son of Alexander son of Richard who was the brother of Benjamin</v>
      </c>
      <c r="AF918" s="5" t="str">
        <f>"https://mht.maryland.gov/secure/medusa/PDF/Howard/"&amp;B918&amp;".pdf"</f>
        <v>https://mht.maryland.gov/secure/medusa/PDF/Howard/HO-039.pdf</v>
      </c>
    </row>
    <row r="919" spans="1:32" ht="57.6" x14ac:dyDescent="0.55000000000000004">
      <c r="A919" s="103" t="str">
        <f>HYPERLINK(AF919,B919)</f>
        <v>HO-528</v>
      </c>
      <c r="B919" t="s">
        <v>2569</v>
      </c>
      <c r="C919">
        <f>IFERROR(VALUE(SUBSTITUTE(B919,"HO-","")),9999)</f>
        <v>528</v>
      </c>
      <c r="D919" s="4" t="s">
        <v>2570</v>
      </c>
      <c r="E919" s="4" t="s">
        <v>2571</v>
      </c>
      <c r="F919" s="22" t="s">
        <v>3505</v>
      </c>
      <c r="G919" s="4" t="s">
        <v>408</v>
      </c>
      <c r="H919" s="4" t="s">
        <v>40</v>
      </c>
      <c r="I919" s="4"/>
      <c r="J919" s="4"/>
      <c r="K919" s="4"/>
      <c r="L919" s="4" t="s">
        <v>975</v>
      </c>
      <c r="M919" s="4"/>
      <c r="N919" s="4"/>
      <c r="O919" s="4"/>
      <c r="P919" s="4"/>
      <c r="Q919" s="4"/>
      <c r="R919" s="22"/>
      <c r="S919" s="4"/>
      <c r="T919" s="4" t="str">
        <f>IFERROR(VLOOKUP(UPPER(S919),LandGrants[],7,FALSE),"")</f>
        <v/>
      </c>
      <c r="U919" s="4" t="str">
        <f>IFERROR(VLOOKUP(S919,LandGrants[],9,FALSE),"")</f>
        <v/>
      </c>
      <c r="V919" s="5"/>
      <c r="W919" s="5"/>
      <c r="X919" s="5"/>
      <c r="Y919" s="5"/>
      <c r="Z919" s="5"/>
      <c r="AA919" s="5"/>
      <c r="AB919" s="5"/>
      <c r="AC919" s="5">
        <f>VALUE(SUBSTITUTE(SUBSTITUTE(SUBSTITUTE(RIGHT(B919,4),"HO",""),"O",""),"-",""))</f>
        <v>528</v>
      </c>
      <c r="AD919" s="5"/>
      <c r="AE919" s="5" t="str">
        <f>IF(ISBLANK(M919),"",IF(ISBLANK(N919),"",N919 &amp; " ") &amp; M919 &amp; " built in " &amp;R919 &amp; " on a tract of land called " &amp; S919 &amp; " patented by " &amp; TRIM(T919) &amp; " in " &amp; U919 &amp; ";  Original owner(s): " &amp; Q919)</f>
        <v/>
      </c>
      <c r="AF919" s="5" t="str">
        <f>"https://mht.maryland.gov/secure/medusa/PDF/Howard/"&amp;B919&amp;".pdf"</f>
        <v>https://mht.maryland.gov/secure/medusa/PDF/Howard/HO-528.pdf</v>
      </c>
    </row>
    <row r="920" spans="1:32" ht="57.6" x14ac:dyDescent="0.55000000000000004">
      <c r="A920" s="103" t="str">
        <f>HYPERLINK(AF920,B920)</f>
        <v>HO-470</v>
      </c>
      <c r="B920" t="s">
        <v>2572</v>
      </c>
      <c r="C920">
        <f>IFERROR(VALUE(SUBSTITUTE(B920,"HO-","")),9999)</f>
        <v>470</v>
      </c>
      <c r="D920" s="4" t="s">
        <v>2573</v>
      </c>
      <c r="E920" s="4" t="s">
        <v>126</v>
      </c>
      <c r="F920" s="22" t="s">
        <v>2585</v>
      </c>
      <c r="G920" s="4" t="s">
        <v>126</v>
      </c>
      <c r="H920" s="4" t="s">
        <v>36</v>
      </c>
      <c r="I920" s="4"/>
      <c r="J920" s="4"/>
      <c r="K920" s="4"/>
      <c r="L920" s="4" t="s">
        <v>2581</v>
      </c>
      <c r="M920" s="4"/>
      <c r="N920" s="4"/>
      <c r="O920" s="4"/>
      <c r="P920" s="4"/>
      <c r="Q920" s="4"/>
      <c r="R920" s="22"/>
      <c r="S920" s="4"/>
      <c r="T920" s="4" t="str">
        <f>IFERROR(VLOOKUP(UPPER(S920),LandGrants[],7,FALSE),"")</f>
        <v/>
      </c>
      <c r="U920" s="4" t="str">
        <f>IFERROR(VLOOKUP(S920,LandGrants[],9,FALSE),"")</f>
        <v/>
      </c>
      <c r="V920" s="5"/>
      <c r="W920" s="5"/>
      <c r="X920" s="5"/>
      <c r="Y920" s="5"/>
      <c r="Z920" s="5"/>
      <c r="AA920" s="5"/>
      <c r="AB920" s="5"/>
      <c r="AC920" s="5">
        <f>VALUE(SUBSTITUTE(SUBSTITUTE(SUBSTITUTE(RIGHT(B920,4),"HO",""),"O",""),"-",""))</f>
        <v>470</v>
      </c>
      <c r="AD920" s="5"/>
      <c r="AE920" s="5" t="str">
        <f>IF(ISBLANK(M920),"",IF(ISBLANK(N920),"",N920 &amp; " ") &amp; M920 &amp; " built in " &amp;R920 &amp; " on a tract of land called " &amp; S920 &amp; " patented by " &amp; TRIM(T920) &amp; " in " &amp; U920 &amp; ";  Original owner(s): " &amp; Q920)</f>
        <v/>
      </c>
      <c r="AF920" s="5" t="str">
        <f>"https://mht.maryland.gov/secure/medusa/PDF/Howard/"&amp;B920&amp;".pdf"</f>
        <v>https://mht.maryland.gov/secure/medusa/PDF/Howard/HO-470.pdf</v>
      </c>
    </row>
    <row r="921" spans="1:32" ht="57.6" x14ac:dyDescent="0.55000000000000004">
      <c r="A921" s="103" t="str">
        <f>HYPERLINK(AF921,B921)</f>
        <v>HO-234</v>
      </c>
      <c r="B921" t="s">
        <v>2574</v>
      </c>
      <c r="C921">
        <f>IFERROR(VALUE(SUBSTITUTE(B921,"HO-","")),9999)</f>
        <v>234</v>
      </c>
      <c r="D921" s="4" t="s">
        <v>2575</v>
      </c>
      <c r="E921" s="4" t="s">
        <v>2576</v>
      </c>
      <c r="F921" s="22" t="s">
        <v>3506</v>
      </c>
      <c r="G921" s="4" t="s">
        <v>3442</v>
      </c>
      <c r="H921" s="4" t="s">
        <v>78</v>
      </c>
      <c r="I921" s="4"/>
      <c r="J921" s="4"/>
      <c r="K921" s="4"/>
      <c r="L921" s="4" t="s">
        <v>975</v>
      </c>
      <c r="M921" s="4"/>
      <c r="N921" s="4"/>
      <c r="O921" s="4"/>
      <c r="P921" s="4"/>
      <c r="Q921" s="4"/>
      <c r="R921" s="22"/>
      <c r="S921" s="4"/>
      <c r="T921" s="4" t="str">
        <f>IFERROR(VLOOKUP(UPPER(S921),LandGrants[],7,FALSE),"")</f>
        <v/>
      </c>
      <c r="U921" s="4" t="str">
        <f>IFERROR(VLOOKUP(S921,LandGrants[],9,FALSE),"")</f>
        <v/>
      </c>
      <c r="V921" s="5"/>
      <c r="W921" s="5"/>
      <c r="X921" s="5"/>
      <c r="Y921" s="5"/>
      <c r="Z921" s="5"/>
      <c r="AA921" s="5"/>
      <c r="AB921" s="5"/>
      <c r="AC921" s="5">
        <f>VALUE(SUBSTITUTE(SUBSTITUTE(SUBSTITUTE(RIGHT(B921,4),"HO",""),"O",""),"-",""))</f>
        <v>234</v>
      </c>
      <c r="AD921" s="5"/>
      <c r="AE921" s="5" t="str">
        <f>IF(ISBLANK(M921),"",IF(ISBLANK(N921),"",N921 &amp; " ") &amp; M921 &amp; " built in " &amp;R921 &amp; " on a tract of land called " &amp; S921 &amp; " patented by " &amp; TRIM(T921) &amp; " in " &amp; U921 &amp; ";  Original owner(s): " &amp; Q921)</f>
        <v/>
      </c>
      <c r="AF921" s="5" t="str">
        <f>"https://mht.maryland.gov/secure/medusa/PDF/Howard/"&amp;B921&amp;".pdf"</f>
        <v>https://mht.maryland.gov/secure/medusa/PDF/Howard/HO-234.pdf</v>
      </c>
    </row>
  </sheetData>
  <hyperlinks>
    <hyperlink ref="W277" r:id="rId1"/>
    <hyperlink ref="X25" r:id="rId2"/>
    <hyperlink ref="Z25" r:id="rId3"/>
    <hyperlink ref="W72" r:id="rId4"/>
    <hyperlink ref="X72" r:id="rId5"/>
    <hyperlink ref="W63" r:id="rId6"/>
    <hyperlink ref="Z580" r:id="rId7"/>
    <hyperlink ref="W498" r:id="rId8"/>
    <hyperlink ref="Z498" r:id="rId9"/>
    <hyperlink ref="X498" r:id="rId10"/>
    <hyperlink ref="W159" r:id="rId11"/>
    <hyperlink ref="W162" r:id="rId12"/>
    <hyperlink ref="Z162" r:id="rId13"/>
    <hyperlink ref="W210" r:id="rId14"/>
    <hyperlink ref="W884" r:id="rId15"/>
    <hyperlink ref="Z884" r:id="rId16"/>
    <hyperlink ref="Z886" r:id="rId17"/>
    <hyperlink ref="W85" r:id="rId18"/>
    <hyperlink ref="X85" r:id="rId19"/>
    <hyperlink ref="W779" r:id="rId20"/>
    <hyperlink ref="W204" r:id="rId21"/>
    <hyperlink ref="X186" r:id="rId22"/>
    <hyperlink ref="W186" r:id="rId23"/>
    <hyperlink ref="W59" r:id="rId24"/>
    <hyperlink ref="Y460" r:id="rId25"/>
    <hyperlink ref="Y72" r:id="rId26"/>
    <hyperlink ref="Y85" r:id="rId27"/>
    <hyperlink ref="Y108" r:id="rId28"/>
    <hyperlink ref="Y159" r:id="rId29"/>
    <hyperlink ref="Y162" r:id="rId30"/>
    <hyperlink ref="Y210" r:id="rId31"/>
    <hyperlink ref="Y186" r:id="rId32"/>
    <hyperlink ref="Y498" r:id="rId33"/>
    <hyperlink ref="Y581" r:id="rId34"/>
    <hyperlink ref="Y779" r:id="rId35"/>
    <hyperlink ref="Y872" r:id="rId36"/>
    <hyperlink ref="Y884" r:id="rId37"/>
    <hyperlink ref="Y204" r:id="rId38"/>
    <hyperlink ref="Y551" r:id="rId39"/>
    <hyperlink ref="Z843" r:id="rId40"/>
    <hyperlink ref="W843" r:id="rId41"/>
    <hyperlink ref="Y843" r:id="rId42"/>
    <hyperlink ref="AA843" r:id="rId43"/>
    <hyperlink ref="W880" r:id="rId44"/>
    <hyperlink ref="W97" r:id="rId45"/>
    <hyperlink ref="Y97" r:id="rId46"/>
    <hyperlink ref="Y550" r:id="rId47"/>
    <hyperlink ref="Z550" r:id="rId48"/>
    <hyperlink ref="W550" r:id="rId49"/>
    <hyperlink ref="W233" r:id="rId50"/>
    <hyperlink ref="W232" r:id="rId51"/>
    <hyperlink ref="X232" r:id="rId52"/>
    <hyperlink ref="Z231" r:id="rId53"/>
    <hyperlink ref="W840" r:id="rId54"/>
    <hyperlink ref="W137" r:id="rId55"/>
    <hyperlink ref="W191" r:id="rId56"/>
    <hyperlink ref="W770" r:id="rId57"/>
    <hyperlink ref="W108" r:id="rId58"/>
    <hyperlink ref="W581" r:id="rId59"/>
    <hyperlink ref="W637" r:id="rId60"/>
    <hyperlink ref="W656" r:id="rId61"/>
    <hyperlink ref="W674" r:id="rId62"/>
    <hyperlink ref="W491" r:id="rId63"/>
    <hyperlink ref="W686" r:id="rId64"/>
    <hyperlink ref="W368" r:id="rId65"/>
    <hyperlink ref="W853" r:id="rId66"/>
    <hyperlink ref="W872" r:id="rId67"/>
    <hyperlink ref="W847" r:id="rId68"/>
    <hyperlink ref="W849" r:id="rId69"/>
    <hyperlink ref="W536" r:id="rId70"/>
    <hyperlink ref="Z637" r:id="rId71"/>
    <hyperlink ref="Z473" r:id="rId72"/>
    <hyperlink ref="AE2" r:id="rId73"/>
  </hyperlinks>
  <pageMargins left="0.7" right="0.7" top="0.75" bottom="0.75" header="0.3" footer="0.3"/>
  <pageSetup scale="75" orientation="landscape" horizontalDpi="0" verticalDpi="0" r:id="rId74"/>
  <tableParts count="1">
    <tablePart r:id="rId7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AV918"/>
  <sheetViews>
    <sheetView tabSelected="1" workbookViewId="0">
      <pane ySplit="5" topLeftCell="A6" activePane="bottomLeft" state="frozen"/>
      <selection pane="bottomLeft" activeCell="O8" sqref="O8"/>
    </sheetView>
  </sheetViews>
  <sheetFormatPr defaultRowHeight="14.4" x14ac:dyDescent="0.55000000000000004"/>
  <cols>
    <col min="1" max="1" width="26.7890625" customWidth="1"/>
    <col min="2" max="2" width="14.26171875" customWidth="1"/>
    <col min="3" max="4" width="16.62890625" customWidth="1"/>
    <col min="5" max="5" width="12.20703125" customWidth="1"/>
    <col min="6" max="7" width="11.3125" customWidth="1"/>
    <col min="8" max="9" width="16.89453125" customWidth="1"/>
    <col min="10" max="10" width="17.41796875" customWidth="1"/>
    <col min="11" max="11" width="11.05078125" customWidth="1"/>
    <col min="12" max="12" width="7.05078125" customWidth="1"/>
    <col min="13" max="13" width="10.83984375" customWidth="1"/>
    <col min="14" max="14" width="13.26171875" customWidth="1"/>
    <col min="15" max="15" width="9.1015625" customWidth="1"/>
    <col min="16" max="16" width="6.1015625" customWidth="1"/>
    <col min="17" max="17" width="7.68359375" customWidth="1"/>
    <col min="18" max="18" width="38.05078125" customWidth="1"/>
    <col min="19" max="19" width="13.83984375" customWidth="1"/>
    <col min="20" max="20" width="20.5234375" customWidth="1"/>
    <col min="21" max="21" width="19.1015625" customWidth="1"/>
    <col min="22" max="22" width="21.68359375" customWidth="1"/>
    <col min="23" max="23" width="17.62890625" customWidth="1"/>
    <col min="24" max="24" width="19.734375" customWidth="1"/>
    <col min="25" max="25" width="13.47265625" customWidth="1"/>
    <col min="26" max="26" width="13.26171875" customWidth="1"/>
    <col min="27" max="27" width="47.734375" customWidth="1"/>
    <col min="28" max="28" width="15.83984375" customWidth="1"/>
    <col min="29" max="29" width="20.89453125" customWidth="1"/>
    <col min="30" max="30" width="20" customWidth="1"/>
    <col min="31" max="31" width="8.83984375" customWidth="1"/>
    <col min="32" max="32" width="48.3125" customWidth="1"/>
    <col min="33" max="34" width="14.05078125" customWidth="1"/>
    <col min="35" max="35" width="19" customWidth="1"/>
    <col min="36" max="37" width="20.68359375" customWidth="1"/>
    <col min="38" max="38" width="10.41796875" customWidth="1"/>
    <col min="39" max="39" width="10.47265625" customWidth="1"/>
    <col min="40" max="40" width="11.9453125" customWidth="1"/>
    <col min="41" max="41" width="8.83984375" customWidth="1"/>
    <col min="42" max="42" width="27.89453125" customWidth="1"/>
    <col min="43" max="44" width="8.83984375" customWidth="1"/>
    <col min="45" max="45" width="47.3125" customWidth="1"/>
    <col min="46" max="46" width="6.47265625" customWidth="1"/>
  </cols>
  <sheetData>
    <row r="2" spans="1:48" ht="18.3" x14ac:dyDescent="0.7">
      <c r="A2" s="9" t="s">
        <v>3923</v>
      </c>
    </row>
    <row r="3" spans="1:48" x14ac:dyDescent="0.55000000000000004">
      <c r="A3" t="s">
        <v>3922</v>
      </c>
    </row>
    <row r="5" spans="1:48" ht="43.2" x14ac:dyDescent="0.55000000000000004">
      <c r="A5" s="7" t="s">
        <v>2594</v>
      </c>
      <c r="B5" s="7" t="s">
        <v>5496</v>
      </c>
      <c r="C5" s="7" t="s">
        <v>12537</v>
      </c>
      <c r="D5" s="7" t="s">
        <v>12536</v>
      </c>
      <c r="E5" s="7" t="s">
        <v>8336</v>
      </c>
      <c r="F5" s="7" t="s">
        <v>10098</v>
      </c>
      <c r="G5" s="7" t="s">
        <v>12549</v>
      </c>
      <c r="H5" s="7" t="s">
        <v>12541</v>
      </c>
      <c r="I5" s="7" t="s">
        <v>12542</v>
      </c>
      <c r="J5" s="7" t="s">
        <v>8335</v>
      </c>
      <c r="K5" s="7" t="s">
        <v>6958</v>
      </c>
      <c r="L5" s="7" t="s">
        <v>6959</v>
      </c>
      <c r="M5" s="7" t="s">
        <v>12551</v>
      </c>
      <c r="N5" s="7" t="s">
        <v>5695</v>
      </c>
      <c r="O5" s="7" t="s">
        <v>9649</v>
      </c>
      <c r="P5" s="7" t="s">
        <v>3535</v>
      </c>
      <c r="Q5" s="7" t="s">
        <v>4976</v>
      </c>
      <c r="R5" s="7" t="s">
        <v>4575</v>
      </c>
      <c r="S5" s="7" t="s">
        <v>4906</v>
      </c>
      <c r="T5" s="7" t="s">
        <v>6303</v>
      </c>
      <c r="U5" s="7" t="s">
        <v>2613</v>
      </c>
      <c r="V5" s="7" t="s">
        <v>9632</v>
      </c>
      <c r="W5" s="7" t="s">
        <v>8337</v>
      </c>
      <c r="X5" s="7" t="s">
        <v>9482</v>
      </c>
      <c r="Y5" s="7" t="s">
        <v>4315</v>
      </c>
      <c r="Z5" s="7" t="s">
        <v>4449</v>
      </c>
      <c r="AA5" s="7" t="s">
        <v>5497</v>
      </c>
      <c r="AB5" s="7" t="s">
        <v>5504</v>
      </c>
      <c r="AC5" s="56" t="s">
        <v>6665</v>
      </c>
      <c r="AD5" s="7" t="s">
        <v>6960</v>
      </c>
      <c r="AE5" s="7" t="s">
        <v>6961</v>
      </c>
      <c r="AF5" s="7" t="s">
        <v>6963</v>
      </c>
      <c r="AG5" s="7" t="s">
        <v>6962</v>
      </c>
      <c r="AH5" s="7" t="s">
        <v>11485</v>
      </c>
      <c r="AI5" s="7" t="s">
        <v>7818</v>
      </c>
      <c r="AJ5" s="7" t="s">
        <v>9776</v>
      </c>
      <c r="AK5" s="7" t="s">
        <v>11684</v>
      </c>
      <c r="AL5" s="7" t="s">
        <v>8783</v>
      </c>
      <c r="AM5" s="72" t="s">
        <v>8461</v>
      </c>
      <c r="AN5" s="7" t="s">
        <v>10378</v>
      </c>
      <c r="AO5" s="7" t="s">
        <v>10379</v>
      </c>
      <c r="AP5" s="7" t="s">
        <v>10380</v>
      </c>
      <c r="AQ5" s="7" t="s">
        <v>10743</v>
      </c>
      <c r="AR5" s="7" t="s">
        <v>10744</v>
      </c>
      <c r="AS5" s="7" t="s">
        <v>12529</v>
      </c>
      <c r="AT5" s="7" t="s">
        <v>9046</v>
      </c>
      <c r="AU5" s="7" t="s">
        <v>12532</v>
      </c>
      <c r="AV5" s="7" t="s">
        <v>12533</v>
      </c>
    </row>
    <row r="6" spans="1:48" ht="57.6" x14ac:dyDescent="0.55000000000000004">
      <c r="A6" s="43" t="s">
        <v>6613</v>
      </c>
      <c r="B6" s="42" t="str">
        <f>IFERROR(VLOOKUP(A6,MapGrantsTbl[Short Name], 1, FALSE),IFERROR(VLOOKUP(A6,MapGrantsTbl[Other Map Grant Name],1,FALSE),""))</f>
        <v>A CORK FOR THE EMPTY BOTTLE</v>
      </c>
      <c r="C6" s="43" t="s">
        <v>6268</v>
      </c>
      <c r="D6" s="43" t="str">
        <f>IF(ISBLANK(C6),"",IFERROR(RIGHT(C6,LEN(C6)-FIND(",",C6)) &amp; " " &amp; LEFT(C6,1) &amp; LOWER(MID(C6,2, FIND(",",C6)-2)),""))</f>
        <v xml:space="preserve"> James Calder</v>
      </c>
      <c r="E6" s="85" t="s">
        <v>10826</v>
      </c>
      <c r="F6" s="80" t="str">
        <f>RIGHT(E6,4)</f>
        <v>1770</v>
      </c>
      <c r="G6" s="80" t="str">
        <f>IF(ISBLANK(E6),"",F6&amp;"-"&amp;RIGHT("00" &amp; SUBSTITUTE(LEFT(E6,2),"/",""),2))</f>
        <v>1770-01</v>
      </c>
      <c r="H6" s="43" t="s">
        <v>6601</v>
      </c>
      <c r="I6" s="43" t="str">
        <f>IFERROR(RIGHT(H6,LEN(H6)-FIND(",",H6)) &amp; " " &amp; LEFT(H6,1) &amp; LOWER(MID(H6,2, FIND(",",H6)-2)),"")</f>
        <v xml:space="preserve"> John Gillis</v>
      </c>
      <c r="J6" s="42" t="str">
        <f>H6</f>
        <v>GILLIS, John</v>
      </c>
      <c r="K6" s="43" t="s">
        <v>6600</v>
      </c>
      <c r="L6" s="42" t="str">
        <f>RIGHT(K6,4)</f>
        <v>1771</v>
      </c>
      <c r="M6" s="80" t="str">
        <f>IF(ISBLANK(K6),"",L6&amp;"-"&amp;
IF(LEFT(K6,3)="Feb","02",
IF(LEFT(K6,3)="Mar","03",
IF(LEFT(K6,3)="Apr","04",
IF(LEFT(K6,3)="May","05",
IF(LEFT(K6,3)="Jun","06",
IF(LEFT(K6,3)="Jul","07",
IF(LEFT(K6,3)="Aug","08",
IF(LEFT(K6,3)="Sep","09",
IF(LEFT(K6,3)="Oct","10",
IF(LEFT(K6,3)="Nov","11",
IF(LEFT(K6,3)="Dec","12","01"))))))))))))</f>
        <v>1771-05</v>
      </c>
      <c r="N6" s="44" t="s">
        <v>5668</v>
      </c>
      <c r="O6" s="43" t="s">
        <v>5668</v>
      </c>
      <c r="P6" s="43" t="s">
        <v>136</v>
      </c>
      <c r="Q6" s="43">
        <v>27.5</v>
      </c>
      <c r="R6" s="43" t="s">
        <v>6620</v>
      </c>
      <c r="S6" s="44"/>
      <c r="T6" s="45" t="str">
        <f>V6</f>
        <v>A Cork For The  Empty Bottle</v>
      </c>
      <c r="U6" s="44"/>
      <c r="V6" s="35" t="s">
        <v>6619</v>
      </c>
      <c r="W6" s="35" t="s">
        <v>9633</v>
      </c>
      <c r="X6" s="34"/>
      <c r="Y6" s="45" t="str">
        <f>IFERROR(LEFT(J6, FIND(",",J6)-1),"")</f>
        <v>GILLIS</v>
      </c>
      <c r="Z6" s="45"/>
      <c r="AA6" s="45" t="str">
        <f>IF(ISBLANK(E6),"","Surveyed "&amp;E6)  &amp; IF(ISBLANK(C6),"", " by " &amp;TRIM(D6)) &amp; IF(ISBLANK(E6),"","; ") &amp; IF(ISBLANK(K6),"","Patented in " &amp; K6)  &amp; IF(ISBLANK(H6),"", " by " &amp; TRIM(I6)) &amp; IF(ISBLANK(Q6),"",IF(Q6=0,""," for " &amp; Q6 &amp; " acres")) &amp; IF(ISBLANK(S6),""," repatented as " &amp; S6) &amp; IF(ISBLANK(R6),"", "; " &amp; R6) &amp; IF(ISBLANK(X6),"", ".  " &amp; X6&amp;".")</f>
        <v>Surveyed 1/13/1770 by James Calder; Patented in May 1771 by John Gillis for 27.5 acres; in Baltimore County "Beginning at the end of the second line a tract of land called the Empty Bottle", to the southwest of Empty Bottle</v>
      </c>
      <c r="AB6" s="45" t="str">
        <f>IF(IFERROR(FIND("-",A6),0)=0,SUBSTITUTE(A6,"'",""),SUBSTITUTE(LEFT(A6,FIND("-",A6)-2),"'",""))</f>
        <v>A CORK FOR THE EMPTY BOTTLE</v>
      </c>
      <c r="AC6" s="55" t="str">
        <f>SUBSTITUTE(A6,"'","")</f>
        <v>A CORK FOR THE EMPTY BOTTLE</v>
      </c>
      <c r="AD6" s="42" t="str">
        <f>IFERROR(VLOOKUP(A6,MapGrantsTbl[], 5, FALSE),"")</f>
        <v>1770</v>
      </c>
      <c r="AE6" s="52" t="str">
        <f>IF(L6=AD6,"Y", IF(LEFT(AD6,1)&lt;&gt;"1","","N"))</f>
        <v>N</v>
      </c>
      <c r="AF6" s="42" t="str">
        <f>IFERROR(VLOOKUP(A6,MapGrantsTbl[], 3, FALSE),"")</f>
        <v>Surveyed 1/13/1770 by James Calder; Patented in May 1771 by John Gillis for 27.5 acres; in Baltimore County "Beginning at the end of the second line a tract of land called the Empty Bottle", to the southwest of Empty Bottle</v>
      </c>
      <c r="AG6" s="52" t="str">
        <f>IF(AA6=AF6,"Y", IF(LEN(LEFT(AF6,4))&lt;&gt;4,"","N"))</f>
        <v>Y</v>
      </c>
      <c r="AH6" s="52"/>
      <c r="AI6" s="52"/>
      <c r="AJ6" s="71"/>
      <c r="AK6" s="71"/>
      <c r="AL6" s="71"/>
      <c r="AM6" s="71">
        <f>IFERROR(VLOOKUP(A6,Platted[],2,FALSE),"")</f>
        <v>624</v>
      </c>
      <c r="AN6" s="52"/>
      <c r="AO6" s="52"/>
      <c r="AP6" s="52"/>
      <c r="AQ6" s="52" t="str">
        <f>IFERROR(VLOOKUP(A6,MapGrantsTbl[], 5, FALSE),"")</f>
        <v>1770</v>
      </c>
      <c r="AR6" s="52" t="str">
        <f>IF(L6=AQ6,"Y", IF(LEN(LEFT(AQ6,4))&lt;&gt;4,"","N"))</f>
        <v>N</v>
      </c>
      <c r="AS6" s="52" t="str">
        <f>IFERROR(VLOOKUP(A6,MapGrantsTbl[],3, FALSE),"")</f>
        <v>Surveyed 1/13/1770 by James Calder; Patented in May 1771 by John Gillis for 27.5 acres; in Baltimore County "Beginning at the end of the second line a tract of land called the Empty Bottle", to the southwest of Empty Bottle</v>
      </c>
      <c r="AT6" s="52" t="str">
        <f>IF(AA6=AS6,"Y", IF(LEN(LEFT(AS6,4))&lt;&gt;4,"","N"))</f>
        <v>Y</v>
      </c>
      <c r="AU6" s="52" t="str">
        <f>IFERROR(VLOOKUP(A6,MapGrantsTbl[],5, FALSE),"")</f>
        <v>1770</v>
      </c>
      <c r="AV6" s="31" t="str">
        <f>IF(L6=AU6,"Y", IF(LEN(LEFT(AU6,4))&lt;&gt;4,"","N"))</f>
        <v>N</v>
      </c>
    </row>
    <row r="7" spans="1:48" ht="86.4" x14ac:dyDescent="0.55000000000000004">
      <c r="A7" s="46" t="s">
        <v>7421</v>
      </c>
      <c r="B7" s="47" t="str">
        <f>IFERROR(VLOOKUP(A7,MapGrantsTbl[Short Name], 1, FALSE),IFERROR(VLOOKUP(A7,MapGrantsTbl[Other Map Grant Name],1,FALSE),""))</f>
        <v>A PIECE BY ITSELF</v>
      </c>
      <c r="C7" s="46" t="s">
        <v>4921</v>
      </c>
      <c r="D7" s="46" t="str">
        <f>IF(ISBLANK(C7),"",IFERROR(RIGHT(C7,LEN(C7)-FIND(",",C7)) &amp; " " &amp; LEFT(C7,1) &amp; LOWER(MID(C7,2, FIND(",",C7)-2)),""))</f>
        <v xml:space="preserve"> Basil Burgess</v>
      </c>
      <c r="E7" s="81" t="s">
        <v>8791</v>
      </c>
      <c r="F7" s="81" t="str">
        <f>RIGHT(E7,4)</f>
        <v>1771</v>
      </c>
      <c r="G7" s="81" t="str">
        <f>IF(ISBLANK(E7),"",F7&amp;"-"&amp;RIGHT("00" &amp; SUBSTITUTE(LEFT(E7,2),"/",""),2))</f>
        <v>1771-09</v>
      </c>
      <c r="H7" s="46" t="s">
        <v>7418</v>
      </c>
      <c r="I7" s="46" t="str">
        <f>IFERROR(RIGHT(H7,LEN(H7)-FIND(",",H7)) &amp; " " &amp; LEFT(H7,1) &amp; LOWER(MID(H7,2, FIND(",",H7)-2)),"")</f>
        <v xml:space="preserve"> Wiilliam Hobbs</v>
      </c>
      <c r="J7" s="47" t="str">
        <f>H7</f>
        <v>HOBBS, Wiilliam</v>
      </c>
      <c r="K7" s="46" t="s">
        <v>7417</v>
      </c>
      <c r="L7" s="42" t="str">
        <f>RIGHT(K7,4)</f>
        <v>1797</v>
      </c>
      <c r="M7" s="143" t="str">
        <f>IF(ISBLANK(K7),"",L7&amp;"-"&amp;
IF(LEFT(K7,3)="Feb","02",
IF(LEFT(K7,3)="Mar","03",
IF(LEFT(K7,3)="Apr","04",
IF(LEFT(K7,3)="May","05",
IF(LEFT(K7,3)="Jun","06",
IF(LEFT(K7,3)="Jul","07",
IF(LEFT(K7,3)="Aug","08",
IF(LEFT(K7,3)="Sep","09",
IF(LEFT(K7,3)="Oct","10",
IF(LEFT(K7,3)="Nov","11",
IF(LEFT(K7,3)="Dec","12","01"))))))))))))</f>
        <v>1797-09</v>
      </c>
      <c r="N7" s="44" t="s">
        <v>3961</v>
      </c>
      <c r="O7" s="43" t="s">
        <v>3959</v>
      </c>
      <c r="P7" s="43" t="s">
        <v>136</v>
      </c>
      <c r="Q7" s="43">
        <v>52</v>
      </c>
      <c r="R7" s="6" t="s">
        <v>7424</v>
      </c>
      <c r="S7" s="44" t="s">
        <v>7419</v>
      </c>
      <c r="T7" s="45" t="str">
        <f>V7</f>
        <v>A Piece By Itself</v>
      </c>
      <c r="U7" s="34"/>
      <c r="V7" s="35" t="s">
        <v>7423</v>
      </c>
      <c r="W7" s="35" t="s">
        <v>8799</v>
      </c>
      <c r="X7" s="34"/>
      <c r="Y7" s="45" t="str">
        <f>IFERROR(LEFT(J7, FIND(",",J7)-1),"")</f>
        <v>HOBBS</v>
      </c>
      <c r="Z7" s="45"/>
      <c r="AA7" s="45" t="str">
        <f>IF(ISBLANK(E7),"","Surveyed "&amp;E7)  &amp; IF(ISBLANK(C7),"", " by " &amp;TRIM(D7)) &amp; IF(ISBLANK(E7),"","; ") &amp; IF(ISBLANK(K7),"","Patented in " &amp; K7)  &amp; IF(ISBLANK(H7),"", " by " &amp; TRIM(I7)) &amp; IF(ISBLANK(Q7),"",IF(Q7=0,""," for " &amp; Q7 &amp; " acres")) &amp; IF(ISBLANK(S7),""," repatented as " &amp; S7) &amp; IF(ISBLANK(R7),"", "; " &amp; R7) &amp; IF(ISBLANK(X7),"", ".  " &amp; X7&amp;".")</f>
        <v>Surveyed 9/1/1771 by Basil Burgess; Patented in Sep 1797 by Wiilliam Hobbs for 52 acres repatented as Trouble For Nothing; Surveyed for Samuel Mansell in 1771 "on the south side of Patapsco Falls and about eighty yards from the said falls and on the west side of a draught or small branch that descends into the said falls"</v>
      </c>
      <c r="AB7" s="45" t="str">
        <f>IF(IFERROR(FIND("-",A7),0)=0,SUBSTITUTE(A7,"'",""),SUBSTITUTE(LEFT(A7,FIND("-",A7)-2),"'",""))</f>
        <v>A PIECE BY ITSELF</v>
      </c>
      <c r="AC7" s="45" t="str">
        <f>SUBSTITUTE(A7,"'","")</f>
        <v>A PIECE BY ITSELF</v>
      </c>
      <c r="AD7" s="45" t="str">
        <f>IFERROR(VLOOKUP(A7,MapGrantsTbl[], 5, FALSE),"")</f>
        <v>1771</v>
      </c>
      <c r="AE7" s="45" t="str">
        <f>IF(L7=AD7,"Y", IF(LEFT(AD7,1)&lt;&gt;"1","","N"))</f>
        <v>N</v>
      </c>
      <c r="AF7" s="45" t="str">
        <f>IFERROR(VLOOKUP(A7,MapGrantsTbl[], 3, FALSE),"")</f>
        <v>Surveyed 9/1/1771 by Basil Burgess; Patented in Sep 1797 by Wiilliam Hobbs for 52 acres repatented as Trouble For Nothing; Surveyed for Samuel Mansell in 1771 "on the south side of Patapsco Falls and about eighty yards from the said falls and on the west side of a draught or small branch that descends into the said falls"</v>
      </c>
      <c r="AG7" s="45" t="str">
        <f>IF(AA7=AF7,"Y", IF(LEN(LEFT(AF7,4))&lt;&gt;4,"","N"))</f>
        <v>Y</v>
      </c>
      <c r="AH7" s="33" t="s">
        <v>78</v>
      </c>
      <c r="AI7" s="33" t="s">
        <v>7845</v>
      </c>
      <c r="AJ7" s="52" t="s">
        <v>9150</v>
      </c>
      <c r="AK7" s="52"/>
      <c r="AL7" s="71">
        <v>0</v>
      </c>
      <c r="AM7" s="71">
        <f>IFERROR(VLOOKUP(A7,Platted[],2,FALSE),"")</f>
        <v>554</v>
      </c>
      <c r="AN7" s="52"/>
      <c r="AO7" s="52"/>
      <c r="AP7" s="52"/>
      <c r="AQ7" s="52" t="str">
        <f>IFERROR(VLOOKUP(A7,MapGrantsTbl[], 5, FALSE),"")</f>
        <v>1771</v>
      </c>
      <c r="AR7" s="52" t="str">
        <f>IF(L7=AQ7,"Y", IF(LEN(LEFT(AQ7,4))&lt;&gt;4,"","N"))</f>
        <v>N</v>
      </c>
      <c r="AS7" s="52" t="str">
        <f>IFERROR(VLOOKUP(A7,MapGrantsTbl[],3, FALSE),"")</f>
        <v>Surveyed 9/1/1771 by Basil Burgess; Patented in Sep 1797 by Wiilliam Hobbs for 52 acres repatented as Trouble For Nothing; Surveyed for Samuel Mansell in 1771 "on the south side of Patapsco Falls and about eighty yards from the said falls and on the west side of a draught or small branch that descends into the said falls"</v>
      </c>
      <c r="AT7" s="52" t="str">
        <f>IF(AA7=AS7,"Y", IF(LEN(LEFT(AS7,4))&lt;&gt;4,"","N"))</f>
        <v>Y</v>
      </c>
      <c r="AU7" s="52" t="str">
        <f>IFERROR(VLOOKUP(A7,MapGrantsTbl[],5, FALSE),"")</f>
        <v>1771</v>
      </c>
      <c r="AV7" s="52" t="str">
        <f>IF(L7=AU7,"Y", IF(LEN(LEFT(AU7,4))&lt;&gt;4,"","N"))</f>
        <v>N</v>
      </c>
    </row>
    <row r="8" spans="1:48" ht="100.8" x14ac:dyDescent="0.55000000000000004">
      <c r="A8" s="46" t="s">
        <v>6759</v>
      </c>
      <c r="B8" s="47" t="str">
        <f>IFERROR(VLOOKUP(A8,MapGrantsTbl[Short Name], 1, FALSE),IFERROR(VLOOKUP(A8,MapGrantsTbl[Other Map Grant Name],1,FALSE),""))</f>
        <v>A SLIPE BY CHANCE</v>
      </c>
      <c r="C8" s="46" t="s">
        <v>4105</v>
      </c>
      <c r="D8" s="46" t="str">
        <f>IF(ISBLANK(C8),"",IFERROR(RIGHT(C8,LEN(C8)-FIND(",",C8)) &amp; " " &amp; LEFT(C8,1) &amp; LOWER(MID(C8,2, FIND(",",C8)-2)),""))</f>
        <v xml:space="preserve"> Henry Ridgely</v>
      </c>
      <c r="E8" s="81" t="s">
        <v>10896</v>
      </c>
      <c r="F8" s="82" t="str">
        <f>RIGHT(E8,4)</f>
        <v>1732</v>
      </c>
      <c r="G8" s="82" t="str">
        <f>IF(ISBLANK(E8),"",F8&amp;"-"&amp;RIGHT("00" &amp; SUBSTITUTE(LEFT(E8,2),"/",""),2))</f>
        <v>1732-09</v>
      </c>
      <c r="H8" s="46" t="s">
        <v>3644</v>
      </c>
      <c r="I8" s="46" t="str">
        <f>IFERROR(RIGHT(H8,LEN(H8)-FIND(",",H8)) &amp; " " &amp; LEFT(H8,1) &amp; LOWER(MID(H8,2, FIND(",",H8)-2)),"")</f>
        <v xml:space="preserve"> John  Oliver</v>
      </c>
      <c r="J8" s="47" t="str">
        <f>H8</f>
        <v xml:space="preserve">OLIVER, John </v>
      </c>
      <c r="K8" s="46" t="s">
        <v>3781</v>
      </c>
      <c r="L8" s="42" t="str">
        <f>RIGHT(K8,4)</f>
        <v>1734</v>
      </c>
      <c r="M8" s="143" t="str">
        <f>IF(ISBLANK(K8),"",L8&amp;"-"&amp;
IF(LEFT(K8,3)="Feb","02",
IF(LEFT(K8,3)="Mar","03",
IF(LEFT(K8,3)="Apr","04",
IF(LEFT(K8,3)="May","05",
IF(LEFT(K8,3)="Jun","06",
IF(LEFT(K8,3)="Jul","07",
IF(LEFT(K8,3)="Aug","08",
IF(LEFT(K8,3)="Sep","09",
IF(LEFT(K8,3)="Oct","10",
IF(LEFT(K8,3)="Nov","11",
IF(LEFT(K8,3)="Dec","12","01"))))))))))))</f>
        <v>1734-06</v>
      </c>
      <c r="N8" s="44" t="s">
        <v>3961</v>
      </c>
      <c r="O8" s="43" t="s">
        <v>3959</v>
      </c>
      <c r="P8" s="43" t="s">
        <v>136</v>
      </c>
      <c r="Q8" s="43">
        <v>100</v>
      </c>
      <c r="R8" s="6" t="s">
        <v>7566</v>
      </c>
      <c r="S8" s="44" t="s">
        <v>6830</v>
      </c>
      <c r="T8" s="45" t="str">
        <f>V8</f>
        <v>A Slipe By Chance</v>
      </c>
      <c r="U8" s="44"/>
      <c r="V8" s="35" t="s">
        <v>6760</v>
      </c>
      <c r="W8" s="35" t="s">
        <v>10897</v>
      </c>
      <c r="X8" s="34"/>
      <c r="Y8" s="45" t="str">
        <f>IFERROR(LEFT(J8, FIND(",",J8)-1),"")</f>
        <v>OLIVER</v>
      </c>
      <c r="Z8" s="45"/>
      <c r="AA8" s="45" t="str">
        <f>IF(ISBLANK(E8),"","Surveyed "&amp;E8)  &amp; IF(ISBLANK(C8),"", " by " &amp;TRIM(D8)) &amp; IF(ISBLANK(E8),"","; ") &amp; IF(ISBLANK(K8),"","Patented in " &amp; K8)  &amp; IF(ISBLANK(H8),"", " by " &amp; TRIM(I8)) &amp; IF(ISBLANK(Q8),"",IF(Q8=0,""," for " &amp; Q8 &amp; " acres")) &amp; IF(ISBLANK(S8),""," repatented as " &amp; S8) &amp; IF(ISBLANK(R8),"", "; " &amp; R8) &amp; IF(ISBLANK(X8),"", ".  " &amp; X8&amp;".")</f>
        <v>Surveyed 9/27/1732 by Henry Ridgely; Patented in Jun 1734 by John Oliver for 100 acres repatented as Oliver's Chance; "on the south side of the Maine falls of Patapsco River Beginning at a bounded white oak it being also the beginning tree of Daniel Rawlings his part of a tract of land called Good Fellowship taken up by Mr. Christopher Randall of Baltimore County"</v>
      </c>
      <c r="AB8" s="45" t="str">
        <f>IF(IFERROR(FIND("-",A8),0)=0,SUBSTITUTE(A8,"'",""),SUBSTITUTE(LEFT(A8,FIND("-",A8)-2),"'",""))</f>
        <v>A SLIPE BY CHANCE</v>
      </c>
      <c r="AC8" s="45" t="str">
        <f>SUBSTITUTE(A8,"'","")</f>
        <v>A SLIPE BY CHANCE</v>
      </c>
      <c r="AD8" s="52" t="str">
        <f>IFERROR(VLOOKUP(A8,MapGrantsTbl[], 5, FALSE),"")</f>
        <v>1732</v>
      </c>
      <c r="AE8" s="52" t="str">
        <f>IF(L8=AD8,"Y", IF(LEFT(AD8,1)&lt;&gt;"1","","N"))</f>
        <v>N</v>
      </c>
      <c r="AF8" s="52" t="str">
        <f>IFERROR(VLOOKUP(A8,MapGrantsTbl[], 3, FALSE),"")</f>
        <v>Surveyed 9/27/1732 by Henry Ridgely; Patented in Jun 1734 by John Oliver for 100 acres repatented as Oliver's Chance; "on the south side of the Maine falls of Patapsco River Beginning at a bounded white oak it being also the beginning tree of Daniel Rawlings his part of a tract of land called Good Fellowship taken up by Mr. Christopher Randall of Baltimore County"</v>
      </c>
      <c r="AG8" s="52" t="str">
        <f>IF(AA8=AF8,"Y", IF(LEN(LEFT(AF8,4))&lt;&gt;4,"","N"))</f>
        <v>Y</v>
      </c>
      <c r="AH8" s="52" t="s">
        <v>11989</v>
      </c>
      <c r="AI8" s="52" t="s">
        <v>7819</v>
      </c>
      <c r="AJ8" s="52" t="s">
        <v>10899</v>
      </c>
      <c r="AK8" s="52"/>
      <c r="AL8" s="71"/>
      <c r="AM8" s="71">
        <f>IFERROR(VLOOKUP(A8,Platted[],2,FALSE),"")</f>
        <v>394</v>
      </c>
      <c r="AN8" s="52"/>
      <c r="AO8" s="52"/>
      <c r="AP8" s="52"/>
      <c r="AQ8" s="52" t="str">
        <f>IFERROR(VLOOKUP(A8,MapGrantsTbl[], 5, FALSE),"")</f>
        <v>1732</v>
      </c>
      <c r="AR8" s="52" t="str">
        <f>IF(L8=AQ8,"Y", IF(LEN(LEFT(AQ8,4))&lt;&gt;4,"","N"))</f>
        <v>N</v>
      </c>
      <c r="AS8" s="52" t="str">
        <f>IFERROR(VLOOKUP(A8,MapGrantsTbl[],3, FALSE),"")</f>
        <v>Surveyed 9/27/1732 by Henry Ridgely; Patented in Jun 1734 by John Oliver for 100 acres repatented as Oliver's Chance; "on the south side of the Maine falls of Patapsco River Beginning at a bounded white oak it being also the beginning tree of Daniel Rawlings his part of a tract of land called Good Fellowship taken up by Mr. Christopher Randall of Baltimore County"</v>
      </c>
      <c r="AT8" s="52" t="str">
        <f>IF(AA8=AS8,"Y", IF(LEN(LEFT(AS8,4))&lt;&gt;4,"","N"))</f>
        <v>Y</v>
      </c>
      <c r="AU8" s="52" t="str">
        <f>IFERROR(VLOOKUP(A8,MapGrantsTbl[],5, FALSE),"")</f>
        <v>1732</v>
      </c>
      <c r="AV8" s="52" t="str">
        <f>IF(L8=AU8,"Y", IF(LEN(LEFT(AU8,4))&lt;&gt;4,"","N"))</f>
        <v>N</v>
      </c>
    </row>
    <row r="9" spans="1:48" ht="86.4" x14ac:dyDescent="0.55000000000000004">
      <c r="A9" s="97" t="s">
        <v>9589</v>
      </c>
      <c r="B9" s="98" t="str">
        <f>IFERROR(VLOOKUP(A9,MapGrantsTbl[Short Name], 1, FALSE),IFERROR(VLOOKUP(A9,MapGrantsTbl[Other Map Grant Name],1,FALSE),""))</f>
        <v>A STONY HILL SIDE</v>
      </c>
      <c r="C9" s="97" t="s">
        <v>4105</v>
      </c>
      <c r="D9" s="97" t="str">
        <f>IF(ISBLANK(C9),"",IFERROR(RIGHT(C9,LEN(C9)-FIND(",",C9)) &amp; " " &amp; LEFT(C9,1) &amp; LOWER(MID(C9,2, FIND(",",C9)-2)),""))</f>
        <v xml:space="preserve"> Henry Ridgely</v>
      </c>
      <c r="E9" s="99" t="s">
        <v>9592</v>
      </c>
      <c r="F9" s="99" t="str">
        <f>RIGHT(E9,4)</f>
        <v>1729</v>
      </c>
      <c r="G9" s="99" t="str">
        <f>IF(ISBLANK(E9),"",F9&amp;"-"&amp;RIGHT("00" &amp; SUBSTITUTE(LEFT(E9,2),"/",""),2))</f>
        <v>1729-03</v>
      </c>
      <c r="H9" s="97" t="s">
        <v>6522</v>
      </c>
      <c r="I9" s="97" t="str">
        <f>IFERROR(RIGHT(H9,LEN(H9)-FIND(",",H9)) &amp; " " &amp; LEFT(H9,1) &amp; LOWER(MID(H9,2, FIND(",",H9)-2)),"")</f>
        <v xml:space="preserve"> Charles Pierpoint</v>
      </c>
      <c r="J9" s="98" t="str">
        <f>H9</f>
        <v>PIERPOINT, Charles</v>
      </c>
      <c r="K9" s="97" t="s">
        <v>9590</v>
      </c>
      <c r="L9" s="91" t="str">
        <f>RIGHT(K9,4)</f>
        <v>1731</v>
      </c>
      <c r="M9" s="144" t="str">
        <f>IF(ISBLANK(K9),"",L9&amp;"-"&amp;
IF(LEFT(K9,3)="Feb","02",
IF(LEFT(K9,3)="Mar","03",
IF(LEFT(K9,3)="Apr","04",
IF(LEFT(K9,3)="May","05",
IF(LEFT(K9,3)="Jun","06",
IF(LEFT(K9,3)="Jul","07",
IF(LEFT(K9,3)="Aug","08",
IF(LEFT(K9,3)="Sep","09",
IF(LEFT(K9,3)="Oct","10",
IF(LEFT(K9,3)="Nov","11",
IF(LEFT(K9,3)="Dec","12","01"))))))))))))</f>
        <v>1731-01</v>
      </c>
      <c r="N9" s="94" t="s">
        <v>3961</v>
      </c>
      <c r="O9" s="92" t="s">
        <v>3959</v>
      </c>
      <c r="P9" s="92" t="s">
        <v>136</v>
      </c>
      <c r="Q9" s="92">
        <v>15</v>
      </c>
      <c r="R9" s="97" t="s">
        <v>9591</v>
      </c>
      <c r="S9" s="94"/>
      <c r="T9" s="95" t="str">
        <f>V9</f>
        <v>A Stony Hill Side</v>
      </c>
      <c r="U9" s="94"/>
      <c r="V9" s="35" t="s">
        <v>9588</v>
      </c>
      <c r="W9" s="35" t="s">
        <v>10095</v>
      </c>
      <c r="X9" s="35"/>
      <c r="Y9" s="95" t="str">
        <f>IFERROR(LEFT(J9, FIND(",",J9)-1),"")</f>
        <v>PIERPOINT</v>
      </c>
      <c r="Z9" s="95"/>
      <c r="AA9" s="95" t="str">
        <f>IF(ISBLANK(E9),"","Surveyed "&amp;E9)  &amp; IF(ISBLANK(C9),"", " by " &amp;TRIM(D9)) &amp; IF(ISBLANK(E9),"","; ") &amp; IF(ISBLANK(K9),"","Patented in " &amp; K9)  &amp; IF(ISBLANK(H9),"", " by " &amp; TRIM(I9)) &amp; IF(ISBLANK(Q9),"",IF(Q9=0,""," for " &amp; Q9 &amp; " acres")) &amp; IF(ISBLANK(S9),""," repatented as " &amp; S9) &amp; IF(ISBLANK(R9),"", "; " &amp; R9) &amp; IF(ISBLANK(X9),"", ".  " &amp; X9&amp;".")</f>
        <v>Surveyed 3/24/1729 by Henry Ridgely; Patented in Jan 1731 by Charles Pierpoint for 15 acres; "Between a tract of land called Chews Vineyard Manner [Manor] and the great falls of Patapsco River" starting "between the said falls and a race dugg by the said Pierpoint for to build a water mill thereon"</v>
      </c>
      <c r="AB9" s="95" t="str">
        <f>IF(IFERROR(FIND("-",A9),0)=0,SUBSTITUTE(A9,"'",""),SUBSTITUTE(LEFT(A9,FIND("-",A9)-2),"'",""))</f>
        <v>A STONY HILL SIDE</v>
      </c>
      <c r="AC9" s="95" t="str">
        <f>SUBSTITUTE(A9,"'","")</f>
        <v>A STONY HILL SIDE</v>
      </c>
      <c r="AD9" s="95" t="str">
        <f>IFERROR(VLOOKUP(A9,MapGrantsTbl[], 5, FALSE),"")</f>
        <v>1729</v>
      </c>
      <c r="AE9" s="95" t="str">
        <f>IF(L9=AD9,"Y", IF(LEFT(AD9,1)&lt;&gt;"1","","N"))</f>
        <v>N</v>
      </c>
      <c r="AF9" s="95" t="str">
        <f>IFERROR(VLOOKUP(A9,MapGrantsTbl[], 3, FALSE),"")</f>
        <v>Surveyed 3/24/1729 by Henry Ridgely; Patented in Jan 1731 by Charles Pierpoint for 15 acres; "Between a tract of land called Chews Vineyard Manner [Manor] and the great falls of Patapsco River" starting "between the said falls and a race dugg by the said Pierpoint for to build a water mill thereon"</v>
      </c>
      <c r="AG9" s="95" t="str">
        <f>IF(AA9=AF9,"Y", IF(LEN(LEFT(AF9,4))&lt;&gt;4,"","N"))</f>
        <v>Y</v>
      </c>
      <c r="AH9" s="33" t="s">
        <v>11990</v>
      </c>
      <c r="AI9" s="95"/>
      <c r="AJ9" s="95"/>
      <c r="AK9" s="95"/>
      <c r="AL9" s="95">
        <v>-3</v>
      </c>
      <c r="AM9" s="95">
        <f>IFERROR(VLOOKUP(A9,Platted[],2,FALSE),"")</f>
        <v>698</v>
      </c>
      <c r="AN9" s="52"/>
      <c r="AO9" s="52"/>
      <c r="AP9" s="52"/>
      <c r="AQ9" s="52" t="str">
        <f>IFERROR(VLOOKUP(A9,MapGrantsTbl[], 5, FALSE),"")</f>
        <v>1729</v>
      </c>
      <c r="AR9" s="52" t="str">
        <f>IF(L9=AQ9,"Y", IF(LEN(LEFT(AQ9,4))&lt;&gt;4,"","N"))</f>
        <v>N</v>
      </c>
      <c r="AS9" s="52" t="str">
        <f>IFERROR(VLOOKUP(A9,MapGrantsTbl[],3, FALSE),"")</f>
        <v>Surveyed 3/24/1729 by Henry Ridgely; Patented in Jan 1731 by Charles Pierpoint for 15 acres; "Between a tract of land called Chews Vineyard Manner [Manor] and the great falls of Patapsco River" starting "between the said falls and a race dugg by the said Pierpoint for to build a water mill thereon"</v>
      </c>
      <c r="AT9" s="52" t="str">
        <f>IF(AA9=AS9,"Y", IF(LEN(LEFT(AS9,4))&lt;&gt;4,"","N"))</f>
        <v>Y</v>
      </c>
      <c r="AU9" s="52" t="str">
        <f>IFERROR(VLOOKUP(A9,MapGrantsTbl[],5, FALSE),"")</f>
        <v>1729</v>
      </c>
      <c r="AV9" s="52" t="str">
        <f>IF(L9=AU9,"Y", IF(LEN(LEFT(AU9,4))&lt;&gt;4,"","N"))</f>
        <v>N</v>
      </c>
    </row>
    <row r="10" spans="1:48" ht="57.6" x14ac:dyDescent="0.55000000000000004">
      <c r="A10" s="46" t="s">
        <v>7292</v>
      </c>
      <c r="B10" s="47" t="str">
        <f>IFERROR(VLOOKUP(A10,MapGrantsTbl[Short Name], 1, FALSE),IFERROR(VLOOKUP(A10,MapGrantsTbl[Other Map Grant Name],1,FALSE),""))</f>
        <v>ACCIDENT</v>
      </c>
      <c r="C10" s="46" t="s">
        <v>4921</v>
      </c>
      <c r="D10" s="46" t="str">
        <f>IF(ISBLANK(C10),"",IFERROR(RIGHT(C10,LEN(C10)-FIND(",",C10)) &amp; " " &amp; LEFT(C10,1) &amp; LOWER(MID(C10,2, FIND(",",C10)-2)),""))</f>
        <v xml:space="preserve"> Basil Burgess</v>
      </c>
      <c r="E10" s="81" t="s">
        <v>4733</v>
      </c>
      <c r="F10" s="81" t="str">
        <f>RIGHT(E10,4)</f>
        <v>1775</v>
      </c>
      <c r="G10" s="81" t="str">
        <f>IF(ISBLANK(E10),"",F10&amp;"-"&amp;RIGHT("00" &amp; SUBSTITUTE(LEFT(E10,2),"/",""),2))</f>
        <v>1775-09</v>
      </c>
      <c r="H10" s="46" t="s">
        <v>7294</v>
      </c>
      <c r="I10" s="46" t="str">
        <f>IFERROR(RIGHT(H10,LEN(H10)-FIND(",",H10)) &amp; " " &amp; LEFT(H10,1) &amp; LOWER(MID(H10,2, FIND(",",H10)-2)),"")</f>
        <v xml:space="preserve"> James Kirby</v>
      </c>
      <c r="J10" s="47" t="str">
        <f>H10</f>
        <v>KIRBY, James</v>
      </c>
      <c r="K10" s="46" t="s">
        <v>4760</v>
      </c>
      <c r="L10" s="42" t="str">
        <f>RIGHT(K10,4)</f>
        <v>1775</v>
      </c>
      <c r="M10" s="143" t="str">
        <f>IF(ISBLANK(K10),"",L10&amp;"-"&amp;
IF(LEFT(K10,3)="Feb","02",
IF(LEFT(K10,3)="Mar","03",
IF(LEFT(K10,3)="Apr","04",
IF(LEFT(K10,3)="May","05",
IF(LEFT(K10,3)="Jun","06",
IF(LEFT(K10,3)="Jul","07",
IF(LEFT(K10,3)="Aug","08",
IF(LEFT(K10,3)="Sep","09",
IF(LEFT(K10,3)="Oct","10",
IF(LEFT(K10,3)="Nov","11",
IF(LEFT(K10,3)="Dec","12","01"))))))))))))</f>
        <v>1775-09</v>
      </c>
      <c r="N10" s="44" t="s">
        <v>3961</v>
      </c>
      <c r="O10" s="43" t="s">
        <v>3959</v>
      </c>
      <c r="P10" s="43" t="s">
        <v>136</v>
      </c>
      <c r="Q10" s="43">
        <v>3</v>
      </c>
      <c r="R10" s="46" t="s">
        <v>7293</v>
      </c>
      <c r="S10" s="44"/>
      <c r="T10" s="45" t="str">
        <f>V10</f>
        <v>Accident</v>
      </c>
      <c r="U10" s="44"/>
      <c r="V10" s="35" t="s">
        <v>7295</v>
      </c>
      <c r="W10" s="35" t="s">
        <v>9833</v>
      </c>
      <c r="X10" s="34"/>
      <c r="Y10" s="45" t="str">
        <f>IFERROR(LEFT(J10, FIND(",",J10)-1),"")</f>
        <v>KIRBY</v>
      </c>
      <c r="Z10" s="45"/>
      <c r="AA10" s="45" t="str">
        <f>IF(ISBLANK(E10),"","Surveyed "&amp;E10)  &amp; IF(ISBLANK(C10),"", " by " &amp;TRIM(D10)) &amp; IF(ISBLANK(E10),"","; ") &amp; IF(ISBLANK(K10),"","Patented in " &amp; K10)  &amp; IF(ISBLANK(H10),"", " by " &amp; TRIM(I10)) &amp; IF(ISBLANK(Q10),"",IF(Q10=0,""," for " &amp; Q10 &amp; " acres")) &amp; IF(ISBLANK(S10),""," repatented as " &amp; S10) &amp; IF(ISBLANK(R10),"", "; " &amp; R10) &amp; IF(ISBLANK(X10),"", ".  " &amp; X10&amp;".")</f>
        <v>Surveyed 9/14/1775 by Basil Burgess; Patented in Sep 1775 by James Kirby for 3 acres; "Beginning at the end of ten perches in the north twenty six degrees east eighty perch course of the land called Hatherly's Resolution"</v>
      </c>
      <c r="AB10" s="45" t="str">
        <f>IF(IFERROR(FIND("-",A10),0)=0,SUBSTITUTE(A10,"'",""),SUBSTITUTE(LEFT(A10,FIND("-",A10)-2),"'",""))</f>
        <v>ACCIDENT</v>
      </c>
      <c r="AC10" s="45" t="str">
        <f>SUBSTITUTE(A10,"'","")</f>
        <v>ACCIDENT</v>
      </c>
      <c r="AD10" s="45" t="str">
        <f>IFERROR(VLOOKUP(A10,MapGrantsTbl[], 5, FALSE),"")</f>
        <v>1775</v>
      </c>
      <c r="AE10" s="45" t="str">
        <f>IF(L10=AD10,"Y", IF(LEFT(AD10,1)&lt;&gt;"1","","N"))</f>
        <v>Y</v>
      </c>
      <c r="AF10" s="45" t="str">
        <f>IFERROR(VLOOKUP(A10,MapGrantsTbl[], 3, FALSE),"")</f>
        <v>Surveyed 9/14/1775 by Basil Burgess; Patented in Sep 1775 by James Kirby for 3 acres; "Beginning at the end of ten perches in the north twenty six degrees east eighty perch course of the land called Hatherly's Resolution"</v>
      </c>
      <c r="AG10" s="45" t="str">
        <f>IF(AA10=AF10,"Y", IF(LEN(LEFT(AF10,4))&lt;&gt;4,"","N"))</f>
        <v>Y</v>
      </c>
      <c r="AH10" s="33" t="s">
        <v>11989</v>
      </c>
      <c r="AI10" s="33" t="s">
        <v>7845</v>
      </c>
      <c r="AJ10" s="52" t="s">
        <v>7964</v>
      </c>
      <c r="AK10" s="52"/>
      <c r="AL10" s="71">
        <v>0</v>
      </c>
      <c r="AM10" s="71">
        <f>IFERROR(VLOOKUP(A10,Platted[],2,FALSE),"")</f>
        <v>753</v>
      </c>
      <c r="AN10" s="52"/>
      <c r="AO10" s="52"/>
      <c r="AP10" s="52"/>
      <c r="AQ10" s="52" t="str">
        <f>IFERROR(VLOOKUP(A10,MapGrantsTbl[], 5, FALSE),"")</f>
        <v>1775</v>
      </c>
      <c r="AR10" s="52" t="str">
        <f>IF(L10=AQ10,"Y", IF(LEN(LEFT(AQ10,4))&lt;&gt;4,"","N"))</f>
        <v>Y</v>
      </c>
      <c r="AS10" s="52" t="str">
        <f>IFERROR(VLOOKUP(A10,MapGrantsTbl[],3, FALSE),"")</f>
        <v>Surveyed 9/14/1775 by Basil Burgess; Patented in Sep 1775 by James Kirby for 3 acres; "Beginning at the end of ten perches in the north twenty six degrees east eighty perch course of the land called Hatherly's Resolution"</v>
      </c>
      <c r="AT10" s="52" t="str">
        <f>IF(AA10=AS10,"Y", IF(LEN(LEFT(AS10,4))&lt;&gt;4,"","N"))</f>
        <v>Y</v>
      </c>
      <c r="AU10" s="52" t="str">
        <f>IFERROR(VLOOKUP(A10,MapGrantsTbl[],5, FALSE),"")</f>
        <v>1775</v>
      </c>
      <c r="AV10" s="52" t="str">
        <f>IF(L10=AU10,"Y", IF(LEN(LEFT(AU10,4))&lt;&gt;4,"","N"))</f>
        <v>Y</v>
      </c>
    </row>
    <row r="11" spans="1:48" ht="86.4" x14ac:dyDescent="0.55000000000000004">
      <c r="A11" s="46" t="s">
        <v>6903</v>
      </c>
      <c r="B11" s="47" t="str">
        <f>IFERROR(VLOOKUP(A11,MapGrantsTbl[Short Name], 1, FALSE),IFERROR(VLOOKUP(A11,MapGrantsTbl[Other Map Grant Name],1,FALSE),""))</f>
        <v>ACCORD</v>
      </c>
      <c r="C11" s="46" t="s">
        <v>4919</v>
      </c>
      <c r="D11" s="46" t="str">
        <f>IF(ISBLANK(C11),"",IFERROR(RIGHT(C11,LEN(C11)-FIND(",",C11)) &amp; " " &amp; LEFT(C11,1) &amp; LOWER(MID(C11,2, FIND(",",C11)-2)),""))</f>
        <v xml:space="preserve"> Richard Shipley</v>
      </c>
      <c r="E11" s="81" t="s">
        <v>4732</v>
      </c>
      <c r="F11" s="82" t="str">
        <f>RIGHT(E11,4)</f>
        <v>1757</v>
      </c>
      <c r="G11" s="82" t="str">
        <f>IF(ISBLANK(E11),"",F11&amp;"-"&amp;RIGHT("00" &amp; SUBSTITUTE(LEFT(E11,2),"/",""),2))</f>
        <v>1757-05</v>
      </c>
      <c r="H11" s="46" t="s">
        <v>6905</v>
      </c>
      <c r="I11" s="46" t="str">
        <f>IFERROR(RIGHT(H11,LEN(H11)-FIND(",",H11)) &amp; " " &amp; LEFT(H11,1) &amp; LOWER(MID(H11,2, FIND(",",H11)-2)),"")</f>
        <v xml:space="preserve"> James Hood</v>
      </c>
      <c r="J11" s="47" t="str">
        <f>H11</f>
        <v>HOOD, James</v>
      </c>
      <c r="K11" s="46" t="s">
        <v>6904</v>
      </c>
      <c r="L11" s="42" t="str">
        <f>RIGHT(K11,4)</f>
        <v>1757</v>
      </c>
      <c r="M11" s="143" t="str">
        <f>IF(ISBLANK(K11),"",L11&amp;"-"&amp;
IF(LEFT(K11,3)="Feb","02",
IF(LEFT(K11,3)="Mar","03",
IF(LEFT(K11,3)="Apr","04",
IF(LEFT(K11,3)="May","05",
IF(LEFT(K11,3)="Jun","06",
IF(LEFT(K11,3)="Jul","07",
IF(LEFT(K11,3)="Aug","08",
IF(LEFT(K11,3)="Sep","09",
IF(LEFT(K11,3)="Oct","10",
IF(LEFT(K11,3)="Nov","11",
IF(LEFT(K11,3)="Dec","12","01"))))))))))))</f>
        <v>1757-05</v>
      </c>
      <c r="N11" s="44" t="s">
        <v>3961</v>
      </c>
      <c r="O11" s="43" t="s">
        <v>3959</v>
      </c>
      <c r="P11" s="43" t="s">
        <v>136</v>
      </c>
      <c r="Q11" s="43">
        <v>42</v>
      </c>
      <c r="R11" s="6" t="s">
        <v>6907</v>
      </c>
      <c r="S11" s="44"/>
      <c r="T11" s="45" t="str">
        <f>V11</f>
        <v>Accord</v>
      </c>
      <c r="U11" s="44"/>
      <c r="V11" s="35" t="s">
        <v>6906</v>
      </c>
      <c r="W11" s="35" t="s">
        <v>11094</v>
      </c>
      <c r="X11" s="34"/>
      <c r="Y11" s="45" t="str">
        <f>IFERROR(LEFT(J11, FIND(",",J11)-1),"")</f>
        <v>HOOD</v>
      </c>
      <c r="Z11" s="45"/>
      <c r="AA11" s="45" t="str">
        <f>IF(ISBLANK(E11),"","Surveyed "&amp;E11)  &amp; IF(ISBLANK(C11),"", " by " &amp;TRIM(D11)) &amp; IF(ISBLANK(E11),"","; ") &amp; IF(ISBLANK(K11),"","Patented in " &amp; K11)  &amp; IF(ISBLANK(H11),"", " by " &amp; TRIM(I11)) &amp; IF(ISBLANK(Q11),"",IF(Q11=0,""," for " &amp; Q11 &amp; " acres")) &amp; IF(ISBLANK(S11),""," repatented as " &amp; S11) &amp; IF(ISBLANK(R11),"", "; " &amp; R11) &amp; IF(ISBLANK(X11),"", ".  " &amp; X11&amp;".")</f>
        <v>Surveyed 5/27/1757 by Richard Shipley; Patented in May 1757 by James Hood for 42 acres; "on the south side of the western falls of Patapsco near the mouth of a branch called the Great Bridge Branch next adjoyning a tract of land called Johns Chance" starting at the end of the twelfth course of Johns Chance</v>
      </c>
      <c r="AB11" s="45" t="str">
        <f>IF(IFERROR(FIND("-",A11),0)=0,SUBSTITUTE(A11,"'",""),SUBSTITUTE(LEFT(A11,FIND("-",A11)-2),"'",""))</f>
        <v>ACCORD</v>
      </c>
      <c r="AC11" s="45" t="str">
        <f>SUBSTITUTE(A11,"'","")</f>
        <v>ACCORD</v>
      </c>
      <c r="AD11" s="52" t="str">
        <f>IFERROR(VLOOKUP(A11,MapGrantsTbl[], 5, FALSE),"")</f>
        <v>1757</v>
      </c>
      <c r="AE11" s="52" t="str">
        <f>IF(L11=AD11,"Y", IF(LEFT(AD11,1)&lt;&gt;"1","","N"))</f>
        <v>Y</v>
      </c>
      <c r="AF11" s="52" t="str">
        <f>IFERROR(VLOOKUP(A11,MapGrantsTbl[], 3, FALSE),"")</f>
        <v>Surveyed 5/27/1757 by Richard Shipley; Patented in May 1757 by James Hood for 42 acres; "on the south side of the western falls of Patapsco near the mouth of a branch called the Great Bridge Branch next adjoyning a tract of land called Johns Chance" starting at the end of the twelfth course of Johns Chance</v>
      </c>
      <c r="AG11" s="52" t="str">
        <f>IF(AA11=AF11,"Y", IF(LEN(LEFT(AF11,4))&lt;&gt;4,"","N"))</f>
        <v>Y</v>
      </c>
      <c r="AH11" s="52" t="s">
        <v>198</v>
      </c>
      <c r="AI11" s="52"/>
      <c r="AJ11" s="71"/>
      <c r="AK11" s="71"/>
      <c r="AL11" s="71">
        <v>0</v>
      </c>
      <c r="AM11" s="71">
        <f>IFERROR(VLOOKUP(A11,Platted[],2,FALSE),"")</f>
        <v>590</v>
      </c>
      <c r="AN11" s="52"/>
      <c r="AO11" s="52"/>
      <c r="AP11" s="52"/>
      <c r="AQ11" s="52" t="str">
        <f>IFERROR(VLOOKUP(A11,MapGrantsTbl[], 5, FALSE),"")</f>
        <v>1757</v>
      </c>
      <c r="AR11" s="52" t="str">
        <f>IF(L11=AQ11,"Y", IF(LEN(LEFT(AQ11,4))&lt;&gt;4,"","N"))</f>
        <v>Y</v>
      </c>
      <c r="AS11" s="52" t="str">
        <f>IFERROR(VLOOKUP(A11,MapGrantsTbl[],3, FALSE),"")</f>
        <v>Surveyed 5/27/1757 by Richard Shipley; Patented in May 1757 by James Hood for 42 acres; "on the south side of the western falls of Patapsco near the mouth of a branch called the Great Bridge Branch next adjoyning a tract of land called Johns Chance" starting at the end of the twelfth course of Johns Chance</v>
      </c>
      <c r="AT11" s="52" t="str">
        <f>IF(AA11=AS11,"Y", IF(LEN(LEFT(AS11,4))&lt;&gt;4,"","N"))</f>
        <v>Y</v>
      </c>
      <c r="AU11" s="52" t="str">
        <f>IFERROR(VLOOKUP(A11,MapGrantsTbl[],5, FALSE),"")</f>
        <v>1757</v>
      </c>
      <c r="AV11" s="52" t="str">
        <f>IF(L11=AU11,"Y", IF(LEN(LEFT(AU11,4))&lt;&gt;4,"","N"))</f>
        <v>Y</v>
      </c>
    </row>
    <row r="12" spans="1:48" ht="43.2" x14ac:dyDescent="0.55000000000000004">
      <c r="A12" s="125" t="s">
        <v>11733</v>
      </c>
      <c r="B12" s="124" t="str">
        <f>IFERROR(VLOOKUP(A12,MapGrantsTbl[Short Name], 1, FALSE),IFERROR(VLOOKUP(A12,MapGrantsTbl[Other Map Grant Name],1,FALSE),""))</f>
        <v/>
      </c>
      <c r="C12" s="125" t="s">
        <v>4917</v>
      </c>
      <c r="D12" s="125" t="str">
        <f>IF(ISBLANK(C12),"",IFERROR(RIGHT(C12,LEN(C12)-FIND(",",C12)) &amp; " " &amp; LEFT(C12,1) &amp; LOWER(MID(C12,2, FIND(",",C12)-2)),""))</f>
        <v xml:space="preserve"> Vachel Stevens</v>
      </c>
      <c r="E12" s="126" t="s">
        <v>11735</v>
      </c>
      <c r="F12" s="126" t="str">
        <f>RIGHT(E12,4)</f>
        <v>1794</v>
      </c>
      <c r="G12" s="126" t="str">
        <f>IF(ISBLANK(E12),"",F12&amp;"-"&amp;RIGHT("00" &amp; SUBSTITUTE(LEFT(E12,2),"/",""),2))</f>
        <v>1794-11</v>
      </c>
      <c r="H12" s="125" t="s">
        <v>4753</v>
      </c>
      <c r="I12" s="125" t="str">
        <f>IFERROR(RIGHT(H12,LEN(H12)-FIND(",",H12)) &amp; " " &amp; LEFT(H12,1) &amp; LOWER(MID(H12,2, FIND(",",H12)-2)),"")</f>
        <v xml:space="preserve"> John Welsh</v>
      </c>
      <c r="J12" s="124" t="str">
        <f>H12</f>
        <v>WELSH, John</v>
      </c>
      <c r="K12" s="125" t="s">
        <v>11734</v>
      </c>
      <c r="L12" s="119" t="str">
        <f>RIGHT(K12,4)</f>
        <v>1794</v>
      </c>
      <c r="M12" s="145" t="str">
        <f>IF(ISBLANK(K12),"",L12&amp;"-"&amp;
IF(LEFT(K12,3)="Feb","02",
IF(LEFT(K12,3)="Mar","03",
IF(LEFT(K12,3)="Apr","04",
IF(LEFT(K12,3)="May","05",
IF(LEFT(K12,3)="Jun","06",
IF(LEFT(K12,3)="Jul","07",
IF(LEFT(K12,3)="Aug","08",
IF(LEFT(K12,3)="Sep","09",
IF(LEFT(K12,3)="Oct","10",
IF(LEFT(K12,3)="Nov","11",
IF(LEFT(K12,3)="Dec","12","01"))))))))))))</f>
        <v>1794-12</v>
      </c>
      <c r="N12" s="122" t="s">
        <v>3961</v>
      </c>
      <c r="O12" s="120" t="s">
        <v>3959</v>
      </c>
      <c r="P12" s="120" t="s">
        <v>136</v>
      </c>
      <c r="Q12" s="120">
        <v>49</v>
      </c>
      <c r="R12" s="125" t="s">
        <v>11741</v>
      </c>
      <c r="S12" s="123"/>
      <c r="T12" s="122" t="str">
        <f>V12</f>
        <v>Acorn Hill</v>
      </c>
      <c r="U12" s="123"/>
      <c r="V12" s="35" t="s">
        <v>11737</v>
      </c>
      <c r="W12" s="35" t="s">
        <v>11736</v>
      </c>
      <c r="X12" s="35"/>
      <c r="Y12" s="122" t="str">
        <f>IFERROR(LEFT(J12, FIND(",",J12)-1),"")</f>
        <v>WELSH</v>
      </c>
      <c r="Z12" s="122"/>
      <c r="AA12" s="122" t="str">
        <f>IF(ISBLANK(E12),"","Surveyed "&amp;E12)  &amp; IF(ISBLANK(C12),"", " by " &amp;TRIM(D12)) &amp; IF(ISBLANK(E12),"","; ") &amp; IF(ISBLANK(K12),"","Patented in " &amp; K12)  &amp; IF(ISBLANK(H12),"", " by " &amp; TRIM(I12)) &amp; IF(ISBLANK(Q12),"",IF(Q12=0,""," for " &amp; Q12 &amp; " acres")) &amp; IF(ISBLANK(S12),""," repatented as " &amp; S12) &amp; IF(ISBLANK(R12),"", "; " &amp; R12) &amp; IF(ISBLANK(X12),"", ".  " &amp; X12&amp;".")</f>
        <v>Surveyed 11/16/1794 by Vachel Stevens; Patented in Dec 1794 by John Welsh for 49 acres; Adjoining Additional Defense but does not say where</v>
      </c>
      <c r="AB12" s="122" t="str">
        <f>IF(IFERROR(FIND("-",A12),0)=0,SUBSTITUTE(A12,"'",""),SUBSTITUTE(LEFT(A12,FIND("-",A12)-2),"'",""))</f>
        <v>ACORN HILL</v>
      </c>
      <c r="AC12" s="122" t="str">
        <f>SUBSTITUTE(A12,"'","")</f>
        <v>ACORN HILL</v>
      </c>
      <c r="AD12" s="122" t="str">
        <f>IFERROR(VLOOKUP(A12,MapGrantsTbl[], 5, FALSE),"")</f>
        <v/>
      </c>
      <c r="AE12" s="122" t="str">
        <f>IF(L12=AD12,"Y", IF(LEFT(AD12,1)&lt;&gt;"1","","N"))</f>
        <v/>
      </c>
      <c r="AF12" s="122" t="str">
        <f>IFERROR(VLOOKUP(A12,MapGrantsTbl[], 3, FALSE),"")</f>
        <v/>
      </c>
      <c r="AG12" s="122" t="str">
        <f>IF(AA12=AF12,"Y", IF(LEN(LEFT(AF12,4))&lt;&gt;4,"","N"))</f>
        <v/>
      </c>
      <c r="AH12" s="122"/>
      <c r="AI12" s="122"/>
      <c r="AJ12" s="122"/>
      <c r="AK12" s="122"/>
      <c r="AL12" s="122"/>
      <c r="AM12" s="122">
        <f>IFERROR(VLOOKUP(A12,Platted[],2,FALSE),"")</f>
        <v>567</v>
      </c>
      <c r="AN12" s="122"/>
      <c r="AO12" s="122"/>
      <c r="AP12" s="122"/>
      <c r="AQ12" s="122" t="str">
        <f>IFERROR(VLOOKUP(A12,MapGrantsTbl[], 5, FALSE),"")</f>
        <v/>
      </c>
      <c r="AR12" s="122" t="str">
        <f>IF(L12=AQ12,"Y", IF(LEN(LEFT(AQ12,4))&lt;&gt;4,"","N"))</f>
        <v/>
      </c>
      <c r="AS12" s="52" t="str">
        <f>IFERROR(VLOOKUP(A12,MapGrantsTbl[],3, FALSE),"")</f>
        <v/>
      </c>
      <c r="AT12" s="52" t="str">
        <f>IF(AA12=AS12,"Y", IF(LEN(LEFT(AS12,4))&lt;&gt;4,"","N"))</f>
        <v/>
      </c>
      <c r="AU12" s="52" t="str">
        <f>IFERROR(VLOOKUP(A12,MapGrantsTbl[],5, FALSE),"")</f>
        <v/>
      </c>
      <c r="AV12" s="52" t="str">
        <f>IF(L12=AU12,"Y", IF(LEN(LEFT(AU12,4))&lt;&gt;4,"","N"))</f>
        <v/>
      </c>
    </row>
    <row r="13" spans="1:48" ht="57.6" x14ac:dyDescent="0.55000000000000004">
      <c r="A13" s="6" t="s">
        <v>3835</v>
      </c>
      <c r="B13" s="6" t="str">
        <f>IFERROR(VLOOKUP(A13,MapGrantsTbl[Short Name], 1, FALSE),IFERROR(VLOOKUP(A13,MapGrantsTbl[Other Map Grant Name],1,FALSE),""))</f>
        <v>ADAM THE FIRST</v>
      </c>
      <c r="C13" s="6"/>
      <c r="D13" s="6" t="str">
        <f>IF(ISBLANK(C13),"",IFERROR(RIGHT(C13,LEN(C13)-FIND(",",C13)) &amp; " " &amp; LEFT(C13,1) &amp; LOWER(MID(C13,2, FIND(",",C13)-2)),""))</f>
        <v/>
      </c>
      <c r="E13" s="81" t="s">
        <v>11984</v>
      </c>
      <c r="F13" s="81" t="str">
        <f>RIGHT(E13,4)</f>
        <v>1687</v>
      </c>
      <c r="G13" s="81" t="str">
        <f>IF(ISBLANK(E13),"",F13&amp;"-"&amp;RIGHT("00" &amp; SUBSTITUTE(LEFT(E13,2),"/",""),2))</f>
        <v>1687-10</v>
      </c>
      <c r="H13" s="6" t="s">
        <v>3536</v>
      </c>
      <c r="I13" s="6" t="str">
        <f>IFERROR(RIGHT(H13,LEN(H13)-FIND(",",H13)) &amp; " " &amp; LEFT(H13,1) &amp; LOWER(MID(H13,2, FIND(",",H13)-2)),"")</f>
        <v xml:space="preserve"> Adam  Shipley</v>
      </c>
      <c r="J13" s="6" t="str">
        <f>H13</f>
        <v xml:space="preserve">SHIPLEY, Adam </v>
      </c>
      <c r="K13" s="6" t="s">
        <v>3732</v>
      </c>
      <c r="L13" s="8" t="str">
        <f>RIGHT(K13,4)</f>
        <v>1687</v>
      </c>
      <c r="M13" s="146" t="str">
        <f>IF(ISBLANK(K13),"",L13&amp;"-"&amp;
IF(LEFT(K13,3)="Feb","02",
IF(LEFT(K13,3)="Mar","03",
IF(LEFT(K13,3)="Apr","04",
IF(LEFT(K13,3)="May","05",
IF(LEFT(K13,3)="Jun","06",
IF(LEFT(K13,3)="Jul","07",
IF(LEFT(K13,3)="Aug","08",
IF(LEFT(K13,3)="Sep","09",
IF(LEFT(K13,3)="Oct","10",
IF(LEFT(K13,3)="Nov","11",
IF(LEFT(K13,3)="Dec","12","01"))))))))))))</f>
        <v>1687-10</v>
      </c>
      <c r="N13" s="34" t="s">
        <v>3961</v>
      </c>
      <c r="O13" s="8" t="s">
        <v>3959</v>
      </c>
      <c r="P13" s="8" t="s">
        <v>136</v>
      </c>
      <c r="Q13" s="8">
        <v>500</v>
      </c>
      <c r="R13" s="6" t="s">
        <v>4943</v>
      </c>
      <c r="S13" s="34" t="s">
        <v>5821</v>
      </c>
      <c r="T13" s="34" t="s">
        <v>4307</v>
      </c>
      <c r="U13" s="34"/>
      <c r="V13" s="34" t="s">
        <v>5838</v>
      </c>
      <c r="W13" s="35" t="s">
        <v>10137</v>
      </c>
      <c r="X13" s="34"/>
      <c r="Y13" s="18" t="str">
        <f>IFERROR(LEFT(J13, FIND(",",J13)-1),"")</f>
        <v>SHIPLEY</v>
      </c>
      <c r="Z13" s="24" t="s">
        <v>4450</v>
      </c>
      <c r="AA13" s="24" t="str">
        <f>IF(ISBLANK(E13),"","Surveyed "&amp;E13)  &amp; IF(ISBLANK(C13),"", " by " &amp;TRIM(D13)) &amp; IF(ISBLANK(E13),"","; ") &amp; IF(ISBLANK(K13),"","Patented in " &amp; K13)  &amp; IF(ISBLANK(H13),"", " by " &amp; TRIM(I13)) &amp; IF(ISBLANK(Q13),"",IF(Q13=0,""," for " &amp; Q13 &amp; " acres")) &amp; IF(ISBLANK(S13),""," repatented as " &amp; S13) &amp; IF(ISBLANK(R13),"", "; " &amp; R13) &amp; IF(ISBLANK(X13),"", ".  " &amp; X13&amp;".")</f>
        <v>Surveyed 10/1/1687; Patented in Oct 1687 by Adam Shipley for 500 acres repatented as Adam The First And Adam The Second Resurveyed; Resurveyed with vacancies for 580 acres in May 1742.</v>
      </c>
      <c r="AB13" s="52" t="str">
        <f>IF(IFERROR(FIND("-",A13),0)=0,SUBSTITUTE(A13,"'",""),SUBSTITUTE(LEFT(A13,FIND("-",A13)-2),"'",""))</f>
        <v>ADAM THE FIRST</v>
      </c>
      <c r="AC13" s="55" t="str">
        <f>SUBSTITUTE(A13,"'","")</f>
        <v>ADAM THE FIRST</v>
      </c>
      <c r="AD13" s="52" t="str">
        <f>IFERROR(VLOOKUP(A13,MapGrantsTbl[], 5, FALSE),"")</f>
        <v>1687</v>
      </c>
      <c r="AE13" s="52" t="str">
        <f>IF(L13=AD13,"Y", IF(LEFT(AD13,1)&lt;&gt;"1","","N"))</f>
        <v>Y</v>
      </c>
      <c r="AF13" s="52" t="str">
        <f>IFERROR(VLOOKUP(A13,MapGrantsTbl[], 3, FALSE),"")</f>
        <v>Surveyed 10/1/1687; Patented in Oct 1687 by Adam Shipley for 500 acres repatented as Adam The First And Adam The Second Resurveyed; Resurveyed with vacancies for 580 acres in May 1742.</v>
      </c>
      <c r="AG13" s="52" t="str">
        <f>IF(AA13=AF13,"Y", IF(LEN(LEFT(AF13,4))&lt;&gt;4,"","N"))</f>
        <v>Y</v>
      </c>
      <c r="AH13" s="52" t="s">
        <v>11989</v>
      </c>
      <c r="AI13" s="52"/>
      <c r="AJ13" s="71"/>
      <c r="AK13" s="71"/>
      <c r="AL13" s="71">
        <v>-4</v>
      </c>
      <c r="AM13" s="71">
        <f>IFERROR(VLOOKUP(A13,Platted[],2,FALSE),"")</f>
        <v>129</v>
      </c>
      <c r="AN13" s="52"/>
      <c r="AO13" s="52"/>
      <c r="AP13" s="52"/>
      <c r="AQ13" s="52" t="str">
        <f>IFERROR(VLOOKUP(A13,MapGrantsTbl[], 5, FALSE),"")</f>
        <v>1687</v>
      </c>
      <c r="AR13" s="52" t="str">
        <f>IF(L13=AQ13,"Y", IF(LEN(LEFT(AQ13,4))&lt;&gt;4,"","N"))</f>
        <v>Y</v>
      </c>
      <c r="AS13" s="52" t="str">
        <f>IFERROR(VLOOKUP(A13,MapGrantsTbl[],3, FALSE),"")</f>
        <v>Surveyed 10/1/1687; Patented in Oct 1687 by Adam Shipley for 500 acres repatented as Adam The First And Adam The Second Resurveyed; Resurveyed with vacancies for 580 acres in May 1742.</v>
      </c>
      <c r="AT13" s="52" t="str">
        <f>IF(AA13=AS13,"Y", IF(LEN(LEFT(AS13,4))&lt;&gt;4,"","N"))</f>
        <v>Y</v>
      </c>
      <c r="AU13" s="52" t="str">
        <f>IFERROR(VLOOKUP(A13,MapGrantsTbl[],5, FALSE),"")</f>
        <v>1687</v>
      </c>
      <c r="AV13" s="52" t="str">
        <f>IF(L13=AU13,"Y", IF(LEN(LEFT(AU13,4))&lt;&gt;4,"","N"))</f>
        <v>Y</v>
      </c>
    </row>
    <row r="14" spans="1:48" ht="57.6" x14ac:dyDescent="0.55000000000000004">
      <c r="A14" s="6" t="s">
        <v>5820</v>
      </c>
      <c r="B14" s="13" t="str">
        <f>IFERROR(VLOOKUP(A14,MapGrantsTbl[Short Name], 1, FALSE),IFERROR(VLOOKUP(A14,MapGrantsTbl[Other Map Grant Name],1,FALSE),""))</f>
        <v>ADAM THE FIRST AND ADAM THE SECOND RESURVEYED</v>
      </c>
      <c r="C14" s="13" t="s">
        <v>4916</v>
      </c>
      <c r="D14" s="13" t="str">
        <f>IF(ISBLANK(C14),"",IFERROR(RIGHT(C14,LEN(C14)-FIND(",",C14)) &amp; " " &amp; LEFT(C14,1) &amp; LOWER(MID(C14,2, FIND(",",C14)-2)),""))</f>
        <v xml:space="preserve"> William Cromwell</v>
      </c>
      <c r="E14" s="81" t="s">
        <v>4731</v>
      </c>
      <c r="F14" s="83" t="str">
        <f>RIGHT(E14,4)</f>
        <v>1742</v>
      </c>
      <c r="G14" s="83" t="str">
        <f>IF(ISBLANK(E14),"",F14&amp;"-"&amp;RIGHT("00" &amp; SUBSTITUTE(LEFT(E14,2),"/",""),2))</f>
        <v>1742-05</v>
      </c>
      <c r="H14" s="13" t="s">
        <v>3536</v>
      </c>
      <c r="I14" s="13" t="str">
        <f>IFERROR(RIGHT(H14,LEN(H14)-FIND(",",H14)) &amp; " " &amp; LEFT(H14,1) &amp; LOWER(MID(H14,2, FIND(",",H14)-2)),"")</f>
        <v xml:space="preserve"> Adam  Shipley</v>
      </c>
      <c r="J14" s="29" t="str">
        <f>H14</f>
        <v xml:space="preserve">SHIPLEY, Adam </v>
      </c>
      <c r="K14" s="13" t="s">
        <v>4942</v>
      </c>
      <c r="L14" s="15" t="str">
        <f>RIGHT(K14,4)</f>
        <v>1742</v>
      </c>
      <c r="M14" s="147" t="str">
        <f>IF(ISBLANK(K14),"",L14&amp;"-"&amp;
IF(LEFT(K14,3)="Feb","02",
IF(LEFT(K14,3)="Mar","03",
IF(LEFT(K14,3)="Apr","04",
IF(LEFT(K14,3)="May","05",
IF(LEFT(K14,3)="Jun","06",
IF(LEFT(K14,3)="Jul","07",
IF(LEFT(K14,3)="Aug","08",
IF(LEFT(K14,3)="Sep","09",
IF(LEFT(K14,3)="Oct","10",
IF(LEFT(K14,3)="Nov","11",
IF(LEFT(K14,3)="Dec","12","01"))))))))))))</f>
        <v>1742-05</v>
      </c>
      <c r="N14" s="34" t="s">
        <v>3961</v>
      </c>
      <c r="O14" s="8" t="s">
        <v>3959</v>
      </c>
      <c r="P14" s="10" t="s">
        <v>3970</v>
      </c>
      <c r="Q14" s="10">
        <v>137</v>
      </c>
      <c r="R14" s="6" t="s">
        <v>5588</v>
      </c>
      <c r="S14" s="26"/>
      <c r="T14" s="34" t="s">
        <v>4307</v>
      </c>
      <c r="U14" s="26"/>
      <c r="V14" s="35" t="s">
        <v>7758</v>
      </c>
      <c r="W14" s="35" t="s">
        <v>10137</v>
      </c>
      <c r="X14" s="34"/>
      <c r="Y14" s="25" t="str">
        <f>IFERROR(LEFT(J14, FIND(",",J14)-1),"")</f>
        <v>SHIPLEY</v>
      </c>
      <c r="Z14" s="25"/>
      <c r="AA14" s="24" t="str">
        <f>IF(ISBLANK(E14),"","Surveyed "&amp;E14)  &amp; IF(ISBLANK(C14),"", " by " &amp;TRIM(D14)) &amp; IF(ISBLANK(E14),"","; ") &amp; IF(ISBLANK(K14),"","Patented in " &amp; K14)  &amp; IF(ISBLANK(H14),"", " by " &amp; TRIM(I14)) &amp; IF(ISBLANK(Q14),"",IF(Q14=0,""," for " &amp; Q14 &amp; " acres")) &amp; IF(ISBLANK(S14),""," repatented as " &amp; S14) &amp; IF(ISBLANK(R14),"", "; " &amp; R14) &amp; IF(ISBLANK(X14),"", ".  " &amp; X14&amp;".")</f>
        <v>Surveyed 5/21/1742 by William Cromwell; Patented in May 1742 by Adam Shipley for 137 acres; A portion of the resurveyed Adam The First with vacancies</v>
      </c>
      <c r="AB14" s="52" t="str">
        <f>IF(IFERROR(FIND("-",A14),0)=0,SUBSTITUTE(A14,"'",""),SUBSTITUTE(LEFT(A14,FIND("-",A14)-2),"'",""))</f>
        <v>ADAM THE FIRST AND ADAM THE SECOND RESURVEYED</v>
      </c>
      <c r="AC14" s="55" t="str">
        <f>SUBSTITUTE(A14,"'","")</f>
        <v>ADAM THE FIRST AND ADAM THE SECOND RESURVEYED</v>
      </c>
      <c r="AD14" s="52" t="str">
        <f>IFERROR(VLOOKUP(A14,MapGrantsTbl[], 5, FALSE),"")</f>
        <v>1742</v>
      </c>
      <c r="AE14" s="52" t="str">
        <f>IF(L14=AD14,"Y", IF(LEFT(AD14,1)&lt;&gt;"1","","N"))</f>
        <v>Y</v>
      </c>
      <c r="AF14" s="52" t="str">
        <f>IFERROR(VLOOKUP(A14,MapGrantsTbl[], 3, FALSE),"")</f>
        <v>Surveyed 5/21/1742 by William Cromwell; Patented in May 1742 by Adam Shipley for 137 acres; A portion of the resurveyed Adam The First with vacancies</v>
      </c>
      <c r="AG14" s="52" t="str">
        <f>IF(AA14=AF14,"Y", IF(LEN(LEFT(AF14,4))&lt;&gt;4,"","N"))</f>
        <v>Y</v>
      </c>
      <c r="AH14" s="52" t="s">
        <v>11989</v>
      </c>
      <c r="AI14" s="52" t="s">
        <v>9724</v>
      </c>
      <c r="AJ14" s="52" t="s">
        <v>10140</v>
      </c>
      <c r="AK14" s="52"/>
      <c r="AL14" s="71">
        <v>-4</v>
      </c>
      <c r="AM14" s="71" t="str">
        <f>IFERROR(VLOOKUP(A14,Platted[],2,FALSE),"")</f>
        <v/>
      </c>
      <c r="AN14" s="52"/>
      <c r="AO14" s="52"/>
      <c r="AP14" s="52"/>
      <c r="AQ14" s="52" t="str">
        <f>IFERROR(VLOOKUP(A14,MapGrantsTbl[], 5, FALSE),"")</f>
        <v>1742</v>
      </c>
      <c r="AR14" s="52" t="str">
        <f>IF(L14=AQ14,"Y", IF(LEN(LEFT(AQ14,4))&lt;&gt;4,"","N"))</f>
        <v>Y</v>
      </c>
      <c r="AS14" s="52" t="str">
        <f>IFERROR(VLOOKUP(A14,MapGrantsTbl[],3, FALSE),"")</f>
        <v>Surveyed 5/21/1742 by William Cromwell; Patented in May 1742 by Adam Shipley for 137 acres; A portion of the resurveyed Adam The First with vacancies</v>
      </c>
      <c r="AT14" s="52" t="str">
        <f>IF(AA14=AS14,"Y", IF(LEN(LEFT(AS14,4))&lt;&gt;4,"","N"))</f>
        <v>Y</v>
      </c>
      <c r="AU14" s="52" t="str">
        <f>IFERROR(VLOOKUP(A14,MapGrantsTbl[],5, FALSE),"")</f>
        <v>1742</v>
      </c>
      <c r="AV14" s="52" t="str">
        <f>IF(L14=AU14,"Y", IF(LEN(LEFT(AU14,4))&lt;&gt;4,"","N"))</f>
        <v>Y</v>
      </c>
    </row>
    <row r="15" spans="1:48" ht="57.6" x14ac:dyDescent="0.55000000000000004">
      <c r="A15" s="6" t="s">
        <v>8465</v>
      </c>
      <c r="B15" s="6" t="str">
        <f>IFERROR(VLOOKUP(A15,MapGrantsTbl[Short Name], 1, FALSE),IFERROR(VLOOKUP(A15,MapGrantsTbl[Other Map Grant Name],1,FALSE),""))</f>
        <v>ADAMS FORREST</v>
      </c>
      <c r="C15" s="6" t="s">
        <v>4916</v>
      </c>
      <c r="D15" s="6" t="str">
        <f>IF(ISBLANK(C15),"",IFERROR(RIGHT(C15,LEN(C15)-FIND(",",C15)) &amp; " " &amp; LEFT(C15,1) &amp; LOWER(MID(C15,2, FIND(",",C15)-2)),""))</f>
        <v xml:space="preserve"> William Cromwell</v>
      </c>
      <c r="E15" s="81" t="s">
        <v>4720</v>
      </c>
      <c r="F15" s="81" t="str">
        <f>RIGHT(E15,4)</f>
        <v>1741</v>
      </c>
      <c r="G15" s="81" t="str">
        <f>IF(ISBLANK(E15),"",F15&amp;"-"&amp;RIGHT("00" &amp; SUBSTITUTE(LEFT(E15,2),"/",""),2))</f>
        <v>1741-09</v>
      </c>
      <c r="H15" s="6" t="s">
        <v>3537</v>
      </c>
      <c r="I15" s="6" t="str">
        <f>IFERROR(RIGHT(H15,LEN(H15)-FIND(",",H15)) &amp; " " &amp; LEFT(H15,1) &amp; LOWER(MID(H15,2, FIND(",",H15)-2)),"")</f>
        <v xml:space="preserve"> Adam  Barnes</v>
      </c>
      <c r="J15" s="6" t="str">
        <f>H15</f>
        <v xml:space="preserve">BARNES, Adam </v>
      </c>
      <c r="K15" s="6" t="s">
        <v>3733</v>
      </c>
      <c r="L15" s="8" t="str">
        <f>RIGHT(K15,4)</f>
        <v>1743</v>
      </c>
      <c r="M15" s="146" t="str">
        <f>IF(ISBLANK(K15),"",L15&amp;"-"&amp;
IF(LEFT(K15,3)="Feb","02",
IF(LEFT(K15,3)="Mar","03",
IF(LEFT(K15,3)="Apr","04",
IF(LEFT(K15,3)="May","05",
IF(LEFT(K15,3)="Jun","06",
IF(LEFT(K15,3)="Jul","07",
IF(LEFT(K15,3)="Aug","08",
IF(LEFT(K15,3)="Sep","09",
IF(LEFT(K15,3)="Oct","10",
IF(LEFT(K15,3)="Nov","11",
IF(LEFT(K15,3)="Dec","12","01"))))))))))))</f>
        <v>1743-10</v>
      </c>
      <c r="N15" s="34" t="s">
        <v>3961</v>
      </c>
      <c r="O15" s="8" t="s">
        <v>3959</v>
      </c>
      <c r="P15" s="8" t="s">
        <v>136</v>
      </c>
      <c r="Q15" s="8">
        <v>287</v>
      </c>
      <c r="R15" s="6" t="s">
        <v>10631</v>
      </c>
      <c r="S15" s="34" t="s">
        <v>5050</v>
      </c>
      <c r="T15" s="34" t="str">
        <f>V15</f>
        <v>Adams Forrest</v>
      </c>
      <c r="U15" s="34"/>
      <c r="V15" s="35" t="s">
        <v>8858</v>
      </c>
      <c r="W15" s="35" t="s">
        <v>10630</v>
      </c>
      <c r="X15" s="34"/>
      <c r="Y15" s="18" t="str">
        <f>IFERROR(LEFT(J15, FIND(",",J15)-1),"")</f>
        <v>BARNES</v>
      </c>
      <c r="Z15" s="24" t="s">
        <v>4451</v>
      </c>
      <c r="AA15" s="24" t="str">
        <f>IF(ISBLANK(E15),"","Surveyed "&amp;E15)  &amp; IF(ISBLANK(C15),"", " by " &amp;TRIM(D15)) &amp; IF(ISBLANK(E15),"","; ") &amp; IF(ISBLANK(K15),"","Patented in " &amp; K15)  &amp; IF(ISBLANK(H15),"", " by " &amp; TRIM(I15)) &amp; IF(ISBLANK(Q15),"",IF(Q15=0,""," for " &amp; Q15 &amp; " acres")) &amp; IF(ISBLANK(S15),""," repatented as " &amp; S15) &amp; IF(ISBLANK(R15),"", "; " &amp; R15) &amp; IF(ISBLANK(X15),"", ".  " &amp; X15&amp;".")</f>
        <v>Surveyed 9/21/1741 by William Cromwell; Patented in Oct 1743 by Adam Barnes for 287 acres repatented as Invasion; "on the head drafts of Middle River" beginning at bounded trees of Henry's Park</v>
      </c>
      <c r="AB15" s="52" t="str">
        <f>IF(IFERROR(FIND("-",A15),0)=0,SUBSTITUTE(A15,"'",""),SUBSTITUTE(LEFT(A15,FIND("-",A15)-2),"'",""))</f>
        <v>ADAMS FORREST</v>
      </c>
      <c r="AC15" s="55" t="str">
        <f>SUBSTITUTE(A15,"'","")</f>
        <v>ADAMS FORREST</v>
      </c>
      <c r="AD15" s="52" t="str">
        <f>IFERROR(VLOOKUP(A15,MapGrantsTbl[], 5, FALSE),"")</f>
        <v>1741</v>
      </c>
      <c r="AE15" s="52" t="str">
        <f>IF(L15=AD15,"Y", IF(LEFT(AD15,1)&lt;&gt;"1","","N"))</f>
        <v>N</v>
      </c>
      <c r="AF15" s="52" t="str">
        <f>IFERROR(VLOOKUP(A15,MapGrantsTbl[], 3, FALSE),"")</f>
        <v>Surveyed 9/21/1741 by William Cromwell; Patented in Oct 1743 by Adam Barnes for 287 acres repatented as Invasion; "on the head drafts of Middle River" beginning at bounded trees of Henry's Park</v>
      </c>
      <c r="AG15" s="52" t="str">
        <f>IF(AA15=AF15,"Y", IF(LEN(LEFT(AF15,4))&lt;&gt;4,"","N"))</f>
        <v>Y</v>
      </c>
      <c r="AH15" s="52" t="s">
        <v>198</v>
      </c>
      <c r="AI15" s="52"/>
      <c r="AJ15" s="71"/>
      <c r="AK15" s="71"/>
      <c r="AL15" s="71"/>
      <c r="AM15" s="71">
        <f>IFERROR(VLOOKUP(A15,Platted[],2,FALSE),"")</f>
        <v>234</v>
      </c>
      <c r="AN15" s="52"/>
      <c r="AO15" s="52"/>
      <c r="AP15" s="52"/>
      <c r="AQ15" s="52" t="str">
        <f>IFERROR(VLOOKUP(A15,MapGrantsTbl[], 5, FALSE),"")</f>
        <v>1741</v>
      </c>
      <c r="AR15" s="52" t="str">
        <f>IF(L15=AQ15,"Y", IF(LEN(LEFT(AQ15,4))&lt;&gt;4,"","N"))</f>
        <v>N</v>
      </c>
      <c r="AS15" s="52" t="str">
        <f>IFERROR(VLOOKUP(A15,MapGrantsTbl[],3, FALSE),"")</f>
        <v>Surveyed 9/21/1741 by William Cromwell; Patented in Oct 1743 by Adam Barnes for 287 acres repatented as Invasion; "on the head drafts of Middle River" beginning at bounded trees of Henry's Park</v>
      </c>
      <c r="AT15" s="52" t="str">
        <f>IF(AA15=AS15,"Y", IF(LEN(LEFT(AS15,4))&lt;&gt;4,"","N"))</f>
        <v>Y</v>
      </c>
      <c r="AU15" s="52" t="str">
        <f>IFERROR(VLOOKUP(A15,MapGrantsTbl[],5, FALSE),"")</f>
        <v>1741</v>
      </c>
      <c r="AV15" s="52" t="str">
        <f>IF(L15=AU15,"Y", IF(LEN(LEFT(AU15,4))&lt;&gt;4,"","N"))</f>
        <v>N</v>
      </c>
    </row>
    <row r="16" spans="1:48" ht="28.8" x14ac:dyDescent="0.55000000000000004">
      <c r="A16" s="6" t="s">
        <v>11812</v>
      </c>
      <c r="B16" s="6" t="str">
        <f>IFERROR(VLOOKUP(A16,MapGrantsTbl[Short Name], 1, FALSE),IFERROR(VLOOKUP(A16,MapGrantsTbl[Other Map Grant Name],1,FALSE),""))</f>
        <v>ADDITION - CARROLL</v>
      </c>
      <c r="C16" s="6"/>
      <c r="D16" s="6" t="str">
        <f>IF(ISBLANK(C16),"",IFERROR(RIGHT(C16,LEN(C16)-FIND(",",C16)) &amp; " " &amp; LEFT(C16,1) &amp; LOWER(MID(C16,2, FIND(",",C16)-2)),""))</f>
        <v/>
      </c>
      <c r="E16" s="81"/>
      <c r="F16" s="81" t="str">
        <f>RIGHT(E16,4)</f>
        <v/>
      </c>
      <c r="G16" s="81" t="str">
        <f>IF(ISBLANK(E16),"",F16&amp;"-"&amp;RIGHT("00" &amp; SUBSTITUTE(LEFT(E16,2),"/",""),2))</f>
        <v/>
      </c>
      <c r="H16" s="6" t="s">
        <v>3545</v>
      </c>
      <c r="I16" s="6" t="str">
        <f>IFERROR(RIGHT(H16,LEN(H16)-FIND(",",H16)) &amp; " " &amp; LEFT(H16,1) &amp; LOWER(MID(H16,2, FIND(",",H16)-2)),"")</f>
        <v xml:space="preserve"> Charles  Carroll</v>
      </c>
      <c r="J16" s="6" t="str">
        <f>H16</f>
        <v xml:space="preserve">CARROLL, Charles </v>
      </c>
      <c r="K16" s="6" t="s">
        <v>5179</v>
      </c>
      <c r="L16" s="8" t="str">
        <f>RIGHT(K16,4)</f>
        <v>1703</v>
      </c>
      <c r="M16" s="146" t="str">
        <f>IF(ISBLANK(K16),"",L16&amp;"-"&amp;
IF(LEFT(K16,3)="Feb","02",
IF(LEFT(K16,3)="Mar","03",
IF(LEFT(K16,3)="Apr","04",
IF(LEFT(K16,3)="May","05",
IF(LEFT(K16,3)="Jun","06",
IF(LEFT(K16,3)="Jul","07",
IF(LEFT(K16,3)="Aug","08",
IF(LEFT(K16,3)="Sep","09",
IF(LEFT(K16,3)="Oct","10",
IF(LEFT(K16,3)="Nov","11",
IF(LEFT(K16,3)="Dec","12","01"))))))))))))</f>
        <v>1703-03</v>
      </c>
      <c r="N16" s="34"/>
      <c r="O16" s="8" t="s">
        <v>3959</v>
      </c>
      <c r="P16" s="8" t="s">
        <v>136</v>
      </c>
      <c r="Q16" s="8">
        <v>3000</v>
      </c>
      <c r="R16" s="6"/>
      <c r="S16" s="34"/>
      <c r="T16" s="34" t="s">
        <v>3948</v>
      </c>
      <c r="U16" s="34"/>
      <c r="V16" s="24" t="s">
        <v>5720</v>
      </c>
      <c r="W16" s="24"/>
      <c r="X16" s="34"/>
      <c r="Y16" s="18" t="str">
        <f>IFERROR(LEFT(J16, FIND(",",J16)-1),"")</f>
        <v>CARROLL</v>
      </c>
      <c r="Z16" s="24" t="s">
        <v>4452</v>
      </c>
      <c r="AA16" s="24" t="str">
        <f>IF(ISBLANK(E16),"","Surveyed "&amp;E16)  &amp; IF(ISBLANK(C16),"", " by " &amp;TRIM(D16)) &amp; IF(ISBLANK(E16),"","; ") &amp; IF(ISBLANK(K16),"","Patented in " &amp; K16)  &amp; IF(ISBLANK(H16),"", " by " &amp; TRIM(I16)) &amp; IF(ISBLANK(Q16),"",IF(Q16=0,""," for " &amp; Q16 &amp; " acres")) &amp; IF(ISBLANK(S16),""," repatented as " &amp; S16) &amp; IF(ISBLANK(R16),"", "; " &amp; R16) &amp; IF(ISBLANK(X16),"", ".  " &amp; X16&amp;".")</f>
        <v>Patented in Mar 1703 by Charles Carroll for 3000 acres</v>
      </c>
      <c r="AB16" s="52" t="str">
        <f>IF(IFERROR(FIND("-",A16),0)=0,SUBSTITUTE(A16,"'",""),SUBSTITUTE(LEFT(A16,FIND("-",A16)-2),"'",""))</f>
        <v>ADDITION</v>
      </c>
      <c r="AC16" s="55" t="str">
        <f>SUBSTITUTE(A16,"'","")</f>
        <v>ADDITION - Carroll</v>
      </c>
      <c r="AD16" s="52" t="str">
        <f>IFERROR(VLOOKUP(A16,MapGrantsTbl[], 5, FALSE),"")</f>
        <v>1703</v>
      </c>
      <c r="AE16" s="52" t="str">
        <f>IF(L16=AD16,"Y", IF(LEFT(AD16,1)&lt;&gt;"1","","N"))</f>
        <v>Y</v>
      </c>
      <c r="AF16" s="52" t="str">
        <f>IFERROR(VLOOKUP(A16,MapGrantsTbl[], 3, FALSE),"")</f>
        <v>Patented in Mar 1703 by Charles Carroll for 3000 acres</v>
      </c>
      <c r="AG16" s="52" t="str">
        <f>IF(AA16=AF16,"Y", IF(LEN(LEFT(AF16,4))&lt;&gt;4,"","N"))</f>
        <v>Y</v>
      </c>
      <c r="AH16" s="52" t="s">
        <v>11989</v>
      </c>
      <c r="AI16" s="52"/>
      <c r="AJ16" s="71"/>
      <c r="AK16" s="71"/>
      <c r="AL16" s="71"/>
      <c r="AM16" s="71" t="str">
        <f>IFERROR(VLOOKUP(A16,Platted[],2,FALSE),"")</f>
        <v/>
      </c>
      <c r="AN16" s="52"/>
      <c r="AO16" s="52"/>
      <c r="AP16" s="52"/>
      <c r="AQ16" s="52" t="str">
        <f>IFERROR(VLOOKUP(A16,MapGrantsTbl[], 5, FALSE),"")</f>
        <v>1703</v>
      </c>
      <c r="AR16" s="52" t="str">
        <f>IF(L16=AQ16,"Y", IF(LEN(LEFT(AQ16,4))&lt;&gt;4,"","N"))</f>
        <v>Y</v>
      </c>
      <c r="AS16" s="52" t="str">
        <f>IFERROR(VLOOKUP(A16,MapGrantsTbl[],3, FALSE),"")</f>
        <v>Patented in Mar 1703 by Charles Carroll for 3000 acres</v>
      </c>
      <c r="AT16" s="52" t="str">
        <f>IF(AA16=AS16,"Y", IF(LEN(LEFT(AS16,4))&lt;&gt;4,"","N"))</f>
        <v>Y</v>
      </c>
      <c r="AU16" s="52" t="str">
        <f>IFERROR(VLOOKUP(A16,MapGrantsTbl[],5, FALSE),"")</f>
        <v>1703</v>
      </c>
      <c r="AV16" s="52" t="str">
        <f>IF(L16=AU16,"Y", IF(LEN(LEFT(AU16,4))&lt;&gt;4,"","N"))</f>
        <v>Y</v>
      </c>
    </row>
    <row r="17" spans="1:48" ht="72" x14ac:dyDescent="0.55000000000000004">
      <c r="A17" s="125" t="s">
        <v>11813</v>
      </c>
      <c r="B17" s="124" t="str">
        <f>IFERROR(VLOOKUP(A17,MapGrantsTbl[Short Name], 1, FALSE),IFERROR(VLOOKUP(A17,MapGrantsTbl[Other Map Grant Name],1,FALSE),""))</f>
        <v>ADDITION - DUVALL</v>
      </c>
      <c r="C17" s="125" t="s">
        <v>4105</v>
      </c>
      <c r="D17" s="125" t="str">
        <f>IF(ISBLANK(C17),"",IFERROR(RIGHT(C17,LEN(C17)-FIND(",",C17)) &amp; " " &amp; LEFT(C17,1) &amp; LOWER(MID(C17,2, FIND(",",C17)-2)),""))</f>
        <v xml:space="preserve"> Henry Ridgely</v>
      </c>
      <c r="E17" s="126" t="s">
        <v>4730</v>
      </c>
      <c r="F17" s="126" t="str">
        <f>RIGHT(E17,4)</f>
        <v>1733</v>
      </c>
      <c r="G17" s="126" t="str">
        <f>IF(ISBLANK(E17),"",F17&amp;"-"&amp;RIGHT("00" &amp; SUBSTITUTE(LEFT(E17,2),"/",""),2))</f>
        <v>1733-05</v>
      </c>
      <c r="H17" s="125" t="s">
        <v>3659</v>
      </c>
      <c r="I17" s="125" t="str">
        <f>IFERROR(RIGHT(H17,LEN(H17)-FIND(",",H17)) &amp; " " &amp; LEFT(H17,1) &amp; LOWER(MID(H17,2, FIND(",",H17)-2)),"")</f>
        <v xml:space="preserve"> Lewis  Duvall</v>
      </c>
      <c r="J17" s="124" t="str">
        <f>H17</f>
        <v xml:space="preserve">DUVALL, Lewis </v>
      </c>
      <c r="K17" s="125" t="s">
        <v>11814</v>
      </c>
      <c r="L17" s="119" t="str">
        <f>RIGHT(K17,4)</f>
        <v>1733</v>
      </c>
      <c r="M17" s="145" t="str">
        <f>IF(ISBLANK(K17),"",L17&amp;"-"&amp;
IF(LEFT(K17,3)="Feb","02",
IF(LEFT(K17,3)="Mar","03",
IF(LEFT(K17,3)="Apr","04",
IF(LEFT(K17,3)="May","05",
IF(LEFT(K17,3)="Jun","06",
IF(LEFT(K17,3)="Jul","07",
IF(LEFT(K17,3)="Aug","08",
IF(LEFT(K17,3)="Sep","09",
IF(LEFT(K17,3)="Oct","10",
IF(LEFT(K17,3)="Nov","11",
IF(LEFT(K17,3)="Dec","12","01"))))))))))))</f>
        <v>1733-05</v>
      </c>
      <c r="N17" s="122" t="s">
        <v>3961</v>
      </c>
      <c r="O17" s="120" t="s">
        <v>3959</v>
      </c>
      <c r="P17" s="120" t="s">
        <v>136</v>
      </c>
      <c r="Q17" s="120">
        <v>100</v>
      </c>
      <c r="R17" s="125" t="s">
        <v>11816</v>
      </c>
      <c r="S17" s="123" t="s">
        <v>5446</v>
      </c>
      <c r="T17" s="122" t="str">
        <f>V17</f>
        <v>Addition</v>
      </c>
      <c r="U17" s="123"/>
      <c r="V17" s="35" t="s">
        <v>3948</v>
      </c>
      <c r="W17" s="35" t="s">
        <v>11815</v>
      </c>
      <c r="X17" s="35"/>
      <c r="Y17" s="122" t="str">
        <f>IFERROR(LEFT(J17, FIND(",",J17)-1),"")</f>
        <v>DUVALL</v>
      </c>
      <c r="Z17" s="122"/>
      <c r="AA17" s="122" t="str">
        <f>IF(ISBLANK(E17),"","Surveyed "&amp;E17)  &amp; IF(ISBLANK(C17),"", " by " &amp;TRIM(D17)) &amp; IF(ISBLANK(E17),"","; ") &amp; IF(ISBLANK(K17),"","Patented in " &amp; K17)  &amp; IF(ISBLANK(H17),"", " by " &amp; TRIM(I17)) &amp; IF(ISBLANK(Q17),"",IF(Q17=0,""," for " &amp; Q17 &amp; " acres")) &amp; IF(ISBLANK(S17),""," repatented as " &amp; S17) &amp; IF(ISBLANK(R17),"", "; " &amp; R17) &amp; IF(ISBLANK(X17),"", ".  " &amp; X17&amp;".")</f>
        <v>Surveyed 5/8/1733 by Henry Ridgely; Patented in May 1733 by Lewis Duvall for 100 acres repatented as Lewises Lot; "on the west side of a tract of land called Broken Land" beginning "near to the end of the north two hundred perches course of a tract of land called Clarks Direction"</v>
      </c>
      <c r="AB17" s="122" t="str">
        <f>IF(IFERROR(FIND("-",A17),0)=0,SUBSTITUTE(A17,"'",""),SUBSTITUTE(LEFT(A17,FIND("-",A17)-2),"'",""))</f>
        <v>ADDITION</v>
      </c>
      <c r="AC17" s="122" t="str">
        <f>SUBSTITUTE(A17,"'","")</f>
        <v>ADDITION - Duvall</v>
      </c>
      <c r="AD17" s="122" t="str">
        <f>IFERROR(VLOOKUP(A17,MapGrantsTbl[], 5, FALSE),"")</f>
        <v>1733</v>
      </c>
      <c r="AE17" s="122" t="str">
        <f>IF(L17=AD17,"Y", IF(LEFT(AD17,1)&lt;&gt;"1","","N"))</f>
        <v>Y</v>
      </c>
      <c r="AF17" s="122" t="str">
        <f>IFERROR(VLOOKUP(A17,MapGrantsTbl[], 3, FALSE),"")</f>
        <v>Surveyed 5/8/1733 by Henry Ridgely; Patented in May 1733 by Lewis Duvall for 100 acres repatented as Lewises Lot; "on the west side of a tract of land called Broken Land" beginning "near to the end of the north two hundred perches course of a tract of land called Clarks Direction"</v>
      </c>
      <c r="AG17" s="122" t="str">
        <f>IF(AA17=AF17,"Y", IF(LEN(LEFT(AF17,4))&lt;&gt;4,"","N"))</f>
        <v>Y</v>
      </c>
      <c r="AH17" s="122" t="s">
        <v>212</v>
      </c>
      <c r="AI17" s="122"/>
      <c r="AJ17" s="122"/>
      <c r="AK17" s="122"/>
      <c r="AL17" s="122"/>
      <c r="AM17" s="122">
        <f>IFERROR(VLOOKUP(A17,Platted[],2,FALSE),"")</f>
        <v>453</v>
      </c>
      <c r="AN17" s="122"/>
      <c r="AO17" s="122"/>
      <c r="AP17" s="122"/>
      <c r="AQ17" s="122" t="str">
        <f>IFERROR(VLOOKUP(A17,MapGrantsTbl[], 5, FALSE),"")</f>
        <v>1733</v>
      </c>
      <c r="AR17" s="122" t="str">
        <f>IF(L17=AQ17,"Y", IF(LEN(LEFT(AQ17,4))&lt;&gt;4,"","N"))</f>
        <v>Y</v>
      </c>
      <c r="AS17" s="52" t="str">
        <f>IFERROR(VLOOKUP(A17,MapGrantsTbl[],3, FALSE),"")</f>
        <v>Surveyed 5/8/1733 by Henry Ridgely; Patented in May 1733 by Lewis Duvall for 100 acres repatented as Lewises Lot; "on the west side of a tract of land called Broken Land" beginning "near to the end of the north two hundred perches course of a tract of land called Clarks Direction"</v>
      </c>
      <c r="AT17" s="52" t="str">
        <f>IF(AA17=AS17,"Y", IF(LEN(LEFT(AS17,4))&lt;&gt;4,"","N"))</f>
        <v>Y</v>
      </c>
      <c r="AU17" s="52" t="str">
        <f>IFERROR(VLOOKUP(A17,MapGrantsTbl[],5, FALSE),"")</f>
        <v>1733</v>
      </c>
      <c r="AV17" s="52" t="str">
        <f>IF(L17=AU17,"Y", IF(LEN(LEFT(AU17,4))&lt;&gt;4,"","N"))</f>
        <v>Y</v>
      </c>
    </row>
    <row r="18" spans="1:48" ht="72" x14ac:dyDescent="0.55000000000000004">
      <c r="A18" s="125" t="s">
        <v>11738</v>
      </c>
      <c r="B18" s="124" t="str">
        <f>IFERROR(VLOOKUP(A18,MapGrantsTbl[Short Name], 1, FALSE),IFERROR(VLOOKUP(A18,MapGrantsTbl[Other Map Grant Name],1,FALSE),""))</f>
        <v/>
      </c>
      <c r="C18" s="125" t="s">
        <v>4917</v>
      </c>
      <c r="D18" s="125" t="str">
        <f>IF(ISBLANK(C18),"",IFERROR(RIGHT(C18,LEN(C18)-FIND(",",C18)) &amp; " " &amp; LEFT(C18,1) &amp; LOWER(MID(C18,2, FIND(",",C18)-2)),""))</f>
        <v xml:space="preserve"> Vachel Stevens</v>
      </c>
      <c r="E18" s="126" t="s">
        <v>11735</v>
      </c>
      <c r="F18" s="126" t="str">
        <f>RIGHT(E18,4)</f>
        <v>1794</v>
      </c>
      <c r="G18" s="126" t="str">
        <f>IF(ISBLANK(E18),"",F18&amp;"-"&amp;RIGHT("00" &amp; SUBSTITUTE(LEFT(E18,2),"/",""),2))</f>
        <v>1794-11</v>
      </c>
      <c r="H18" s="125" t="s">
        <v>4753</v>
      </c>
      <c r="I18" s="125" t="str">
        <f>IFERROR(RIGHT(H18,LEN(H18)-FIND(",",H18)) &amp; " " &amp; LEFT(H18,1) &amp; LOWER(MID(H18,2, FIND(",",H18)-2)),"")</f>
        <v xml:space="preserve"> John Welsh</v>
      </c>
      <c r="J18" s="124" t="str">
        <f>H18</f>
        <v>WELSH, John</v>
      </c>
      <c r="K18" s="125" t="s">
        <v>11734</v>
      </c>
      <c r="L18" s="119" t="str">
        <f>RIGHT(K18,4)</f>
        <v>1794</v>
      </c>
      <c r="M18" s="145" t="str">
        <f>IF(ISBLANK(K18),"",L18&amp;"-"&amp;
IF(LEFT(K18,3)="Feb","02",
IF(LEFT(K18,3)="Mar","03",
IF(LEFT(K18,3)="Apr","04",
IF(LEFT(K18,3)="May","05",
IF(LEFT(K18,3)="Jun","06",
IF(LEFT(K18,3)="Jul","07",
IF(LEFT(K18,3)="Aug","08",
IF(LEFT(K18,3)="Sep","09",
IF(LEFT(K18,3)="Oct","10",
IF(LEFT(K18,3)="Nov","11",
IF(LEFT(K18,3)="Dec","12","01"))))))))))))</f>
        <v>1794-12</v>
      </c>
      <c r="N18" s="122" t="s">
        <v>3961</v>
      </c>
      <c r="O18" s="120" t="s">
        <v>3959</v>
      </c>
      <c r="P18" s="120" t="s">
        <v>6586</v>
      </c>
      <c r="Q18" s="120">
        <v>25.75</v>
      </c>
      <c r="R18" s="125" t="s">
        <v>11743</v>
      </c>
      <c r="S18" s="123"/>
      <c r="T18" s="122" t="str">
        <f>V18</f>
        <v>Addition To Acorn Hill</v>
      </c>
      <c r="U18" s="123"/>
      <c r="V18" s="35" t="s">
        <v>11739</v>
      </c>
      <c r="W18" s="35" t="s">
        <v>11740</v>
      </c>
      <c r="X18" s="35"/>
      <c r="Y18" s="122" t="str">
        <f>IFERROR(LEFT(J18, FIND(",",J18)-1),"")</f>
        <v>WELSH</v>
      </c>
      <c r="Z18" s="122"/>
      <c r="AA18" s="122" t="str">
        <f>IF(ISBLANK(E18),"","Surveyed "&amp;E18)  &amp; IF(ISBLANK(C18),"", " by " &amp;TRIM(D18)) &amp; IF(ISBLANK(E18),"","; ") &amp; IF(ISBLANK(K18),"","Patented in " &amp; K18)  &amp; IF(ISBLANK(H18),"", " by " &amp; TRIM(I18)) &amp; IF(ISBLANK(Q18),"",IF(Q18=0,""," for " &amp; Q18 &amp; " acres")) &amp; IF(ISBLANK(S18),""," repatented as " &amp; S18) &amp; IF(ISBLANK(R18),"", "; " &amp; R18) &amp; IF(ISBLANK(X18),"", ".  " &amp; X18&amp;".")</f>
        <v>Surveyed 11/16/1794 by Vachel Stevens; Patented in Dec 1794 by John Welsh for 25.75 acres; Beginning at the end of the 33rd course of Hobsons Choice, this parcel was not patented as it was wholly disconnected from Acorn Hill and that is not allowed in a single patent</v>
      </c>
      <c r="AB18" s="122" t="str">
        <f>IF(IFERROR(FIND("-",A18),0)=0,SUBSTITUTE(A18,"'",""),SUBSTITUTE(LEFT(A18,FIND("-",A18)-2),"'",""))</f>
        <v>ADDITION TO ACORN HILL</v>
      </c>
      <c r="AC18" s="122" t="str">
        <f>SUBSTITUTE(A18,"'","")</f>
        <v>ADDITION TO ACORN HILL</v>
      </c>
      <c r="AD18" s="122" t="str">
        <f>IFERROR(VLOOKUP(A18,MapGrantsTbl[], 5, FALSE),"")</f>
        <v/>
      </c>
      <c r="AE18" s="122" t="str">
        <f>IF(L18=AD18,"Y", IF(LEFT(AD18,1)&lt;&gt;"1","","N"))</f>
        <v/>
      </c>
      <c r="AF18" s="122" t="str">
        <f>IFERROR(VLOOKUP(A18,MapGrantsTbl[], 3, FALSE),"")</f>
        <v/>
      </c>
      <c r="AG18" s="122" t="str">
        <f>IF(AA18=AF18,"Y", IF(LEN(LEFT(AF18,4))&lt;&gt;4,"","N"))</f>
        <v/>
      </c>
      <c r="AH18" s="122"/>
      <c r="AI18" s="122"/>
      <c r="AJ18" s="122"/>
      <c r="AK18" s="122"/>
      <c r="AL18" s="122"/>
      <c r="AM18" s="122">
        <f>IFERROR(VLOOKUP(A18,Platted[],2,FALSE),"")</f>
        <v>629</v>
      </c>
      <c r="AN18" s="122"/>
      <c r="AO18" s="122"/>
      <c r="AP18" s="122"/>
      <c r="AQ18" s="122" t="str">
        <f>IFERROR(VLOOKUP(A18,MapGrantsTbl[], 5, FALSE),"")</f>
        <v/>
      </c>
      <c r="AR18" s="122" t="str">
        <f>IF(L18=AQ18,"Y", IF(LEN(LEFT(AQ18,4))&lt;&gt;4,"","N"))</f>
        <v/>
      </c>
      <c r="AS18" s="52" t="str">
        <f>IFERROR(VLOOKUP(A18,MapGrantsTbl[],3, FALSE),"")</f>
        <v/>
      </c>
      <c r="AT18" s="52" t="str">
        <f>IF(AA18=AS18,"Y", IF(LEN(LEFT(AS18,4))&lt;&gt;4,"","N"))</f>
        <v/>
      </c>
      <c r="AU18" s="52" t="str">
        <f>IFERROR(VLOOKUP(A18,MapGrantsTbl[],5, FALSE),"")</f>
        <v/>
      </c>
      <c r="AV18" s="52" t="str">
        <f>IF(L18=AU18,"Y", IF(LEN(LEFT(AU18,4))&lt;&gt;4,"","N"))</f>
        <v/>
      </c>
    </row>
    <row r="19" spans="1:48" ht="57.6" x14ac:dyDescent="0.55000000000000004">
      <c r="A19" s="8" t="s">
        <v>8463</v>
      </c>
      <c r="B19" s="6" t="str">
        <f>IFERROR(VLOOKUP(A19,MapGrantsTbl[Short Name], 1, FALSE),IFERROR(VLOOKUP(A19,MapGrantsTbl[Other Map Grant Name],1,FALSE),""))</f>
        <v>ADDITION TO BROTHERS LEVEL</v>
      </c>
      <c r="C19" s="6" t="s">
        <v>4916</v>
      </c>
      <c r="D19" s="6" t="str">
        <f>IF(ISBLANK(C19),"",IFERROR(RIGHT(C19,LEN(C19)-FIND(",",C19)) &amp; " " &amp; LEFT(C19,1) &amp; LOWER(MID(C19,2, FIND(",",C19)-2)),""))</f>
        <v xml:space="preserve"> William Cromwell</v>
      </c>
      <c r="E19" s="81" t="s">
        <v>10894</v>
      </c>
      <c r="F19" s="81" t="str">
        <f>RIGHT(E19,4)</f>
        <v>1744</v>
      </c>
      <c r="G19" s="81" t="str">
        <f>IF(ISBLANK(E19),"",F19&amp;"-"&amp;RIGHT("00" &amp; SUBSTITUTE(LEFT(E19,2),"/",""),2))</f>
        <v>1744-03</v>
      </c>
      <c r="H19" s="6" t="s">
        <v>3538</v>
      </c>
      <c r="I19" s="6" t="str">
        <f>IFERROR(RIGHT(H19,LEN(H19)-FIND(",",H19)) &amp; " " &amp; LEFT(H19,1) &amp; LOWER(MID(H19,2, FIND(",",H19)-2)),"")</f>
        <v xml:space="preserve"> Robert  Barnes</v>
      </c>
      <c r="J19" s="6" t="str">
        <f>H19</f>
        <v xml:space="preserve">BARNES, Robert </v>
      </c>
      <c r="K19" s="6" t="s">
        <v>3802</v>
      </c>
      <c r="L19" s="8" t="str">
        <f>RIGHT(K19,4)</f>
        <v>1745</v>
      </c>
      <c r="M19" s="146" t="str">
        <f>IF(ISBLANK(K19),"",L19&amp;"-"&amp;
IF(LEFT(K19,3)="Feb","02",
IF(LEFT(K19,3)="Mar","03",
IF(LEFT(K19,3)="Apr","04",
IF(LEFT(K19,3)="May","05",
IF(LEFT(K19,3)="Jun","06",
IF(LEFT(K19,3)="Jul","07",
IF(LEFT(K19,3)="Aug","08",
IF(LEFT(K19,3)="Sep","09",
IF(LEFT(K19,3)="Oct","10",
IF(LEFT(K19,3)="Nov","11",
IF(LEFT(K19,3)="Dec","12","01"))))))))))))</f>
        <v>1745-11</v>
      </c>
      <c r="N19" s="34" t="s">
        <v>3961</v>
      </c>
      <c r="O19" s="8" t="s">
        <v>3959</v>
      </c>
      <c r="P19" s="8" t="s">
        <v>3970</v>
      </c>
      <c r="Q19" s="8">
        <v>420</v>
      </c>
      <c r="R19" s="6" t="s">
        <v>4945</v>
      </c>
      <c r="S19" s="34"/>
      <c r="T19" s="34" t="s">
        <v>8289</v>
      </c>
      <c r="U19" s="34"/>
      <c r="V19" s="35" t="s">
        <v>4944</v>
      </c>
      <c r="W19" s="35" t="s">
        <v>10895</v>
      </c>
      <c r="X19" s="34"/>
      <c r="Y19" s="18" t="str">
        <f>IFERROR(LEFT(J19, FIND(",",J19)-1),"")</f>
        <v>BARNES</v>
      </c>
      <c r="Z19" s="24" t="s">
        <v>4451</v>
      </c>
      <c r="AA19" s="24" t="str">
        <f>IF(ISBLANK(E19),"","Surveyed "&amp;E19)  &amp; IF(ISBLANK(C19),"", " by " &amp;TRIM(D19)) &amp; IF(ISBLANK(E19),"","; ") &amp; IF(ISBLANK(K19),"","Patented in " &amp; K19)  &amp; IF(ISBLANK(H19),"", " by " &amp; TRIM(I19)) &amp; IF(ISBLANK(Q19),"",IF(Q19=0,""," for " &amp; Q19 &amp; " acres")) &amp; IF(ISBLANK(S19),""," repatented as " &amp; S19) &amp; IF(ISBLANK(R19),"", "; " &amp; R19) &amp; IF(ISBLANK(X19),"", ".  " &amp; X19&amp;".")</f>
        <v>Surveyed 3/1/1744 by William Cromwell; Patented in Nov 1745 by Robert Barnes for 420 acres; Resurvey of Brothers Level "on the head drafts of Howards Branch descending into Snowdens River".</v>
      </c>
      <c r="AB19" s="52" t="str">
        <f>IF(IFERROR(FIND("-",A19),0)=0,SUBSTITUTE(A19,"'",""),SUBSTITUTE(LEFT(A19,FIND("-",A19)-2),"'",""))</f>
        <v>ADDITION TO BROTHERS LEVEL</v>
      </c>
      <c r="AC19" s="55" t="str">
        <f>SUBSTITUTE(A19,"'","")</f>
        <v>ADDITION TO BROTHERS LEVEL</v>
      </c>
      <c r="AD19" s="52" t="str">
        <f>IFERROR(VLOOKUP(A19,MapGrantsTbl[], 5, FALSE),"")</f>
        <v>1744</v>
      </c>
      <c r="AE19" s="52" t="str">
        <f>IF(L19=AD19,"Y", IF(LEFT(AD19,1)&lt;&gt;"1","","N"))</f>
        <v>N</v>
      </c>
      <c r="AF19" s="52" t="str">
        <f>IFERROR(VLOOKUP(A19,MapGrantsTbl[], 3, FALSE),"")</f>
        <v>Surveyed 3/1/1744 by William Cromwell; Patented in Nov 1745 by Robert Barnes for 420 acres; Resurvey of Brothers Level "on the head drafts of Howards Branch descending into Snowdens River".</v>
      </c>
      <c r="AG19" s="52" t="str">
        <f>IF(AA19=AF19,"Y", IF(LEN(LEFT(AF19,4))&lt;&gt;4,"","N"))</f>
        <v>Y</v>
      </c>
      <c r="AH19" s="52" t="s">
        <v>396</v>
      </c>
      <c r="AI19" s="52"/>
      <c r="AJ19" s="71"/>
      <c r="AK19" s="71"/>
      <c r="AL19" s="71">
        <v>0</v>
      </c>
      <c r="AM19" s="71">
        <f>IFERROR(VLOOKUP(A19,Platted[],2,FALSE),"")</f>
        <v>168</v>
      </c>
      <c r="AN19" s="52"/>
      <c r="AO19" s="52"/>
      <c r="AP19" s="52"/>
      <c r="AQ19" s="52" t="str">
        <f>IFERROR(VLOOKUP(A19,MapGrantsTbl[], 5, FALSE),"")</f>
        <v>1744</v>
      </c>
      <c r="AR19" s="52" t="str">
        <f>IF(L19=AQ19,"Y", IF(LEN(LEFT(AQ19,4))&lt;&gt;4,"","N"))</f>
        <v>N</v>
      </c>
      <c r="AS19" s="52" t="str">
        <f>IFERROR(VLOOKUP(A19,MapGrantsTbl[],3, FALSE),"")</f>
        <v>Surveyed 3/1/1744 by William Cromwell; Patented in Nov 1745 by Robert Barnes for 420 acres; Resurvey of Brothers Level "on the head drafts of Howards Branch descending into Snowdens River".</v>
      </c>
      <c r="AT19" s="52" t="str">
        <f>IF(AA19=AS19,"Y", IF(LEN(LEFT(AS19,4))&lt;&gt;4,"","N"))</f>
        <v>Y</v>
      </c>
      <c r="AU19" s="52" t="str">
        <f>IFERROR(VLOOKUP(A19,MapGrantsTbl[],5, FALSE),"")</f>
        <v>1744</v>
      </c>
      <c r="AV19" s="52" t="str">
        <f>IF(L19=AU19,"Y", IF(LEN(LEFT(AU19,4))&lt;&gt;4,"","N"))</f>
        <v>N</v>
      </c>
    </row>
    <row r="20" spans="1:48" ht="72" x14ac:dyDescent="0.55000000000000004">
      <c r="A20" s="46" t="s">
        <v>5700</v>
      </c>
      <c r="B20" s="47" t="str">
        <f>IFERROR(VLOOKUP(A20,MapGrantsTbl[Short Name], 1, FALSE),IFERROR(VLOOKUP(A20,MapGrantsTbl[Other Map Grant Name],1,FALSE),""))</f>
        <v>ADDITION TO CHAMPION FORREST</v>
      </c>
      <c r="C20" s="46" t="s">
        <v>4920</v>
      </c>
      <c r="D20" s="46" t="str">
        <f>IF(ISBLANK(C20),"",IFERROR(RIGHT(C20,LEN(C20)-FIND(",",C20)) &amp; " " &amp; LEFT(C20,1) &amp; LOWER(MID(C20,2, FIND(",",C20)-2)),""))</f>
        <v xml:space="preserve"> Orlando Griffith</v>
      </c>
      <c r="E20" s="81" t="s">
        <v>4725</v>
      </c>
      <c r="F20" s="82" t="str">
        <f>RIGHT(E20,4)</f>
        <v>1765</v>
      </c>
      <c r="G20" s="82" t="str">
        <f>IF(ISBLANK(E20),"",F20&amp;"-"&amp;RIGHT("00" &amp; SUBSTITUTE(LEFT(E20,2),"/",""),2))</f>
        <v>1765-10</v>
      </c>
      <c r="H20" s="46" t="s">
        <v>3542</v>
      </c>
      <c r="I20" s="46" t="str">
        <f>IFERROR(RIGHT(H20,LEN(H20)-FIND(",",H20)) &amp; " " &amp; LEFT(H20,1) &amp; LOWER(MID(H20,2, FIND(",",H20)-2)),"")</f>
        <v xml:space="preserve"> John  Hammond</v>
      </c>
      <c r="J20" s="47" t="str">
        <f>H20</f>
        <v xml:space="preserve">HAMMOND, John </v>
      </c>
      <c r="K20" s="46" t="s">
        <v>5702</v>
      </c>
      <c r="L20" s="42" t="str">
        <f>RIGHT(K20,4)</f>
        <v>1765</v>
      </c>
      <c r="M20" s="143" t="str">
        <f>IF(ISBLANK(K20),"",L20&amp;"-"&amp;
IF(LEFT(K20,3)="Feb","02",
IF(LEFT(K20,3)="Mar","03",
IF(LEFT(K20,3)="Apr","04",
IF(LEFT(K20,3)="May","05",
IF(LEFT(K20,3)="Jun","06",
IF(LEFT(K20,3)="Jul","07",
IF(LEFT(K20,3)="Aug","08",
IF(LEFT(K20,3)="Sep","09",
IF(LEFT(K20,3)="Oct","10",
IF(LEFT(K20,3)="Nov","11",
IF(LEFT(K20,3)="Dec","12","01"))))))))))))</f>
        <v>1765-10</v>
      </c>
      <c r="N20" s="44" t="s">
        <v>3961</v>
      </c>
      <c r="O20" s="43" t="s">
        <v>3959</v>
      </c>
      <c r="P20" s="43" t="s">
        <v>136</v>
      </c>
      <c r="Q20" s="8">
        <v>96</v>
      </c>
      <c r="R20" s="6" t="s">
        <v>13264</v>
      </c>
      <c r="S20" s="44"/>
      <c r="T20" s="44" t="str">
        <f>V20</f>
        <v>Addition To Champion Forrest</v>
      </c>
      <c r="U20" s="44"/>
      <c r="V20" s="35" t="s">
        <v>5703</v>
      </c>
      <c r="W20" s="35" t="s">
        <v>11095</v>
      </c>
      <c r="X20" s="34"/>
      <c r="Y20" s="45" t="str">
        <f>IFERROR(LEFT(J20, FIND(",",J20)-1),"")</f>
        <v>HAMMOND</v>
      </c>
      <c r="Z20" s="45"/>
      <c r="AA20" s="24" t="str">
        <f>IF(ISBLANK(E20),"","Surveyed "&amp;E20)  &amp; IF(ISBLANK(C20),"", " by " &amp;TRIM(D20)) &amp; IF(ISBLANK(E20),"","; ") &amp; IF(ISBLANK(K20),"","Patented in " &amp; K20)  &amp; IF(ISBLANK(H20),"", " by " &amp; TRIM(I20)) &amp; IF(ISBLANK(Q20),"",IF(Q20=0,""," for " &amp; Q20 &amp; " acres")) &amp; IF(ISBLANK(S20),""," repatented as " &amp; S20) &amp; IF(ISBLANK(R20),"", "; " &amp; R20) &amp; IF(ISBLANK(X20),"", ".  " &amp; X20&amp;".")</f>
        <v>Surveyed 10/14/1765 by Orlando Griffith; Patented in Oct 1765 by John Hammond for 96 acres; "on the drafts of a run called Deep Run adjoining to a tract of land called The Anvil beginning at the original beginning place of a tract of land called September the 14 1739"</v>
      </c>
      <c r="AB20" s="52" t="str">
        <f>IF(IFERROR(FIND("-",A20),0)=0,SUBSTITUTE(A20,"'",""),SUBSTITUTE(LEFT(A20,FIND("-",A20)-2),"'",""))</f>
        <v>ADDITION TO CHAMPION FORREST</v>
      </c>
      <c r="AC20" s="55" t="str">
        <f>SUBSTITUTE(A20,"'","")</f>
        <v>ADDITION TO CHAMPION FORREST</v>
      </c>
      <c r="AD20" s="52" t="str">
        <f>IFERROR(VLOOKUP(A20,MapGrantsTbl[], 5, FALSE),"")</f>
        <v>1765</v>
      </c>
      <c r="AE20" s="52" t="str">
        <f>IF(L20=AD20,"Y", IF(LEFT(AD20,1)&lt;&gt;"1","","N"))</f>
        <v>Y</v>
      </c>
      <c r="AF20" s="52" t="str">
        <f>IFERROR(VLOOKUP(A20,MapGrantsTbl[], 3, FALSE),"")</f>
        <v>Surveyed 10/14/1765 by Orlando Griffith; Patented in Oct 1765 by John Hammond for 96 acres; "on the drafts of a run called Deep Run adjoining to a tract of land called The Anvil beginning at the original beginning place of a tract of land called September the 14 1739"</v>
      </c>
      <c r="AG20" s="52" t="str">
        <f>IF(AA20=AF20,"Y", IF(LEN(LEFT(AF20,4))&lt;&gt;4,"","N"))</f>
        <v>Y</v>
      </c>
      <c r="AH20" s="52" t="s">
        <v>90</v>
      </c>
      <c r="AI20" s="52"/>
      <c r="AJ20" s="71"/>
      <c r="AK20" s="71"/>
      <c r="AL20" s="71"/>
      <c r="AM20" s="71">
        <f>IFERROR(VLOOKUP(A20,Platted[],2,FALSE),"")</f>
        <v>463</v>
      </c>
      <c r="AN20" s="52"/>
      <c r="AO20" s="52"/>
      <c r="AP20" s="52"/>
      <c r="AQ20" s="52" t="str">
        <f>IFERROR(VLOOKUP(A20,MapGrantsTbl[], 5, FALSE),"")</f>
        <v>1765</v>
      </c>
      <c r="AR20" s="52" t="str">
        <f>IF(L20=AQ20,"Y", IF(LEN(LEFT(AQ20,4))&lt;&gt;4,"","N"))</f>
        <v>Y</v>
      </c>
      <c r="AS20" s="52" t="str">
        <f>IFERROR(VLOOKUP(A20,MapGrantsTbl[],3, FALSE),"")</f>
        <v>Surveyed 10/14/1765 by Orlando Griffith; Patented in Oct 1765 by John Hammond for 96 acres; "on the drafts of a run called Deep Run adjoining to a tract of land called The Anvil beginning at the original beginning place of a tract of land called September the 14 1739"</v>
      </c>
      <c r="AT20" s="52" t="str">
        <f>IF(AA20=AS20,"Y", IF(LEN(LEFT(AS20,4))&lt;&gt;4,"","N"))</f>
        <v>Y</v>
      </c>
      <c r="AU20" s="52" t="str">
        <f>IFERROR(VLOOKUP(A20,MapGrantsTbl[],5, FALSE),"")</f>
        <v>1765</v>
      </c>
      <c r="AV20" s="52" t="str">
        <f>IF(L20=AU20,"Y", IF(LEN(LEFT(AU20,4))&lt;&gt;4,"","N"))</f>
        <v>Y</v>
      </c>
    </row>
    <row r="21" spans="1:48" ht="43.2" x14ac:dyDescent="0.55000000000000004">
      <c r="A21" s="13" t="s">
        <v>4874</v>
      </c>
      <c r="B21" s="13" t="str">
        <f>IFERROR(VLOOKUP(A21,MapGrantsTbl[Short Name], 1, FALSE),IFERROR(VLOOKUP(A21,MapGrantsTbl[Other Map Grant Name],1,FALSE),""))</f>
        <v/>
      </c>
      <c r="C21" s="13" t="s">
        <v>4917</v>
      </c>
      <c r="D21" s="13" t="str">
        <f>IF(ISBLANK(C21),"",IFERROR(RIGHT(C21,LEN(C21)-FIND(",",C21)) &amp; " " &amp; LEFT(C21,1) &amp; LOWER(MID(C21,2, FIND(",",C21)-2)),""))</f>
        <v xml:space="preserve"> Vachel Stevens</v>
      </c>
      <c r="E21" s="81" t="s">
        <v>4655</v>
      </c>
      <c r="F21" s="83" t="str">
        <f>RIGHT(E21,4)</f>
        <v>1785</v>
      </c>
      <c r="G21" s="83" t="str">
        <f>IF(ISBLANK(E21),"",F21&amp;"-"&amp;RIGHT("00" &amp; SUBSTITUTE(LEFT(E21,2),"/",""),2))</f>
        <v>1785-03</v>
      </c>
      <c r="H21" s="13" t="s">
        <v>3545</v>
      </c>
      <c r="I21" s="13" t="str">
        <f>IFERROR(RIGHT(H21,LEN(H21)-FIND(",",H21)) &amp; " " &amp; LEFT(H21,1) &amp; LOWER(MID(H21,2, FIND(",",H21)-2)),"")</f>
        <v xml:space="preserve"> Charles  Carroll</v>
      </c>
      <c r="J21" s="29" t="str">
        <f>H21</f>
        <v xml:space="preserve">CARROLL, Charles </v>
      </c>
      <c r="K21" s="13" t="s">
        <v>4875</v>
      </c>
      <c r="L21" s="8" t="str">
        <f>RIGHT(K21,4)</f>
        <v>1785</v>
      </c>
      <c r="M21" s="146" t="str">
        <f>IF(ISBLANK(K21),"",L21&amp;"-"&amp;
IF(LEFT(K21,3)="Feb","02",
IF(LEFT(K21,3)="Mar","03",
IF(LEFT(K21,3)="Apr","04",
IF(LEFT(K21,3)="May","05",
IF(LEFT(K21,3)="Jun","06",
IF(LEFT(K21,3)="Jul","07",
IF(LEFT(K21,3)="Aug","08",
IF(LEFT(K21,3)="Sep","09",
IF(LEFT(K21,3)="Oct","10",
IF(LEFT(K21,3)="Nov","11",
IF(LEFT(K21,3)="Dec","12","01"))))))))))))</f>
        <v>1785-03</v>
      </c>
      <c r="N21" s="34" t="s">
        <v>3961</v>
      </c>
      <c r="O21" s="10" t="s">
        <v>3959</v>
      </c>
      <c r="P21" s="10" t="s">
        <v>3970</v>
      </c>
      <c r="Q21" s="8">
        <v>8</v>
      </c>
      <c r="R21" s="13" t="s">
        <v>4887</v>
      </c>
      <c r="S21" s="26"/>
      <c r="T21" s="34" t="str">
        <f>V21</f>
        <v>Addition to Chance</v>
      </c>
      <c r="U21" s="26"/>
      <c r="V21" s="35" t="s">
        <v>4876</v>
      </c>
      <c r="W21" s="35" t="s">
        <v>10902</v>
      </c>
      <c r="X21" s="34"/>
      <c r="Y21" s="25" t="str">
        <f>IFERROR(LEFT(J21, FIND(",",J21)-1),"")</f>
        <v>CARROLL</v>
      </c>
      <c r="Z21" s="25"/>
      <c r="AA21" s="24" t="str">
        <f>IF(ISBLANK(E21),"","Surveyed "&amp;E21)  &amp; IF(ISBLANK(C21),"", " by " &amp;TRIM(D21)) &amp; IF(ISBLANK(E21),"","; ") &amp; IF(ISBLANK(K21),"","Patented in " &amp; K21)  &amp; IF(ISBLANK(H21),"", " by " &amp; TRIM(I21)) &amp; IF(ISBLANK(Q21),"",IF(Q21=0,""," for " &amp; Q21 &amp; " acres")) &amp; IF(ISBLANK(S21),""," repatented as " &amp; S21) &amp; IF(ISBLANK(R21),"", "; " &amp; R21) &amp; IF(ISBLANK(X21),"", ".  " &amp; X21&amp;".")</f>
        <v>Surveyed 3/21/1785 by Vachel Stevens; Patented in Mar 1785 by Charles Carroll for 8 acres; adjoining Doororegan, Chance, and The Discovery</v>
      </c>
      <c r="AB21" s="52" t="str">
        <f>IF(IFERROR(FIND("-",A21),0)=0,SUBSTITUTE(A21,"'",""),SUBSTITUTE(LEFT(A21,FIND("-",A21)-2),"'",""))</f>
        <v>ADDITION TO CHANCE</v>
      </c>
      <c r="AC21" s="55" t="str">
        <f>SUBSTITUTE(A21,"'","")</f>
        <v>ADDITION TO CHANCE</v>
      </c>
      <c r="AD21" s="52" t="str">
        <f>IFERROR(VLOOKUP(A21,MapGrantsTbl[], 5, FALSE),"")</f>
        <v/>
      </c>
      <c r="AE21" s="52" t="str">
        <f>IF(L21=AD21,"Y", IF(LEFT(AD21,1)&lt;&gt;"1","","N"))</f>
        <v/>
      </c>
      <c r="AF21" s="52" t="str">
        <f>IFERROR(VLOOKUP(A21,MapGrantsTbl[], 3, FALSE),"")</f>
        <v/>
      </c>
      <c r="AG21" s="52" t="str">
        <f>IF(AA21=AF21,"Y", IF(LEN(LEFT(AF21,4))&lt;&gt;4,"","N"))</f>
        <v/>
      </c>
      <c r="AH21" s="52" t="s">
        <v>11989</v>
      </c>
      <c r="AI21" s="52"/>
      <c r="AJ21" s="71"/>
      <c r="AK21" s="71"/>
      <c r="AL21" s="71"/>
      <c r="AM21" s="71" t="str">
        <f>IFERROR(VLOOKUP(A21,Platted[],2,FALSE),"")</f>
        <v/>
      </c>
      <c r="AN21" s="52"/>
      <c r="AO21" s="52"/>
      <c r="AP21" s="52"/>
      <c r="AQ21" s="52" t="str">
        <f>IFERROR(VLOOKUP(A21,MapGrantsTbl[], 5, FALSE),"")</f>
        <v/>
      </c>
      <c r="AR21" s="52" t="str">
        <f>IF(L21=AQ21,"Y", IF(LEN(LEFT(AQ21,4))&lt;&gt;4,"","N"))</f>
        <v/>
      </c>
      <c r="AS21" s="52" t="str">
        <f>IFERROR(VLOOKUP(A21,MapGrantsTbl[],3, FALSE),"")</f>
        <v/>
      </c>
      <c r="AT21" s="52" t="str">
        <f>IF(AA21=AS21,"Y", IF(LEN(LEFT(AS21,4))&lt;&gt;4,"","N"))</f>
        <v/>
      </c>
      <c r="AU21" s="52" t="str">
        <f>IFERROR(VLOOKUP(A21,MapGrantsTbl[],5, FALSE),"")</f>
        <v/>
      </c>
      <c r="AV21" s="52" t="str">
        <f>IF(L21=AU21,"Y", IF(LEN(LEFT(AU21,4))&lt;&gt;4,"","N"))</f>
        <v/>
      </c>
    </row>
    <row r="22" spans="1:48" ht="72" x14ac:dyDescent="0.55000000000000004">
      <c r="A22" s="46" t="s">
        <v>7109</v>
      </c>
      <c r="B22" s="47" t="str">
        <f>IFERROR(VLOOKUP(A22,MapGrantsTbl[Short Name], 1, FALSE),IFERROR(VLOOKUP(A22,MapGrantsTbl[Other Map Grant Name],1,FALSE),""))</f>
        <v/>
      </c>
      <c r="C22" s="46" t="s">
        <v>4921</v>
      </c>
      <c r="D22" s="46" t="str">
        <f>IF(ISBLANK(C22),"",IFERROR(RIGHT(C22,LEN(C22)-FIND(",",C22)) &amp; " " &amp; LEFT(C22,1) &amp; LOWER(MID(C22,2, FIND(",",C22)-2)),""))</f>
        <v xml:space="preserve"> Basil Burgess</v>
      </c>
      <c r="E22" s="81" t="s">
        <v>4658</v>
      </c>
      <c r="F22" s="82" t="str">
        <f>RIGHT(E22,4)</f>
        <v>1771</v>
      </c>
      <c r="G22" s="82" t="str">
        <f>IF(ISBLANK(E22),"",F22&amp;"-"&amp;RIGHT("00" &amp; SUBSTITUTE(LEFT(E22,2),"/",""),2))</f>
        <v>1771-03</v>
      </c>
      <c r="H22" s="46" t="s">
        <v>3624</v>
      </c>
      <c r="I22" s="46" t="str">
        <f>IFERROR(RIGHT(H22,LEN(H22)-FIND(",",H22)) &amp; " " &amp; LEFT(H22,1) &amp; LOWER(MID(H22,2, FIND(",",H22)-2)),"")</f>
        <v xml:space="preserve"> Philip  Hammond</v>
      </c>
      <c r="J22" s="47" t="str">
        <f>H22</f>
        <v xml:space="preserve">HAMMOND, Philip </v>
      </c>
      <c r="K22" s="46" t="s">
        <v>7110</v>
      </c>
      <c r="L22" s="42" t="str">
        <f>RIGHT(K22,4)</f>
        <v>1771</v>
      </c>
      <c r="M22" s="143" t="str">
        <f>IF(ISBLANK(K22),"",L22&amp;"-"&amp;
IF(LEFT(K22,3)="Feb","02",
IF(LEFT(K22,3)="Mar","03",
IF(LEFT(K22,3)="Apr","04",
IF(LEFT(K22,3)="May","05",
IF(LEFT(K22,3)="Jun","06",
IF(LEFT(K22,3)="Jul","07",
IF(LEFT(K22,3)="Aug","08",
IF(LEFT(K22,3)="Sep","09",
IF(LEFT(K22,3)="Oct","10",
IF(LEFT(K22,3)="Nov","11",
IF(LEFT(K22,3)="Dec","12","01"))))))))))))</f>
        <v>1771-03</v>
      </c>
      <c r="N22" s="44" t="s">
        <v>3961</v>
      </c>
      <c r="O22" s="43" t="s">
        <v>3959</v>
      </c>
      <c r="P22" s="43" t="s">
        <v>136</v>
      </c>
      <c r="Q22" s="43">
        <v>30</v>
      </c>
      <c r="R22" s="46" t="s">
        <v>7112</v>
      </c>
      <c r="S22" s="44"/>
      <c r="T22" s="45" t="str">
        <f>V22</f>
        <v>Addition To Chestnut Hill</v>
      </c>
      <c r="U22" s="44"/>
      <c r="V22" s="35" t="s">
        <v>7111</v>
      </c>
      <c r="W22" s="35" t="s">
        <v>10900</v>
      </c>
      <c r="X22" s="34"/>
      <c r="Y22" s="45" t="str">
        <f>IFERROR(LEFT(J22, FIND(",",J22)-1),"")</f>
        <v>HAMMOND</v>
      </c>
      <c r="Z22" s="45"/>
      <c r="AA22" s="45" t="str">
        <f>IF(ISBLANK(E22),"","Surveyed "&amp;E22)  &amp; IF(ISBLANK(C22),"", " by " &amp;TRIM(D22)) &amp; IF(ISBLANK(E22),"","; ") &amp; IF(ISBLANK(K22),"","Patented in " &amp; K22)  &amp; IF(ISBLANK(H22),"", " by " &amp; TRIM(I22)) &amp; IF(ISBLANK(Q22),"",IF(Q22=0,""," for " &amp; Q22 &amp; " acres")) &amp; IF(ISBLANK(S22),""," repatented as " &amp; S22) &amp; IF(ISBLANK(R22),"", "; " &amp; R22) &amp; IF(ISBLANK(X22),"", ".  " &amp; X22&amp;".")</f>
        <v>Surveyed 3/25/1771 by Basil Burgess; Patented in Mar 1771 by Philip Hammond for 30 acres; "adjoining a tract or parcel of land called Chestnut Hill now is the possession of the said Philip Hammond Beginning at the end of the thirty seventh course of the said land"</v>
      </c>
      <c r="AB22" s="45" t="str">
        <f>IF(IFERROR(FIND("-",A22),0)=0,SUBSTITUTE(A22,"'",""),SUBSTITUTE(LEFT(A22,FIND("-",A22)-2),"'",""))</f>
        <v>ADDITION TO CHESTNUT HILL</v>
      </c>
      <c r="AC22" s="45" t="str">
        <f>SUBSTITUTE(A22,"'","")</f>
        <v>ADDITION TO CHESTNUT HILL</v>
      </c>
      <c r="AD22" s="45" t="str">
        <f>IFERROR(VLOOKUP(A22,MapGrantsTbl[], 5, FALSE),"")</f>
        <v/>
      </c>
      <c r="AE22" s="45" t="str">
        <f>IF(L22=AD22,"Y", IF(LEFT(AD22,1)&lt;&gt;"1","","N"))</f>
        <v/>
      </c>
      <c r="AF22" s="45" t="str">
        <f>IFERROR(VLOOKUP(A22,MapGrantsTbl[], 3, FALSE),"")</f>
        <v/>
      </c>
      <c r="AG22" s="45" t="str">
        <f>IF(AA22=AF22,"Y", IF(LEN(LEFT(AF22,4))&lt;&gt;4,"","N"))</f>
        <v/>
      </c>
      <c r="AH22" s="33" t="s">
        <v>78</v>
      </c>
      <c r="AI22" s="45"/>
      <c r="AJ22" s="71"/>
      <c r="AK22" s="71"/>
      <c r="AL22" s="71"/>
      <c r="AM22" s="71" t="str">
        <f>IFERROR(VLOOKUP(A22,Platted[],2,FALSE),"")</f>
        <v/>
      </c>
      <c r="AN22" s="52"/>
      <c r="AO22" s="52"/>
      <c r="AP22" s="52"/>
      <c r="AQ22" s="52" t="str">
        <f>IFERROR(VLOOKUP(A22,MapGrantsTbl[], 5, FALSE),"")</f>
        <v/>
      </c>
      <c r="AR22" s="52" t="str">
        <f>IF(L22=AQ22,"Y", IF(LEN(LEFT(AQ22,4))&lt;&gt;4,"","N"))</f>
        <v/>
      </c>
      <c r="AS22" s="52" t="str">
        <f>IFERROR(VLOOKUP(A22,MapGrantsTbl[],3, FALSE),"")</f>
        <v/>
      </c>
      <c r="AT22" s="52" t="str">
        <f>IF(AA22=AS22,"Y", IF(LEN(LEFT(AS22,4))&lt;&gt;4,"","N"))</f>
        <v/>
      </c>
      <c r="AU22" s="52" t="str">
        <f>IFERROR(VLOOKUP(A22,MapGrantsTbl[],5, FALSE),"")</f>
        <v/>
      </c>
      <c r="AV22" s="52" t="str">
        <f>IF(L22=AU22,"Y", IF(LEN(LEFT(AU22,4))&lt;&gt;4,"","N"))</f>
        <v/>
      </c>
    </row>
    <row r="23" spans="1:48" ht="57.6" x14ac:dyDescent="0.55000000000000004">
      <c r="A23" s="6" t="s">
        <v>6980</v>
      </c>
      <c r="B23" s="31" t="str">
        <f>IFERROR(VLOOKUP(A23,MapGrantsTbl[Short Name], 1, FALSE),IFERROR(VLOOKUP(A23,MapGrantsTbl[Other Map Grant Name],1,FALSE),""))</f>
        <v>ADDITION TO CONCORD</v>
      </c>
      <c r="C23" s="6" t="s">
        <v>4926</v>
      </c>
      <c r="D23" s="6" t="str">
        <f>IF(ISBLANK(C23),"",IFERROR(RIGHT(C23,LEN(C23)-FIND(",",C23)) &amp; " " &amp; LEFT(C23,1) &amp; LOWER(MID(C23,2, FIND(",",C23)-2)),""))</f>
        <v xml:space="preserve"> Joshua Griffith</v>
      </c>
      <c r="E23" s="81" t="s">
        <v>4674</v>
      </c>
      <c r="F23" s="81" t="str">
        <f>RIGHT(E23,4)</f>
        <v>1762</v>
      </c>
      <c r="G23" s="81" t="str">
        <f>IF(ISBLANK(E23),"",F23&amp;"-"&amp;RIGHT("00" &amp; SUBSTITUTE(LEFT(E23,2),"/",""),2))</f>
        <v>1762-04</v>
      </c>
      <c r="H23" s="6" t="s">
        <v>3571</v>
      </c>
      <c r="I23" s="6" t="str">
        <f>IFERROR(RIGHT(H23,LEN(H23)-FIND(",",H23)) &amp; " " &amp; LEFT(H23,1) &amp; LOWER(MID(H23,2, FIND(",",H23)-2)),"")</f>
        <v xml:space="preserve"> John  Hood</v>
      </c>
      <c r="J23" s="31" t="str">
        <f>H23</f>
        <v xml:space="preserve">HOOD, John </v>
      </c>
      <c r="K23" s="6" t="s">
        <v>4741</v>
      </c>
      <c r="L23" s="32" t="str">
        <f>RIGHT(K23,4)</f>
        <v>1762</v>
      </c>
      <c r="M23" s="146" t="str">
        <f>IF(ISBLANK(K23),"",L23&amp;"-"&amp;
IF(LEFT(K23,3)="Feb","02",
IF(LEFT(K23,3)="Mar","03",
IF(LEFT(K23,3)="Apr","04",
IF(LEFT(K23,3)="May","05",
IF(LEFT(K23,3)="Jun","06",
IF(LEFT(K23,3)="Jul","07",
IF(LEFT(K23,3)="Aug","08",
IF(LEFT(K23,3)="Sep","09",
IF(LEFT(K23,3)="Oct","10",
IF(LEFT(K23,3)="Nov","11",
IF(LEFT(K23,3)="Dec","12","01"))))))))))))</f>
        <v>1762-04</v>
      </c>
      <c r="N23" s="34" t="s">
        <v>3961</v>
      </c>
      <c r="O23" s="8" t="s">
        <v>3959</v>
      </c>
      <c r="P23" s="8" t="s">
        <v>136</v>
      </c>
      <c r="Q23" s="8">
        <v>25</v>
      </c>
      <c r="R23" s="6" t="s">
        <v>13270</v>
      </c>
      <c r="S23" s="34" t="s">
        <v>5086</v>
      </c>
      <c r="T23" s="33" t="str">
        <f>V23</f>
        <v>Addition To Concord</v>
      </c>
      <c r="U23" s="34"/>
      <c r="V23" s="35" t="s">
        <v>6309</v>
      </c>
      <c r="W23" s="35" t="s">
        <v>10901</v>
      </c>
      <c r="X23" s="34"/>
      <c r="Y23" s="33" t="str">
        <f>IFERROR(LEFT(J23, FIND(",",J23)-1),"")</f>
        <v>HOOD</v>
      </c>
      <c r="Z23" s="33"/>
      <c r="AA23" s="33" t="str">
        <f>IF(ISBLANK(E23),"","Surveyed "&amp;E23)  &amp; IF(ISBLANK(C23),"", " by " &amp;TRIM(D23)) &amp; IF(ISBLANK(E23),"","; ") &amp; IF(ISBLANK(K23),"","Patented in " &amp; K23)  &amp; IF(ISBLANK(H23),"", " by " &amp; TRIM(I23)) &amp; IF(ISBLANK(Q23),"",IF(Q23=0,""," for " &amp; Q23 &amp; " acres")) &amp; IF(ISBLANK(S23),""," repatented as " &amp; S23) &amp; IF(ISBLANK(R23),"", "; " &amp; R23) &amp; IF(ISBLANK(X23),"", ".  " &amp; X23&amp;".")</f>
        <v>Surveyed 4/21/1762 by Joshua Griffith; Patented in Apr 1762 by John Hood for 25 acres repatented as Break Neck Hill; "Beginning at the beginning trees of the land called Concord .. on the west side of the Great Bridge Branch"</v>
      </c>
      <c r="AB23" s="33" t="str">
        <f>IF(IFERROR(FIND("-",A23),0)=0,SUBSTITUTE(A23,"'",""),SUBSTITUTE(LEFT(A23,FIND("-",A23)-2),"'",""))</f>
        <v>ADDITION TO CONCORD</v>
      </c>
      <c r="AC23" s="33" t="str">
        <f>SUBSTITUTE(A23,"'","")</f>
        <v>ADDITION TO CONCORD</v>
      </c>
      <c r="AD23" s="33" t="str">
        <f>IFERROR(VLOOKUP(A23,MapGrantsTbl[], 5, FALSE),"")</f>
        <v>1762</v>
      </c>
      <c r="AE23" s="33" t="str">
        <f>IF(L23=AD23,"Y", IF(LEFT(AD23,1)&lt;&gt;"1","","N"))</f>
        <v>Y</v>
      </c>
      <c r="AF23" s="33" t="str">
        <f>IFERROR(VLOOKUP(A23,MapGrantsTbl[], 3, FALSE),"")</f>
        <v>Surveyed 4/21/1762 by Joshua Griffith; Patented in Apr 1762 by John Hood for 25 acres repatented as Break Neck Hill; "Beginning at the beginning trees of the land called Concord .. on the west side of the Great Bridge Branch"</v>
      </c>
      <c r="AG23" s="33" t="str">
        <f>IF(AA23=AF23,"Y", IF(LEN(LEFT(AF23,4))&lt;&gt;4,"","N"))</f>
        <v>Y</v>
      </c>
      <c r="AH23" s="33" t="s">
        <v>123</v>
      </c>
      <c r="AI23" s="33" t="s">
        <v>7845</v>
      </c>
      <c r="AJ23" s="52" t="s">
        <v>5088</v>
      </c>
      <c r="AK23" s="52"/>
      <c r="AL23" s="71">
        <v>0</v>
      </c>
      <c r="AM23" s="71">
        <f>IFERROR(VLOOKUP(A23,Platted[],2,FALSE),"")</f>
        <v>634</v>
      </c>
      <c r="AN23" s="52"/>
      <c r="AO23" s="52"/>
      <c r="AP23" s="52"/>
      <c r="AQ23" s="52" t="str">
        <f>IFERROR(VLOOKUP(A23,MapGrantsTbl[], 5, FALSE),"")</f>
        <v>1762</v>
      </c>
      <c r="AR23" s="52" t="str">
        <f>IF(L23=AQ23,"Y", IF(LEN(LEFT(AQ23,4))&lt;&gt;4,"","N"))</f>
        <v>Y</v>
      </c>
      <c r="AS23" s="52" t="str">
        <f>IFERROR(VLOOKUP(A23,MapGrantsTbl[],3, FALSE),"")</f>
        <v>Surveyed 4/21/1762 by Joshua Griffith; Patented in Apr 1762 by John Hood for 25 acres repatented as Break Neck Hill; "Beginning at the beginning trees of the land called Concord .. on the west side of the Great Bridge Branch"</v>
      </c>
      <c r="AT23" s="52" t="str">
        <f>IF(AA23=AS23,"Y", IF(LEN(LEFT(AS23,4))&lt;&gt;4,"","N"))</f>
        <v>Y</v>
      </c>
      <c r="AU23" s="52" t="str">
        <f>IFERROR(VLOOKUP(A23,MapGrantsTbl[],5, FALSE),"")</f>
        <v>1762</v>
      </c>
      <c r="AV23" s="52" t="str">
        <f>IF(L23=AU23,"Y", IF(LEN(LEFT(AU23,4))&lt;&gt;4,"","N"))</f>
        <v>Y</v>
      </c>
    </row>
    <row r="24" spans="1:48" ht="43.2" x14ac:dyDescent="0.55000000000000004">
      <c r="A24" s="125" t="s">
        <v>11760</v>
      </c>
      <c r="B24" s="124" t="str">
        <f>IFERROR(VLOOKUP(A24,MapGrantsTbl[Short Name], 1, FALSE),IFERROR(VLOOKUP(A24,MapGrantsTbl[Other Map Grant Name],1,FALSE),""))</f>
        <v>ADDITION TO DORSEYS SEARCH</v>
      </c>
      <c r="C24" s="125" t="s">
        <v>10467</v>
      </c>
      <c r="D24" s="125" t="str">
        <f>IF(ISBLANK(C24),"",IFERROR(RIGHT(C24,LEN(C24)-FIND(",",C24)) &amp; " " &amp; LEFT(C24,1) &amp; LOWER(MID(C24,2, FIND(",",C24)-2)),""))</f>
        <v xml:space="preserve"> Baruch Fowler</v>
      </c>
      <c r="E24" s="126" t="s">
        <v>4643</v>
      </c>
      <c r="F24" s="126" t="str">
        <f>RIGHT(E24,4)</f>
        <v>1802</v>
      </c>
      <c r="G24" s="126" t="str">
        <f>IF(ISBLANK(E24),"",F24&amp;"-"&amp;RIGHT("00" &amp; SUBSTITUTE(LEFT(E24,2),"/",""),2))</f>
        <v>1802-02</v>
      </c>
      <c r="H24" s="125" t="s">
        <v>5365</v>
      </c>
      <c r="I24" s="125" t="str">
        <f>IFERROR(RIGHT(H24,LEN(H24)-FIND(",",H24)) &amp; " " &amp; LEFT(H24,1) &amp; LOWER(MID(H24,2, FIND(",",H24)-2)),"")</f>
        <v xml:space="preserve"> Richard Ridgely</v>
      </c>
      <c r="J24" s="124" t="str">
        <f>H24</f>
        <v>RIDGELY, Richard</v>
      </c>
      <c r="K24" s="125" t="s">
        <v>5366</v>
      </c>
      <c r="L24" s="119" t="str">
        <f>RIGHT(K24,4)</f>
        <v>1802</v>
      </c>
      <c r="M24" s="145" t="str">
        <f>IF(ISBLANK(K24),"",L24&amp;"-"&amp;
IF(LEFT(K24,3)="Feb","02",
IF(LEFT(K24,3)="Mar","03",
IF(LEFT(K24,3)="Apr","04",
IF(LEFT(K24,3)="May","05",
IF(LEFT(K24,3)="Jun","06",
IF(LEFT(K24,3)="Jul","07",
IF(LEFT(K24,3)="Aug","08",
IF(LEFT(K24,3)="Sep","09",
IF(LEFT(K24,3)="Oct","10",
IF(LEFT(K24,3)="Nov","11",
IF(LEFT(K24,3)="Dec","12","01"))))))))))))</f>
        <v>1802-02</v>
      </c>
      <c r="N24" s="122" t="s">
        <v>3961</v>
      </c>
      <c r="O24" s="120" t="s">
        <v>3959</v>
      </c>
      <c r="P24" s="120" t="s">
        <v>136</v>
      </c>
      <c r="Q24" s="120">
        <v>15.75</v>
      </c>
      <c r="R24" s="125" t="s">
        <v>11757</v>
      </c>
      <c r="S24" s="123"/>
      <c r="T24" s="122" t="str">
        <f>V24</f>
        <v>The Addition To Dorseys Search</v>
      </c>
      <c r="U24" s="123"/>
      <c r="V24" s="35" t="s">
        <v>11758</v>
      </c>
      <c r="W24" s="35" t="s">
        <v>11759</v>
      </c>
      <c r="X24" s="35"/>
      <c r="Y24" s="122" t="str">
        <f>IFERROR(LEFT(J24, FIND(",",J24)-1),"")</f>
        <v>RIDGELY</v>
      </c>
      <c r="Z24" s="122"/>
      <c r="AA24" s="122" t="str">
        <f>IF(ISBLANK(E24),"","Surveyed "&amp;E24)  &amp; IF(ISBLANK(C24),"", " by " &amp;TRIM(D24)) &amp; IF(ISBLANK(E24),"","; ") &amp; IF(ISBLANK(K24),"","Patented in " &amp; K24)  &amp; IF(ISBLANK(H24),"", " by " &amp; TRIM(I24)) &amp; IF(ISBLANK(Q24),"",IF(Q24=0,""," for " &amp; Q24 &amp; " acres")) &amp; IF(ISBLANK(S24),""," repatented as " &amp; S24) &amp; IF(ISBLANK(R24),"", "; " &amp; R24) &amp; IF(ISBLANK(X24),"", ".  " &amp; X24&amp;".")</f>
        <v>Surveyed 2/18/1802 by Baruch Fowler; Patented in Feb 1802 by Richard Ridgely for 15.75 acres; Adjoining Dorseys Search</v>
      </c>
      <c r="AB24" s="122" t="str">
        <f>IF(IFERROR(FIND("-",A24),0)=0,SUBSTITUTE(A24,"'",""),SUBSTITUTE(LEFT(A24,FIND("-",A24)-2),"'",""))</f>
        <v>ADDITION TO DORSEYS SEARCH</v>
      </c>
      <c r="AC24" s="122" t="str">
        <f>SUBSTITUTE(A24,"'","")</f>
        <v>ADDITION TO DORSEYS SEARCH</v>
      </c>
      <c r="AD24" s="122" t="str">
        <f>IFERROR(VLOOKUP(A24,MapGrantsTbl[], 5, FALSE),"")</f>
        <v>1802</v>
      </c>
      <c r="AE24" s="122" t="str">
        <f>IF(L24=AD24,"Y", IF(LEFT(AD24,1)&lt;&gt;"1","","N"))</f>
        <v>Y</v>
      </c>
      <c r="AF24" s="122" t="str">
        <f>IFERROR(VLOOKUP(A24,MapGrantsTbl[], 3, FALSE),"")</f>
        <v>Surveyed 2/18/1802 by Baruch Fowler; Patented in Feb 1802 by Richard Ridgely for 15.75 acres; Adjoining Dorseys Search</v>
      </c>
      <c r="AG24" s="122" t="str">
        <f>IF(AA24=AF24,"Y", IF(LEN(LEFT(AF24,4))&lt;&gt;4,"","N"))</f>
        <v>Y</v>
      </c>
      <c r="AH24" s="122" t="s">
        <v>11989</v>
      </c>
      <c r="AI24" s="122"/>
      <c r="AJ24" s="122"/>
      <c r="AK24" s="122"/>
      <c r="AL24" s="122"/>
      <c r="AM24" s="122">
        <f>IFERROR(VLOOKUP(A24,Platted[],2,FALSE),"")</f>
        <v>694</v>
      </c>
      <c r="AN24" s="122"/>
      <c r="AO24" s="122"/>
      <c r="AP24" s="122"/>
      <c r="AQ24" s="122" t="str">
        <f>IFERROR(VLOOKUP(A24,MapGrantsTbl[], 5, FALSE),"")</f>
        <v>1802</v>
      </c>
      <c r="AR24" s="122" t="str">
        <f>IF(L24=AQ24,"Y", IF(LEN(LEFT(AQ24,4))&lt;&gt;4,"","N"))</f>
        <v>Y</v>
      </c>
      <c r="AS24" s="52" t="str">
        <f>IFERROR(VLOOKUP(A24,MapGrantsTbl[],3, FALSE),"")</f>
        <v>Surveyed 2/18/1802 by Baruch Fowler; Patented in Feb 1802 by Richard Ridgely for 15.75 acres; Adjoining Dorseys Search</v>
      </c>
      <c r="AT24" s="52" t="str">
        <f>IF(AA24=AS24,"Y", IF(LEN(LEFT(AS24,4))&lt;&gt;4,"","N"))</f>
        <v>Y</v>
      </c>
      <c r="AU24" s="52" t="str">
        <f>IFERROR(VLOOKUP(A24,MapGrantsTbl[],5, FALSE),"")</f>
        <v>1802</v>
      </c>
      <c r="AV24" s="52" t="str">
        <f>IF(L24=AU24,"Y", IF(LEN(LEFT(AU24,4))&lt;&gt;4,"","N"))</f>
        <v>Y</v>
      </c>
    </row>
    <row r="25" spans="1:48" ht="43.2" x14ac:dyDescent="0.55000000000000004">
      <c r="A25" s="8" t="s">
        <v>11761</v>
      </c>
      <c r="B25" s="13" t="str">
        <f>IFERROR(VLOOKUP(A25,MapGrantsTbl[Short Name], 1, FALSE),IFERROR(VLOOKUP(A25,MapGrantsTbl[Other Map Grant Name],1,FALSE),""))</f>
        <v>ADDITION TO FREEBORNS PROGRESS</v>
      </c>
      <c r="C25" s="13" t="s">
        <v>10467</v>
      </c>
      <c r="D25" s="13" t="str">
        <f>IF(ISBLANK(C25),"",IFERROR(RIGHT(C25,LEN(C25)-FIND(",",C25)) &amp; " " &amp; LEFT(C25,1) &amp; LOWER(MID(C25,2, FIND(",",C25)-2)),""))</f>
        <v xml:space="preserve"> Baruch Fowler</v>
      </c>
      <c r="E25" s="81" t="s">
        <v>4643</v>
      </c>
      <c r="F25" s="83" t="str">
        <f>RIGHT(E25,4)</f>
        <v>1802</v>
      </c>
      <c r="G25" s="83" t="str">
        <f>IF(ISBLANK(E25),"",F25&amp;"-"&amp;RIGHT("00" &amp; SUBSTITUTE(LEFT(E25,2),"/",""),2))</f>
        <v>1802-02</v>
      </c>
      <c r="H25" s="13" t="s">
        <v>5365</v>
      </c>
      <c r="I25" s="13" t="str">
        <f>IFERROR(RIGHT(H25,LEN(H25)-FIND(",",H25)) &amp; " " &amp; LEFT(H25,1) &amp; LOWER(MID(H25,2, FIND(",",H25)-2)),"")</f>
        <v xml:space="preserve"> Richard Ridgely</v>
      </c>
      <c r="J25" s="29" t="str">
        <f>H25</f>
        <v>RIDGELY, Richard</v>
      </c>
      <c r="K25" s="13" t="s">
        <v>5366</v>
      </c>
      <c r="L25" s="15" t="str">
        <f>RIGHT(K25,4)</f>
        <v>1802</v>
      </c>
      <c r="M25" s="147" t="str">
        <f>IF(ISBLANK(K25),"",L25&amp;"-"&amp;
IF(LEFT(K25,3)="Feb","02",
IF(LEFT(K25,3)="Mar","03",
IF(LEFT(K25,3)="Apr","04",
IF(LEFT(K25,3)="May","05",
IF(LEFT(K25,3)="Jun","06",
IF(LEFT(K25,3)="Jul","07",
IF(LEFT(K25,3)="Aug","08",
IF(LEFT(K25,3)="Sep","09",
IF(LEFT(K25,3)="Oct","10",
IF(LEFT(K25,3)="Nov","11",
IF(LEFT(K25,3)="Dec","12","01"))))))))))))</f>
        <v>1802-02</v>
      </c>
      <c r="N25" s="34" t="s">
        <v>3961</v>
      </c>
      <c r="O25" s="8" t="s">
        <v>3959</v>
      </c>
      <c r="P25" s="10" t="s">
        <v>136</v>
      </c>
      <c r="Q25" s="8">
        <v>4</v>
      </c>
      <c r="R25" s="13" t="s">
        <v>5367</v>
      </c>
      <c r="S25" s="26"/>
      <c r="T25" s="26" t="str">
        <f>V25</f>
        <v>The Addition To Freeborns Progress</v>
      </c>
      <c r="U25" s="26"/>
      <c r="V25" s="35" t="s">
        <v>5368</v>
      </c>
      <c r="W25" s="35" t="s">
        <v>11756</v>
      </c>
      <c r="X25" s="34"/>
      <c r="Y25" s="25" t="str">
        <f>IFERROR(LEFT(J25, FIND(",",J25)-1),"")</f>
        <v>RIDGELY</v>
      </c>
      <c r="Z25" s="25"/>
      <c r="AA25" s="24" t="str">
        <f>IF(ISBLANK(E25),"","Surveyed "&amp;E25)  &amp; IF(ISBLANK(C25),"", " by " &amp;TRIM(D25)) &amp; IF(ISBLANK(E25),"","; ") &amp; IF(ISBLANK(K25),"","Patented in " &amp; K25)  &amp; IF(ISBLANK(H25),"", " by " &amp; TRIM(I25)) &amp; IF(ISBLANK(Q25),"",IF(Q25=0,""," for " &amp; Q25 &amp; " acres")) &amp; IF(ISBLANK(S25),""," repatented as " &amp; S25) &amp; IF(ISBLANK(R25),"", "; " &amp; R25) &amp; IF(ISBLANK(X25),"", ".  " &amp; X25&amp;".")</f>
        <v>Surveyed 2/18/1802 by Baruch Fowler; Patented in Feb 1802 by Richard Ridgely for 4 acres; Adjoining Freeborns Progress and Dorseys Search</v>
      </c>
      <c r="AB25" s="52" t="str">
        <f>IF(IFERROR(FIND("-",A25),0)=0,SUBSTITUTE(A25,"'",""),SUBSTITUTE(LEFT(A25,FIND("-",A25)-2),"'",""))</f>
        <v>ADDITION TO FREEBORNS PROGRESS</v>
      </c>
      <c r="AC25" s="55" t="str">
        <f>SUBSTITUTE(A25,"'","")</f>
        <v>ADDITION TO FREEBORNS PROGRESS</v>
      </c>
      <c r="AD25" s="52" t="str">
        <f>IFERROR(VLOOKUP(A25,MapGrantsTbl[], 5, FALSE),"")</f>
        <v>1802</v>
      </c>
      <c r="AE25" s="52" t="str">
        <f>IF(L25=AD25,"Y", IF(LEFT(AD25,1)&lt;&gt;"1","","N"))</f>
        <v>Y</v>
      </c>
      <c r="AF25" s="52" t="str">
        <f>IFERROR(VLOOKUP(A25,MapGrantsTbl[], 3, FALSE),"")</f>
        <v>Surveyed 2/18/1802 by Baruch Fowler; Patented in Feb 1802 by Richard Ridgely for 4 acres; Adjoining Freeborns Progress and Dorseys Search</v>
      </c>
      <c r="AG25" s="52" t="str">
        <f>IF(AA25=AF25,"Y", IF(LEN(LEFT(AF25,4))&lt;&gt;4,"","N"))</f>
        <v>Y</v>
      </c>
      <c r="AH25" s="52" t="s">
        <v>11989</v>
      </c>
      <c r="AI25" s="52"/>
      <c r="AJ25" s="71"/>
      <c r="AK25" s="71"/>
      <c r="AL25" s="71"/>
      <c r="AM25" s="71">
        <f>IFERROR(VLOOKUP(A25,Platted[],2,FALSE),"")</f>
        <v>750</v>
      </c>
      <c r="AN25" s="52"/>
      <c r="AO25" s="52"/>
      <c r="AP25" s="52"/>
      <c r="AQ25" s="52" t="str">
        <f>IFERROR(VLOOKUP(A25,MapGrantsTbl[], 5, FALSE),"")</f>
        <v>1802</v>
      </c>
      <c r="AR25" s="52" t="str">
        <f>IF(L25=AQ25,"Y", IF(LEN(LEFT(AQ25,4))&lt;&gt;4,"","N"))</f>
        <v>Y</v>
      </c>
      <c r="AS25" s="52" t="str">
        <f>IFERROR(VLOOKUP(A25,MapGrantsTbl[],3, FALSE),"")</f>
        <v>Surveyed 2/18/1802 by Baruch Fowler; Patented in Feb 1802 by Richard Ridgely for 4 acres; Adjoining Freeborns Progress and Dorseys Search</v>
      </c>
      <c r="AT25" s="52" t="str">
        <f>IF(AA25=AS25,"Y", IF(LEN(LEFT(AS25,4))&lt;&gt;4,"","N"))</f>
        <v>Y</v>
      </c>
      <c r="AU25" s="52" t="str">
        <f>IFERROR(VLOOKUP(A25,MapGrantsTbl[],5, FALSE),"")</f>
        <v>1802</v>
      </c>
      <c r="AV25" s="52" t="str">
        <f>IF(L25=AU25,"Y", IF(LEN(LEFT(AU25,4))&lt;&gt;4,"","N"))</f>
        <v>Y</v>
      </c>
    </row>
    <row r="26" spans="1:48" ht="72" x14ac:dyDescent="0.55000000000000004">
      <c r="A26" s="6" t="s">
        <v>8464</v>
      </c>
      <c r="B26" s="6" t="str">
        <f>IFERROR(VLOOKUP(A26,MapGrantsTbl[Short Name], 1, FALSE),IFERROR(VLOOKUP(A26,MapGrantsTbl[Other Map Grant Name],1,FALSE),""))</f>
        <v>ADDITION TO GARDNERS GARDEN</v>
      </c>
      <c r="C26" s="6" t="s">
        <v>5622</v>
      </c>
      <c r="D26" s="6" t="str">
        <f>IF(ISBLANK(C26),"",IFERROR(RIGHT(C26,LEN(C26)-FIND(",",C26)) &amp; " " &amp; LEFT(C26,1) &amp; LOWER(MID(C26,2, FIND(",",C26)-2)),""))</f>
        <v xml:space="preserve"> John Dorsey</v>
      </c>
      <c r="E26" s="81" t="s">
        <v>9772</v>
      </c>
      <c r="F26" s="81" t="str">
        <f>RIGHT(E26,4)</f>
        <v>1719</v>
      </c>
      <c r="G26" s="81" t="str">
        <f>IF(ISBLANK(E26),"",F26&amp;"-"&amp;RIGHT("00" &amp; SUBSTITUTE(LEFT(E26,2),"/",""),2))</f>
        <v>1719-02</v>
      </c>
      <c r="H26" s="6" t="s">
        <v>3540</v>
      </c>
      <c r="I26" s="6" t="str">
        <f>IFERROR(RIGHT(H26,LEN(H26)-FIND(",",H26)) &amp; " " &amp; LEFT(H26,1) &amp; LOWER(MID(H26,2, FIND(",",H26)-2)),"")</f>
        <v xml:space="preserve"> William  Gardner</v>
      </c>
      <c r="J26" s="6" t="str">
        <f>H26</f>
        <v xml:space="preserve">GARDNER, William </v>
      </c>
      <c r="K26" s="6" t="s">
        <v>5199</v>
      </c>
      <c r="L26" s="8" t="str">
        <f>RIGHT(K26,4)</f>
        <v>1724</v>
      </c>
      <c r="M26" s="146" t="str">
        <f>IF(ISBLANK(K26),"",L26&amp;"-"&amp;
IF(LEFT(K26,3)="Feb","02",
IF(LEFT(K26,3)="Mar","03",
IF(LEFT(K26,3)="Apr","04",
IF(LEFT(K26,3)="May","05",
IF(LEFT(K26,3)="Jun","06",
IF(LEFT(K26,3)="Jul","07",
IF(LEFT(K26,3)="Aug","08",
IF(LEFT(K26,3)="Sep","09",
IF(LEFT(K26,3)="Oct","10",
IF(LEFT(K26,3)="Nov","11",
IF(LEFT(K26,3)="Dec","12","01"))))))))))))</f>
        <v>1724-09</v>
      </c>
      <c r="N26" s="34" t="s">
        <v>5668</v>
      </c>
      <c r="O26" s="8" t="s">
        <v>3959</v>
      </c>
      <c r="P26" s="8" t="s">
        <v>136</v>
      </c>
      <c r="Q26" s="8">
        <v>200</v>
      </c>
      <c r="R26" s="6" t="s">
        <v>5690</v>
      </c>
      <c r="S26" s="34" t="s">
        <v>1561</v>
      </c>
      <c r="T26" s="34" t="str">
        <f>V26</f>
        <v>Addition To Gardiners Garden</v>
      </c>
      <c r="U26" s="34"/>
      <c r="V26" s="30" t="s">
        <v>9771</v>
      </c>
      <c r="W26" s="30" t="s">
        <v>9771</v>
      </c>
      <c r="X26" s="34"/>
      <c r="Y26" s="18" t="str">
        <f>IFERROR(LEFT(J26, FIND(",",J26)-1),"")</f>
        <v>GARDNER</v>
      </c>
      <c r="Z26" s="24" t="s">
        <v>4454</v>
      </c>
      <c r="AA26" s="24" t="str">
        <f>IF(ISBLANK(E26),"","Surveyed "&amp;E26)  &amp; IF(ISBLANK(C26),"", " by " &amp;TRIM(D26)) &amp; IF(ISBLANK(E26),"","; ") &amp; IF(ISBLANK(K26),"","Patented in " &amp; K26)  &amp; IF(ISBLANK(H26),"", " by " &amp; TRIM(I26)) &amp; IF(ISBLANK(Q26),"",IF(Q26=0,""," for " &amp; Q26 &amp; " acres")) &amp; IF(ISBLANK(S26),""," repatented as " &amp; S26) &amp; IF(ISBLANK(R26),"", "; " &amp; R26) &amp; IF(ISBLANK(X26),"", ".  " &amp; X26&amp;".")</f>
        <v>Surveyed 2/26/1719 by John Dorsey; Patented in Sep 1724 by William Gardner for 200 acres repatented as Mount Hebron; in Baltimore County "on both sides the main falls of Patapsco River"; adjoining Hebron and Mount Calvary according to their patents</v>
      </c>
      <c r="AB26" s="52" t="str">
        <f>IF(IFERROR(FIND("-",A26),0)=0,SUBSTITUTE(A26,"'",""),SUBSTITUTE(LEFT(A26,FIND("-",A26)-2),"'",""))</f>
        <v>ADDITION TO GARDNERS GARDEN</v>
      </c>
      <c r="AC26" s="55" t="str">
        <f>SUBSTITUTE(A26,"'","")</f>
        <v>ADDITION TO GARDNERS GARDEN</v>
      </c>
      <c r="AD26" s="52" t="str">
        <f>IFERROR(VLOOKUP(A26,MapGrantsTbl[], 5, FALSE),"")</f>
        <v>1719</v>
      </c>
      <c r="AE26" s="52" t="str">
        <f>IF(L26=AD26,"Y", IF(LEFT(AD26,1)&lt;&gt;"1","","N"))</f>
        <v>N</v>
      </c>
      <c r="AF26" s="52" t="str">
        <f>IFERROR(VLOOKUP(A26,MapGrantsTbl[], 3, FALSE),"")</f>
        <v>Surveyed 2/26/1719 by John Dorsey; Patented in Sep 1724 by William Gardner for 200 acres repatented as Mount Hebron; in Baltimore County "on both sides the main falls of Patapsco River"; adjoining Hebron and Mount Calvary according to their patents</v>
      </c>
      <c r="AG26" s="52" t="str">
        <f>IF(AA26=AF26,"Y", IF(LEN(LEFT(AF26,4))&lt;&gt;4,"","N"))</f>
        <v>Y</v>
      </c>
      <c r="AH26" s="52" t="s">
        <v>11989</v>
      </c>
      <c r="AI26" s="52" t="s">
        <v>9154</v>
      </c>
      <c r="AJ26" s="52" t="s">
        <v>9773</v>
      </c>
      <c r="AK26" s="52"/>
      <c r="AL26" s="71">
        <v>-6</v>
      </c>
      <c r="AM26" s="71">
        <f>IFERROR(VLOOKUP(A26,Platted[],2,FALSE),"")</f>
        <v>346</v>
      </c>
      <c r="AN26" s="52"/>
      <c r="AO26" s="52"/>
      <c r="AP26" s="52"/>
      <c r="AQ26" s="52" t="str">
        <f>IFERROR(VLOOKUP(A26,MapGrantsTbl[], 5, FALSE),"")</f>
        <v>1719</v>
      </c>
      <c r="AR26" s="52" t="str">
        <f>IF(L26=AQ26,"Y", IF(LEN(LEFT(AQ26,4))&lt;&gt;4,"","N"))</f>
        <v>N</v>
      </c>
      <c r="AS26" s="52" t="str">
        <f>IFERROR(VLOOKUP(A26,MapGrantsTbl[],3, FALSE),"")</f>
        <v>Surveyed 2/26/1719 by John Dorsey; Patented in Sep 1724 by William Gardner for 200 acres repatented as Mount Hebron; in Baltimore County "on both sides the main falls of Patapsco River"; adjoining Hebron and Mount Calvary according to their patents</v>
      </c>
      <c r="AT26" s="52" t="str">
        <f>IF(AA26=AS26,"Y", IF(LEN(LEFT(AS26,4))&lt;&gt;4,"","N"))</f>
        <v>Y</v>
      </c>
      <c r="AU26" s="52" t="str">
        <f>IFERROR(VLOOKUP(A26,MapGrantsTbl[],5, FALSE),"")</f>
        <v>1719</v>
      </c>
      <c r="AV26" s="52" t="str">
        <f>IF(L26=AU26,"Y", IF(LEN(LEFT(AU26,4))&lt;&gt;4,"","N"))</f>
        <v>N</v>
      </c>
    </row>
    <row r="27" spans="1:48" ht="86.4" x14ac:dyDescent="0.55000000000000004">
      <c r="A27" s="46" t="s">
        <v>7160</v>
      </c>
      <c r="B27" s="47" t="str">
        <f>IFERROR(VLOOKUP(A27,MapGrantsTbl[Short Name], 1, FALSE),IFERROR(VLOOKUP(A27,MapGrantsTbl[Other Map Grant Name],1,FALSE),""))</f>
        <v>ADDITION TO GOOD FOR LITTLE</v>
      </c>
      <c r="C27" s="46" t="s">
        <v>4921</v>
      </c>
      <c r="D27" s="46" t="str">
        <f>IF(ISBLANK(C27),"",IFERROR(RIGHT(C27,LEN(C27)-FIND(",",C27)) &amp; " " &amp; LEFT(C27,1) &amp; LOWER(MID(C27,2, FIND(",",C27)-2)),""))</f>
        <v xml:space="preserve"> Basil Burgess</v>
      </c>
      <c r="E27" s="81" t="s">
        <v>4691</v>
      </c>
      <c r="F27" s="82" t="str">
        <f>RIGHT(E27,4)</f>
        <v>1772</v>
      </c>
      <c r="G27" s="82" t="str">
        <f>IF(ISBLANK(E27),"",F27&amp;"-"&amp;RIGHT("00" &amp; SUBSTITUTE(LEFT(E27,2),"/",""),2))</f>
        <v>1772-05</v>
      </c>
      <c r="H27" s="46" t="s">
        <v>7161</v>
      </c>
      <c r="I27" s="46" t="str">
        <f>IFERROR(RIGHT(H27,LEN(H27)-FIND(",",H27)) &amp; " " &amp; LEFT(H27,1) &amp; LOWER(MID(H27,2, FIND(",",H27)-2)),"")</f>
        <v xml:space="preserve"> William Selman</v>
      </c>
      <c r="J27" s="47" t="str">
        <f>H27</f>
        <v>SELMAN, William</v>
      </c>
      <c r="K27" s="6" t="s">
        <v>12527</v>
      </c>
      <c r="L27" s="42" t="str">
        <f>RIGHT(K27,4)</f>
        <v>1775</v>
      </c>
      <c r="M27" s="143" t="str">
        <f>IF(ISBLANK(K27),"",L27&amp;"-"&amp;
IF(LEFT(K27,3)="Feb","02",
IF(LEFT(K27,3)="Mar","03",
IF(LEFT(K27,3)="Apr","04",
IF(LEFT(K27,3)="May","05",
IF(LEFT(K27,3)="Jun","06",
IF(LEFT(K27,3)="Jul","07",
IF(LEFT(K27,3)="Aug","08",
IF(LEFT(K27,3)="Sep","09",
IF(LEFT(K27,3)="Oct","10",
IF(LEFT(K27,3)="Nov","11",
IF(LEFT(K27,3)="Dec","12","01"))))))))))))</f>
        <v>1775-01</v>
      </c>
      <c r="N27" s="44" t="s">
        <v>3961</v>
      </c>
      <c r="O27" s="43" t="s">
        <v>3959</v>
      </c>
      <c r="P27" s="43" t="s">
        <v>136</v>
      </c>
      <c r="Q27" s="43">
        <v>20</v>
      </c>
      <c r="R27" s="6" t="s">
        <v>12121</v>
      </c>
      <c r="S27" s="44"/>
      <c r="T27" s="45" t="str">
        <f>V27</f>
        <v>Addition To Good For Little</v>
      </c>
      <c r="U27" s="34" t="s">
        <v>12122</v>
      </c>
      <c r="V27" s="35" t="s">
        <v>7162</v>
      </c>
      <c r="W27" s="35" t="s">
        <v>11995</v>
      </c>
      <c r="X27" s="34"/>
      <c r="Y27" s="45" t="str">
        <f>IFERROR(LEFT(J27, FIND(",",J27)-1),"")</f>
        <v>SELMAN</v>
      </c>
      <c r="Z27" s="45"/>
      <c r="AA27" s="45" t="str">
        <f>IF(ISBLANK(E27),"","Surveyed "&amp;E27)  &amp; IF(ISBLANK(C27),"", " by " &amp;TRIM(D27)) &amp; IF(ISBLANK(E27),"","; ") &amp; IF(ISBLANK(K27),"","Patented in " &amp; K27)  &amp; IF(ISBLANK(H27),"", " by " &amp; TRIM(I27)) &amp; IF(ISBLANK(Q27),"",IF(Q27=0,""," for " &amp; Q27 &amp; " acres")) &amp; IF(ISBLANK(S27),""," repatented as " &amp; S27) &amp; IF(ISBLANK(R27),"", "; " &amp; R27) &amp; IF(ISBLANK(X27),"", ".  " &amp; X27&amp;".")</f>
        <v>Surveyed 5/26/1772 by Basil Burgess; Patented in Jan 1775 by William Selman for 20 acres; "Beginning at the end of twenty four perches on the fifteenth line of a tract or parcel of land called Good For Little"; appears to have been surveyed as Larkins Inheritance in 1810 - perhaps land became escheat?</v>
      </c>
      <c r="AB27" s="45" t="str">
        <f>IF(IFERROR(FIND("-",A27),0)=0,SUBSTITUTE(A27,"'",""),SUBSTITUTE(LEFT(A27,FIND("-",A27)-2),"'",""))</f>
        <v>ADDITION TO GOOD FOR LITTLE</v>
      </c>
      <c r="AC27" s="45" t="str">
        <f>SUBSTITUTE(A27,"'","")</f>
        <v>ADDITION TO GOOD FOR LITTLE</v>
      </c>
      <c r="AD27" s="45" t="str">
        <f>IFERROR(VLOOKUP(A27,MapGrantsTbl[], 5, FALSE),"")</f>
        <v>1772</v>
      </c>
      <c r="AE27" s="45" t="str">
        <f>IF(L27=AD27,"Y", IF(LEFT(AD27,1)&lt;&gt;"1","","N"))</f>
        <v>N</v>
      </c>
      <c r="AF27" s="45" t="str">
        <f>IFERROR(VLOOKUP(A27,MapGrantsTbl[], 3, FALSE),"")</f>
        <v>Surveyed 5/26/1772 by Basil Burgess; Patented in Jan 1775 by William Selman for 20 acres; "Beginning at the end of twenty four perches on the fifteenth line of a tract or parcel of land called Good For Little"; appears to have been surveyed as Larkins Inheritance in 1810 - perhaps land became escheat?</v>
      </c>
      <c r="AG27" s="45" t="str">
        <f>IF(AA27=AF27,"Y", IF(LEN(LEFT(AF27,4))&lt;&gt;4,"","N"))</f>
        <v>Y</v>
      </c>
      <c r="AH27" s="33" t="s">
        <v>47</v>
      </c>
      <c r="AI27" s="45"/>
      <c r="AJ27" s="71"/>
      <c r="AK27" s="71"/>
      <c r="AL27" s="71"/>
      <c r="AM27" s="71">
        <f>IFERROR(VLOOKUP(A27,Platted[],2,FALSE),"")</f>
        <v>669</v>
      </c>
      <c r="AN27" s="52"/>
      <c r="AO27" s="52"/>
      <c r="AP27" s="52"/>
      <c r="AQ27" s="52" t="str">
        <f>IFERROR(VLOOKUP(A27,MapGrantsTbl[], 5, FALSE),"")</f>
        <v>1772</v>
      </c>
      <c r="AR27" s="52" t="str">
        <f>IF(L27=AQ27,"Y", IF(LEN(LEFT(AQ27,4))&lt;&gt;4,"","N"))</f>
        <v>N</v>
      </c>
      <c r="AS27" s="52" t="str">
        <f>IFERROR(VLOOKUP(A27,MapGrantsTbl[],3, FALSE),"")</f>
        <v>Surveyed 5/26/1772 by Basil Burgess; Patented in Jan 1775 by William Selman for 20 acres; "Beginning at the end of twenty four perches on the fifteenth line of a tract or parcel of land called Good For Little"; appears to have been surveyed as Larkins Inheritance in 1810 - perhaps land became escheat?</v>
      </c>
      <c r="AT27" s="52" t="str">
        <f>IF(AA27=AS27,"Y", IF(LEN(LEFT(AS27,4))&lt;&gt;4,"","N"))</f>
        <v>Y</v>
      </c>
      <c r="AU27" s="52" t="str">
        <f>IFERROR(VLOOKUP(A27,MapGrantsTbl[],5, FALSE),"")</f>
        <v>1772</v>
      </c>
      <c r="AV27" s="52" t="str">
        <f>IF(L27=AU27,"Y", IF(LEN(LEFT(AU27,4))&lt;&gt;4,"","N"))</f>
        <v>N</v>
      </c>
    </row>
    <row r="28" spans="1:48" ht="57.6" x14ac:dyDescent="0.55000000000000004">
      <c r="A28" s="46" t="s">
        <v>6863</v>
      </c>
      <c r="B28" s="47" t="str">
        <f>IFERROR(VLOOKUP(A28,MapGrantsTbl[Short Name], 1, FALSE),IFERROR(VLOOKUP(A28,MapGrantsTbl[Other Map Grant Name],1,FALSE),""))</f>
        <v>ADDITION TO GOOSE NECK</v>
      </c>
      <c r="C28" s="46" t="s">
        <v>4919</v>
      </c>
      <c r="D28" s="46" t="str">
        <f>IF(ISBLANK(C28),"",IFERROR(RIGHT(C28,LEN(C28)-FIND(",",C28)) &amp; " " &amp; LEFT(C28,1) &amp; LOWER(MID(C28,2, FIND(",",C28)-2)),""))</f>
        <v xml:space="preserve"> Richard Shipley</v>
      </c>
      <c r="E28" s="81" t="s">
        <v>4636</v>
      </c>
      <c r="F28" s="82" t="str">
        <f>RIGHT(E28,4)</f>
        <v>1746</v>
      </c>
      <c r="G28" s="82" t="str">
        <f>IF(ISBLANK(E28),"",F28&amp;"-"&amp;RIGHT("00" &amp; SUBSTITUTE(LEFT(E28,2),"/",""),2))</f>
        <v>1746-01</v>
      </c>
      <c r="H28" s="46" t="s">
        <v>3618</v>
      </c>
      <c r="I28" s="46" t="str">
        <f>IFERROR(RIGHT(H28,LEN(H28)-FIND(",",H28)) &amp; " " &amp; LEFT(H28,1) &amp; LOWER(MID(H28,2, FIND(",",H28)-2)),"")</f>
        <v xml:space="preserve"> Benjamin  Lawrence</v>
      </c>
      <c r="J28" s="47" t="str">
        <f>H28</f>
        <v xml:space="preserve">LAWRENCE, Benjamin </v>
      </c>
      <c r="K28" s="46" t="s">
        <v>6864</v>
      </c>
      <c r="L28" s="42" t="str">
        <f>RIGHT(K28,4)</f>
        <v>1746</v>
      </c>
      <c r="M28" s="143" t="str">
        <f>IF(ISBLANK(K28),"",L28&amp;"-"&amp;
IF(LEFT(K28,3)="Feb","02",
IF(LEFT(K28,3)="Mar","03",
IF(LEFT(K28,3)="Apr","04",
IF(LEFT(K28,3)="May","05",
IF(LEFT(K28,3)="Jun","06",
IF(LEFT(K28,3)="Jul","07",
IF(LEFT(K28,3)="Aug","08",
IF(LEFT(K28,3)="Sep","09",
IF(LEFT(K28,3)="Oct","10",
IF(LEFT(K28,3)="Nov","11",
IF(LEFT(K28,3)="Dec","12","01"))))))))))))</f>
        <v>1746-01</v>
      </c>
      <c r="N28" s="44" t="s">
        <v>3961</v>
      </c>
      <c r="O28" s="43" t="s">
        <v>3959</v>
      </c>
      <c r="P28" s="43" t="s">
        <v>136</v>
      </c>
      <c r="Q28" s="43">
        <v>25</v>
      </c>
      <c r="R28" s="46" t="s">
        <v>6866</v>
      </c>
      <c r="S28" s="44" t="s">
        <v>6861</v>
      </c>
      <c r="T28" s="45" t="str">
        <f>V28</f>
        <v>Addition To Goose Neck</v>
      </c>
      <c r="U28" s="44"/>
      <c r="V28" s="35" t="s">
        <v>6865</v>
      </c>
      <c r="W28" s="35" t="s">
        <v>11504</v>
      </c>
      <c r="X28" s="34"/>
      <c r="Y28" s="45" t="str">
        <f>IFERROR(LEFT(J28, FIND(",",J28)-1),"")</f>
        <v>LAWRENCE</v>
      </c>
      <c r="Z28" s="45"/>
      <c r="AA28" s="45" t="str">
        <f>IF(ISBLANK(E28),"","Surveyed "&amp;E28)  &amp; IF(ISBLANK(C28),"", " by " &amp;TRIM(D28)) &amp; IF(ISBLANK(E28),"","; ") &amp; IF(ISBLANK(K28),"","Patented in " &amp; K28)  &amp; IF(ISBLANK(H28),"", " by " &amp; TRIM(I28)) &amp; IF(ISBLANK(Q28),"",IF(Q28=0,""," for " &amp; Q28 &amp; " acres")) &amp; IF(ISBLANK(S28),""," repatented as " &amp; S28) &amp; IF(ISBLANK(R28),"", "; " &amp; R28) &amp; IF(ISBLANK(X28),"", ".  " &amp; X28&amp;".")</f>
        <v>Surveyed 1/22/1746 by Richard Shipley; Patented in Jan 1746 by Benjamin Lawrence for 25 acres repatented as Benjamin's Addition; "between a tract of land called Goose Neck and a tract of land called Pheasant Ridge"</v>
      </c>
      <c r="AB28" s="45" t="str">
        <f>IF(IFERROR(FIND("-",A28),0)=0,SUBSTITUTE(A28,"'",""),SUBSTITUTE(LEFT(A28,FIND("-",A28)-2),"'",""))</f>
        <v>ADDITION TO GOOSE NECK</v>
      </c>
      <c r="AC28" s="45" t="str">
        <f>SUBSTITUTE(A28,"'","")</f>
        <v>ADDITION TO GOOSE NECK</v>
      </c>
      <c r="AD28" s="52" t="str">
        <f>IFERROR(VLOOKUP(A28,MapGrantsTbl[], 5, FALSE),"")</f>
        <v>1746</v>
      </c>
      <c r="AE28" s="52" t="str">
        <f>IF(L28=AD28,"Y", IF(LEFT(AD28,1)&lt;&gt;"1","","N"))</f>
        <v>Y</v>
      </c>
      <c r="AF28" s="52" t="str">
        <f>IFERROR(VLOOKUP(A28,MapGrantsTbl[], 3, FALSE),"")</f>
        <v>Surveyed 1/22/1746 by Richard Shipley; Patented in Jan 1746 by Benjamin Lawrence for 25 acres repatented as Benjamin's Addition; "between a tract of land called Goose Neck and a tract of land called Pheasant Ridge"</v>
      </c>
      <c r="AG28" s="52" t="str">
        <f>IF(AA28=AF28,"Y", IF(LEN(LEFT(AF28,4))&lt;&gt;4,"","N"))</f>
        <v>Y</v>
      </c>
      <c r="AH28" s="52" t="s">
        <v>396</v>
      </c>
      <c r="AI28" s="52" t="s">
        <v>9154</v>
      </c>
      <c r="AJ28" s="52" t="s">
        <v>11685</v>
      </c>
      <c r="AK28" s="52" t="s">
        <v>11689</v>
      </c>
      <c r="AL28" s="71">
        <v>-4</v>
      </c>
      <c r="AM28" s="71">
        <f>IFERROR(VLOOKUP(A28,Platted[],2,FALSE),"")</f>
        <v>632</v>
      </c>
      <c r="AN28" s="52"/>
      <c r="AO28" s="52"/>
      <c r="AP28" s="52"/>
      <c r="AQ28" s="52" t="str">
        <f>IFERROR(VLOOKUP(A28,MapGrantsTbl[], 5, FALSE),"")</f>
        <v>1746</v>
      </c>
      <c r="AR28" s="52" t="str">
        <f>IF(L28=AQ28,"Y", IF(LEN(LEFT(AQ28,4))&lt;&gt;4,"","N"))</f>
        <v>Y</v>
      </c>
      <c r="AS28" s="52" t="str">
        <f>IFERROR(VLOOKUP(A28,MapGrantsTbl[],3, FALSE),"")</f>
        <v>Surveyed 1/22/1746 by Richard Shipley; Patented in Jan 1746 by Benjamin Lawrence for 25 acres repatented as Benjamin's Addition; "between a tract of land called Goose Neck and a tract of land called Pheasant Ridge"</v>
      </c>
      <c r="AT28" s="52" t="str">
        <f>IF(AA28=AS28,"Y", IF(LEN(LEFT(AS28,4))&lt;&gt;4,"","N"))</f>
        <v>Y</v>
      </c>
      <c r="AU28" s="52" t="str">
        <f>IFERROR(VLOOKUP(A28,MapGrantsTbl[],5, FALSE),"")</f>
        <v>1746</v>
      </c>
      <c r="AV28" s="52" t="str">
        <f>IF(L28=AU28,"Y", IF(LEN(LEFT(AU28,4))&lt;&gt;4,"","N"))</f>
        <v>Y</v>
      </c>
    </row>
    <row r="29" spans="1:48" ht="57.6" x14ac:dyDescent="0.55000000000000004">
      <c r="A29" s="13" t="s">
        <v>8466</v>
      </c>
      <c r="B29" s="13" t="str">
        <f>IFERROR(VLOOKUP(A29,MapGrantsTbl[Short Name], 1, FALSE),IFERROR(VLOOKUP(A29,MapGrantsTbl[Other Map Grant Name],1,FALSE),""))</f>
        <v/>
      </c>
      <c r="C29" s="13" t="s">
        <v>10467</v>
      </c>
      <c r="D29" s="13" t="str">
        <f>IF(ISBLANK(C29),"",IFERROR(RIGHT(C29,LEN(C29)-FIND(",",C29)) &amp; " " &amp; LEFT(C29,1) &amp; LOWER(MID(C29,2, FIND(",",C29)-2)),""))</f>
        <v xml:space="preserve"> Baruch Fowler</v>
      </c>
      <c r="E29" s="83"/>
      <c r="F29" s="83" t="str">
        <f>RIGHT(E29,4)</f>
        <v/>
      </c>
      <c r="G29" s="83" t="str">
        <f>IF(ISBLANK(E29),"",F29&amp;"-"&amp;RIGHT("00" &amp; SUBSTITUTE(LEFT(E29,2),"/",""),2))</f>
        <v/>
      </c>
      <c r="H29" s="13" t="s">
        <v>5383</v>
      </c>
      <c r="I29" s="13" t="str">
        <f>IFERROR(RIGHT(H29,LEN(H29)-FIND(",",H29)) &amp; " " &amp; LEFT(H29,1) &amp; LOWER(MID(H29,2, FIND(",",H29)-2)),"")</f>
        <v xml:space="preserve"> George Ashpar</v>
      </c>
      <c r="J29" s="29" t="str">
        <f>H29</f>
        <v>ASHPAR, George</v>
      </c>
      <c r="K29" s="13" t="s">
        <v>5382</v>
      </c>
      <c r="L29" s="15" t="str">
        <f>RIGHT(K29,4)</f>
        <v>1796</v>
      </c>
      <c r="M29" s="147" t="str">
        <f>IF(ISBLANK(K29),"",L29&amp;"-"&amp;
IF(LEFT(K29,3)="Feb","02",
IF(LEFT(K29,3)="Mar","03",
IF(LEFT(K29,3)="Apr","04",
IF(LEFT(K29,3)="May","05",
IF(LEFT(K29,3)="Jun","06",
IF(LEFT(K29,3)="Jul","07",
IF(LEFT(K29,3)="Aug","08",
IF(LEFT(K29,3)="Sep","09",
IF(LEFT(K29,3)="Oct","10",
IF(LEFT(K29,3)="Nov","11",
IF(LEFT(K29,3)="Dec","12","01"))))))))))))</f>
        <v>1796-11</v>
      </c>
      <c r="N29" s="34" t="s">
        <v>3961</v>
      </c>
      <c r="O29" s="8" t="s">
        <v>5668</v>
      </c>
      <c r="P29" s="8" t="s">
        <v>3970</v>
      </c>
      <c r="Q29" s="8">
        <v>274.5</v>
      </c>
      <c r="R29" s="6" t="s">
        <v>5667</v>
      </c>
      <c r="S29" s="26"/>
      <c r="T29" s="34" t="s">
        <v>6304</v>
      </c>
      <c r="U29" s="26" t="s">
        <v>5384</v>
      </c>
      <c r="V29" s="35" t="s">
        <v>5385</v>
      </c>
      <c r="W29" s="35"/>
      <c r="X29" s="34"/>
      <c r="Y29" s="25" t="str">
        <f>IFERROR(LEFT(J29, FIND(",",J29)-1),"")</f>
        <v>ASHPAR</v>
      </c>
      <c r="Z29" s="25"/>
      <c r="AA29" s="24" t="str">
        <f>IF(ISBLANK(E29),"","Surveyed "&amp;E29)  &amp; IF(ISBLANK(C29),"", " by " &amp;TRIM(D29)) &amp; IF(ISBLANK(E29),"","; ") &amp; IF(ISBLANK(K29),"","Patented in " &amp; K29)  &amp; IF(ISBLANK(H29),"", " by " &amp; TRIM(I29)) &amp; IF(ISBLANK(Q29),"",IF(Q29=0,""," for " &amp; Q29 &amp; " acres")) &amp; IF(ISBLANK(S29),""," repatented as " &amp; S29) &amp; IF(ISBLANK(R29),"", "; " &amp; R29) &amp; IF(ISBLANK(X29),"", ".  " &amp; X29&amp;".")</f>
        <v xml:space="preserve"> by Baruch FowlerPatented in Nov 1796 by George Ashpar for 274.5 acres; Resurvey of Goznells Chance adjoining Smiths Forrest, Mill Farm, Crouches Forest; bounds on Curtises Creek</v>
      </c>
      <c r="AB29" s="52" t="str">
        <f>IF(IFERROR(FIND("-",A29),0)=0,SUBSTITUTE(A29,"'",""),SUBSTITUTE(LEFT(A29,FIND("-",A29)-2),"'",""))</f>
        <v>ADDITION TO GOZNELLS CHANCE IN TWO PORTIONS</v>
      </c>
      <c r="AC29" s="55" t="str">
        <f>SUBSTITUTE(A29,"'","")</f>
        <v>ADDITION TO GOZNELLS CHANCE IN TWO PORTIONS</v>
      </c>
      <c r="AD29" s="52" t="str">
        <f>IFERROR(VLOOKUP(A29,MapGrantsTbl[], 5, FALSE),"")</f>
        <v/>
      </c>
      <c r="AE29" s="52" t="str">
        <f>IF(L29=AD29,"Y", IF(LEFT(AD29,1)&lt;&gt;"1","","N"))</f>
        <v/>
      </c>
      <c r="AF29" s="52" t="str">
        <f>IFERROR(VLOOKUP(A29,MapGrantsTbl[], 3, FALSE),"")</f>
        <v/>
      </c>
      <c r="AG29" s="52" t="str">
        <f>IF(AA29=AF29,"Y", IF(LEN(LEFT(AF29,4))&lt;&gt;4,"","N"))</f>
        <v/>
      </c>
      <c r="AH29" s="52"/>
      <c r="AI29" s="52"/>
      <c r="AJ29" s="71"/>
      <c r="AK29" s="71"/>
      <c r="AL29" s="71"/>
      <c r="AM29" s="71" t="str">
        <f>IFERROR(VLOOKUP(A29,Platted[],2,FALSE),"")</f>
        <v/>
      </c>
      <c r="AN29" s="52"/>
      <c r="AO29" s="52"/>
      <c r="AP29" s="52"/>
      <c r="AQ29" s="52" t="str">
        <f>IFERROR(VLOOKUP(A29,MapGrantsTbl[], 5, FALSE),"")</f>
        <v/>
      </c>
      <c r="AR29" s="52" t="str">
        <f>IF(L29=AQ29,"Y", IF(LEN(LEFT(AQ29,4))&lt;&gt;4,"","N"))</f>
        <v/>
      </c>
      <c r="AS29" s="52" t="str">
        <f>IFERROR(VLOOKUP(A29,MapGrantsTbl[],3, FALSE),"")</f>
        <v/>
      </c>
      <c r="AT29" s="52" t="str">
        <f>IF(AA29=AS29,"Y", IF(LEN(LEFT(AS29,4))&lt;&gt;4,"","N"))</f>
        <v/>
      </c>
      <c r="AU29" s="52" t="str">
        <f>IFERROR(VLOOKUP(A29,MapGrantsTbl[],5, FALSE),"")</f>
        <v/>
      </c>
      <c r="AV29" s="52" t="str">
        <f>IF(L29=AU29,"Y", IF(LEN(LEFT(AU29,4))&lt;&gt;4,"","N"))</f>
        <v/>
      </c>
    </row>
    <row r="30" spans="1:48" ht="43.2" x14ac:dyDescent="0.55000000000000004">
      <c r="A30" s="46" t="s">
        <v>5372</v>
      </c>
      <c r="B30" s="13" t="str">
        <f>IFERROR(VLOOKUP(A30,MapGrantsTbl[Short Name], 1, FALSE),IFERROR(VLOOKUP(A30,MapGrantsTbl[Other Map Grant Name],1,FALSE),""))</f>
        <v>ADDITION TO HALF PONE</v>
      </c>
      <c r="C30" s="13" t="s">
        <v>4926</v>
      </c>
      <c r="D30" s="13" t="str">
        <f>IF(ISBLANK(C30),"",IFERROR(RIGHT(C30,LEN(C30)-FIND(",",C30)) &amp; " " &amp; LEFT(C30,1) &amp; LOWER(MID(C30,2, FIND(",",C30)-2)),""))</f>
        <v xml:space="preserve"> Joshua Griffith</v>
      </c>
      <c r="E30" s="81" t="s">
        <v>11925</v>
      </c>
      <c r="F30" s="83" t="str">
        <f>RIGHT(E30,4)</f>
        <v>1764</v>
      </c>
      <c r="G30" s="83" t="str">
        <f>IF(ISBLANK(E30),"",F30&amp;"-"&amp;RIGHT("00" &amp; SUBSTITUTE(LEFT(E30,2),"/",""),2))</f>
        <v>1764-05</v>
      </c>
      <c r="H30" s="13" t="s">
        <v>3545</v>
      </c>
      <c r="I30" s="13" t="str">
        <f>IFERROR(RIGHT(H30,LEN(H30)-FIND(",",H30)) &amp; " " &amp; LEFT(H30,1) &amp; LOWER(MID(H30,2, FIND(",",H30)-2)),"")</f>
        <v xml:space="preserve"> Charles  Carroll</v>
      </c>
      <c r="J30" s="29" t="str">
        <f>H30</f>
        <v xml:space="preserve">CARROLL, Charles </v>
      </c>
      <c r="K30" s="13" t="s">
        <v>5219</v>
      </c>
      <c r="L30" s="15" t="str">
        <f>RIGHT(K30,4)</f>
        <v>1765</v>
      </c>
      <c r="M30" s="147" t="str">
        <f>IF(ISBLANK(K30),"",L30&amp;"-"&amp;
IF(LEFT(K30,3)="Feb","02",
IF(LEFT(K30,3)="Mar","03",
IF(LEFT(K30,3)="Apr","04",
IF(LEFT(K30,3)="May","05",
IF(LEFT(K30,3)="Jun","06",
IF(LEFT(K30,3)="Jul","07",
IF(LEFT(K30,3)="Aug","08",
IF(LEFT(K30,3)="Sep","09",
IF(LEFT(K30,3)="Oct","10",
IF(LEFT(K30,3)="Nov","11",
IF(LEFT(K30,3)="Dec","12","01"))))))))))))</f>
        <v>1765-06</v>
      </c>
      <c r="N30" s="34" t="s">
        <v>3961</v>
      </c>
      <c r="O30" s="8" t="s">
        <v>3959</v>
      </c>
      <c r="P30" s="10" t="s">
        <v>136</v>
      </c>
      <c r="Q30" s="8">
        <v>9</v>
      </c>
      <c r="R30" s="13" t="s">
        <v>5374</v>
      </c>
      <c r="S30" s="26"/>
      <c r="T30" s="34" t="str">
        <f>V30</f>
        <v>Addition To Half Pone</v>
      </c>
      <c r="U30" s="26"/>
      <c r="V30" s="35" t="s">
        <v>5373</v>
      </c>
      <c r="W30" s="35" t="s">
        <v>11924</v>
      </c>
      <c r="X30" s="34"/>
      <c r="Y30" s="25" t="str">
        <f>IFERROR(LEFT(J30, FIND(",",J30)-1),"")</f>
        <v>CARROLL</v>
      </c>
      <c r="Z30" s="25"/>
      <c r="AA30" s="24" t="str">
        <f>IF(ISBLANK(E30),"","Surveyed "&amp;E30)  &amp; IF(ISBLANK(C30),"", " by " &amp;TRIM(D30)) &amp; IF(ISBLANK(E30),"","; ") &amp; IF(ISBLANK(K30),"","Patented in " &amp; K30)  &amp; IF(ISBLANK(H30),"", " by " &amp; TRIM(I30)) &amp; IF(ISBLANK(Q30),"",IF(Q30=0,""," for " &amp; Q30 &amp; " acres")) &amp; IF(ISBLANK(S30),""," repatented as " &amp; S30) &amp; IF(ISBLANK(R30),"", "; " &amp; R30) &amp; IF(ISBLANK(X30),"", ".  " &amp; X30&amp;".")</f>
        <v>Surveyed 5/7/1764 by Joshua Griffith; Patented in Jun 1765 by Charles Carroll for 9 acres; "on a draft of Patuxent River", adjoining Mary's Lott</v>
      </c>
      <c r="AB30" s="52" t="str">
        <f>IF(IFERROR(FIND("-",A30),0)=0,SUBSTITUTE(A30,"'",""),SUBSTITUTE(LEFT(A30,FIND("-",A30)-2),"'",""))</f>
        <v>ADDITION TO HALF PONE</v>
      </c>
      <c r="AC30" s="55" t="str">
        <f>SUBSTITUTE(A30,"'","")</f>
        <v>ADDITION TO HALF PONE</v>
      </c>
      <c r="AD30" s="52" t="str">
        <f>IFERROR(VLOOKUP(A30,MapGrantsTbl[], 5, FALSE),"")</f>
        <v>1764</v>
      </c>
      <c r="AE30" s="52" t="str">
        <f>IF(L30=AD30,"Y", IF(LEFT(AD30,1)&lt;&gt;"1","","N"))</f>
        <v>N</v>
      </c>
      <c r="AF30" s="52" t="str">
        <f>IFERROR(VLOOKUP(A30,MapGrantsTbl[], 3, FALSE),"")</f>
        <v>Surveyed 5/7/1764 by Joshua Griffith; Patented in Jun 1765 by Charles Carroll for 9 acres; "on a draft of Patuxent River", adjoining Mary's Lott</v>
      </c>
      <c r="AG30" s="52" t="str">
        <f>IF(AA30=AF30,"Y", IF(LEN(LEFT(AF30,4))&lt;&gt;4,"","N"))</f>
        <v>Y</v>
      </c>
      <c r="AH30" s="52" t="s">
        <v>11989</v>
      </c>
      <c r="AI30" s="52"/>
      <c r="AJ30" s="71"/>
      <c r="AK30" s="71"/>
      <c r="AL30" s="71"/>
      <c r="AM30" s="71">
        <f>IFERROR(VLOOKUP(A30,Platted[],2,FALSE),"")</f>
        <v>725</v>
      </c>
      <c r="AN30" s="52"/>
      <c r="AO30" s="52"/>
      <c r="AP30" s="52"/>
      <c r="AQ30" s="52" t="str">
        <f>IFERROR(VLOOKUP(A30,MapGrantsTbl[], 5, FALSE),"")</f>
        <v>1764</v>
      </c>
      <c r="AR30" s="52" t="str">
        <f>IF(L30=AQ30,"Y", IF(LEN(LEFT(AQ30,4))&lt;&gt;4,"","N"))</f>
        <v>N</v>
      </c>
      <c r="AS30" s="52" t="str">
        <f>IFERROR(VLOOKUP(A30,MapGrantsTbl[],3, FALSE),"")</f>
        <v>Surveyed 5/7/1764 by Joshua Griffith; Patented in Jun 1765 by Charles Carroll for 9 acres; "on a draft of Patuxent River", adjoining Mary's Lott</v>
      </c>
      <c r="AT30" s="52" t="str">
        <f>IF(AA30=AS30,"Y", IF(LEN(LEFT(AS30,4))&lt;&gt;4,"","N"))</f>
        <v>Y</v>
      </c>
      <c r="AU30" s="52" t="str">
        <f>IFERROR(VLOOKUP(A30,MapGrantsTbl[],5, FALSE),"")</f>
        <v>1764</v>
      </c>
      <c r="AV30" s="52" t="str">
        <f>IF(L30=AU30,"Y", IF(LEN(LEFT(AU30,4))&lt;&gt;4,"","N"))</f>
        <v>N</v>
      </c>
    </row>
    <row r="31" spans="1:48" ht="57.6" x14ac:dyDescent="0.55000000000000004">
      <c r="A31" s="46" t="s">
        <v>6323</v>
      </c>
      <c r="B31" s="47" t="str">
        <f>IFERROR(VLOOKUP(A31,MapGrantsTbl[Short Name], 1, FALSE),IFERROR(VLOOKUP(A31,MapGrantsTbl[Other Map Grant Name],1,FALSE),""))</f>
        <v>ADDITION TO HARBERTS CARE</v>
      </c>
      <c r="C31" s="46"/>
      <c r="D31" s="46" t="str">
        <f>IF(ISBLANK(C31),"",IFERROR(RIGHT(C31,LEN(C31)-FIND(",",C31)) &amp; " " &amp; LEFT(C31,1) &amp; LOWER(MID(C31,2, FIND(",",C31)-2)),""))</f>
        <v/>
      </c>
      <c r="E31" s="82"/>
      <c r="F31" s="82" t="str">
        <f>RIGHT(E31,4)</f>
        <v/>
      </c>
      <c r="G31" s="82" t="str">
        <f>IF(ISBLANK(E31),"",F31&amp;"-"&amp;RIGHT("00" &amp; SUBSTITUTE(LEFT(E31,2),"/",""),2))</f>
        <v/>
      </c>
      <c r="H31" s="46" t="s">
        <v>3670</v>
      </c>
      <c r="I31" s="46" t="str">
        <f>IFERROR(RIGHT(H31,LEN(H31)-FIND(",",H31)) &amp; " " &amp; LEFT(H31,1) &amp; LOWER(MID(H31,2, FIND(",",H31)-2)),"")</f>
        <v xml:space="preserve"> Burridge  Scott</v>
      </c>
      <c r="J31" s="47" t="str">
        <f>H31</f>
        <v xml:space="preserve">SCOTT, Burridge </v>
      </c>
      <c r="K31" s="46" t="s">
        <v>3798</v>
      </c>
      <c r="L31" s="42" t="str">
        <f>RIGHT(K31,4)</f>
        <v>1706</v>
      </c>
      <c r="M31" s="143" t="str">
        <f>IF(ISBLANK(K31),"",L31&amp;"-"&amp;
IF(LEFT(K31,3)="Feb","02",
IF(LEFT(K31,3)="Mar","03",
IF(LEFT(K31,3)="Apr","04",
IF(LEFT(K31,3)="May","05",
IF(LEFT(K31,3)="Jun","06",
IF(LEFT(K31,3)="Jul","07",
IF(LEFT(K31,3)="Aug","08",
IF(LEFT(K31,3)="Sep","09",
IF(LEFT(K31,3)="Oct","10",
IF(LEFT(K31,3)="Nov","11",
IF(LEFT(K31,3)="Dec","12","01"))))))))))))</f>
        <v>1706-06</v>
      </c>
      <c r="N31" s="44" t="s">
        <v>5668</v>
      </c>
      <c r="O31" s="43" t="s">
        <v>3959</v>
      </c>
      <c r="P31" s="43" t="s">
        <v>136</v>
      </c>
      <c r="Q31" s="43">
        <v>50</v>
      </c>
      <c r="R31" s="46" t="s">
        <v>6404</v>
      </c>
      <c r="S31" s="44" t="s">
        <v>4228</v>
      </c>
      <c r="T31" s="34" t="s">
        <v>6325</v>
      </c>
      <c r="U31" s="44"/>
      <c r="V31" s="45" t="s">
        <v>6324</v>
      </c>
      <c r="W31" s="45"/>
      <c r="X31" s="34"/>
      <c r="Y31" s="45" t="str">
        <f>IFERROR(LEFT(J31, FIND(",",J31)-1),"")</f>
        <v>SCOTT</v>
      </c>
      <c r="Z31" s="45"/>
      <c r="AA31" s="24" t="str">
        <f>IF(ISBLANK(E31),"","Surveyed "&amp;E31)  &amp; IF(ISBLANK(C31),"", " by " &amp;TRIM(D31)) &amp; IF(ISBLANK(E31),"","; ") &amp; IF(ISBLANK(K31),"","Patented in " &amp; K31)  &amp; IF(ISBLANK(H31),"", " by " &amp; TRIM(I31)) &amp; IF(ISBLANK(Q31),"",IF(Q31=0,""," for " &amp; Q31 &amp; " acres")) &amp; IF(ISBLANK(S31),""," repatented as " &amp; S31) &amp; IF(ISBLANK(R31),"", "; " &amp; R31) &amp; IF(ISBLANK(X31),"", ".  " &amp; X31&amp;".")</f>
        <v>Patented in Jun 1706 by Burridge Scott for 50 acres repatented as Hammond's Discovery; Three parcels of land formerly part of this survey were resurveyed for Hammond's Discovery.</v>
      </c>
      <c r="AB31" s="52" t="str">
        <f>IF(IFERROR(FIND("-",A31),0)=0,SUBSTITUTE(A31,"'",""),SUBSTITUTE(LEFT(A31,FIND("-",A31)-2),"'",""))</f>
        <v>ADDITION TO HARBERTS CARE</v>
      </c>
      <c r="AC31" s="55" t="str">
        <f>SUBSTITUTE(A31,"'","")</f>
        <v>ADDITION TO HARBERTS CARE</v>
      </c>
      <c r="AD31" s="52" t="str">
        <f>IFERROR(VLOOKUP(A31,MapGrantsTbl[], 5, FALSE),"")</f>
        <v>1706</v>
      </c>
      <c r="AE31" s="52" t="str">
        <f>IF(L31=AD31,"Y", IF(LEFT(AD31,1)&lt;&gt;"1","","N"))</f>
        <v>Y</v>
      </c>
      <c r="AF31" s="52" t="str">
        <f>IFERROR(VLOOKUP(A31,MapGrantsTbl[], 3, FALSE),"")</f>
        <v>Patented in Jun 1706 by Burridge Scott for 50 acres repatented as Hammond's Discovery; Three parcels of land formerly part of this survey were resurveyed for Hammond's Discovery.</v>
      </c>
      <c r="AG31" s="52" t="str">
        <f>IF(AA31=AF31,"Y", IF(LEN(LEFT(AF31,4))&lt;&gt;4,"","N"))</f>
        <v>Y</v>
      </c>
      <c r="AH31" s="52" t="s">
        <v>47</v>
      </c>
      <c r="AI31" s="52"/>
      <c r="AJ31" s="71"/>
      <c r="AK31" s="71"/>
      <c r="AL31" s="71"/>
      <c r="AM31" s="71" t="str">
        <f>IFERROR(VLOOKUP(A31,Platted[],2,FALSE),"")</f>
        <v/>
      </c>
      <c r="AN31" s="52"/>
      <c r="AO31" s="52"/>
      <c r="AP31" s="52"/>
      <c r="AQ31" s="52" t="str">
        <f>IFERROR(VLOOKUP(A31,MapGrantsTbl[], 5, FALSE),"")</f>
        <v>1706</v>
      </c>
      <c r="AR31" s="52" t="str">
        <f>IF(L31=AQ31,"Y", IF(LEN(LEFT(AQ31,4))&lt;&gt;4,"","N"))</f>
        <v>Y</v>
      </c>
      <c r="AS31" s="52" t="str">
        <f>IFERROR(VLOOKUP(A31,MapGrantsTbl[],3, FALSE),"")</f>
        <v>Patented in Jun 1706 by Burridge Scott for 50 acres repatented as Hammond's Discovery; Three parcels of land formerly part of this survey were resurveyed for Hammond's Discovery.</v>
      </c>
      <c r="AT31" s="52" t="str">
        <f>IF(AA31=AS31,"Y", IF(LEN(LEFT(AS31,4))&lt;&gt;4,"","N"))</f>
        <v>Y</v>
      </c>
      <c r="AU31" s="52" t="str">
        <f>IFERROR(VLOOKUP(A31,MapGrantsTbl[],5, FALSE),"")</f>
        <v>1706</v>
      </c>
      <c r="AV31" s="52" t="str">
        <f>IF(L31=AU31,"Y", IF(LEN(LEFT(AU31,4))&lt;&gt;4,"","N"))</f>
        <v>Y</v>
      </c>
    </row>
    <row r="32" spans="1:48" ht="72" x14ac:dyDescent="0.55000000000000004">
      <c r="A32" s="46" t="s">
        <v>8467</v>
      </c>
      <c r="B32" s="13" t="str">
        <f>IFERROR(VLOOKUP(A32,MapGrantsTbl[Short Name], 1, FALSE),IFERROR(VLOOKUP(A32,MapGrantsTbl[Other Map Grant Name],1,FALSE),""))</f>
        <v>ADDITION TO HATHERLYS FORREST</v>
      </c>
      <c r="C32" s="13" t="s">
        <v>4916</v>
      </c>
      <c r="D32" s="13" t="str">
        <f>IF(ISBLANK(C32),"",IFERROR(RIGHT(C32,LEN(C32)-FIND(",",C32)) &amp; " " &amp; LEFT(C32,1) &amp; LOWER(MID(C32,2, FIND(",",C32)-2)),""))</f>
        <v xml:space="preserve"> William Cromwell</v>
      </c>
      <c r="E32" s="81" t="s">
        <v>4670</v>
      </c>
      <c r="F32" s="81" t="str">
        <f>RIGHT(E32,4)</f>
        <v>1744</v>
      </c>
      <c r="G32" s="81" t="str">
        <f>IF(ISBLANK(E32),"",F32&amp;"-"&amp;RIGHT("00" &amp; SUBSTITUTE(LEFT(E32,2),"/",""),2))</f>
        <v>1744-04</v>
      </c>
      <c r="H32" s="13" t="s">
        <v>3627</v>
      </c>
      <c r="I32" s="13" t="str">
        <f>IFERROR(RIGHT(H32,LEN(H32)-FIND(",",H32)) &amp; " " &amp; LEFT(H32,1) &amp; LOWER(MID(H32,2, FIND(",",H32)-2)),"")</f>
        <v xml:space="preserve"> John  Hatherly</v>
      </c>
      <c r="J32" s="29" t="str">
        <f>H32</f>
        <v xml:space="preserve">HATHERLY, John </v>
      </c>
      <c r="K32" s="13" t="s">
        <v>5006</v>
      </c>
      <c r="L32" s="15" t="str">
        <f>RIGHT(K32,4)</f>
        <v>1744</v>
      </c>
      <c r="M32" s="147" t="str">
        <f>IF(ISBLANK(K32),"",L32&amp;"-"&amp;
IF(LEFT(K32,3)="Feb","02",
IF(LEFT(K32,3)="Mar","03",
IF(LEFT(K32,3)="Apr","04",
IF(LEFT(K32,3)="May","05",
IF(LEFT(K32,3)="Jun","06",
IF(LEFT(K32,3)="Jul","07",
IF(LEFT(K32,3)="Aug","08",
IF(LEFT(K32,3)="Sep","09",
IF(LEFT(K32,3)="Oct","10",
IF(LEFT(K32,3)="Nov","11",
IF(LEFT(K32,3)="Dec","12","01"))))))))))))</f>
        <v>1744-04</v>
      </c>
      <c r="N32" s="34" t="s">
        <v>3961</v>
      </c>
      <c r="O32" s="8" t="s">
        <v>3959</v>
      </c>
      <c r="P32" s="10" t="s">
        <v>136</v>
      </c>
      <c r="Q32" s="8">
        <v>100</v>
      </c>
      <c r="R32" s="13" t="s">
        <v>5009</v>
      </c>
      <c r="S32" s="26" t="s">
        <v>4226</v>
      </c>
      <c r="T32" s="34" t="str">
        <f>V32</f>
        <v>Addition to Hatherlys Forrest</v>
      </c>
      <c r="U32" s="26"/>
      <c r="V32" s="35" t="s">
        <v>8908</v>
      </c>
      <c r="W32" s="35" t="s">
        <v>9832</v>
      </c>
      <c r="X32" s="34"/>
      <c r="Y32" s="25" t="str">
        <f>IFERROR(LEFT(J32, FIND(",",J32)-1),"")</f>
        <v>HATHERLY</v>
      </c>
      <c r="Z32" s="25"/>
      <c r="AA32" s="24" t="str">
        <f>IF(ISBLANK(E32),"","Surveyed "&amp;E32)  &amp; IF(ISBLANK(C32),"", " by " &amp;TRIM(D32)) &amp; IF(ISBLANK(E32),"","; ") &amp; IF(ISBLANK(K32),"","Patented in " &amp; K32)  &amp; IF(ISBLANK(H32),"", " by " &amp; TRIM(I32)) &amp; IF(ISBLANK(Q32),"",IF(Q32=0,""," for " &amp; Q32 &amp; " acres")) &amp; IF(ISBLANK(S32),""," repatented as " &amp; S32) &amp; IF(ISBLANK(R32),"", "; " &amp; R32) &amp; IF(ISBLANK(X32),"", ".  " &amp; X32&amp;".")</f>
        <v>Surveyed 4/14/1744 by William Cromwell; Patented in Apr 1744 by John Hatherly for 100 acres repatented as Hatherly's Contrivance; "on the south side of the main falls of Patapsco and on the drafts of Patuxent River near the Main Waggon Road leading to Monocacy"</v>
      </c>
      <c r="AB32" s="52" t="str">
        <f>IF(IFERROR(FIND("-",A32),0)=0,SUBSTITUTE(A32,"'",""),SUBSTITUTE(LEFT(A32,FIND("-",A32)-2),"'",""))</f>
        <v>ADDITION TO HATHERLYS FORREST</v>
      </c>
      <c r="AC32" s="55" t="str">
        <f>SUBSTITUTE(A32,"'","")</f>
        <v>ADDITION TO HATHERLYS FORREST</v>
      </c>
      <c r="AD32" s="52" t="str">
        <f>IFERROR(VLOOKUP(A32,MapGrantsTbl[], 5, FALSE),"")</f>
        <v>1744</v>
      </c>
      <c r="AE32" s="52" t="str">
        <f>IF(L32=AD32,"Y", IF(LEFT(AD32,1)&lt;&gt;"1","","N"))</f>
        <v>Y</v>
      </c>
      <c r="AF32" s="52" t="str">
        <f>IFERROR(VLOOKUP(A32,MapGrantsTbl[], 3, FALSE),"")</f>
        <v>Surveyed 4/14/1744 by William Cromwell; Patented in Apr 1744 by John Hatherly for 100 acres repatented as Hatherly's Contrivance; "on the south side of the main falls of Patapsco and on the drafts of Patuxent River near the Main Waggon Road leading to Monocacy"</v>
      </c>
      <c r="AG32" s="52" t="str">
        <f>IF(AA32=AF32,"Y", IF(LEN(LEFT(AF32,4))&lt;&gt;4,"","N"))</f>
        <v>Y</v>
      </c>
      <c r="AH32" s="52" t="s">
        <v>11989</v>
      </c>
      <c r="AI32" s="52" t="s">
        <v>9154</v>
      </c>
      <c r="AJ32" s="52" t="s">
        <v>9839</v>
      </c>
      <c r="AK32" s="52"/>
      <c r="AL32" s="71">
        <v>0</v>
      </c>
      <c r="AM32" s="71">
        <f>IFERROR(VLOOKUP(A32,Platted[],2,FALSE),"")</f>
        <v>471</v>
      </c>
      <c r="AN32" s="52"/>
      <c r="AO32" s="52"/>
      <c r="AP32" s="52"/>
      <c r="AQ32" s="52" t="str">
        <f>IFERROR(VLOOKUP(A32,MapGrantsTbl[], 5, FALSE),"")</f>
        <v>1744</v>
      </c>
      <c r="AR32" s="52" t="str">
        <f>IF(L32=AQ32,"Y", IF(LEN(LEFT(AQ32,4))&lt;&gt;4,"","N"))</f>
        <v>Y</v>
      </c>
      <c r="AS32" s="52" t="str">
        <f>IFERROR(VLOOKUP(A32,MapGrantsTbl[],3, FALSE),"")</f>
        <v>Surveyed 4/14/1744 by William Cromwell; Patented in Apr 1744 by John Hatherly for 100 acres repatented as Hatherly's Contrivance; "on the south side of the main falls of Patapsco and on the drafts of Patuxent River near the Main Waggon Road leading to Monocacy"</v>
      </c>
      <c r="AT32" s="52" t="str">
        <f>IF(AA32=AS32,"Y", IF(LEN(LEFT(AS32,4))&lt;&gt;4,"","N"))</f>
        <v>Y</v>
      </c>
      <c r="AU32" s="52" t="str">
        <f>IFERROR(VLOOKUP(A32,MapGrantsTbl[],5, FALSE),"")</f>
        <v>1744</v>
      </c>
      <c r="AV32" s="52" t="str">
        <f>IF(L32=AU32,"Y", IF(LEN(LEFT(AU32,4))&lt;&gt;4,"","N"))</f>
        <v>Y</v>
      </c>
    </row>
    <row r="33" spans="1:48" ht="57.6" x14ac:dyDescent="0.55000000000000004">
      <c r="A33" s="43" t="s">
        <v>6691</v>
      </c>
      <c r="B33" s="47" t="str">
        <f>IFERROR(VLOOKUP(A33,MapGrantsTbl[Short Name], 1, FALSE),IFERROR(VLOOKUP(A33,MapGrantsTbl[Other Map Grant Name],1,FALSE),""))</f>
        <v>ADDITION TO HAZARD</v>
      </c>
      <c r="C33" s="46" t="s">
        <v>4921</v>
      </c>
      <c r="D33" s="46" t="str">
        <f>IF(ISBLANK(C33),"",IFERROR(RIGHT(C33,LEN(C33)-FIND(",",C33)) &amp; " " &amp; LEFT(C33,1) &amp; LOWER(MID(C33,2, FIND(",",C33)-2)),""))</f>
        <v xml:space="preserve"> Basil Burgess</v>
      </c>
      <c r="E33" s="81" t="s">
        <v>10668</v>
      </c>
      <c r="F33" s="82" t="str">
        <f>RIGHT(E33,4)</f>
        <v>1772</v>
      </c>
      <c r="G33" s="82" t="str">
        <f>IF(ISBLANK(E33),"",F33&amp;"-"&amp;RIGHT("00" &amp; SUBSTITUTE(LEFT(E33,2),"/",""),2))</f>
        <v>1772-01</v>
      </c>
      <c r="H33" s="46" t="s">
        <v>5051</v>
      </c>
      <c r="I33" s="46" t="str">
        <f>IFERROR(RIGHT(H33,LEN(H33)-FIND(",",H33)) &amp; " " &amp; LEFT(H33,1) &amp; LOWER(MID(H33,2, FIND(",",H33)-2)),"")</f>
        <v xml:space="preserve"> Mathias Hammond</v>
      </c>
      <c r="J33" s="47" t="str">
        <f>H33</f>
        <v>HAMMOND, Mathias</v>
      </c>
      <c r="K33" s="46" t="s">
        <v>5052</v>
      </c>
      <c r="L33" s="42" t="str">
        <f>RIGHT(K33,4)</f>
        <v>1772</v>
      </c>
      <c r="M33" s="143" t="str">
        <f>IF(ISBLANK(K33),"",L33&amp;"-"&amp;
IF(LEFT(K33,3)="Feb","02",
IF(LEFT(K33,3)="Mar","03",
IF(LEFT(K33,3)="Apr","04",
IF(LEFT(K33,3)="May","05",
IF(LEFT(K33,3)="Jun","06",
IF(LEFT(K33,3)="Jul","07",
IF(LEFT(K33,3)="Aug","08",
IF(LEFT(K33,3)="Sep","09",
IF(LEFT(K33,3)="Oct","10",
IF(LEFT(K33,3)="Nov","11",
IF(LEFT(K33,3)="Dec","12","01"))))))))))))</f>
        <v>1772-05</v>
      </c>
      <c r="N33" s="44" t="s">
        <v>3961</v>
      </c>
      <c r="O33" s="43" t="s">
        <v>3959</v>
      </c>
      <c r="P33" s="43" t="s">
        <v>136</v>
      </c>
      <c r="Q33" s="43">
        <v>6.5</v>
      </c>
      <c r="R33" s="46" t="s">
        <v>6693</v>
      </c>
      <c r="S33" s="34" t="s">
        <v>7447</v>
      </c>
      <c r="T33" s="45" t="str">
        <f>V33</f>
        <v>Addition To Hazard</v>
      </c>
      <c r="U33" s="34"/>
      <c r="V33" s="35" t="s">
        <v>6692</v>
      </c>
      <c r="W33" s="35" t="s">
        <v>10677</v>
      </c>
      <c r="X33" s="34"/>
      <c r="Y33" s="45" t="str">
        <f>IFERROR(LEFT(J33, FIND(",",J33)-1),"")</f>
        <v>HAMMOND</v>
      </c>
      <c r="Z33" s="45"/>
      <c r="AA33" s="45" t="str">
        <f>IF(ISBLANK(E33),"","Surveyed "&amp;E33)  &amp; IF(ISBLANK(C33),"", " by " &amp;TRIM(D33)) &amp; IF(ISBLANK(E33),"","; ") &amp; IF(ISBLANK(K33),"","Patented in " &amp; K33)  &amp; IF(ISBLANK(H33),"", " by " &amp; TRIM(I33)) &amp; IF(ISBLANK(Q33),"",IF(Q33=0,""," for " &amp; Q33 &amp; " acres")) &amp; IF(ISBLANK(S33),""," repatented as " &amp; S33) &amp; IF(ISBLANK(R33),"", "; " &amp; R33) &amp; IF(ISBLANK(X33),"", ".  " &amp; X33&amp;".")</f>
        <v>Surveyed 1/6/1772 by Basil Burgess; Patented in May 1772 by Mathias Hammond for 6.5 acres repatented as Larances Purchase; "Beginning at the beginning trees of a tract or parcel of land called Bens Luck"</v>
      </c>
      <c r="AB33" s="45" t="str">
        <f>IF(IFERROR(FIND("-",A33),0)=0,SUBSTITUTE(A33,"'",""),SUBSTITUTE(LEFT(A33,FIND("-",A33)-2),"'",""))</f>
        <v>ADDITION TO HAZARD</v>
      </c>
      <c r="AC33" s="45" t="str">
        <f>SUBSTITUTE(A33,"'","")</f>
        <v>ADDITION TO HAZARD</v>
      </c>
      <c r="AD33" s="52" t="str">
        <f>IFERROR(VLOOKUP(A33,MapGrantsTbl[], 5, FALSE),"")</f>
        <v>1772</v>
      </c>
      <c r="AE33" s="52" t="str">
        <f>IF(L33=AD33,"Y", IF(LEFT(AD33,1)&lt;&gt;"1","","N"))</f>
        <v>Y</v>
      </c>
      <c r="AF33" s="52" t="str">
        <f>IFERROR(VLOOKUP(A33,MapGrantsTbl[], 3, FALSE),"")</f>
        <v>Surveyed 1/6/1772 by Basil Burgess; Patented in May 1772 by Mathias Hammond for 6.5 acres repatented as Larances Purchase; "Beginning at the beginning trees of a tract or parcel of land called Bens Luck"</v>
      </c>
      <c r="AG33" s="52" t="str">
        <f>IF(AA33=AF33,"Y", IF(LEN(LEFT(AF33,4))&lt;&gt;4,"","N"))</f>
        <v>Y</v>
      </c>
      <c r="AH33" s="52" t="s">
        <v>11989</v>
      </c>
      <c r="AI33" s="52"/>
      <c r="AJ33" s="71"/>
      <c r="AK33" s="71"/>
      <c r="AL33" s="71">
        <v>0</v>
      </c>
      <c r="AM33" s="71">
        <f>IFERROR(VLOOKUP(A33,Platted[],2,FALSE),"")</f>
        <v>733</v>
      </c>
      <c r="AN33" s="52"/>
      <c r="AO33" s="52"/>
      <c r="AP33" s="52"/>
      <c r="AQ33" s="52" t="str">
        <f>IFERROR(VLOOKUP(A33,MapGrantsTbl[], 5, FALSE),"")</f>
        <v>1772</v>
      </c>
      <c r="AR33" s="52" t="str">
        <f>IF(L33=AQ33,"Y", IF(LEN(LEFT(AQ33,4))&lt;&gt;4,"","N"))</f>
        <v>Y</v>
      </c>
      <c r="AS33" s="52" t="str">
        <f>IFERROR(VLOOKUP(A33,MapGrantsTbl[],3, FALSE),"")</f>
        <v>Surveyed 1/6/1772 by Basil Burgess; Patented in May 1772 by Mathias Hammond for 6.5 acres repatented as Larances Purchase; "Beginning at the beginning trees of a tract or parcel of land called Bens Luck"</v>
      </c>
      <c r="AT33" s="52" t="str">
        <f>IF(AA33=AS33,"Y", IF(LEN(LEFT(AS33,4))&lt;&gt;4,"","N"))</f>
        <v>Y</v>
      </c>
      <c r="AU33" s="52" t="str">
        <f>IFERROR(VLOOKUP(A33,MapGrantsTbl[],5, FALSE),"")</f>
        <v>1772</v>
      </c>
      <c r="AV33" s="52" t="str">
        <f>IF(L33=AU33,"Y", IF(LEN(LEFT(AU33,4))&lt;&gt;4,"","N"))</f>
        <v>Y</v>
      </c>
    </row>
    <row r="34" spans="1:48" ht="72" x14ac:dyDescent="0.55000000000000004">
      <c r="A34" s="8" t="s">
        <v>8468</v>
      </c>
      <c r="B34" s="13" t="str">
        <f>IFERROR(VLOOKUP(A34,MapGrantsTbl[Short Name], 1, FALSE),IFERROR(VLOOKUP(A34,MapGrantsTbl[Other Map Grant Name],1,FALSE),""))</f>
        <v>ADDITION TO HOBBS PARK</v>
      </c>
      <c r="C34" s="6" t="s">
        <v>5622</v>
      </c>
      <c r="D34" s="6" t="str">
        <f>IF(ISBLANK(C34),"",IFERROR(RIGHT(C34,LEN(C34)-FIND(",",C34)) &amp; " " &amp; LEFT(C34,1) &amp; LOWER(MID(C34,2, FIND(",",C34)-2)),""))</f>
        <v xml:space="preserve"> John Dorsey</v>
      </c>
      <c r="E34" s="81" t="s">
        <v>10448</v>
      </c>
      <c r="F34" s="81" t="str">
        <f>RIGHT(E34,4)</f>
        <v>1724</v>
      </c>
      <c r="G34" s="81" t="str">
        <f>IF(ISBLANK(E34),"",F34&amp;"-"&amp;RIGHT("00" &amp; SUBSTITUTE(LEFT(E34,2),"/",""),2))</f>
        <v>1724-02</v>
      </c>
      <c r="H34" s="6" t="s">
        <v>5685</v>
      </c>
      <c r="I34" s="6" t="str">
        <f>IFERROR(RIGHT(H34,LEN(H34)-FIND(",",H34)) &amp; " " &amp; LEFT(H34,1) &amp; LOWER(MID(H34,2, FIND(",",H34)-2)),"")</f>
        <v xml:space="preserve"> John Hobbs</v>
      </c>
      <c r="J34" s="29" t="str">
        <f>H34</f>
        <v>HOBBS, John</v>
      </c>
      <c r="K34" s="6" t="s">
        <v>5229</v>
      </c>
      <c r="L34" s="15" t="str">
        <f>RIGHT(K34,4)</f>
        <v>1725</v>
      </c>
      <c r="M34" s="147" t="str">
        <f>IF(ISBLANK(K34),"",L34&amp;"-"&amp;
IF(LEFT(K34,3)="Feb","02",
IF(LEFT(K34,3)="Mar","03",
IF(LEFT(K34,3)="Apr","04",
IF(LEFT(K34,3)="May","05",
IF(LEFT(K34,3)="Jun","06",
IF(LEFT(K34,3)="Jul","07",
IF(LEFT(K34,3)="Aug","08",
IF(LEFT(K34,3)="Sep","09",
IF(LEFT(K34,3)="Oct","10",
IF(LEFT(K34,3)="Nov","11",
IF(LEFT(K34,3)="Dec","12","01"))))))))))))</f>
        <v>1725-07</v>
      </c>
      <c r="N34" s="34" t="s">
        <v>5668</v>
      </c>
      <c r="O34" s="8" t="s">
        <v>3959</v>
      </c>
      <c r="P34" s="8" t="s">
        <v>136</v>
      </c>
      <c r="Q34" s="8">
        <v>100</v>
      </c>
      <c r="R34" s="6" t="s">
        <v>6405</v>
      </c>
      <c r="S34" s="26"/>
      <c r="T34" s="34" t="str">
        <f>V34</f>
        <v>Addition To Hobbs Park</v>
      </c>
      <c r="U34" s="34" t="s">
        <v>5482</v>
      </c>
      <c r="V34" s="35" t="s">
        <v>8909</v>
      </c>
      <c r="W34" s="35" t="s">
        <v>10449</v>
      </c>
      <c r="X34" s="34"/>
      <c r="Y34" s="25" t="str">
        <f>IFERROR(LEFT(J34, FIND(",",J34)-1),"")</f>
        <v>HOBBS</v>
      </c>
      <c r="Z34" s="25"/>
      <c r="AA34" s="24" t="str">
        <f>IF(ISBLANK(E34),"","Surveyed "&amp;E34)  &amp; IF(ISBLANK(C34),"", " by " &amp;TRIM(D34)) &amp; IF(ISBLANK(E34),"","; ") &amp; IF(ISBLANK(K34),"","Patented in " &amp; K34)  &amp; IF(ISBLANK(H34),"", " by " &amp; TRIM(I34)) &amp; IF(ISBLANK(Q34),"",IF(Q34=0,""," for " &amp; Q34 &amp; " acres")) &amp; IF(ISBLANK(S34),""," repatented as " &amp; S34) &amp; IF(ISBLANK(R34),"", "; " &amp; R34) &amp; IF(ISBLANK(X34),"", ".  " &amp; X34&amp;".")</f>
        <v>Surveyed 2/13/1724 by John Dorsey; Patented in Jul 1725 by John Hobbs for 100 acres; in Baltimore County starting "at the last bound tree of a parcel of land called Cross's Forest and standing at the head of a run called Stoney Run", adjoining Stringer's Neglect</v>
      </c>
      <c r="AB34" s="52" t="str">
        <f>IF(IFERROR(FIND("-",A34),0)=0,SUBSTITUTE(A34,"'",""),SUBSTITUTE(LEFT(A34,FIND("-",A34)-2),"'",""))</f>
        <v>ADDITION TO HOBBS PARK</v>
      </c>
      <c r="AC34" s="55" t="str">
        <f>SUBSTITUTE(A34,"'","")</f>
        <v>ADDITION TO HOBBS PARK</v>
      </c>
      <c r="AD34" s="52" t="str">
        <f>IFERROR(VLOOKUP(A34,MapGrantsTbl[], 5, FALSE),"")</f>
        <v>1724</v>
      </c>
      <c r="AE34" s="52" t="str">
        <f>IF(L34=AD34,"Y", IF(LEFT(AD34,1)&lt;&gt;"1","","N"))</f>
        <v>N</v>
      </c>
      <c r="AF34" s="52" t="str">
        <f>IFERROR(VLOOKUP(A34,MapGrantsTbl[], 3, FALSE),"")</f>
        <v>Surveyed 2/13/1724 by John Dorsey; Patented in Jul 1725 by John Hobbs for 100 acres; in Baltimore County starting "at the last bound tree of a parcel of land called Cross's Forest and standing at the head of a run called Stoney Run", adjoining Stringer's Neglect</v>
      </c>
      <c r="AG34" s="52" t="str">
        <f>IF(AA34=AF34,"Y", IF(LEN(LEFT(AF34,4))&lt;&gt;4,"","N"))</f>
        <v>Y</v>
      </c>
      <c r="AH34" s="52" t="s">
        <v>11994</v>
      </c>
      <c r="AI34" s="52"/>
      <c r="AJ34" s="71"/>
      <c r="AK34" s="71"/>
      <c r="AL34" s="71"/>
      <c r="AM34" s="71">
        <f>IFERROR(VLOOKUP(A34,Platted[],2,FALSE),"")</f>
        <v>472</v>
      </c>
      <c r="AN34" s="52"/>
      <c r="AO34" s="52"/>
      <c r="AP34" s="52"/>
      <c r="AQ34" s="52" t="str">
        <f>IFERROR(VLOOKUP(A34,MapGrantsTbl[], 5, FALSE),"")</f>
        <v>1724</v>
      </c>
      <c r="AR34" s="52" t="str">
        <f>IF(L34=AQ34,"Y", IF(LEN(LEFT(AQ34,4))&lt;&gt;4,"","N"))</f>
        <v>N</v>
      </c>
      <c r="AS34" s="52" t="str">
        <f>IFERROR(VLOOKUP(A34,MapGrantsTbl[],3, FALSE),"")</f>
        <v>Surveyed 2/13/1724 by John Dorsey; Patented in Jul 1725 by John Hobbs for 100 acres; in Baltimore County starting "at the last bound tree of a parcel of land called Cross's Forest and standing at the head of a run called Stoney Run", adjoining Stringer's Neglect</v>
      </c>
      <c r="AT34" s="52" t="str">
        <f>IF(AA34=AS34,"Y", IF(LEN(LEFT(AS34,4))&lt;&gt;4,"","N"))</f>
        <v>Y</v>
      </c>
      <c r="AU34" s="52" t="str">
        <f>IFERROR(VLOOKUP(A34,MapGrantsTbl[],5, FALSE),"")</f>
        <v>1724</v>
      </c>
      <c r="AV34" s="52" t="str">
        <f>IF(L34=AU34,"Y", IF(LEN(LEFT(AU34,4))&lt;&gt;4,"","N"))</f>
        <v>N</v>
      </c>
    </row>
    <row r="35" spans="1:48" ht="57.6" x14ac:dyDescent="0.55000000000000004">
      <c r="A35" s="97" t="s">
        <v>9613</v>
      </c>
      <c r="B35" s="98" t="str">
        <f>IFERROR(VLOOKUP(A35,MapGrantsTbl[Short Name], 1, FALSE),IFERROR(VLOOKUP(A35,MapGrantsTbl[Other Map Grant Name],1,FALSE),""))</f>
        <v>ADDITION TO HOODS HALL</v>
      </c>
      <c r="C35" s="97" t="s">
        <v>5622</v>
      </c>
      <c r="D35" s="97" t="str">
        <f>IF(ISBLANK(C35),"",IFERROR(RIGHT(C35,LEN(C35)-FIND(",",C35)) &amp; " " &amp; LEFT(C35,1) &amp; LOWER(MID(C35,2, FIND(",",C35)-2)),""))</f>
        <v xml:space="preserve"> John Dorsey</v>
      </c>
      <c r="E35" s="99" t="s">
        <v>9612</v>
      </c>
      <c r="F35" s="99" t="str">
        <f>RIGHT(E35,4)</f>
        <v>1725</v>
      </c>
      <c r="G35" s="99" t="str">
        <f>IF(ISBLANK(E35),"",F35&amp;"-"&amp;RIGHT("00" &amp; SUBSTITUTE(LEFT(E35,2),"/",""),2))</f>
        <v>1725-06</v>
      </c>
      <c r="H35" s="97" t="s">
        <v>3630</v>
      </c>
      <c r="I35" s="97" t="str">
        <f>IFERROR(RIGHT(H35,LEN(H35)-FIND(",",H35)) &amp; " " &amp; LEFT(H35,1) &amp; LOWER(MID(H35,2, FIND(",",H35)-2)),"")</f>
        <v xml:space="preserve"> Benjamin  Hood</v>
      </c>
      <c r="J35" s="98" t="str">
        <f>H35</f>
        <v xml:space="preserve">HOOD, Benjamin </v>
      </c>
      <c r="K35" s="97" t="s">
        <v>5220</v>
      </c>
      <c r="L35" s="91" t="str">
        <f>RIGHT(K35,4)</f>
        <v>1727</v>
      </c>
      <c r="M35" s="144" t="str">
        <f>IF(ISBLANK(K35),"",L35&amp;"-"&amp;
IF(LEFT(K35,3)="Feb","02",
IF(LEFT(K35,3)="Mar","03",
IF(LEFT(K35,3)="Apr","04",
IF(LEFT(K35,3)="May","05",
IF(LEFT(K35,3)="Jun","06",
IF(LEFT(K35,3)="Jul","07",
IF(LEFT(K35,3)="Aug","08",
IF(LEFT(K35,3)="Sep","09",
IF(LEFT(K35,3)="Oct","10",
IF(LEFT(K35,3)="Nov","11",
IF(LEFT(K35,3)="Dec","12","01"))))))))))))</f>
        <v>1727-06</v>
      </c>
      <c r="N35" s="94" t="s">
        <v>5668</v>
      </c>
      <c r="O35" s="92" t="s">
        <v>3959</v>
      </c>
      <c r="P35" s="8" t="s">
        <v>136</v>
      </c>
      <c r="Q35" s="92">
        <v>100</v>
      </c>
      <c r="R35" s="97" t="s">
        <v>9611</v>
      </c>
      <c r="S35" s="94"/>
      <c r="T35" s="95" t="str">
        <f>V35</f>
        <v>Addition To Hoods Hall</v>
      </c>
      <c r="U35" s="94"/>
      <c r="V35" s="35" t="s">
        <v>9610</v>
      </c>
      <c r="W35" s="35" t="s">
        <v>10085</v>
      </c>
      <c r="X35" s="35"/>
      <c r="Y35" s="95" t="str">
        <f>IFERROR(LEFT(J35, FIND(",",J35)-1),"")</f>
        <v>HOOD</v>
      </c>
      <c r="Z35" s="95"/>
      <c r="AA35" s="95" t="str">
        <f>IF(ISBLANK(E35),"","Surveyed "&amp;E35)  &amp; IF(ISBLANK(C35),"", " by " &amp;TRIM(D35)) &amp; IF(ISBLANK(E35),"","; ") &amp; IF(ISBLANK(K35),"","Patented in " &amp; K35)  &amp; IF(ISBLANK(H35),"", " by " &amp; TRIM(I35)) &amp; IF(ISBLANK(Q35),"",IF(Q35=0,""," for " &amp; Q35 &amp; " acres")) &amp; IF(ISBLANK(S35),""," repatented as " &amp; S35) &amp; IF(ISBLANK(R35),"", "; " &amp; R35) &amp; IF(ISBLANK(X35),"", ".  " &amp; X35&amp;".")</f>
        <v>Surveyed 6/10/1725 by John Dorsey; Patented in Jun 1727 by Benjamin Hood for 100 acres; "on the west side of Patuxent River"  beginning at the beginning trees of Hoods Hall</v>
      </c>
      <c r="AB35" s="95" t="str">
        <f>IF(IFERROR(FIND("-",A35),0)=0,SUBSTITUTE(A35,"'",""),SUBSTITUTE(LEFT(A35,FIND("-",A35)-2),"'",""))</f>
        <v>ADDITION TO HOODS HALL</v>
      </c>
      <c r="AC35" s="95" t="str">
        <f>SUBSTITUTE(A35,"'","")</f>
        <v>ADDITION TO HOODS HALL</v>
      </c>
      <c r="AD35" s="95" t="str">
        <f>IFERROR(VLOOKUP(A35,MapGrantsTbl[], 5, FALSE),"")</f>
        <v>1725</v>
      </c>
      <c r="AE35" s="95" t="str">
        <f>IF(L35=AD35,"Y", IF(LEFT(AD35,1)&lt;&gt;"1","","N"))</f>
        <v>N</v>
      </c>
      <c r="AF35" s="95" t="str">
        <f>IFERROR(VLOOKUP(A35,MapGrantsTbl[], 3, FALSE),"")</f>
        <v>Surveyed 6/10/1725 by John Dorsey; Patented in Jun 1727 by Benjamin Hood for 100 acres; "on the west side of Patuxent River"  beginning at the beginning trees of Hoods Hall</v>
      </c>
      <c r="AG35" s="95" t="str">
        <f>IF(AA35=AF35,"Y", IF(LEN(LEFT(AF35,4))&lt;&gt;4,"","N"))</f>
        <v>Y</v>
      </c>
      <c r="AH35" s="33" t="s">
        <v>11989</v>
      </c>
      <c r="AI35" s="95"/>
      <c r="AJ35" s="95"/>
      <c r="AK35" s="95"/>
      <c r="AL35" s="95">
        <v>-2</v>
      </c>
      <c r="AM35" s="95">
        <f>IFERROR(VLOOKUP(A35,Platted[],2,FALSE),"")</f>
        <v>460</v>
      </c>
      <c r="AN35" s="52"/>
      <c r="AO35" s="52"/>
      <c r="AP35" s="52"/>
      <c r="AQ35" s="52" t="str">
        <f>IFERROR(VLOOKUP(A35,MapGrantsTbl[], 5, FALSE),"")</f>
        <v>1725</v>
      </c>
      <c r="AR35" s="52" t="str">
        <f>IF(L35=AQ35,"Y", IF(LEN(LEFT(AQ35,4))&lt;&gt;4,"","N"))</f>
        <v>N</v>
      </c>
      <c r="AS35" s="52" t="str">
        <f>IFERROR(VLOOKUP(A35,MapGrantsTbl[],3, FALSE),"")</f>
        <v>Surveyed 6/10/1725 by John Dorsey; Patented in Jun 1727 by Benjamin Hood for 100 acres; "on the west side of Patuxent River"  beginning at the beginning trees of Hoods Hall</v>
      </c>
      <c r="AT35" s="52" t="str">
        <f>IF(AA35=AS35,"Y", IF(LEN(LEFT(AS35,4))&lt;&gt;4,"","N"))</f>
        <v>Y</v>
      </c>
      <c r="AU35" s="52" t="str">
        <f>IFERROR(VLOOKUP(A35,MapGrantsTbl[],5, FALSE),"")</f>
        <v>1725</v>
      </c>
      <c r="AV35" s="52" t="str">
        <f>IF(L35=AU35,"Y", IF(LEN(LEFT(AU35,4))&lt;&gt;4,"","N"))</f>
        <v>N</v>
      </c>
    </row>
    <row r="36" spans="1:48" ht="43.2" x14ac:dyDescent="0.55000000000000004">
      <c r="A36" s="46" t="s">
        <v>5396</v>
      </c>
      <c r="B36" s="13" t="str">
        <f>IFERROR(VLOOKUP(A36,MapGrantsTbl[Short Name], 1, FALSE),IFERROR(VLOOKUP(A36,MapGrantsTbl[Other Map Grant Name],1,FALSE),""))</f>
        <v/>
      </c>
      <c r="C36" s="13" t="s">
        <v>4921</v>
      </c>
      <c r="D36" s="13" t="str">
        <f>IF(ISBLANK(C36),"",IFERROR(RIGHT(C36,LEN(C36)-FIND(",",C36)) &amp; " " &amp; LEFT(C36,1) &amp; LOWER(MID(C36,2, FIND(",",C36)-2)),""))</f>
        <v xml:space="preserve"> Basil Burgess</v>
      </c>
      <c r="E36" s="81" t="s">
        <v>10668</v>
      </c>
      <c r="F36" s="83" t="str">
        <f>RIGHT(E36,4)</f>
        <v>1772</v>
      </c>
      <c r="G36" s="83" t="str">
        <f>IF(ISBLANK(E36),"",F36&amp;"-"&amp;RIGHT("00" &amp; SUBSTITUTE(LEFT(E36,2),"/",""),2))</f>
        <v>1772-01</v>
      </c>
      <c r="H36" s="13" t="s">
        <v>5051</v>
      </c>
      <c r="I36" s="13" t="str">
        <f>IFERROR(RIGHT(H36,LEN(H36)-FIND(",",H36)) &amp; " " &amp; LEFT(H36,1) &amp; LOWER(MID(H36,2, FIND(",",H36)-2)),"")</f>
        <v xml:space="preserve"> Mathias Hammond</v>
      </c>
      <c r="J36" s="29" t="str">
        <f>H36</f>
        <v>HAMMOND, Mathias</v>
      </c>
      <c r="K36" s="13" t="s">
        <v>5052</v>
      </c>
      <c r="L36" s="15" t="str">
        <f>RIGHT(K36,4)</f>
        <v>1772</v>
      </c>
      <c r="M36" s="147" t="str">
        <f>IF(ISBLANK(K36),"",L36&amp;"-"&amp;
IF(LEFT(K36,3)="Feb","02",
IF(LEFT(K36,3)="Mar","03",
IF(LEFT(K36,3)="Apr","04",
IF(LEFT(K36,3)="May","05",
IF(LEFT(K36,3)="Jun","06",
IF(LEFT(K36,3)="Jul","07",
IF(LEFT(K36,3)="Aug","08",
IF(LEFT(K36,3)="Sep","09",
IF(LEFT(K36,3)="Oct","10",
IF(LEFT(K36,3)="Nov","11",
IF(LEFT(K36,3)="Dec","12","01"))))))))))))</f>
        <v>1772-05</v>
      </c>
      <c r="N36" s="34" t="s">
        <v>3961</v>
      </c>
      <c r="O36" s="8" t="s">
        <v>3959</v>
      </c>
      <c r="P36" s="10" t="s">
        <v>136</v>
      </c>
      <c r="Q36" s="8">
        <v>6</v>
      </c>
      <c r="R36" s="6" t="s">
        <v>5710</v>
      </c>
      <c r="S36" s="13"/>
      <c r="T36" s="6" t="str">
        <f>V36</f>
        <v>Addition to Hoods Hall And Bens Luck</v>
      </c>
      <c r="U36" s="13"/>
      <c r="V36" s="35" t="s">
        <v>5569</v>
      </c>
      <c r="W36" s="35" t="s">
        <v>11929</v>
      </c>
      <c r="X36" s="34"/>
      <c r="Y36" s="25" t="str">
        <f>IFERROR(LEFT(J36, FIND(",",J36)-1),"")</f>
        <v>HAMMOND</v>
      </c>
      <c r="Z36" s="25"/>
      <c r="AA36" s="24" t="str">
        <f>IF(ISBLANK(E36),"","Surveyed "&amp;E36)  &amp; IF(ISBLANK(C36),"", " by " &amp;TRIM(D36)) &amp; IF(ISBLANK(E36),"","; ") &amp; IF(ISBLANK(K36),"","Patented in " &amp; K36)  &amp; IF(ISBLANK(H36),"", " by " &amp; TRIM(I36)) &amp; IF(ISBLANK(Q36),"",IF(Q36=0,""," for " &amp; Q36 &amp; " acres")) &amp; IF(ISBLANK(S36),""," repatented as " &amp; S36) &amp; IF(ISBLANK(R36),"", "; " &amp; R36) &amp; IF(ISBLANK(X36),"", ".  " &amp; X36&amp;".")</f>
        <v>Surveyed 1/6/1772 by Basil Burgess; Patented in May 1772 by Mathias Hammond for 6 acres; lying between Hoods Hall and Ben's Luck</v>
      </c>
      <c r="AB36" s="52" t="str">
        <f>IF(IFERROR(FIND("-",A36),0)=0,SUBSTITUTE(A36,"'",""),SUBSTITUTE(LEFT(A36,FIND("-",A36)-2),"'",""))</f>
        <v>ADDITION TO HOODS HALL AND BENS LUCK</v>
      </c>
      <c r="AC36" s="55" t="str">
        <f>SUBSTITUTE(A36,"'","")</f>
        <v>ADDITION TO HOODS HALL AND BENS LUCK</v>
      </c>
      <c r="AD36" s="52" t="str">
        <f>IFERROR(VLOOKUP(A36,MapGrantsTbl[], 5, FALSE),"")</f>
        <v/>
      </c>
      <c r="AE36" s="52" t="str">
        <f>IF(L36=AD36,"Y", IF(LEFT(AD36,1)&lt;&gt;"1","","N"))</f>
        <v/>
      </c>
      <c r="AF36" s="52" t="str">
        <f>IFERROR(VLOOKUP(A36,MapGrantsTbl[], 3, FALSE),"")</f>
        <v/>
      </c>
      <c r="AG36" s="52" t="str">
        <f>IF(AA36=AF36,"Y", IF(LEN(LEFT(AF36,4))&lt;&gt;4,"","N"))</f>
        <v/>
      </c>
      <c r="AH36" s="52" t="s">
        <v>11989</v>
      </c>
      <c r="AI36" s="52"/>
      <c r="AJ36" s="71"/>
      <c r="AK36" s="71"/>
      <c r="AL36" s="71"/>
      <c r="AM36" s="71" t="str">
        <f>IFERROR(VLOOKUP(A36,Platted[],2,FALSE),"")</f>
        <v/>
      </c>
      <c r="AN36" s="52"/>
      <c r="AO36" s="52"/>
      <c r="AP36" s="52"/>
      <c r="AQ36" s="52" t="str">
        <f>IFERROR(VLOOKUP(A36,MapGrantsTbl[], 5, FALSE),"")</f>
        <v/>
      </c>
      <c r="AR36" s="52" t="str">
        <f>IF(L36=AQ36,"Y", IF(LEN(LEFT(AQ36,4))&lt;&gt;4,"","N"))</f>
        <v/>
      </c>
      <c r="AS36" s="52" t="str">
        <f>IFERROR(VLOOKUP(A36,MapGrantsTbl[],3, FALSE),"")</f>
        <v/>
      </c>
      <c r="AT36" s="52" t="str">
        <f>IF(AA36=AS36,"Y", IF(LEN(LEFT(AS36,4))&lt;&gt;4,"","N"))</f>
        <v/>
      </c>
      <c r="AU36" s="52" t="str">
        <f>IFERROR(VLOOKUP(A36,MapGrantsTbl[],5, FALSE),"")</f>
        <v/>
      </c>
      <c r="AV36" s="52" t="str">
        <f>IF(L36=AU36,"Y", IF(LEN(LEFT(AU36,4))&lt;&gt;4,"","N"))</f>
        <v/>
      </c>
    </row>
    <row r="37" spans="1:48" ht="57.6" x14ac:dyDescent="0.55000000000000004">
      <c r="A37" s="6" t="s">
        <v>8469</v>
      </c>
      <c r="B37" s="13" t="str">
        <f>IFERROR(VLOOKUP(A37,MapGrantsTbl[Short Name], 1, FALSE),IFERROR(VLOOKUP(A37,MapGrantsTbl[Other Map Grant Name],1,FALSE),""))</f>
        <v>ADDITION TO HOPSONS CHOICE</v>
      </c>
      <c r="C37" s="6" t="s">
        <v>5622</v>
      </c>
      <c r="D37" s="6" t="str">
        <f>IF(ISBLANK(C37),"",IFERROR(RIGHT(C37,LEN(C37)-FIND(",",C37)) &amp; " " &amp; LEFT(C37,1) &amp; LOWER(MID(C37,2, FIND(",",C37)-2)),""))</f>
        <v xml:space="preserve"> John Dorsey</v>
      </c>
      <c r="E37" s="81" t="s">
        <v>9810</v>
      </c>
      <c r="F37" s="81" t="str">
        <f>RIGHT(E37,4)</f>
        <v>1721</v>
      </c>
      <c r="G37" s="81" t="str">
        <f>IF(ISBLANK(E37),"",F37&amp;"-"&amp;RIGHT("00" &amp; SUBSTITUTE(LEFT(E37,2),"/",""),2))</f>
        <v>1721-04</v>
      </c>
      <c r="H37" s="6" t="s">
        <v>10009</v>
      </c>
      <c r="I37" s="6" t="str">
        <f>IFERROR(RIGHT(H37,LEN(H37)-FIND(",",H37)) &amp; " " &amp; LEFT(H37,1) &amp; LOWER(MID(H37,2, FIND(",",H37)-2)),"")</f>
        <v xml:space="preserve"> John  Mackinzie</v>
      </c>
      <c r="J37" s="13" t="str">
        <f>H37</f>
        <v xml:space="preserve">MACKINZIE, John </v>
      </c>
      <c r="K37" s="6" t="s">
        <v>3752</v>
      </c>
      <c r="L37" s="15" t="str">
        <f>RIGHT(K37,4)</f>
        <v>1725</v>
      </c>
      <c r="M37" s="147" t="str">
        <f>IF(ISBLANK(K37),"",L37&amp;"-"&amp;
IF(LEFT(K37,3)="Feb","02",
IF(LEFT(K37,3)="Mar","03",
IF(LEFT(K37,3)="Apr","04",
IF(LEFT(K37,3)="May","05",
IF(LEFT(K37,3)="Jun","06",
IF(LEFT(K37,3)="Jul","07",
IF(LEFT(K37,3)="Aug","08",
IF(LEFT(K37,3)="Sep","09",
IF(LEFT(K37,3)="Oct","10",
IF(LEFT(K37,3)="Nov","11",
IF(LEFT(K37,3)="Dec","12","01"))))))))))))</f>
        <v>1725-05</v>
      </c>
      <c r="N37" s="34" t="s">
        <v>5668</v>
      </c>
      <c r="O37" s="10" t="s">
        <v>3959</v>
      </c>
      <c r="P37" s="8" t="s">
        <v>136</v>
      </c>
      <c r="Q37" s="8">
        <v>100</v>
      </c>
      <c r="R37" s="6" t="s">
        <v>5971</v>
      </c>
      <c r="S37" s="6" t="s">
        <v>1561</v>
      </c>
      <c r="T37" s="6" t="str">
        <f>V37</f>
        <v>Addition To Hopsons Choice</v>
      </c>
      <c r="U37" s="13"/>
      <c r="V37" s="35" t="s">
        <v>7972</v>
      </c>
      <c r="W37" s="35" t="s">
        <v>9809</v>
      </c>
      <c r="X37" s="34"/>
      <c r="Y37" s="18" t="str">
        <f>IFERROR(LEFT(J37, FIND(",",J37)-1),"")</f>
        <v>MACKINZIE</v>
      </c>
      <c r="Z37" s="24" t="s">
        <v>2585</v>
      </c>
      <c r="AA37" s="24" t="str">
        <f>IF(ISBLANK(E37),"","Surveyed "&amp;E37)  &amp; IF(ISBLANK(C37),"", " by " &amp;TRIM(D37)) &amp; IF(ISBLANK(E37),"","; ") &amp; IF(ISBLANK(K37),"","Patented in " &amp; K37)  &amp; IF(ISBLANK(H37),"", " by " &amp; TRIM(I37)) &amp; IF(ISBLANK(Q37),"",IF(Q37=0,""," for " &amp; Q37 &amp; " acres")) &amp; IF(ISBLANK(S37),""," repatented as " &amp; S37) &amp; IF(ISBLANK(R37),"", "; " &amp; R37) &amp; IF(ISBLANK(X37),"", ".  " &amp; X37&amp;".")</f>
        <v>Surveyed 4/11/1721 by John Dorsey; Patented in May 1725 by John Mackinzie for 100 acres repatented as Mount Hebron; in Baltimore County "on the south side the main falls of Patapsco River", adjoining Margrett's Fancy</v>
      </c>
      <c r="AB37" s="52" t="str">
        <f>IF(IFERROR(FIND("-",A37),0)=0,SUBSTITUTE(A37,"'",""),SUBSTITUTE(LEFT(A37,FIND("-",A37)-2),"'",""))</f>
        <v>ADDITION TO HOPSONS CHOICE</v>
      </c>
      <c r="AC37" s="55" t="str">
        <f>SUBSTITUTE(A37,"'","")</f>
        <v>ADDITION TO HOPSONS CHOICE</v>
      </c>
      <c r="AD37" s="52" t="str">
        <f>IFERROR(VLOOKUP(A37,MapGrantsTbl[], 5, FALSE),"")</f>
        <v>1721</v>
      </c>
      <c r="AE37" s="52" t="str">
        <f>IF(L37=AD37,"Y", IF(LEFT(AD37,1)&lt;&gt;"1","","N"))</f>
        <v>N</v>
      </c>
      <c r="AF37" s="52" t="str">
        <f>IFERROR(VLOOKUP(A37,MapGrantsTbl[], 3, FALSE),"")</f>
        <v>Surveyed 4/11/1721 by John Dorsey; Patented in May 1725 by John Mackinzie for 100 acres repatented as Mount Hebron; in Baltimore County "on the south side the main falls of Patapsco River", adjoining Margrett's Fancy</v>
      </c>
      <c r="AG37" s="52" t="str">
        <f>IF(AA37=AF37,"Y", IF(LEN(LEFT(AF37,4))&lt;&gt;4,"","N"))</f>
        <v>Y</v>
      </c>
      <c r="AH37" s="52" t="s">
        <v>11989</v>
      </c>
      <c r="AI37" s="52" t="s">
        <v>7819</v>
      </c>
      <c r="AJ37" s="52" t="s">
        <v>1561</v>
      </c>
      <c r="AK37" s="52"/>
      <c r="AL37" s="71">
        <v>-3</v>
      </c>
      <c r="AM37" s="71">
        <f>IFERROR(VLOOKUP(A37,Platted[],2,FALSE),"")</f>
        <v>414</v>
      </c>
      <c r="AN37" s="52"/>
      <c r="AO37" s="52"/>
      <c r="AP37" s="52"/>
      <c r="AQ37" s="52" t="str">
        <f>IFERROR(VLOOKUP(A37,MapGrantsTbl[], 5, FALSE),"")</f>
        <v>1721</v>
      </c>
      <c r="AR37" s="52" t="str">
        <f>IF(L37=AQ37,"Y", IF(LEN(LEFT(AQ37,4))&lt;&gt;4,"","N"))</f>
        <v>N</v>
      </c>
      <c r="AS37" s="52" t="str">
        <f>IFERROR(VLOOKUP(A37,MapGrantsTbl[],3, FALSE),"")</f>
        <v>Surveyed 4/11/1721 by John Dorsey; Patented in May 1725 by John Mackinzie for 100 acres repatented as Mount Hebron; in Baltimore County "on the south side the main falls of Patapsco River", adjoining Margrett's Fancy</v>
      </c>
      <c r="AT37" s="52" t="str">
        <f>IF(AA37=AS37,"Y", IF(LEN(LEFT(AS37,4))&lt;&gt;4,"","N"))</f>
        <v>Y</v>
      </c>
      <c r="AU37" s="52" t="str">
        <f>IFERROR(VLOOKUP(A37,MapGrantsTbl[],5, FALSE),"")</f>
        <v>1721</v>
      </c>
      <c r="AV37" s="52" t="str">
        <f>IF(L37=AU37,"Y", IF(LEN(LEFT(AU37,4))&lt;&gt;4,"","N"))</f>
        <v>N</v>
      </c>
    </row>
    <row r="38" spans="1:48" ht="72" x14ac:dyDescent="0.55000000000000004">
      <c r="A38" s="46" t="s">
        <v>8470</v>
      </c>
      <c r="B38" s="47" t="str">
        <f>IFERROR(VLOOKUP(A38,MapGrantsTbl[Short Name], 1, FALSE),IFERROR(VLOOKUP(A38,MapGrantsTbl[Other Map Grant Name],1,FALSE),""))</f>
        <v/>
      </c>
      <c r="C38" s="46" t="s">
        <v>4917</v>
      </c>
      <c r="D38" s="46" t="str">
        <f>IF(ISBLANK(C38),"",IFERROR(RIGHT(C38,LEN(C38)-FIND(",",C38)) &amp; " " &amp; LEFT(C38,1) &amp; LOWER(MID(C38,2, FIND(",",C38)-2)),""))</f>
        <v xml:space="preserve"> Vachel Stevens</v>
      </c>
      <c r="E38" s="82"/>
      <c r="F38" s="82" t="str">
        <f>RIGHT(E38,4)</f>
        <v/>
      </c>
      <c r="G38" s="82" t="str">
        <f>IF(ISBLANK(E38),"",F38&amp;"-"&amp;RIGHT("00" &amp; SUBSTITUTE(LEFT(E38,2),"/",""),2))</f>
        <v/>
      </c>
      <c r="H38" s="46" t="s">
        <v>6654</v>
      </c>
      <c r="I38" s="46" t="str">
        <f>IFERROR(RIGHT(H38,LEN(H38)-FIND(",",H38)) &amp; " " &amp; LEFT(H38,1) &amp; LOWER(MID(H38,2, FIND(",",H38)-2)),"")</f>
        <v xml:space="preserve"> Horatio Johnson</v>
      </c>
      <c r="J38" s="47" t="str">
        <f>H38</f>
        <v>JOHNSON, Horatio</v>
      </c>
      <c r="K38" s="46" t="s">
        <v>6655</v>
      </c>
      <c r="L38" s="42" t="str">
        <f>RIGHT(K38,4)</f>
        <v>1790</v>
      </c>
      <c r="M38" s="143" t="str">
        <f>IF(ISBLANK(K38),"",L38&amp;"-"&amp;
IF(LEFT(K38,3)="Feb","02",
IF(LEFT(K38,3)="Mar","03",
IF(LEFT(K38,3)="Apr","04",
IF(LEFT(K38,3)="May","05",
IF(LEFT(K38,3)="Jun","06",
IF(LEFT(K38,3)="Jul","07",
IF(LEFT(K38,3)="Aug","08",
IF(LEFT(K38,3)="Sep","09",
IF(LEFT(K38,3)="Oct","10",
IF(LEFT(K38,3)="Nov","11",
IF(LEFT(K38,3)="Dec","12","01"))))))))))))</f>
        <v>1790-11</v>
      </c>
      <c r="N38" s="44" t="s">
        <v>3961</v>
      </c>
      <c r="O38" s="8" t="s">
        <v>3961</v>
      </c>
      <c r="P38" s="43" t="s">
        <v>136</v>
      </c>
      <c r="Q38" s="43">
        <v>19</v>
      </c>
      <c r="R38" s="46" t="s">
        <v>6656</v>
      </c>
      <c r="S38" s="44"/>
      <c r="T38" s="45" t="str">
        <f>V38</f>
        <v>Addition To Howards Range</v>
      </c>
      <c r="U38" s="44"/>
      <c r="V38" s="35" t="s">
        <v>8910</v>
      </c>
      <c r="W38" s="35"/>
      <c r="X38" s="34"/>
      <c r="Y38" s="45" t="str">
        <f>IFERROR(LEFT(J38, FIND(",",J38)-1),"")</f>
        <v>JOHNSON</v>
      </c>
      <c r="Z38" s="45"/>
      <c r="AA38" s="45" t="str">
        <f>IF(ISBLANK(E38),"","Surveyed "&amp;E38)  &amp; IF(ISBLANK(C38),"", " by " &amp;TRIM(D38)) &amp; IF(ISBLANK(E38),"","; ") &amp; IF(ISBLANK(K38),"","Patented in " &amp; K38)  &amp; IF(ISBLANK(H38),"", " by " &amp; TRIM(I38)) &amp; IF(ISBLANK(Q38),"",IF(Q38=0,""," for " &amp; Q38 &amp; " acres")) &amp; IF(ISBLANK(S38),""," repatented as " &amp; S38) &amp; IF(ISBLANK(R38),"", "; " &amp; R38) &amp; IF(ISBLANK(X38),"", ".  " &amp; X38&amp;".")</f>
        <v xml:space="preserve"> by Vachel StevensPatented in Nov 1790 by Horatio Johnson for 19 acres; adjoining Yates's Inheritance, Lockwood's Adventure, Howard's Range beginning at the beginning trees of Howard's Range running north 102.5 perches to intersect the east line of Yates's Inheritance</v>
      </c>
      <c r="AB38" s="45" t="str">
        <f>IF(IFERROR(FIND("-",A38),0)=0,SUBSTITUTE(A38,"'",""),SUBSTITUTE(LEFT(A38,FIND("-",A38)-2),"'",""))</f>
        <v>ADDITION TO HOWARDS RANGE</v>
      </c>
      <c r="AC38" s="55" t="str">
        <f>SUBSTITUTE(A38,"'","")</f>
        <v>ADDITION TO HOWARDS RANGE</v>
      </c>
      <c r="AD38" s="52" t="str">
        <f>IFERROR(VLOOKUP(A38,MapGrantsTbl[], 5, FALSE),"")</f>
        <v/>
      </c>
      <c r="AE38" s="52" t="str">
        <f>IF(L38=AD38,"Y", IF(LEFT(AD38,1)&lt;&gt;"1","","N"))</f>
        <v/>
      </c>
      <c r="AF38" s="52" t="str">
        <f>IFERROR(VLOOKUP(A38,MapGrantsTbl[], 3, FALSE),"")</f>
        <v/>
      </c>
      <c r="AG38" s="52" t="str">
        <f>IF(AA38=AF38,"Y", IF(LEN(LEFT(AF38,4))&lt;&gt;4,"","N"))</f>
        <v/>
      </c>
      <c r="AH38" s="52"/>
      <c r="AI38" s="52"/>
      <c r="AJ38" s="71"/>
      <c r="AK38" s="71"/>
      <c r="AL38" s="71"/>
      <c r="AM38" s="71" t="str">
        <f>IFERROR(VLOOKUP(A38,Platted[],2,FALSE),"")</f>
        <v/>
      </c>
      <c r="AN38" s="52"/>
      <c r="AO38" s="52"/>
      <c r="AP38" s="52"/>
      <c r="AQ38" s="52" t="str">
        <f>IFERROR(VLOOKUP(A38,MapGrantsTbl[], 5, FALSE),"")</f>
        <v/>
      </c>
      <c r="AR38" s="52" t="str">
        <f>IF(L38=AQ38,"Y", IF(LEN(LEFT(AQ38,4))&lt;&gt;4,"","N"))</f>
        <v/>
      </c>
      <c r="AS38" s="52" t="str">
        <f>IFERROR(VLOOKUP(A38,MapGrantsTbl[],3, FALSE),"")</f>
        <v/>
      </c>
      <c r="AT38" s="52" t="str">
        <f>IF(AA38=AS38,"Y", IF(LEN(LEFT(AS38,4))&lt;&gt;4,"","N"))</f>
        <v/>
      </c>
      <c r="AU38" s="52" t="str">
        <f>IFERROR(VLOOKUP(A38,MapGrantsTbl[],5, FALSE),"")</f>
        <v/>
      </c>
      <c r="AV38" s="52" t="str">
        <f>IF(L38=AU38,"Y", IF(LEN(LEFT(AU38,4))&lt;&gt;4,"","N"))</f>
        <v/>
      </c>
    </row>
    <row r="39" spans="1:48" ht="72" x14ac:dyDescent="0.55000000000000004">
      <c r="A39" s="6" t="s">
        <v>8471</v>
      </c>
      <c r="B39" s="31" t="str">
        <f>IFERROR(VLOOKUP(A39,MapGrantsTbl[Short Name], 1, FALSE),IFERROR(VLOOKUP(A39,MapGrantsTbl[Other Map Grant Name],1,FALSE),""))</f>
        <v/>
      </c>
      <c r="C39" s="6" t="s">
        <v>4919</v>
      </c>
      <c r="D39" s="6" t="str">
        <f>IF(ISBLANK(C39),"",IFERROR(RIGHT(C39,LEN(C39)-FIND(",",C39)) &amp; " " &amp; LEFT(C39,1) &amp; LOWER(MID(C39,2, FIND(",",C39)-2)),""))</f>
        <v xml:space="preserve"> Richard Shipley</v>
      </c>
      <c r="E39" s="81" t="s">
        <v>4646</v>
      </c>
      <c r="F39" s="81" t="str">
        <f>RIGHT(E39,4)</f>
        <v>1757</v>
      </c>
      <c r="G39" s="81" t="str">
        <f>IF(ISBLANK(E39),"",F39&amp;"-"&amp;RIGHT("00" &amp; SUBSTITUTE(LEFT(E39,2),"/",""),2))</f>
        <v>1757-02</v>
      </c>
      <c r="H39" s="6" t="s">
        <v>3592</v>
      </c>
      <c r="I39" s="6" t="str">
        <f>IFERROR(RIGHT(H39,LEN(H39)-FIND(",",H39)) &amp; " " &amp; LEFT(H39,1) &amp; LOWER(MID(H39,2, FIND(",",H39)-2)),"")</f>
        <v xml:space="preserve"> Joseph  Hobbs</v>
      </c>
      <c r="J39" s="31" t="str">
        <f>H39</f>
        <v xml:space="preserve">HOBBS, Joseph </v>
      </c>
      <c r="K39" s="6" t="s">
        <v>3776</v>
      </c>
      <c r="L39" s="32" t="str">
        <f>RIGHT(K39,4)</f>
        <v>1753</v>
      </c>
      <c r="M39" s="146" t="str">
        <f>IF(ISBLANK(K39),"",L39&amp;"-"&amp;
IF(LEFT(K39,3)="Feb","02",
IF(LEFT(K39,3)="Mar","03",
IF(LEFT(K39,3)="Apr","04",
IF(LEFT(K39,3)="May","05",
IF(LEFT(K39,3)="Jun","06",
IF(LEFT(K39,3)="Jul","07",
IF(LEFT(K39,3)="Aug","08",
IF(LEFT(K39,3)="Sep","09",
IF(LEFT(K39,3)="Oct","10",
IF(LEFT(K39,3)="Nov","11",
IF(LEFT(K39,3)="Dec","12","01"))))))))))))</f>
        <v>1753-12</v>
      </c>
      <c r="N39" s="34" t="s">
        <v>3961</v>
      </c>
      <c r="O39" s="8" t="s">
        <v>3959</v>
      </c>
      <c r="P39" s="8" t="s">
        <v>3970</v>
      </c>
      <c r="Q39" s="8">
        <v>578</v>
      </c>
      <c r="R39" s="6" t="s">
        <v>6253</v>
      </c>
      <c r="S39" s="34" t="s">
        <v>4179</v>
      </c>
      <c r="T39" s="34" t="s">
        <v>8816</v>
      </c>
      <c r="U39" s="34"/>
      <c r="V39" s="35" t="s">
        <v>8911</v>
      </c>
      <c r="W39" s="35" t="s">
        <v>10300</v>
      </c>
      <c r="X39" s="34"/>
      <c r="Y39" s="33" t="str">
        <f>IFERROR(LEFT(J39, FIND(",",J39)-1),"")</f>
        <v>HOBBS</v>
      </c>
      <c r="Z39" s="33"/>
      <c r="AA39" s="24" t="str">
        <f>IF(ISBLANK(E39),"","Surveyed "&amp;E39)  &amp; IF(ISBLANK(C39),"", " by " &amp;TRIM(D39)) &amp; IF(ISBLANK(E39),"","; ") &amp; IF(ISBLANK(K39),"","Patented in " &amp; K39)  &amp; IF(ISBLANK(H39),"", " by " &amp; TRIM(I39)) &amp; IF(ISBLANK(Q39),"",IF(Q39=0,""," for " &amp; Q39 &amp; " acres")) &amp; IF(ISBLANK(S39),""," repatented as " &amp; S39) &amp; IF(ISBLANK(R39),"", "; " &amp; R39) &amp; IF(ISBLANK(X39),"", ".  " &amp; X39&amp;".")</f>
        <v>Surveyed 2/24/1757 by Richard Shipley; Patented in Dec 1753 by Joseph Hobbs for 578 acres repatented as Poverty Discovered; Resurvey of tract of same name "being in the head drafts of the Middle River of Patuxent", adjoining the Conclusion</v>
      </c>
      <c r="AB39" s="52" t="str">
        <f>IF(IFERROR(FIND("-",A39),0)=0,SUBSTITUTE(A39,"'",""),SUBSTITUTE(LEFT(A39,FIND("-",A39)-2),"'",""))</f>
        <v>ADDITION TO JOSEPHS ADVANCEMENT</v>
      </c>
      <c r="AC39" s="55" t="str">
        <f>SUBSTITUTE(A39,"'","")</f>
        <v>ADDITION TO JOSEPHS ADVANCEMENT</v>
      </c>
      <c r="AD39" s="52" t="str">
        <f>IFERROR(VLOOKUP(A39,MapGrantsTbl[], 5, FALSE),"")</f>
        <v/>
      </c>
      <c r="AE39" s="52" t="str">
        <f>IF(L39=AD39,"Y", IF(LEFT(AD39,1)&lt;&gt;"1","","N"))</f>
        <v/>
      </c>
      <c r="AF39" s="52" t="str">
        <f>IFERROR(VLOOKUP(A39,MapGrantsTbl[], 3, FALSE),"")</f>
        <v/>
      </c>
      <c r="AG39" s="52" t="str">
        <f>IF(AA39=AF39,"Y", IF(LEN(LEFT(AF39,4))&lt;&gt;4,"","N"))</f>
        <v/>
      </c>
      <c r="AH39" s="52" t="s">
        <v>234</v>
      </c>
      <c r="AI39" s="52"/>
      <c r="AJ39" s="71"/>
      <c r="AK39" s="71"/>
      <c r="AL39" s="71"/>
      <c r="AM39" s="71" t="str">
        <f>IFERROR(VLOOKUP(A39,Platted[],2,FALSE),"")</f>
        <v/>
      </c>
      <c r="AN39" s="52"/>
      <c r="AO39" s="52"/>
      <c r="AP39" s="52"/>
      <c r="AQ39" s="52" t="str">
        <f>IFERROR(VLOOKUP(A39,MapGrantsTbl[], 5, FALSE),"")</f>
        <v/>
      </c>
      <c r="AR39" s="52" t="str">
        <f>IF(L39=AQ39,"Y", IF(LEN(LEFT(AQ39,4))&lt;&gt;4,"","N"))</f>
        <v/>
      </c>
      <c r="AS39" s="52" t="str">
        <f>IFERROR(VLOOKUP(A39,MapGrantsTbl[],3, FALSE),"")</f>
        <v/>
      </c>
      <c r="AT39" s="52" t="str">
        <f>IF(AA39=AS39,"Y", IF(LEN(LEFT(AS39,4))&lt;&gt;4,"","N"))</f>
        <v/>
      </c>
      <c r="AU39" s="52" t="str">
        <f>IFERROR(VLOOKUP(A39,MapGrantsTbl[],5, FALSE),"")</f>
        <v/>
      </c>
      <c r="AV39" s="52" t="str">
        <f>IF(L39=AU39,"Y", IF(LEN(LEFT(AU39,4))&lt;&gt;4,"","N"))</f>
        <v/>
      </c>
    </row>
    <row r="40" spans="1:48" ht="57.6" x14ac:dyDescent="0.55000000000000004">
      <c r="A40" s="46" t="s">
        <v>10671</v>
      </c>
      <c r="B40" s="47" t="str">
        <f>IFERROR(VLOOKUP(A40,MapGrantsTbl[Short Name], 1, FALSE),IFERROR(VLOOKUP(A40,MapGrantsTbl[Other Map Grant Name],1,FALSE),""))</f>
        <v>ADDITION TO KENDALLS DELIGHT</v>
      </c>
      <c r="C40" s="46" t="s">
        <v>4921</v>
      </c>
      <c r="D40" s="46" t="str">
        <f>IF(ISBLANK(C40),"",IFERROR(RIGHT(C40,LEN(C40)-FIND(",",C40)) &amp; " " &amp; LEFT(C40,1) &amp; LOWER(MID(C40,2, FIND(",",C40)-2)),""))</f>
        <v xml:space="preserve"> Basil Burgess</v>
      </c>
      <c r="E40" s="81" t="s">
        <v>10668</v>
      </c>
      <c r="F40" s="82" t="str">
        <f>RIGHT(E40,4)</f>
        <v>1772</v>
      </c>
      <c r="G40" s="82" t="str">
        <f>IF(ISBLANK(E40),"",F40&amp;"-"&amp;RIGHT("00" &amp; SUBSTITUTE(LEFT(E40,2),"/",""),2))</f>
        <v>1772-01</v>
      </c>
      <c r="H40" s="46" t="s">
        <v>5051</v>
      </c>
      <c r="I40" s="46" t="str">
        <f>IFERROR(RIGHT(H40,LEN(H40)-FIND(",",H40)) &amp; " " &amp; LEFT(H40,1) &amp; LOWER(MID(H40,2, FIND(",",H40)-2)),"")</f>
        <v xml:space="preserve"> Mathias Hammond</v>
      </c>
      <c r="J40" s="47" t="str">
        <f>H40</f>
        <v>HAMMOND, Mathias</v>
      </c>
      <c r="K40" s="46" t="s">
        <v>5052</v>
      </c>
      <c r="L40" s="42" t="str">
        <f>RIGHT(K40,4)</f>
        <v>1772</v>
      </c>
      <c r="M40" s="143" t="str">
        <f>IF(ISBLANK(K40),"",L40&amp;"-"&amp;
IF(LEFT(K40,3)="Feb","02",
IF(LEFT(K40,3)="Mar","03",
IF(LEFT(K40,3)="Apr","04",
IF(LEFT(K40,3)="May","05",
IF(LEFT(K40,3)="Jun","06",
IF(LEFT(K40,3)="Jul","07",
IF(LEFT(K40,3)="Aug","08",
IF(LEFT(K40,3)="Sep","09",
IF(LEFT(K40,3)="Oct","10",
IF(LEFT(K40,3)="Nov","11",
IF(LEFT(K40,3)="Dec","12","01"))))))))))))</f>
        <v>1772-05</v>
      </c>
      <c r="N40" s="44" t="s">
        <v>3961</v>
      </c>
      <c r="O40" s="43" t="s">
        <v>3959</v>
      </c>
      <c r="P40" s="43" t="s">
        <v>136</v>
      </c>
      <c r="Q40" s="43">
        <v>6</v>
      </c>
      <c r="R40" s="6" t="s">
        <v>10669</v>
      </c>
      <c r="S40" s="34" t="s">
        <v>7447</v>
      </c>
      <c r="T40" s="45" t="str">
        <f>V40</f>
        <v>Addition To Kendalls Delight</v>
      </c>
      <c r="U40" s="44"/>
      <c r="V40" s="35" t="s">
        <v>10674</v>
      </c>
      <c r="W40" s="35" t="s">
        <v>10675</v>
      </c>
      <c r="X40" s="34"/>
      <c r="Y40" s="45" t="str">
        <f>IFERROR(LEFT(J40, FIND(",",J40)-1),"")</f>
        <v>HAMMOND</v>
      </c>
      <c r="Z40" s="45"/>
      <c r="AA40" s="45" t="str">
        <f>IF(ISBLANK(E40),"","Surveyed "&amp;E40)  &amp; IF(ISBLANK(C40),"", " by " &amp;TRIM(D40)) &amp; IF(ISBLANK(E40),"","; ") &amp; IF(ISBLANK(K40),"","Patented in " &amp; K40)  &amp; IF(ISBLANK(H40),"", " by " &amp; TRIM(I40)) &amp; IF(ISBLANK(Q40),"",IF(Q40=0,""," for " &amp; Q40 &amp; " acres")) &amp; IF(ISBLANK(S40),""," repatented as " &amp; S40) &amp; IF(ISBLANK(R40),"", "; " &amp; R40) &amp; IF(ISBLANK(X40),"", ".  " &amp; X40&amp;".")</f>
        <v>Surveyed 1/6/1772 by Basil Burgess; Patented in May 1772 by Mathias Hammond for 6 acres repatented as Larances Purchase; "Beginning at a white oak by the north west branch it being the second boundary of Kendel's Delight"</v>
      </c>
      <c r="AB40" s="45" t="str">
        <f>IF(IFERROR(FIND("-",A40),0)=0,SUBSTITUTE(A40,"'",""),SUBSTITUTE(LEFT(A40,FIND("-",A40)-2),"'",""))</f>
        <v>ADDITION TO KENDALLS DELIGHT</v>
      </c>
      <c r="AC40" s="45" t="str">
        <f>SUBSTITUTE(A40,"'","")</f>
        <v>ADDITION TO KENDALLS DELIGHT</v>
      </c>
      <c r="AD40" s="45" t="str">
        <f>IFERROR(VLOOKUP(A40,MapGrantsTbl[], 5, FALSE),"")</f>
        <v>1772</v>
      </c>
      <c r="AE40" s="45" t="str">
        <f>IF(L40=AD40,"Y", IF(LEFT(AD40,1)&lt;&gt;"1","","N"))</f>
        <v>Y</v>
      </c>
      <c r="AF40" s="45" t="str">
        <f>IFERROR(VLOOKUP(A40,MapGrantsTbl[], 3, FALSE),"")</f>
        <v>Surveyed 1/6/1772 by Basil Burgess; Patented in May 1772 by Mathias Hammond for 6 acres repatented as Larances Purchase; "Beginning at a white oak by the north west branch it being the second boundary of Kendel's Delight"</v>
      </c>
      <c r="AG40" s="45" t="str">
        <f>IF(AA40=AF40,"Y", IF(LEN(LEFT(AF40,4))&lt;&gt;4,"","N"))</f>
        <v>Y</v>
      </c>
      <c r="AH40" s="33" t="s">
        <v>11989</v>
      </c>
      <c r="AI40" s="33" t="s">
        <v>9154</v>
      </c>
      <c r="AJ40" s="52" t="s">
        <v>10670</v>
      </c>
      <c r="AK40" s="52"/>
      <c r="AL40" s="71"/>
      <c r="AM40" s="71">
        <f>IFERROR(VLOOKUP(A40,Platted[],2,FALSE),"")</f>
        <v>740</v>
      </c>
      <c r="AN40" s="52"/>
      <c r="AO40" s="52"/>
      <c r="AP40" s="52"/>
      <c r="AQ40" s="52" t="str">
        <f>IFERROR(VLOOKUP(A40,MapGrantsTbl[], 5, FALSE),"")</f>
        <v>1772</v>
      </c>
      <c r="AR40" s="52" t="str">
        <f>IF(L40=AQ40,"Y", IF(LEN(LEFT(AQ40,4))&lt;&gt;4,"","N"))</f>
        <v>Y</v>
      </c>
      <c r="AS40" s="52" t="str">
        <f>IFERROR(VLOOKUP(A40,MapGrantsTbl[],3, FALSE),"")</f>
        <v>Surveyed 1/6/1772 by Basil Burgess; Patented in May 1772 by Mathias Hammond for 6 acres repatented as Larances Purchase; "Beginning at a white oak by the north west branch it being the second boundary of Kendel's Delight"</v>
      </c>
      <c r="AT40" s="52" t="str">
        <f>IF(AA40=AS40,"Y", IF(LEN(LEFT(AS40,4))&lt;&gt;4,"","N"))</f>
        <v>Y</v>
      </c>
      <c r="AU40" s="52" t="str">
        <f>IFERROR(VLOOKUP(A40,MapGrantsTbl[],5, FALSE),"")</f>
        <v>1772</v>
      </c>
      <c r="AV40" s="52" t="str">
        <f>IF(L40=AU40,"Y", IF(LEN(LEFT(AU40,4))&lt;&gt;4,"","N"))</f>
        <v>Y</v>
      </c>
    </row>
    <row r="41" spans="1:48" ht="86.4" x14ac:dyDescent="0.55000000000000004">
      <c r="A41" s="46" t="s">
        <v>6841</v>
      </c>
      <c r="B41" s="47" t="str">
        <f>IFERROR(VLOOKUP(A41,MapGrantsTbl[Short Name], 1, FALSE),IFERROR(VLOOKUP(A41,MapGrantsTbl[Other Map Grant Name],1,FALSE),""))</f>
        <v>ADDITION TO LONG BOTTOM</v>
      </c>
      <c r="C41" s="46" t="s">
        <v>4919</v>
      </c>
      <c r="D41" s="46" t="str">
        <f>IF(ISBLANK(C41),"",IFERROR(RIGHT(C41,LEN(C41)-FIND(",",C41)) &amp; " " &amp; LEFT(C41,1) &amp; LOWER(MID(C41,2, FIND(",",C41)-2)),""))</f>
        <v xml:space="preserve"> Richard Shipley</v>
      </c>
      <c r="E41" s="81" t="s">
        <v>4637</v>
      </c>
      <c r="F41" s="82" t="str">
        <f>RIGHT(E41,4)</f>
        <v>1749</v>
      </c>
      <c r="G41" s="82" t="str">
        <f>IF(ISBLANK(E41),"",F41&amp;"-"&amp;RIGHT("00" &amp; SUBSTITUTE(LEFT(E41,2),"/",""),2))</f>
        <v>1749-01</v>
      </c>
      <c r="H41" s="46" t="s">
        <v>3571</v>
      </c>
      <c r="I41" s="46" t="str">
        <f>IFERROR(RIGHT(H41,LEN(H41)-FIND(",",H41)) &amp; " " &amp; LEFT(H41,1) &amp; LOWER(MID(H41,2, FIND(",",H41)-2)),"")</f>
        <v xml:space="preserve"> John  Hood</v>
      </c>
      <c r="J41" s="47" t="str">
        <f>H41</f>
        <v xml:space="preserve">HOOD, John </v>
      </c>
      <c r="K41" s="46" t="s">
        <v>6271</v>
      </c>
      <c r="L41" s="42" t="str">
        <f>RIGHT(K41,4)</f>
        <v>1749</v>
      </c>
      <c r="M41" s="143" t="str">
        <f>IF(ISBLANK(K41),"",L41&amp;"-"&amp;
IF(LEFT(K41,3)="Feb","02",
IF(LEFT(K41,3)="Mar","03",
IF(LEFT(K41,3)="Apr","04",
IF(LEFT(K41,3)="May","05",
IF(LEFT(K41,3)="Jun","06",
IF(LEFT(K41,3)="Jul","07",
IF(LEFT(K41,3)="Aug","08",
IF(LEFT(K41,3)="Sep","09",
IF(LEFT(K41,3)="Oct","10",
IF(LEFT(K41,3)="Nov","11",
IF(LEFT(K41,3)="Dec","12","01"))))))))))))</f>
        <v>1749-01</v>
      </c>
      <c r="N41" s="44" t="s">
        <v>3961</v>
      </c>
      <c r="O41" s="43" t="s">
        <v>3959</v>
      </c>
      <c r="P41" s="43" t="s">
        <v>136</v>
      </c>
      <c r="Q41" s="43">
        <v>45</v>
      </c>
      <c r="R41" s="46" t="s">
        <v>6843</v>
      </c>
      <c r="S41" s="44" t="s">
        <v>7004</v>
      </c>
      <c r="T41" s="45" t="str">
        <f>V41</f>
        <v>Addition To Long Bottom</v>
      </c>
      <c r="U41" s="44"/>
      <c r="V41" s="35" t="s">
        <v>6842</v>
      </c>
      <c r="W41" s="35" t="s">
        <v>10611</v>
      </c>
      <c r="X41" s="34"/>
      <c r="Y41" s="45" t="str">
        <f>IFERROR(LEFT(J41, FIND(",",J41)-1),"")</f>
        <v>HOOD</v>
      </c>
      <c r="Z41" s="45"/>
      <c r="AA41" s="45" t="str">
        <f>IF(ISBLANK(E41),"","Surveyed "&amp;E41)  &amp; IF(ISBLANK(C41),"", " by " &amp;TRIM(D41)) &amp; IF(ISBLANK(E41),"","; ") &amp; IF(ISBLANK(K41),"","Patented in " &amp; K41)  &amp; IF(ISBLANK(H41),"", " by " &amp; TRIM(I41)) &amp; IF(ISBLANK(Q41),"",IF(Q41=0,""," for " &amp; Q41 &amp; " acres")) &amp; IF(ISBLANK(S41),""," repatented as " &amp; S41) &amp; IF(ISBLANK(R41),"", "; " &amp; R41) &amp; IF(ISBLANK(X41),"", ".  " &amp; X41&amp;".")</f>
        <v>Surveyed 1/29/1749 by Richard Shipley; Patented in Jan 1749 by John Hood for 45 acres repatented as Rich Meadow; "on the drafts of the western Falls of Patapsco River between a tract of and called Shipley's Search and a tract of land called the Invasion and joyning a tract of land called Longbottom"</v>
      </c>
      <c r="AB41" s="45" t="str">
        <f>IF(IFERROR(FIND("-",A41),0)=0,SUBSTITUTE(A41,"'",""),SUBSTITUTE(LEFT(A41,FIND("-",A41)-2),"'",""))</f>
        <v>ADDITION TO LONG BOTTOM</v>
      </c>
      <c r="AC41" s="45" t="str">
        <f>SUBSTITUTE(A41,"'","")</f>
        <v>ADDITION TO LONG BOTTOM</v>
      </c>
      <c r="AD41" s="52" t="str">
        <f>IFERROR(VLOOKUP(A41,MapGrantsTbl[], 5, FALSE),"")</f>
        <v>1749</v>
      </c>
      <c r="AE41" s="52" t="str">
        <f>IF(L41=AD41,"Y", IF(LEFT(AD41,1)&lt;&gt;"1","","N"))</f>
        <v>Y</v>
      </c>
      <c r="AF41" s="52" t="str">
        <f>IFERROR(VLOOKUP(A41,MapGrantsTbl[], 3, FALSE),"")</f>
        <v>Surveyed 1/29/1749 by Richard Shipley; Patented in Jan 1749 by John Hood for 45 acres repatented as Rich Meadow; "on the drafts of the western Falls of Patapsco River between a tract of and called Shipley's Search and a tract of land called the Invasion and joyning a tract of land called Longbottom"</v>
      </c>
      <c r="AG41" s="52" t="str">
        <f>IF(AA41=AF41,"Y", IF(LEN(LEFT(AF41,4))&lt;&gt;4,"","N"))</f>
        <v>Y</v>
      </c>
      <c r="AH41" s="52" t="s">
        <v>198</v>
      </c>
      <c r="AI41" s="52"/>
      <c r="AJ41" s="71"/>
      <c r="AK41" s="71"/>
      <c r="AL41" s="71"/>
      <c r="AM41" s="71">
        <f>IFERROR(VLOOKUP(A41,Platted[],2,FALSE),"")</f>
        <v>586</v>
      </c>
      <c r="AN41" s="52"/>
      <c r="AO41" s="52"/>
      <c r="AP41" s="52"/>
      <c r="AQ41" s="52" t="str">
        <f>IFERROR(VLOOKUP(A41,MapGrantsTbl[], 5, FALSE),"")</f>
        <v>1749</v>
      </c>
      <c r="AR41" s="52" t="str">
        <f>IF(L41=AQ41,"Y", IF(LEN(LEFT(AQ41,4))&lt;&gt;4,"","N"))</f>
        <v>Y</v>
      </c>
      <c r="AS41" s="52" t="str">
        <f>IFERROR(VLOOKUP(A41,MapGrantsTbl[],3, FALSE),"")</f>
        <v>Surveyed 1/29/1749 by Richard Shipley; Patented in Jan 1749 by John Hood for 45 acres repatented as Rich Meadow; "on the drafts of the western Falls of Patapsco River between a tract of and called Shipley's Search and a tract of land called the Invasion and joyning a tract of land called Longbottom"</v>
      </c>
      <c r="AT41" s="52" t="str">
        <f>IF(AA41=AS41,"Y", IF(LEN(LEFT(AS41,4))&lt;&gt;4,"","N"))</f>
        <v>Y</v>
      </c>
      <c r="AU41" s="52" t="str">
        <f>IFERROR(VLOOKUP(A41,MapGrantsTbl[],5, FALSE),"")</f>
        <v>1749</v>
      </c>
      <c r="AV41" s="52" t="str">
        <f>IF(L41=AU41,"Y", IF(LEN(LEFT(AU41,4))&lt;&gt;4,"","N"))</f>
        <v>Y</v>
      </c>
    </row>
    <row r="42" spans="1:48" ht="72" x14ac:dyDescent="0.55000000000000004">
      <c r="A42" s="46" t="s">
        <v>6544</v>
      </c>
      <c r="B42" s="47" t="str">
        <f>IFERROR(VLOOKUP(A42,MapGrantsTbl[Short Name], 1, FALSE),IFERROR(VLOOKUP(A42,MapGrantsTbl[Other Map Grant Name],1,FALSE),""))</f>
        <v>ADDITION TO MANSELLS RANGE</v>
      </c>
      <c r="C42" s="46" t="s">
        <v>4919</v>
      </c>
      <c r="D42" s="46" t="str">
        <f>IF(ISBLANK(C42),"",IFERROR(RIGHT(C42,LEN(C42)-FIND(",",C42)) &amp; " " &amp; LEFT(C42,1) &amp; LOWER(MID(C42,2, FIND(",",C42)-2)),""))</f>
        <v xml:space="preserve"> Richard Shipley</v>
      </c>
      <c r="E42" s="81" t="s">
        <v>4632</v>
      </c>
      <c r="F42" s="82" t="str">
        <f>RIGHT(E42,4)</f>
        <v>1747</v>
      </c>
      <c r="G42" s="82" t="str">
        <f>IF(ISBLANK(E42),"",F42&amp;"-"&amp;RIGHT("00" &amp; SUBSTITUTE(LEFT(E42,2),"/",""),2))</f>
        <v>1747-01</v>
      </c>
      <c r="H42" s="46" t="s">
        <v>3546</v>
      </c>
      <c r="I42" s="46" t="str">
        <f>IFERROR(RIGHT(H42,LEN(H42)-FIND(",",H42)) &amp; " " &amp; LEFT(H42,1) &amp; LOWER(MID(H42,2, FIND(",",H42)-2)),"")</f>
        <v xml:space="preserve"> Samuel  Mansell</v>
      </c>
      <c r="J42" s="47" t="str">
        <f>H42</f>
        <v xml:space="preserve">MANSELL, Samuel </v>
      </c>
      <c r="K42" s="46" t="s">
        <v>3755</v>
      </c>
      <c r="L42" s="42" t="str">
        <f>RIGHT(K42,4)</f>
        <v>1747</v>
      </c>
      <c r="M42" s="143" t="str">
        <f>IF(ISBLANK(K42),"",L42&amp;"-"&amp;
IF(LEFT(K42,3)="Feb","02",
IF(LEFT(K42,3)="Mar","03",
IF(LEFT(K42,3)="Apr","04",
IF(LEFT(K42,3)="May","05",
IF(LEFT(K42,3)="Jun","06",
IF(LEFT(K42,3)="Jul","07",
IF(LEFT(K42,3)="Aug","08",
IF(LEFT(K42,3)="Sep","09",
IF(LEFT(K42,3)="Oct","10",
IF(LEFT(K42,3)="Nov","11",
IF(LEFT(K42,3)="Dec","12","01"))))))))))))</f>
        <v>1747-01</v>
      </c>
      <c r="N42" s="44" t="s">
        <v>3961</v>
      </c>
      <c r="O42" s="43" t="s">
        <v>3959</v>
      </c>
      <c r="P42" s="43" t="s">
        <v>3970</v>
      </c>
      <c r="Q42" s="43">
        <v>107</v>
      </c>
      <c r="R42" s="46" t="s">
        <v>6547</v>
      </c>
      <c r="S42" s="34" t="s">
        <v>5574</v>
      </c>
      <c r="T42" s="45" t="s">
        <v>6546</v>
      </c>
      <c r="U42" s="44"/>
      <c r="V42" s="35" t="s">
        <v>6545</v>
      </c>
      <c r="W42" s="35" t="s">
        <v>10848</v>
      </c>
      <c r="X42" s="34"/>
      <c r="Y42" s="45" t="str">
        <f>IFERROR(LEFT(J42, FIND(",",J42)-1),"")</f>
        <v>MANSELL</v>
      </c>
      <c r="Z42" s="45"/>
      <c r="AA42" s="45" t="str">
        <f>IF(ISBLANK(E42),"","Surveyed "&amp;E42)  &amp; IF(ISBLANK(C42),"", " by " &amp;TRIM(D42)) &amp; IF(ISBLANK(E42),"","; ") &amp; IF(ISBLANK(K42),"","Patented in " &amp; K42)  &amp; IF(ISBLANK(H42),"", " by " &amp; TRIM(I42)) &amp; IF(ISBLANK(Q42),"",IF(Q42=0,""," for " &amp; Q42 &amp; " acres")) &amp; IF(ISBLANK(S42),""," repatented as " &amp; S42) &amp; IF(ISBLANK(R42),"", "; " &amp; R42) &amp; IF(ISBLANK(X42),"", ".  " &amp; X42&amp;".")</f>
        <v>Surveyed 1/13/1747 by Richard Shipley; Patented in Jan 1747 by Samuel Mansell for 107 acres repatented as Mansells Defense; Resurvey of Mansells Range beginning "on a levell on the west side of the head of a draft of Snowdens River called Nimble Johns Cabbin Branch"</v>
      </c>
      <c r="AB42" s="45" t="str">
        <f>IF(IFERROR(FIND("-",A42),0)=0,SUBSTITUTE(A42,"'",""),SUBSTITUTE(LEFT(A42,FIND("-",A42)-2),"'",""))</f>
        <v>ADDITION TO MANSELLS RANGE</v>
      </c>
      <c r="AC42" s="55" t="str">
        <f>SUBSTITUTE(A42,"'","")</f>
        <v>ADDITION TO MANSELLS RANGE</v>
      </c>
      <c r="AD42" s="52" t="str">
        <f>IFERROR(VLOOKUP(A42,MapGrantsTbl[], 5, FALSE),"")</f>
        <v>1747</v>
      </c>
      <c r="AE42" s="52" t="str">
        <f>IF(L42=AD42,"Y", IF(LEFT(AD42,1)&lt;&gt;"1","","N"))</f>
        <v>Y</v>
      </c>
      <c r="AF42" s="52" t="str">
        <f>IFERROR(VLOOKUP(A42,MapGrantsTbl[], 3, FALSE),"")</f>
        <v>Surveyed 1/13/1747 by Richard Shipley; Patented in Jan 1747 by Samuel Mansell for 107 acres repatented as Mansells Defense; Resurvey of Mansells Range beginning "on a levell on the west side of the head of a draft of Snowdens River called Nimble Johns Cabbin Branch"</v>
      </c>
      <c r="AG42" s="52" t="str">
        <f>IF(AA42=AF42,"Y", IF(LEN(LEFT(AF42,4))&lt;&gt;4,"","N"))</f>
        <v>Y</v>
      </c>
      <c r="AH42" s="52" t="s">
        <v>51</v>
      </c>
      <c r="AI42" s="52" t="s">
        <v>7819</v>
      </c>
      <c r="AJ42" s="71" t="s">
        <v>9166</v>
      </c>
      <c r="AK42" s="71"/>
      <c r="AL42" s="71">
        <v>0</v>
      </c>
      <c r="AM42" s="71">
        <f>IFERROR(VLOOKUP(A42,Platted[],2,FALSE),"")</f>
        <v>410</v>
      </c>
      <c r="AN42" s="52"/>
      <c r="AO42" s="52"/>
      <c r="AP42" s="52"/>
      <c r="AQ42" s="52" t="str">
        <f>IFERROR(VLOOKUP(A42,MapGrantsTbl[], 5, FALSE),"")</f>
        <v>1747</v>
      </c>
      <c r="AR42" s="52" t="str">
        <f>IF(L42=AQ42,"Y", IF(LEN(LEFT(AQ42,4))&lt;&gt;4,"","N"))</f>
        <v>Y</v>
      </c>
      <c r="AS42" s="52" t="str">
        <f>IFERROR(VLOOKUP(A42,MapGrantsTbl[],3, FALSE),"")</f>
        <v>Surveyed 1/13/1747 by Richard Shipley; Patented in Jan 1747 by Samuel Mansell for 107 acres repatented as Mansells Defense; Resurvey of Mansells Range beginning "on a levell on the west side of the head of a draft of Snowdens River called Nimble Johns Cabbin Branch"</v>
      </c>
      <c r="AT42" s="52" t="str">
        <f>IF(AA42=AS42,"Y", IF(LEN(LEFT(AS42,4))&lt;&gt;4,"","N"))</f>
        <v>Y</v>
      </c>
      <c r="AU42" s="52" t="str">
        <f>IFERROR(VLOOKUP(A42,MapGrantsTbl[],5, FALSE),"")</f>
        <v>1747</v>
      </c>
      <c r="AV42" s="52" t="str">
        <f>IF(L42=AU42,"Y", IF(LEN(LEFT(AU42,4))&lt;&gt;4,"","N"))</f>
        <v>Y</v>
      </c>
    </row>
    <row r="43" spans="1:48" ht="57.6" x14ac:dyDescent="0.55000000000000004">
      <c r="A43" s="97" t="s">
        <v>9520</v>
      </c>
      <c r="B43" s="98" t="str">
        <f>IFERROR(VLOOKUP(A43,MapGrantsTbl[Short Name], 1, FALSE),IFERROR(VLOOKUP(A43,MapGrantsTbl[Other Map Grant Name],1,FALSE),""))</f>
        <v>ADDITION TO MOUNT UNITY</v>
      </c>
      <c r="C43" s="97" t="s">
        <v>4917</v>
      </c>
      <c r="D43" s="97" t="str">
        <f>IF(ISBLANK(C43),"",IFERROR(RIGHT(C43,LEN(C43)-FIND(",",C43)) &amp; " " &amp; LEFT(C43,1) &amp; LOWER(MID(C43,2, FIND(",",C43)-2)),""))</f>
        <v xml:space="preserve"> Vachel Stevens</v>
      </c>
      <c r="E43" s="99" t="s">
        <v>9524</v>
      </c>
      <c r="F43" s="99" t="str">
        <f>RIGHT(E43,4)</f>
        <v>1794</v>
      </c>
      <c r="G43" s="99" t="str">
        <f>IF(ISBLANK(E43),"",F43&amp;"-"&amp;RIGHT("00" &amp; SUBSTITUTE(LEFT(E43,2),"/",""),2))</f>
        <v>1794-12</v>
      </c>
      <c r="H43" s="97" t="s">
        <v>7343</v>
      </c>
      <c r="I43" s="97" t="str">
        <f>IFERROR(RIGHT(H43,LEN(H43)-FIND(",",H43)) &amp; " " &amp; LEFT(H43,1) &amp; LOWER(MID(H43,2, FIND(",",H43)-2)),"")</f>
        <v xml:space="preserve"> John Ellicott</v>
      </c>
      <c r="J43" s="98" t="str">
        <f>H43</f>
        <v>ELLICOTT, John</v>
      </c>
      <c r="K43" s="97" t="s">
        <v>9522</v>
      </c>
      <c r="L43" s="91" t="str">
        <f>RIGHT(K43,4)</f>
        <v>1796</v>
      </c>
      <c r="M43" s="144" t="str">
        <f>IF(ISBLANK(K43),"",L43&amp;"-"&amp;
IF(LEFT(K43,3)="Feb","02",
IF(LEFT(K43,3)="Mar","03",
IF(LEFT(K43,3)="Apr","04",
IF(LEFT(K43,3)="May","05",
IF(LEFT(K43,3)="Jun","06",
IF(LEFT(K43,3)="Jul","07",
IF(LEFT(K43,3)="Aug","08",
IF(LEFT(K43,3)="Sep","09",
IF(LEFT(K43,3)="Oct","10",
IF(LEFT(K43,3)="Nov","11",
IF(LEFT(K43,3)="Dec","12","01"))))))))))))</f>
        <v>1796-07</v>
      </c>
      <c r="N43" s="94" t="s">
        <v>3961</v>
      </c>
      <c r="O43" s="92" t="s">
        <v>3959</v>
      </c>
      <c r="P43" s="92" t="s">
        <v>136</v>
      </c>
      <c r="Q43" s="92">
        <v>46.75</v>
      </c>
      <c r="R43" s="97" t="s">
        <v>9525</v>
      </c>
      <c r="S43" s="94"/>
      <c r="T43" s="95" t="str">
        <f>V43</f>
        <v>Addition To Mount Unity</v>
      </c>
      <c r="U43" s="94"/>
      <c r="V43" s="35" t="s">
        <v>9523</v>
      </c>
      <c r="W43" s="35" t="s">
        <v>10089</v>
      </c>
      <c r="X43" s="35"/>
      <c r="Y43" s="95" t="str">
        <f>IFERROR(LEFT(J43, FIND(",",J43)-1),"")</f>
        <v>ELLICOTT</v>
      </c>
      <c r="Z43" s="95"/>
      <c r="AA43" s="95" t="str">
        <f>IF(ISBLANK(E43),"","Surveyed "&amp;E43)  &amp; IF(ISBLANK(C43),"", " by " &amp;TRIM(D43)) &amp; IF(ISBLANK(E43),"","; ") &amp; IF(ISBLANK(K43),"","Patented in " &amp; K43)  &amp; IF(ISBLANK(H43),"", " by " &amp; TRIM(I43)) &amp; IF(ISBLANK(Q43),"",IF(Q43=0,""," for " &amp; Q43 &amp; " acres")) &amp; IF(ISBLANK(S43),""," repatented as " &amp; S43) &amp; IF(ISBLANK(R43),"", "; " &amp; R43) &amp; IF(ISBLANK(X43),"", ".  " &amp; X43&amp;".")</f>
        <v>Surveyed 12/8/1794 by Vachel Stevens; Patented in Jul 1796 by John Ellicott for 46.75 acres; Beginning "at the beginning of a tract or parcel of land called Littleworth"; shown on the plat for West Ilchester</v>
      </c>
      <c r="AB43" s="95" t="str">
        <f>IF(IFERROR(FIND("-",A43),0)=0,SUBSTITUTE(A43,"'",""),SUBSTITUTE(LEFT(A43,FIND("-",A43)-2),"'",""))</f>
        <v>ADDITION TO MOUNT UNITY</v>
      </c>
      <c r="AC43" s="95" t="str">
        <f>SUBSTITUTE(A43,"'","")</f>
        <v>ADDITION TO MOUNT UNITY</v>
      </c>
      <c r="AD43" s="95" t="str">
        <f>IFERROR(VLOOKUP(A43,MapGrantsTbl[], 5, FALSE),"")</f>
        <v>1794</v>
      </c>
      <c r="AE43" s="95" t="str">
        <f>IF(L43=AD43,"Y", IF(LEFT(AD43,1)&lt;&gt;"1","","N"))</f>
        <v>N</v>
      </c>
      <c r="AF43" s="95" t="str">
        <f>IFERROR(VLOOKUP(A43,MapGrantsTbl[], 3, FALSE),"")</f>
        <v>Surveyed 12/8/1794 by Vachel Stevens; Patented in Jul 1796 by John Ellicott for 46.75 acres; Beginning "at the beginning of a tract or parcel of land called Littleworth"; shown on the plat for West Ilchester</v>
      </c>
      <c r="AG43" s="95" t="str">
        <f>IF(AA43=AF43,"Y", IF(LEN(LEFT(AF43,4))&lt;&gt;4,"","N"))</f>
        <v>Y</v>
      </c>
      <c r="AH43" s="33" t="s">
        <v>11990</v>
      </c>
      <c r="AI43" s="95"/>
      <c r="AJ43" s="95"/>
      <c r="AK43" s="95"/>
      <c r="AL43" s="95">
        <v>-6</v>
      </c>
      <c r="AM43" s="95">
        <f>IFERROR(VLOOKUP(A43,Platted[],2,FALSE),"")</f>
        <v>581</v>
      </c>
      <c r="AN43" s="52"/>
      <c r="AO43" s="52"/>
      <c r="AP43" s="52"/>
      <c r="AQ43" s="52" t="str">
        <f>IFERROR(VLOOKUP(A43,MapGrantsTbl[], 5, FALSE),"")</f>
        <v>1794</v>
      </c>
      <c r="AR43" s="52" t="str">
        <f>IF(L43=AQ43,"Y", IF(LEN(LEFT(AQ43,4))&lt;&gt;4,"","N"))</f>
        <v>N</v>
      </c>
      <c r="AS43" s="52" t="str">
        <f>IFERROR(VLOOKUP(A43,MapGrantsTbl[],3, FALSE),"")</f>
        <v>Surveyed 12/8/1794 by Vachel Stevens; Patented in Jul 1796 by John Ellicott for 46.75 acres; Beginning "at the beginning of a tract or parcel of land called Littleworth"; shown on the plat for West Ilchester</v>
      </c>
      <c r="AT43" s="52" t="str">
        <f>IF(AA43=AS43,"Y", IF(LEN(LEFT(AS43,4))&lt;&gt;4,"","N"))</f>
        <v>Y</v>
      </c>
      <c r="AU43" s="52" t="str">
        <f>IFERROR(VLOOKUP(A43,MapGrantsTbl[],5, FALSE),"")</f>
        <v>1794</v>
      </c>
      <c r="AV43" s="52" t="str">
        <f>IF(L43=AU43,"Y", IF(LEN(LEFT(AU43,4))&lt;&gt;4,"","N"))</f>
        <v>N</v>
      </c>
    </row>
    <row r="44" spans="1:48" ht="86.4" x14ac:dyDescent="0.55000000000000004">
      <c r="A44" s="46" t="s">
        <v>8472</v>
      </c>
      <c r="B44" s="47" t="str">
        <f>IFERROR(VLOOKUP(A44,MapGrantsTbl[Short Name], 1, FALSE),IFERROR(VLOOKUP(A44,MapGrantsTbl[Other Map Grant Name],1,FALSE),""))</f>
        <v>ADDITION TO NEW YEARS GIFT</v>
      </c>
      <c r="C44" s="46" t="s">
        <v>5622</v>
      </c>
      <c r="D44" s="46" t="str">
        <f>IF(ISBLANK(C44),"",IFERROR(RIGHT(C44,LEN(C44)-FIND(",",C44)) &amp; " " &amp; LEFT(C44,1) &amp; LOWER(MID(C44,2, FIND(",",C44)-2)),""))</f>
        <v xml:space="preserve"> John Dorsey</v>
      </c>
      <c r="E44" s="81" t="s">
        <v>9894</v>
      </c>
      <c r="F44" s="81" t="str">
        <f>RIGHT(E44,4)</f>
        <v>1722</v>
      </c>
      <c r="G44" s="81" t="str">
        <f>IF(ISBLANK(E44),"",F44&amp;"-"&amp;RIGHT("00" &amp; SUBSTITUTE(LEFT(E44,2),"/",""),2))</f>
        <v>1722-12</v>
      </c>
      <c r="H44" s="46" t="s">
        <v>3541</v>
      </c>
      <c r="I44" s="46" t="str">
        <f>IFERROR(RIGHT(H44,LEN(H44)-FIND(",",H44)) &amp; " " &amp; LEFT(H44,1) &amp; LOWER(MID(H44,2, FIND(",",H44)-2)),"")</f>
        <v xml:space="preserve"> Caleb  Dorsey</v>
      </c>
      <c r="J44" s="47" t="str">
        <f>H44</f>
        <v xml:space="preserve">DORSEY, Caleb </v>
      </c>
      <c r="K44" s="46" t="s">
        <v>5180</v>
      </c>
      <c r="L44" s="42" t="str">
        <f>RIGHT(K44,4)</f>
        <v>1730</v>
      </c>
      <c r="M44" s="143" t="str">
        <f>IF(ISBLANK(K44),"",L44&amp;"-"&amp;
IF(LEFT(K44,3)="Feb","02",
IF(LEFT(K44,3)="Mar","03",
IF(LEFT(K44,3)="Apr","04",
IF(LEFT(K44,3)="May","05",
IF(LEFT(K44,3)="Jun","06",
IF(LEFT(K44,3)="Jul","07",
IF(LEFT(K44,3)="Aug","08",
IF(LEFT(K44,3)="Sep","09",
IF(LEFT(K44,3)="Oct","10",
IF(LEFT(K44,3)="Nov","11",
IF(LEFT(K44,3)="Dec","12","01"))))))))))))</f>
        <v>1730-03</v>
      </c>
      <c r="N44" s="44" t="s">
        <v>5668</v>
      </c>
      <c r="O44" s="43" t="s">
        <v>3959</v>
      </c>
      <c r="P44" s="43" t="s">
        <v>136</v>
      </c>
      <c r="Q44" s="43">
        <v>210</v>
      </c>
      <c r="R44" s="46" t="s">
        <v>5816</v>
      </c>
      <c r="S44" s="44" t="s">
        <v>5818</v>
      </c>
      <c r="T44" s="44" t="str">
        <f>V44</f>
        <v>Addition To New Years Gift</v>
      </c>
      <c r="U44" s="44"/>
      <c r="V44" s="35" t="s">
        <v>8817</v>
      </c>
      <c r="W44" s="35" t="s">
        <v>9893</v>
      </c>
      <c r="X44" s="34"/>
      <c r="Y44" s="45" t="str">
        <f>IFERROR(LEFT(J44, FIND(",",J44)-1),"")</f>
        <v>DORSEY</v>
      </c>
      <c r="Z44" s="45"/>
      <c r="AA44" s="45" t="str">
        <f>IF(ISBLANK(E44),"","Surveyed "&amp;E44)  &amp; IF(ISBLANK(C44),"", " by " &amp;TRIM(D44)) &amp; IF(ISBLANK(E44),"","; ") &amp; IF(ISBLANK(K44),"","Patented in " &amp; K44)  &amp; IF(ISBLANK(H44),"", " by " &amp; TRIM(I44)) &amp; IF(ISBLANK(Q44),"",IF(Q44=0,""," for " &amp; Q44 &amp; " acres")) &amp; IF(ISBLANK(S44),""," repatented as " &amp; S44) &amp; IF(ISBLANK(R44),"", "; " &amp; R44) &amp; IF(ISBLANK(X44),"", ".  " &amp; X44&amp;".")</f>
        <v>Surveyed 12/8/1722 by John Dorsey; Patented in Mar 1730 by Caleb Dorsey for 210 acres repatented as Addition To New Year's Gift Resurveyed; in Baltimore County "between Elk Ridge and the easternmost main branch of Patuxent River" adjoining New Year's Gift, survey done Dec 1722 but patent was denied the first time</v>
      </c>
      <c r="AB44" s="52" t="str">
        <f>IF(IFERROR(FIND("-",A44),0)=0,SUBSTITUTE(A44,"'",""),SUBSTITUTE(LEFT(A44,FIND("-",A44)-2),"'",""))</f>
        <v>ADDITION TO NEW YEARS GIFT</v>
      </c>
      <c r="AC44" s="55" t="str">
        <f>SUBSTITUTE(A44,"'","")</f>
        <v>ADDITION TO NEW YEARS GIFT</v>
      </c>
      <c r="AD44" s="52" t="str">
        <f>IFERROR(VLOOKUP(A44,MapGrantsTbl[], 5, FALSE),"")</f>
        <v>1722</v>
      </c>
      <c r="AE44" s="52" t="str">
        <f>IF(L44=AD44,"Y", IF(LEFT(AD44,1)&lt;&gt;"1","","N"))</f>
        <v>N</v>
      </c>
      <c r="AF44" s="52" t="str">
        <f>IFERROR(VLOOKUP(A44,MapGrantsTbl[], 3, FALSE),"")</f>
        <v>Surveyed 12/8/1722 by John Dorsey; Patented in Mar 1730 by Caleb Dorsey for 210 acres repatented as Addition To New Year's Gift Resurveyed; in Baltimore County "between Elk Ridge and the easternmost main branch of Patuxent River" adjoining New Year's Gift, survey done Dec 1722 but patent was denied the first time</v>
      </c>
      <c r="AG44" s="52" t="str">
        <f>IF(AA44=AF44,"Y", IF(LEN(LEFT(AF44,4))&lt;&gt;4,"","N"))</f>
        <v>Y</v>
      </c>
      <c r="AH44" s="52" t="s">
        <v>11992</v>
      </c>
      <c r="AI44" s="52" t="s">
        <v>7845</v>
      </c>
      <c r="AJ44" s="52" t="s">
        <v>6644</v>
      </c>
      <c r="AK44" s="52"/>
      <c r="AL44" s="71">
        <v>-6</v>
      </c>
      <c r="AM44" s="71">
        <f>IFERROR(VLOOKUP(A44,Platted[],2,FALSE),"")</f>
        <v>294</v>
      </c>
      <c r="AN44" s="52"/>
      <c r="AO44" s="52"/>
      <c r="AP44" s="52"/>
      <c r="AQ44" s="52" t="str">
        <f>IFERROR(VLOOKUP(A44,MapGrantsTbl[], 5, FALSE),"")</f>
        <v>1722</v>
      </c>
      <c r="AR44" s="52" t="str">
        <f>IF(L44=AQ44,"Y", IF(LEN(LEFT(AQ44,4))&lt;&gt;4,"","N"))</f>
        <v>N</v>
      </c>
      <c r="AS44" s="52" t="str">
        <f>IFERROR(VLOOKUP(A44,MapGrantsTbl[],3, FALSE),"")</f>
        <v>Surveyed 12/8/1722 by John Dorsey; Patented in Mar 1730 by Caleb Dorsey for 210 acres repatented as Addition To New Year's Gift Resurveyed; in Baltimore County "between Elk Ridge and the easternmost main branch of Patuxent River" adjoining New Year's Gift, survey done Dec 1722 but patent was denied the first time</v>
      </c>
      <c r="AT44" s="52" t="str">
        <f>IF(AA44=AS44,"Y", IF(LEN(LEFT(AS44,4))&lt;&gt;4,"","N"))</f>
        <v>Y</v>
      </c>
      <c r="AU44" s="52" t="str">
        <f>IFERROR(VLOOKUP(A44,MapGrantsTbl[],5, FALSE),"")</f>
        <v>1722</v>
      </c>
      <c r="AV44" s="52" t="str">
        <f>IF(L44=AU44,"Y", IF(LEN(LEFT(AU44,4))&lt;&gt;4,"","N"))</f>
        <v>N</v>
      </c>
    </row>
    <row r="45" spans="1:48" ht="72" x14ac:dyDescent="0.55000000000000004">
      <c r="A45" s="43" t="s">
        <v>8473</v>
      </c>
      <c r="B45" s="47" t="str">
        <f>IFERROR(VLOOKUP(A45,MapGrantsTbl[Short Name], 1, FALSE),IFERROR(VLOOKUP(A45,MapGrantsTbl[Other Map Grant Name],1,FALSE),""))</f>
        <v/>
      </c>
      <c r="C45" s="46" t="s">
        <v>4919</v>
      </c>
      <c r="D45" s="46" t="str">
        <f>IF(ISBLANK(C45),"",IFERROR(RIGHT(C45,LEN(C45)-FIND(",",C45)) &amp; " " &amp; LEFT(C45,1) &amp; LOWER(MID(C45,2, FIND(",",C45)-2)),""))</f>
        <v xml:space="preserve"> Richard Shipley</v>
      </c>
      <c r="E45" s="81" t="s">
        <v>9891</v>
      </c>
      <c r="F45" s="81" t="str">
        <f>RIGHT(E45,4)</f>
        <v>1753</v>
      </c>
      <c r="G45" s="81" t="str">
        <f>IF(ISBLANK(E45),"",F45&amp;"-"&amp;RIGHT("00" &amp; SUBSTITUTE(LEFT(E45,2),"/",""),2))</f>
        <v>1753-11</v>
      </c>
      <c r="H45" s="46" t="s">
        <v>3596</v>
      </c>
      <c r="I45" s="46" t="str">
        <f>IFERROR(RIGHT(H45,LEN(H45)-FIND(",",H45)) &amp; " " &amp; LEFT(H45,1) &amp; LOWER(MID(H45,2, FIND(",",H45)-2)),"")</f>
        <v xml:space="preserve"> Edward  Dorsey</v>
      </c>
      <c r="J45" s="47" t="str">
        <f>H45</f>
        <v xml:space="preserve">DORSEY, Edward </v>
      </c>
      <c r="K45" s="46" t="s">
        <v>3737</v>
      </c>
      <c r="L45" s="42" t="str">
        <f>RIGHT(K45,4)</f>
        <v>1754</v>
      </c>
      <c r="M45" s="143" t="str">
        <f>IF(ISBLANK(K45),"",L45&amp;"-"&amp;
IF(LEFT(K45,3)="Feb","02",
IF(LEFT(K45,3)="Mar","03",
IF(LEFT(K45,3)="Apr","04",
IF(LEFT(K45,3)="May","05",
IF(LEFT(K45,3)="Jun","06",
IF(LEFT(K45,3)="Jul","07",
IF(LEFT(K45,3)="Aug","08",
IF(LEFT(K45,3)="Sep","09",
IF(LEFT(K45,3)="Oct","10",
IF(LEFT(K45,3)="Nov","11",
IF(LEFT(K45,3)="Dec","12","01"))))))))))))</f>
        <v>1754-11</v>
      </c>
      <c r="N45" s="44" t="s">
        <v>3961</v>
      </c>
      <c r="O45" s="43" t="s">
        <v>3959</v>
      </c>
      <c r="P45" s="43" t="s">
        <v>3970</v>
      </c>
      <c r="Q45" s="43">
        <v>272</v>
      </c>
      <c r="R45" s="46" t="s">
        <v>5819</v>
      </c>
      <c r="S45" s="34" t="s">
        <v>5447</v>
      </c>
      <c r="T45" s="44" t="s">
        <v>8817</v>
      </c>
      <c r="U45" s="44"/>
      <c r="V45" s="35" t="s">
        <v>8912</v>
      </c>
      <c r="W45" s="35" t="s">
        <v>9892</v>
      </c>
      <c r="X45" s="34"/>
      <c r="Y45" s="45" t="str">
        <f>IFERROR(LEFT(J45, FIND(",",J45)-1),"")</f>
        <v>DORSEY</v>
      </c>
      <c r="Z45" s="45"/>
      <c r="AA45" s="24" t="str">
        <f>IF(ISBLANK(E45),"","Surveyed "&amp;E45)  &amp; IF(ISBLANK(C45),"", " by " &amp;TRIM(D45)) &amp; IF(ISBLANK(E45),"","; ") &amp; IF(ISBLANK(K45),"","Patented in " &amp; K45)  &amp; IF(ISBLANK(H45),"", " by " &amp; TRIM(I45)) &amp; IF(ISBLANK(Q45),"",IF(Q45=0,""," for " &amp; Q45 &amp; " acres")) &amp; IF(ISBLANK(S45),""," repatented as " &amp; S45) &amp; IF(ISBLANK(R45),"", "; " &amp; R45) &amp; IF(ISBLANK(X45),"", ".  " &amp; X45&amp;".")</f>
        <v>Surveyed 11/30/1753 by Richard Shipley; Patented in Nov 1754 by Edward Dorsey for 272 acres repatented as New Years Gift Enlarged; adjoining Talbotts Resolution, Whittakers Chance, Bells Chance, Higgins Chance And Dorsey's Friendship</v>
      </c>
      <c r="AB45" s="52" t="str">
        <f>IF(IFERROR(FIND("-",A45),0)=0,SUBSTITUTE(A45,"'",""),SUBSTITUTE(LEFT(A45,FIND("-",A45)-2),"'",""))</f>
        <v>ADDITION TO NEW YEARS GIFT RESURVEYED</v>
      </c>
      <c r="AC45" s="55" t="str">
        <f>SUBSTITUTE(A45,"'","")</f>
        <v>ADDITION TO NEW YEARS GIFT RESURVEYED</v>
      </c>
      <c r="AD45" s="52" t="str">
        <f>IFERROR(VLOOKUP(A45,MapGrantsTbl[], 5, FALSE),"")</f>
        <v/>
      </c>
      <c r="AE45" s="52" t="str">
        <f>IF(L45=AD45,"Y", IF(LEFT(AD45,1)&lt;&gt;"1","","N"))</f>
        <v/>
      </c>
      <c r="AF45" s="52" t="str">
        <f>IFERROR(VLOOKUP(A45,MapGrantsTbl[], 3, FALSE),"")</f>
        <v/>
      </c>
      <c r="AG45" s="52" t="str">
        <f>IF(AA45=AF45,"Y", IF(LEN(LEFT(AF45,4))&lt;&gt;4,"","N"))</f>
        <v/>
      </c>
      <c r="AH45" s="52" t="s">
        <v>11992</v>
      </c>
      <c r="AI45" s="52" t="s">
        <v>7845</v>
      </c>
      <c r="AJ45" s="52" t="s">
        <v>11270</v>
      </c>
      <c r="AK45" s="52"/>
      <c r="AL45" s="71">
        <v>-5</v>
      </c>
      <c r="AM45" s="71">
        <f>IFERROR(VLOOKUP(A45,Platted[],2,FALSE),"")</f>
        <v>245</v>
      </c>
      <c r="AN45" s="52"/>
      <c r="AO45" s="52"/>
      <c r="AP45" s="52"/>
      <c r="AQ45" s="52" t="str">
        <f>IFERROR(VLOOKUP(A45,MapGrantsTbl[], 5, FALSE),"")</f>
        <v/>
      </c>
      <c r="AR45" s="52" t="str">
        <f>IF(L45=AQ45,"Y", IF(LEN(LEFT(AQ45,4))&lt;&gt;4,"","N"))</f>
        <v/>
      </c>
      <c r="AS45" s="52" t="str">
        <f>IFERROR(VLOOKUP(A45,MapGrantsTbl[],3, FALSE),"")</f>
        <v/>
      </c>
      <c r="AT45" s="52" t="str">
        <f>IF(AA45=AS45,"Y", IF(LEN(LEFT(AS45,4))&lt;&gt;4,"","N"))</f>
        <v/>
      </c>
      <c r="AU45" s="52" t="str">
        <f>IFERROR(VLOOKUP(A45,MapGrantsTbl[],5, FALSE),"")</f>
        <v/>
      </c>
      <c r="AV45" s="52" t="str">
        <f>IF(L45=AU45,"Y", IF(LEN(LEFT(AU45,4))&lt;&gt;4,"","N"))</f>
        <v/>
      </c>
    </row>
    <row r="46" spans="1:48" ht="57.6" x14ac:dyDescent="0.55000000000000004">
      <c r="A46" s="6" t="s">
        <v>5570</v>
      </c>
      <c r="B46" s="6" t="str">
        <f>IFERROR(VLOOKUP(A46,MapGrantsTbl[Short Name], 1, FALSE),IFERROR(VLOOKUP(A46,MapGrantsTbl[Other Map Grant Name],1,FALSE),""))</f>
        <v>ADDITION TO PART OF FREDERICKS BURGH</v>
      </c>
      <c r="C46" s="6" t="s">
        <v>4920</v>
      </c>
      <c r="D46" s="6" t="str">
        <f>IF(ISBLANK(C46),"",IFERROR(RIGHT(C46,LEN(C46)-FIND(",",C46)) &amp; " " &amp; LEFT(C46,1) &amp; LOWER(MID(C46,2, FIND(",",C46)-2)),""))</f>
        <v xml:space="preserve"> Orlando Griffith</v>
      </c>
      <c r="E46" s="81" t="s">
        <v>4650</v>
      </c>
      <c r="F46" s="81" t="str">
        <f>RIGHT(E46,4)</f>
        <v>1766</v>
      </c>
      <c r="G46" s="81" t="str">
        <f>IF(ISBLANK(E46),"",F46&amp;"-"&amp;RIGHT("00" &amp; SUBSTITUTE(LEFT(E46,2),"/",""),2))</f>
        <v>1766-03</v>
      </c>
      <c r="H46" s="6" t="s">
        <v>3539</v>
      </c>
      <c r="I46" s="6" t="str">
        <f>IFERROR(RIGHT(H46,LEN(H46)-FIND(",",H46)) &amp; " " &amp; LEFT(H46,1) &amp; LOWER(MID(H46,2, FIND(",",H46)-2)),"")</f>
        <v xml:space="preserve"> Benjamin  Warfield</v>
      </c>
      <c r="J46" s="6" t="str">
        <f>H46</f>
        <v xml:space="preserve">WARFIELD, Benjamin </v>
      </c>
      <c r="K46" s="6" t="s">
        <v>5167</v>
      </c>
      <c r="L46" s="8" t="str">
        <f>RIGHT(K46,4)</f>
        <v>1766</v>
      </c>
      <c r="M46" s="146" t="str">
        <f>IF(ISBLANK(K46),"",L46&amp;"-"&amp;
IF(LEFT(K46,3)="Feb","02",
IF(LEFT(K46,3)="Mar","03",
IF(LEFT(K46,3)="Apr","04",
IF(LEFT(K46,3)="May","05",
IF(LEFT(K46,3)="Jun","06",
IF(LEFT(K46,3)="Jul","07",
IF(LEFT(K46,3)="Aug","08",
IF(LEFT(K46,3)="Sep","09",
IF(LEFT(K46,3)="Oct","10",
IF(LEFT(K46,3)="Nov","11",
IF(LEFT(K46,3)="Dec","12","01"))))))))))))</f>
        <v>1766-03</v>
      </c>
      <c r="N46" s="34" t="s">
        <v>3961</v>
      </c>
      <c r="O46" s="8" t="s">
        <v>3959</v>
      </c>
      <c r="P46" s="8" t="s">
        <v>3970</v>
      </c>
      <c r="Q46" s="8">
        <v>350</v>
      </c>
      <c r="R46" s="6" t="s">
        <v>7187</v>
      </c>
      <c r="S46" s="34" t="s">
        <v>7993</v>
      </c>
      <c r="T46" s="34" t="s">
        <v>4223</v>
      </c>
      <c r="U46" s="34"/>
      <c r="V46" s="35" t="s">
        <v>5475</v>
      </c>
      <c r="W46" s="35" t="s">
        <v>11003</v>
      </c>
      <c r="X46" s="34"/>
      <c r="Y46" s="18" t="str">
        <f>IFERROR(LEFT(J46, FIND(",",J46)-1),"")</f>
        <v>WARFIELD</v>
      </c>
      <c r="Z46" s="24" t="s">
        <v>4453</v>
      </c>
      <c r="AA46" s="45" t="str">
        <f>IF(ISBLANK(E46),"","Surveyed "&amp;E46)  &amp; IF(ISBLANK(C46),"", " by " &amp;TRIM(D46)) &amp; IF(ISBLANK(E46),"","; ") &amp; IF(ISBLANK(K46),"","Patented in " &amp; K46)  &amp; IF(ISBLANK(H46),"", " by " &amp; TRIM(I46)) &amp; IF(ISBLANK(Q46),"",IF(Q46=0,""," for " &amp; Q46 &amp; " acres")) &amp; IF(ISBLANK(S46),""," repatented as " &amp; S46) &amp; IF(ISBLANK(R46),"", "; " &amp; R46) &amp; IF(ISBLANK(X46),"", ".  " &amp; X46&amp;".")</f>
        <v>Surveyed 3/3/1766 by Orlando Griffith; Patented in Mar 1766 by Benjamin Warfield for 350 acres repatented as Second Addition To Fredericksburgh; Resurvey of his part of "Fredericks Borough", he had the northern end</v>
      </c>
      <c r="AB46" s="52" t="str">
        <f>IF(IFERROR(FIND("-",A46),0)=0,SUBSTITUTE(A46,"'",""),SUBSTITUTE(LEFT(A46,FIND("-",A46)-2),"'",""))</f>
        <v>ADDITION TO PART OF FREDERICKS BURGH</v>
      </c>
      <c r="AC46" s="55" t="str">
        <f>SUBSTITUTE(A46,"'","")</f>
        <v>ADDITION TO PART OF FREDERICKS BURGH</v>
      </c>
      <c r="AD46" s="52" t="str">
        <f>IFERROR(VLOOKUP(A46,MapGrantsTbl[], 5, FALSE),"")</f>
        <v>1766</v>
      </c>
      <c r="AE46" s="52" t="str">
        <f>IF(L46=AD46,"Y", IF(LEFT(AD46,1)&lt;&gt;"1","","N"))</f>
        <v>Y</v>
      </c>
      <c r="AF46" s="52" t="str">
        <f>IFERROR(VLOOKUP(A46,MapGrantsTbl[], 3, FALSE),"")</f>
        <v>Surveyed 3/3/1766 by Orlando Griffith; Patented in Mar 1766 by Benjamin Warfield for 350 acres repatented as Second Addition To Fredericksburgh; Resurvey of his part of "Fredericks Borough", he had the northern end</v>
      </c>
      <c r="AG46" s="52" t="str">
        <f>IF(AA46=AF46,"Y", IF(LEN(LEFT(AF46,4))&lt;&gt;4,"","N"))</f>
        <v>Y</v>
      </c>
      <c r="AH46" s="52" t="s">
        <v>51</v>
      </c>
      <c r="AI46" s="52"/>
      <c r="AJ46" s="71"/>
      <c r="AK46" s="71"/>
      <c r="AL46" s="71"/>
      <c r="AM46" s="71">
        <f>IFERROR(VLOOKUP(A46,Platted[],2,FALSE),"")</f>
        <v>187</v>
      </c>
      <c r="AN46" s="52"/>
      <c r="AO46" s="52"/>
      <c r="AP46" s="52"/>
      <c r="AQ46" s="52" t="str">
        <f>IFERROR(VLOOKUP(A46,MapGrantsTbl[], 5, FALSE),"")</f>
        <v>1766</v>
      </c>
      <c r="AR46" s="52" t="str">
        <f>IF(L46=AQ46,"Y", IF(LEN(LEFT(AQ46,4))&lt;&gt;4,"","N"))</f>
        <v>Y</v>
      </c>
      <c r="AS46" s="52" t="str">
        <f>IFERROR(VLOOKUP(A46,MapGrantsTbl[],3, FALSE),"")</f>
        <v>Surveyed 3/3/1766 by Orlando Griffith; Patented in Mar 1766 by Benjamin Warfield for 350 acres repatented as Second Addition To Fredericksburgh; Resurvey of his part of "Fredericks Borough", he had the northern end</v>
      </c>
      <c r="AT46" s="52" t="str">
        <f>IF(AA46=AS46,"Y", IF(LEN(LEFT(AS46,4))&lt;&gt;4,"","N"))</f>
        <v>Y</v>
      </c>
      <c r="AU46" s="52" t="str">
        <f>IFERROR(VLOOKUP(A46,MapGrantsTbl[],5, FALSE),"")</f>
        <v>1766</v>
      </c>
      <c r="AV46" s="52" t="str">
        <f>IF(L46=AU46,"Y", IF(LEN(LEFT(AU46,4))&lt;&gt;4,"","N"))</f>
        <v>Y</v>
      </c>
    </row>
    <row r="47" spans="1:48" ht="57.6" x14ac:dyDescent="0.55000000000000004">
      <c r="A47" s="6" t="s">
        <v>3836</v>
      </c>
      <c r="B47" s="6" t="str">
        <f>IFERROR(VLOOKUP(A47,MapGrantsTbl[Short Name], 1, FALSE),IFERROR(VLOOKUP(A47,MapGrantsTbl[Other Map Grant Name],1,FALSE),""))</f>
        <v>ADDITION TO PHELPS LUCK</v>
      </c>
      <c r="C47" s="6" t="s">
        <v>5622</v>
      </c>
      <c r="D47" s="6" t="str">
        <f>IF(ISBLANK(C47),"",IFERROR(RIGHT(C47,LEN(C47)-FIND(",",C47)) &amp; " " &amp; LEFT(C47,1) &amp; LOWER(MID(C47,2, FIND(",",C47)-2)),""))</f>
        <v xml:space="preserve"> John Dorsey</v>
      </c>
      <c r="E47" s="81" t="s">
        <v>12176</v>
      </c>
      <c r="F47" s="81" t="str">
        <f>RIGHT(E47,4)</f>
        <v>1724</v>
      </c>
      <c r="G47" s="81" t="str">
        <f>IF(ISBLANK(E47),"",F47&amp;"-"&amp;RIGHT("00" &amp; SUBSTITUTE(LEFT(E47,2),"/",""),2))</f>
        <v>1724-04</v>
      </c>
      <c r="H47" s="6" t="s">
        <v>3542</v>
      </c>
      <c r="I47" s="6" t="str">
        <f>IFERROR(RIGHT(H47,LEN(H47)-FIND(",",H47)) &amp; " " &amp; LEFT(H47,1) &amp; LOWER(MID(H47,2, FIND(",",H47)-2)),"")</f>
        <v xml:space="preserve"> John  Hammond</v>
      </c>
      <c r="J47" s="6" t="str">
        <f>H47</f>
        <v xml:space="preserve">HAMMOND, John </v>
      </c>
      <c r="K47" s="6" t="s">
        <v>5229</v>
      </c>
      <c r="L47" s="8" t="str">
        <f>RIGHT(K47,4)</f>
        <v>1725</v>
      </c>
      <c r="M47" s="146" t="str">
        <f>IF(ISBLANK(K47),"",L47&amp;"-"&amp;
IF(LEFT(K47,3)="Feb","02",
IF(LEFT(K47,3)="Mar","03",
IF(LEFT(K47,3)="Apr","04",
IF(LEFT(K47,3)="May","05",
IF(LEFT(K47,3)="Jun","06",
IF(LEFT(K47,3)="Jul","07",
IF(LEFT(K47,3)="Aug","08",
IF(LEFT(K47,3)="Sep","09",
IF(LEFT(K47,3)="Oct","10",
IF(LEFT(K47,3)="Nov","11",
IF(LEFT(K47,3)="Dec","12","01"))))))))))))</f>
        <v>1725-07</v>
      </c>
      <c r="N47" s="34" t="s">
        <v>5668</v>
      </c>
      <c r="O47" s="8" t="s">
        <v>3959</v>
      </c>
      <c r="P47" s="8" t="s">
        <v>136</v>
      </c>
      <c r="Q47" s="8">
        <v>118</v>
      </c>
      <c r="R47" s="6" t="s">
        <v>5926</v>
      </c>
      <c r="S47" s="6" t="s">
        <v>7576</v>
      </c>
      <c r="T47" s="34" t="str">
        <f>V47</f>
        <v>Addition To Phelps Luck</v>
      </c>
      <c r="U47" s="34"/>
      <c r="V47" s="35" t="s">
        <v>5694</v>
      </c>
      <c r="W47" s="30" t="s">
        <v>12175</v>
      </c>
      <c r="X47" s="34"/>
      <c r="Y47" s="18" t="str">
        <f>IFERROR(LEFT(J47, FIND(",",J47)-1),"")</f>
        <v>HAMMOND</v>
      </c>
      <c r="Z47" s="24" t="s">
        <v>4455</v>
      </c>
      <c r="AA47" s="45" t="str">
        <f>IF(ISBLANK(E47),"","Surveyed "&amp;E47)  &amp; IF(ISBLANK(C47),"", " by " &amp;TRIM(D47)) &amp; IF(ISBLANK(E47),"","; ") &amp; IF(ISBLANK(K47),"","Patented in " &amp; K47)  &amp; IF(ISBLANK(H47),"", " by " &amp; TRIM(I47)) &amp; IF(ISBLANK(Q47),"",IF(Q47=0,""," for " &amp; Q47 &amp; " acres")) &amp; IF(ISBLANK(S47),""," repatented as " &amp; S47) &amp; IF(ISBLANK(R47),"", "; " &amp; R47) &amp; IF(ISBLANK(X47),"", ".  " &amp; X47&amp;".")</f>
        <v>Surveyed 4/3/1724 by John Dorsey; Patented in Jul 1725 by John Hammond for 118 acres repatented as Hammond's Elk Ridge Connection; in Baltimore County at Elk Ridge near the Elkhorn branch</v>
      </c>
      <c r="AB47" s="52" t="str">
        <f>IF(IFERROR(FIND("-",A47),0)=0,SUBSTITUTE(A47,"'",""),SUBSTITUTE(LEFT(A47,FIND("-",A47)-2),"'",""))</f>
        <v>ADDITION TO PHELPS LUCK</v>
      </c>
      <c r="AC47" s="55" t="str">
        <f>SUBSTITUTE(A47,"'","")</f>
        <v>ADDITION TO PHELPS LUCK</v>
      </c>
      <c r="AD47" s="52" t="str">
        <f>IFERROR(VLOOKUP(A47,MapGrantsTbl[], 5, FALSE),"")</f>
        <v>1724</v>
      </c>
      <c r="AE47" s="52" t="str">
        <f>IF(L47=AD47,"Y", IF(LEFT(AD47,1)&lt;&gt;"1","","N"))</f>
        <v>N</v>
      </c>
      <c r="AF47" s="52" t="str">
        <f>IFERROR(VLOOKUP(A47,MapGrantsTbl[], 3, FALSE),"")</f>
        <v>Surveyed 4/3/1724 by John Dorsey; Patented in Jul 1725 by John Hammond for 118 acres repatented as Hammond's Elk Ridge Connection; in Baltimore County at Elk Ridge near the Elkhorn branch</v>
      </c>
      <c r="AG47" s="52" t="str">
        <f>IF(AA47=AF47,"Y", IF(LEN(LEFT(AF47,4))&lt;&gt;4,"","N"))</f>
        <v>Y</v>
      </c>
      <c r="AH47" s="52" t="s">
        <v>11992</v>
      </c>
      <c r="AI47" s="52"/>
      <c r="AJ47" s="71"/>
      <c r="AK47" s="71"/>
      <c r="AL47" s="71"/>
      <c r="AM47" s="71">
        <f>IFERROR(VLOOKUP(A47,Platted[],2,FALSE),"")</f>
        <v>355</v>
      </c>
      <c r="AN47" s="52"/>
      <c r="AO47" s="52"/>
      <c r="AP47" s="52"/>
      <c r="AQ47" s="52" t="str">
        <f>IFERROR(VLOOKUP(A47,MapGrantsTbl[], 5, FALSE),"")</f>
        <v>1724</v>
      </c>
      <c r="AR47" s="52" t="str">
        <f>IF(L47=AQ47,"Y", IF(LEN(LEFT(AQ47,4))&lt;&gt;4,"","N"))</f>
        <v>N</v>
      </c>
      <c r="AS47" s="52" t="str">
        <f>IFERROR(VLOOKUP(A47,MapGrantsTbl[],3, FALSE),"")</f>
        <v>Surveyed 4/3/1724 by John Dorsey; Patented in Jul 1725 by John Hammond for 118 acres repatented as Hammond's Elk Ridge Connection; in Baltimore County at Elk Ridge near the Elkhorn branch</v>
      </c>
      <c r="AT47" s="52" t="str">
        <f>IF(AA47=AS47,"Y", IF(LEN(LEFT(AS47,4))&lt;&gt;4,"","N"))</f>
        <v>Y</v>
      </c>
      <c r="AU47" s="52" t="str">
        <f>IFERROR(VLOOKUP(A47,MapGrantsTbl[],5, FALSE),"")</f>
        <v>1724</v>
      </c>
      <c r="AV47" s="52" t="str">
        <f>IF(L47=AU47,"Y", IF(LEN(LEFT(AU47,4))&lt;&gt;4,"","N"))</f>
        <v>N</v>
      </c>
    </row>
    <row r="48" spans="1:48" ht="57.6" x14ac:dyDescent="0.55000000000000004">
      <c r="A48" s="13" t="s">
        <v>8474</v>
      </c>
      <c r="B48" s="13" t="str">
        <f>IFERROR(VLOOKUP(A48,MapGrantsTbl[Short Name], 1, FALSE),IFERROR(VLOOKUP(A48,MapGrantsTbl[Other Map Grant Name],1,FALSE),""))</f>
        <v>ADDITION TO PORTERS CARE</v>
      </c>
      <c r="C48" s="13" t="s">
        <v>4921</v>
      </c>
      <c r="D48" s="13" t="str">
        <f>IF(ISBLANK(C48),"",IFERROR(RIGHT(C48,LEN(C48)-FIND(",",C48)) &amp; " " &amp; LEFT(C48,1) &amp; LOWER(MID(C48,2, FIND(",",C48)-2)),""))</f>
        <v xml:space="preserve"> Basil Burgess</v>
      </c>
      <c r="E48" s="81" t="s">
        <v>10668</v>
      </c>
      <c r="F48" s="83" t="str">
        <f>RIGHT(E48,4)</f>
        <v>1772</v>
      </c>
      <c r="G48" s="83" t="str">
        <f>IF(ISBLANK(E48),"",F48&amp;"-"&amp;RIGHT("00" &amp; SUBSTITUTE(LEFT(E48,2),"/",""),2))</f>
        <v>1772-01</v>
      </c>
      <c r="H48" s="13" t="s">
        <v>5051</v>
      </c>
      <c r="I48" s="13" t="str">
        <f>IFERROR(RIGHT(H48,LEN(H48)-FIND(",",H48)) &amp; " " &amp; LEFT(H48,1) &amp; LOWER(MID(H48,2, FIND(",",H48)-2)),"")</f>
        <v xml:space="preserve"> Mathias Hammond</v>
      </c>
      <c r="J48" s="29" t="str">
        <f>H48</f>
        <v>HAMMOND, Mathias</v>
      </c>
      <c r="K48" s="13" t="s">
        <v>5052</v>
      </c>
      <c r="L48" s="15" t="str">
        <f>RIGHT(K48,4)</f>
        <v>1772</v>
      </c>
      <c r="M48" s="147" t="str">
        <f>IF(ISBLANK(K48),"",L48&amp;"-"&amp;
IF(LEFT(K48,3)="Feb","02",
IF(LEFT(K48,3)="Mar","03",
IF(LEFT(K48,3)="Apr","04",
IF(LEFT(K48,3)="May","05",
IF(LEFT(K48,3)="Jun","06",
IF(LEFT(K48,3)="Jul","07",
IF(LEFT(K48,3)="Aug","08",
IF(LEFT(K48,3)="Sep","09",
IF(LEFT(K48,3)="Oct","10",
IF(LEFT(K48,3)="Nov","11",
IF(LEFT(K48,3)="Dec","12","01"))))))))))))</f>
        <v>1772-05</v>
      </c>
      <c r="N48" s="34" t="s">
        <v>3961</v>
      </c>
      <c r="O48" s="8" t="s">
        <v>3959</v>
      </c>
      <c r="P48" s="10" t="s">
        <v>136</v>
      </c>
      <c r="Q48" s="8">
        <v>8</v>
      </c>
      <c r="R48" s="6" t="s">
        <v>12178</v>
      </c>
      <c r="S48" s="26"/>
      <c r="T48" s="34" t="str">
        <f>V48</f>
        <v>Addition To Porters Care</v>
      </c>
      <c r="U48" s="34" t="s">
        <v>5482</v>
      </c>
      <c r="V48" s="35" t="s">
        <v>7107</v>
      </c>
      <c r="W48" s="35" t="s">
        <v>12177</v>
      </c>
      <c r="X48" s="34"/>
      <c r="Y48" s="25" t="str">
        <f>IFERROR(LEFT(J48, FIND(",",J48)-1),"")</f>
        <v>HAMMOND</v>
      </c>
      <c r="Z48" s="25"/>
      <c r="AA48" s="45" t="str">
        <f>IF(ISBLANK(E48),"","Surveyed "&amp;E48)  &amp; IF(ISBLANK(C48),"", " by " &amp;TRIM(D48)) &amp; IF(ISBLANK(E48),"","; ") &amp; IF(ISBLANK(K48),"","Patented in " &amp; K48)  &amp; IF(ISBLANK(H48),"", " by " &amp; TRIM(I48)) &amp; IF(ISBLANK(Q48),"",IF(Q48=0,""," for " &amp; Q48 &amp; " acres")) &amp; IF(ISBLANK(S48),""," repatented as " &amp; S48) &amp; IF(ISBLANK(R48),"", "; " &amp; R48) &amp; IF(ISBLANK(X48),"", ".  " &amp; X48&amp;".")</f>
        <v>Surveyed 1/6/1772 by Basil Burgess; Patented in May 1772 by Mathias Hammond for 8 acres; "Beginning at the beginning trees of a tract or parcel of land called Hoods Hall"</v>
      </c>
      <c r="AB48" s="52" t="str">
        <f>IF(IFERROR(FIND("-",A48),0)=0,SUBSTITUTE(A48,"'",""),SUBSTITUTE(LEFT(A48,FIND("-",A48)-2),"'",""))</f>
        <v>ADDITION TO PORTERS CARE</v>
      </c>
      <c r="AC48" s="55" t="str">
        <f>SUBSTITUTE(A48,"'","")</f>
        <v>ADDITION TO PORTERS CARE</v>
      </c>
      <c r="AD48" s="52" t="str">
        <f>IFERROR(VLOOKUP(A48,MapGrantsTbl[], 5, FALSE),"")</f>
        <v>1772</v>
      </c>
      <c r="AE48" s="52" t="str">
        <f>IF(L48=AD48,"Y", IF(LEFT(AD48,1)&lt;&gt;"1","","N"))</f>
        <v>Y</v>
      </c>
      <c r="AF48" s="52" t="str">
        <f>IFERROR(VLOOKUP(A48,MapGrantsTbl[], 3, FALSE),"")</f>
        <v>Surveyed 1/6/1772 by Basil Burgess; Patented in May 1772 by Mathias Hammond for 8 acres; "Beginning at the beginning trees of a tract or parcel of land called Hoods Hall"</v>
      </c>
      <c r="AG48" s="52" t="str">
        <f>IF(AA48=AF48,"Y", IF(LEN(LEFT(AF48,4))&lt;&gt;4,"","N"))</f>
        <v>Y</v>
      </c>
      <c r="AH48" s="52" t="s">
        <v>11989</v>
      </c>
      <c r="AI48" s="52"/>
      <c r="AJ48" s="71"/>
      <c r="AK48" s="71"/>
      <c r="AL48" s="71"/>
      <c r="AM48" s="71">
        <f>IFERROR(VLOOKUP(A48,Platted[],2,FALSE),"")</f>
        <v>726</v>
      </c>
      <c r="AN48" s="52"/>
      <c r="AO48" s="52"/>
      <c r="AP48" s="52"/>
      <c r="AQ48" s="52" t="str">
        <f>IFERROR(VLOOKUP(A48,MapGrantsTbl[], 5, FALSE),"")</f>
        <v>1772</v>
      </c>
      <c r="AR48" s="52" t="str">
        <f>IF(L48=AQ48,"Y", IF(LEN(LEFT(AQ48,4))&lt;&gt;4,"","N"))</f>
        <v>Y</v>
      </c>
      <c r="AS48" s="52" t="str">
        <f>IFERROR(VLOOKUP(A48,MapGrantsTbl[],3, FALSE),"")</f>
        <v>Surveyed 1/6/1772 by Basil Burgess; Patented in May 1772 by Mathias Hammond for 8 acres; "Beginning at the beginning trees of a tract or parcel of land called Hoods Hall"</v>
      </c>
      <c r="AT48" s="52" t="str">
        <f>IF(AA48=AS48,"Y", IF(LEN(LEFT(AS48,4))&lt;&gt;4,"","N"))</f>
        <v>Y</v>
      </c>
      <c r="AU48" s="52" t="str">
        <f>IFERROR(VLOOKUP(A48,MapGrantsTbl[],5, FALSE),"")</f>
        <v>1772</v>
      </c>
      <c r="AV48" s="52" t="str">
        <f>IF(L48=AU48,"Y", IF(LEN(LEFT(AU48,4))&lt;&gt;4,"","N"))</f>
        <v>Y</v>
      </c>
    </row>
    <row r="49" spans="1:48" ht="43.2" x14ac:dyDescent="0.55000000000000004">
      <c r="A49" s="6" t="s">
        <v>3837</v>
      </c>
      <c r="B49" s="6" t="str">
        <f>IFERROR(VLOOKUP(A49,MapGrantsTbl[Short Name], 1, FALSE),IFERROR(VLOOKUP(A49,MapGrantsTbl[Other Map Grant Name],1,FALSE),""))</f>
        <v>ADDITION TO SNAP SHORT</v>
      </c>
      <c r="C49" s="6" t="s">
        <v>4919</v>
      </c>
      <c r="D49" s="6" t="str">
        <f>IF(ISBLANK(C49),"",IFERROR(RIGHT(C49,LEN(C49)-FIND(",",C49)) &amp; " " &amp; LEFT(C49,1) &amp; LOWER(MID(C49,2, FIND(",",C49)-2)),""))</f>
        <v xml:space="preserve"> Richard Shipley</v>
      </c>
      <c r="E49" s="81" t="s">
        <v>4676</v>
      </c>
      <c r="F49" s="81" t="str">
        <f>RIGHT(E49,4)</f>
        <v>1757</v>
      </c>
      <c r="G49" s="81" t="str">
        <f>IF(ISBLANK(E49),"",F49&amp;"-"&amp;RIGHT("00" &amp; SUBSTITUTE(LEFT(E49,2),"/",""),2))</f>
        <v>1757-04</v>
      </c>
      <c r="H49" s="6" t="s">
        <v>3543</v>
      </c>
      <c r="I49" s="6" t="str">
        <f>IFERROR(RIGHT(H49,LEN(H49)-FIND(",",H49)) &amp; " " &amp; LEFT(H49,1) &amp; LOWER(MID(H49,2, FIND(",",H49)-2)),"")</f>
        <v xml:space="preserve"> Robert  Israel</v>
      </c>
      <c r="J49" s="6" t="str">
        <f>H49</f>
        <v xml:space="preserve">ISRAEL, Robert </v>
      </c>
      <c r="K49" s="6" t="s">
        <v>3734</v>
      </c>
      <c r="L49" s="8" t="str">
        <f>RIGHT(K49,4)</f>
        <v>1757</v>
      </c>
      <c r="M49" s="146" t="str">
        <f>IF(ISBLANK(K49),"",L49&amp;"-"&amp;
IF(LEFT(K49,3)="Feb","02",
IF(LEFT(K49,3)="Mar","03",
IF(LEFT(K49,3)="Apr","04",
IF(LEFT(K49,3)="May","05",
IF(LEFT(K49,3)="Jun","06",
IF(LEFT(K49,3)="Jul","07",
IF(LEFT(K49,3)="Aug","08",
IF(LEFT(K49,3)="Sep","09",
IF(LEFT(K49,3)="Oct","10",
IF(LEFT(K49,3)="Nov","11",
IF(LEFT(K49,3)="Dec","12","01"))))))))))))</f>
        <v>1757-04</v>
      </c>
      <c r="N49" s="34" t="s">
        <v>3961</v>
      </c>
      <c r="O49" s="8" t="s">
        <v>3959</v>
      </c>
      <c r="P49" s="8" t="s">
        <v>136</v>
      </c>
      <c r="Q49" s="8">
        <v>12</v>
      </c>
      <c r="R49" s="6" t="s">
        <v>4946</v>
      </c>
      <c r="S49" s="34"/>
      <c r="T49" s="34" t="str">
        <f>V49</f>
        <v>Addition to Snap Short</v>
      </c>
      <c r="U49" s="34"/>
      <c r="V49" s="35" t="s">
        <v>4314</v>
      </c>
      <c r="W49" s="35" t="s">
        <v>10352</v>
      </c>
      <c r="X49" s="34"/>
      <c r="Y49" s="18" t="str">
        <f>IFERROR(LEFT(J49, FIND(",",J49)-1),"")</f>
        <v>ISRAEL</v>
      </c>
      <c r="Z49" s="24" t="s">
        <v>4456</v>
      </c>
      <c r="AA49" s="45" t="str">
        <f>IF(ISBLANK(E49),"","Surveyed "&amp;E49)  &amp; IF(ISBLANK(C49),"", " by " &amp;TRIM(D49)) &amp; IF(ISBLANK(E49),"","; ") &amp; IF(ISBLANK(K49),"","Patented in " &amp; K49)  &amp; IF(ISBLANK(H49),"", " by " &amp; TRIM(I49)) &amp; IF(ISBLANK(Q49),"",IF(Q49=0,""," for " &amp; Q49 &amp; " acres")) &amp; IF(ISBLANK(S49),""," repatented as " &amp; S49) &amp; IF(ISBLANK(R49),"", "; " &amp; R49) &amp; IF(ISBLANK(X49),"", ".  " &amp; X49&amp;".")</f>
        <v>Surveyed 4/22/1757 by Richard Shipley; Patented in Apr 1757 by Robert Israel for 12 acres; "in  the great fork of Patuxent River joining a tract of land called Snap Short"</v>
      </c>
      <c r="AB49" s="52" t="str">
        <f>IF(IFERROR(FIND("-",A49),0)=0,SUBSTITUTE(A49,"'",""),SUBSTITUTE(LEFT(A49,FIND("-",A49)-2),"'",""))</f>
        <v>ADDITION TO SNAP SHORT</v>
      </c>
      <c r="AC49" s="55" t="str">
        <f>SUBSTITUTE(A49,"'","")</f>
        <v>ADDITION TO SNAP SHORT</v>
      </c>
      <c r="AD49" s="52" t="str">
        <f>IFERROR(VLOOKUP(A49,MapGrantsTbl[], 5, FALSE),"")</f>
        <v>1757</v>
      </c>
      <c r="AE49" s="52" t="str">
        <f>IF(L49=AD49,"Y", IF(LEFT(AD49,1)&lt;&gt;"1","","N"))</f>
        <v>Y</v>
      </c>
      <c r="AF49" s="52" t="str">
        <f>IFERROR(VLOOKUP(A49,MapGrantsTbl[], 3, FALSE),"")</f>
        <v>Surveyed 4/22/1757 by Richard Shipley; Patented in Apr 1757 by Robert Israel for 12 acres; "in  the great fork of Patuxent River joining a tract of land called Snap Short"</v>
      </c>
      <c r="AG49" s="52" t="str">
        <f>IF(AA49=AF49,"Y", IF(LEN(LEFT(AF49,4))&lt;&gt;4,"","N"))</f>
        <v>Y</v>
      </c>
      <c r="AH49" s="52" t="s">
        <v>36</v>
      </c>
      <c r="AI49" s="52" t="s">
        <v>7845</v>
      </c>
      <c r="AJ49" s="52" t="s">
        <v>4156</v>
      </c>
      <c r="AK49" s="52"/>
      <c r="AL49" s="71">
        <v>0</v>
      </c>
      <c r="AM49" s="71">
        <f>IFERROR(VLOOKUP(A49,Platted[],2,FALSE),"")</f>
        <v>703</v>
      </c>
      <c r="AN49" s="52"/>
      <c r="AO49" s="52"/>
      <c r="AP49" s="52"/>
      <c r="AQ49" s="52" t="str">
        <f>IFERROR(VLOOKUP(A49,MapGrantsTbl[], 5, FALSE),"")</f>
        <v>1757</v>
      </c>
      <c r="AR49" s="52" t="str">
        <f>IF(L49=AQ49,"Y", IF(LEN(LEFT(AQ49,4))&lt;&gt;4,"","N"))</f>
        <v>Y</v>
      </c>
      <c r="AS49" s="52" t="str">
        <f>IFERROR(VLOOKUP(A49,MapGrantsTbl[],3, FALSE),"")</f>
        <v>Surveyed 4/22/1757 by Richard Shipley; Patented in Apr 1757 by Robert Israel for 12 acres; "in  the great fork of Patuxent River joining a tract of land called Snap Short"</v>
      </c>
      <c r="AT49" s="52" t="str">
        <f>IF(AA49=AS49,"Y", IF(LEN(LEFT(AS49,4))&lt;&gt;4,"","N"))</f>
        <v>Y</v>
      </c>
      <c r="AU49" s="52" t="str">
        <f>IFERROR(VLOOKUP(A49,MapGrantsTbl[],5, FALSE),"")</f>
        <v>1757</v>
      </c>
      <c r="AV49" s="52" t="str">
        <f>IF(L49=AU49,"Y", IF(LEN(LEFT(AU49,4))&lt;&gt;4,"","N"))</f>
        <v>Y</v>
      </c>
    </row>
    <row r="50" spans="1:48" ht="43.2" x14ac:dyDescent="0.55000000000000004">
      <c r="A50" s="46" t="s">
        <v>7153</v>
      </c>
      <c r="B50" s="47" t="str">
        <f>IFERROR(VLOOKUP(A50,MapGrantsTbl[Short Name], 1, FALSE),IFERROR(VLOOKUP(A50,MapGrantsTbl[Other Map Grant Name],1,FALSE),""))</f>
        <v>ADDITION TO STONEY HILL</v>
      </c>
      <c r="C50" s="46" t="s">
        <v>4921</v>
      </c>
      <c r="D50" s="46" t="str">
        <f>IF(ISBLANK(C50),"",IFERROR(RIGHT(C50,LEN(C50)-FIND(",",C50)) &amp; " " &amp; LEFT(C50,1) &amp; LOWER(MID(C50,2, FIND(",",C50)-2)),""))</f>
        <v xml:space="preserve"> Basil Burgess</v>
      </c>
      <c r="E50" s="81" t="s">
        <v>11584</v>
      </c>
      <c r="F50" s="82" t="str">
        <f>RIGHT(E50,4)</f>
        <v>1773</v>
      </c>
      <c r="G50" s="82" t="str">
        <f>IF(ISBLANK(E50),"",F50&amp;"-"&amp;RIGHT("00" &amp; SUBSTITUTE(LEFT(E50,2),"/",""),2))</f>
        <v>1773-04</v>
      </c>
      <c r="H50" s="46" t="s">
        <v>7155</v>
      </c>
      <c r="I50" s="46" t="str">
        <f>IFERROR(RIGHT(H50,LEN(H50)-FIND(",",H50)) &amp; " " &amp; LEFT(H50,1) &amp; LOWER(MID(H50,2, FIND(",",H50)-2)),"")</f>
        <v xml:space="preserve"> Samuel Dorsey</v>
      </c>
      <c r="J50" s="47" t="str">
        <f>H50</f>
        <v>DORSEY, Samuel</v>
      </c>
      <c r="K50" s="46" t="s">
        <v>7151</v>
      </c>
      <c r="L50" s="42" t="str">
        <f>RIGHT(K50,4)</f>
        <v>1774</v>
      </c>
      <c r="M50" s="143" t="str">
        <f>IF(ISBLANK(K50),"",L50&amp;"-"&amp;
IF(LEFT(K50,3)="Feb","02",
IF(LEFT(K50,3)="Mar","03",
IF(LEFT(K50,3)="Apr","04",
IF(LEFT(K50,3)="May","05",
IF(LEFT(K50,3)="Jun","06",
IF(LEFT(K50,3)="Jul","07",
IF(LEFT(K50,3)="Aug","08",
IF(LEFT(K50,3)="Sep","09",
IF(LEFT(K50,3)="Oct","10",
IF(LEFT(K50,3)="Nov","11",
IF(LEFT(K50,3)="Dec","12","01"))))))))))))</f>
        <v>1774-05</v>
      </c>
      <c r="N50" s="44" t="s">
        <v>3961</v>
      </c>
      <c r="O50" s="43" t="s">
        <v>3959</v>
      </c>
      <c r="P50" s="43" t="s">
        <v>136</v>
      </c>
      <c r="Q50" s="43">
        <v>19.5</v>
      </c>
      <c r="R50" s="46" t="s">
        <v>7156</v>
      </c>
      <c r="S50" s="44"/>
      <c r="T50" s="45" t="str">
        <f>V50</f>
        <v>Addition To Stoney Hill</v>
      </c>
      <c r="U50" s="44"/>
      <c r="V50" s="35" t="s">
        <v>7154</v>
      </c>
      <c r="W50" s="35" t="s">
        <v>12124</v>
      </c>
      <c r="X50" s="34"/>
      <c r="Y50" s="45" t="str">
        <f>IFERROR(LEFT(J50, FIND(",",J50)-1),"")</f>
        <v>DORSEY</v>
      </c>
      <c r="Z50" s="45"/>
      <c r="AA50" s="45" t="str">
        <f>IF(ISBLANK(E50),"","Surveyed "&amp;E50)  &amp; IF(ISBLANK(C50),"", " by " &amp;TRIM(D50)) &amp; IF(ISBLANK(E50),"","; ") &amp; IF(ISBLANK(K50),"","Patented in " &amp; K50)  &amp; IF(ISBLANK(H50),"", " by " &amp; TRIM(I50)) &amp; IF(ISBLANK(Q50),"",IF(Q50=0,""," for " &amp; Q50 &amp; " acres")) &amp; IF(ISBLANK(S50),""," repatented as " &amp; S50) &amp; IF(ISBLANK(R50),"", "; " &amp; R50) &amp; IF(ISBLANK(X50),"", ".  " &amp; X50&amp;".")</f>
        <v>Surveyed 4/29/1773 by Basil Burgess; Patented in May 1774 by Samuel Dorsey for 19.5 acres; Surrounds Stoney Hill patented by Robert Barnes</v>
      </c>
      <c r="AB50" s="45" t="str">
        <f>IF(IFERROR(FIND("-",A50),0)=0,SUBSTITUTE(A50,"'",""),SUBSTITUTE(LEFT(A50,FIND("-",A50)-2),"'",""))</f>
        <v>ADDITION TO STONEY HILL</v>
      </c>
      <c r="AC50" s="45" t="str">
        <f>SUBSTITUTE(A50,"'","")</f>
        <v>ADDITION TO STONEY HILL</v>
      </c>
      <c r="AD50" s="45" t="str">
        <f>IFERROR(VLOOKUP(A50,MapGrantsTbl[], 5, FALSE),"")</f>
        <v>1773</v>
      </c>
      <c r="AE50" s="45" t="str">
        <f>IF(L50=AD50,"Y", IF(LEFT(AD50,1)&lt;&gt;"1","","N"))</f>
        <v>N</v>
      </c>
      <c r="AF50" s="45" t="str">
        <f>IFERROR(VLOOKUP(A50,MapGrantsTbl[], 3, FALSE),"")</f>
        <v>Surveyed 4/29/1773 by Basil Burgess; Patented in May 1774 by Samuel Dorsey for 19.5 acres; Surrounds Stoney Hill patented by Robert Barnes</v>
      </c>
      <c r="AG50" s="45" t="str">
        <f>IF(AA50=AF50,"Y", IF(LEN(LEFT(AF50,4))&lt;&gt;4,"","N"))</f>
        <v>Y</v>
      </c>
      <c r="AH50" s="33" t="s">
        <v>396</v>
      </c>
      <c r="AI50" s="45"/>
      <c r="AJ50" s="71"/>
      <c r="AK50" s="71"/>
      <c r="AL50" s="71"/>
      <c r="AM50" s="71">
        <f>IFERROR(VLOOKUP(A50,Platted[],2,FALSE),"")</f>
        <v>674</v>
      </c>
      <c r="AN50" s="52"/>
      <c r="AO50" s="52"/>
      <c r="AP50" s="52"/>
      <c r="AQ50" s="52" t="str">
        <f>IFERROR(VLOOKUP(A50,MapGrantsTbl[], 5, FALSE),"")</f>
        <v>1773</v>
      </c>
      <c r="AR50" s="52" t="str">
        <f>IF(L50=AQ50,"Y", IF(LEN(LEFT(AQ50,4))&lt;&gt;4,"","N"))</f>
        <v>N</v>
      </c>
      <c r="AS50" s="52" t="str">
        <f>IFERROR(VLOOKUP(A50,MapGrantsTbl[],3, FALSE),"")</f>
        <v>Surveyed 4/29/1773 by Basil Burgess; Patented in May 1774 by Samuel Dorsey for 19.5 acres; Surrounds Stoney Hill patented by Robert Barnes</v>
      </c>
      <c r="AT50" s="52" t="str">
        <f>IF(AA50=AS50,"Y", IF(LEN(LEFT(AS50,4))&lt;&gt;4,"","N"))</f>
        <v>Y</v>
      </c>
      <c r="AU50" s="52" t="str">
        <f>IFERROR(VLOOKUP(A50,MapGrantsTbl[],5, FALSE),"")</f>
        <v>1773</v>
      </c>
      <c r="AV50" s="52" t="str">
        <f>IF(L50=AU50,"Y", IF(LEN(LEFT(AU50,4))&lt;&gt;4,"","N"))</f>
        <v>N</v>
      </c>
    </row>
    <row r="51" spans="1:48" ht="57.6" x14ac:dyDescent="0.55000000000000004">
      <c r="A51" s="46" t="s">
        <v>7116</v>
      </c>
      <c r="B51" s="47" t="str">
        <f>IFERROR(VLOOKUP(A51,MapGrantsTbl[Short Name], 1, FALSE),IFERROR(VLOOKUP(A51,MapGrantsTbl[Other Map Grant Name],1,FALSE),""))</f>
        <v>ADDITION TO STORE HOUSE HILL</v>
      </c>
      <c r="C51" s="46" t="s">
        <v>4921</v>
      </c>
      <c r="D51" s="46" t="str">
        <f>IF(ISBLANK(C51),"",IFERROR(RIGHT(C51,LEN(C51)-FIND(",",C51)) &amp; " " &amp; LEFT(C51,1) &amp; LOWER(MID(C51,2, FIND(",",C51)-2)),""))</f>
        <v xml:space="preserve"> Basil Burgess</v>
      </c>
      <c r="E51" s="81" t="s">
        <v>10617</v>
      </c>
      <c r="F51" s="82" t="str">
        <f>RIGHT(E51,4)</f>
        <v>1771</v>
      </c>
      <c r="G51" s="82" t="str">
        <f>IF(ISBLANK(E51),"",F51&amp;"-"&amp;RIGHT("00" &amp; SUBSTITUTE(LEFT(E51,2),"/",""),2))</f>
        <v>1771-01</v>
      </c>
      <c r="H51" s="46" t="s">
        <v>3571</v>
      </c>
      <c r="I51" s="46" t="str">
        <f>IFERROR(RIGHT(H51,LEN(H51)-FIND(",",H51)) &amp; " " &amp; LEFT(H51,1) &amp; LOWER(MID(H51,2, FIND(",",H51)-2)),"")</f>
        <v xml:space="preserve"> John  Hood</v>
      </c>
      <c r="J51" s="47" t="str">
        <f>H51</f>
        <v xml:space="preserve">HOOD, John </v>
      </c>
      <c r="K51" s="46" t="s">
        <v>5052</v>
      </c>
      <c r="L51" s="42" t="str">
        <f>RIGHT(K51,4)</f>
        <v>1772</v>
      </c>
      <c r="M51" s="143" t="str">
        <f>IF(ISBLANK(K51),"",L51&amp;"-"&amp;
IF(LEFT(K51,3)="Feb","02",
IF(LEFT(K51,3)="Mar","03",
IF(LEFT(K51,3)="Apr","04",
IF(LEFT(K51,3)="May","05",
IF(LEFT(K51,3)="Jun","06",
IF(LEFT(K51,3)="Jul","07",
IF(LEFT(K51,3)="Aug","08",
IF(LEFT(K51,3)="Sep","09",
IF(LEFT(K51,3)="Oct","10",
IF(LEFT(K51,3)="Nov","11",
IF(LEFT(K51,3)="Dec","12","01"))))))))))))</f>
        <v>1772-05</v>
      </c>
      <c r="N51" s="44" t="s">
        <v>3961</v>
      </c>
      <c r="O51" s="43" t="s">
        <v>3959</v>
      </c>
      <c r="P51" s="43" t="s">
        <v>136</v>
      </c>
      <c r="Q51" s="43">
        <v>6.5</v>
      </c>
      <c r="R51" s="46" t="s">
        <v>7118</v>
      </c>
      <c r="S51" s="44"/>
      <c r="T51" s="45" t="str">
        <f>V51</f>
        <v>Addition To Store House Hill</v>
      </c>
      <c r="U51" s="44"/>
      <c r="V51" s="35" t="s">
        <v>7117</v>
      </c>
      <c r="W51" s="35" t="s">
        <v>12123</v>
      </c>
      <c r="X51" s="34"/>
      <c r="Y51" s="45" t="str">
        <f>IFERROR(LEFT(J51, FIND(",",J51)-1),"")</f>
        <v>HOOD</v>
      </c>
      <c r="Z51" s="45"/>
      <c r="AA51" s="45" t="str">
        <f>IF(ISBLANK(E51),"","Surveyed "&amp;E51)  &amp; IF(ISBLANK(C51),"", " by " &amp;TRIM(D51)) &amp; IF(ISBLANK(E51),"","; ") &amp; IF(ISBLANK(K51),"","Patented in " &amp; K51)  &amp; IF(ISBLANK(H51),"", " by " &amp; TRIM(I51)) &amp; IF(ISBLANK(Q51),"",IF(Q51=0,""," for " &amp; Q51 &amp; " acres")) &amp; IF(ISBLANK(S51),""," repatented as " &amp; S51) &amp; IF(ISBLANK(R51),"", "; " &amp; R51) &amp; IF(ISBLANK(X51),"", ".  " &amp; X51&amp;".")</f>
        <v>Surveyed 1/24/1771 by Basil Burgess; Patented in May 1772 by John Hood for 6.5 acres; "Beginning at the end of the fourth course of a tract or parcel of land called Store House Hill"</v>
      </c>
      <c r="AB51" s="45" t="str">
        <f>IF(IFERROR(FIND("-",A51),0)=0,SUBSTITUTE(A51,"'",""),SUBSTITUTE(LEFT(A51,FIND("-",A51)-2),"'",""))</f>
        <v>ADDITION TO STORE HOUSE HILL</v>
      </c>
      <c r="AC51" s="45" t="str">
        <f>SUBSTITUTE(A51,"'","")</f>
        <v>ADDITION TO STORE HOUSE HILL</v>
      </c>
      <c r="AD51" s="45" t="str">
        <f>IFERROR(VLOOKUP(A51,MapGrantsTbl[], 5, FALSE),"")</f>
        <v>1771</v>
      </c>
      <c r="AE51" s="45" t="str">
        <f>IF(L51=AD51,"Y", IF(LEFT(AD51,1)&lt;&gt;"1","","N"))</f>
        <v>N</v>
      </c>
      <c r="AF51" s="45" t="str">
        <f>IFERROR(VLOOKUP(A51,MapGrantsTbl[], 3, FALSE),"")</f>
        <v>Surveyed 1/24/1771 by Basil Burgess; Patented in May 1772 by John Hood for 6.5 acres; "Beginning at the end of the fourth course of a tract or parcel of land called Store House Hill"</v>
      </c>
      <c r="AG51" s="45" t="str">
        <f>IF(AA51=AF51,"Y", IF(LEN(LEFT(AF51,4))&lt;&gt;4,"","N"))</f>
        <v>Y</v>
      </c>
      <c r="AH51" s="33" t="s">
        <v>198</v>
      </c>
      <c r="AI51" s="45"/>
      <c r="AJ51" s="71"/>
      <c r="AK51" s="71"/>
      <c r="AL51" s="71"/>
      <c r="AM51" s="71">
        <f>IFERROR(VLOOKUP(A51,Platted[],2,FALSE),"")</f>
        <v>735</v>
      </c>
      <c r="AN51" s="52"/>
      <c r="AO51" s="52"/>
      <c r="AP51" s="52"/>
      <c r="AQ51" s="52" t="str">
        <f>IFERROR(VLOOKUP(A51,MapGrantsTbl[], 5, FALSE),"")</f>
        <v>1771</v>
      </c>
      <c r="AR51" s="52" t="str">
        <f>IF(L51=AQ51,"Y", IF(LEN(LEFT(AQ51,4))&lt;&gt;4,"","N"))</f>
        <v>N</v>
      </c>
      <c r="AS51" s="52" t="str">
        <f>IFERROR(VLOOKUP(A51,MapGrantsTbl[],3, FALSE),"")</f>
        <v>Surveyed 1/24/1771 by Basil Burgess; Patented in May 1772 by John Hood for 6.5 acres; "Beginning at the end of the fourth course of a tract or parcel of land called Store House Hill"</v>
      </c>
      <c r="AT51" s="52" t="str">
        <f>IF(AA51=AS51,"Y", IF(LEN(LEFT(AS51,4))&lt;&gt;4,"","N"))</f>
        <v>Y</v>
      </c>
      <c r="AU51" s="52" t="str">
        <f>IFERROR(VLOOKUP(A51,MapGrantsTbl[],5, FALSE),"")</f>
        <v>1771</v>
      </c>
      <c r="AV51" s="52" t="str">
        <f>IF(L51=AU51,"Y", IF(LEN(LEFT(AU51,4))&lt;&gt;4,"","N"))</f>
        <v>N</v>
      </c>
    </row>
    <row r="52" spans="1:48" ht="72" x14ac:dyDescent="0.55000000000000004">
      <c r="A52" s="13" t="s">
        <v>5526</v>
      </c>
      <c r="B52" s="29" t="str">
        <f>IFERROR(VLOOKUP(A52,MapGrantsTbl[Short Name], 1, FALSE),IFERROR(VLOOKUP(A52,MapGrantsTbl[Other Map Grant Name],1,FALSE),""))</f>
        <v>ADDITION TO THE GROVE</v>
      </c>
      <c r="C52" s="13" t="s">
        <v>4919</v>
      </c>
      <c r="D52" s="13" t="str">
        <f>IF(ISBLANK(C52),"",IFERROR(RIGHT(C52,LEN(C52)-FIND(",",C52)) &amp; " " &amp; LEFT(C52,1) &amp; LOWER(MID(C52,2, FIND(",",C52)-2)),""))</f>
        <v xml:space="preserve"> Richard Shipley</v>
      </c>
      <c r="E52" s="81" t="s">
        <v>12125</v>
      </c>
      <c r="F52" s="83" t="str">
        <f>RIGHT(E52,4)</f>
        <v>1753</v>
      </c>
      <c r="G52" s="83" t="str">
        <f>IF(ISBLANK(E52),"",F52&amp;"-"&amp;RIGHT("00" &amp; SUBSTITUTE(LEFT(E52,2),"/",""),2))</f>
        <v>1753-07</v>
      </c>
      <c r="H52" s="13" t="s">
        <v>5528</v>
      </c>
      <c r="I52" s="13" t="str">
        <f>IFERROR(RIGHT(H52,LEN(H52)-FIND(",",H52)) &amp; " " &amp; LEFT(H52,1) &amp; LOWER(MID(H52,2, FIND(",",H52)-2)),"")</f>
        <v xml:space="preserve"> Peter Shipley</v>
      </c>
      <c r="J52" s="29" t="str">
        <f>H52</f>
        <v>SHIPLEY, Peter</v>
      </c>
      <c r="K52" s="13" t="s">
        <v>5203</v>
      </c>
      <c r="L52" s="15" t="str">
        <f>RIGHT(K52,4)</f>
        <v>1762</v>
      </c>
      <c r="M52" s="147" t="str">
        <f>IF(ISBLANK(K52),"",L52&amp;"-"&amp;
IF(LEFT(K52,3)="Feb","02",
IF(LEFT(K52,3)="Mar","03",
IF(LEFT(K52,3)="Apr","04",
IF(LEFT(K52,3)="May","05",
IF(LEFT(K52,3)="Jun","06",
IF(LEFT(K52,3)="Jul","07",
IF(LEFT(K52,3)="Aug","08",
IF(LEFT(K52,3)="Sep","09",
IF(LEFT(K52,3)="Oct","10",
IF(LEFT(K52,3)="Nov","11",
IF(LEFT(K52,3)="Dec","12","01"))))))))))))</f>
        <v>1762-09</v>
      </c>
      <c r="N52" s="34" t="s">
        <v>3961</v>
      </c>
      <c r="O52" s="10" t="s">
        <v>3959</v>
      </c>
      <c r="P52" s="10" t="s">
        <v>3970</v>
      </c>
      <c r="Q52" s="8">
        <v>315</v>
      </c>
      <c r="R52" s="13" t="s">
        <v>5529</v>
      </c>
      <c r="S52" s="34" t="s">
        <v>6478</v>
      </c>
      <c r="T52" s="34" t="s">
        <v>4145</v>
      </c>
      <c r="U52" s="26"/>
      <c r="V52" s="35" t="s">
        <v>5527</v>
      </c>
      <c r="W52" s="35" t="s">
        <v>12126</v>
      </c>
      <c r="X52" s="34"/>
      <c r="Y52" s="25" t="str">
        <f>IFERROR(LEFT(J52, FIND(",",J52)-1),"")</f>
        <v>SHIPLEY</v>
      </c>
      <c r="Z52" s="25"/>
      <c r="AA52" s="24" t="str">
        <f>IF(ISBLANK(E52),"","Surveyed "&amp;E52)  &amp; IF(ISBLANK(C52),"", " by " &amp;TRIM(D52)) &amp; IF(ISBLANK(E52),"","; ") &amp; IF(ISBLANK(K52),"","Patented in " &amp; K52)  &amp; IF(ISBLANK(H52),"", " by " &amp; TRIM(I52)) &amp; IF(ISBLANK(Q52),"",IF(Q52=0,""," for " &amp; Q52 &amp; " acres")) &amp; IF(ISBLANK(S52),""," repatented as " &amp; S52) &amp; IF(ISBLANK(R52),"", "; " &amp; R52) &amp; IF(ISBLANK(X52),"", ".  " &amp; X52&amp;".")</f>
        <v>Surveyed 7/31/1753 by Richard Shipley; Patented in Sep 1762 by Peter Shipley for 315 acres repatented as Four Brothers Portion; Resurvey of The Grove (Resurveyed) "in the great fork of Patuxent River" adjoining White Wine And Claret and Snowdens Third Addition To His Manor</v>
      </c>
      <c r="AB52" s="52" t="str">
        <f>IF(IFERROR(FIND("-",A52),0)=0,SUBSTITUTE(A52,"'",""),SUBSTITUTE(LEFT(A52,FIND("-",A52)-2),"'",""))</f>
        <v>ADDITION TO THE GROVE</v>
      </c>
      <c r="AC52" s="55" t="str">
        <f>SUBSTITUTE(A52,"'","")</f>
        <v>ADDITION TO THE GROVE</v>
      </c>
      <c r="AD52" s="52" t="str">
        <f>IFERROR(VLOOKUP(A52,MapGrantsTbl[], 5, FALSE),"")</f>
        <v>1753</v>
      </c>
      <c r="AE52" s="52" t="str">
        <f>IF(L52=AD52,"Y", IF(LEFT(AD52,1)&lt;&gt;"1","","N"))</f>
        <v>N</v>
      </c>
      <c r="AF52" s="52" t="str">
        <f>IFERROR(VLOOKUP(A52,MapGrantsTbl[], 3, FALSE),"")</f>
        <v>Surveyed 7/31/1753 by Richard Shipley; Patented in Sep 1762 by Peter Shipley for 315 acres repatented as Four Brothers Portion; Resurvey of The Grove (Resurveyed) "in the great fork of Patuxent River" adjoining White Wine And Claret and Snowdens Third Addition To His Manor</v>
      </c>
      <c r="AG52" s="52" t="str">
        <f>IF(AA52=AF52,"Y", IF(LEN(LEFT(AF52,4))&lt;&gt;4,"","N"))</f>
        <v>Y</v>
      </c>
      <c r="AH52" s="52" t="s">
        <v>36</v>
      </c>
      <c r="AI52" s="52"/>
      <c r="AJ52" s="71"/>
      <c r="AK52" s="71"/>
      <c r="AL52" s="71"/>
      <c r="AM52" s="71">
        <f>IFERROR(VLOOKUP(A52,Platted[],2,FALSE),"")</f>
        <v>206</v>
      </c>
      <c r="AN52" s="52"/>
      <c r="AO52" s="52"/>
      <c r="AP52" s="52"/>
      <c r="AQ52" s="52" t="str">
        <f>IFERROR(VLOOKUP(A52,MapGrantsTbl[], 5, FALSE),"")</f>
        <v>1753</v>
      </c>
      <c r="AR52" s="52" t="str">
        <f>IF(L52=AQ52,"Y", IF(LEN(LEFT(AQ52,4))&lt;&gt;4,"","N"))</f>
        <v>N</v>
      </c>
      <c r="AS52" s="52" t="str">
        <f>IFERROR(VLOOKUP(A52,MapGrantsTbl[],3, FALSE),"")</f>
        <v>Surveyed 7/31/1753 by Richard Shipley; Patented in Sep 1762 by Peter Shipley for 315 acres repatented as Four Brothers Portion; Resurvey of The Grove (Resurveyed) "in the great fork of Patuxent River" adjoining White Wine And Claret and Snowdens Third Addition To His Manor</v>
      </c>
      <c r="AT52" s="52" t="str">
        <f>IF(AA52=AS52,"Y", IF(LEN(LEFT(AS52,4))&lt;&gt;4,"","N"))</f>
        <v>Y</v>
      </c>
      <c r="AU52" s="52" t="str">
        <f>IFERROR(VLOOKUP(A52,MapGrantsTbl[],5, FALSE),"")</f>
        <v>1753</v>
      </c>
      <c r="AV52" s="52" t="str">
        <f>IF(L52=AU52,"Y", IF(LEN(LEFT(AU52,4))&lt;&gt;4,"","N"))</f>
        <v>N</v>
      </c>
    </row>
    <row r="53" spans="1:48" ht="72" x14ac:dyDescent="0.55000000000000004">
      <c r="A53" s="13" t="s">
        <v>5471</v>
      </c>
      <c r="B53" s="6" t="str">
        <f>IFERROR(VLOOKUP(A53,MapGrantsTbl[Short Name], 1, FALSE),IFERROR(VLOOKUP(A53,MapGrantsTbl[Other Map Grant Name],1,FALSE),""))</f>
        <v>ADDITION TO TIMBER NECK</v>
      </c>
      <c r="C53" s="6" t="s">
        <v>4105</v>
      </c>
      <c r="D53" s="6" t="str">
        <f>IF(ISBLANK(C53),"",IFERROR(RIGHT(C53,LEN(C53)-FIND(",",C53)) &amp; " " &amp; LEFT(C53,1) &amp; LOWER(MID(C53,2, FIND(",",C53)-2)),""))</f>
        <v xml:space="preserve"> Henry Ridgely</v>
      </c>
      <c r="E53" s="81" t="s">
        <v>12180</v>
      </c>
      <c r="F53" s="81" t="str">
        <f>RIGHT(E53,4)</f>
        <v>1734</v>
      </c>
      <c r="G53" s="81" t="str">
        <f>IF(ISBLANK(E53),"",F53&amp;"-"&amp;RIGHT("00" &amp; SUBSTITUTE(LEFT(E53,2),"/",""),2))</f>
        <v>1734-01</v>
      </c>
      <c r="H53" s="6" t="s">
        <v>3545</v>
      </c>
      <c r="I53" s="6" t="str">
        <f>IFERROR(RIGHT(H53,LEN(H53)-FIND(",",H53)) &amp; " " &amp; LEFT(H53,1) &amp; LOWER(MID(H53,2, FIND(",",H53)-2)),"")</f>
        <v xml:space="preserve"> Charles  Carroll</v>
      </c>
      <c r="J53" s="31" t="str">
        <f>H53</f>
        <v xml:space="preserve">CARROLL, Charles </v>
      </c>
      <c r="K53" s="6" t="s">
        <v>7065</v>
      </c>
      <c r="L53" s="32" t="str">
        <f>RIGHT(K53,4)</f>
        <v>1736</v>
      </c>
      <c r="M53" s="146" t="str">
        <f>IF(ISBLANK(K53),"",L53&amp;"-"&amp;
IF(LEFT(K53,3)="Feb","02",
IF(LEFT(K53,3)="Mar","03",
IF(LEFT(K53,3)="Apr","04",
IF(LEFT(K53,3)="May","05",
IF(LEFT(K53,3)="Jun","06",
IF(LEFT(K53,3)="Jul","07",
IF(LEFT(K53,3)="Aug","08",
IF(LEFT(K53,3)="Sep","09",
IF(LEFT(K53,3)="Oct","10",
IF(LEFT(K53,3)="Nov","11",
IF(LEFT(K53,3)="Dec","12","01"))))))))))))</f>
        <v>1736-10</v>
      </c>
      <c r="N53" s="34" t="s">
        <v>3961</v>
      </c>
      <c r="O53" s="8" t="s">
        <v>3959</v>
      </c>
      <c r="P53" s="8" t="s">
        <v>136</v>
      </c>
      <c r="Q53" s="8">
        <v>400</v>
      </c>
      <c r="R53" s="6" t="s">
        <v>6526</v>
      </c>
      <c r="S53" s="34" t="s">
        <v>5467</v>
      </c>
      <c r="T53" s="34" t="str">
        <f>V53</f>
        <v>Addition To Timber Neck</v>
      </c>
      <c r="U53" s="34"/>
      <c r="V53" s="30" t="s">
        <v>5822</v>
      </c>
      <c r="W53" s="30" t="s">
        <v>12179</v>
      </c>
      <c r="X53" s="34"/>
      <c r="Y53" s="33" t="str">
        <f>IFERROR(LEFT(J53, FIND(",",J53)-1),"")</f>
        <v>CARROLL</v>
      </c>
      <c r="Z53" s="33"/>
      <c r="AA53" s="24" t="str">
        <f>IF(ISBLANK(E53),"","Surveyed "&amp;E53)  &amp; IF(ISBLANK(C53),"", " by " &amp;TRIM(D53)) &amp; IF(ISBLANK(E53),"","; ") &amp; IF(ISBLANK(K53),"","Patented in " &amp; K53)  &amp; IF(ISBLANK(H53),"", " by " &amp; TRIM(I53)) &amp; IF(ISBLANK(Q53),"",IF(Q53=0,""," for " &amp; Q53 &amp; " acres")) &amp; IF(ISBLANK(S53),""," repatented as " &amp; S53) &amp; IF(ISBLANK(R53),"", "; " &amp; R53) &amp; IF(ISBLANK(X53),"", ".  " &amp; X53&amp;".")</f>
        <v>Surveyed 1/21/1734 by Henry Ridgely; Patented in Oct 1736 by Charles Carroll for 400 acres repatented as Timber Neck Corrected; "on both sides of a run called the Deep Run of Patapsco Beginning at the end of the first course of a tract of land called Scotts Folly"</v>
      </c>
      <c r="AB53" s="52" t="str">
        <f>IF(IFERROR(FIND("-",A53),0)=0,SUBSTITUTE(A53,"'",""),SUBSTITUTE(LEFT(A53,FIND("-",A53)-2),"'",""))</f>
        <v>ADDITION TO TIMBER NECK</v>
      </c>
      <c r="AC53" s="55" t="str">
        <f>SUBSTITUTE(A53,"'","")</f>
        <v>ADDITION TO TIMBER NECK</v>
      </c>
      <c r="AD53" s="52" t="str">
        <f>IFERROR(VLOOKUP(A53,MapGrantsTbl[], 5, FALSE),"")</f>
        <v>1734</v>
      </c>
      <c r="AE53" s="52" t="str">
        <f>IF(L53=AD53,"Y", IF(LEFT(AD53,1)&lt;&gt;"1","","N"))</f>
        <v>N</v>
      </c>
      <c r="AF53" s="52" t="str">
        <f>IFERROR(VLOOKUP(A53,MapGrantsTbl[], 3, FALSE),"")</f>
        <v>Surveyed 1/21/1734 by Henry Ridgely; Patented in Oct 1736 by Charles Carroll for 400 acres repatented as Timber Neck Corrected; "on both sides of a run called the Deep Run of Patapsco Beginning at the end of the first course of a tract of land called Scotts Folly"</v>
      </c>
      <c r="AG53" s="52" t="str">
        <f>IF(AA53=AF53,"Y", IF(LEN(LEFT(AF53,4))&lt;&gt;4,"","N"))</f>
        <v>Y</v>
      </c>
      <c r="AH53" s="52" t="s">
        <v>86</v>
      </c>
      <c r="AI53" s="52"/>
      <c r="AJ53" s="71"/>
      <c r="AK53" s="71"/>
      <c r="AL53" s="71"/>
      <c r="AM53" s="71">
        <f>IFERROR(VLOOKUP(A53,Platted[],2,FALSE),"")</f>
        <v>179</v>
      </c>
      <c r="AN53" s="52"/>
      <c r="AO53" s="52"/>
      <c r="AP53" s="52"/>
      <c r="AQ53" s="52" t="str">
        <f>IFERROR(VLOOKUP(A53,MapGrantsTbl[], 5, FALSE),"")</f>
        <v>1734</v>
      </c>
      <c r="AR53" s="52" t="str">
        <f>IF(L53=AQ53,"Y", IF(LEN(LEFT(AQ53,4))&lt;&gt;4,"","N"))</f>
        <v>N</v>
      </c>
      <c r="AS53" s="52" t="str">
        <f>IFERROR(VLOOKUP(A53,MapGrantsTbl[],3, FALSE),"")</f>
        <v>Surveyed 1/21/1734 by Henry Ridgely; Patented in Oct 1736 by Charles Carroll for 400 acres repatented as Timber Neck Corrected; "on both sides of a run called the Deep Run of Patapsco Beginning at the end of the first course of a tract of land called Scotts Folly"</v>
      </c>
      <c r="AT53" s="52" t="str">
        <f>IF(AA53=AS53,"Y", IF(LEN(LEFT(AS53,4))&lt;&gt;4,"","N"))</f>
        <v>Y</v>
      </c>
      <c r="AU53" s="52" t="str">
        <f>IFERROR(VLOOKUP(A53,MapGrantsTbl[],5, FALSE),"")</f>
        <v>1734</v>
      </c>
      <c r="AV53" s="52" t="str">
        <f>IF(L53=AU53,"Y", IF(LEN(LEFT(AU53,4))&lt;&gt;4,"","N"))</f>
        <v>N</v>
      </c>
    </row>
    <row r="54" spans="1:48" ht="43.2" x14ac:dyDescent="0.55000000000000004">
      <c r="A54" s="6" t="s">
        <v>3838</v>
      </c>
      <c r="B54" s="6" t="str">
        <f>IFERROR(VLOOKUP(A54,MapGrantsTbl[Short Name], 1, FALSE),IFERROR(VLOOKUP(A54,MapGrantsTbl[Other Map Grant Name],1,FALSE),""))</f>
        <v>ADDITION TO TROY</v>
      </c>
      <c r="C54" s="6" t="s">
        <v>5622</v>
      </c>
      <c r="D54" s="6" t="str">
        <f>IF(ISBLANK(C54),"",IFERROR(RIGHT(C54,LEN(C54)-FIND(",",C54)) &amp; " " &amp; LEFT(C54,1) &amp; LOWER(MID(C54,2, FIND(",",C54)-2)),""))</f>
        <v xml:space="preserve"> John Dorsey</v>
      </c>
      <c r="E54" s="81" t="s">
        <v>11891</v>
      </c>
      <c r="F54" s="81" t="str">
        <f>RIGHT(E54,4)</f>
        <v>1718</v>
      </c>
      <c r="G54" s="81" t="str">
        <f>IF(ISBLANK(E54),"",F54&amp;"-"&amp;RIGHT("00" &amp; SUBSTITUTE(LEFT(E54,2),"/",""),2))</f>
        <v>1718-02</v>
      </c>
      <c r="H54" s="6" t="s">
        <v>3541</v>
      </c>
      <c r="I54" s="6" t="str">
        <f>IFERROR(RIGHT(H54,LEN(H54)-FIND(",",H54)) &amp; " " &amp; LEFT(H54,1) &amp; LOWER(MID(H54,2, FIND(",",H54)-2)),"")</f>
        <v xml:space="preserve"> Caleb  Dorsey</v>
      </c>
      <c r="J54" s="6" t="str">
        <f>H54</f>
        <v xml:space="preserve">DORSEY, Caleb </v>
      </c>
      <c r="K54" s="6" t="s">
        <v>3735</v>
      </c>
      <c r="L54" s="8" t="str">
        <f>RIGHT(K54,4)</f>
        <v>1719</v>
      </c>
      <c r="M54" s="146" t="str">
        <f>IF(ISBLANK(K54),"",L54&amp;"-"&amp;
IF(LEFT(K54,3)="Feb","02",
IF(LEFT(K54,3)="Mar","03",
IF(LEFT(K54,3)="Apr","04",
IF(LEFT(K54,3)="May","05",
IF(LEFT(K54,3)="Jun","06",
IF(LEFT(K54,3)="Jul","07",
IF(LEFT(K54,3)="Aug","08",
IF(LEFT(K54,3)="Sep","09",
IF(LEFT(K54,3)="Oct","10",
IF(LEFT(K54,3)="Nov","11",
IF(LEFT(K54,3)="Dec","12","01"))))))))))))</f>
        <v>1719-08</v>
      </c>
      <c r="N54" s="34" t="s">
        <v>5668</v>
      </c>
      <c r="O54" s="8" t="s">
        <v>3959</v>
      </c>
      <c r="P54" s="8" t="s">
        <v>136</v>
      </c>
      <c r="Q54" s="8">
        <v>100</v>
      </c>
      <c r="R54" s="6" t="s">
        <v>5693</v>
      </c>
      <c r="S54" s="34"/>
      <c r="T54" s="34" t="str">
        <f>V54</f>
        <v>Addition To Troy</v>
      </c>
      <c r="U54" s="34"/>
      <c r="V54" s="30" t="s">
        <v>5692</v>
      </c>
      <c r="W54" s="30" t="s">
        <v>11890</v>
      </c>
      <c r="X54" s="34"/>
      <c r="Y54" s="18" t="str">
        <f>IFERROR(LEFT(J54, FIND(",",J54)-1),"")</f>
        <v>DORSEY</v>
      </c>
      <c r="Z54" s="24" t="s">
        <v>4437</v>
      </c>
      <c r="AA54" s="45" t="str">
        <f>IF(ISBLANK(E54),"","Surveyed "&amp;E54)  &amp; IF(ISBLANK(C54),"", " by " &amp;TRIM(D54)) &amp; IF(ISBLANK(E54),"","; ") &amp; IF(ISBLANK(K54),"","Patented in " &amp; K54)  &amp; IF(ISBLANK(H54),"", " by " &amp; TRIM(I54)) &amp; IF(ISBLANK(Q54),"",IF(Q54=0,""," for " &amp; Q54 &amp; " acres")) &amp; IF(ISBLANK(S54),""," repatented as " &amp; S54) &amp; IF(ISBLANK(R54),"", "; " &amp; R54) &amp; IF(ISBLANK(X54),"", ".  " &amp; X54&amp;".")</f>
        <v>Surveyed 2/18/1718 by John Dorsey; Patented in Aug 1719 by Caleb Dorsey for 100 acres; "lying at Elk Ridge in Baltimore County"</v>
      </c>
      <c r="AB54" s="52" t="str">
        <f>IF(IFERROR(FIND("-",A54),0)=0,SUBSTITUTE(A54,"'",""),SUBSTITUTE(LEFT(A54,FIND("-",A54)-2),"'",""))</f>
        <v>ADDITION TO TROY</v>
      </c>
      <c r="AC54" s="55" t="str">
        <f>SUBSTITUTE(A54,"'","")</f>
        <v>ADDITION TO TROY</v>
      </c>
      <c r="AD54" s="52" t="str">
        <f>IFERROR(VLOOKUP(A54,MapGrantsTbl[], 5, FALSE),"")</f>
        <v>1718</v>
      </c>
      <c r="AE54" s="52" t="str">
        <f>IF(L54=AD54,"Y", IF(LEFT(AD54,1)&lt;&gt;"1","","N"))</f>
        <v>N</v>
      </c>
      <c r="AF54" s="52" t="str">
        <f>IFERROR(VLOOKUP(A54,MapGrantsTbl[], 3, FALSE),"")</f>
        <v>Surveyed 2/18/1718 by John Dorsey; Patented in Aug 1719 by Caleb Dorsey for 100 acres; "lying at Elk Ridge in Baltimore County"</v>
      </c>
      <c r="AG54" s="52" t="str">
        <f>IF(AA54=AF54,"Y", IF(LEN(LEFT(AF54,4))&lt;&gt;4,"","N"))</f>
        <v>Y</v>
      </c>
      <c r="AH54" s="52" t="s">
        <v>47</v>
      </c>
      <c r="AI54" s="52"/>
      <c r="AJ54" s="71"/>
      <c r="AK54" s="71"/>
      <c r="AL54" s="71"/>
      <c r="AM54" s="71">
        <f>IFERROR(VLOOKUP(A54,Platted[],2,FALSE),"")</f>
        <v>462</v>
      </c>
      <c r="AN54" s="52"/>
      <c r="AO54" s="52"/>
      <c r="AP54" s="52"/>
      <c r="AQ54" s="52" t="str">
        <f>IFERROR(VLOOKUP(A54,MapGrantsTbl[], 5, FALSE),"")</f>
        <v>1718</v>
      </c>
      <c r="AR54" s="52" t="str">
        <f>IF(L54=AQ54,"Y", IF(LEN(LEFT(AQ54,4))&lt;&gt;4,"","N"))</f>
        <v>N</v>
      </c>
      <c r="AS54" s="52" t="str">
        <f>IFERROR(VLOOKUP(A54,MapGrantsTbl[],3, FALSE),"")</f>
        <v>Surveyed 2/18/1718 by John Dorsey; Patented in Aug 1719 by Caleb Dorsey for 100 acres; "lying at Elk Ridge in Baltimore County"</v>
      </c>
      <c r="AT54" s="52" t="str">
        <f>IF(AA54=AS54,"Y", IF(LEN(LEFT(AS54,4))&lt;&gt;4,"","N"))</f>
        <v>Y</v>
      </c>
      <c r="AU54" s="52" t="str">
        <f>IFERROR(VLOOKUP(A54,MapGrantsTbl[],5, FALSE),"")</f>
        <v>1718</v>
      </c>
      <c r="AV54" s="52" t="str">
        <f>IF(L54=AU54,"Y", IF(LEN(LEFT(AU54,4))&lt;&gt;4,"","N"))</f>
        <v>N</v>
      </c>
    </row>
    <row r="55" spans="1:48" ht="43.2" x14ac:dyDescent="0.55000000000000004">
      <c r="A55" s="6" t="s">
        <v>8475</v>
      </c>
      <c r="B55" s="6" t="str">
        <f>IFERROR(VLOOKUP(A55,MapGrantsTbl[Short Name], 1, FALSE),IFERROR(VLOOKUP(A55,MapGrantsTbl[Other Map Grant Name],1,FALSE),""))</f>
        <v>ADDITION TO TUCKERS DELIGHT</v>
      </c>
      <c r="C55" s="6" t="s">
        <v>5622</v>
      </c>
      <c r="D55" s="6" t="str">
        <f>IF(ISBLANK(C55),"",IFERROR(RIGHT(C55,LEN(C55)-FIND(",",C55)) &amp; " " &amp; LEFT(C55,1) &amp; LOWER(MID(C55,2, FIND(",",C55)-2)),""))</f>
        <v xml:space="preserve"> John Dorsey</v>
      </c>
      <c r="E55" s="81" t="s">
        <v>11942</v>
      </c>
      <c r="F55" s="81" t="str">
        <f>RIGHT(E55,4)</f>
        <v>1723</v>
      </c>
      <c r="G55" s="81" t="str">
        <f>IF(ISBLANK(E55),"",F55&amp;"-"&amp;RIGHT("00" &amp; SUBSTITUTE(LEFT(E55,2),"/",""),2))</f>
        <v>1723-11</v>
      </c>
      <c r="H55" s="6" t="s">
        <v>3544</v>
      </c>
      <c r="I55" s="6" t="str">
        <f>IFERROR(RIGHT(H55,LEN(H55)-FIND(",",H55)) &amp; " " &amp; LEFT(H55,1) &amp; LOWER(MID(H55,2, FIND(",",H55)-2)),"")</f>
        <v xml:space="preserve"> William  Tucker</v>
      </c>
      <c r="J55" s="6" t="str">
        <f>H55</f>
        <v xml:space="preserve">TUCKER, William </v>
      </c>
      <c r="K55" s="6" t="s">
        <v>3736</v>
      </c>
      <c r="L55" s="8" t="str">
        <f>RIGHT(K55,4)</f>
        <v>1725</v>
      </c>
      <c r="M55" s="146" t="str">
        <f>IF(ISBLANK(K55),"",L55&amp;"-"&amp;
IF(LEFT(K55,3)="Feb","02",
IF(LEFT(K55,3)="Mar","03",
IF(LEFT(K55,3)="Apr","04",
IF(LEFT(K55,3)="May","05",
IF(LEFT(K55,3)="Jun","06",
IF(LEFT(K55,3)="Jul","07",
IF(LEFT(K55,3)="Aug","08",
IF(LEFT(K55,3)="Sep","09",
IF(LEFT(K55,3)="Oct","10",
IF(LEFT(K55,3)="Nov","11",
IF(LEFT(K55,3)="Dec","12","01"))))))))))))</f>
        <v>1725-08</v>
      </c>
      <c r="N55" s="34" t="s">
        <v>5668</v>
      </c>
      <c r="O55" s="8" t="s">
        <v>3959</v>
      </c>
      <c r="P55" s="8" t="s">
        <v>136</v>
      </c>
      <c r="Q55" s="8">
        <v>150</v>
      </c>
      <c r="R55" s="6" t="s">
        <v>5697</v>
      </c>
      <c r="S55" s="34"/>
      <c r="T55" s="34" t="str">
        <f>V55</f>
        <v>Addition To Tuckers Delight</v>
      </c>
      <c r="U55" s="35" t="s">
        <v>11943</v>
      </c>
      <c r="V55" s="35" t="s">
        <v>8913</v>
      </c>
      <c r="W55" s="35" t="s">
        <v>11943</v>
      </c>
      <c r="X55" s="34"/>
      <c r="Y55" s="18" t="str">
        <f>IFERROR(LEFT(J55, FIND(",",J55)-1),"")</f>
        <v>TUCKER</v>
      </c>
      <c r="Z55" s="24" t="s">
        <v>4457</v>
      </c>
      <c r="AA55" s="45" t="str">
        <f>IF(ISBLANK(E55),"","Surveyed "&amp;E55)  &amp; IF(ISBLANK(C55),"", " by " &amp;TRIM(D55)) &amp; IF(ISBLANK(E55),"","; ") &amp; IF(ISBLANK(K55),"","Patented in " &amp; K55)  &amp; IF(ISBLANK(H55),"", " by " &amp; TRIM(I55)) &amp; IF(ISBLANK(Q55),"",IF(Q55=0,""," for " &amp; Q55 &amp; " acres")) &amp; IF(ISBLANK(S55),""," repatented as " &amp; S55) &amp; IF(ISBLANK(R55),"", "; " &amp; R55) &amp; IF(ISBLANK(X55),"", ".  " &amp; X55&amp;".")</f>
        <v>Surveyed 11/4/1723 by John Dorsey; Patented in Aug 1725 by William Tucker for 150 acres; in Baltimore County on the south side of the main falls of Patapsco River</v>
      </c>
      <c r="AB55" s="52" t="str">
        <f>IF(IFERROR(FIND("-",A55),0)=0,SUBSTITUTE(A55,"'",""),SUBSTITUTE(LEFT(A55,FIND("-",A55)-2),"'",""))</f>
        <v>ADDITION TO TUCKERS DELIGHT</v>
      </c>
      <c r="AC55" s="55" t="str">
        <f>SUBSTITUTE(A55,"'","")</f>
        <v>ADDITION TO TUCKERS DELIGHT</v>
      </c>
      <c r="AD55" s="52" t="str">
        <f>IFERROR(VLOOKUP(A55,MapGrantsTbl[], 5, FALSE),"")</f>
        <v>1723</v>
      </c>
      <c r="AE55" s="52" t="str">
        <f>IF(L55=AD55,"Y", IF(LEFT(AD55,1)&lt;&gt;"1","","N"))</f>
        <v>N</v>
      </c>
      <c r="AF55" s="52" t="str">
        <f>IFERROR(VLOOKUP(A55,MapGrantsTbl[], 3, FALSE),"")</f>
        <v>Surveyed 11/4/1723 by John Dorsey; Patented in Aug 1725 by William Tucker for 150 acres; in Baltimore County on the south side of the main falls of Patapsco River</v>
      </c>
      <c r="AG55" s="52" t="str">
        <f>IF(AA55=AF55,"Y", IF(LEN(LEFT(AF55,4))&lt;&gt;4,"","N"))</f>
        <v>Y</v>
      </c>
      <c r="AH55" s="52" t="s">
        <v>11990</v>
      </c>
      <c r="AI55" s="52"/>
      <c r="AJ55" s="71"/>
      <c r="AK55" s="71"/>
      <c r="AL55" s="71"/>
      <c r="AM55" s="71">
        <f>IFERROR(VLOOKUP(A55,Platted[],2,FALSE),"")</f>
        <v>377</v>
      </c>
      <c r="AN55" s="52"/>
      <c r="AO55" s="52"/>
      <c r="AP55" s="52"/>
      <c r="AQ55" s="52" t="str">
        <f>IFERROR(VLOOKUP(A55,MapGrantsTbl[], 5, FALSE),"")</f>
        <v>1723</v>
      </c>
      <c r="AR55" s="52" t="str">
        <f>IF(L55=AQ55,"Y", IF(LEN(LEFT(AQ55,4))&lt;&gt;4,"","N"))</f>
        <v>N</v>
      </c>
      <c r="AS55" s="52" t="str">
        <f>IFERROR(VLOOKUP(A55,MapGrantsTbl[],3, FALSE),"")</f>
        <v>Surveyed 11/4/1723 by John Dorsey; Patented in Aug 1725 by William Tucker for 150 acres; in Baltimore County on the south side of the main falls of Patapsco River</v>
      </c>
      <c r="AT55" s="52" t="str">
        <f>IF(AA55=AS55,"Y", IF(LEN(LEFT(AS55,4))&lt;&gt;4,"","N"))</f>
        <v>Y</v>
      </c>
      <c r="AU55" s="52" t="str">
        <f>IFERROR(VLOOKUP(A55,MapGrantsTbl[],5, FALSE),"")</f>
        <v>1723</v>
      </c>
      <c r="AV55" s="52" t="str">
        <f>IF(L55=AU55,"Y", IF(LEN(LEFT(AU55,4))&lt;&gt;4,"","N"))</f>
        <v>N</v>
      </c>
    </row>
    <row r="56" spans="1:48" ht="57.6" x14ac:dyDescent="0.55000000000000004">
      <c r="A56" s="13" t="s">
        <v>8476</v>
      </c>
      <c r="B56" s="29" t="str">
        <f>IFERROR(VLOOKUP(A56,MapGrantsTbl[Short Name], 1, FALSE),IFERROR(VLOOKUP(A56,MapGrantsTbl[Other Map Grant Name],1,FALSE),""))</f>
        <v>ADDITION TO WHATS LEFT</v>
      </c>
      <c r="C56" s="13" t="s">
        <v>4917</v>
      </c>
      <c r="D56" s="13" t="str">
        <f>IF(ISBLANK(C56),"",IFERROR(RIGHT(C56,LEN(C56)-FIND(",",C56)) &amp; " " &amp; LEFT(C56,1) &amp; LOWER(MID(C56,2, FIND(",",C56)-2)),""))</f>
        <v xml:space="preserve"> Vachel Stevens</v>
      </c>
      <c r="E56" s="81" t="s">
        <v>11566</v>
      </c>
      <c r="F56" s="83" t="str">
        <f>RIGHT(E56,4)</f>
        <v>1783</v>
      </c>
      <c r="G56" s="83" t="str">
        <f>IF(ISBLANK(E56),"",F56&amp;"-"&amp;RIGHT("00" &amp; SUBSTITUTE(LEFT(E56,2),"/",""),2))</f>
        <v>1783-03</v>
      </c>
      <c r="H56" s="13" t="s">
        <v>5524</v>
      </c>
      <c r="I56" s="13" t="str">
        <f>IFERROR(RIGHT(H56,LEN(H56)-FIND(",",H56)) &amp; " " &amp; LEFT(H56,1) &amp; LOWER(MID(H56,2, FIND(",",H56)-2)),"")</f>
        <v xml:space="preserve"> William Shipley</v>
      </c>
      <c r="J56" s="29" t="str">
        <f>H56</f>
        <v>SHIPLEY, William</v>
      </c>
      <c r="K56" s="13" t="s">
        <v>5523</v>
      </c>
      <c r="L56" s="15" t="str">
        <f>RIGHT(K56,4)</f>
        <v>1784</v>
      </c>
      <c r="M56" s="147" t="str">
        <f>IF(ISBLANK(K56),"",L56&amp;"-"&amp;
IF(LEFT(K56,3)="Feb","02",
IF(LEFT(K56,3)="Mar","03",
IF(LEFT(K56,3)="Apr","04",
IF(LEFT(K56,3)="May","05",
IF(LEFT(K56,3)="Jun","06",
IF(LEFT(K56,3)="Jul","07",
IF(LEFT(K56,3)="Aug","08",
IF(LEFT(K56,3)="Sep","09",
IF(LEFT(K56,3)="Oct","10",
IF(LEFT(K56,3)="Nov","11",
IF(LEFT(K56,3)="Dec","12","01"))))))))))))</f>
        <v>1784-09</v>
      </c>
      <c r="N56" s="34" t="s">
        <v>3961</v>
      </c>
      <c r="O56" s="10" t="s">
        <v>3959</v>
      </c>
      <c r="P56" s="10" t="s">
        <v>136</v>
      </c>
      <c r="Q56" s="8">
        <v>29.5</v>
      </c>
      <c r="R56" s="13" t="s">
        <v>5589</v>
      </c>
      <c r="S56" s="26"/>
      <c r="T56" s="34" t="str">
        <f>V56</f>
        <v>Addition To Whats Left</v>
      </c>
      <c r="U56" s="26"/>
      <c r="V56" s="35" t="s">
        <v>8117</v>
      </c>
      <c r="W56" s="35" t="s">
        <v>11567</v>
      </c>
      <c r="X56" s="34"/>
      <c r="Y56" s="25" t="str">
        <f>IFERROR(LEFT(J56, FIND(",",J56)-1),"")</f>
        <v>SHIPLEY</v>
      </c>
      <c r="Z56" s="25"/>
      <c r="AA56" s="45" t="str">
        <f>IF(ISBLANK(E56),"","Surveyed "&amp;E56)  &amp; IF(ISBLANK(C56),"", " by " &amp;TRIM(D56)) &amp; IF(ISBLANK(E56),"","; ") &amp; IF(ISBLANK(K56),"","Patented in " &amp; K56)  &amp; IF(ISBLANK(H56),"", " by " &amp; TRIM(I56)) &amp; IF(ISBLANK(Q56),"",IF(Q56=0,""," for " &amp; Q56 &amp; " acres")) &amp; IF(ISBLANK(S56),""," repatented as " &amp; S56) &amp; IF(ISBLANK(R56),"", "; " &amp; R56) &amp; IF(ISBLANK(X56),"", ".  " &amp; X56&amp;".")</f>
        <v>Surveyed 3/2/1783 by Vachel Stevens; Patented in Sep 1784 by William Shipley for 29.5 acres; Lying between What's Left, Shipley's Search, Good Neighborhood, and Last Shift</v>
      </c>
      <c r="AB56" s="52" t="str">
        <f>IF(IFERROR(FIND("-",A56),0)=0,SUBSTITUTE(A56,"'",""),SUBSTITUTE(LEFT(A56,FIND("-",A56)-2),"'",""))</f>
        <v>ADDITION TO WHATS LEFT</v>
      </c>
      <c r="AC56" s="55" t="str">
        <f>SUBSTITUTE(A56,"'","")</f>
        <v>ADDITION TO WHATS LEFT</v>
      </c>
      <c r="AD56" s="52" t="str">
        <f>IFERROR(VLOOKUP(A56,MapGrantsTbl[], 5, FALSE),"")</f>
        <v>1783</v>
      </c>
      <c r="AE56" s="52" t="str">
        <f>IF(L56=AD56,"Y", IF(LEFT(AD56,1)&lt;&gt;"1","","N"))</f>
        <v>N</v>
      </c>
      <c r="AF56" s="52" t="str">
        <f>IFERROR(VLOOKUP(A56,MapGrantsTbl[], 3, FALSE),"")</f>
        <v>Surveyed 3/2/1783 by Vachel Stevens; Patented in Sep 1784 by William Shipley for 29.5 acres; Lying between What's Left, Shipley's Search, Good Neighborhood, and Last Shift</v>
      </c>
      <c r="AG56" s="52" t="str">
        <f>IF(AA56=AF56,"Y", IF(LEN(LEFT(AF56,4))&lt;&gt;4,"","N"))</f>
        <v>Y</v>
      </c>
      <c r="AH56" s="52" t="s">
        <v>198</v>
      </c>
      <c r="AI56" s="52"/>
      <c r="AJ56" s="71"/>
      <c r="AK56" s="71"/>
      <c r="AL56" s="71">
        <v>0</v>
      </c>
      <c r="AM56" s="71">
        <f>IFERROR(VLOOKUP(A56,Platted[],2,FALSE),"")</f>
        <v>617</v>
      </c>
      <c r="AN56" s="52"/>
      <c r="AO56" s="52"/>
      <c r="AP56" s="52"/>
      <c r="AQ56" s="52" t="str">
        <f>IFERROR(VLOOKUP(A56,MapGrantsTbl[], 5, FALSE),"")</f>
        <v>1783</v>
      </c>
      <c r="AR56" s="52" t="str">
        <f>IF(L56=AQ56,"Y", IF(LEN(LEFT(AQ56,4))&lt;&gt;4,"","N"))</f>
        <v>N</v>
      </c>
      <c r="AS56" s="52" t="str">
        <f>IFERROR(VLOOKUP(A56,MapGrantsTbl[],3, FALSE),"")</f>
        <v>Surveyed 3/2/1783 by Vachel Stevens; Patented in Sep 1784 by William Shipley for 29.5 acres; Lying between What's Left, Shipley's Search, Good Neighborhood, and Last Shift</v>
      </c>
      <c r="AT56" s="52" t="str">
        <f>IF(AA56=AS56,"Y", IF(LEN(LEFT(AS56,4))&lt;&gt;4,"","N"))</f>
        <v>Y</v>
      </c>
      <c r="AU56" s="52" t="str">
        <f>IFERROR(VLOOKUP(A56,MapGrantsTbl[],5, FALSE),"")</f>
        <v>1783</v>
      </c>
      <c r="AV56" s="52" t="str">
        <f>IF(L56=AU56,"Y", IF(LEN(LEFT(AU56,4))&lt;&gt;4,"","N"))</f>
        <v>N</v>
      </c>
    </row>
    <row r="57" spans="1:48" ht="86.4" x14ac:dyDescent="0.55000000000000004">
      <c r="A57" s="8" t="s">
        <v>6398</v>
      </c>
      <c r="B57" s="6" t="str">
        <f>IFERROR(VLOOKUP(A57,MapGrantsTbl[Short Name], 1, FALSE),IFERROR(VLOOKUP(A57,MapGrantsTbl[Other Map Grant Name],1,FALSE),""))</f>
        <v>ADDITIONAL CHANCE</v>
      </c>
      <c r="C57" s="6" t="s">
        <v>4919</v>
      </c>
      <c r="D57" s="6" t="str">
        <f>IF(ISBLANK(C57),"",IFERROR(RIGHT(C57,LEN(C57)-FIND(",",C57)) &amp; " " &amp; LEFT(C57,1) &amp; LOWER(MID(C57,2, FIND(",",C57)-2)),""))</f>
        <v xml:space="preserve"> Richard Shipley</v>
      </c>
      <c r="E57" s="81" t="s">
        <v>4726</v>
      </c>
      <c r="F57" s="81" t="str">
        <f>RIGHT(E57,4)</f>
        <v>1755</v>
      </c>
      <c r="G57" s="81" t="str">
        <f>IF(ISBLANK(E57),"",F57&amp;"-"&amp;RIGHT("00" &amp; SUBSTITUTE(LEFT(E57,2),"/",""),2))</f>
        <v>1755-11</v>
      </c>
      <c r="H57" s="6" t="s">
        <v>3546</v>
      </c>
      <c r="I57" s="6" t="str">
        <f>IFERROR(RIGHT(H57,LEN(H57)-FIND(",",H57)) &amp; " " &amp; LEFT(H57,1) &amp; LOWER(MID(H57,2, FIND(",",H57)-2)),"")</f>
        <v xml:space="preserve"> Samuel  Mansell</v>
      </c>
      <c r="J57" s="31" t="str">
        <f>H57</f>
        <v xml:space="preserve">MANSELL, Samuel </v>
      </c>
      <c r="K57" s="6" t="s">
        <v>5837</v>
      </c>
      <c r="L57" s="32" t="str">
        <f>RIGHT(K57,4)</f>
        <v>1755</v>
      </c>
      <c r="M57" s="146" t="str">
        <f>IF(ISBLANK(K57),"",L57&amp;"-"&amp;
IF(LEFT(K57,3)="Feb","02",
IF(LEFT(K57,3)="Mar","03",
IF(LEFT(K57,3)="Apr","04",
IF(LEFT(K57,3)="May","05",
IF(LEFT(K57,3)="Jun","06",
IF(LEFT(K57,3)="Jul","07",
IF(LEFT(K57,3)="Aug","08",
IF(LEFT(K57,3)="Sep","09",
IF(LEFT(K57,3)="Oct","10",
IF(LEFT(K57,3)="Nov","11",
IF(LEFT(K57,3)="Dec","12","01"))))))))))))</f>
        <v>1755-11</v>
      </c>
      <c r="N57" s="34" t="s">
        <v>3961</v>
      </c>
      <c r="O57" s="8" t="s">
        <v>3959</v>
      </c>
      <c r="P57" s="8" t="s">
        <v>3970</v>
      </c>
      <c r="Q57" s="8">
        <v>200</v>
      </c>
      <c r="R57" s="6" t="s">
        <v>6389</v>
      </c>
      <c r="S57" s="34" t="s">
        <v>6401</v>
      </c>
      <c r="T57" s="34" t="s">
        <v>6305</v>
      </c>
      <c r="U57" s="34" t="s">
        <v>6403</v>
      </c>
      <c r="V57" s="35" t="s">
        <v>4301</v>
      </c>
      <c r="W57" s="35" t="s">
        <v>11128</v>
      </c>
      <c r="X57" s="34"/>
      <c r="Y57" s="33" t="str">
        <f>IFERROR(LEFT(J57, FIND(",",J57)-1),"")</f>
        <v>MANSELL</v>
      </c>
      <c r="Z57" s="33"/>
      <c r="AA57" s="24" t="str">
        <f>IF(ISBLANK(E57),"","Surveyed "&amp;E57)  &amp; IF(ISBLANK(C57),"", " by " &amp;TRIM(D57)) &amp; IF(ISBLANK(E57),"","; ") &amp; IF(ISBLANK(K57),"","Patented in " &amp; K57)  &amp; IF(ISBLANK(H57),"", " by " &amp; TRIM(I57)) &amp; IF(ISBLANK(Q57),"",IF(Q57=0,""," for " &amp; Q57 &amp; " acres")) &amp; IF(ISBLANK(S57),""," repatented as " &amp; S57) &amp; IF(ISBLANK(R57),"", "; " &amp; R57) &amp; IF(ISBLANK(X57),"", ".  " &amp; X57&amp;".")</f>
        <v>Surveyed 11/10/1755 by Richard Shipley; Patented in Nov 1755 by Samuel Mansell for 200 acres repatented as Additional Chance Increased; Resurvey of Chance - Mansell "on the head drafts of Snowden's River on a branch of the said river called Nimble Johns Cabbin Branch",  adjoining Chestnut Hill</v>
      </c>
      <c r="AB57" s="52" t="str">
        <f>IF(IFERROR(FIND("-",A57),0)=0,SUBSTITUTE(A57,"'",""),SUBSTITUTE(LEFT(A57,FIND("-",A57)-2),"'",""))</f>
        <v>ADDITIONAL CHANCE</v>
      </c>
      <c r="AC57" s="55" t="str">
        <f>SUBSTITUTE(A57,"'","")</f>
        <v>ADDITIONAL CHANCE</v>
      </c>
      <c r="AD57" s="52" t="str">
        <f>IFERROR(VLOOKUP(A57,MapGrantsTbl[], 5, FALSE),"")</f>
        <v/>
      </c>
      <c r="AE57" s="52" t="str">
        <f>IF(L57=AD57,"Y", IF(LEFT(AD57,1)&lt;&gt;"1","","N"))</f>
        <v/>
      </c>
      <c r="AF57" s="52" t="str">
        <f>IFERROR(VLOOKUP(A57,MapGrantsTbl[], 3, FALSE),"")</f>
        <v/>
      </c>
      <c r="AG57" s="52" t="str">
        <f>IF(AA57=AF57,"Y", IF(LEN(LEFT(AF57,4))&lt;&gt;4,"","N"))</f>
        <v/>
      </c>
      <c r="AH57" s="52" t="s">
        <v>78</v>
      </c>
      <c r="AI57" s="52"/>
      <c r="AJ57" s="71"/>
      <c r="AK57" s="71"/>
      <c r="AL57" s="71"/>
      <c r="AM57" s="71" t="str">
        <f>IFERROR(VLOOKUP(A57,Platted[],2,FALSE),"")</f>
        <v/>
      </c>
      <c r="AN57" s="52"/>
      <c r="AO57" s="52"/>
      <c r="AP57" s="52"/>
      <c r="AQ57" s="52" t="str">
        <f>IFERROR(VLOOKUP(A57,MapGrantsTbl[], 5, FALSE),"")</f>
        <v/>
      </c>
      <c r="AR57" s="52" t="str">
        <f>IF(L57=AQ57,"Y", IF(LEN(LEFT(AQ57,4))&lt;&gt;4,"","N"))</f>
        <v/>
      </c>
      <c r="AS57" s="52" t="str">
        <f>IFERROR(VLOOKUP(A57,MapGrantsTbl[],3, FALSE),"")</f>
        <v/>
      </c>
      <c r="AT57" s="52" t="str">
        <f>IF(AA57=AS57,"Y", IF(LEN(LEFT(AS57,4))&lt;&gt;4,"","N"))</f>
        <v/>
      </c>
      <c r="AU57" s="52" t="str">
        <f>IFERROR(VLOOKUP(A57,MapGrantsTbl[],5, FALSE),"")</f>
        <v/>
      </c>
      <c r="AV57" s="52" t="str">
        <f>IF(L57=AU57,"Y", IF(LEN(LEFT(AU57,4))&lt;&gt;4,"","N"))</f>
        <v/>
      </c>
    </row>
    <row r="58" spans="1:48" ht="57.6" x14ac:dyDescent="0.55000000000000004">
      <c r="A58" s="43" t="s">
        <v>6399</v>
      </c>
      <c r="B58" s="47" t="str">
        <f>IFERROR(VLOOKUP(A58,MapGrantsTbl[Short Name], 1, FALSE),IFERROR(VLOOKUP(A58,MapGrantsTbl[Other Map Grant Name],1,FALSE),""))</f>
        <v>ADDITIONAL CHANCE INCREASED</v>
      </c>
      <c r="C58" s="46" t="s">
        <v>4921</v>
      </c>
      <c r="D58" s="46" t="str">
        <f>IF(ISBLANK(C58),"",IFERROR(RIGHT(C58,LEN(C58)-FIND(",",C58)) &amp; " " &amp; LEFT(C58,1) &amp; LOWER(MID(C58,2, FIND(",",C58)-2)),""))</f>
        <v xml:space="preserve"> Basil Burgess</v>
      </c>
      <c r="E58" s="81" t="s">
        <v>4661</v>
      </c>
      <c r="F58" s="82" t="str">
        <f>RIGHT(E58,4)</f>
        <v>1769</v>
      </c>
      <c r="G58" s="82" t="str">
        <f>IF(ISBLANK(E58),"",F58&amp;"-"&amp;RIGHT("00" &amp; SUBSTITUTE(LEFT(E58,2),"/",""),2))</f>
        <v>1769-03</v>
      </c>
      <c r="H58" s="46" t="s">
        <v>6400</v>
      </c>
      <c r="I58" s="46" t="str">
        <f>IFERROR(RIGHT(H58,LEN(H58)-FIND(",",H58)) &amp; " " &amp; LEFT(H58,1) &amp; LOWER(MID(H58,2, FIND(",",H58)-2)),"")</f>
        <v xml:space="preserve"> Edward Warfield</v>
      </c>
      <c r="J58" s="47" t="str">
        <f>H58</f>
        <v>WARFIELD, Edward</v>
      </c>
      <c r="K58" s="46" t="s">
        <v>6287</v>
      </c>
      <c r="L58" s="42" t="str">
        <f>RIGHT(K58,4)</f>
        <v>1769</v>
      </c>
      <c r="M58" s="143" t="str">
        <f>IF(ISBLANK(K58),"",L58&amp;"-"&amp;
IF(LEFT(K58,3)="Feb","02",
IF(LEFT(K58,3)="Mar","03",
IF(LEFT(K58,3)="Apr","04",
IF(LEFT(K58,3)="May","05",
IF(LEFT(K58,3)="Jun","06",
IF(LEFT(K58,3)="Jul","07",
IF(LEFT(K58,3)="Aug","08",
IF(LEFT(K58,3)="Sep","09",
IF(LEFT(K58,3)="Oct","10",
IF(LEFT(K58,3)="Nov","11",
IF(LEFT(K58,3)="Dec","12","01"))))))))))))</f>
        <v>1769-03</v>
      </c>
      <c r="N58" s="44" t="s">
        <v>3961</v>
      </c>
      <c r="O58" s="43" t="s">
        <v>3959</v>
      </c>
      <c r="P58" s="43" t="s">
        <v>3970</v>
      </c>
      <c r="Q58" s="43">
        <v>520</v>
      </c>
      <c r="R58" s="46" t="s">
        <v>6402</v>
      </c>
      <c r="S58" s="44"/>
      <c r="T58" s="33" t="s">
        <v>6305</v>
      </c>
      <c r="U58" s="44"/>
      <c r="V58" s="35" t="s">
        <v>6401</v>
      </c>
      <c r="W58" s="35" t="s">
        <v>10846</v>
      </c>
      <c r="X58" s="34"/>
      <c r="Y58" s="45" t="str">
        <f>IFERROR(LEFT(J58, FIND(",",J58)-1),"")</f>
        <v>WARFIELD</v>
      </c>
      <c r="Z58" s="45"/>
      <c r="AA58" s="45" t="str">
        <f>IF(ISBLANK(E58),"","Surveyed "&amp;E58)  &amp; IF(ISBLANK(C58),"", " by " &amp;TRIM(D58)) &amp; IF(ISBLANK(E58),"","; ") &amp; IF(ISBLANK(K58),"","Patented in " &amp; K58)  &amp; IF(ISBLANK(H58),"", " by " &amp; TRIM(I58)) &amp; IF(ISBLANK(Q58),"",IF(Q58=0,""," for " &amp; Q58 &amp; " acres")) &amp; IF(ISBLANK(S58),""," repatented as " &amp; S58) &amp; IF(ISBLANK(R58),"", "; " &amp; R58) &amp; IF(ISBLANK(X58),"", ".  " &amp; X58&amp;".")</f>
        <v>Surveyed 3/29/1769 by Basil Burgess; Patented in Mar 1769 by Edward Warfield for 520 acres; Resurvey of Additional Chance starting "on the east side of Nimble Johns Cabbin Branch", adjoining Chestnut Hill</v>
      </c>
      <c r="AB58" s="52" t="str">
        <f>IF(IFERROR(FIND("-",A58),0)=0,SUBSTITUTE(A58,"'",""),SUBSTITUTE(LEFT(A58,FIND("-",A58)-2),"'",""))</f>
        <v>ADDITIONAL CHANCE INCREASED</v>
      </c>
      <c r="AC58" s="55" t="str">
        <f>SUBSTITUTE(A58,"'","")</f>
        <v>ADDITIONAL CHANCE INCREASED</v>
      </c>
      <c r="AD58" s="52" t="str">
        <f>IFERROR(VLOOKUP(A58,MapGrantsTbl[], 5, FALSE),"")</f>
        <v>1769</v>
      </c>
      <c r="AE58" s="52" t="str">
        <f>IF(L58=AD58,"Y", IF(LEFT(AD58,1)&lt;&gt;"1","","N"))</f>
        <v>Y</v>
      </c>
      <c r="AF58" s="52" t="str">
        <f>IFERROR(VLOOKUP(A58,MapGrantsTbl[], 3, FALSE),"")</f>
        <v>Surveyed 3/29/1769 by Basil Burgess; Patented in Mar 1769 by Edward Warfield for 520 acres; Resurvey of Additional Chance starting "on the east side of Nimble Johns Cabbin Branch", adjoining Chestnut Hill</v>
      </c>
      <c r="AG58" s="52" t="str">
        <f>IF(AA58=AF58,"Y", IF(LEN(LEFT(AF58,4))&lt;&gt;4,"","N"))</f>
        <v>Y</v>
      </c>
      <c r="AH58" s="52" t="s">
        <v>78</v>
      </c>
      <c r="AI58" s="52"/>
      <c r="AJ58" s="71"/>
      <c r="AK58" s="71"/>
      <c r="AL58" s="71">
        <v>0</v>
      </c>
      <c r="AM58" s="71">
        <f>IFERROR(VLOOKUP(A58,Platted[],2,FALSE),"")</f>
        <v>136</v>
      </c>
      <c r="AN58" s="52"/>
      <c r="AO58" s="52"/>
      <c r="AP58" s="52"/>
      <c r="AQ58" s="52" t="str">
        <f>IFERROR(VLOOKUP(A58,MapGrantsTbl[], 5, FALSE),"")</f>
        <v>1769</v>
      </c>
      <c r="AR58" s="52" t="str">
        <f>IF(L58=AQ58,"Y", IF(LEN(LEFT(AQ58,4))&lt;&gt;4,"","N"))</f>
        <v>Y</v>
      </c>
      <c r="AS58" s="52" t="str">
        <f>IFERROR(VLOOKUP(A58,MapGrantsTbl[],3, FALSE),"")</f>
        <v>Surveyed 3/29/1769 by Basil Burgess; Patented in Mar 1769 by Edward Warfield for 520 acres; Resurvey of Additional Chance starting "on the east side of Nimble Johns Cabbin Branch", adjoining Chestnut Hill</v>
      </c>
      <c r="AT58" s="52" t="str">
        <f>IF(AA58=AS58,"Y", IF(LEN(LEFT(AS58,4))&lt;&gt;4,"","N"))</f>
        <v>Y</v>
      </c>
      <c r="AU58" s="52" t="str">
        <f>IFERROR(VLOOKUP(A58,MapGrantsTbl[],5, FALSE),"")</f>
        <v>1769</v>
      </c>
      <c r="AV58" s="52" t="str">
        <f>IF(L58=AU58,"Y", IF(LEN(LEFT(AU58,4))&lt;&gt;4,"","N"))</f>
        <v>Y</v>
      </c>
    </row>
    <row r="59" spans="1:48" ht="129.6" x14ac:dyDescent="0.55000000000000004">
      <c r="A59" s="8" t="s">
        <v>3839</v>
      </c>
      <c r="B59" s="6" t="str">
        <f>IFERROR(VLOOKUP(A59,MapGrantsTbl[Short Name], 1, FALSE),IFERROR(VLOOKUP(A59,MapGrantsTbl[Other Map Grant Name],1,FALSE),""))</f>
        <v>ADDITIONAL DEFENSE</v>
      </c>
      <c r="C59" s="6" t="s">
        <v>4919</v>
      </c>
      <c r="D59" s="6" t="str">
        <f>IF(ISBLANK(C59),"",IFERROR(RIGHT(C59,LEN(C59)-FIND(",",C59)) &amp; " " &amp; LEFT(C59,1) &amp; LOWER(MID(C59,2, FIND(",",C59)-2)),""))</f>
        <v xml:space="preserve"> Richard Shipley</v>
      </c>
      <c r="E59" s="81" t="s">
        <v>4727</v>
      </c>
      <c r="F59" s="81" t="str">
        <f>RIGHT(E59,4)</f>
        <v>1754</v>
      </c>
      <c r="G59" s="81" t="str">
        <f>IF(ISBLANK(E59),"",F59&amp;"-"&amp;RIGHT("00" &amp; SUBSTITUTE(LEFT(E59,2),"/",""),2))</f>
        <v>1754-10</v>
      </c>
      <c r="H59" s="6" t="s">
        <v>3546</v>
      </c>
      <c r="I59" s="6" t="str">
        <f>IFERROR(RIGHT(H59,LEN(H59)-FIND(",",H59)) &amp; " " &amp; LEFT(H59,1) &amp; LOWER(MID(H59,2, FIND(",",H59)-2)),"")</f>
        <v xml:space="preserve"> Samuel  Mansell</v>
      </c>
      <c r="J59" s="6" t="str">
        <f>H59</f>
        <v xml:space="preserve">MANSELL, Samuel </v>
      </c>
      <c r="K59" s="6" t="s">
        <v>3737</v>
      </c>
      <c r="L59" s="8" t="str">
        <f>RIGHT(K59,4)</f>
        <v>1754</v>
      </c>
      <c r="M59" s="146" t="str">
        <f>IF(ISBLANK(K59),"",L59&amp;"-"&amp;
IF(LEFT(K59,3)="Feb","02",
IF(LEFT(K59,3)="Mar","03",
IF(LEFT(K59,3)="Apr","04",
IF(LEFT(K59,3)="May","05",
IF(LEFT(K59,3)="Jun","06",
IF(LEFT(K59,3)="Jul","07",
IF(LEFT(K59,3)="Aug","08",
IF(LEFT(K59,3)="Sep","09",
IF(LEFT(K59,3)="Oct","10",
IF(LEFT(K59,3)="Nov","11",
IF(LEFT(K59,3)="Dec","12","01"))))))))))))</f>
        <v>1754-11</v>
      </c>
      <c r="N59" s="34" t="s">
        <v>3961</v>
      </c>
      <c r="O59" s="8" t="s">
        <v>3959</v>
      </c>
      <c r="P59" s="8" t="s">
        <v>3970</v>
      </c>
      <c r="Q59" s="8">
        <v>2384</v>
      </c>
      <c r="R59" s="6" t="s">
        <v>5083</v>
      </c>
      <c r="S59" s="34" t="s">
        <v>6298</v>
      </c>
      <c r="T59" s="34" t="s">
        <v>6546</v>
      </c>
      <c r="U59" s="34"/>
      <c r="V59" s="35" t="s">
        <v>4300</v>
      </c>
      <c r="W59" s="35" t="s">
        <v>10845</v>
      </c>
      <c r="X59" s="34"/>
      <c r="Y59" s="18" t="str">
        <f>IFERROR(LEFT(J59, FIND(",",J59)-1),"")</f>
        <v>MANSELL</v>
      </c>
      <c r="Z59" s="24" t="s">
        <v>4458</v>
      </c>
      <c r="AA59" s="45" t="str">
        <f>IF(ISBLANK(E59),"","Surveyed "&amp;E59)  &amp; IF(ISBLANK(C59),"", " by " &amp;TRIM(D59)) &amp; IF(ISBLANK(E59),"","; ") &amp; IF(ISBLANK(K59),"","Patented in " &amp; K59)  &amp; IF(ISBLANK(H59),"", " by " &amp; TRIM(I59)) &amp; IF(ISBLANK(Q59),"",IF(Q59=0,""," for " &amp; Q59 &amp; " acres")) &amp; IF(ISBLANK(S59),""," repatented as " &amp; S59) &amp; IF(ISBLANK(R59),"", "; " &amp; R59) &amp; IF(ISBLANK(X59),"", ".  " &amp; X59&amp;".")</f>
        <v>Surveyed 10/30/1754 by Richard Shipley; Patented in Nov 1754 by Samuel Mansell for 2384 acres repatented as Range Declined; Resurvey of Mansells Defense "on the head drafts of Snowdens River and on the head drafts of the western falls of Patapsco River in the barrans", adjoining Addition to Mansells Range, Mobberley's Desire, Chestnut Hill, Wise Mans Folly; mentions the north side of Indian Johns Cabbin Branch, Poplar Spring, also a spring at the head of a draft of the Cattail River, the waggon road</v>
      </c>
      <c r="AB59" s="52" t="str">
        <f>IF(IFERROR(FIND("-",A59),0)=0,SUBSTITUTE(A59,"'",""),SUBSTITUTE(LEFT(A59,FIND("-",A59)-2),"'",""))</f>
        <v>ADDITIONAL DEFENSE</v>
      </c>
      <c r="AC59" s="55" t="str">
        <f>SUBSTITUTE(A59,"'","")</f>
        <v>ADDITIONAL DEFENSE</v>
      </c>
      <c r="AD59" s="52" t="str">
        <f>IFERROR(VLOOKUP(A59,MapGrantsTbl[], 5, FALSE),"")</f>
        <v>1754</v>
      </c>
      <c r="AE59" s="52" t="str">
        <f>IF(L59=AD59,"Y", IF(LEFT(AD59,1)&lt;&gt;"1","","N"))</f>
        <v>Y</v>
      </c>
      <c r="AF59" s="52" t="str">
        <f>IFERROR(VLOOKUP(A59,MapGrantsTbl[], 3, FALSE),"")</f>
        <v>Surveyed 10/30/1754 by Richard Shipley; Patented in Nov 1754 by Samuel Mansell for 2384 acres repatented as Range Declined; Resurvey of Mansells Defense "on the head drafts of Snowdens River and on the head drafts of the western falls of Patapsco River in the barrans", adjoining Addition to Mansells Range, Mobberley's Desire, Chestnut Hill, Wise Mans Folly; mentions the north side of Indian Johns Cabbin Branch, Poplar Spring, also a spring at the head of a draft of the Cattail River, the waggon road</v>
      </c>
      <c r="AG59" s="52" t="str">
        <f>IF(AA59=AF59,"Y", IF(LEN(LEFT(AF59,4))&lt;&gt;4,"","N"))</f>
        <v>Y</v>
      </c>
      <c r="AH59" s="52" t="s">
        <v>51</v>
      </c>
      <c r="AI59" s="52"/>
      <c r="AJ59" s="71"/>
      <c r="AK59" s="71"/>
      <c r="AL59" s="71"/>
      <c r="AM59" s="71">
        <f>IFERROR(VLOOKUP(A59,Platted[],2,FALSE),"")</f>
        <v>8</v>
      </c>
      <c r="AN59" s="52"/>
      <c r="AO59" s="52"/>
      <c r="AP59" s="52"/>
      <c r="AQ59" s="52" t="str">
        <f>IFERROR(VLOOKUP(A59,MapGrantsTbl[], 5, FALSE),"")</f>
        <v>1754</v>
      </c>
      <c r="AR59" s="52" t="str">
        <f>IF(L59=AQ59,"Y", IF(LEN(LEFT(AQ59,4))&lt;&gt;4,"","N"))</f>
        <v>Y</v>
      </c>
      <c r="AS59" s="52" t="str">
        <f>IFERROR(VLOOKUP(A59,MapGrantsTbl[],3, FALSE),"")</f>
        <v>Surveyed 10/30/1754 by Richard Shipley; Patented in Nov 1754 by Samuel Mansell for 2384 acres repatented as Range Declined; Resurvey of Mansells Defense "on the head drafts of Snowdens River and on the head drafts of the western falls of Patapsco River in the barrans", adjoining Addition to Mansells Range, Mobberley's Desire, Chestnut Hill, Wise Mans Folly; mentions the north side of Indian Johns Cabbin Branch, Poplar Spring, also a spring at the head of a draft of the Cattail River, the waggon road</v>
      </c>
      <c r="AT59" s="52" t="str">
        <f>IF(AA59=AS59,"Y", IF(LEN(LEFT(AS59,4))&lt;&gt;4,"","N"))</f>
        <v>Y</v>
      </c>
      <c r="AU59" s="52" t="str">
        <f>IFERROR(VLOOKUP(A59,MapGrantsTbl[],5, FALSE),"")</f>
        <v>1754</v>
      </c>
      <c r="AV59" s="52" t="str">
        <f>IF(L59=AU59,"Y", IF(LEN(LEFT(AU59,4))&lt;&gt;4,"","N"))</f>
        <v>Y</v>
      </c>
    </row>
    <row r="60" spans="1:48" ht="100.8" x14ac:dyDescent="0.55000000000000004">
      <c r="A60" s="43" t="s">
        <v>5715</v>
      </c>
      <c r="B60" s="47" t="str">
        <f>IFERROR(VLOOKUP(A60,MapGrantsTbl[Short Name], 1, FALSE),IFERROR(VLOOKUP(A60,MapGrantsTbl[Other Map Grant Name],1,FALSE),""))</f>
        <v>ADDITIONAL PROGRESS</v>
      </c>
      <c r="C60" s="46" t="s">
        <v>4919</v>
      </c>
      <c r="D60" s="46" t="str">
        <f>IF(ISBLANK(C60),"",IFERROR(RIGHT(C60,LEN(C60)-FIND(",",C60)) &amp; " " &amp; LEFT(C60,1) &amp; LOWER(MID(C60,2, FIND(",",C60)-2)),""))</f>
        <v xml:space="preserve"> Richard Shipley</v>
      </c>
      <c r="E60" s="81" t="s">
        <v>4728</v>
      </c>
      <c r="F60" s="82" t="str">
        <f>RIGHT(E60,4)</f>
        <v>1756</v>
      </c>
      <c r="G60" s="82" t="str">
        <f>IF(ISBLANK(E60),"",F60&amp;"-"&amp;RIGHT("00" &amp; SUBSTITUTE(LEFT(E60,2),"/",""),2))</f>
        <v>1756-03</v>
      </c>
      <c r="H60" s="46" t="s">
        <v>5506</v>
      </c>
      <c r="I60" s="46" t="str">
        <f>IFERROR(RIGHT(H60,LEN(H60)-FIND(",",H60)) &amp; " " &amp; LEFT(H60,1) &amp; LOWER(MID(H60,2, FIND(",",H60)-2)),"")</f>
        <v xml:space="preserve"> John Whipps</v>
      </c>
      <c r="J60" s="47" t="str">
        <f>H60</f>
        <v>WHIPPS, John</v>
      </c>
      <c r="K60" s="46" t="s">
        <v>5185</v>
      </c>
      <c r="L60" s="42" t="str">
        <f>RIGHT(K60,4)</f>
        <v>1756</v>
      </c>
      <c r="M60" s="143" t="str">
        <f>IF(ISBLANK(K60),"",L60&amp;"-"&amp;
IF(LEFT(K60,3)="Feb","02",
IF(LEFT(K60,3)="Mar","03",
IF(LEFT(K60,3)="Apr","04",
IF(LEFT(K60,3)="May","05",
IF(LEFT(K60,3)="Jun","06",
IF(LEFT(K60,3)="Jul","07",
IF(LEFT(K60,3)="Aug","08",
IF(LEFT(K60,3)="Sep","09",
IF(LEFT(K60,3)="Oct","10",
IF(LEFT(K60,3)="Nov","11",
IF(LEFT(K60,3)="Dec","12","01"))))))))))))</f>
        <v>1756-03</v>
      </c>
      <c r="N60" s="44" t="s">
        <v>3961</v>
      </c>
      <c r="O60" s="43" t="s">
        <v>3959</v>
      </c>
      <c r="P60" s="43" t="s">
        <v>3970</v>
      </c>
      <c r="Q60" s="8">
        <v>412</v>
      </c>
      <c r="R60" s="46" t="s">
        <v>5717</v>
      </c>
      <c r="S60" s="34" t="s">
        <v>10593</v>
      </c>
      <c r="T60" s="44" t="s">
        <v>5718</v>
      </c>
      <c r="U60" s="44"/>
      <c r="V60" s="35" t="s">
        <v>5714</v>
      </c>
      <c r="W60" s="35" t="s">
        <v>10591</v>
      </c>
      <c r="X60" s="34"/>
      <c r="Y60" s="45" t="str">
        <f>IFERROR(LEFT(J60, FIND(",",J60)-1),"")</f>
        <v>WHIPPS</v>
      </c>
      <c r="Z60" s="45"/>
      <c r="AA60" s="24" t="str">
        <f>IF(ISBLANK(E60),"","Surveyed "&amp;E60)  &amp; IF(ISBLANK(C60),"", " by " &amp;TRIM(D60)) &amp; IF(ISBLANK(E60),"","; ") &amp; IF(ISBLANK(K60),"","Patented in " &amp; K60)  &amp; IF(ISBLANK(H60),"", " by " &amp; TRIM(I60)) &amp; IF(ISBLANK(Q60),"",IF(Q60=0,""," for " &amp; Q60 &amp; " acres")) &amp; IF(ISBLANK(S60),""," repatented as " &amp; S60) &amp; IF(ISBLANK(R60),"", "; " &amp; R60) &amp; IF(ISBLANK(X60),"", ".  " &amp; X60&amp;".")</f>
        <v>Surveyed 3/18/1756 by Richard Shipley; Patented in Mar 1756 by John Whipps for 412 acres repatented as Whipps Hills; Resurvey of Progress "on the western falls of Patapsco River partly in Ann Arundell county and partly in Baltimore county" starting "at the end of the first course of the Forrest Grove", adjoining Shipley's Search, Whips Lott, Adams Garden</v>
      </c>
      <c r="AB60" s="52" t="str">
        <f>IF(IFERROR(FIND("-",A60),0)=0,SUBSTITUTE(A60,"'",""),SUBSTITUTE(LEFT(A60,FIND("-",A60)-2),"'",""))</f>
        <v>ADDITIONAL PROGRESS</v>
      </c>
      <c r="AC60" s="55" t="str">
        <f>SUBSTITUTE(A60,"'","")</f>
        <v>ADDITIONAL PROGRESS</v>
      </c>
      <c r="AD60" s="52" t="str">
        <f>IFERROR(VLOOKUP(A60,MapGrantsTbl[], 5, FALSE),"")</f>
        <v>1756</v>
      </c>
      <c r="AE60" s="52" t="str">
        <f>IF(L60=AD60,"Y", IF(LEFT(AD60,1)&lt;&gt;"1","","N"))</f>
        <v>Y</v>
      </c>
      <c r="AF60" s="52" t="str">
        <f>IFERROR(VLOOKUP(A60,MapGrantsTbl[], 3, FALSE),"")</f>
        <v>Surveyed 3/18/1756 by Richard Shipley; Patented in Mar 1756 by John Whipps for 412 acres repatented as Whipps Hills; Resurvey of Progress "on the western falls of Patapsco River partly in Ann Arundell county and partly in Baltimore county" starting "at the end of the first course of the Forrest Grove", adjoining Shipley's Search, Whips Lott, Adams Garden</v>
      </c>
      <c r="AG60" s="52" t="str">
        <f>IF(AA60=AF60,"Y", IF(LEN(LEFT(AF60,4))&lt;&gt;4,"","N"))</f>
        <v>Y</v>
      </c>
      <c r="AH60" s="52" t="s">
        <v>198</v>
      </c>
      <c r="AI60" s="52" t="s">
        <v>9724</v>
      </c>
      <c r="AJ60" s="52" t="s">
        <v>12128</v>
      </c>
      <c r="AK60" s="71"/>
      <c r="AL60" s="71"/>
      <c r="AM60" s="71">
        <f>IFERROR(VLOOKUP(A60,Platted[],2,FALSE),"")</f>
        <v>166</v>
      </c>
      <c r="AN60" s="52"/>
      <c r="AO60" s="52"/>
      <c r="AP60" s="52"/>
      <c r="AQ60" s="52" t="str">
        <f>IFERROR(VLOOKUP(A60,MapGrantsTbl[], 5, FALSE),"")</f>
        <v>1756</v>
      </c>
      <c r="AR60" s="52" t="str">
        <f>IF(L60=AQ60,"Y", IF(LEN(LEFT(AQ60,4))&lt;&gt;4,"","N"))</f>
        <v>Y</v>
      </c>
      <c r="AS60" s="52" t="str">
        <f>IFERROR(VLOOKUP(A60,MapGrantsTbl[],3, FALSE),"")</f>
        <v>Surveyed 3/18/1756 by Richard Shipley; Patented in Mar 1756 by John Whipps for 412 acres repatented as Whipps Hills; Resurvey of Progress "on the western falls of Patapsco River partly in Ann Arundell county and partly in Baltimore county" starting "at the end of the first course of the Forrest Grove", adjoining Shipley's Search, Whips Lott, Adams Garden</v>
      </c>
      <c r="AT60" s="52" t="str">
        <f>IF(AA60=AS60,"Y", IF(LEN(LEFT(AS60,4))&lt;&gt;4,"","N"))</f>
        <v>Y</v>
      </c>
      <c r="AU60" s="52" t="str">
        <f>IFERROR(VLOOKUP(A60,MapGrantsTbl[],5, FALSE),"")</f>
        <v>1756</v>
      </c>
      <c r="AV60" s="52" t="str">
        <f>IF(L60=AU60,"Y", IF(LEN(LEFT(AU60,4))&lt;&gt;4,"","N"))</f>
        <v>Y</v>
      </c>
    </row>
    <row r="61" spans="1:48" ht="72" x14ac:dyDescent="0.55000000000000004">
      <c r="A61" s="43" t="s">
        <v>6284</v>
      </c>
      <c r="B61" s="47" t="str">
        <f>IFERROR(VLOOKUP(A61,MapGrantsTbl[Short Name], 1, FALSE),IFERROR(VLOOKUP(A61,MapGrantsTbl[Other Map Grant Name],1,FALSE),""))</f>
        <v>AIRY HILLS AND PLEASANT SPRINGS - MERCIER</v>
      </c>
      <c r="C61" s="46" t="s">
        <v>7378</v>
      </c>
      <c r="D61" s="46" t="str">
        <f>IF(ISBLANK(C61),"",IFERROR(RIGHT(C61,LEN(C61)-FIND(",",C61)) &amp; " " &amp; LEFT(C61,1) &amp; LOWER(MID(C61,2, FIND(",",C61)-2)),""))</f>
        <v xml:space="preserve"> John Hatherly</v>
      </c>
      <c r="E61" s="81" t="s">
        <v>11484</v>
      </c>
      <c r="F61" s="82" t="str">
        <f>RIGHT(E61,4)</f>
        <v>1807</v>
      </c>
      <c r="G61" s="82" t="str">
        <f>IF(ISBLANK(E61),"",F61&amp;"-"&amp;RIGHT("00" &amp; SUBSTITUTE(LEFT(E61,2),"/",""),2))</f>
        <v>1807-02</v>
      </c>
      <c r="H61" s="46" t="s">
        <v>6282</v>
      </c>
      <c r="I61" s="46" t="str">
        <f>IFERROR(RIGHT(H61,LEN(H61)-FIND(",",H61)) &amp; " " &amp; LEFT(H61,1) &amp; LOWER(MID(H61,2, FIND(",",H61)-2)),"")</f>
        <v xml:space="preserve"> Andrew Mercier</v>
      </c>
      <c r="J61" s="47" t="str">
        <f>H61</f>
        <v>MERCIER, Andrew</v>
      </c>
      <c r="K61" s="46" t="s">
        <v>6262</v>
      </c>
      <c r="L61" s="42" t="str">
        <f>RIGHT(K61,4)</f>
        <v>1808</v>
      </c>
      <c r="M61" s="143" t="str">
        <f>IF(ISBLANK(K61),"",L61&amp;"-"&amp;
IF(LEFT(K61,3)="Feb","02",
IF(LEFT(K61,3)="Mar","03",
IF(LEFT(K61,3)="Apr","04",
IF(LEFT(K61,3)="May","05",
IF(LEFT(K61,3)="Jun","06",
IF(LEFT(K61,3)="Jul","07",
IF(LEFT(K61,3)="Aug","08",
IF(LEFT(K61,3)="Sep","09",
IF(LEFT(K61,3)="Oct","10",
IF(LEFT(K61,3)="Nov","11",
IF(LEFT(K61,3)="Dec","12","01"))))))))))))</f>
        <v>1808-11</v>
      </c>
      <c r="N61" s="34" t="s">
        <v>5668</v>
      </c>
      <c r="O61" s="8" t="s">
        <v>5668</v>
      </c>
      <c r="P61" s="43" t="s">
        <v>3970</v>
      </c>
      <c r="Q61" s="43">
        <v>190</v>
      </c>
      <c r="R61" s="46" t="s">
        <v>6283</v>
      </c>
      <c r="S61" s="44"/>
      <c r="T61" s="44" t="s">
        <v>8818</v>
      </c>
      <c r="U61" s="44"/>
      <c r="V61" s="35" t="s">
        <v>6285</v>
      </c>
      <c r="W61" s="35" t="s">
        <v>11483</v>
      </c>
      <c r="X61" s="34"/>
      <c r="Y61" s="45" t="str">
        <f>IFERROR(LEFT(J61, FIND(",",J61)-1),"")</f>
        <v>MERCIER</v>
      </c>
      <c r="Z61" s="45"/>
      <c r="AA61" s="45" t="str">
        <f>IF(ISBLANK(E61),"","Surveyed "&amp;E61)  &amp; IF(ISBLANK(C61),"", " by " &amp;TRIM(D61)) &amp; IF(ISBLANK(E61),"","; ") &amp; IF(ISBLANK(K61),"","Patented in " &amp; K61)  &amp; IF(ISBLANK(H61),"", " by " &amp; TRIM(I61)) &amp; IF(ISBLANK(Q61),"",IF(Q61=0,""," for " &amp; Q61 &amp; " acres")) &amp; IF(ISBLANK(S61),""," repatented as " &amp; S61) &amp; IF(ISBLANK(R61),"", "; " &amp; R61) &amp; IF(ISBLANK(X61),"", ".  " &amp; X61&amp;".")</f>
        <v>Surveyed 2/26/1807 by John Hatherly; Patented in Nov 1808 by Andrew Mercier for 190 acres; Resurvey of Sallys Chance, Stoney Hills, and Hopsons Choice (and also Airy Hills And Pleasant Springs? This is unclear) adjoining Warfields Folly, Warfields Forrest</v>
      </c>
      <c r="AB61" s="52" t="str">
        <f>IF(IFERROR(FIND("-",A61),0)=0,SUBSTITUTE(A61,"'",""),SUBSTITUTE(LEFT(A61,FIND("-",A61)-2),"'",""))</f>
        <v>AIRY HILLS AND PLEASANT SPRINGS</v>
      </c>
      <c r="AC61" s="55" t="str">
        <f>SUBSTITUTE(A61,"'","")</f>
        <v>AIRY HILLS AND PLEASANT SPRINGS - Mercier</v>
      </c>
      <c r="AD61" s="52" t="str">
        <f>IFERROR(VLOOKUP(A61,MapGrantsTbl[], 5, FALSE),"")</f>
        <v>1807</v>
      </c>
      <c r="AE61" s="52" t="str">
        <f>IF(L61=AD61,"Y", IF(LEFT(AD61,1)&lt;&gt;"1","","N"))</f>
        <v>N</v>
      </c>
      <c r="AF61" s="52" t="str">
        <f>IFERROR(VLOOKUP(A61,MapGrantsTbl[], 3, FALSE),"")</f>
        <v>Surveyed 2/26/1807 by John Hatherly; Patented in Nov 1808 by Andrew Mercier for 190 acres; Resurvey of Sallys Chance, Stoney Hills, and Hopsons Choice (and also Airy Hills And Pleasant Springs? This is unclear) adjoining Warfields Folly, Warfields Forrest</v>
      </c>
      <c r="AG61" s="52" t="str">
        <f>IF(AA61=AF61,"Y", IF(LEN(LEFT(AF61,4))&lt;&gt;4,"","N"))</f>
        <v>Y</v>
      </c>
      <c r="AH61" s="52" t="s">
        <v>51</v>
      </c>
      <c r="AI61" s="52"/>
      <c r="AJ61" s="71"/>
      <c r="AK61" s="71"/>
      <c r="AL61" s="71"/>
      <c r="AM61" s="71">
        <f>IFERROR(VLOOKUP(A61,Platted[],2,FALSE),"")</f>
        <v>331</v>
      </c>
      <c r="AN61" s="52"/>
      <c r="AO61" s="52"/>
      <c r="AP61" s="52"/>
      <c r="AQ61" s="52" t="str">
        <f>IFERROR(VLOOKUP(A61,MapGrantsTbl[], 5, FALSE),"")</f>
        <v>1807</v>
      </c>
      <c r="AR61" s="52" t="str">
        <f>IF(L61=AQ61,"Y", IF(LEN(LEFT(AQ61,4))&lt;&gt;4,"","N"))</f>
        <v>N</v>
      </c>
      <c r="AS61" s="52" t="str">
        <f>IFERROR(VLOOKUP(A61,MapGrantsTbl[],3, FALSE),"")</f>
        <v>Surveyed 2/26/1807 by John Hatherly; Patented in Nov 1808 by Andrew Mercier for 190 acres; Resurvey of Sallys Chance, Stoney Hills, and Hopsons Choice (and also Airy Hills And Pleasant Springs? This is unclear) adjoining Warfields Folly, Warfields Forrest</v>
      </c>
      <c r="AT61" s="52" t="str">
        <f>IF(AA61=AS61,"Y", IF(LEN(LEFT(AS61,4))&lt;&gt;4,"","N"))</f>
        <v>Y</v>
      </c>
      <c r="AU61" s="52" t="str">
        <f>IFERROR(VLOOKUP(A61,MapGrantsTbl[],5, FALSE),"")</f>
        <v>1807</v>
      </c>
      <c r="AV61" s="52" t="str">
        <f>IF(L61=AU61,"Y", IF(LEN(LEFT(AU61,4))&lt;&gt;4,"","N"))</f>
        <v>N</v>
      </c>
    </row>
    <row r="62" spans="1:48" ht="43.2" x14ac:dyDescent="0.55000000000000004">
      <c r="A62" s="43" t="s">
        <v>9335</v>
      </c>
      <c r="B62" s="47" t="str">
        <f>IFERROR(VLOOKUP(A62,MapGrantsTbl[Short Name], 1, FALSE),IFERROR(VLOOKUP(A62,MapGrantsTbl[Other Map Grant Name],1,FALSE),""))</f>
        <v/>
      </c>
      <c r="C62" s="46" t="s">
        <v>5830</v>
      </c>
      <c r="D62" s="46" t="str">
        <f>IF(ISBLANK(C62),"",IFERROR(RIGHT(C62,LEN(C62)-FIND(",",C62)) &amp; " " &amp; LEFT(C62,1) &amp; LOWER(MID(C62,2, FIND(",",C62)-2)),""))</f>
        <v xml:space="preserve"> William Smith</v>
      </c>
      <c r="E62" s="82"/>
      <c r="F62" s="82" t="str">
        <f>RIGHT(E62,4)</f>
        <v/>
      </c>
      <c r="G62" s="82" t="str">
        <f>IF(ISBLANK(E62),"",F62&amp;"-"&amp;RIGHT("00" &amp; SUBSTITUTE(LEFT(E62,2),"/",""),2))</f>
        <v/>
      </c>
      <c r="H62" s="46" t="s">
        <v>6279</v>
      </c>
      <c r="I62" s="46" t="str">
        <f>IFERROR(RIGHT(H62,LEN(H62)-FIND(",",H62)) &amp; " " &amp; LEFT(H62,1) &amp; LOWER(MID(H62,2, FIND(",",H62)-2)),"")</f>
        <v xml:space="preserve"> Benjamin Wells</v>
      </c>
      <c r="J62" s="47" t="str">
        <f>H62</f>
        <v>WELLS, Benjamin</v>
      </c>
      <c r="K62" s="46" t="s">
        <v>6280</v>
      </c>
      <c r="L62" s="42" t="str">
        <f>RIGHT(K62,4)</f>
        <v>1779</v>
      </c>
      <c r="M62" s="143" t="str">
        <f>IF(ISBLANK(K62),"",L62&amp;"-"&amp;
IF(LEFT(K62,3)="Feb","02",
IF(LEFT(K62,3)="Mar","03",
IF(LEFT(K62,3)="Apr","04",
IF(LEFT(K62,3)="May","05",
IF(LEFT(K62,3)="Jun","06",
IF(LEFT(K62,3)="Jul","07",
IF(LEFT(K62,3)="Aug","08",
IF(LEFT(K62,3)="Sep","09",
IF(LEFT(K62,3)="Oct","10",
IF(LEFT(K62,3)="Nov","11",
IF(LEFT(K62,3)="Dec","12","01"))))))))))))</f>
        <v>1779-09</v>
      </c>
      <c r="N62" s="44" t="s">
        <v>5668</v>
      </c>
      <c r="O62" s="43" t="s">
        <v>5668</v>
      </c>
      <c r="P62" s="43" t="s">
        <v>3970</v>
      </c>
      <c r="Q62" s="43">
        <v>492</v>
      </c>
      <c r="R62" s="46"/>
      <c r="S62" s="44"/>
      <c r="T62" s="44" t="s">
        <v>8818</v>
      </c>
      <c r="U62" s="44" t="s">
        <v>6281</v>
      </c>
      <c r="V62" s="35" t="s">
        <v>9381</v>
      </c>
      <c r="W62" s="35"/>
      <c r="X62" s="34"/>
      <c r="Y62" s="45" t="str">
        <f>IFERROR(LEFT(J62, FIND(",",J62)-1),"")</f>
        <v>WELLS</v>
      </c>
      <c r="Z62" s="45"/>
      <c r="AA62" s="45" t="str">
        <f>IF(ISBLANK(E62),"","Surveyed "&amp;E62)  &amp; IF(ISBLANK(C62),"", " by " &amp;TRIM(D62)) &amp; IF(ISBLANK(E62),"","; ") &amp; IF(ISBLANK(K62),"","Patented in " &amp; K62)  &amp; IF(ISBLANK(H62),"", " by " &amp; TRIM(I62)) &amp; IF(ISBLANK(Q62),"",IF(Q62=0,""," for " &amp; Q62 &amp; " acres")) &amp; IF(ISBLANK(S62),""," repatented as " &amp; S62) &amp; IF(ISBLANK(R62),"", "; " &amp; R62) &amp; IF(ISBLANK(X62),"", ".  " &amp; X62&amp;".")</f>
        <v xml:space="preserve"> by William SmithPatented in Sep 1779 by Benjamin Wells for 492 acres</v>
      </c>
      <c r="AB62" s="52" t="str">
        <f>IF(IFERROR(FIND("-",A62),0)=0,SUBSTITUTE(A62,"'",""),SUBSTITUTE(LEFT(A62,FIND("-",A62)-2),"'",""))</f>
        <v>AIRY HILLS AND PLEASANT SPRINGS</v>
      </c>
      <c r="AC62" s="55" t="str">
        <f>SUBSTITUTE(A62,"'","")</f>
        <v>AIRY HILLS AND PLEASANT SPRINGS - Resurveyed</v>
      </c>
      <c r="AD62" s="52" t="str">
        <f>IFERROR(VLOOKUP(A62,MapGrantsTbl[], 5, FALSE),"")</f>
        <v/>
      </c>
      <c r="AE62" s="52" t="str">
        <f>IF(L62=AD62,"Y", IF(LEFT(AD62,1)&lt;&gt;"1","","N"))</f>
        <v/>
      </c>
      <c r="AF62" s="52" t="str">
        <f>IFERROR(VLOOKUP(A62,MapGrantsTbl[], 3, FALSE),"")</f>
        <v/>
      </c>
      <c r="AG62" s="52" t="str">
        <f>IF(AA62=AF62,"Y", IF(LEN(LEFT(AF62,4))&lt;&gt;4,"","N"))</f>
        <v/>
      </c>
      <c r="AH62" s="52"/>
      <c r="AI62" s="52"/>
      <c r="AJ62" s="71"/>
      <c r="AK62" s="71"/>
      <c r="AL62" s="71"/>
      <c r="AM62" s="71" t="str">
        <f>IFERROR(VLOOKUP(A62,Platted[],2,FALSE),"")</f>
        <v/>
      </c>
      <c r="AN62" s="52"/>
      <c r="AO62" s="52"/>
      <c r="AP62" s="52"/>
      <c r="AQ62" s="52" t="str">
        <f>IFERROR(VLOOKUP(A62,MapGrantsTbl[], 5, FALSE),"")</f>
        <v/>
      </c>
      <c r="AR62" s="52" t="str">
        <f>IF(L62=AQ62,"Y", IF(LEN(LEFT(AQ62,4))&lt;&gt;4,"","N"))</f>
        <v/>
      </c>
      <c r="AS62" s="52" t="str">
        <f>IFERROR(VLOOKUP(A62,MapGrantsTbl[],3, FALSE),"")</f>
        <v/>
      </c>
      <c r="AT62" s="52" t="str">
        <f>IF(AA62=AS62,"Y", IF(LEN(LEFT(AS62,4))&lt;&gt;4,"","N"))</f>
        <v/>
      </c>
      <c r="AU62" s="52" t="str">
        <f>IFERROR(VLOOKUP(A62,MapGrantsTbl[],5, FALSE),"")</f>
        <v/>
      </c>
      <c r="AV62" s="52" t="str">
        <f>IF(L62=AU62,"Y", IF(LEN(LEFT(AU62,4))&lt;&gt;4,"","N"))</f>
        <v/>
      </c>
    </row>
    <row r="63" spans="1:48" ht="43.2" x14ac:dyDescent="0.55000000000000004">
      <c r="A63" s="8" t="s">
        <v>11487</v>
      </c>
      <c r="B63" s="47" t="str">
        <f>IFERROR(VLOOKUP(A63,MapGrantsTbl[Short Name], 1, FALSE),IFERROR(VLOOKUP(A63,MapGrantsTbl[Other Map Grant Name],1,FALSE),""))</f>
        <v/>
      </c>
      <c r="C63" s="46" t="s">
        <v>5832</v>
      </c>
      <c r="D63" s="46" t="str">
        <f>IF(ISBLANK(C63),"",IFERROR(RIGHT(C63,LEN(C63)-FIND(",",C63)) &amp; " " &amp; LEFT(C63,1) &amp; LOWER(MID(C63,2, FIND(",",C63)-2)),""))</f>
        <v xml:space="preserve"> Philip Jones</v>
      </c>
      <c r="E63" s="82"/>
      <c r="F63" s="82" t="str">
        <f>RIGHT(E63,4)</f>
        <v/>
      </c>
      <c r="G63" s="82" t="str">
        <f>IF(ISBLANK(E63),"",F63&amp;"-"&amp;RIGHT("00" &amp; SUBSTITUTE(LEFT(E63,2),"/",""),2))</f>
        <v/>
      </c>
      <c r="H63" s="46" t="s">
        <v>6277</v>
      </c>
      <c r="I63" s="46" t="str">
        <f>IFERROR(RIGHT(H63,LEN(H63)-FIND(",",H63)) &amp; " " &amp; LEFT(H63,1) &amp; LOWER(MID(H63,2, FIND(",",H63)-2)),"")</f>
        <v xml:space="preserve"> Charles Wells</v>
      </c>
      <c r="J63" s="47" t="str">
        <f>H63</f>
        <v>WELLS, Charles</v>
      </c>
      <c r="K63" s="46" t="s">
        <v>3781</v>
      </c>
      <c r="L63" s="42" t="str">
        <f>RIGHT(K63,4)</f>
        <v>1734</v>
      </c>
      <c r="M63" s="143" t="str">
        <f>IF(ISBLANK(K63),"",L63&amp;"-"&amp;
IF(LEFT(K63,3)="Feb","02",
IF(LEFT(K63,3)="Mar","03",
IF(LEFT(K63,3)="Apr","04",
IF(LEFT(K63,3)="May","05",
IF(LEFT(K63,3)="Jun","06",
IF(LEFT(K63,3)="Jul","07",
IF(LEFT(K63,3)="Aug","08",
IF(LEFT(K63,3)="Sep","09",
IF(LEFT(K63,3)="Oct","10",
IF(LEFT(K63,3)="Nov","11",
IF(LEFT(K63,3)="Dec","12","01"))))))))))))</f>
        <v>1734-06</v>
      </c>
      <c r="N63" s="44" t="s">
        <v>5668</v>
      </c>
      <c r="O63" s="43" t="s">
        <v>5668</v>
      </c>
      <c r="P63" s="43" t="s">
        <v>136</v>
      </c>
      <c r="Q63" s="43">
        <v>100</v>
      </c>
      <c r="R63" s="46" t="s">
        <v>6278</v>
      </c>
      <c r="S63" s="44"/>
      <c r="T63" s="44" t="str">
        <f>V63</f>
        <v>Airy Hills And Pleasant Springs</v>
      </c>
      <c r="U63" s="44"/>
      <c r="V63" s="35" t="s">
        <v>6261</v>
      </c>
      <c r="W63" s="35"/>
      <c r="X63" s="34"/>
      <c r="Y63" s="45" t="str">
        <f>IFERROR(LEFT(J63, FIND(",",J63)-1),"")</f>
        <v>WELLS</v>
      </c>
      <c r="Z63" s="45"/>
      <c r="AA63" s="45" t="str">
        <f>IF(ISBLANK(E63),"","Surveyed "&amp;E63)  &amp; IF(ISBLANK(C63),"", " by " &amp;TRIM(D63)) &amp; IF(ISBLANK(E63),"","; ") &amp; IF(ISBLANK(K63),"","Patented in " &amp; K63)  &amp; IF(ISBLANK(H63),"", " by " &amp; TRIM(I63)) &amp; IF(ISBLANK(Q63),"",IF(Q63=0,""," for " &amp; Q63 &amp; " acres")) &amp; IF(ISBLANK(S63),""," repatented as " &amp; S63) &amp; IF(ISBLANK(R63),"", "; " &amp; R63) &amp; IF(ISBLANK(X63),"", ".  " &amp; X63&amp;".")</f>
        <v xml:space="preserve"> by Philip JonesPatented in Jun 1734 by Charles Wells for 100 acres; in Baltimore County starting on a small stoney hill</v>
      </c>
      <c r="AB63" s="52" t="str">
        <f>IF(IFERROR(FIND("-",A63),0)=0,SUBSTITUTE(A63,"'",""),SUBSTITUTE(LEFT(A63,FIND("-",A63)-2),"'",""))</f>
        <v>AIRY HILLS AND PLEASANT SPRINGS</v>
      </c>
      <c r="AC63" s="55" t="str">
        <f>SUBSTITUTE(A63,"'","")</f>
        <v>AIRY HILLS AND PLEASANT SPRINGS - Wells</v>
      </c>
      <c r="AD63" s="52" t="str">
        <f>IFERROR(VLOOKUP(A63,MapGrantsTbl[], 5, FALSE),"")</f>
        <v/>
      </c>
      <c r="AE63" s="52" t="str">
        <f>IF(L63=AD63,"Y", IF(LEFT(AD63,1)&lt;&gt;"1","","N"))</f>
        <v/>
      </c>
      <c r="AF63" s="52" t="str">
        <f>IFERROR(VLOOKUP(A63,MapGrantsTbl[], 3, FALSE),"")</f>
        <v/>
      </c>
      <c r="AG63" s="52" t="str">
        <f>IF(AA63=AF63,"Y", IF(LEN(LEFT(AF63,4))&lt;&gt;4,"","N"))</f>
        <v/>
      </c>
      <c r="AH63" s="52"/>
      <c r="AI63" s="52"/>
      <c r="AJ63" s="71"/>
      <c r="AK63" s="71"/>
      <c r="AL63" s="71"/>
      <c r="AM63" s="71" t="str">
        <f>IFERROR(VLOOKUP(A63,Platted[],2,FALSE),"")</f>
        <v/>
      </c>
      <c r="AN63" s="52"/>
      <c r="AO63" s="52"/>
      <c r="AP63" s="52"/>
      <c r="AQ63" s="52" t="str">
        <f>IFERROR(VLOOKUP(A63,MapGrantsTbl[], 5, FALSE),"")</f>
        <v/>
      </c>
      <c r="AR63" s="52" t="str">
        <f>IF(L63=AQ63,"Y", IF(LEN(LEFT(AQ63,4))&lt;&gt;4,"","N"))</f>
        <v/>
      </c>
      <c r="AS63" s="52" t="str">
        <f>IFERROR(VLOOKUP(A63,MapGrantsTbl[],3, FALSE),"")</f>
        <v/>
      </c>
      <c r="AT63" s="52" t="str">
        <f>IF(AA63=AS63,"Y", IF(LEN(LEFT(AS63,4))&lt;&gt;4,"","N"))</f>
        <v/>
      </c>
      <c r="AU63" s="52" t="str">
        <f>IFERROR(VLOOKUP(A63,MapGrantsTbl[],5, FALSE),"")</f>
        <v/>
      </c>
      <c r="AV63" s="52" t="str">
        <f>IF(L63=AU63,"Y", IF(LEN(LEFT(AU63,4))&lt;&gt;4,"","N"))</f>
        <v/>
      </c>
    </row>
    <row r="64" spans="1:48" ht="57.6" x14ac:dyDescent="0.55000000000000004">
      <c r="A64" s="8" t="s">
        <v>3840</v>
      </c>
      <c r="B64" s="6" t="str">
        <f>IFERROR(VLOOKUP(A64,MapGrantsTbl[Short Name], 1, FALSE),IFERROR(VLOOKUP(A64,MapGrantsTbl[Other Map Grant Name],1,FALSE),""))</f>
        <v>ALTOGETHER</v>
      </c>
      <c r="C64" s="6" t="s">
        <v>4965</v>
      </c>
      <c r="D64" s="6" t="str">
        <f>IF(ISBLANK(C64),"",IFERROR(RIGHT(C64,LEN(C64)-FIND(",",C64)) &amp; " " &amp; LEFT(C64,1) &amp; LOWER(MID(C64,2, FIND(",",C64)-2)),""))</f>
        <v xml:space="preserve"> Thomas Larkin</v>
      </c>
      <c r="E64" s="81" t="s">
        <v>10287</v>
      </c>
      <c r="F64" s="81" t="str">
        <f>RIGHT(E64,4)</f>
        <v>1719</v>
      </c>
      <c r="G64" s="81" t="str">
        <f>IF(ISBLANK(E64),"",F64&amp;"-"&amp;RIGHT("00" &amp; SUBSTITUTE(LEFT(E64,2),"/",""),2))</f>
        <v>1719-05</v>
      </c>
      <c r="H64" s="6" t="s">
        <v>3547</v>
      </c>
      <c r="I64" s="6" t="str">
        <f>IFERROR(RIGHT(H64,LEN(H64)-FIND(",",H64)) &amp; " " &amp; LEFT(H64,1) &amp; LOWER(MID(H64,2, FIND(",",H64)-2)),"")</f>
        <v xml:space="preserve"> Thomas  Worthington</v>
      </c>
      <c r="J64" s="6" t="str">
        <f>H64</f>
        <v xml:space="preserve">WORTHINGTON, Thomas </v>
      </c>
      <c r="K64" s="6" t="s">
        <v>5217</v>
      </c>
      <c r="L64" s="8" t="str">
        <f>RIGHT(K64,4)</f>
        <v>1736</v>
      </c>
      <c r="M64" s="146" t="str">
        <f>IF(ISBLANK(K64),"",L64&amp;"-"&amp;
IF(LEFT(K64,3)="Feb","02",
IF(LEFT(K64,3)="Mar","03",
IF(LEFT(K64,3)="Apr","04",
IF(LEFT(K64,3)="May","05",
IF(LEFT(K64,3)="Jun","06",
IF(LEFT(K64,3)="Jul","07",
IF(LEFT(K64,3)="Aug","08",
IF(LEFT(K64,3)="Sep","09",
IF(LEFT(K64,3)="Oct","10",
IF(LEFT(K64,3)="Nov","11",
IF(LEFT(K64,3)="Dec","12","01"))))))))))))</f>
        <v>1736-06</v>
      </c>
      <c r="N64" s="34" t="s">
        <v>3961</v>
      </c>
      <c r="O64" s="8" t="s">
        <v>3959</v>
      </c>
      <c r="P64" s="8" t="s">
        <v>136</v>
      </c>
      <c r="Q64" s="8">
        <v>1200</v>
      </c>
      <c r="R64" s="6" t="s">
        <v>5630</v>
      </c>
      <c r="S64" s="34"/>
      <c r="T64" s="34" t="str">
        <f>V64</f>
        <v>Altogether</v>
      </c>
      <c r="U64" s="34" t="s">
        <v>5034</v>
      </c>
      <c r="V64" s="35" t="s">
        <v>4299</v>
      </c>
      <c r="W64" s="35" t="s">
        <v>10286</v>
      </c>
      <c r="X64" s="34"/>
      <c r="Y64" s="18" t="str">
        <f>IFERROR(LEFT(J64, FIND(",",J64)-1),"")</f>
        <v>WORTHINGTON</v>
      </c>
      <c r="Z64" s="24" t="s">
        <v>4459</v>
      </c>
      <c r="AA64" s="45" t="str">
        <f>IF(ISBLANK(E64),"","Surveyed "&amp;E64)  &amp; IF(ISBLANK(C64),"", " by " &amp;TRIM(D64)) &amp; IF(ISBLANK(E64),"","; ") &amp; IF(ISBLANK(K64),"","Patented in " &amp; K64)  &amp; IF(ISBLANK(H64),"", " by " &amp; TRIM(I64)) &amp; IF(ISBLANK(Q64),"",IF(Q64=0,""," for " &amp; Q64 &amp; " acres")) &amp; IF(ISBLANK(S64),""," repatented as " &amp; S64) &amp; IF(ISBLANK(R64),"", "; " &amp; R64) &amp; IF(ISBLANK(X64),"", ".  " &amp; X64&amp;".")</f>
        <v>Surveyed 5/10/1719 by Thomas Larkin; Patented in Jun 1736 by Thomas Worthington for 1200 acres; "lying on the dividing line of Ann Arundel and Baltimore County on the west side of the Middle River of Patuxent"</v>
      </c>
      <c r="AB64" s="52" t="str">
        <f>IF(IFERROR(FIND("-",A64),0)=0,SUBSTITUTE(A64,"'",""),SUBSTITUTE(LEFT(A64,FIND("-",A64)-2),"'",""))</f>
        <v>ALTOGETHER</v>
      </c>
      <c r="AC64" s="55" t="str">
        <f>SUBSTITUTE(A64,"'","")</f>
        <v>ALTOGETHER</v>
      </c>
      <c r="AD64" s="52" t="str">
        <f>IFERROR(VLOOKUP(A64,MapGrantsTbl[], 5, FALSE),"")</f>
        <v>1719</v>
      </c>
      <c r="AE64" s="52" t="str">
        <f>IF(L64=AD64,"Y", IF(LEFT(AD64,1)&lt;&gt;"1","","N"))</f>
        <v>N</v>
      </c>
      <c r="AF64" s="52" t="str">
        <f>IFERROR(VLOOKUP(A64,MapGrantsTbl[], 3, FALSE),"")</f>
        <v>Surveyed 5/10/1719 by Thomas Larkin; Patented in Jun 1736 by Thomas Worthington for 1200 acres; "lying on the dividing line of Ann Arundel and Baltimore County on the west side of the Middle River of Patuxent"</v>
      </c>
      <c r="AG64" s="52" t="str">
        <f>IF(AA64=AF64,"Y", IF(LEN(LEFT(AF64,4))&lt;&gt;4,"","N"))</f>
        <v>Y</v>
      </c>
      <c r="AH64" s="52" t="s">
        <v>36</v>
      </c>
      <c r="AI64" s="52" t="s">
        <v>7858</v>
      </c>
      <c r="AJ64" s="71"/>
      <c r="AK64" s="71"/>
      <c r="AL64" s="71">
        <v>-4</v>
      </c>
      <c r="AM64" s="71">
        <f>IFERROR(VLOOKUP(A64,Platted[],2,FALSE),"")</f>
        <v>35</v>
      </c>
      <c r="AN64" s="52"/>
      <c r="AO64" s="52"/>
      <c r="AP64" s="52"/>
      <c r="AQ64" s="52" t="str">
        <f>IFERROR(VLOOKUP(A64,MapGrantsTbl[], 5, FALSE),"")</f>
        <v>1719</v>
      </c>
      <c r="AR64" s="52" t="str">
        <f>IF(L64=AQ64,"Y", IF(LEN(LEFT(AQ64,4))&lt;&gt;4,"","N"))</f>
        <v>N</v>
      </c>
      <c r="AS64" s="52" t="str">
        <f>IFERROR(VLOOKUP(A64,MapGrantsTbl[],3, FALSE),"")</f>
        <v>Surveyed 5/10/1719 by Thomas Larkin; Patented in Jun 1736 by Thomas Worthington for 1200 acres; "lying on the dividing line of Ann Arundel and Baltimore County on the west side of the Middle River of Patuxent"</v>
      </c>
      <c r="AT64" s="52" t="str">
        <f>IF(AA64=AS64,"Y", IF(LEN(LEFT(AS64,4))&lt;&gt;4,"","N"))</f>
        <v>Y</v>
      </c>
      <c r="AU64" s="52" t="str">
        <f>IFERROR(VLOOKUP(A64,MapGrantsTbl[],5, FALSE),"")</f>
        <v>1719</v>
      </c>
      <c r="AV64" s="52" t="str">
        <f>IF(L64=AU64,"Y", IF(LEN(LEFT(AU64,4))&lt;&gt;4,"","N"))</f>
        <v>N</v>
      </c>
    </row>
    <row r="65" spans="1:48" ht="86.4" x14ac:dyDescent="0.55000000000000004">
      <c r="A65" s="43" t="s">
        <v>6920</v>
      </c>
      <c r="B65" s="6" t="str">
        <f>IFERROR(VLOOKUP(A65,MapGrantsTbl[Short Name], 1, FALSE),IFERROR(VLOOKUP(A65,MapGrantsTbl[Other Map Grant Name],1,FALSE),""))</f>
        <v>ANYTHING - MOBERLEY</v>
      </c>
      <c r="C65" s="6" t="s">
        <v>4105</v>
      </c>
      <c r="D65" s="6" t="str">
        <f>IF(ISBLANK(C65),"",IFERROR(RIGHT(C65,LEN(C65)-FIND(",",C65)) &amp; " " &amp; LEFT(C65,1) &amp; LOWER(MID(C65,2, FIND(",",C65)-2)),""))</f>
        <v xml:space="preserve"> Henry Ridgely</v>
      </c>
      <c r="E65" s="81" t="s">
        <v>10961</v>
      </c>
      <c r="F65" s="81" t="str">
        <f>RIGHT(E65,4)</f>
        <v>1730</v>
      </c>
      <c r="G65" s="81" t="str">
        <f>IF(ISBLANK(E65),"",F65&amp;"-"&amp;RIGHT("00" &amp; SUBSTITUTE(LEFT(E65,2),"/",""),2))</f>
        <v>1730-05</v>
      </c>
      <c r="H65" s="6" t="s">
        <v>4735</v>
      </c>
      <c r="I65" s="6" t="str">
        <f>IFERROR(RIGHT(H65,LEN(H65)-FIND(",",H65)) &amp; " " &amp; LEFT(H65,1) &amp; LOWER(MID(H65,2, FIND(",",H65)-2)),"")</f>
        <v xml:space="preserve"> John  Moberley</v>
      </c>
      <c r="J65" s="6" t="str">
        <f>H65</f>
        <v xml:space="preserve">MOBERLEY, John </v>
      </c>
      <c r="K65" s="6" t="s">
        <v>3781</v>
      </c>
      <c r="L65" s="8" t="str">
        <f>RIGHT(K65,4)</f>
        <v>1734</v>
      </c>
      <c r="M65" s="146" t="str">
        <f>IF(ISBLANK(K65),"",L65&amp;"-"&amp;
IF(LEFT(K65,3)="Feb","02",
IF(LEFT(K65,3)="Mar","03",
IF(LEFT(K65,3)="Apr","04",
IF(LEFT(K65,3)="May","05",
IF(LEFT(K65,3)="Jun","06",
IF(LEFT(K65,3)="Jul","07",
IF(LEFT(K65,3)="Aug","08",
IF(LEFT(K65,3)="Sep","09",
IF(LEFT(K65,3)="Oct","10",
IF(LEFT(K65,3)="Nov","11",
IF(LEFT(K65,3)="Dec","12","01"))))))))))))</f>
        <v>1734-06</v>
      </c>
      <c r="N65" s="34" t="s">
        <v>3961</v>
      </c>
      <c r="O65" s="8" t="s">
        <v>3959</v>
      </c>
      <c r="P65" s="8" t="s">
        <v>136</v>
      </c>
      <c r="Q65" s="8">
        <v>100</v>
      </c>
      <c r="R65" s="6" t="s">
        <v>6423</v>
      </c>
      <c r="S65" s="34"/>
      <c r="T65" s="34" t="s">
        <v>6957</v>
      </c>
      <c r="U65" s="34"/>
      <c r="V65" s="35" t="s">
        <v>6957</v>
      </c>
      <c r="W65" s="35" t="s">
        <v>10962</v>
      </c>
      <c r="X65" s="34"/>
      <c r="Y65" s="26" t="str">
        <f>IFERROR(LEFT(J65, FIND(",",J65)-1),"")</f>
        <v>MOBERLEY</v>
      </c>
      <c r="Z65" s="24" t="s">
        <v>4460</v>
      </c>
      <c r="AA65" s="24" t="str">
        <f>IF(ISBLANK(E65),"","Surveyed "&amp;E65)  &amp; IF(ISBLANK(C65),"", " by " &amp;TRIM(D65)) &amp; IF(ISBLANK(E65),"","; ") &amp; IF(ISBLANK(K65),"","Patented in " &amp; K65)  &amp; IF(ISBLANK(H65),"", " by " &amp; TRIM(I65)) &amp; IF(ISBLANK(Q65),"",IF(Q65=0,""," for " &amp; Q65 &amp; " acres")) &amp; IF(ISBLANK(S65),""," repatented as " &amp; S65) &amp; IF(ISBLANK(R65),"", "; " &amp; R65) &amp; IF(ISBLANK(X65),"", ".  " &amp; X65&amp;".")</f>
        <v>Surveyed 5/4/1730 by Henry Ridgely; Patented in Jun 1734 by John Moberley for 100 acres; "on the head of a branch of Snowden's River of Patuxent" and near Thomas' Lott, shares the same beginning trees with Everything according to that patent, shown on the plat for Moorehouse's Generousity</v>
      </c>
      <c r="AB65" s="52" t="str">
        <f>IF(IFERROR(FIND("-",A65),0)=0,SUBSTITUTE(A65,"'",""),SUBSTITUTE(LEFT(A65,FIND("-",A65)-2),"'",""))</f>
        <v>ANYTHING</v>
      </c>
      <c r="AC65" s="55" t="str">
        <f>SUBSTITUTE(A65,"'","")</f>
        <v>ANYTHING - Moberley</v>
      </c>
      <c r="AD65" s="52" t="str">
        <f>IFERROR(VLOOKUP(A65,MapGrantsTbl[], 5, FALSE),"")</f>
        <v>1730</v>
      </c>
      <c r="AE65" s="52" t="str">
        <f>IF(L65=AD65,"Y", IF(LEFT(AD65,1)&lt;&gt;"1","","N"))</f>
        <v>N</v>
      </c>
      <c r="AF65" s="52" t="str">
        <f>IFERROR(VLOOKUP(A65,MapGrantsTbl[], 3, FALSE),"")</f>
        <v>Surveyed 5/4/1730 by Henry Ridgely; Patented in Jun 1734 by John Moberley for 100 acres; "on the head of a branch of Snowden's River of Patuxent" and near Thomas' Lott, shares the same beginning trees with Everything according to that patent, shown on the plat for Moorehouse's Generousity</v>
      </c>
      <c r="AG65" s="52" t="str">
        <f>IF(AA65=AF65,"Y", IF(LEN(LEFT(AF65,4))&lt;&gt;4,"","N"))</f>
        <v>Y</v>
      </c>
      <c r="AH65" s="52" t="s">
        <v>375</v>
      </c>
      <c r="AI65" s="52" t="s">
        <v>7845</v>
      </c>
      <c r="AJ65" s="71" t="s">
        <v>9156</v>
      </c>
      <c r="AK65" s="71"/>
      <c r="AL65" s="71">
        <v>0</v>
      </c>
      <c r="AM65" s="71">
        <f>IFERROR(VLOOKUP(A65,Platted[],2,FALSE),"")</f>
        <v>431</v>
      </c>
      <c r="AN65" s="52"/>
      <c r="AO65" s="52"/>
      <c r="AP65" s="52"/>
      <c r="AQ65" s="52" t="str">
        <f>IFERROR(VLOOKUP(A65,MapGrantsTbl[], 5, FALSE),"")</f>
        <v>1730</v>
      </c>
      <c r="AR65" s="52" t="str">
        <f>IF(L65=AQ65,"Y", IF(LEN(LEFT(AQ65,4))&lt;&gt;4,"","N"))</f>
        <v>N</v>
      </c>
      <c r="AS65" s="52" t="str">
        <f>IFERROR(VLOOKUP(A65,MapGrantsTbl[],3, FALSE),"")</f>
        <v>Surveyed 5/4/1730 by Henry Ridgely; Patented in Jun 1734 by John Moberley for 100 acres; "on the head of a branch of Snowden's River of Patuxent" and near Thomas' Lott, shares the same beginning trees with Everything according to that patent, shown on the plat for Moorehouse's Generousity</v>
      </c>
      <c r="AT65" s="52" t="str">
        <f>IF(AA65=AS65,"Y", IF(LEN(LEFT(AS65,4))&lt;&gt;4,"","N"))</f>
        <v>Y</v>
      </c>
      <c r="AU65" s="52" t="str">
        <f>IFERROR(VLOOKUP(A65,MapGrantsTbl[],5, FALSE),"")</f>
        <v>1730</v>
      </c>
      <c r="AV65" s="52" t="str">
        <f>IF(L65=AU65,"Y", IF(LEN(LEFT(AU65,4))&lt;&gt;4,"","N"))</f>
        <v>N</v>
      </c>
    </row>
    <row r="66" spans="1:48" ht="86.4" x14ac:dyDescent="0.55000000000000004">
      <c r="A66" s="43" t="s">
        <v>6919</v>
      </c>
      <c r="B66" s="47" t="str">
        <f>IFERROR(VLOOKUP(A66,MapGrantsTbl[Short Name], 1, FALSE),IFERROR(VLOOKUP(A66,MapGrantsTbl[Other Map Grant Name],1,FALSE),""))</f>
        <v>ANYTHING - RIDGELY</v>
      </c>
      <c r="C66" s="46" t="s">
        <v>4918</v>
      </c>
      <c r="D66" s="46" t="str">
        <f>IF(ISBLANK(C66),"",IFERROR(RIGHT(C66,LEN(C66)-FIND(",",C66)) &amp; " " &amp; LEFT(C66,1) &amp; LOWER(MID(C66,2, FIND(",",C66)-2)),""))</f>
        <v xml:space="preserve"> Loch Weems</v>
      </c>
      <c r="E66" s="81" t="s">
        <v>4640</v>
      </c>
      <c r="F66" s="82" t="str">
        <f>RIGHT(E66,4)</f>
        <v>1759</v>
      </c>
      <c r="G66" s="82" t="str">
        <f>IF(ISBLANK(E66),"",F66&amp;"-"&amp;RIGHT("00" &amp; SUBSTITUTE(LEFT(E66,2),"/",""),2))</f>
        <v>1759-02</v>
      </c>
      <c r="H66" s="46" t="s">
        <v>4954</v>
      </c>
      <c r="I66" s="46" t="str">
        <f>IFERROR(RIGHT(H66,LEN(H66)-FIND(",",H66)) &amp; " " &amp; LEFT(H66,1) &amp; LOWER(MID(H66,2, FIND(",",H66)-2)),"")</f>
        <v xml:space="preserve"> Charles Ridgely</v>
      </c>
      <c r="J66" s="47" t="str">
        <f>H66</f>
        <v>RIDGELY, Charles</v>
      </c>
      <c r="K66" s="46" t="s">
        <v>6293</v>
      </c>
      <c r="L66" s="42" t="str">
        <f>RIGHT(K66,4)</f>
        <v>1759</v>
      </c>
      <c r="M66" s="143" t="str">
        <f>IF(ISBLANK(K66),"",L66&amp;"-"&amp;
IF(LEFT(K66,3)="Feb","02",
IF(LEFT(K66,3)="Mar","03",
IF(LEFT(K66,3)="Apr","04",
IF(LEFT(K66,3)="May","05",
IF(LEFT(K66,3)="Jun","06",
IF(LEFT(K66,3)="Jul","07",
IF(LEFT(K66,3)="Aug","08",
IF(LEFT(K66,3)="Sep","09",
IF(LEFT(K66,3)="Oct","10",
IF(LEFT(K66,3)="Nov","11",
IF(LEFT(K66,3)="Dec","12","01"))))))))))))</f>
        <v>1759-02</v>
      </c>
      <c r="N66" s="44" t="s">
        <v>3961</v>
      </c>
      <c r="O66" s="43" t="s">
        <v>3959</v>
      </c>
      <c r="P66" s="43" t="s">
        <v>136</v>
      </c>
      <c r="Q66" s="43">
        <v>56</v>
      </c>
      <c r="R66" s="46" t="s">
        <v>6922</v>
      </c>
      <c r="S66" s="44" t="s">
        <v>7517</v>
      </c>
      <c r="T66" s="45" t="str">
        <f>V66</f>
        <v>Anything - Ridgely</v>
      </c>
      <c r="U66" s="44"/>
      <c r="V66" s="35" t="s">
        <v>6921</v>
      </c>
      <c r="W66" s="35" t="s">
        <v>12184</v>
      </c>
      <c r="X66" s="34"/>
      <c r="Y66" s="45" t="str">
        <f>IFERROR(LEFT(J66, FIND(",",J66)-1),"")</f>
        <v>RIDGELY</v>
      </c>
      <c r="Z66" s="45"/>
      <c r="AA66" s="45" t="str">
        <f>IF(ISBLANK(E66),"","Surveyed "&amp;E66)  &amp; IF(ISBLANK(C66),"", " by " &amp;TRIM(D66)) &amp; IF(ISBLANK(E66),"","; ") &amp; IF(ISBLANK(K66),"","Patented in " &amp; K66)  &amp; IF(ISBLANK(H66),"", " by " &amp; TRIM(I66)) &amp; IF(ISBLANK(Q66),"",IF(Q66=0,""," for " &amp; Q66 &amp; " acres")) &amp; IF(ISBLANK(S66),""," repatented as " &amp; S66) &amp; IF(ISBLANK(R66),"", "; " &amp; R66) &amp; IF(ISBLANK(X66),"", ".  " &amp; X66&amp;".")</f>
        <v>Surveyed 2/10/1759 by Loch Weems; Patented in Feb 1759 by Charles Ridgely for 56 acres repatented as Clover Land; "Beginning in the north eighty four degrees west line eight hundred and sixty perches from the beginning of said line it being the first course of a tract of land called The Woodford"</v>
      </c>
      <c r="AB66" s="45" t="str">
        <f>IF(IFERROR(FIND("-",A66),0)=0,SUBSTITUTE(A66,"'",""),SUBSTITUTE(LEFT(A66,FIND("-",A66)-2),"'",""))</f>
        <v>ANYTHING</v>
      </c>
      <c r="AC66" s="45" t="str">
        <f>SUBSTITUTE(A66,"'","")</f>
        <v>ANYTHING - Ridgely</v>
      </c>
      <c r="AD66" s="52" t="str">
        <f>IFERROR(VLOOKUP(A66,MapGrantsTbl[], 5, FALSE),"")</f>
        <v>1759</v>
      </c>
      <c r="AE66" s="52" t="str">
        <f>IF(L66=AD66,"Y", IF(LEFT(AD66,1)&lt;&gt;"1","","N"))</f>
        <v>Y</v>
      </c>
      <c r="AF66" s="52" t="str">
        <f>IFERROR(VLOOKUP(A66,MapGrantsTbl[], 3, FALSE),"")</f>
        <v>Surveyed 2/10/1759 by Loch Weems; Patented in Feb 1759 by Charles Ridgely for 56 acres repatented as Clover Land; "Beginning in the north eighty four degrees west line eight hundred and sixty perches from the beginning of said line it being the first course of a tract of land called The Woodford"</v>
      </c>
      <c r="AG66" s="52" t="str">
        <f>IF(AA66=AF66,"Y", IF(LEN(LEFT(AF66,4))&lt;&gt;4,"","N"))</f>
        <v>Y</v>
      </c>
      <c r="AH66" s="52" t="s">
        <v>198</v>
      </c>
      <c r="AI66" s="52"/>
      <c r="AJ66" s="71"/>
      <c r="AK66" s="71"/>
      <c r="AL66" s="71"/>
      <c r="AM66" s="71">
        <f>IFERROR(VLOOKUP(A66,Platted[],2,FALSE),"")</f>
        <v>538</v>
      </c>
      <c r="AN66" s="52"/>
      <c r="AO66" s="52"/>
      <c r="AP66" s="52"/>
      <c r="AQ66" s="52" t="str">
        <f>IFERROR(VLOOKUP(A66,MapGrantsTbl[], 5, FALSE),"")</f>
        <v>1759</v>
      </c>
      <c r="AR66" s="52" t="str">
        <f>IF(L66=AQ66,"Y", IF(LEN(LEFT(AQ66,4))&lt;&gt;4,"","N"))</f>
        <v>Y</v>
      </c>
      <c r="AS66" s="52" t="str">
        <f>IFERROR(VLOOKUP(A66,MapGrantsTbl[],3, FALSE),"")</f>
        <v>Surveyed 2/10/1759 by Loch Weems; Patented in Feb 1759 by Charles Ridgely for 56 acres repatented as Clover Land; "Beginning in the north eighty four degrees west line eight hundred and sixty perches from the beginning of said line it being the first course of a tract of land called The Woodford"</v>
      </c>
      <c r="AT66" s="52" t="str">
        <f>IF(AA66=AS66,"Y", IF(LEN(LEFT(AS66,4))&lt;&gt;4,"","N"))</f>
        <v>Y</v>
      </c>
      <c r="AU66" s="52" t="str">
        <f>IFERROR(VLOOKUP(A66,MapGrantsTbl[],5, FALSE),"")</f>
        <v>1759</v>
      </c>
      <c r="AV66" s="52" t="str">
        <f>IF(L66=AU66,"Y", IF(LEN(LEFT(AU66,4))&lt;&gt;4,"","N"))</f>
        <v>Y</v>
      </c>
    </row>
    <row r="67" spans="1:48" ht="86.4" x14ac:dyDescent="0.55000000000000004">
      <c r="A67" s="43" t="s">
        <v>6579</v>
      </c>
      <c r="B67" s="47" t="str">
        <f>IFERROR(VLOOKUP(A67,MapGrantsTbl[Short Name], 1, FALSE),IFERROR(VLOOKUP(A67,MapGrantsTbl[Other Map Grant Name],1,FALSE),""))</f>
        <v>ANYTHING WILL SUIT</v>
      </c>
      <c r="C67" s="46" t="s">
        <v>4921</v>
      </c>
      <c r="D67" s="46" t="str">
        <f>IF(ISBLANK(C67),"",IFERROR(RIGHT(C67,LEN(C67)-FIND(",",C67)) &amp; " " &amp; LEFT(C67,1) &amp; LOWER(MID(C67,2, FIND(",",C67)-2)),""))</f>
        <v xml:space="preserve"> Basil Burgess</v>
      </c>
      <c r="E67" s="81" t="s">
        <v>11119</v>
      </c>
      <c r="F67" s="82" t="str">
        <f>RIGHT(E67,4)</f>
        <v>1775</v>
      </c>
      <c r="G67" s="82" t="str">
        <f>IF(ISBLANK(E67),"",F67&amp;"-"&amp;RIGHT("00" &amp; SUBSTITUTE(LEFT(E67,2),"/",""),2))</f>
        <v>1775-06</v>
      </c>
      <c r="H67" s="46" t="s">
        <v>3546</v>
      </c>
      <c r="I67" s="46" t="str">
        <f>IFERROR(RIGHT(H67,LEN(H67)-FIND(",",H67)) &amp; " " &amp; LEFT(H67,1) &amp; LOWER(MID(H67,2, FIND(",",H67)-2)),"")</f>
        <v xml:space="preserve"> Samuel  Mansell</v>
      </c>
      <c r="J67" s="47" t="str">
        <f>H67</f>
        <v xml:space="preserve">MANSELL, Samuel </v>
      </c>
      <c r="K67" s="46" t="s">
        <v>6580</v>
      </c>
      <c r="L67" s="42" t="str">
        <f>RIGHT(K67,4)</f>
        <v>1775</v>
      </c>
      <c r="M67" s="143" t="str">
        <f>IF(ISBLANK(K67),"",L67&amp;"-"&amp;
IF(LEFT(K67,3)="Feb","02",
IF(LEFT(K67,3)="Mar","03",
IF(LEFT(K67,3)="Apr","04",
IF(LEFT(K67,3)="May","05",
IF(LEFT(K67,3)="Jun","06",
IF(LEFT(K67,3)="Jul","07",
IF(LEFT(K67,3)="Aug","08",
IF(LEFT(K67,3)="Sep","09",
IF(LEFT(K67,3)="Oct","10",
IF(LEFT(K67,3)="Nov","11",
IF(LEFT(K67,3)="Dec","12","01"))))))))))))</f>
        <v>1775-06</v>
      </c>
      <c r="N67" s="44" t="s">
        <v>3961</v>
      </c>
      <c r="O67" s="43" t="s">
        <v>3959</v>
      </c>
      <c r="P67" s="43" t="s">
        <v>6586</v>
      </c>
      <c r="Q67" s="43">
        <v>15</v>
      </c>
      <c r="R67" s="46" t="s">
        <v>6582</v>
      </c>
      <c r="S67" s="44"/>
      <c r="T67" s="45" t="str">
        <f>V67</f>
        <v>Anything Will Suit</v>
      </c>
      <c r="U67" s="34" t="s">
        <v>9979</v>
      </c>
      <c r="V67" s="35" t="s">
        <v>6581</v>
      </c>
      <c r="W67" s="35" t="s">
        <v>10849</v>
      </c>
      <c r="X67" s="34"/>
      <c r="Y67" s="45" t="str">
        <f>IFERROR(LEFT(J67, FIND(",",J67)-1),"")</f>
        <v>MANSELL</v>
      </c>
      <c r="Z67" s="45"/>
      <c r="AA67" s="45" t="str">
        <f>IF(ISBLANK(E67),"","Surveyed "&amp;E67)  &amp; IF(ISBLANK(C67),"", " by " &amp;TRIM(D67)) &amp; IF(ISBLANK(E67),"","; ") &amp; IF(ISBLANK(K67),"","Patented in " &amp; K67)  &amp; IF(ISBLANK(H67),"", " by " &amp; TRIM(I67)) &amp; IF(ISBLANK(Q67),"",IF(Q67=0,""," for " &amp; Q67 &amp; " acres")) &amp; IF(ISBLANK(S67),""," repatented as " &amp; S67) &amp; IF(ISBLANK(R67),"", "; " &amp; R67) &amp; IF(ISBLANK(X67),"", ".  " &amp; X67&amp;".")</f>
        <v>Surveyed 6/22/1775 by Basil Burgess; Patented in Jun 1775 by Samuel Mansell for 15 acres; "Beginning at the end of nine perches on the north thirty eight degrees east fifty eight perches line(?) of a tract or parcel of land called Hampton Court it also being the thirty seventh course of the said tract"</v>
      </c>
      <c r="AB67" s="45" t="str">
        <f>IF(IFERROR(FIND("-",A67),0)=0,SUBSTITUTE(A67,"'",""),SUBSTITUTE(LEFT(A67,FIND("-",A67)-2),"'",""))</f>
        <v>ANYTHING WILL SUIT</v>
      </c>
      <c r="AC67" s="55" t="str">
        <f>SUBSTITUTE(A67,"'","")</f>
        <v>ANYTHING WILL SUIT</v>
      </c>
      <c r="AD67" s="52" t="str">
        <f>IFERROR(VLOOKUP(A67,MapGrantsTbl[], 5, FALSE),"")</f>
        <v>1775</v>
      </c>
      <c r="AE67" s="52" t="str">
        <f>IF(L67=AD67,"Y", IF(LEFT(AD67,1)&lt;&gt;"1","","N"))</f>
        <v>Y</v>
      </c>
      <c r="AF67" s="52" t="str">
        <f>IFERROR(VLOOKUP(A67,MapGrantsTbl[], 3, FALSE),"")</f>
        <v>Surveyed 6/22/1775 by Basil Burgess; Patented in Jun 1775 by Samuel Mansell for 15 acres; "Beginning at the end of nine perches on the north thirty eight degrees east fifty eight perches line(?) of a tract or parcel of land called Hampton Court it also being the thirty seventh course of the said tract"</v>
      </c>
      <c r="AG67" s="52" t="str">
        <f>IF(AA67=AF67,"Y", IF(LEN(LEFT(AF67,4))&lt;&gt;4,"","N"))</f>
        <v>Y</v>
      </c>
      <c r="AH67" s="52" t="s">
        <v>78</v>
      </c>
      <c r="AI67" s="52" t="s">
        <v>9154</v>
      </c>
      <c r="AJ67" s="52" t="s">
        <v>10850</v>
      </c>
      <c r="AK67" s="52"/>
      <c r="AL67" s="71">
        <v>0</v>
      </c>
      <c r="AM67" s="71">
        <f>IFERROR(VLOOKUP(A67,Platted[],2,FALSE),"")</f>
        <v>695</v>
      </c>
      <c r="AN67" s="52"/>
      <c r="AO67" s="52"/>
      <c r="AP67" s="52"/>
      <c r="AQ67" s="52" t="str">
        <f>IFERROR(VLOOKUP(A67,MapGrantsTbl[], 5, FALSE),"")</f>
        <v>1775</v>
      </c>
      <c r="AR67" s="52" t="str">
        <f>IF(L67=AQ67,"Y", IF(LEN(LEFT(AQ67,4))&lt;&gt;4,"","N"))</f>
        <v>Y</v>
      </c>
      <c r="AS67" s="52" t="str">
        <f>IFERROR(VLOOKUP(A67,MapGrantsTbl[],3, FALSE),"")</f>
        <v>Surveyed 6/22/1775 by Basil Burgess; Patented in Jun 1775 by Samuel Mansell for 15 acres; "Beginning at the end of nine perches on the north thirty eight degrees east fifty eight perches line(?) of a tract or parcel of land called Hampton Court it also being the thirty seventh course of the said tract"</v>
      </c>
      <c r="AT67" s="52" t="str">
        <f>IF(AA67=AS67,"Y", IF(LEN(LEFT(AS67,4))&lt;&gt;4,"","N"))</f>
        <v>Y</v>
      </c>
      <c r="AU67" s="52" t="str">
        <f>IFERROR(VLOOKUP(A67,MapGrantsTbl[],5, FALSE),"")</f>
        <v>1775</v>
      </c>
      <c r="AV67" s="52" t="str">
        <f>IF(L67=AU67,"Y", IF(LEN(LEFT(AU67,4))&lt;&gt;4,"","N"))</f>
        <v>Y</v>
      </c>
    </row>
    <row r="68" spans="1:48" ht="57.6" x14ac:dyDescent="0.55000000000000004">
      <c r="A68" s="43" t="s">
        <v>8477</v>
      </c>
      <c r="B68" s="6" t="str">
        <f>IFERROR(VLOOKUP(A68,MapGrantsTbl[Short Name], 1, FALSE),IFERROR(VLOOKUP(A68,MapGrantsTbl[Other Map Grant Name],1,FALSE),""))</f>
        <v>ARNOLDS FANCY</v>
      </c>
      <c r="C68" s="6" t="s">
        <v>4919</v>
      </c>
      <c r="D68" s="6" t="str">
        <f>IF(ISBLANK(C68),"",IFERROR(RIGHT(C68,LEN(C68)-FIND(",",C68)) &amp; " " &amp; LEFT(C68,1) &amp; LOWER(MID(C68,2, FIND(",",C68)-2)),""))</f>
        <v xml:space="preserve"> Richard Shipley</v>
      </c>
      <c r="E68" s="81" t="s">
        <v>4671</v>
      </c>
      <c r="F68" s="81" t="str">
        <f>RIGHT(E68,4)</f>
        <v>1747</v>
      </c>
      <c r="G68" s="81" t="str">
        <f>IF(ISBLANK(E68),"",F68&amp;"-"&amp;RIGHT("00" &amp; SUBSTITUTE(LEFT(E68,2),"/",""),2))</f>
        <v>1747-04</v>
      </c>
      <c r="H68" s="6" t="s">
        <v>3549</v>
      </c>
      <c r="I68" s="6" t="str">
        <f>IFERROR(RIGHT(H68,LEN(H68)-FIND(",",H68)) &amp; " " &amp; LEFT(H68,1) &amp; LOWER(MID(H68,2, FIND(",",H68)-2)),"")</f>
        <v xml:space="preserve"> John  Arnold</v>
      </c>
      <c r="J68" s="6" t="str">
        <f>H68</f>
        <v xml:space="preserve">ARNOLD, John </v>
      </c>
      <c r="K68" s="6" t="s">
        <v>5192</v>
      </c>
      <c r="L68" s="8" t="str">
        <f>RIGHT(K68,4)</f>
        <v>1747</v>
      </c>
      <c r="M68" s="146" t="str">
        <f>IF(ISBLANK(K68),"",L68&amp;"-"&amp;
IF(LEFT(K68,3)="Feb","02",
IF(LEFT(K68,3)="Mar","03",
IF(LEFT(K68,3)="Apr","04",
IF(LEFT(K68,3)="May","05",
IF(LEFT(K68,3)="Jun","06",
IF(LEFT(K68,3)="Jul","07",
IF(LEFT(K68,3)="Aug","08",
IF(LEFT(K68,3)="Sep","09",
IF(LEFT(K68,3)="Oct","10",
IF(LEFT(K68,3)="Nov","11",
IF(LEFT(K68,3)="Dec","12","01"))))))))))))</f>
        <v>1747-04</v>
      </c>
      <c r="N68" s="34" t="s">
        <v>3961</v>
      </c>
      <c r="O68" s="8" t="s">
        <v>3959</v>
      </c>
      <c r="P68" s="8" t="s">
        <v>136</v>
      </c>
      <c r="Q68" s="8">
        <v>50</v>
      </c>
      <c r="R68" s="6" t="s">
        <v>5101</v>
      </c>
      <c r="S68" s="34"/>
      <c r="T68" s="34" t="str">
        <f>V68</f>
        <v>Arnolds Fancy</v>
      </c>
      <c r="U68" s="34"/>
      <c r="V68" s="35" t="s">
        <v>8914</v>
      </c>
      <c r="W68" s="35" t="s">
        <v>10638</v>
      </c>
      <c r="X68" s="34"/>
      <c r="Y68" s="18" t="str">
        <f>IFERROR(LEFT(J68, FIND(",",J68)-1),"")</f>
        <v>ARNOLD</v>
      </c>
      <c r="Z68" s="24" t="s">
        <v>4461</v>
      </c>
      <c r="AA68" s="24" t="str">
        <f>IF(ISBLANK(E68),"","Surveyed "&amp;E68)  &amp; IF(ISBLANK(C68),"", " by " &amp;TRIM(D68)) &amp; IF(ISBLANK(E68),"","; ") &amp; IF(ISBLANK(K68),"","Patented in " &amp; K68)  &amp; IF(ISBLANK(H68),"", " by " &amp; TRIM(I68)) &amp; IF(ISBLANK(Q68),"",IF(Q68=0,""," for " &amp; Q68 &amp; " acres")) &amp; IF(ISBLANK(S68),""," repatented as " &amp; S68) &amp; IF(ISBLANK(R68),"", "; " &amp; R68) &amp; IF(ISBLANK(X68),"", ".  " &amp; X68&amp;".")</f>
        <v>Surveyed 4/16/1747 by Richard Shipley; Patented in Apr 1747 by John Arnold for 50 acres; "on the south side of the western falls of Patapsco River and on the drafts of Patuxent"</v>
      </c>
      <c r="AB68" s="52" t="str">
        <f>IF(IFERROR(FIND("-",A68),0)=0,SUBSTITUTE(A68,"'",""),SUBSTITUTE(LEFT(A68,FIND("-",A68)-2),"'",""))</f>
        <v>ARNOLDS FANCY</v>
      </c>
      <c r="AC68" s="55" t="str">
        <f>SUBSTITUTE(A68,"'","")</f>
        <v>ARNOLDS FANCY</v>
      </c>
      <c r="AD68" s="52" t="str">
        <f>IFERROR(VLOOKUP(A68,MapGrantsTbl[], 5, FALSE),"")</f>
        <v>1747</v>
      </c>
      <c r="AE68" s="52" t="str">
        <f>IF(L68=AD68,"Y", IF(LEFT(AD68,1)&lt;&gt;"1","","N"))</f>
        <v>Y</v>
      </c>
      <c r="AF68" s="52" t="str">
        <f>IFERROR(VLOOKUP(A68,MapGrantsTbl[], 3, FALSE),"")</f>
        <v>Surveyed 4/16/1747 by Richard Shipley; Patented in Apr 1747 by John Arnold for 50 acres; "on the south side of the western falls of Patapsco River and on the drafts of Patuxent"</v>
      </c>
      <c r="AG68" s="52" t="str">
        <f>IF(AA68=AF68,"Y", IF(LEN(LEFT(AF68,4))&lt;&gt;4,"","N"))</f>
        <v>Y</v>
      </c>
      <c r="AH68" s="52" t="s">
        <v>11989</v>
      </c>
      <c r="AI68" s="52" t="s">
        <v>9154</v>
      </c>
      <c r="AJ68" s="52" t="s">
        <v>10639</v>
      </c>
      <c r="AK68" s="52"/>
      <c r="AL68" s="71"/>
      <c r="AM68" s="71">
        <f>IFERROR(VLOOKUP(A68,Platted[],2,FALSE),"")</f>
        <v>574</v>
      </c>
      <c r="AN68" s="52"/>
      <c r="AO68" s="52"/>
      <c r="AP68" s="52"/>
      <c r="AQ68" s="52" t="str">
        <f>IFERROR(VLOOKUP(A68,MapGrantsTbl[], 5, FALSE),"")</f>
        <v>1747</v>
      </c>
      <c r="AR68" s="52" t="str">
        <f>IF(L68=AQ68,"Y", IF(LEN(LEFT(AQ68,4))&lt;&gt;4,"","N"))</f>
        <v>Y</v>
      </c>
      <c r="AS68" s="52" t="str">
        <f>IFERROR(VLOOKUP(A68,MapGrantsTbl[],3, FALSE),"")</f>
        <v>Surveyed 4/16/1747 by Richard Shipley; Patented in Apr 1747 by John Arnold for 50 acres; "on the south side of the western falls of Patapsco River and on the drafts of Patuxent"</v>
      </c>
      <c r="AT68" s="52" t="str">
        <f>IF(AA68=AS68,"Y", IF(LEN(LEFT(AS68,4))&lt;&gt;4,"","N"))</f>
        <v>Y</v>
      </c>
      <c r="AU68" s="52" t="str">
        <f>IFERROR(VLOOKUP(A68,MapGrantsTbl[],5, FALSE),"")</f>
        <v>1747</v>
      </c>
      <c r="AV68" s="52" t="str">
        <f>IF(L68=AU68,"Y", IF(LEN(LEFT(AU68,4))&lt;&gt;4,"","N"))</f>
        <v>Y</v>
      </c>
    </row>
    <row r="69" spans="1:48" ht="86.4" x14ac:dyDescent="0.55000000000000004">
      <c r="A69" s="43" t="s">
        <v>7119</v>
      </c>
      <c r="B69" s="47" t="str">
        <f>IFERROR(VLOOKUP(A69,MapGrantsTbl[Short Name], 1, FALSE),IFERROR(VLOOKUP(A69,MapGrantsTbl[Other Map Grant Name],1,FALSE),""))</f>
        <v>ASH WEDNESDAY</v>
      </c>
      <c r="C69" s="46" t="s">
        <v>4921</v>
      </c>
      <c r="D69" s="46" t="str">
        <f>IF(ISBLANK(C69),"",IFERROR(RIGHT(C69,LEN(C69)-FIND(",",C69)) &amp; " " &amp; LEFT(C69,1) &amp; LOWER(MID(C69,2, FIND(",",C69)-2)),""))</f>
        <v xml:space="preserve"> Basil Burgess</v>
      </c>
      <c r="E69" s="81" t="s">
        <v>11505</v>
      </c>
      <c r="F69" s="82" t="str">
        <f>RIGHT(E69,4)</f>
        <v>1771</v>
      </c>
      <c r="G69" s="82" t="str">
        <f>IF(ISBLANK(E69),"",F69&amp;"-"&amp;RIGHT("00" &amp; SUBSTITUTE(LEFT(E69,2),"/",""),2))</f>
        <v>1771-04</v>
      </c>
      <c r="H69" s="46" t="s">
        <v>3571</v>
      </c>
      <c r="I69" s="46" t="str">
        <f>IFERROR(RIGHT(H69,LEN(H69)-FIND(",",H69)) &amp; " " &amp; LEFT(H69,1) &amp; LOWER(MID(H69,2, FIND(",",H69)-2)),"")</f>
        <v xml:space="preserve"> John  Hood</v>
      </c>
      <c r="J69" s="47" t="str">
        <f>H69</f>
        <v xml:space="preserve">HOOD, John </v>
      </c>
      <c r="K69" s="46" t="s">
        <v>5052</v>
      </c>
      <c r="L69" s="42" t="str">
        <f>RIGHT(K69,4)</f>
        <v>1772</v>
      </c>
      <c r="M69" s="143" t="str">
        <f>IF(ISBLANK(K69),"",L69&amp;"-"&amp;
IF(LEFT(K69,3)="Feb","02",
IF(LEFT(K69,3)="Mar","03",
IF(LEFT(K69,3)="Apr","04",
IF(LEFT(K69,3)="May","05",
IF(LEFT(K69,3)="Jun","06",
IF(LEFT(K69,3)="Jul","07",
IF(LEFT(K69,3)="Aug","08",
IF(LEFT(K69,3)="Sep","09",
IF(LEFT(K69,3)="Oct","10",
IF(LEFT(K69,3)="Nov","11",
IF(LEFT(K69,3)="Dec","12","01"))))))))))))</f>
        <v>1772-05</v>
      </c>
      <c r="N69" s="44" t="s">
        <v>3961</v>
      </c>
      <c r="O69" s="43" t="s">
        <v>3959</v>
      </c>
      <c r="P69" s="43" t="s">
        <v>136</v>
      </c>
      <c r="Q69" s="43">
        <v>6.5</v>
      </c>
      <c r="R69" s="46" t="s">
        <v>7121</v>
      </c>
      <c r="S69" s="44"/>
      <c r="T69" s="45" t="str">
        <f>V69</f>
        <v>Ash Wednesday</v>
      </c>
      <c r="U69" s="44"/>
      <c r="V69" s="35" t="s">
        <v>7120</v>
      </c>
      <c r="W69" s="35" t="s">
        <v>12136</v>
      </c>
      <c r="X69" s="34"/>
      <c r="Y69" s="45" t="str">
        <f>IFERROR(LEFT(J69, FIND(",",J69)-1),"")</f>
        <v>HOOD</v>
      </c>
      <c r="Z69" s="45"/>
      <c r="AA69" s="45" t="str">
        <f>IF(ISBLANK(E69),"","Surveyed "&amp;E69)  &amp; IF(ISBLANK(C69),"", " by " &amp;TRIM(D69)) &amp; IF(ISBLANK(E69),"","; ") &amp; IF(ISBLANK(K69),"","Patented in " &amp; K69)  &amp; IF(ISBLANK(H69),"", " by " &amp; TRIM(I69)) &amp; IF(ISBLANK(Q69),"",IF(Q69=0,""," for " &amp; Q69 &amp; " acres")) &amp; IF(ISBLANK(S69),""," repatented as " &amp; S69) &amp; IF(ISBLANK(R69),"", "; " &amp; R69) &amp; IF(ISBLANK(X69),"", ".  " &amp; X69&amp;".")</f>
        <v>Surveyed 4/11/1771 by Basil Burgess; Patented in May 1772 by John Hood for 6.5 acres; "Beginning at the westernmost tree of two bounded white oaks standing on the east side of Locust Thickett Branch they being boundarys of a tract of land called Conclusion and also of a tract of land called Cumberland"</v>
      </c>
      <c r="AB69" s="45" t="str">
        <f>IF(IFERROR(FIND("-",A69),0)=0,SUBSTITUTE(A69,"'",""),SUBSTITUTE(LEFT(A69,FIND("-",A69)-2),"'",""))</f>
        <v>ASH WEDNESDAY</v>
      </c>
      <c r="AC69" s="45" t="str">
        <f>SUBSTITUTE(A69,"'","")</f>
        <v>ASH WEDNESDAY</v>
      </c>
      <c r="AD69" s="45" t="str">
        <f>IFERROR(VLOOKUP(A69,MapGrantsTbl[], 5, FALSE),"")</f>
        <v>1771</v>
      </c>
      <c r="AE69" s="45" t="str">
        <f>IF(L69=AD69,"Y", IF(LEFT(AD69,1)&lt;&gt;"1","","N"))</f>
        <v>N</v>
      </c>
      <c r="AF69" s="45" t="str">
        <f>IFERROR(VLOOKUP(A69,MapGrantsTbl[], 3, FALSE),"")</f>
        <v>Surveyed 4/11/1771 by Basil Burgess; Patented in May 1772 by John Hood for 6.5 acres; "Beginning at the westernmost tree of two bounded white oaks standing on the east side of Locust Thickett Branch they being boundarys of a tract of land called Conclusion and also of a tract of land called Cumberland"</v>
      </c>
      <c r="AG69" s="45" t="str">
        <f>IF(AA69=AF69,"Y", IF(LEN(LEFT(AF69,4))&lt;&gt;4,"","N"))</f>
        <v>Y</v>
      </c>
      <c r="AH69" s="33" t="s">
        <v>234</v>
      </c>
      <c r="AI69" s="45"/>
      <c r="AJ69" s="71"/>
      <c r="AK69" s="71"/>
      <c r="AL69" s="71"/>
      <c r="AM69" s="71">
        <f>IFERROR(VLOOKUP(A69,Platted[],2,FALSE),"")</f>
        <v>736</v>
      </c>
      <c r="AN69" s="52"/>
      <c r="AO69" s="52"/>
      <c r="AP69" s="52"/>
      <c r="AQ69" s="52" t="str">
        <f>IFERROR(VLOOKUP(A69,MapGrantsTbl[], 5, FALSE),"")</f>
        <v>1771</v>
      </c>
      <c r="AR69" s="52" t="str">
        <f>IF(L69=AQ69,"Y", IF(LEN(LEFT(AQ69,4))&lt;&gt;4,"","N"))</f>
        <v>N</v>
      </c>
      <c r="AS69" s="52" t="str">
        <f>IFERROR(VLOOKUP(A69,MapGrantsTbl[],3, FALSE),"")</f>
        <v>Surveyed 4/11/1771 by Basil Burgess; Patented in May 1772 by John Hood for 6.5 acres; "Beginning at the westernmost tree of two bounded white oaks standing on the east side of Locust Thickett Branch they being boundarys of a tract of land called Conclusion and also of a tract of land called Cumberland"</v>
      </c>
      <c r="AT69" s="52" t="str">
        <f>IF(AA69=AS69,"Y", IF(LEN(LEFT(AS69,4))&lt;&gt;4,"","N"))</f>
        <v>Y</v>
      </c>
      <c r="AU69" s="52" t="str">
        <f>IFERROR(VLOOKUP(A69,MapGrantsTbl[],5, FALSE),"")</f>
        <v>1771</v>
      </c>
      <c r="AV69" s="52" t="str">
        <f>IF(L69=AU69,"Y", IF(LEN(LEFT(AU69,4))&lt;&gt;4,"","N"))</f>
        <v>N</v>
      </c>
    </row>
    <row r="70" spans="1:48" ht="86.4" x14ac:dyDescent="0.55000000000000004">
      <c r="A70" s="43" t="s">
        <v>5251</v>
      </c>
      <c r="B70" s="6" t="str">
        <f>IFERROR(VLOOKUP(A70,MapGrantsTbl[Short Name], 1, FALSE),IFERROR(VLOOKUP(A70,MapGrantsTbl[Other Map Grant Name],1,FALSE),""))</f>
        <v>ATHOLL</v>
      </c>
      <c r="C70" s="6" t="s">
        <v>4105</v>
      </c>
      <c r="D70" s="6" t="str">
        <f>IF(ISBLANK(C70),"",IFERROR(RIGHT(C70,LEN(C70)-FIND(",",C70)) &amp; " " &amp; LEFT(C70,1) &amp; LOWER(MID(C70,2, FIND(",",C70)-2)),""))</f>
        <v xml:space="preserve"> Henry Ridgely</v>
      </c>
      <c r="E70" s="81" t="s">
        <v>10039</v>
      </c>
      <c r="F70" s="81" t="str">
        <f>RIGHT(E70,4)</f>
        <v>1730</v>
      </c>
      <c r="G70" s="81" t="str">
        <f>IF(ISBLANK(E70),"",F70&amp;"-"&amp;RIGHT("00" &amp; SUBSTITUTE(LEFT(E70,2),"/",""),2))</f>
        <v>1730-01</v>
      </c>
      <c r="H70" s="6" t="s">
        <v>10010</v>
      </c>
      <c r="I70" s="6" t="str">
        <f>IFERROR(RIGHT(H70,LEN(H70)-FIND(",",H70)) &amp; " " &amp; LEFT(H70,1) &amp; LOWER(MID(H70,2, FIND(",",H70)-2)),"")</f>
        <v xml:space="preserve"> James  Macgill</v>
      </c>
      <c r="J70" s="6" t="str">
        <f>H70</f>
        <v xml:space="preserve">MACGILL, James </v>
      </c>
      <c r="K70" s="6" t="s">
        <v>3738</v>
      </c>
      <c r="L70" s="8" t="str">
        <f>RIGHT(K70,4)</f>
        <v>1732</v>
      </c>
      <c r="M70" s="146" t="str">
        <f>IF(ISBLANK(K70),"",L70&amp;"-"&amp;
IF(LEFT(K70,3)="Feb","02",
IF(LEFT(K70,3)="Mar","03",
IF(LEFT(K70,3)="Apr","04",
IF(LEFT(K70,3)="May","05",
IF(LEFT(K70,3)="Jun","06",
IF(LEFT(K70,3)="Jul","07",
IF(LEFT(K70,3)="Aug","08",
IF(LEFT(K70,3)="Sep","09",
IF(LEFT(K70,3)="Oct","10",
IF(LEFT(K70,3)="Nov","11",
IF(LEFT(K70,3)="Dec","12","01"))))))))))))</f>
        <v>1732-08</v>
      </c>
      <c r="N70" s="34" t="s">
        <v>3961</v>
      </c>
      <c r="O70" s="8" t="s">
        <v>3959</v>
      </c>
      <c r="P70" s="8" t="s">
        <v>136</v>
      </c>
      <c r="Q70" s="8">
        <v>600</v>
      </c>
      <c r="R70" s="8" t="s">
        <v>5248</v>
      </c>
      <c r="S70" s="34" t="s">
        <v>5250</v>
      </c>
      <c r="T70" s="34" t="str">
        <f>V70</f>
        <v>Atholl</v>
      </c>
      <c r="U70" s="34"/>
      <c r="V70" s="35" t="s">
        <v>5247</v>
      </c>
      <c r="W70" s="35" t="s">
        <v>10038</v>
      </c>
      <c r="X70" s="34"/>
      <c r="Y70" s="18" t="str">
        <f>IFERROR(LEFT(J70, FIND(",",J70)-1),"")</f>
        <v>MACGILL</v>
      </c>
      <c r="Z70" s="24" t="s">
        <v>4462</v>
      </c>
      <c r="AA70" s="24" t="str">
        <f>IF(ISBLANK(E70),"","Surveyed "&amp;E70)  &amp; IF(ISBLANK(C70),"", " by " &amp;TRIM(D70)) &amp; IF(ISBLANK(E70),"","; ") &amp; IF(ISBLANK(K70),"","Patented in " &amp; K70)  &amp; IF(ISBLANK(H70),"", " by " &amp; TRIM(I70)) &amp; IF(ISBLANK(Q70),"",IF(Q70=0,""," for " &amp; Q70 &amp; " acres")) &amp; IF(ISBLANK(S70),""," repatented as " &amp; S70) &amp; IF(ISBLANK(R70),"", "; " &amp; R70) &amp; IF(ISBLANK(X70),"", ".  " &amp; X70&amp;".")</f>
        <v>Surveyed 1/22/1730 by Henry Ridgely; Patented in Aug 1732 by James Macgill for 600 acres repatented as Atholl Enlarged; "in a fork of Patuxent River called Winkepin fork" adjoining "Hunting Ground which said tree and stone stands on the east side nigh the mouth of a fork of a run called Beavers Run"</v>
      </c>
      <c r="AB70" s="52" t="str">
        <f>IF(IFERROR(FIND("-",A70),0)=0,SUBSTITUTE(A70,"'",""),SUBSTITUTE(LEFT(A70,FIND("-",A70)-2),"'",""))</f>
        <v>ATHOLL</v>
      </c>
      <c r="AC70" s="55" t="str">
        <f>SUBSTITUTE(A70,"'","")</f>
        <v>ATHOLL</v>
      </c>
      <c r="AD70" s="52" t="str">
        <f>IFERROR(VLOOKUP(A70,MapGrantsTbl[], 5, FALSE),"")</f>
        <v>1730</v>
      </c>
      <c r="AE70" s="52" t="str">
        <f>IF(L70=AD70,"Y", IF(LEFT(AD70,1)&lt;&gt;"1","","N"))</f>
        <v>N</v>
      </c>
      <c r="AF70" s="52" t="str">
        <f>IFERROR(VLOOKUP(A70,MapGrantsTbl[], 3, FALSE),"")</f>
        <v>Surveyed 1/22/1730 by Henry Ridgely; Patented in Aug 1732 by James Macgill for 600 acres repatented as Atholl Enlarged; "in a fork of Patuxent River called Winkepin fork" adjoining "Hunting Ground which said tree and stone stands on the east side nigh the mouth of a fork of a run called Beavers Run"</v>
      </c>
      <c r="AG70" s="52" t="str">
        <f>IF(AA70=AF70,"Y", IF(LEN(LEFT(AF70,4))&lt;&gt;4,"","N"))</f>
        <v>Y</v>
      </c>
      <c r="AH70" s="52" t="s">
        <v>11993</v>
      </c>
      <c r="AI70" s="52"/>
      <c r="AJ70" s="71"/>
      <c r="AK70" s="71"/>
      <c r="AL70" s="71">
        <v>-4</v>
      </c>
      <c r="AM70" s="71">
        <f>IFERROR(VLOOKUP(A70,Platted[],2,FALSE),"")</f>
        <v>120</v>
      </c>
      <c r="AN70" s="52"/>
      <c r="AO70" s="52"/>
      <c r="AP70" s="52"/>
      <c r="AQ70" s="52" t="str">
        <f>IFERROR(VLOOKUP(A70,MapGrantsTbl[], 5, FALSE),"")</f>
        <v>1730</v>
      </c>
      <c r="AR70" s="52" t="str">
        <f>IF(L70=AQ70,"Y", IF(LEN(LEFT(AQ70,4))&lt;&gt;4,"","N"))</f>
        <v>N</v>
      </c>
      <c r="AS70" s="52" t="str">
        <f>IFERROR(VLOOKUP(A70,MapGrantsTbl[],3, FALSE),"")</f>
        <v>Surveyed 1/22/1730 by Henry Ridgely; Patented in Aug 1732 by James Macgill for 600 acres repatented as Atholl Enlarged; "in a fork of Patuxent River called Winkepin fork" adjoining "Hunting Ground which said tree and stone stands on the east side nigh the mouth of a fork of a run called Beavers Run"</v>
      </c>
      <c r="AT70" s="52" t="str">
        <f>IF(AA70=AS70,"Y", IF(LEN(LEFT(AS70,4))&lt;&gt;4,"","N"))</f>
        <v>Y</v>
      </c>
      <c r="AU70" s="52" t="str">
        <f>IFERROR(VLOOKUP(A70,MapGrantsTbl[],5, FALSE),"")</f>
        <v>1730</v>
      </c>
      <c r="AV70" s="52" t="str">
        <f>IF(L70=AU70,"Y", IF(LEN(LEFT(AU70,4))&lt;&gt;4,"","N"))</f>
        <v>N</v>
      </c>
    </row>
    <row r="71" spans="1:48" ht="28.8" x14ac:dyDescent="0.55000000000000004">
      <c r="A71" s="43" t="s">
        <v>5249</v>
      </c>
      <c r="B71" s="6" t="str">
        <f>IFERROR(VLOOKUP(A71,MapGrantsTbl[Short Name], 1, FALSE),IFERROR(VLOOKUP(A71,MapGrantsTbl[Other Map Grant Name],1,FALSE),""))</f>
        <v/>
      </c>
      <c r="C71" s="6"/>
      <c r="D71" s="6" t="str">
        <f>IF(ISBLANK(C71),"",IFERROR(RIGHT(C71,LEN(C71)-FIND(",",C71)) &amp; " " &amp; LEFT(C71,1) &amp; LOWER(MID(C71,2, FIND(",",C71)-2)),""))</f>
        <v/>
      </c>
      <c r="E71" s="81"/>
      <c r="F71" s="81"/>
      <c r="G71" s="81" t="str">
        <f>IF(ISBLANK(E71),"",F71&amp;"-"&amp;RIGHT("00" &amp; SUBSTITUTE(LEFT(E71,2),"/",""),2))</f>
        <v/>
      </c>
      <c r="H71" s="6" t="s">
        <v>10010</v>
      </c>
      <c r="I71" s="6" t="str">
        <f>IFERROR(RIGHT(H71,LEN(H71)-FIND(",",H71)) &amp; " " &amp; LEFT(H71,1) &amp; LOWER(MID(H71,2, FIND(",",H71)-2)),"")</f>
        <v xml:space="preserve"> James  Macgill</v>
      </c>
      <c r="J71" s="31" t="str">
        <f>H71</f>
        <v xml:space="preserve">MACGILL, James </v>
      </c>
      <c r="K71" s="6" t="s">
        <v>5213</v>
      </c>
      <c r="L71" s="32" t="str">
        <f>RIGHT(K71,4)</f>
        <v>1763</v>
      </c>
      <c r="M71" s="146" t="str">
        <f>IF(ISBLANK(K71),"",L71&amp;"-"&amp;
IF(LEFT(K71,3)="Feb","02",
IF(LEFT(K71,3)="Mar","03",
IF(LEFT(K71,3)="Apr","04",
IF(LEFT(K71,3)="May","05",
IF(LEFT(K71,3)="Jun","06",
IF(LEFT(K71,3)="Jul","07",
IF(LEFT(K71,3)="Aug","08",
IF(LEFT(K71,3)="Sep","09",
IF(LEFT(K71,3)="Oct","10",
IF(LEFT(K71,3)="Nov","11",
IF(LEFT(K71,3)="Dec","12","01"))))))))))))</f>
        <v>1763-09</v>
      </c>
      <c r="N71" s="34" t="s">
        <v>3961</v>
      </c>
      <c r="O71" s="8" t="s">
        <v>3959</v>
      </c>
      <c r="P71" s="8" t="s">
        <v>3970</v>
      </c>
      <c r="Q71" s="8">
        <v>875</v>
      </c>
      <c r="R71" s="6"/>
      <c r="S71" s="34" t="s">
        <v>6459</v>
      </c>
      <c r="T71" s="34" t="s">
        <v>5247</v>
      </c>
      <c r="U71" s="34" t="s">
        <v>5360</v>
      </c>
      <c r="V71" s="35" t="s">
        <v>5250</v>
      </c>
      <c r="W71" s="34" t="s">
        <v>5360</v>
      </c>
      <c r="X71" s="34"/>
      <c r="Y71" s="33" t="str">
        <f>IFERROR(LEFT(J71, FIND(",",J71)-1),"")</f>
        <v>MACGILL</v>
      </c>
      <c r="Z71" s="33"/>
      <c r="AA71" s="24" t="str">
        <f>IF(ISBLANK(E71),"","Surveyed "&amp;E71)  &amp; IF(ISBLANK(C71),"", " by " &amp;TRIM(D71)) &amp; IF(ISBLANK(E71),"","; ") &amp; IF(ISBLANK(K71),"","Patented in " &amp; K71)  &amp; IF(ISBLANK(H71),"", " by " &amp; TRIM(I71)) &amp; IF(ISBLANK(Q71),"",IF(Q71=0,""," for " &amp; Q71 &amp; " acres")) &amp; IF(ISBLANK(S71),""," repatented as " &amp; S71) &amp; IF(ISBLANK(R71),"", "; " &amp; R71) &amp; IF(ISBLANK(X71),"", ".  " &amp; X71&amp;".")</f>
        <v>Patented in Sep 1763 by James Macgill for 875 acres repatented as Joseph's Gift</v>
      </c>
      <c r="AB71" s="52" t="str">
        <f>IF(IFERROR(FIND("-",A71),0)=0,SUBSTITUTE(A71,"'",""),SUBSTITUTE(LEFT(A71,FIND("-",A71)-2),"'",""))</f>
        <v>ATHOLL ENLARGED</v>
      </c>
      <c r="AC71" s="55" t="str">
        <f>SUBSTITUTE(A71,"'","")</f>
        <v>ATHOLL ENLARGED</v>
      </c>
      <c r="AD71" s="52" t="str">
        <f>IFERROR(VLOOKUP(A71,MapGrantsTbl[], 5, FALSE),"")</f>
        <v/>
      </c>
      <c r="AE71" s="52" t="str">
        <f>IF(L71=AD71,"Y", IF(LEFT(AD71,1)&lt;&gt;"1","","N"))</f>
        <v/>
      </c>
      <c r="AF71" s="52" t="str">
        <f>IFERROR(VLOOKUP(A71,MapGrantsTbl[], 3, FALSE),"")</f>
        <v/>
      </c>
      <c r="AG71" s="52" t="str">
        <f>IF(AA71=AF71,"Y", IF(LEN(LEFT(AF71,4))&lt;&gt;4,"","N"))</f>
        <v/>
      </c>
      <c r="AH71" s="52" t="s">
        <v>11994</v>
      </c>
      <c r="AI71" s="52"/>
      <c r="AJ71" s="71"/>
      <c r="AK71" s="71"/>
      <c r="AL71" s="71"/>
      <c r="AM71" s="71" t="str">
        <f>IFERROR(VLOOKUP(A71,Platted[],2,FALSE),"")</f>
        <v/>
      </c>
      <c r="AN71" s="52"/>
      <c r="AO71" s="52"/>
      <c r="AP71" s="52"/>
      <c r="AQ71" s="52" t="str">
        <f>IFERROR(VLOOKUP(A71,MapGrantsTbl[], 5, FALSE),"")</f>
        <v/>
      </c>
      <c r="AR71" s="52" t="str">
        <f>IF(L71=AQ71,"Y", IF(LEN(LEFT(AQ71,4))&lt;&gt;4,"","N"))</f>
        <v/>
      </c>
      <c r="AS71" s="52" t="str">
        <f>IFERROR(VLOOKUP(A71,MapGrantsTbl[],3, FALSE),"")</f>
        <v/>
      </c>
      <c r="AT71" s="52" t="str">
        <f>IF(AA71=AS71,"Y", IF(LEN(LEFT(AS71,4))&lt;&gt;4,"","N"))</f>
        <v/>
      </c>
      <c r="AU71" s="52" t="str">
        <f>IFERROR(VLOOKUP(A71,MapGrantsTbl[],5, FALSE),"")</f>
        <v/>
      </c>
      <c r="AV71" s="52" t="str">
        <f>IF(L71=AU71,"Y", IF(LEN(LEFT(AU71,4))&lt;&gt;4,"","N"))</f>
        <v/>
      </c>
    </row>
    <row r="72" spans="1:48" ht="100.8" x14ac:dyDescent="0.55000000000000004">
      <c r="A72" s="92" t="s">
        <v>9504</v>
      </c>
      <c r="B72" s="98" t="str">
        <f>IFERROR(VLOOKUP(A72,MapGrantsTbl[Short Name], 1, FALSE),IFERROR(VLOOKUP(A72,MapGrantsTbl[Other Map Grant Name],1,FALSE),""))</f>
        <v>BACHELLORS CHOICE</v>
      </c>
      <c r="C72" s="97" t="s">
        <v>5622</v>
      </c>
      <c r="D72" s="97" t="str">
        <f>IF(ISBLANK(C72),"",IFERROR(RIGHT(C72,LEN(C72)-FIND(",",C72)) &amp; " " &amp; LEFT(C72,1) &amp; LOWER(MID(C72,2, FIND(",",C72)-2)),""))</f>
        <v xml:space="preserve"> John Dorsey</v>
      </c>
      <c r="E72" s="99" t="s">
        <v>9506</v>
      </c>
      <c r="F72" s="99" t="str">
        <f>RIGHT(E72,4)</f>
        <v>1725</v>
      </c>
      <c r="G72" s="99" t="str">
        <f>IF(ISBLANK(E72),"",F72&amp;"-"&amp;RIGHT("00" &amp; SUBSTITUTE(LEFT(E72,2),"/",""),2))</f>
        <v>1725-11</v>
      </c>
      <c r="H72" s="97" t="s">
        <v>3731</v>
      </c>
      <c r="I72" s="97" t="str">
        <f>IFERROR(RIGHT(H72,LEN(H72)-FIND(",",H72)) &amp; " " &amp; LEFT(H72,1) &amp; LOWER(MID(H72,2, FIND(",",H72)-2)),"")</f>
        <v xml:space="preserve"> Philip Howard</v>
      </c>
      <c r="J72" s="98" t="str">
        <f>H72</f>
        <v>HOWARD, Philip</v>
      </c>
      <c r="K72" s="97" t="s">
        <v>5181</v>
      </c>
      <c r="L72" s="91" t="str">
        <f>RIGHT(K72,4)</f>
        <v>1728</v>
      </c>
      <c r="M72" s="144" t="str">
        <f>IF(ISBLANK(K72),"",L72&amp;"-"&amp;
IF(LEFT(K72,3)="Feb","02",
IF(LEFT(K72,3)="Mar","03",
IF(LEFT(K72,3)="Apr","04",
IF(LEFT(K72,3)="May","05",
IF(LEFT(K72,3)="Jun","06",
IF(LEFT(K72,3)="Jul","07",
IF(LEFT(K72,3)="Aug","08",
IF(LEFT(K72,3)="Sep","09",
IF(LEFT(K72,3)="Oct","10",
IF(LEFT(K72,3)="Nov","11",
IF(LEFT(K72,3)="Dec","12","01"))))))))))))</f>
        <v>1728-03</v>
      </c>
      <c r="N72" s="94" t="s">
        <v>5668</v>
      </c>
      <c r="O72" s="92" t="s">
        <v>3959</v>
      </c>
      <c r="P72" s="92" t="s">
        <v>136</v>
      </c>
      <c r="Q72" s="92">
        <v>100</v>
      </c>
      <c r="R72" s="97" t="s">
        <v>9507</v>
      </c>
      <c r="S72" s="34" t="s">
        <v>1561</v>
      </c>
      <c r="T72" s="95" t="str">
        <f>V72</f>
        <v>Bachellors Choice</v>
      </c>
      <c r="U72" s="94"/>
      <c r="V72" s="35" t="s">
        <v>9505</v>
      </c>
      <c r="W72" s="35" t="s">
        <v>9811</v>
      </c>
      <c r="X72" s="35"/>
      <c r="Y72" s="95" t="str">
        <f>IFERROR(LEFT(J72, FIND(",",J72)-1),"")</f>
        <v>HOWARD</v>
      </c>
      <c r="Z72" s="95"/>
      <c r="AA72" s="95" t="str">
        <f>IF(ISBLANK(E72),"","Surveyed "&amp;E72)  &amp; IF(ISBLANK(C72),"", " by " &amp;TRIM(D72)) &amp; IF(ISBLANK(E72),"","; ") &amp; IF(ISBLANK(K72),"","Patented in " &amp; K72)  &amp; IF(ISBLANK(H72),"", " by " &amp; TRIM(I72)) &amp; IF(ISBLANK(Q72),"",IF(Q72=0,""," for " &amp; Q72 &amp; " acres")) &amp; IF(ISBLANK(S72),""," repatented as " &amp; S72) &amp; IF(ISBLANK(R72),"", "; " &amp; R72) &amp; IF(ISBLANK(X72),"", ".  " &amp; X72&amp;".")</f>
        <v>Surveyed 11/10/1725 by John Dorsey; Patented in Mar 1728 by Philip Howard for 100 acres repatented as Mount Hebron; "on the south side the main falls of Patapsco River Beginning at three bounded oaks standing close by the said falls at the mouth of a run said trees being the bounded trees of the land called Mayden's [Maidens] Bower surveyed for Jane Grey"</v>
      </c>
      <c r="AB72" s="95" t="str">
        <f>IF(IFERROR(FIND("-",A72),0)=0,SUBSTITUTE(A72,"'",""),SUBSTITUTE(LEFT(A72,FIND("-",A72)-2),"'",""))</f>
        <v>BACHELLORS CHOICE</v>
      </c>
      <c r="AC72" s="95" t="str">
        <f>SUBSTITUTE(A72,"'","")</f>
        <v>BACHELLORS CHOICE</v>
      </c>
      <c r="AD72" s="95" t="str">
        <f>IFERROR(VLOOKUP(A72,MapGrantsTbl[], 5, FALSE),"")</f>
        <v>1725</v>
      </c>
      <c r="AE72" s="95" t="str">
        <f>IF(L72=AD72,"Y", IF(LEFT(AD72,1)&lt;&gt;"1","","N"))</f>
        <v>N</v>
      </c>
      <c r="AF72" s="95" t="str">
        <f>IFERROR(VLOOKUP(A72,MapGrantsTbl[], 3, FALSE),"")</f>
        <v>Surveyed 11/10/1725 by John Dorsey; Patented in Mar 1728 by Philip Howard for 100 acres repatented as Mount Hebron; "on the south side the main falls of Patapsco River Beginning at three bounded oaks standing close by the said falls at the mouth of a run said trees being the bounded trees of the land called Mayden's [Maidens] Bower surveyed for Jane Grey"</v>
      </c>
      <c r="AG72" s="95" t="str">
        <f>IF(AA72=AF72,"Y", IF(LEN(LEFT(AF72,4))&lt;&gt;4,"","N"))</f>
        <v>Y</v>
      </c>
      <c r="AH72" s="52" t="s">
        <v>11989</v>
      </c>
      <c r="AI72" s="33" t="s">
        <v>9154</v>
      </c>
      <c r="AJ72" s="33" t="s">
        <v>9812</v>
      </c>
      <c r="AK72" s="33"/>
      <c r="AL72" s="95">
        <v>-6</v>
      </c>
      <c r="AM72" s="95">
        <f>IFERROR(VLOOKUP(A72,Platted[],2,FALSE),"")</f>
        <v>452</v>
      </c>
      <c r="AN72" s="52"/>
      <c r="AO72" s="52"/>
      <c r="AP72" s="52"/>
      <c r="AQ72" s="52" t="str">
        <f>IFERROR(VLOOKUP(A72,MapGrantsTbl[], 5, FALSE),"")</f>
        <v>1725</v>
      </c>
      <c r="AR72" s="52" t="str">
        <f>IF(L72=AQ72,"Y", IF(LEN(LEFT(AQ72,4))&lt;&gt;4,"","N"))</f>
        <v>N</v>
      </c>
      <c r="AS72" s="52" t="str">
        <f>IFERROR(VLOOKUP(A72,MapGrantsTbl[],3, FALSE),"")</f>
        <v>Surveyed 11/10/1725 by John Dorsey; Patented in Mar 1728 by Philip Howard for 100 acres repatented as Mount Hebron; "on the south side the main falls of Patapsco River Beginning at three bounded oaks standing close by the said falls at the mouth of a run said trees being the bounded trees of the land called Mayden's [Maidens] Bower surveyed for Jane Grey"</v>
      </c>
      <c r="AT72" s="52" t="str">
        <f>IF(AA72=AS72,"Y", IF(LEN(LEFT(AS72,4))&lt;&gt;4,"","N"))</f>
        <v>Y</v>
      </c>
      <c r="AU72" s="52" t="str">
        <f>IFERROR(VLOOKUP(A72,MapGrantsTbl[],5, FALSE),"")</f>
        <v>1725</v>
      </c>
      <c r="AV72" s="52" t="str">
        <f>IF(L72=AU72,"Y", IF(LEN(LEFT(AU72,4))&lt;&gt;4,"","N"))</f>
        <v>N</v>
      </c>
    </row>
    <row r="73" spans="1:48" ht="28.8" x14ac:dyDescent="0.55000000000000004">
      <c r="A73" s="43" t="s">
        <v>8478</v>
      </c>
      <c r="B73" s="6" t="str">
        <f>IFERROR(VLOOKUP(A73,MapGrantsTbl[Short Name], 1, FALSE),IFERROR(VLOOKUP(A73,MapGrantsTbl[Other Map Grant Name],1,FALSE),""))</f>
        <v/>
      </c>
      <c r="C73" s="6"/>
      <c r="D73" s="6" t="str">
        <f>IF(ISBLANK(C73),"",IFERROR(RIGHT(C73,LEN(C73)-FIND(",",C73)) &amp; " " &amp; LEFT(C73,1) &amp; LOWER(MID(C73,2, FIND(",",C73)-2)),""))</f>
        <v/>
      </c>
      <c r="E73" s="81"/>
      <c r="F73" s="81" t="str">
        <f>RIGHT(E73,4)</f>
        <v/>
      </c>
      <c r="G73" s="81" t="str">
        <f>IF(ISBLANK(E73),"",F73&amp;"-"&amp;RIGHT("00" &amp; SUBSTITUTE(LEFT(E73,2),"/",""),2))</f>
        <v/>
      </c>
      <c r="H73" s="6" t="s">
        <v>3550</v>
      </c>
      <c r="I73" s="6" t="str">
        <f>IFERROR(RIGHT(H73,LEN(H73)-FIND(",",H73)) &amp; " " &amp; LEFT(H73,1) &amp; LOWER(MID(H73,2, FIND(",",H73)-2)),"")</f>
        <v xml:space="preserve"> Samuel  Peele</v>
      </c>
      <c r="J73" s="6" t="str">
        <f>H73</f>
        <v xml:space="preserve">PEELE, Samuel </v>
      </c>
      <c r="K73" s="6" t="s">
        <v>5181</v>
      </c>
      <c r="L73" s="8" t="str">
        <f>RIGHT(K73,4)</f>
        <v>1728</v>
      </c>
      <c r="M73" s="146" t="str">
        <f>IF(ISBLANK(K73),"",L73&amp;"-"&amp;
IF(LEFT(K73,3)="Feb","02",
IF(LEFT(K73,3)="Mar","03",
IF(LEFT(K73,3)="Apr","04",
IF(LEFT(K73,3)="May","05",
IF(LEFT(K73,3)="Jun","06",
IF(LEFT(K73,3)="Jul","07",
IF(LEFT(K73,3)="Aug","08",
IF(LEFT(K73,3)="Sep","09",
IF(LEFT(K73,3)="Oct","10",
IF(LEFT(K73,3)="Nov","11",
IF(LEFT(K73,3)="Dec","12","01"))))))))))))</f>
        <v>1728-03</v>
      </c>
      <c r="N73" s="34"/>
      <c r="O73" s="8" t="s">
        <v>3959</v>
      </c>
      <c r="P73" s="8" t="s">
        <v>136</v>
      </c>
      <c r="Q73" s="8">
        <v>100</v>
      </c>
      <c r="R73" s="6" t="s">
        <v>5943</v>
      </c>
      <c r="S73" s="34"/>
      <c r="T73" s="34" t="s">
        <v>8819</v>
      </c>
      <c r="U73" s="34"/>
      <c r="V73" s="34" t="s">
        <v>5720</v>
      </c>
      <c r="W73" s="34"/>
      <c r="X73" s="34"/>
      <c r="Y73" s="26" t="str">
        <f>IFERROR(LEFT(J73, FIND(",",J73)-1),"")</f>
        <v>PEELE</v>
      </c>
      <c r="Z73" s="24" t="s">
        <v>4463</v>
      </c>
      <c r="AA73" s="24" t="str">
        <f>IF(ISBLANK(E73),"","Surveyed "&amp;E73)  &amp; IF(ISBLANK(C73),"", " by " &amp;TRIM(D73)) &amp; IF(ISBLANK(E73),"","; ") &amp; IF(ISBLANK(K73),"","Patented in " &amp; K73)  &amp; IF(ISBLANK(H73),"", " by " &amp; TRIM(I73)) &amp; IF(ISBLANK(Q73),"",IF(Q73=0,""," for " &amp; Q73 &amp; " acres")) &amp; IF(ISBLANK(S73),""," repatented as " &amp; S73) &amp; IF(ISBLANK(R73),"", "; " &amp; R73) &amp; IF(ISBLANK(X73),"", ".  " &amp; X73&amp;".")</f>
        <v>Patented in Mar 1728 by Samuel Peele for 100 acres; see also Batchelor's Choice</v>
      </c>
      <c r="AB73" s="52" t="str">
        <f>IF(IFERROR(FIND("-",A73),0)=0,SUBSTITUTE(A73,"'",""),SUBSTITUTE(LEFT(A73,FIND("-",A73)-2),"'",""))</f>
        <v>BACHELORS CHOICE</v>
      </c>
      <c r="AC73" s="55" t="str">
        <f>SUBSTITUTE(A73,"'","")</f>
        <v>BACHELORS CHOICE</v>
      </c>
      <c r="AD73" s="52" t="str">
        <f>IFERROR(VLOOKUP(A73,MapGrantsTbl[], 5, FALSE),"")</f>
        <v/>
      </c>
      <c r="AE73" s="52" t="str">
        <f>IF(L73=AD73,"Y", IF(LEFT(AD73,1)&lt;&gt;"1","","N"))</f>
        <v/>
      </c>
      <c r="AF73" s="52" t="str">
        <f>IFERROR(VLOOKUP(A73,MapGrantsTbl[], 3, FALSE),"")</f>
        <v/>
      </c>
      <c r="AG73" s="52" t="str">
        <f>IF(AA73=AF73,"Y", IF(LEN(LEFT(AF73,4))&lt;&gt;4,"","N"))</f>
        <v/>
      </c>
      <c r="AH73" s="52"/>
      <c r="AI73" s="52"/>
      <c r="AJ73" s="71"/>
      <c r="AK73" s="71"/>
      <c r="AL73" s="71"/>
      <c r="AM73" s="71" t="str">
        <f>IFERROR(VLOOKUP(A73,Platted[],2,FALSE),"")</f>
        <v/>
      </c>
      <c r="AN73" s="52"/>
      <c r="AO73" s="52"/>
      <c r="AP73" s="52"/>
      <c r="AQ73" s="52" t="str">
        <f>IFERROR(VLOOKUP(A73,MapGrantsTbl[], 5, FALSE),"")</f>
        <v/>
      </c>
      <c r="AR73" s="52" t="str">
        <f>IF(L73=AQ73,"Y", IF(LEN(LEFT(AQ73,4))&lt;&gt;4,"","N"))</f>
        <v/>
      </c>
      <c r="AS73" s="52" t="str">
        <f>IFERROR(VLOOKUP(A73,MapGrantsTbl[],3, FALSE),"")</f>
        <v/>
      </c>
      <c r="AT73" s="52" t="str">
        <f>IF(AA73=AS73,"Y", IF(LEN(LEFT(AS73,4))&lt;&gt;4,"","N"))</f>
        <v/>
      </c>
      <c r="AU73" s="52" t="str">
        <f>IFERROR(VLOOKUP(A73,MapGrantsTbl[],5, FALSE),"")</f>
        <v/>
      </c>
      <c r="AV73" s="52" t="str">
        <f>IF(L73=AU73,"Y", IF(LEN(LEFT(AU73,4))&lt;&gt;4,"","N"))</f>
        <v/>
      </c>
    </row>
    <row r="74" spans="1:48" ht="43.2" x14ac:dyDescent="0.55000000000000004">
      <c r="A74" s="92" t="s">
        <v>9497</v>
      </c>
      <c r="B74" s="98" t="str">
        <f>IFERROR(VLOOKUP(A74,MapGrantsTbl[Short Name], 1, FALSE),IFERROR(VLOOKUP(A74,MapGrantsTbl[Other Map Grant Name],1,FALSE),""))</f>
        <v>BACHELORS HALL ENLARGED</v>
      </c>
      <c r="C74" s="97" t="s">
        <v>5903</v>
      </c>
      <c r="D74" s="97" t="str">
        <f>IF(ISBLANK(C74),"",IFERROR(RIGHT(C74,LEN(C74)-FIND(",",C74)) &amp; " " &amp; LEFT(C74,1) &amp; LOWER(MID(C74,2, FIND(",",C74)-2)),""))</f>
        <v xml:space="preserve"> John Duvall</v>
      </c>
      <c r="E74" s="99" t="s">
        <v>9502</v>
      </c>
      <c r="F74" s="99" t="str">
        <f>RIGHT(E74,4)</f>
        <v>1820</v>
      </c>
      <c r="G74" s="99" t="str">
        <f>IF(ISBLANK(E74),"",F74&amp;"-"&amp;RIGHT("00" &amp; SUBSTITUTE(LEFT(E74,2),"/",""),2))</f>
        <v>1820-09</v>
      </c>
      <c r="H74" s="97" t="s">
        <v>9498</v>
      </c>
      <c r="I74" s="97" t="str">
        <f>IFERROR(RIGHT(H74,LEN(H74)-FIND(",",H74)) &amp; " " &amp; LEFT(H74,1) &amp; LOWER(MID(H74,2, FIND(",",H74)-2)),"")</f>
        <v xml:space="preserve"> Richard Hopkins</v>
      </c>
      <c r="J74" s="98" t="str">
        <f>H74</f>
        <v>HOPKINS, Richard</v>
      </c>
      <c r="K74" s="97" t="s">
        <v>9500</v>
      </c>
      <c r="L74" s="91" t="str">
        <f>RIGHT(K74,4)</f>
        <v>1820</v>
      </c>
      <c r="M74" s="144" t="str">
        <f>IF(ISBLANK(K74),"",L74&amp;"-"&amp;
IF(LEFT(K74,3)="Feb","02",
IF(LEFT(K74,3)="Mar","03",
IF(LEFT(K74,3)="Apr","04",
IF(LEFT(K74,3)="May","05",
IF(LEFT(K74,3)="Jun","06",
IF(LEFT(K74,3)="Jul","07",
IF(LEFT(K74,3)="Aug","08",
IF(LEFT(K74,3)="Sep","09",
IF(LEFT(K74,3)="Oct","10",
IF(LEFT(K74,3)="Nov","11",
IF(LEFT(K74,3)="Dec","12","01"))))))))))))</f>
        <v>1820-11</v>
      </c>
      <c r="N74" s="94" t="s">
        <v>3961</v>
      </c>
      <c r="O74" s="92" t="s">
        <v>3959</v>
      </c>
      <c r="P74" s="92" t="s">
        <v>6586</v>
      </c>
      <c r="Q74" s="92">
        <v>302.12</v>
      </c>
      <c r="R74" s="97" t="s">
        <v>9499</v>
      </c>
      <c r="S74" s="94"/>
      <c r="T74" s="95" t="s">
        <v>8821</v>
      </c>
      <c r="U74" s="94" t="s">
        <v>9980</v>
      </c>
      <c r="V74" s="35" t="s">
        <v>9501</v>
      </c>
      <c r="W74" s="35" t="s">
        <v>10079</v>
      </c>
      <c r="X74" s="35"/>
      <c r="Y74" s="95" t="str">
        <f>IFERROR(LEFT(J74, FIND(",",J74)-1),"")</f>
        <v>HOPKINS</v>
      </c>
      <c r="Z74" s="95"/>
      <c r="AA74" s="95" t="str">
        <f>IF(ISBLANK(E74),"","Surveyed "&amp;E74)  &amp; IF(ISBLANK(C74),"", " by " &amp;TRIM(D74)) &amp; IF(ISBLANK(E74),"","; ") &amp; IF(ISBLANK(K74),"","Patented in " &amp; K74)  &amp; IF(ISBLANK(H74),"", " by " &amp; TRIM(I74)) &amp; IF(ISBLANK(Q74),"",IF(Q74=0,""," for " &amp; Q74 &amp; " acres")) &amp; IF(ISBLANK(S74),""," repatented as " &amp; S74) &amp; IF(ISBLANK(R74),"", "; " &amp; R74) &amp; IF(ISBLANK(X74),"", ".  " &amp; X74&amp;".")</f>
        <v>Surveyed 9/28/1820 by John Duvall; Patented in Nov 1820 by Richard Hopkins for 302.12 acres; Resurvey of Batchelors Hall</v>
      </c>
      <c r="AB74" s="95" t="str">
        <f>IF(IFERROR(FIND("-",A74),0)=0,SUBSTITUTE(A74,"'",""),SUBSTITUTE(LEFT(A74,FIND("-",A74)-2),"'",""))</f>
        <v>BACHELORS HALL ENLARGED</v>
      </c>
      <c r="AC74" s="95" t="str">
        <f>SUBSTITUTE(A74,"'","")</f>
        <v>BACHELORS HALL ENLARGED</v>
      </c>
      <c r="AD74" s="95" t="str">
        <f>IFERROR(VLOOKUP(A74,MapGrantsTbl[], 5, FALSE),"")</f>
        <v/>
      </c>
      <c r="AE74" s="95" t="str">
        <f>IF(L74=AD74,"Y", IF(LEFT(AD74,1)&lt;&gt;"1","","N"))</f>
        <v/>
      </c>
      <c r="AF74" s="95" t="str">
        <f>IFERROR(VLOOKUP(A74,MapGrantsTbl[], 3, FALSE),"")</f>
        <v/>
      </c>
      <c r="AG74" s="95" t="str">
        <f>IF(AA74=AF74,"Y", IF(LEN(LEFT(AF74,4))&lt;&gt;4,"","N"))</f>
        <v/>
      </c>
      <c r="AH74" s="33" t="s">
        <v>47</v>
      </c>
      <c r="AI74" s="95"/>
      <c r="AJ74" s="95"/>
      <c r="AK74" s="95"/>
      <c r="AL74" s="95">
        <v>0</v>
      </c>
      <c r="AM74" s="95">
        <f>IFERROR(VLOOKUP(A74,Platted[],2,FALSE),"")</f>
        <v>221</v>
      </c>
      <c r="AN74" s="52"/>
      <c r="AO74" s="52"/>
      <c r="AP74" s="52"/>
      <c r="AQ74" s="52" t="str">
        <f>IFERROR(VLOOKUP(A74,MapGrantsTbl[], 5, FALSE),"")</f>
        <v/>
      </c>
      <c r="AR74" s="52" t="str">
        <f>IF(L74=AQ74,"Y", IF(LEN(LEFT(AQ74,4))&lt;&gt;4,"","N"))</f>
        <v/>
      </c>
      <c r="AS74" s="52" t="str">
        <f>IFERROR(VLOOKUP(A74,MapGrantsTbl[],3, FALSE),"")</f>
        <v/>
      </c>
      <c r="AT74" s="52" t="str">
        <f>IF(AA74=AS74,"Y", IF(LEN(LEFT(AS74,4))&lt;&gt;4,"","N"))</f>
        <v/>
      </c>
      <c r="AU74" s="52" t="str">
        <f>IFERROR(VLOOKUP(A74,MapGrantsTbl[],5, FALSE),"")</f>
        <v/>
      </c>
      <c r="AV74" s="52" t="str">
        <f>IF(L74=AU74,"Y", IF(LEN(LEFT(AU74,4))&lt;&gt;4,"","N"))</f>
        <v/>
      </c>
    </row>
    <row r="75" spans="1:48" ht="72" x14ac:dyDescent="0.55000000000000004">
      <c r="A75" s="43" t="s">
        <v>8479</v>
      </c>
      <c r="B75" s="13" t="str">
        <f>IFERROR(VLOOKUP(A75,MapGrantsTbl[Short Name], 1, FALSE),IFERROR(VLOOKUP(A75,MapGrantsTbl[Other Map Grant Name],1,FALSE),""))</f>
        <v>BACHELORS HOPE</v>
      </c>
      <c r="C75" s="6" t="s">
        <v>5622</v>
      </c>
      <c r="D75" s="6" t="str">
        <f>IF(ISBLANK(C75),"",IFERROR(RIGHT(C75,LEN(C75)-FIND(",",C75)) &amp; " " &amp; LEFT(C75,1) &amp; LOWER(MID(C75,2, FIND(",",C75)-2)),""))</f>
        <v xml:space="preserve"> John Dorsey</v>
      </c>
      <c r="E75" s="81" t="s">
        <v>12336</v>
      </c>
      <c r="F75" s="81" t="str">
        <f>RIGHT(E75,4)</f>
        <v>1719</v>
      </c>
      <c r="G75" s="81" t="str">
        <f>IF(ISBLANK(E75),"",F75&amp;"-"&amp;RIGHT("00" &amp; SUBSTITUTE(LEFT(E75,2),"/",""),2))</f>
        <v>1719-10</v>
      </c>
      <c r="H75" s="6" t="s">
        <v>5906</v>
      </c>
      <c r="I75" s="6" t="str">
        <f>IFERROR(RIGHT(H75,LEN(H75)-FIND(",",H75)) &amp; " " &amp; LEFT(H75,1) &amp; LOWER(MID(H75,2, FIND(",",H75)-2)),"")</f>
        <v xml:space="preserve"> John Viner</v>
      </c>
      <c r="J75" s="29" t="str">
        <f>H75</f>
        <v>VINER, John</v>
      </c>
      <c r="K75" s="6" t="s">
        <v>5181</v>
      </c>
      <c r="L75" s="15" t="str">
        <f>RIGHT(K75,4)</f>
        <v>1728</v>
      </c>
      <c r="M75" s="147" t="str">
        <f>IF(ISBLANK(K75),"",L75&amp;"-"&amp;
IF(LEFT(K75,3)="Feb","02",
IF(LEFT(K75,3)="Mar","03",
IF(LEFT(K75,3)="Apr","04",
IF(LEFT(K75,3)="May","05",
IF(LEFT(K75,3)="Jun","06",
IF(LEFT(K75,3)="Jul","07",
IF(LEFT(K75,3)="Aug","08",
IF(LEFT(K75,3)="Sep","09",
IF(LEFT(K75,3)="Oct","10",
IF(LEFT(K75,3)="Nov","11",
IF(LEFT(K75,3)="Dec","12","01"))))))))))))</f>
        <v>1728-03</v>
      </c>
      <c r="N75" s="34" t="s">
        <v>5668</v>
      </c>
      <c r="O75" s="8" t="s">
        <v>3959</v>
      </c>
      <c r="P75" s="8" t="s">
        <v>136</v>
      </c>
      <c r="Q75" s="8">
        <v>25</v>
      </c>
      <c r="R75" s="6" t="s">
        <v>5935</v>
      </c>
      <c r="S75" s="13" t="s">
        <v>4938</v>
      </c>
      <c r="T75" s="13" t="str">
        <f>V75</f>
        <v>Bachelors Hope</v>
      </c>
      <c r="U75" s="6"/>
      <c r="V75" s="35" t="s">
        <v>7433</v>
      </c>
      <c r="W75" s="35" t="s">
        <v>11895</v>
      </c>
      <c r="X75" s="34"/>
      <c r="Y75" s="25" t="str">
        <f>IFERROR(LEFT(J75, FIND(",",J75)-1),"")</f>
        <v>VINER</v>
      </c>
      <c r="Z75" s="25"/>
      <c r="AA75" s="24" t="str">
        <f>IF(ISBLANK(E75),"","Surveyed "&amp;E75)  &amp; IF(ISBLANK(C75),"", " by " &amp;TRIM(D75)) &amp; IF(ISBLANK(E75),"","; ") &amp; IF(ISBLANK(K75),"","Patented in " &amp; K75)  &amp; IF(ISBLANK(H75),"", " by " &amp; TRIM(I75)) &amp; IF(ISBLANK(Q75),"",IF(Q75=0,""," for " &amp; Q75 &amp; " acres")) &amp; IF(ISBLANK(S75),""," repatented as " &amp; S75) &amp; IF(ISBLANK(R75),"", "; " &amp; R75) &amp; IF(ISBLANK(X75),"", ".  " &amp; X75&amp;".")</f>
        <v>Surveyed 10/20/1719 by John Dorsey; Patented in Mar 1728 by John Viner for 25 acres repatented as Brown's Purchase; Lying in Baltimore County near Elk Ridge; south of Vine's Chance as shown in Brown's Purchase patent formerly in Baltimore County</v>
      </c>
      <c r="AB75" s="52" t="str">
        <f>IF(IFERROR(FIND("-",A75),0)=0,SUBSTITUTE(A75,"'",""),SUBSTITUTE(LEFT(A75,FIND("-",A75)-2),"'",""))</f>
        <v>BACHELORS HOPE</v>
      </c>
      <c r="AC75" s="55" t="str">
        <f>SUBSTITUTE(A75,"'","")</f>
        <v>BACHELORS HOPE</v>
      </c>
      <c r="AD75" s="52" t="str">
        <f>IFERROR(VLOOKUP(A75,MapGrantsTbl[], 5, FALSE),"")</f>
        <v>1719</v>
      </c>
      <c r="AE75" s="52" t="str">
        <f>IF(L75=AD75,"Y", IF(LEFT(AD75,1)&lt;&gt;"1","","N"))</f>
        <v>N</v>
      </c>
      <c r="AF75" s="52" t="str">
        <f>IFERROR(VLOOKUP(A75,MapGrantsTbl[], 3, FALSE),"")</f>
        <v>Surveyed 10/20/1719 by John Dorsey; Patented in Mar 1728 by John Viner for 25 acres repatented as Brown's Purchase; Lying in Baltimore County near Elk Ridge; south of Vine's Chance as shown in Brown's Purchase patent formerly in Baltimore County</v>
      </c>
      <c r="AG75" s="52" t="str">
        <f>IF(AA75=AF75,"Y", IF(LEN(LEFT(AF75,4))&lt;&gt;4,"","N"))</f>
        <v>Y</v>
      </c>
      <c r="AH75" s="52" t="s">
        <v>90</v>
      </c>
      <c r="AI75" s="52"/>
      <c r="AJ75" s="71"/>
      <c r="AK75" s="71"/>
      <c r="AL75" s="71"/>
      <c r="AM75" s="71">
        <f>IFERROR(VLOOKUP(A75,Platted[],2,FALSE),"")</f>
        <v>626</v>
      </c>
      <c r="AN75" s="52"/>
      <c r="AO75" s="52"/>
      <c r="AP75" s="52"/>
      <c r="AQ75" s="52" t="str">
        <f>IFERROR(VLOOKUP(A75,MapGrantsTbl[], 5, FALSE),"")</f>
        <v>1719</v>
      </c>
      <c r="AR75" s="52" t="str">
        <f>IF(L75=AQ75,"Y", IF(LEN(LEFT(AQ75,4))&lt;&gt;4,"","N"))</f>
        <v>N</v>
      </c>
      <c r="AS75" s="52" t="str">
        <f>IFERROR(VLOOKUP(A75,MapGrantsTbl[],3, FALSE),"")</f>
        <v>Surveyed 10/20/1719 by John Dorsey; Patented in Mar 1728 by John Viner for 25 acres repatented as Brown's Purchase; Lying in Baltimore County near Elk Ridge; south of Vine's Chance as shown in Brown's Purchase patent formerly in Baltimore County</v>
      </c>
      <c r="AT75" s="52" t="str">
        <f>IF(AA75=AS75,"Y", IF(LEN(LEFT(AS75,4))&lt;&gt;4,"","N"))</f>
        <v>Y</v>
      </c>
      <c r="AU75" s="52" t="str">
        <f>IFERROR(VLOOKUP(A75,MapGrantsTbl[],5, FALSE),"")</f>
        <v>1719</v>
      </c>
      <c r="AV75" s="52" t="str">
        <f>IF(L75=AU75,"Y", IF(LEN(LEFT(AU75,4))&lt;&gt;4,"","N"))</f>
        <v>N</v>
      </c>
    </row>
    <row r="76" spans="1:48" ht="72" x14ac:dyDescent="0.55000000000000004">
      <c r="A76" s="8" t="s">
        <v>9475</v>
      </c>
      <c r="B76" s="31" t="str">
        <f>IFERROR(VLOOKUP(A76,MapGrantsTbl[Short Name], 1, FALSE),IFERROR(VLOOKUP(A76,MapGrantsTbl[Other Map Grant Name],1,FALSE),""))</f>
        <v>BACHOLDERS CHOYCE</v>
      </c>
      <c r="C76" s="6" t="s">
        <v>5812</v>
      </c>
      <c r="D76" s="6" t="str">
        <f>IF(ISBLANK(C76),"",IFERROR(RIGHT(C76,LEN(C76)-FIND(",",C76)) &amp; " " &amp; LEFT(C76,1) &amp; LOWER(MID(C76,2, FIND(",",C76)-2)),""))</f>
        <v xml:space="preserve"> Richard Gist</v>
      </c>
      <c r="E76" s="81" t="s">
        <v>9477</v>
      </c>
      <c r="F76" s="81" t="str">
        <f>RIGHT(E76,4)</f>
        <v>1726</v>
      </c>
      <c r="G76" s="81" t="str">
        <f>IF(ISBLANK(E76),"",F76&amp;"-"&amp;RIGHT("00" &amp; SUBSTITUTE(LEFT(E76,2),"/",""),2))</f>
        <v>1726-03</v>
      </c>
      <c r="H76" s="6" t="s">
        <v>4927</v>
      </c>
      <c r="I76" s="6" t="str">
        <f>IFERROR(RIGHT(H76,LEN(H76)-FIND(",",H76)) &amp; " " &amp; LEFT(H76,1) &amp; LOWER(MID(H76,2, FIND(",",H76)-2)),"")</f>
        <v xml:space="preserve"> Phillip Sewell</v>
      </c>
      <c r="J76" s="31" t="str">
        <f>H76</f>
        <v>SEWELL, Phillip</v>
      </c>
      <c r="K76" s="6" t="s">
        <v>4990</v>
      </c>
      <c r="L76" s="32" t="str">
        <f>RIGHT(K76,4)</f>
        <v>1735</v>
      </c>
      <c r="M76" s="146" t="str">
        <f>IF(ISBLANK(K76),"",L76&amp;"-"&amp;
IF(LEFT(K76,3)="Feb","02",
IF(LEFT(K76,3)="Mar","03",
IF(LEFT(K76,3)="Apr","04",
IF(LEFT(K76,3)="May","05",
IF(LEFT(K76,3)="Jun","06",
IF(LEFT(K76,3)="Jul","07",
IF(LEFT(K76,3)="Aug","08",
IF(LEFT(K76,3)="Sep","09",
IF(LEFT(K76,3)="Oct","10",
IF(LEFT(K76,3)="Nov","11",
IF(LEFT(K76,3)="Dec","12","01"))))))))))))</f>
        <v>1735-11</v>
      </c>
      <c r="N76" s="34" t="s">
        <v>5668</v>
      </c>
      <c r="O76" s="8" t="s">
        <v>3959</v>
      </c>
      <c r="P76" s="8" t="s">
        <v>136</v>
      </c>
      <c r="Q76" s="8">
        <v>85</v>
      </c>
      <c r="R76" s="6" t="s">
        <v>9478</v>
      </c>
      <c r="S76" s="34" t="s">
        <v>1561</v>
      </c>
      <c r="T76" s="33" t="str">
        <f>V76</f>
        <v>Bacholders Choyce</v>
      </c>
      <c r="U76" s="34"/>
      <c r="V76" s="35" t="s">
        <v>9476</v>
      </c>
      <c r="W76" s="35" t="s">
        <v>9760</v>
      </c>
      <c r="X76" s="34"/>
      <c r="Y76" s="33" t="str">
        <f>IFERROR(LEFT(J76, FIND(",",J76)-1),"")</f>
        <v>SEWELL</v>
      </c>
      <c r="Z76" s="33"/>
      <c r="AA76" s="33" t="str">
        <f>IF(ISBLANK(E76),"","Surveyed "&amp;E76)  &amp; IF(ISBLANK(C76),"", " by " &amp;TRIM(D76)) &amp; IF(ISBLANK(E76),"","; ") &amp; IF(ISBLANK(K76),"","Patented in " &amp; K76)  &amp; IF(ISBLANK(H76),"", " by " &amp; TRIM(I76)) &amp; IF(ISBLANK(Q76),"",IF(Q76=0,""," for " &amp; Q76 &amp; " acres")) &amp; IF(ISBLANK(S76),""," repatented as " &amp; S76) &amp; IF(ISBLANK(R76),"", "; " &amp; R76) &amp; IF(ISBLANK(X76),"", ".  " &amp; X76&amp;".")</f>
        <v>Surveyed 3/1/1726 by Richard Gist; Patented in Nov 1735 by Phillip Sewell for 85 acres repatented as Mount Hebron; "on the west side of the main falls of Patapsco River" beginning near "the head of a branch descending into the west side of the afsd falls of Patapsco River"</v>
      </c>
      <c r="AB76" s="33" t="str">
        <f>IF(IFERROR(FIND("-",A76),0)=0,SUBSTITUTE(A76,"'",""),SUBSTITUTE(LEFT(A76,FIND("-",A76)-2),"'",""))</f>
        <v>BACHOLDERS CHOYCE</v>
      </c>
      <c r="AC76" s="33" t="str">
        <f>SUBSTITUTE(A76,"'","")</f>
        <v>BACHOLDERS CHOYCE</v>
      </c>
      <c r="AD76" s="33" t="str">
        <f>IFERROR(VLOOKUP(A76,MapGrantsTbl[], 5, FALSE),"")</f>
        <v>1726</v>
      </c>
      <c r="AE76" s="33" t="str">
        <f>IF(L76=AD76,"Y", IF(LEFT(AD76,1)&lt;&gt;"1","","N"))</f>
        <v>N</v>
      </c>
      <c r="AF76" s="33" t="str">
        <f>IFERROR(VLOOKUP(A76,MapGrantsTbl[], 3, FALSE),"")</f>
        <v>Surveyed 3/1/1726 by Richard Gist; Patented in Nov 1735 by Phillip Sewell for 85 acres repatented as Mount Hebron; "on the west side of the main falls of Patapsco River" beginning near "the head of a branch descending into the west side of the afsd falls of Patapsco River"</v>
      </c>
      <c r="AG76" s="33" t="str">
        <f>IF(AA76=AF76,"Y", IF(LEN(LEFT(AF76,4))&lt;&gt;4,"","N"))</f>
        <v>Y</v>
      </c>
      <c r="AH76" s="52" t="s">
        <v>11989</v>
      </c>
      <c r="AI76" s="33" t="s">
        <v>7819</v>
      </c>
      <c r="AJ76" s="33" t="s">
        <v>1561</v>
      </c>
      <c r="AK76" s="33"/>
      <c r="AL76" s="33">
        <v>-3</v>
      </c>
      <c r="AM76" s="33">
        <f>IFERROR(VLOOKUP(A76,Platted[],2,FALSE),"")</f>
        <v>500</v>
      </c>
      <c r="AN76" s="52"/>
      <c r="AO76" s="52"/>
      <c r="AP76" s="52"/>
      <c r="AQ76" s="52" t="str">
        <f>IFERROR(VLOOKUP(A76,MapGrantsTbl[], 5, FALSE),"")</f>
        <v>1726</v>
      </c>
      <c r="AR76" s="52" t="str">
        <f>IF(L76=AQ76,"Y", IF(LEN(LEFT(AQ76,4))&lt;&gt;4,"","N"))</f>
        <v>N</v>
      </c>
      <c r="AS76" s="52" t="str">
        <f>IFERROR(VLOOKUP(A76,MapGrantsTbl[],3, FALSE),"")</f>
        <v>Surveyed 3/1/1726 by Richard Gist; Patented in Nov 1735 by Phillip Sewell for 85 acres repatented as Mount Hebron; "on the west side of the main falls of Patapsco River" beginning near "the head of a branch descending into the west side of the afsd falls of Patapsco River"</v>
      </c>
      <c r="AT76" s="52" t="str">
        <f>IF(AA76=AS76,"Y", IF(LEN(LEFT(AS76,4))&lt;&gt;4,"","N"))</f>
        <v>Y</v>
      </c>
      <c r="AU76" s="52" t="str">
        <f>IFERROR(VLOOKUP(A76,MapGrantsTbl[],5, FALSE),"")</f>
        <v>1726</v>
      </c>
      <c r="AV76" s="52" t="str">
        <f>IF(L76=AU76,"Y", IF(LEN(LEFT(AU76,4))&lt;&gt;4,"","N"))</f>
        <v>N</v>
      </c>
    </row>
    <row r="77" spans="1:48" ht="57.6" x14ac:dyDescent="0.55000000000000004">
      <c r="A77" s="43" t="s">
        <v>8480</v>
      </c>
      <c r="B77" s="47" t="str">
        <f>IFERROR(VLOOKUP(A77,MapGrantsTbl[Short Name], 1, FALSE),IFERROR(VLOOKUP(A77,MapGrantsTbl[Other Map Grant Name],1,FALSE),""))</f>
        <v/>
      </c>
      <c r="C77" s="46" t="s">
        <v>4965</v>
      </c>
      <c r="D77" s="46" t="str">
        <f>IF(ISBLANK(C77),"",IFERROR(RIGHT(C77,LEN(C77)-FIND(",",C77)) &amp; " " &amp; LEFT(C77,1) &amp; LOWER(MID(C77,2, FIND(",",C77)-2)),""))</f>
        <v xml:space="preserve"> Thomas Larkin</v>
      </c>
      <c r="E77" s="82"/>
      <c r="F77" s="82" t="str">
        <f>RIGHT(E77,4)</f>
        <v/>
      </c>
      <c r="G77" s="82" t="str">
        <f>IF(ISBLANK(E77),"",F77&amp;"-"&amp;RIGHT("00" &amp; SUBSTITUTE(LEFT(E77,2),"/",""),2))</f>
        <v/>
      </c>
      <c r="H77" s="46" t="s">
        <v>6685</v>
      </c>
      <c r="I77" s="46" t="str">
        <f>IFERROR(RIGHT(H77,LEN(H77)-FIND(",",H77)) &amp; " " &amp; LEFT(H77,1) &amp; LOWER(MID(H77,2, FIND(",",H77)-2)),"")</f>
        <v xml:space="preserve"> John Barber</v>
      </c>
      <c r="J77" s="47" t="str">
        <f>H77</f>
        <v>BARBER, John</v>
      </c>
      <c r="K77" s="46">
        <v>1725</v>
      </c>
      <c r="L77" s="42" t="str">
        <f>RIGHT(K77,4)</f>
        <v>1725</v>
      </c>
      <c r="M77" s="143" t="str">
        <f>IF(ISBLANK(K77),"",L77&amp;"-"&amp;
IF(LEFT(K77,3)="Feb","02",
IF(LEFT(K77,3)="Mar","03",
IF(LEFT(K77,3)="Apr","04",
IF(LEFT(K77,3)="May","05",
IF(LEFT(K77,3)="Jun","06",
IF(LEFT(K77,3)="Jul","07",
IF(LEFT(K77,3)="Aug","08",
IF(LEFT(K77,3)="Sep","09",
IF(LEFT(K77,3)="Oct","10",
IF(LEFT(K77,3)="Nov","11",
IF(LEFT(K77,3)="Dec","12","01"))))))))))))</f>
        <v>1725-01</v>
      </c>
      <c r="N77" s="44" t="s">
        <v>3961</v>
      </c>
      <c r="O77" s="8" t="s">
        <v>3961</v>
      </c>
      <c r="P77" s="8" t="s">
        <v>136</v>
      </c>
      <c r="Q77" s="43">
        <v>0.5</v>
      </c>
      <c r="R77" s="46" t="s">
        <v>6686</v>
      </c>
      <c r="S77" s="44"/>
      <c r="T77" s="45" t="str">
        <f>V77</f>
        <v>Barbers Addition To Pinkstones Fancy</v>
      </c>
      <c r="U77" s="44"/>
      <c r="V77" s="35" t="s">
        <v>12562</v>
      </c>
      <c r="W77" s="35" t="s">
        <v>12561</v>
      </c>
      <c r="X77" s="34"/>
      <c r="Y77" s="45" t="str">
        <f>IFERROR(LEFT(J77, FIND(",",J77)-1),"")</f>
        <v>BARBER</v>
      </c>
      <c r="Z77" s="45"/>
      <c r="AA77" s="45" t="str">
        <f>IF(ISBLANK(E77),"","Surveyed "&amp;E77)  &amp; IF(ISBLANK(C77),"", " by " &amp;TRIM(D77)) &amp; IF(ISBLANK(E77),"","; ") &amp; IF(ISBLANK(K77),"","Patented in " &amp; K77)  &amp; IF(ISBLANK(H77),"", " by " &amp; TRIM(I77)) &amp; IF(ISBLANK(Q77),"",IF(Q77=0,""," for " &amp; Q77 &amp; " acres")) &amp; IF(ISBLANK(S77),""," repatented as " &amp; S77) &amp; IF(ISBLANK(R77),"", "; " &amp; R77) &amp; IF(ISBLANK(X77),"", ".  " &amp; X77&amp;".")</f>
        <v xml:space="preserve"> by Thomas LarkinPatented in 1725 by John Barber for 0.5 acres; "lying on the east side of Elkridge Road"</v>
      </c>
      <c r="AB77" s="45" t="str">
        <f>IF(IFERROR(FIND("-",A77),0)=0,SUBSTITUTE(A77,"'",""),SUBSTITUTE(LEFT(A77,FIND("-",A77)-2),"'",""))</f>
        <v>BARBERS ADDITION TO PINKSTONES FANCY</v>
      </c>
      <c r="AC77" s="45" t="str">
        <f>SUBSTITUTE(A77,"'","")</f>
        <v>BARBERS ADDITION TO PINKSTONES FANCY</v>
      </c>
      <c r="AD77" s="33" t="str">
        <f>IFERROR(VLOOKUP(A77,MapGrantsTbl[], 5, FALSE),"")</f>
        <v/>
      </c>
      <c r="AE77" s="52" t="str">
        <f>IF(L77=AD77,"Y", IF(LEFT(AD77,1)&lt;&gt;"1","","N"))</f>
        <v/>
      </c>
      <c r="AF77" s="33" t="str">
        <f>IFERROR(VLOOKUP(A77,MapGrantsTbl[], 3, FALSE),"")</f>
        <v/>
      </c>
      <c r="AG77" s="52" t="str">
        <f>IF(AA77=AF77,"Y", IF(LEN(LEFT(AF77,4))&lt;&gt;4,"","N"))</f>
        <v/>
      </c>
      <c r="AH77" s="52"/>
      <c r="AI77" s="52"/>
      <c r="AJ77" s="71"/>
      <c r="AK77" s="71"/>
      <c r="AL77" s="71"/>
      <c r="AM77" s="71" t="str">
        <f>IFERROR(VLOOKUP(A77,Platted[],2,FALSE),"")</f>
        <v/>
      </c>
      <c r="AN77" s="52"/>
      <c r="AO77" s="52"/>
      <c r="AP77" s="52"/>
      <c r="AQ77" s="52" t="str">
        <f>IFERROR(VLOOKUP(A77,MapGrantsTbl[], 5, FALSE),"")</f>
        <v/>
      </c>
      <c r="AR77" s="52" t="str">
        <f>IF(L77=AQ77,"Y", IF(LEN(LEFT(AQ77,4))&lt;&gt;4,"","N"))</f>
        <v/>
      </c>
      <c r="AS77" s="52" t="str">
        <f>IFERROR(VLOOKUP(A77,MapGrantsTbl[],3, FALSE),"")</f>
        <v/>
      </c>
      <c r="AT77" s="52" t="str">
        <f>IF(AA77=AS77,"Y", IF(LEN(LEFT(AS77,4))&lt;&gt;4,"","N"))</f>
        <v/>
      </c>
      <c r="AU77" s="52" t="str">
        <f>IFERROR(VLOOKUP(A77,MapGrantsTbl[],5, FALSE),"")</f>
        <v/>
      </c>
      <c r="AV77" s="52" t="str">
        <f>IF(L77=AU77,"Y", IF(LEN(LEFT(AU77,4))&lt;&gt;4,"","N"))</f>
        <v/>
      </c>
    </row>
    <row r="78" spans="1:48" ht="72" x14ac:dyDescent="0.55000000000000004">
      <c r="A78" s="43" t="s">
        <v>7777</v>
      </c>
      <c r="B78" s="47" t="str">
        <f>IFERROR(VLOOKUP(A78,MapGrantsTbl[Short Name], 1, FALSE),IFERROR(VLOOKUP(A78,MapGrantsTbl[Other Map Grant Name],1,FALSE),""))</f>
        <v>BARE GROUND</v>
      </c>
      <c r="C78" s="46" t="s">
        <v>4105</v>
      </c>
      <c r="D78" s="46" t="str">
        <f>IF(ISBLANK(C78),"",IFERROR(RIGHT(C78,LEN(C78)-FIND(",",C78)) &amp; " " &amp; LEFT(C78,1) &amp; LOWER(MID(C78,2, FIND(",",C78)-2)),""))</f>
        <v xml:space="preserve"> Henry Ridgely</v>
      </c>
      <c r="E78" s="81" t="s">
        <v>11286</v>
      </c>
      <c r="F78" s="82" t="str">
        <f>RIGHT(E78,4)</f>
        <v>1732</v>
      </c>
      <c r="G78" s="82" t="str">
        <f>IF(ISBLANK(E78),"",F78&amp;"-"&amp;RIGHT("00" &amp; SUBSTITUTE(LEFT(E78,2),"/",""),2))</f>
        <v>1732-06</v>
      </c>
      <c r="H78" s="46" t="s">
        <v>4735</v>
      </c>
      <c r="I78" s="46" t="str">
        <f>IFERROR(RIGHT(H78,LEN(H78)-FIND(",",H78)) &amp; " " &amp; LEFT(H78,1) &amp; LOWER(MID(H78,2, FIND(",",H78)-2)),"")</f>
        <v xml:space="preserve"> John  Moberley</v>
      </c>
      <c r="J78" s="47" t="str">
        <f>H78</f>
        <v xml:space="preserve">MOBERLEY, John </v>
      </c>
      <c r="K78" s="46" t="s">
        <v>3781</v>
      </c>
      <c r="L78" s="42" t="str">
        <f>RIGHT(K78,4)</f>
        <v>1734</v>
      </c>
      <c r="M78" s="143" t="str">
        <f>IF(ISBLANK(K78),"",L78&amp;"-"&amp;
IF(LEFT(K78,3)="Feb","02",
IF(LEFT(K78,3)="Mar","03",
IF(LEFT(K78,3)="Apr","04",
IF(LEFT(K78,3)="May","05",
IF(LEFT(K78,3)="Jun","06",
IF(LEFT(K78,3)="Jul","07",
IF(LEFT(K78,3)="Aug","08",
IF(LEFT(K78,3)="Sep","09",
IF(LEFT(K78,3)="Oct","10",
IF(LEFT(K78,3)="Nov","11",
IF(LEFT(K78,3)="Dec","12","01"))))))))))))</f>
        <v>1734-06</v>
      </c>
      <c r="N78" s="44" t="s">
        <v>3961</v>
      </c>
      <c r="O78" s="43" t="s">
        <v>3959</v>
      </c>
      <c r="P78" s="43" t="s">
        <v>136</v>
      </c>
      <c r="Q78" s="43">
        <v>57</v>
      </c>
      <c r="R78" s="46" t="s">
        <v>7779</v>
      </c>
      <c r="S78" s="44"/>
      <c r="T78" s="45" t="str">
        <f>V78</f>
        <v>Bare Ground</v>
      </c>
      <c r="U78" s="44"/>
      <c r="V78" s="35" t="s">
        <v>7778</v>
      </c>
      <c r="W78" s="35" t="s">
        <v>11287</v>
      </c>
      <c r="X78" s="34"/>
      <c r="Y78" s="45" t="str">
        <f>IFERROR(LEFT(J78, FIND(",",J78)-1),"")</f>
        <v>MOBERLEY</v>
      </c>
      <c r="Z78" s="45"/>
      <c r="AA78" s="45" t="str">
        <f>IF(ISBLANK(E78),"","Surveyed "&amp;E78)  &amp; IF(ISBLANK(C78),"", " by " &amp;TRIM(D78)) &amp; IF(ISBLANK(E78),"","; ") &amp; IF(ISBLANK(K78),"","Patented in " &amp; K78)  &amp; IF(ISBLANK(H78),"", " by " &amp; TRIM(I78)) &amp; IF(ISBLANK(Q78),"",IF(Q78=0,""," for " &amp; Q78 &amp; " acres")) &amp; IF(ISBLANK(S78),""," repatented as " &amp; S78) &amp; IF(ISBLANK(R78),"", "; " &amp; R78) &amp; IF(ISBLANK(X78),"", ".  " &amp; X78&amp;".")</f>
        <v>Surveyed 6/10/1732 by Henry Ridgely; Patented in Jun 1734 by John Moberley for 57 acres; lying "in a fork of Snowden River of Patuxent called Pinkstones and Bradshaws fork" beginning "in a hallow on the eastward of Pinkstones and Bradshaws Settlement"</v>
      </c>
      <c r="AB78" s="45" t="str">
        <f>IF(IFERROR(FIND("-",A78),0)=0,SUBSTITUTE(A78,"'",""),SUBSTITUTE(LEFT(A78,FIND("-",A78)-2),"'",""))</f>
        <v>BARE GROUND</v>
      </c>
      <c r="AC78" s="45" t="str">
        <f>SUBSTITUTE(A78,"'","")</f>
        <v>BARE GROUND</v>
      </c>
      <c r="AD78" s="45" t="str">
        <f>IFERROR(VLOOKUP(A78,MapGrantsTbl[], 5, FALSE),"")</f>
        <v>1732</v>
      </c>
      <c r="AE78" s="45" t="str">
        <f>IF(L78=AD78,"Y", IF(LEFT(AD78,1)&lt;&gt;"1","","N"))</f>
        <v>N</v>
      </c>
      <c r="AF78" s="45" t="str">
        <f>IFERROR(VLOOKUP(A78,MapGrantsTbl[], 3, FALSE),"")</f>
        <v>Surveyed 6/10/1732 by Henry Ridgely; Patented in Jun 1734 by John Moberley for 57 acres; lying "in a fork of Snowden River of Patuxent called Pinkstones and Bradshaws fork" beginning "in a hallow on the eastward of Pinkstones and Bradshaws Settlement"</v>
      </c>
      <c r="AG78" s="45" t="str">
        <f>IF(AA78=AF78,"Y", IF(LEN(LEFT(AF78,4))&lt;&gt;4,"","N"))</f>
        <v>Y</v>
      </c>
      <c r="AH78" s="33" t="s">
        <v>51</v>
      </c>
      <c r="AI78" s="33" t="s">
        <v>7845</v>
      </c>
      <c r="AJ78" s="71" t="s">
        <v>5069</v>
      </c>
      <c r="AK78" s="71"/>
      <c r="AL78" s="71">
        <v>0</v>
      </c>
      <c r="AM78" s="71">
        <f>IFERROR(VLOOKUP(A78,Platted[],2,FALSE),"")</f>
        <v>521</v>
      </c>
      <c r="AN78" s="52"/>
      <c r="AO78" s="52"/>
      <c r="AP78" s="52"/>
      <c r="AQ78" s="52" t="str">
        <f>IFERROR(VLOOKUP(A78,MapGrantsTbl[], 5, FALSE),"")</f>
        <v>1732</v>
      </c>
      <c r="AR78" s="52" t="str">
        <f>IF(L78=AQ78,"Y", IF(LEN(LEFT(AQ78,4))&lt;&gt;4,"","N"))</f>
        <v>N</v>
      </c>
      <c r="AS78" s="52" t="str">
        <f>IFERROR(VLOOKUP(A78,MapGrantsTbl[],3, FALSE),"")</f>
        <v>Surveyed 6/10/1732 by Henry Ridgely; Patented in Jun 1734 by John Moberley for 57 acres; lying "in a fork of Snowden River of Patuxent called Pinkstones and Bradshaws fork" beginning "in a hallow on the eastward of Pinkstones and Bradshaws Settlement"</v>
      </c>
      <c r="AT78" s="52" t="str">
        <f>IF(AA78=AS78,"Y", IF(LEN(LEFT(AS78,4))&lt;&gt;4,"","N"))</f>
        <v>Y</v>
      </c>
      <c r="AU78" s="52" t="str">
        <f>IFERROR(VLOOKUP(A78,MapGrantsTbl[],5, FALSE),"")</f>
        <v>1732</v>
      </c>
      <c r="AV78" s="52" t="str">
        <f>IF(L78=AU78,"Y", IF(LEN(LEFT(AU78,4))&lt;&gt;4,"","N"))</f>
        <v>N</v>
      </c>
    </row>
    <row r="79" spans="1:48" ht="43.2" x14ac:dyDescent="0.55000000000000004">
      <c r="A79" s="43" t="s">
        <v>5035</v>
      </c>
      <c r="B79" s="6" t="str">
        <f>IFERROR(VLOOKUP(A79,MapGrantsTbl[Short Name], 1, FALSE),IFERROR(VLOOKUP(A79,MapGrantsTbl[Other Map Grant Name],1,FALSE),""))</f>
        <v>BARE HILLS</v>
      </c>
      <c r="C79" s="6" t="s">
        <v>4965</v>
      </c>
      <c r="D79" s="6" t="str">
        <f>IF(ISBLANK(C79),"",IFERROR(RIGHT(C79,LEN(C79)-FIND(",",C79)) &amp; " " &amp; LEFT(C79,1) &amp; LOWER(MID(C79,2, FIND(",",C79)-2)),""))</f>
        <v xml:space="preserve"> Thomas Larkin</v>
      </c>
      <c r="E79" s="81" t="s">
        <v>11860</v>
      </c>
      <c r="F79" s="81" t="str">
        <f>RIGHT(E79,4)</f>
        <v>1718</v>
      </c>
      <c r="G79" s="81" t="str">
        <f>IF(ISBLANK(E79),"",F79&amp;"-"&amp;RIGHT("00" &amp; SUBSTITUTE(LEFT(E79,2),"/",""),2))</f>
        <v>1718-02</v>
      </c>
      <c r="H79" s="6" t="s">
        <v>3551</v>
      </c>
      <c r="I79" s="6" t="str">
        <f>IFERROR(RIGHT(H79,LEN(H79)-FIND(",",H79)) &amp; " " &amp; LEFT(H79,1) &amp; LOWER(MID(H79,2, FIND(",",H79)-2)),"")</f>
        <v xml:space="preserve"> John  Parr</v>
      </c>
      <c r="J79" s="6" t="str">
        <f>H79</f>
        <v xml:space="preserve">PARR, John </v>
      </c>
      <c r="K79" s="6" t="s">
        <v>3781</v>
      </c>
      <c r="L79" s="8" t="str">
        <f>RIGHT(K79,4)</f>
        <v>1734</v>
      </c>
      <c r="M79" s="146" t="str">
        <f>IF(ISBLANK(K79),"",L79&amp;"-"&amp;
IF(LEFT(K79,3)="Feb","02",
IF(LEFT(K79,3)="Mar","03",
IF(LEFT(K79,3)="Apr","04",
IF(LEFT(K79,3)="May","05",
IF(LEFT(K79,3)="Jun","06",
IF(LEFT(K79,3)="Jul","07",
IF(LEFT(K79,3)="Aug","08",
IF(LEFT(K79,3)="Sep","09",
IF(LEFT(K79,3)="Oct","10",
IF(LEFT(K79,3)="Nov","11",
IF(LEFT(K79,3)="Dec","12","01"))))))))))))</f>
        <v>1734-06</v>
      </c>
      <c r="N79" s="34" t="s">
        <v>3961</v>
      </c>
      <c r="O79" s="8" t="s">
        <v>3959</v>
      </c>
      <c r="P79" s="8" t="s">
        <v>136</v>
      </c>
      <c r="Q79" s="8">
        <v>100</v>
      </c>
      <c r="R79" s="6" t="s">
        <v>5037</v>
      </c>
      <c r="S79" s="34"/>
      <c r="T79" s="34" t="str">
        <f>V79</f>
        <v>Bare Hills</v>
      </c>
      <c r="U79" s="34"/>
      <c r="V79" s="35" t="s">
        <v>5036</v>
      </c>
      <c r="W79" s="35" t="s">
        <v>11859</v>
      </c>
      <c r="X79" s="34"/>
      <c r="Y79" s="18" t="str">
        <f>IFERROR(LEFT(J79, FIND(",",J79)-1),"")</f>
        <v>PARR</v>
      </c>
      <c r="Z79" s="24" t="s">
        <v>4464</v>
      </c>
      <c r="AA79" s="24" t="str">
        <f>IF(ISBLANK(E79),"","Surveyed "&amp;E79)  &amp; IF(ISBLANK(C79),"", " by " &amp;TRIM(D79)) &amp; IF(ISBLANK(E79),"","; ") &amp; IF(ISBLANK(K79),"","Patented in " &amp; K79)  &amp; IF(ISBLANK(H79),"", " by " &amp; TRIM(I79)) &amp; IF(ISBLANK(Q79),"",IF(Q79=0,""," for " &amp; Q79 &amp; " acres")) &amp; IF(ISBLANK(S79),""," repatented as " &amp; S79) &amp; IF(ISBLANK(R79),"", "; " &amp; R79) &amp; IF(ISBLANK(X79),"", ".  " &amp; X79&amp;".")</f>
        <v>Surveyed 2/1/1718 by Thomas Larkin; Patented in Jun 1734 by John Parr for 100 acres; starting "on the east side of the Middle River of Patuxent"</v>
      </c>
      <c r="AB79" s="52" t="str">
        <f>IF(IFERROR(FIND("-",A79),0)=0,SUBSTITUTE(A79,"'",""),SUBSTITUTE(LEFT(A79,FIND("-",A79)-2),"'",""))</f>
        <v>BARE HILLS</v>
      </c>
      <c r="AC79" s="55" t="str">
        <f>SUBSTITUTE(A79,"'","")</f>
        <v>BARE HILLS</v>
      </c>
      <c r="AD79" s="52" t="str">
        <f>IFERROR(VLOOKUP(A79,MapGrantsTbl[], 5, FALSE),"")</f>
        <v>1718</v>
      </c>
      <c r="AE79" s="52" t="str">
        <f>IF(L79=AD79,"Y", IF(LEFT(AD79,1)&lt;&gt;"1","","N"))</f>
        <v>N</v>
      </c>
      <c r="AF79" s="52" t="str">
        <f>IFERROR(VLOOKUP(A79,MapGrantsTbl[], 3, FALSE),"")</f>
        <v>Surveyed 2/1/1718 by Thomas Larkin; Patented in Jun 1734 by John Parr for 100 acres; starting "on the east side of the Middle River of Patuxent"</v>
      </c>
      <c r="AG79" s="52" t="str">
        <f>IF(AA79=AF79,"Y", IF(LEN(LEFT(AF79,4))&lt;&gt;4,"","N"))</f>
        <v>Y</v>
      </c>
      <c r="AH79" s="52" t="s">
        <v>11994</v>
      </c>
      <c r="AI79" s="52"/>
      <c r="AJ79" s="71"/>
      <c r="AK79" s="71"/>
      <c r="AL79" s="71"/>
      <c r="AM79" s="71">
        <f>IFERROR(VLOOKUP(A79,Platted[],2,FALSE),"")</f>
        <v>458</v>
      </c>
      <c r="AN79" s="52"/>
      <c r="AO79" s="52"/>
      <c r="AP79" s="52"/>
      <c r="AQ79" s="52" t="str">
        <f>IFERROR(VLOOKUP(A79,MapGrantsTbl[], 5, FALSE),"")</f>
        <v>1718</v>
      </c>
      <c r="AR79" s="52" t="str">
        <f>IF(L79=AQ79,"Y", IF(LEN(LEFT(AQ79,4))&lt;&gt;4,"","N"))</f>
        <v>N</v>
      </c>
      <c r="AS79" s="52" t="str">
        <f>IFERROR(VLOOKUP(A79,MapGrantsTbl[],3, FALSE),"")</f>
        <v>Surveyed 2/1/1718 by Thomas Larkin; Patented in Jun 1734 by John Parr for 100 acres; starting "on the east side of the Middle River of Patuxent"</v>
      </c>
      <c r="AT79" s="52" t="str">
        <f>IF(AA79=AS79,"Y", IF(LEN(LEFT(AS79,4))&lt;&gt;4,"","N"))</f>
        <v>Y</v>
      </c>
      <c r="AU79" s="52" t="str">
        <f>IFERROR(VLOOKUP(A79,MapGrantsTbl[],5, FALSE),"")</f>
        <v>1718</v>
      </c>
      <c r="AV79" s="52" t="str">
        <f>IF(L79=AU79,"Y", IF(LEN(LEFT(AU79,4))&lt;&gt;4,"","N"))</f>
        <v>N</v>
      </c>
    </row>
    <row r="80" spans="1:48" ht="72" x14ac:dyDescent="0.55000000000000004">
      <c r="A80" s="43" t="s">
        <v>8481</v>
      </c>
      <c r="B80" s="6" t="str">
        <f>IFERROR(VLOOKUP(A80,MapGrantsTbl[Short Name], 1, FALSE),IFERROR(VLOOKUP(A80,MapGrantsTbl[Other Map Grant Name],1,FALSE),""))</f>
        <v>BARNES FRIENDSHIP</v>
      </c>
      <c r="C80" s="6" t="s">
        <v>4919</v>
      </c>
      <c r="D80" s="6" t="str">
        <f>IF(ISBLANK(C80),"",IFERROR(RIGHT(C80,LEN(C80)-FIND(",",C80)) &amp; " " &amp; LEFT(C80,1) &amp; LOWER(MID(C80,2, FIND(",",C80)-2)),""))</f>
        <v xml:space="preserve"> Richard Shipley</v>
      </c>
      <c r="E80" s="81" t="s">
        <v>11514</v>
      </c>
      <c r="F80" s="81" t="str">
        <f>RIGHT(E80,4)</f>
        <v>1746</v>
      </c>
      <c r="G80" s="81" t="str">
        <f>IF(ISBLANK(E80),"",F80&amp;"-"&amp;RIGHT("00" &amp; SUBSTITUTE(LEFT(E80,2),"/",""),2))</f>
        <v>1746-01</v>
      </c>
      <c r="H80" s="6" t="s">
        <v>3552</v>
      </c>
      <c r="I80" s="6" t="str">
        <f>IFERROR(RIGHT(H80,LEN(H80)-FIND(",",H80)) &amp; " " &amp; LEFT(H80,1) &amp; LOWER(MID(H80,2, FIND(",",H80)-2)),"")</f>
        <v xml:space="preserve"> Peter  Barnes</v>
      </c>
      <c r="J80" s="6" t="str">
        <f>H80</f>
        <v xml:space="preserve">BARNES, Peter </v>
      </c>
      <c r="K80" s="6" t="s">
        <v>4764</v>
      </c>
      <c r="L80" s="8" t="str">
        <f>RIGHT(K80,4)</f>
        <v>1746</v>
      </c>
      <c r="M80" s="146" t="str">
        <f>IF(ISBLANK(K80),"",L80&amp;"-"&amp;
IF(LEFT(K80,3)="Feb","02",
IF(LEFT(K80,3)="Mar","03",
IF(LEFT(K80,3)="Apr","04",
IF(LEFT(K80,3)="May","05",
IF(LEFT(K80,3)="Jun","06",
IF(LEFT(K80,3)="Jul","07",
IF(LEFT(K80,3)="Aug","08",
IF(LEFT(K80,3)="Sep","09",
IF(LEFT(K80,3)="Oct","10",
IF(LEFT(K80,3)="Nov","11",
IF(LEFT(K80,3)="Dec","12","01"))))))))))))</f>
        <v>1746-03</v>
      </c>
      <c r="N80" s="34" t="s">
        <v>3961</v>
      </c>
      <c r="O80" s="8" t="s">
        <v>3959</v>
      </c>
      <c r="P80" s="8" t="s">
        <v>3970</v>
      </c>
      <c r="Q80" s="8">
        <v>250</v>
      </c>
      <c r="R80" s="6" t="s">
        <v>5636</v>
      </c>
      <c r="S80" s="34"/>
      <c r="T80" s="34" t="s">
        <v>8111</v>
      </c>
      <c r="U80" s="34"/>
      <c r="V80" s="35" t="s">
        <v>4999</v>
      </c>
      <c r="W80" s="35" t="s">
        <v>11513</v>
      </c>
      <c r="X80" s="34"/>
      <c r="Y80" s="18" t="str">
        <f>IFERROR(LEFT(J80, FIND(",",J80)-1),"")</f>
        <v>BARNES</v>
      </c>
      <c r="Z80" s="24" t="s">
        <v>4451</v>
      </c>
      <c r="AA80" s="24" t="str">
        <f>IF(ISBLANK(E80),"","Surveyed "&amp;E80)  &amp; IF(ISBLANK(C80),"", " by " &amp;TRIM(D80)) &amp; IF(ISBLANK(E80),"","; ") &amp; IF(ISBLANK(K80),"","Patented in " &amp; K80)  &amp; IF(ISBLANK(H80),"", " by " &amp; TRIM(I80)) &amp; IF(ISBLANK(Q80),"",IF(Q80=0,""," for " &amp; Q80 &amp; " acres")) &amp; IF(ISBLANK(S80),""," repatented as " &amp; S80) &amp; IF(ISBLANK(R80),"", "; " &amp; R80) &amp; IF(ISBLANK(X80),"", ".  " &amp; X80&amp;".")</f>
        <v>Surveyed 1/1/1746 by Richard Shipley; Patented in Mar 1746 by Peter Barnes for 250 acres; Resurvey of 106 acre Shipley's Search "between the head drafts of the Middle River of Patuxent and the western falls", adjoining Barnes' Hunt and Shipley's Search</v>
      </c>
      <c r="AB80" s="52" t="str">
        <f>IF(IFERROR(FIND("-",A80),0)=0,SUBSTITUTE(A80,"'",""),SUBSTITUTE(LEFT(A80,FIND("-",A80)-2),"'",""))</f>
        <v>BARNES FRIENDSHIP</v>
      </c>
      <c r="AC80" s="55" t="str">
        <f>SUBSTITUTE(A80,"'","")</f>
        <v>BARNES FRIENDSHIP</v>
      </c>
      <c r="AD80" s="52" t="str">
        <f>IFERROR(VLOOKUP(A80,MapGrantsTbl[], 5, FALSE),"")</f>
        <v>1746</v>
      </c>
      <c r="AE80" s="52" t="str">
        <f>IF(L80=AD80,"Y", IF(LEFT(AD80,1)&lt;&gt;"1","","N"))</f>
        <v>Y</v>
      </c>
      <c r="AF80" s="52" t="str">
        <f>IFERROR(VLOOKUP(A80,MapGrantsTbl[], 3, FALSE),"")</f>
        <v>Surveyed 1/1/1746 by Richard Shipley; Patented in Mar 1746 by Peter Barnes for 250 acres; Resurvey of 106 acre Shipley's Search "between the head drafts of the Middle River of Patuxent and the western falls", adjoining Barnes' Hunt and Shipley's Search</v>
      </c>
      <c r="AG80" s="52" t="str">
        <f>IF(AA80=AF80,"Y", IF(LEN(LEFT(AF80,4))&lt;&gt;4,"","N"))</f>
        <v>Y</v>
      </c>
      <c r="AH80" s="52" t="s">
        <v>198</v>
      </c>
      <c r="AI80" s="52"/>
      <c r="AJ80" s="71"/>
      <c r="AK80" s="71"/>
      <c r="AL80" s="71"/>
      <c r="AM80" s="71">
        <f>IFERROR(VLOOKUP(A80,Platted[],2,FALSE),"")</f>
        <v>261</v>
      </c>
      <c r="AN80" s="52"/>
      <c r="AO80" s="52"/>
      <c r="AP80" s="52"/>
      <c r="AQ80" s="52" t="str">
        <f>IFERROR(VLOOKUP(A80,MapGrantsTbl[], 5, FALSE),"")</f>
        <v>1746</v>
      </c>
      <c r="AR80" s="52" t="str">
        <f>IF(L80=AQ80,"Y", IF(LEN(LEFT(AQ80,4))&lt;&gt;4,"","N"))</f>
        <v>Y</v>
      </c>
      <c r="AS80" s="52" t="str">
        <f>IFERROR(VLOOKUP(A80,MapGrantsTbl[],3, FALSE),"")</f>
        <v>Surveyed 1/1/1746 by Richard Shipley; Patented in Mar 1746 by Peter Barnes for 250 acres; Resurvey of 106 acre Shipley's Search "between the head drafts of the Middle River of Patuxent and the western falls", adjoining Barnes' Hunt and Shipley's Search</v>
      </c>
      <c r="AT80" s="52" t="str">
        <f>IF(AA80=AS80,"Y", IF(LEN(LEFT(AS80,4))&lt;&gt;4,"","N"))</f>
        <v>Y</v>
      </c>
      <c r="AU80" s="52" t="str">
        <f>IFERROR(VLOOKUP(A80,MapGrantsTbl[],5, FALSE),"")</f>
        <v>1746</v>
      </c>
      <c r="AV80" s="52" t="str">
        <f>IF(L80=AU80,"Y", IF(LEN(LEFT(AU80,4))&lt;&gt;4,"","N"))</f>
        <v>Y</v>
      </c>
    </row>
    <row r="81" spans="1:48" ht="72" x14ac:dyDescent="0.55000000000000004">
      <c r="A81" s="43" t="s">
        <v>8482</v>
      </c>
      <c r="B81" s="6" t="str">
        <f>IFERROR(VLOOKUP(A81,MapGrantsTbl[Short Name], 1, FALSE),IFERROR(VLOOKUP(A81,MapGrantsTbl[Other Map Grant Name],1,FALSE),""))</f>
        <v>BARNES HUNT</v>
      </c>
      <c r="C81" s="6" t="s">
        <v>4105</v>
      </c>
      <c r="D81" s="6" t="str">
        <f>IF(ISBLANK(C81),"",IFERROR(RIGHT(C81,LEN(C81)-FIND(",",C81)) &amp; " " &amp; LEFT(C81,1) &amp; LOWER(MID(C81,2, FIND(",",C81)-2)),""))</f>
        <v xml:space="preserve"> Henry Ridgely</v>
      </c>
      <c r="E81" s="81" t="s">
        <v>9899</v>
      </c>
      <c r="F81" s="81" t="str">
        <f>RIGHT(E81,4)</f>
        <v>1733</v>
      </c>
      <c r="G81" s="81" t="str">
        <f>IF(ISBLANK(E81),"",F81&amp;"-"&amp;RIGHT("00" &amp; SUBSTITUTE(LEFT(E81,2),"/",""),2))</f>
        <v>1733-10</v>
      </c>
      <c r="H81" s="6" t="s">
        <v>3553</v>
      </c>
      <c r="I81" s="6" t="str">
        <f>IFERROR(RIGHT(H81,LEN(H81)-FIND(",",H81)) &amp; " " &amp; LEFT(H81,1) &amp; LOWER(MID(H81,2, FIND(",",H81)-2)),"")</f>
        <v xml:space="preserve"> Joshua  Barnes</v>
      </c>
      <c r="J81" s="6" t="str">
        <f>H81</f>
        <v xml:space="preserve">BARNES, Joshua </v>
      </c>
      <c r="K81" s="6" t="s">
        <v>3781</v>
      </c>
      <c r="L81" s="8" t="str">
        <f>RIGHT(K81,4)</f>
        <v>1734</v>
      </c>
      <c r="M81" s="146" t="str">
        <f>IF(ISBLANK(K81),"",L81&amp;"-"&amp;
IF(LEFT(K81,3)="Feb","02",
IF(LEFT(K81,3)="Mar","03",
IF(LEFT(K81,3)="Apr","04",
IF(LEFT(K81,3)="May","05",
IF(LEFT(K81,3)="Jun","06",
IF(LEFT(K81,3)="Jul","07",
IF(LEFT(K81,3)="Aug","08",
IF(LEFT(K81,3)="Sep","09",
IF(LEFT(K81,3)="Oct","10",
IF(LEFT(K81,3)="Nov","11",
IF(LEFT(K81,3)="Dec","12","01"))))))))))))</f>
        <v>1734-06</v>
      </c>
      <c r="N81" s="34" t="s">
        <v>3961</v>
      </c>
      <c r="O81" s="8" t="s">
        <v>3959</v>
      </c>
      <c r="P81" s="8" t="s">
        <v>136</v>
      </c>
      <c r="Q81" s="8">
        <v>64</v>
      </c>
      <c r="R81" s="6" t="s">
        <v>4995</v>
      </c>
      <c r="S81" s="34" t="s">
        <v>4273</v>
      </c>
      <c r="T81" s="34" t="str">
        <f>V81</f>
        <v>Barnes Hunt</v>
      </c>
      <c r="U81" s="34"/>
      <c r="V81" s="35" t="s">
        <v>6311</v>
      </c>
      <c r="W81" s="30" t="s">
        <v>9900</v>
      </c>
      <c r="X81" s="34"/>
      <c r="Y81" s="18" t="str">
        <f>IFERROR(LEFT(J81, FIND(",",J81)-1),"")</f>
        <v>BARNES</v>
      </c>
      <c r="Z81" s="24" t="s">
        <v>4451</v>
      </c>
      <c r="AA81" s="24" t="str">
        <f>IF(ISBLANK(E81),"","Surveyed "&amp;E81)  &amp; IF(ISBLANK(C81),"", " by " &amp;TRIM(D81)) &amp; IF(ISBLANK(E81),"","; ") &amp; IF(ISBLANK(K81),"","Patented in " &amp; K81)  &amp; IF(ISBLANK(H81),"", " by " &amp; TRIM(I81)) &amp; IF(ISBLANK(Q81),"",IF(Q81=0,""," for " &amp; Q81 &amp; " acres")) &amp; IF(ISBLANK(S81),""," repatented as " &amp; S81) &amp; IF(ISBLANK(R81),"", "; " &amp; R81) &amp; IF(ISBLANK(X81),"", ".  " &amp; X81&amp;".")</f>
        <v>Surveyed 10/26/1733 by Henry Ridgely; Patented in Jun 1734 by Joshua Barnes for 64 acres repatented as Conclusion; "on the eastward side of the head of the Middle River of Patuxent", to the east side of Joshua Barnes' dwelling</v>
      </c>
      <c r="AB81" s="52" t="str">
        <f>IF(IFERROR(FIND("-",A81),0)=0,SUBSTITUTE(A81,"'",""),SUBSTITUTE(LEFT(A81,FIND("-",A81)-2),"'",""))</f>
        <v>BARNES HUNT</v>
      </c>
      <c r="AC81" s="55" t="str">
        <f>SUBSTITUTE(A81,"'","")</f>
        <v>BARNES HUNT</v>
      </c>
      <c r="AD81" s="52" t="str">
        <f>IFERROR(VLOOKUP(A81,MapGrantsTbl[], 5, FALSE),"")</f>
        <v>1733</v>
      </c>
      <c r="AE81" s="52" t="str">
        <f>IF(L81=AD81,"Y", IF(LEFT(AD81,1)&lt;&gt;"1","","N"))</f>
        <v>N</v>
      </c>
      <c r="AF81" s="52" t="str">
        <f>IFERROR(VLOOKUP(A81,MapGrantsTbl[], 3, FALSE),"")</f>
        <v>Surveyed 10/26/1733 by Henry Ridgely; Patented in Jun 1734 by Joshua Barnes for 64 acres repatented as Conclusion; "on the eastward side of the head of the Middle River of Patuxent", to the east side of Joshua Barnes' dwelling</v>
      </c>
      <c r="AG81" s="52" t="str">
        <f>IF(AA81=AF81,"Y", IF(LEN(LEFT(AF81,4))&lt;&gt;4,"","N"))</f>
        <v>Y</v>
      </c>
      <c r="AH81" s="52" t="s">
        <v>198</v>
      </c>
      <c r="AI81" s="52" t="s">
        <v>7819</v>
      </c>
      <c r="AJ81" s="52" t="s">
        <v>4273</v>
      </c>
      <c r="AK81" s="52"/>
      <c r="AL81" s="71">
        <v>2</v>
      </c>
      <c r="AM81" s="71">
        <f>IFERROR(VLOOKUP(A81,Platted[],2,FALSE),"")</f>
        <v>503</v>
      </c>
      <c r="AN81" s="52"/>
      <c r="AO81" s="52"/>
      <c r="AP81" s="52"/>
      <c r="AQ81" s="52" t="str">
        <f>IFERROR(VLOOKUP(A81,MapGrantsTbl[], 5, FALSE),"")</f>
        <v>1733</v>
      </c>
      <c r="AR81" s="52" t="str">
        <f>IF(L81=AQ81,"Y", IF(LEN(LEFT(AQ81,4))&lt;&gt;4,"","N"))</f>
        <v>N</v>
      </c>
      <c r="AS81" s="52" t="str">
        <f>IFERROR(VLOOKUP(A81,MapGrantsTbl[],3, FALSE),"")</f>
        <v>Surveyed 10/26/1733 by Henry Ridgely; Patented in Jun 1734 by Joshua Barnes for 64 acres repatented as Conclusion; "on the eastward side of the head of the Middle River of Patuxent", to the east side of Joshua Barnes' dwelling</v>
      </c>
      <c r="AT81" s="52" t="str">
        <f>IF(AA81=AS81,"Y", IF(LEN(LEFT(AS81,4))&lt;&gt;4,"","N"))</f>
        <v>Y</v>
      </c>
      <c r="AU81" s="52" t="str">
        <f>IFERROR(VLOOKUP(A81,MapGrantsTbl[],5, FALSE),"")</f>
        <v>1733</v>
      </c>
      <c r="AV81" s="52" t="str">
        <f>IF(L81=AU81,"Y", IF(LEN(LEFT(AU81,4))&lt;&gt;4,"","N"))</f>
        <v>N</v>
      </c>
    </row>
    <row r="82" spans="1:48" ht="43.2" x14ac:dyDescent="0.55000000000000004">
      <c r="A82" s="43" t="s">
        <v>8483</v>
      </c>
      <c r="B82" s="6" t="str">
        <f>IFERROR(VLOOKUP(A82,MapGrantsTbl[Short Name], 1, FALSE),IFERROR(VLOOKUP(A82,MapGrantsTbl[Other Map Grant Name],1,FALSE),""))</f>
        <v>BARNES LUCK</v>
      </c>
      <c r="C82" s="6" t="s">
        <v>4105</v>
      </c>
      <c r="D82" s="6" t="str">
        <f>IF(ISBLANK(C82),"",IFERROR(RIGHT(C82,LEN(C82)-FIND(",",C82)) &amp; " " &amp; LEFT(C82,1) &amp; LOWER(MID(C82,2, FIND(",",C82)-2)),""))</f>
        <v xml:space="preserve"> Henry Ridgely</v>
      </c>
      <c r="E82" s="81" t="s">
        <v>11148</v>
      </c>
      <c r="F82" s="81" t="str">
        <f>RIGHT(E82,4)</f>
        <v>1729</v>
      </c>
      <c r="G82" s="81" t="str">
        <f>IF(ISBLANK(E82),"",F82&amp;"-"&amp;RIGHT("00" &amp; SUBSTITUTE(LEFT(E82,2),"/",""),2))</f>
        <v>1729-01</v>
      </c>
      <c r="H82" s="6" t="s">
        <v>3554</v>
      </c>
      <c r="I82" s="6" t="str">
        <f>IFERROR(RIGHT(H82,LEN(H82)-FIND(",",H82)) &amp; " " &amp; LEFT(H82,1) &amp; LOWER(MID(H82,2, FIND(",",H82)-2)),"")</f>
        <v xml:space="preserve"> James  Barnes</v>
      </c>
      <c r="J82" s="6" t="str">
        <f>H82</f>
        <v xml:space="preserve">BARNES, James </v>
      </c>
      <c r="K82" s="6" t="s">
        <v>3739</v>
      </c>
      <c r="L82" s="8" t="str">
        <f>RIGHT(K82,4)</f>
        <v>1730</v>
      </c>
      <c r="M82" s="146" t="str">
        <f>IF(ISBLANK(K82),"",L82&amp;"-"&amp;
IF(LEFT(K82,3)="Feb","02",
IF(LEFT(K82,3)="Mar","03",
IF(LEFT(K82,3)="Apr","04",
IF(LEFT(K82,3)="May","05",
IF(LEFT(K82,3)="Jun","06",
IF(LEFT(K82,3)="Jul","07",
IF(LEFT(K82,3)="Aug","08",
IF(LEFT(K82,3)="Sep","09",
IF(LEFT(K82,3)="Oct","10",
IF(LEFT(K82,3)="Nov","11",
IF(LEFT(K82,3)="Dec","12","01"))))))))))))</f>
        <v>1730-10</v>
      </c>
      <c r="N82" s="34" t="s">
        <v>3961</v>
      </c>
      <c r="O82" s="8" t="s">
        <v>3959</v>
      </c>
      <c r="P82" s="8" t="s">
        <v>136</v>
      </c>
      <c r="Q82" s="8">
        <v>80</v>
      </c>
      <c r="R82" s="6" t="s">
        <v>4994</v>
      </c>
      <c r="S82" s="34"/>
      <c r="T82" s="34" t="str">
        <f>V82</f>
        <v>Barnes Luck</v>
      </c>
      <c r="U82" s="34"/>
      <c r="V82" s="35" t="s">
        <v>7953</v>
      </c>
      <c r="W82" s="30" t="s">
        <v>11147</v>
      </c>
      <c r="X82" s="34"/>
      <c r="Y82" s="26" t="str">
        <f>IFERROR(LEFT(J82, FIND(",",J82)-1),"")</f>
        <v>BARNES</v>
      </c>
      <c r="Z82" s="24" t="s">
        <v>4451</v>
      </c>
      <c r="AA82" s="24" t="str">
        <f>IF(ISBLANK(E82),"","Surveyed "&amp;E82)  &amp; IF(ISBLANK(C82),"", " by " &amp;TRIM(D82)) &amp; IF(ISBLANK(E82),"","; ") &amp; IF(ISBLANK(K82),"","Patented in " &amp; K82)  &amp; IF(ISBLANK(H82),"", " by " &amp; TRIM(I82)) &amp; IF(ISBLANK(Q82),"",IF(Q82=0,""," for " &amp; Q82 &amp; " acres")) &amp; IF(ISBLANK(S82),""," repatented as " &amp; S82) &amp; IF(ISBLANK(R82),"", "; " &amp; R82) &amp; IF(ISBLANK(X82),"", ".  " &amp; X82&amp;".")</f>
        <v>Surveyed 1/29/1729 by Henry Ridgely; Patented in Oct 1730 by James Barnes for 80 acres; "on the east side of Brown's River of Patuxent", adjoining Mt Gilboa</v>
      </c>
      <c r="AB82" s="52" t="str">
        <f>IF(IFERROR(FIND("-",A82),0)=0,SUBSTITUTE(A82,"'",""),SUBSTITUTE(LEFT(A82,FIND("-",A82)-2),"'",""))</f>
        <v>BARNES LUCK</v>
      </c>
      <c r="AC82" s="55" t="str">
        <f>SUBSTITUTE(A82,"'","")</f>
        <v>BARNES LUCK</v>
      </c>
      <c r="AD82" s="52" t="str">
        <f>IFERROR(VLOOKUP(A82,MapGrantsTbl[], 5, FALSE),"")</f>
        <v>1729</v>
      </c>
      <c r="AE82" s="52" t="str">
        <f>IF(L82=AD82,"Y", IF(LEFT(AD82,1)&lt;&gt;"1","","N"))</f>
        <v>N</v>
      </c>
      <c r="AF82" s="52" t="str">
        <f>IFERROR(VLOOKUP(A82,MapGrantsTbl[], 3, FALSE),"")</f>
        <v>Surveyed 1/29/1729 by Henry Ridgely; Patented in Oct 1730 by James Barnes for 80 acres; "on the east side of Brown's River of Patuxent", adjoining Mt Gilboa</v>
      </c>
      <c r="AG82" s="52" t="str">
        <f>IF(AA82=AF82,"Y", IF(LEN(LEFT(AF82,4))&lt;&gt;4,"","N"))</f>
        <v>Y</v>
      </c>
      <c r="AH82" s="52" t="s">
        <v>11989</v>
      </c>
      <c r="AI82" s="52"/>
      <c r="AJ82" s="71"/>
      <c r="AK82" s="71"/>
      <c r="AL82" s="71">
        <v>0</v>
      </c>
      <c r="AM82" s="71">
        <f>IFERROR(VLOOKUP(A82,Platted[],2,FALSE),"")</f>
        <v>488</v>
      </c>
      <c r="AN82" s="52"/>
      <c r="AO82" s="52"/>
      <c r="AP82" s="52"/>
      <c r="AQ82" s="52" t="str">
        <f>IFERROR(VLOOKUP(A82,MapGrantsTbl[], 5, FALSE),"")</f>
        <v>1729</v>
      </c>
      <c r="AR82" s="52" t="str">
        <f>IF(L82=AQ82,"Y", IF(LEN(LEFT(AQ82,4))&lt;&gt;4,"","N"))</f>
        <v>N</v>
      </c>
      <c r="AS82" s="52" t="str">
        <f>IFERROR(VLOOKUP(A82,MapGrantsTbl[],3, FALSE),"")</f>
        <v>Surveyed 1/29/1729 by Henry Ridgely; Patented in Oct 1730 by James Barnes for 80 acres; "on the east side of Brown's River of Patuxent", adjoining Mt Gilboa</v>
      </c>
      <c r="AT82" s="52" t="str">
        <f>IF(AA82=AS82,"Y", IF(LEN(LEFT(AS82,4))&lt;&gt;4,"","N"))</f>
        <v>Y</v>
      </c>
      <c r="AU82" s="52" t="str">
        <f>IFERROR(VLOOKUP(A82,MapGrantsTbl[],5, FALSE),"")</f>
        <v>1729</v>
      </c>
      <c r="AV82" s="52" t="str">
        <f>IF(L82=AU82,"Y", IF(LEN(LEFT(AU82,4))&lt;&gt;4,"","N"))</f>
        <v>N</v>
      </c>
    </row>
    <row r="83" spans="1:48" ht="57.6" x14ac:dyDescent="0.55000000000000004">
      <c r="A83" s="43" t="s">
        <v>6981</v>
      </c>
      <c r="B83" s="31" t="str">
        <f>IFERROR(VLOOKUP(A83,MapGrantsTbl[Short Name], 1, FALSE),IFERROR(VLOOKUP(A83,MapGrantsTbl[Other Map Grant Name],1,FALSE),""))</f>
        <v>BARNES PLEASANT MEADOW</v>
      </c>
      <c r="C83" s="6" t="s">
        <v>4926</v>
      </c>
      <c r="D83" s="6" t="str">
        <f>IF(ISBLANK(C83),"",IFERROR(RIGHT(C83,LEN(C83)-FIND(",",C83)) &amp; " " &amp; LEFT(C83,1) &amp; LOWER(MID(C83,2, FIND(",",C83)-2)),""))</f>
        <v xml:space="preserve"> Joshua Griffith</v>
      </c>
      <c r="E83" s="81" t="s">
        <v>9898</v>
      </c>
      <c r="F83" s="81" t="str">
        <f>RIGHT(E83,4)</f>
        <v>1765</v>
      </c>
      <c r="G83" s="81" t="str">
        <f>IF(ISBLANK(E83),"",F83&amp;"-"&amp;RIGHT("00" &amp; SUBSTITUTE(LEFT(E83,2),"/",""),2))</f>
        <v>1765-05</v>
      </c>
      <c r="H83" s="6" t="s">
        <v>3571</v>
      </c>
      <c r="I83" s="6" t="str">
        <f>IFERROR(RIGHT(H83,LEN(H83)-FIND(",",H83)) &amp; " " &amp; LEFT(H83,1) &amp; LOWER(MID(H83,2, FIND(",",H83)-2)),"")</f>
        <v xml:space="preserve"> John  Hood</v>
      </c>
      <c r="J83" s="31" t="str">
        <f>H83</f>
        <v xml:space="preserve">HOOD, John </v>
      </c>
      <c r="K83" s="6" t="s">
        <v>6260</v>
      </c>
      <c r="L83" s="32" t="str">
        <f>RIGHT(K83,4)</f>
        <v>1762</v>
      </c>
      <c r="M83" s="146" t="str">
        <f>IF(ISBLANK(K83),"",L83&amp;"-"&amp;
IF(LEFT(K83,3)="Feb","02",
IF(LEFT(K83,3)="Mar","03",
IF(LEFT(K83,3)="Apr","04",
IF(LEFT(K83,3)="May","05",
IF(LEFT(K83,3)="Jun","06",
IF(LEFT(K83,3)="Jul","07",
IF(LEFT(K83,3)="Aug","08",
IF(LEFT(K83,3)="Sep","09",
IF(LEFT(K83,3)="Oct","10",
IF(LEFT(K83,3)="Nov","11",
IF(LEFT(K83,3)="Dec","12","01"))))))))))))</f>
        <v>1762-05</v>
      </c>
      <c r="N83" s="34" t="s">
        <v>3961</v>
      </c>
      <c r="O83" s="8" t="s">
        <v>3959</v>
      </c>
      <c r="P83" s="8" t="s">
        <v>136</v>
      </c>
      <c r="Q83" s="8">
        <v>17</v>
      </c>
      <c r="R83" s="6" t="s">
        <v>7009</v>
      </c>
      <c r="S83" s="34"/>
      <c r="T83" s="33" t="str">
        <f>V83</f>
        <v>Barnes Pleasant Meadow</v>
      </c>
      <c r="U83" s="34"/>
      <c r="V83" s="35" t="s">
        <v>6982</v>
      </c>
      <c r="W83" s="35" t="s">
        <v>9897</v>
      </c>
      <c r="X83" s="34"/>
      <c r="Y83" s="33" t="str">
        <f>IFERROR(LEFT(J83, FIND(",",J83)-1),"")</f>
        <v>HOOD</v>
      </c>
      <c r="Z83" s="33"/>
      <c r="AA83" s="33" t="str">
        <f>IF(ISBLANK(E83),"","Surveyed "&amp;E83)  &amp; IF(ISBLANK(C83),"", " by " &amp;TRIM(D83)) &amp; IF(ISBLANK(E83),"","; ") &amp; IF(ISBLANK(K83),"","Patented in " &amp; K83)  &amp; IF(ISBLANK(H83),"", " by " &amp; TRIM(I83)) &amp; IF(ISBLANK(Q83),"",IF(Q83=0,""," for " &amp; Q83 &amp; " acres")) &amp; IF(ISBLANK(S83),""," repatented as " &amp; S83) &amp; IF(ISBLANK(R83),"", "; " &amp; R83) &amp; IF(ISBLANK(X83),"", ".  " &amp; X83&amp;".")</f>
        <v>Surveyed 5/10/1765 by Joshua Griffith; Patented in May 1762 by John Hood for 17 acres; "Beginning at the end of the sixth course of a tract of land called the Conclution (Conclusion)"</v>
      </c>
      <c r="AB83" s="33" t="str">
        <f>IF(IFERROR(FIND("-",A83),0)=0,SUBSTITUTE(A83,"'",""),SUBSTITUTE(LEFT(A83,FIND("-",A83)-2),"'",""))</f>
        <v>BARNES PLEASANT MEADOW</v>
      </c>
      <c r="AC83" s="33" t="str">
        <f>SUBSTITUTE(A83,"'","")</f>
        <v>BARNES PLEASANT MEADOW</v>
      </c>
      <c r="AD83" s="33" t="str">
        <f>IFERROR(VLOOKUP(A83,MapGrantsTbl[], 5, FALSE),"")</f>
        <v>1765</v>
      </c>
      <c r="AE83" s="33" t="str">
        <f>IF(L83=AD83,"Y", IF(LEFT(AD83,1)&lt;&gt;"1","","N"))</f>
        <v>N</v>
      </c>
      <c r="AF83" s="33" t="str">
        <f>IFERROR(VLOOKUP(A83,MapGrantsTbl[], 3, FALSE),"")</f>
        <v>Surveyed 5/10/1765 by Joshua Griffith; Patented in May 1762 by John Hood for 17 acres; "Beginning at the end of the sixth course of a tract of land called the Conclution (Conclusion)"</v>
      </c>
      <c r="AG83" s="33" t="str">
        <f>IF(AA83=AF83,"Y", IF(LEN(LEFT(AF83,4))&lt;&gt;4,"","N"))</f>
        <v>Y</v>
      </c>
      <c r="AH83" s="33" t="s">
        <v>198</v>
      </c>
      <c r="AI83" s="33"/>
      <c r="AJ83" s="71"/>
      <c r="AK83" s="71"/>
      <c r="AL83" s="71">
        <v>-4</v>
      </c>
      <c r="AM83" s="71">
        <f>IFERROR(VLOOKUP(A83,Platted[],2,FALSE),"")</f>
        <v>687</v>
      </c>
      <c r="AN83" s="52"/>
      <c r="AO83" s="52"/>
      <c r="AP83" s="52"/>
      <c r="AQ83" s="52" t="str">
        <f>IFERROR(VLOOKUP(A83,MapGrantsTbl[], 5, FALSE),"")</f>
        <v>1765</v>
      </c>
      <c r="AR83" s="52" t="str">
        <f>IF(L83=AQ83,"Y", IF(LEN(LEFT(AQ83,4))&lt;&gt;4,"","N"))</f>
        <v>N</v>
      </c>
      <c r="AS83" s="52" t="str">
        <f>IFERROR(VLOOKUP(A83,MapGrantsTbl[],3, FALSE),"")</f>
        <v>Surveyed 5/10/1765 by Joshua Griffith; Patented in May 1762 by John Hood for 17 acres; "Beginning at the end of the sixth course of a tract of land called the Conclution (Conclusion)"</v>
      </c>
      <c r="AT83" s="52" t="str">
        <f>IF(AA83=AS83,"Y", IF(LEN(LEFT(AS83,4))&lt;&gt;4,"","N"))</f>
        <v>Y</v>
      </c>
      <c r="AU83" s="52" t="str">
        <f>IFERROR(VLOOKUP(A83,MapGrantsTbl[],5, FALSE),"")</f>
        <v>1765</v>
      </c>
      <c r="AV83" s="52" t="str">
        <f>IF(L83=AU83,"Y", IF(LEN(LEFT(AU83,4))&lt;&gt;4,"","N"))</f>
        <v>N</v>
      </c>
    </row>
    <row r="84" spans="1:48" ht="100.8" x14ac:dyDescent="0.55000000000000004">
      <c r="A84" s="43" t="s">
        <v>8484</v>
      </c>
      <c r="B84" s="6" t="str">
        <f>IFERROR(VLOOKUP(A84,MapGrantsTbl[Short Name], 1, FALSE),IFERROR(VLOOKUP(A84,MapGrantsTbl[Other Map Grant Name],1,FALSE),""))</f>
        <v>BARNES PURCHASE</v>
      </c>
      <c r="C84" s="6" t="s">
        <v>4919</v>
      </c>
      <c r="D84" s="6" t="str">
        <f>IF(ISBLANK(C84),"",IFERROR(RIGHT(C84,LEN(C84)-FIND(",",C84)) &amp; " " &amp; LEFT(C84,1) &amp; LOWER(MID(C84,2, FIND(",",C84)-2)),""))</f>
        <v xml:space="preserve"> Richard Shipley</v>
      </c>
      <c r="E84" s="81" t="s">
        <v>10965</v>
      </c>
      <c r="F84" s="81" t="str">
        <f>RIGHT(E84,4)</f>
        <v>1756</v>
      </c>
      <c r="G84" s="81" t="str">
        <f>IF(ISBLANK(E84),"",F84&amp;"-"&amp;RIGHT("00" &amp; SUBSTITUTE(LEFT(E84,2),"/",""),2))</f>
        <v>1756-07</v>
      </c>
      <c r="H84" s="6" t="s">
        <v>3538</v>
      </c>
      <c r="I84" s="6" t="str">
        <f>IFERROR(RIGHT(H84,LEN(H84)-FIND(",",H84)) &amp; " " &amp; LEFT(H84,1) &amp; LOWER(MID(H84,2, FIND(",",H84)-2)),"")</f>
        <v xml:space="preserve"> Robert  Barnes</v>
      </c>
      <c r="J84" s="6" t="str">
        <f>H84</f>
        <v xml:space="preserve">BARNES, Robert </v>
      </c>
      <c r="K84" s="6" t="s">
        <v>3740</v>
      </c>
      <c r="L84" s="8" t="str">
        <f>RIGHT(K84,4)</f>
        <v>1758</v>
      </c>
      <c r="M84" s="146" t="str">
        <f>IF(ISBLANK(K84),"",L84&amp;"-"&amp;
IF(LEFT(K84,3)="Feb","02",
IF(LEFT(K84,3)="Mar","03",
IF(LEFT(K84,3)="Apr","04",
IF(LEFT(K84,3)="May","05",
IF(LEFT(K84,3)="Jun","06",
IF(LEFT(K84,3)="Jul","07",
IF(LEFT(K84,3)="Aug","08",
IF(LEFT(K84,3)="Sep","09",
IF(LEFT(K84,3)="Oct","10",
IF(LEFT(K84,3)="Nov","11",
IF(LEFT(K84,3)="Dec","12","01"))))))))))))</f>
        <v>1758-01</v>
      </c>
      <c r="N84" s="34" t="s">
        <v>3961</v>
      </c>
      <c r="O84" s="8" t="s">
        <v>3959</v>
      </c>
      <c r="P84" s="8" t="s">
        <v>3970</v>
      </c>
      <c r="Q84" s="8">
        <v>296</v>
      </c>
      <c r="R84" s="6" t="s">
        <v>5950</v>
      </c>
      <c r="S84" s="34"/>
      <c r="T84" s="34" t="s">
        <v>4996</v>
      </c>
      <c r="U84" s="34"/>
      <c r="V84" s="35" t="s">
        <v>4998</v>
      </c>
      <c r="W84" s="35" t="s">
        <v>10893</v>
      </c>
      <c r="X84" s="34"/>
      <c r="Y84" s="18" t="str">
        <f>IFERROR(LEFT(J84, FIND(",",J84)-1),"")</f>
        <v>BARNES</v>
      </c>
      <c r="Z84" s="24" t="s">
        <v>4451</v>
      </c>
      <c r="AA84" s="24" t="str">
        <f>IF(ISBLANK(E84),"","Surveyed "&amp;E84)  &amp; IF(ISBLANK(C84),"", " by " &amp;TRIM(D84)) &amp; IF(ISBLANK(E84),"","; ") &amp; IF(ISBLANK(K84),"","Patented in " &amp; K84)  &amp; IF(ISBLANK(H84),"", " by " &amp; TRIM(I84)) &amp; IF(ISBLANK(Q84),"",IF(Q84=0,""," for " &amp; Q84 &amp; " acres")) &amp; IF(ISBLANK(S84),""," repatented as " &amp; S84) &amp; IF(ISBLANK(R84),"", "; " &amp; R84) &amp; IF(ISBLANK(X84),"", ".  " &amp; X84&amp;".")</f>
        <v>Surveyed 7/2/1756 by Richard Shipley; Patented in Jan 1758 by Robert Barnes for 296 acres; Resurvey of the 50 acre tract This or None "on the branch of Snowdens River" near "the south side of the head of a draft of a branch called Nelson's Branch", adjoining the Addition to Brothers Level, Pheasant Ridge, Henry And Peter, and Round About Hills</v>
      </c>
      <c r="AB84" s="52" t="str">
        <f>IF(IFERROR(FIND("-",A84),0)=0,SUBSTITUTE(A84,"'",""),SUBSTITUTE(LEFT(A84,FIND("-",A84)-2),"'",""))</f>
        <v>BARNES PURCHASE</v>
      </c>
      <c r="AC84" s="55" t="str">
        <f>SUBSTITUTE(A84,"'","")</f>
        <v>BARNES PURCHASE</v>
      </c>
      <c r="AD84" s="52" t="str">
        <f>IFERROR(VLOOKUP(A84,MapGrantsTbl[], 5, FALSE),"")</f>
        <v>1756</v>
      </c>
      <c r="AE84" s="52" t="str">
        <f>IF(L84=AD84,"Y", IF(LEFT(AD84,1)&lt;&gt;"1","","N"))</f>
        <v>N</v>
      </c>
      <c r="AF84" s="52" t="str">
        <f>IFERROR(VLOOKUP(A84,MapGrantsTbl[], 3, FALSE),"")</f>
        <v>Surveyed 7/2/1756 by Richard Shipley; Patented in Jan 1758 by Robert Barnes for 296 acres; Resurvey of the 50 acre tract This or None "on the branch of Snowdens River" near "the south side of the head of a draft of a branch called Nelson's Branch", adjoining the Addition to Brothers Level, Pheasant Ridge, Henry And Peter, and Round About Hills</v>
      </c>
      <c r="AG84" s="52" t="str">
        <f>IF(AA84=AF84,"Y", IF(LEN(LEFT(AF84,4))&lt;&gt;4,"","N"))</f>
        <v>Y</v>
      </c>
      <c r="AH84" s="52" t="s">
        <v>396</v>
      </c>
      <c r="AI84" s="52"/>
      <c r="AJ84" s="71"/>
      <c r="AK84" s="71"/>
      <c r="AL84" s="71"/>
      <c r="AM84" s="71">
        <f>IFERROR(VLOOKUP(A84,Platted[],2,FALSE),"")</f>
        <v>223</v>
      </c>
      <c r="AN84" s="52"/>
      <c r="AO84" s="52"/>
      <c r="AP84" s="52"/>
      <c r="AQ84" s="52" t="str">
        <f>IFERROR(VLOOKUP(A84,MapGrantsTbl[], 5, FALSE),"")</f>
        <v>1756</v>
      </c>
      <c r="AR84" s="52" t="str">
        <f>IF(L84=AQ84,"Y", IF(LEN(LEFT(AQ84,4))&lt;&gt;4,"","N"))</f>
        <v>N</v>
      </c>
      <c r="AS84" s="52" t="str">
        <f>IFERROR(VLOOKUP(A84,MapGrantsTbl[],3, FALSE),"")</f>
        <v>Surveyed 7/2/1756 by Richard Shipley; Patented in Jan 1758 by Robert Barnes for 296 acres; Resurvey of the 50 acre tract This or None "on the branch of Snowdens River" near "the south side of the head of a draft of a branch called Nelson's Branch", adjoining the Addition to Brothers Level, Pheasant Ridge, Henry And Peter, and Round About Hills</v>
      </c>
      <c r="AT84" s="52" t="str">
        <f>IF(AA84=AS84,"Y", IF(LEN(LEFT(AS84,4))&lt;&gt;4,"","N"))</f>
        <v>Y</v>
      </c>
      <c r="AU84" s="52" t="str">
        <f>IFERROR(VLOOKUP(A84,MapGrantsTbl[],5, FALSE),"")</f>
        <v>1756</v>
      </c>
      <c r="AV84" s="52" t="str">
        <f>IF(L84=AU84,"Y", IF(LEN(LEFT(AU84,4))&lt;&gt;4,"","N"))</f>
        <v>N</v>
      </c>
    </row>
    <row r="85" spans="1:48" ht="57.6" x14ac:dyDescent="0.55000000000000004">
      <c r="A85" s="43" t="s">
        <v>6848</v>
      </c>
      <c r="B85" s="47" t="str">
        <f>IFERROR(VLOOKUP(A85,MapGrantsTbl[Short Name], 1, FALSE),IFERROR(VLOOKUP(A85,MapGrantsTbl[Other Map Grant Name],1,FALSE),""))</f>
        <v>BARRAN HILLS</v>
      </c>
      <c r="C85" s="46" t="s">
        <v>4919</v>
      </c>
      <c r="D85" s="46" t="str">
        <f>IF(ISBLANK(C85),"",IFERROR(RIGHT(C85,LEN(C85)-FIND(",",C85)) &amp; " " &amp; LEFT(C85,1) &amp; LOWER(MID(C85,2, FIND(",",C85)-2)),""))</f>
        <v xml:space="preserve"> Richard Shipley</v>
      </c>
      <c r="E85" s="81" t="s">
        <v>4656</v>
      </c>
      <c r="F85" s="82" t="str">
        <f>RIGHT(E85,4)</f>
        <v>1748</v>
      </c>
      <c r="G85" s="82" t="str">
        <f>IF(ISBLANK(E85),"",F85&amp;"-"&amp;RIGHT("00" &amp; SUBSTITUTE(LEFT(E85,2),"/",""),2))</f>
        <v>1748-03</v>
      </c>
      <c r="H85" s="46" t="s">
        <v>3545</v>
      </c>
      <c r="I85" s="46" t="str">
        <f>IFERROR(RIGHT(H85,LEN(H85)-FIND(",",H85)) &amp; " " &amp; LEFT(H85,1) &amp; LOWER(MID(H85,2, FIND(",",H85)-2)),"")</f>
        <v xml:space="preserve"> Charles  Carroll</v>
      </c>
      <c r="J85" s="47" t="str">
        <f>H85</f>
        <v xml:space="preserve">CARROLL, Charles </v>
      </c>
      <c r="K85" s="46" t="s">
        <v>5188</v>
      </c>
      <c r="L85" s="42" t="str">
        <f>RIGHT(K85,4)</f>
        <v>1748</v>
      </c>
      <c r="M85" s="143" t="str">
        <f>IF(ISBLANK(K85),"",L85&amp;"-"&amp;
IF(LEFT(K85,3)="Feb","02",
IF(LEFT(K85,3)="Mar","03",
IF(LEFT(K85,3)="Apr","04",
IF(LEFT(K85,3)="May","05",
IF(LEFT(K85,3)="Jun","06",
IF(LEFT(K85,3)="Jul","07",
IF(LEFT(K85,3)="Aug","08",
IF(LEFT(K85,3)="Sep","09",
IF(LEFT(K85,3)="Oct","10",
IF(LEFT(K85,3)="Nov","11",
IF(LEFT(K85,3)="Dec","12","01"))))))))))))</f>
        <v>1748-03</v>
      </c>
      <c r="N85" s="44" t="s">
        <v>3961</v>
      </c>
      <c r="O85" s="43" t="s">
        <v>3959</v>
      </c>
      <c r="P85" s="43" t="s">
        <v>3970</v>
      </c>
      <c r="Q85" s="43">
        <v>285</v>
      </c>
      <c r="R85" s="46" t="s">
        <v>6850</v>
      </c>
      <c r="S85" s="44"/>
      <c r="T85" s="45" t="s">
        <v>4221</v>
      </c>
      <c r="U85" s="44"/>
      <c r="V85" s="35" t="s">
        <v>6849</v>
      </c>
      <c r="W85" s="35" t="s">
        <v>11221</v>
      </c>
      <c r="X85" s="34"/>
      <c r="Y85" s="45" t="str">
        <f>IFERROR(LEFT(J85, FIND(",",J85)-1),"")</f>
        <v>CARROLL</v>
      </c>
      <c r="Z85" s="45"/>
      <c r="AA85" s="45" t="str">
        <f>IF(ISBLANK(E85),"","Surveyed "&amp;E85)  &amp; IF(ISBLANK(C85),"", " by " &amp;TRIM(D85)) &amp; IF(ISBLANK(E85),"","; ") &amp; IF(ISBLANK(K85),"","Patented in " &amp; K85)  &amp; IF(ISBLANK(H85),"", " by " &amp; TRIM(I85)) &amp; IF(ISBLANK(Q85),"",IF(Q85=0,""," for " &amp; Q85 &amp; " acres")) &amp; IF(ISBLANK(S85),""," repatented as " &amp; S85) &amp; IF(ISBLANK(R85),"", "; " &amp; R85) &amp; IF(ISBLANK(X85),"", ".  " &amp; X85&amp;".")</f>
        <v>Surveyed 3/25/1748 by Richard Shipley; Patented in Mar 1748 by Charles Carroll for 285 acres; Resurvey of Hockley partly in Anne Arundel County and partly in Baltimore County on both sides of the head of Patapsco River</v>
      </c>
      <c r="AB85" s="45" t="str">
        <f>IF(IFERROR(FIND("-",A85),0)=0,SUBSTITUTE(A85,"'",""),SUBSTITUTE(LEFT(A85,FIND("-",A85)-2),"'",""))</f>
        <v>BARRAN HILLS</v>
      </c>
      <c r="AC85" s="45" t="str">
        <f>SUBSTITUTE(A85,"'","")</f>
        <v>BARRAN HILLS</v>
      </c>
      <c r="AD85" s="52" t="str">
        <f>IFERROR(VLOOKUP(A85,MapGrantsTbl[], 5, FALSE),"")</f>
        <v>1748</v>
      </c>
      <c r="AE85" s="52" t="str">
        <f>IF(L85=AD85,"Y", IF(LEFT(AD85,1)&lt;&gt;"1","","N"))</f>
        <v>Y</v>
      </c>
      <c r="AF85" s="52" t="str">
        <f>IFERROR(VLOOKUP(A85,MapGrantsTbl[], 3, FALSE),"")</f>
        <v>Surveyed 3/25/1748 by Richard Shipley; Patented in Mar 1748 by Charles Carroll for 285 acres; Resurvey of Hockley partly in Anne Arundel County and partly in Baltimore County on both sides of the head of Patapsco River</v>
      </c>
      <c r="AG85" s="52" t="str">
        <f>IF(AA85=AF85,"Y", IF(LEN(LEFT(AF85,4))&lt;&gt;4,"","N"))</f>
        <v>Y</v>
      </c>
      <c r="AH85" s="52" t="s">
        <v>47</v>
      </c>
      <c r="AI85" s="52"/>
      <c r="AJ85" s="71"/>
      <c r="AK85" s="71"/>
      <c r="AL85" s="71"/>
      <c r="AM85" s="71">
        <f>IFERROR(VLOOKUP(A85,Platted[],2,FALSE),"")</f>
        <v>238</v>
      </c>
      <c r="AN85" s="52"/>
      <c r="AO85" s="52"/>
      <c r="AP85" s="52"/>
      <c r="AQ85" s="52" t="str">
        <f>IFERROR(VLOOKUP(A85,MapGrantsTbl[], 5, FALSE),"")</f>
        <v>1748</v>
      </c>
      <c r="AR85" s="52" t="str">
        <f>IF(L85=AQ85,"Y", IF(LEN(LEFT(AQ85,4))&lt;&gt;4,"","N"))</f>
        <v>Y</v>
      </c>
      <c r="AS85" s="52" t="str">
        <f>IFERROR(VLOOKUP(A85,MapGrantsTbl[],3, FALSE),"")</f>
        <v>Surveyed 3/25/1748 by Richard Shipley; Patented in Mar 1748 by Charles Carroll for 285 acres; Resurvey of Hockley partly in Anne Arundel County and partly in Baltimore County on both sides of the head of Patapsco River</v>
      </c>
      <c r="AT85" s="52" t="str">
        <f>IF(AA85=AS85,"Y", IF(LEN(LEFT(AS85,4))&lt;&gt;4,"","N"))</f>
        <v>Y</v>
      </c>
      <c r="AU85" s="52" t="str">
        <f>IFERROR(VLOOKUP(A85,MapGrantsTbl[],5, FALSE),"")</f>
        <v>1748</v>
      </c>
      <c r="AV85" s="52" t="str">
        <f>IF(L85=AU85,"Y", IF(LEN(LEFT(AU85,4))&lt;&gt;4,"","N"))</f>
        <v>Y</v>
      </c>
    </row>
    <row r="86" spans="1:48" ht="72" x14ac:dyDescent="0.55000000000000004">
      <c r="A86" s="68" t="s">
        <v>7802</v>
      </c>
      <c r="B86" s="73" t="str">
        <f>IFERROR(VLOOKUP(A86,MapGrantsTbl[Short Name], 1, FALSE),IFERROR(VLOOKUP(A86,MapGrantsTbl[Other Map Grant Name],1,FALSE),""))</f>
        <v/>
      </c>
      <c r="C86" s="74" t="s">
        <v>7770</v>
      </c>
      <c r="D86" s="74" t="str">
        <f>IF(ISBLANK(C86),"",IFERROR(RIGHT(C86,LEN(C86)-FIND(",",C86)) &amp; " " &amp; LEFT(C86,1) &amp; LOWER(MID(C86,2, FIND(",",C86)-2)),""))</f>
        <v xml:space="preserve"> Isaac Brooke</v>
      </c>
      <c r="E86" s="81" t="s">
        <v>11325</v>
      </c>
      <c r="F86" s="84" t="str">
        <f>RIGHT(E86,4)</f>
        <v>1756</v>
      </c>
      <c r="G86" s="84" t="str">
        <f>IF(ISBLANK(E86),"",F86&amp;"-"&amp;RIGHT("00" &amp; SUBSTITUTE(LEFT(E86,2),"/",""),2))</f>
        <v>1756-05</v>
      </c>
      <c r="H86" s="74" t="s">
        <v>7803</v>
      </c>
      <c r="I86" s="74" t="str">
        <f>IFERROR(RIGHT(H86,LEN(H86)-FIND(",",H86)) &amp; " " &amp; LEFT(H86,1) &amp; LOWER(MID(H86,2, FIND(",",H86)-2)),"")</f>
        <v xml:space="preserve"> Henry Gaither</v>
      </c>
      <c r="J86" s="73" t="str">
        <f>H86</f>
        <v>GAITHER, Henry</v>
      </c>
      <c r="K86" s="74" t="s">
        <v>6933</v>
      </c>
      <c r="L86" s="67" t="str">
        <f>RIGHT(K86,4)</f>
        <v>1759</v>
      </c>
      <c r="M86" s="148" t="str">
        <f>IF(ISBLANK(K86),"",L86&amp;"-"&amp;
IF(LEFT(K86,3)="Feb","02",
IF(LEFT(K86,3)="Mar","03",
IF(LEFT(K86,3)="Apr","04",
IF(LEFT(K86,3)="May","05",
IF(LEFT(K86,3)="Jun","06",
IF(LEFT(K86,3)="Jul","07",
IF(LEFT(K86,3)="Aug","08",
IF(LEFT(K86,3)="Sep","09",
IF(LEFT(K86,3)="Oct","10",
IF(LEFT(K86,3)="Nov","11",
IF(LEFT(K86,3)="Dec","12","01"))))))))))))</f>
        <v>1759-09</v>
      </c>
      <c r="N86" s="34" t="s">
        <v>6530</v>
      </c>
      <c r="O86" s="68" t="s">
        <v>6530</v>
      </c>
      <c r="P86" s="68" t="s">
        <v>3727</v>
      </c>
      <c r="Q86" s="68">
        <v>12</v>
      </c>
      <c r="R86" s="74" t="s">
        <v>7804</v>
      </c>
      <c r="S86" s="69"/>
      <c r="T86" s="70" t="str">
        <f>V86</f>
        <v>Barren Ridge</v>
      </c>
      <c r="U86" s="69"/>
      <c r="V86" s="35" t="s">
        <v>7805</v>
      </c>
      <c r="W86" s="35" t="s">
        <v>11326</v>
      </c>
      <c r="X86" s="34"/>
      <c r="Y86" s="70" t="str">
        <f>IFERROR(LEFT(J86, FIND(",",J86)-1),"")</f>
        <v>GAITHER</v>
      </c>
      <c r="Z86" s="70"/>
      <c r="AA86" s="70" t="str">
        <f>IF(ISBLANK(E86),"","Surveyed "&amp;E86)  &amp; IF(ISBLANK(C86),"", " by " &amp;TRIM(D86)) &amp; IF(ISBLANK(E86),"","; ") &amp; IF(ISBLANK(K86),"","Patented in " &amp; K86)  &amp; IF(ISBLANK(H86),"", " by " &amp; TRIM(I86)) &amp; IF(ISBLANK(Q86),"",IF(Q86=0,""," for " &amp; Q86 &amp; " acres")) &amp; IF(ISBLANK(S86),""," repatented as " &amp; S86) &amp; IF(ISBLANK(R86),"", "; " &amp; R86) &amp; IF(ISBLANK(X86),"", ".  " &amp; X86&amp;".")</f>
        <v>Surveyed 5/29/1756 by Isaac Brooke; Patented in Sep 1759 by Henry Gaither for 12 acres; Beginning "just below a spring that runs into Snowdens River on the west side of the said river", adjoining Hard To Get And Dear Paid For according to that survey</v>
      </c>
      <c r="AB86" s="70" t="str">
        <f>IF(IFERROR(FIND("-",A86),0)=0,SUBSTITUTE(A86,"'",""),SUBSTITUTE(LEFT(A86,FIND("-",A86)-2),"'",""))</f>
        <v>BARREN RIDGE</v>
      </c>
      <c r="AC86" s="70" t="str">
        <f>SUBSTITUTE(A86,"'","")</f>
        <v>BARREN RIDGE</v>
      </c>
      <c r="AD86" s="70" t="str">
        <f>IFERROR(VLOOKUP(A86,MapGrantsTbl[], 5, FALSE),"")</f>
        <v/>
      </c>
      <c r="AE86" s="70" t="str">
        <f>IF(L86=AD86,"Y", IF(LEFT(AD86,1)&lt;&gt;"1","","N"))</f>
        <v/>
      </c>
      <c r="AF86" s="70" t="str">
        <f>IFERROR(VLOOKUP(A86,MapGrantsTbl[], 3, FALSE),"")</f>
        <v/>
      </c>
      <c r="AG86" s="70" t="str">
        <f>IF(AA86=AF86,"Y", IF(LEN(LEFT(AF86,4))&lt;&gt;4,"","N"))</f>
        <v/>
      </c>
      <c r="AH86" s="70"/>
      <c r="AI86" s="70"/>
      <c r="AJ86" s="71"/>
      <c r="AK86" s="71"/>
      <c r="AL86" s="71">
        <v>-3</v>
      </c>
      <c r="AM86" s="71">
        <f>IFERROR(VLOOKUP(A86,Platted[],2,FALSE),"")</f>
        <v>702</v>
      </c>
      <c r="AN86" s="52"/>
      <c r="AO86" s="52"/>
      <c r="AP86" s="52"/>
      <c r="AQ86" s="52" t="str">
        <f>IFERROR(VLOOKUP(A86,MapGrantsTbl[], 5, FALSE),"")</f>
        <v/>
      </c>
      <c r="AR86" s="52" t="str">
        <f>IF(L86=AQ86,"Y", IF(LEN(LEFT(AQ86,4))&lt;&gt;4,"","N"))</f>
        <v/>
      </c>
      <c r="AS86" s="52" t="str">
        <f>IFERROR(VLOOKUP(A86,MapGrantsTbl[],3, FALSE),"")</f>
        <v/>
      </c>
      <c r="AT86" s="52" t="str">
        <f>IF(AA86=AS86,"Y", IF(LEN(LEFT(AS86,4))&lt;&gt;4,"","N"))</f>
        <v/>
      </c>
      <c r="AU86" s="52" t="str">
        <f>IFERROR(VLOOKUP(A86,MapGrantsTbl[],5, FALSE),"")</f>
        <v/>
      </c>
      <c r="AV86" s="52" t="str">
        <f>IF(L86=AU86,"Y", IF(LEN(LEFT(AU86,4))&lt;&gt;4,"","N"))</f>
        <v/>
      </c>
    </row>
    <row r="87" spans="1:48" ht="57.6" x14ac:dyDescent="0.55000000000000004">
      <c r="A87" s="43" t="s">
        <v>8485</v>
      </c>
      <c r="B87" s="47" t="str">
        <f>IFERROR(VLOOKUP(A87,MapGrantsTbl[Short Name], 1, FALSE),IFERROR(VLOOKUP(A87,MapGrantsTbl[Other Map Grant Name],1,FALSE),""))</f>
        <v>BARRYS DUCK</v>
      </c>
      <c r="C87" s="46" t="s">
        <v>4920</v>
      </c>
      <c r="D87" s="46" t="str">
        <f>IF(ISBLANK(C87),"",IFERROR(RIGHT(C87,LEN(C87)-FIND(",",C87)) &amp; " " &amp; LEFT(C87,1) &amp; LOWER(MID(C87,2, FIND(",",C87)-2)),""))</f>
        <v xml:space="preserve"> Orlando Griffith</v>
      </c>
      <c r="E87" s="81" t="s">
        <v>11873</v>
      </c>
      <c r="F87" s="82" t="str">
        <f>RIGHT(E87,4)</f>
        <v>1766</v>
      </c>
      <c r="G87" s="82" t="str">
        <f>IF(ISBLANK(E87),"",F87&amp;"-"&amp;RIGHT("00" &amp; SUBSTITUTE(LEFT(E87,2),"/",""),2))</f>
        <v>1766-03</v>
      </c>
      <c r="H87" s="46" t="s">
        <v>7533</v>
      </c>
      <c r="I87" s="46" t="str">
        <f>IFERROR(RIGHT(H87,LEN(H87)-FIND(",",H87)) &amp; " " &amp; LEFT(H87,1) &amp; LOWER(MID(H87,2, FIND(",",H87)-2)),"")</f>
        <v xml:space="preserve"> William Spurrier</v>
      </c>
      <c r="J87" s="47" t="str">
        <f>H87</f>
        <v>SPURRIER, William</v>
      </c>
      <c r="K87" s="46" t="s">
        <v>5237</v>
      </c>
      <c r="L87" s="42" t="str">
        <f>RIGHT(K87,4)</f>
        <v>1768</v>
      </c>
      <c r="M87" s="143" t="str">
        <f>IF(ISBLANK(K87),"",L87&amp;"-"&amp;
IF(LEFT(K87,3)="Feb","02",
IF(LEFT(K87,3)="Mar","03",
IF(LEFT(K87,3)="Apr","04",
IF(LEFT(K87,3)="May","05",
IF(LEFT(K87,3)="Jun","06",
IF(LEFT(K87,3)="Jul","07",
IF(LEFT(K87,3)="Aug","08",
IF(LEFT(K87,3)="Sep","09",
IF(LEFT(K87,3)="Oct","10",
IF(LEFT(K87,3)="Nov","11",
IF(LEFT(K87,3)="Dec","12","01"))))))))))))</f>
        <v>1768-07</v>
      </c>
      <c r="N87" s="44" t="s">
        <v>3961</v>
      </c>
      <c r="O87" s="43" t="s">
        <v>3959</v>
      </c>
      <c r="P87" s="43" t="s">
        <v>136</v>
      </c>
      <c r="Q87" s="43">
        <v>50</v>
      </c>
      <c r="R87" s="46" t="s">
        <v>7535</v>
      </c>
      <c r="S87" s="44"/>
      <c r="T87" s="45" t="str">
        <f>V87</f>
        <v>Barrys Duck</v>
      </c>
      <c r="U87" s="44"/>
      <c r="V87" s="35" t="s">
        <v>8915</v>
      </c>
      <c r="W87" s="35" t="s">
        <v>11872</v>
      </c>
      <c r="X87" s="34"/>
      <c r="Y87" s="45" t="str">
        <f>IFERROR(LEFT(J87, FIND(",",J87)-1),"")</f>
        <v>SPURRIER</v>
      </c>
      <c r="Z87" s="45"/>
      <c r="AA87" s="45" t="str">
        <f>IF(ISBLANK(E87),"","Surveyed "&amp;E87)  &amp; IF(ISBLANK(C87),"", " by " &amp;TRIM(D87)) &amp; IF(ISBLANK(E87),"","; ") &amp; IF(ISBLANK(K87),"","Patented in " &amp; K87)  &amp; IF(ISBLANK(H87),"", " by " &amp; TRIM(I87)) &amp; IF(ISBLANK(Q87),"",IF(Q87=0,""," for " &amp; Q87 &amp; " acres")) &amp; IF(ISBLANK(S87),""," repatented as " &amp; S87) &amp; IF(ISBLANK(R87),"", "; " &amp; R87) &amp; IF(ISBLANK(X87),"", ".  " &amp; X87&amp;".")</f>
        <v>Surveyed 3/12/1766 by Orlando Griffith; Patented in Jul 1768 by William Spurrier for 50 acres; starting "at the head of a small draft that descend into a branch called the Great Branch"</v>
      </c>
      <c r="AB87" s="45" t="str">
        <f>IF(IFERROR(FIND("-",A87),0)=0,SUBSTITUTE(A87,"'",""),SUBSTITUTE(LEFT(A87,FIND("-",A87)-2),"'",""))</f>
        <v>BARRYS DUCK</v>
      </c>
      <c r="AC87" s="45" t="str">
        <f>SUBSTITUTE(A87,"'","")</f>
        <v>BARRYS DUCK</v>
      </c>
      <c r="AD87" s="45" t="str">
        <f>IFERROR(VLOOKUP(A87,MapGrantsTbl[], 5, FALSE),"")</f>
        <v>1766</v>
      </c>
      <c r="AE87" s="45" t="str">
        <f>IF(L87=AD87,"Y", IF(LEFT(AD87,1)&lt;&gt;"1","","N"))</f>
        <v>N</v>
      </c>
      <c r="AF87" s="45" t="str">
        <f>IFERROR(VLOOKUP(A87,MapGrantsTbl[], 3, FALSE),"")</f>
        <v>Surveyed 3/12/1766 by Orlando Griffith; Patented in Jul 1768 by William Spurrier for 50 acres; starting "at the head of a small draft that descend into a branch called the Great Branch"</v>
      </c>
      <c r="AG87" s="45" t="str">
        <f>IF(AA87=AF87,"Y", IF(LEN(LEFT(AF87,4))&lt;&gt;4,"","N"))</f>
        <v>Y</v>
      </c>
      <c r="AH87" s="33" t="s">
        <v>90</v>
      </c>
      <c r="AI87" s="45"/>
      <c r="AJ87" s="71"/>
      <c r="AK87" s="71"/>
      <c r="AL87" s="71"/>
      <c r="AM87" s="71">
        <f>IFERROR(VLOOKUP(A87,Platted[],2,FALSE),"")</f>
        <v>563</v>
      </c>
      <c r="AN87" s="52"/>
      <c r="AO87" s="52"/>
      <c r="AP87" s="52"/>
      <c r="AQ87" s="52" t="str">
        <f>IFERROR(VLOOKUP(A87,MapGrantsTbl[], 5, FALSE),"")</f>
        <v>1766</v>
      </c>
      <c r="AR87" s="52" t="str">
        <f>IF(L87=AQ87,"Y", IF(LEN(LEFT(AQ87,4))&lt;&gt;4,"","N"))</f>
        <v>N</v>
      </c>
      <c r="AS87" s="52" t="str">
        <f>IFERROR(VLOOKUP(A87,MapGrantsTbl[],3, FALSE),"")</f>
        <v>Surveyed 3/12/1766 by Orlando Griffith; Patented in Jul 1768 by William Spurrier for 50 acres; starting "at the head of a small draft that descend into a branch called the Great Branch"</v>
      </c>
      <c r="AT87" s="52" t="str">
        <f>IF(AA87=AS87,"Y", IF(LEN(LEFT(AS87,4))&lt;&gt;4,"","N"))</f>
        <v>Y</v>
      </c>
      <c r="AU87" s="52" t="str">
        <f>IFERROR(VLOOKUP(A87,MapGrantsTbl[],5, FALSE),"")</f>
        <v>1766</v>
      </c>
      <c r="AV87" s="52" t="str">
        <f>IF(L87=AU87,"Y", IF(LEN(LEFT(AU87,4))&lt;&gt;4,"","N"))</f>
        <v>N</v>
      </c>
    </row>
    <row r="88" spans="1:48" ht="72" x14ac:dyDescent="0.55000000000000004">
      <c r="A88" s="43" t="s">
        <v>8486</v>
      </c>
      <c r="B88" s="6" t="str">
        <f>IFERROR(VLOOKUP(A88,MapGrantsTbl[Short Name], 1, FALSE),IFERROR(VLOOKUP(A88,MapGrantsTbl[Other Map Grant Name],1,FALSE),""))</f>
        <v>BATCHELORS CHOICE</v>
      </c>
      <c r="C88" s="6" t="s">
        <v>5691</v>
      </c>
      <c r="D88" s="6" t="str">
        <f>IF(ISBLANK(C88),"",IFERROR(RIGHT(C88,LEN(C88)-FIND(",",C88)) &amp; " " &amp; LEFT(C88,1) &amp; LOWER(MID(C88,2, FIND(",",C88)-2)),""))</f>
        <v xml:space="preserve"> Thomas White</v>
      </c>
      <c r="E88" s="81" t="s">
        <v>9503</v>
      </c>
      <c r="F88" s="81" t="str">
        <f>RIGHT(E88,4)</f>
        <v>1743</v>
      </c>
      <c r="G88" s="81" t="str">
        <f>IF(ISBLANK(E88),"",F88&amp;"-"&amp;RIGHT("00" &amp; SUBSTITUTE(LEFT(E88,2),"/",""),2))</f>
        <v>1743-04</v>
      </c>
      <c r="H88" s="6" t="s">
        <v>3555</v>
      </c>
      <c r="I88" s="6" t="str">
        <f>IFERROR(RIGHT(H88,LEN(H88)-FIND(",",H88)) &amp; " " &amp; LEFT(H88,1) &amp; LOWER(MID(H88,2, FIND(",",H88)-2)),"")</f>
        <v xml:space="preserve"> Thomas  Levens</v>
      </c>
      <c r="J88" s="6" t="str">
        <f>H88</f>
        <v xml:space="preserve">LEVENS, Thomas </v>
      </c>
      <c r="K88" s="6" t="s">
        <v>5200</v>
      </c>
      <c r="L88" s="8" t="str">
        <f>RIGHT(K88,4)</f>
        <v>1743</v>
      </c>
      <c r="M88" s="146" t="str">
        <f>IF(ISBLANK(K88),"",L88&amp;"-"&amp;
IF(LEFT(K88,3)="Feb","02",
IF(LEFT(K88,3)="Mar","03",
IF(LEFT(K88,3)="Apr","04",
IF(LEFT(K88,3)="May","05",
IF(LEFT(K88,3)="Jun","06",
IF(LEFT(K88,3)="Jul","07",
IF(LEFT(K88,3)="Aug","08",
IF(LEFT(K88,3)="Sep","09",
IF(LEFT(K88,3)="Oct","10",
IF(LEFT(K88,3)="Nov","11",
IF(LEFT(K88,3)="Dec","12","01"))))))))))))</f>
        <v>1743-09</v>
      </c>
      <c r="N88" s="34" t="s">
        <v>5668</v>
      </c>
      <c r="O88" s="8" t="s">
        <v>5668</v>
      </c>
      <c r="P88" s="8" t="s">
        <v>136</v>
      </c>
      <c r="Q88" s="8">
        <v>100</v>
      </c>
      <c r="R88" s="6" t="s">
        <v>5959</v>
      </c>
      <c r="S88" s="34"/>
      <c r="T88" s="34" t="str">
        <f>V88</f>
        <v>Batchelors Choice</v>
      </c>
      <c r="U88" s="34"/>
      <c r="V88" s="35" t="s">
        <v>7981</v>
      </c>
      <c r="W88" s="35"/>
      <c r="X88" s="34"/>
      <c r="Y88" s="18" t="str">
        <f>IFERROR(LEFT(J88, FIND(",",J88)-1),"")</f>
        <v>LEVENS</v>
      </c>
      <c r="Z88" s="24" t="s">
        <v>4465</v>
      </c>
      <c r="AA88" s="24" t="str">
        <f>IF(ISBLANK(E88),"","Surveyed "&amp;E88)  &amp; IF(ISBLANK(C88),"", " by " &amp;TRIM(D88)) &amp; IF(ISBLANK(E88),"","; ") &amp; IF(ISBLANK(K88),"","Patented in " &amp; K88)  &amp; IF(ISBLANK(H88),"", " by " &amp; TRIM(I88)) &amp; IF(ISBLANK(Q88),"",IF(Q88=0,""," for " &amp; Q88 &amp; " acres")) &amp; IF(ISBLANK(S88),""," repatented as " &amp; S88) &amp; IF(ISBLANK(R88),"", "; " &amp; R88) &amp; IF(ISBLANK(X88),"", ".  " &amp; X88&amp;".")</f>
        <v>Surveyed 4/1/1743 by Thomas White; Patented in Sep 1743 by Thomas Levens for 100 acres; in Baltimore County starting "on the north side of a run called Powell's Run descending into the main falls of Patapsco River and near the said run"; see also Bachelor's Choice</v>
      </c>
      <c r="AB88" s="52" t="str">
        <f>IF(IFERROR(FIND("-",A88),0)=0,SUBSTITUTE(A88,"'",""),SUBSTITUTE(LEFT(A88,FIND("-",A88)-2),"'",""))</f>
        <v>BATCHELORS CHOICE</v>
      </c>
      <c r="AC88" s="55" t="str">
        <f>SUBSTITUTE(A88,"'","")</f>
        <v>BATCHELORS CHOICE</v>
      </c>
      <c r="AD88" s="52" t="str">
        <f>IFERROR(VLOOKUP(A88,MapGrantsTbl[], 5, FALSE),"")</f>
        <v/>
      </c>
      <c r="AE88" s="52" t="str">
        <f>IF(L88=AD88,"Y", IF(LEFT(AD88,1)&lt;&gt;"1","","N"))</f>
        <v/>
      </c>
      <c r="AF88" s="52" t="str">
        <f>IFERROR(VLOOKUP(A88,MapGrantsTbl[], 3, FALSE),"")</f>
        <v/>
      </c>
      <c r="AG88" s="52" t="str">
        <f>IF(AA88=AF88,"Y", IF(LEN(LEFT(AF88,4))&lt;&gt;4,"","N"))</f>
        <v/>
      </c>
      <c r="AH88" s="52"/>
      <c r="AI88" s="52"/>
      <c r="AJ88" s="71"/>
      <c r="AK88" s="71"/>
      <c r="AL88" s="71">
        <v>0</v>
      </c>
      <c r="AM88" s="71" t="str">
        <f>IFERROR(VLOOKUP(A88,Platted[],2,FALSE),"")</f>
        <v/>
      </c>
      <c r="AN88" s="52"/>
      <c r="AO88" s="52"/>
      <c r="AP88" s="52"/>
      <c r="AQ88" s="52" t="str">
        <f>IFERROR(VLOOKUP(A88,MapGrantsTbl[], 5, FALSE),"")</f>
        <v/>
      </c>
      <c r="AR88" s="52" t="str">
        <f>IF(L88=AQ88,"Y", IF(LEN(LEFT(AQ88,4))&lt;&gt;4,"","N"))</f>
        <v/>
      </c>
      <c r="AS88" s="52" t="str">
        <f>IFERROR(VLOOKUP(A88,MapGrantsTbl[],3, FALSE),"")</f>
        <v/>
      </c>
      <c r="AT88" s="52" t="str">
        <f>IF(AA88=AS88,"Y", IF(LEN(LEFT(AS88,4))&lt;&gt;4,"","N"))</f>
        <v/>
      </c>
      <c r="AU88" s="52" t="str">
        <f>IFERROR(VLOOKUP(A88,MapGrantsTbl[],5, FALSE),"")</f>
        <v/>
      </c>
      <c r="AV88" s="52" t="str">
        <f>IF(L88=AU88,"Y", IF(LEN(LEFT(AU88,4))&lt;&gt;4,"","N"))</f>
        <v/>
      </c>
    </row>
    <row r="89" spans="1:48" ht="43.2" x14ac:dyDescent="0.55000000000000004">
      <c r="A89" s="43" t="s">
        <v>8487</v>
      </c>
      <c r="B89" s="6" t="str">
        <f>IFERROR(VLOOKUP(A89,MapGrantsTbl[Short Name], 1, FALSE),IFERROR(VLOOKUP(A89,MapGrantsTbl[Other Map Grant Name],1,FALSE),""))</f>
        <v>BATCHELORS DELIGHT</v>
      </c>
      <c r="C89" s="6"/>
      <c r="D89" s="6" t="str">
        <f>IF(ISBLANK(C89),"",IFERROR(RIGHT(C89,LEN(C89)-FIND(",",C89)) &amp; " " &amp; LEFT(C89,1) &amp; LOWER(MID(C89,2, FIND(",",C89)-2)),""))</f>
        <v/>
      </c>
      <c r="E89" s="81"/>
      <c r="F89" s="81" t="str">
        <f>RIGHT(E89,4)</f>
        <v/>
      </c>
      <c r="G89" s="81" t="str">
        <f>IF(ISBLANK(E89),"",F89&amp;"-"&amp;RIGHT("00" &amp; SUBSTITUTE(LEFT(E89,2),"/",""),2))</f>
        <v/>
      </c>
      <c r="H89" s="6" t="s">
        <v>3556</v>
      </c>
      <c r="I89" s="6" t="str">
        <f>IFERROR(RIGHT(H89,LEN(H89)-FIND(",",H89)) &amp; " " &amp; LEFT(H89,1) &amp; LOWER(MID(H89,2, FIND(",",H89)-2)),"")</f>
        <v xml:space="preserve"> Daniel  Wells</v>
      </c>
      <c r="J89" s="6" t="str">
        <f>H89</f>
        <v xml:space="preserve">WELLS, Daniel </v>
      </c>
      <c r="K89" s="6" t="s">
        <v>5218</v>
      </c>
      <c r="L89" s="8" t="str">
        <f>RIGHT(K89,4)</f>
        <v>1700</v>
      </c>
      <c r="M89" s="146" t="str">
        <f>IF(ISBLANK(K89),"",L89&amp;"-"&amp;
IF(LEFT(K89,3)="Feb","02",
IF(LEFT(K89,3)="Mar","03",
IF(LEFT(K89,3)="Apr","04",
IF(LEFT(K89,3)="May","05",
IF(LEFT(K89,3)="Jun","06",
IF(LEFT(K89,3)="Jul","07",
IF(LEFT(K89,3)="Aug","08",
IF(LEFT(K89,3)="Sep","09",
IF(LEFT(K89,3)="Oct","10",
IF(LEFT(K89,3)="Nov","11",
IF(LEFT(K89,3)="Dec","12","01"))))))))))))</f>
        <v>1700-06</v>
      </c>
      <c r="N89" s="34"/>
      <c r="O89" s="8" t="s">
        <v>3959</v>
      </c>
      <c r="P89" s="8" t="s">
        <v>136</v>
      </c>
      <c r="Q89" s="8">
        <v>298</v>
      </c>
      <c r="R89" s="6" t="s">
        <v>5584</v>
      </c>
      <c r="S89" s="34"/>
      <c r="T89" s="34" t="s">
        <v>8820</v>
      </c>
      <c r="U89" s="34"/>
      <c r="V89" s="34" t="s">
        <v>5726</v>
      </c>
      <c r="W89" s="24"/>
      <c r="X89" s="34"/>
      <c r="Y89" s="18" t="str">
        <f>IFERROR(LEFT(J89, FIND(",",J89)-1),"")</f>
        <v>WELLS</v>
      </c>
      <c r="Z89" s="24" t="s">
        <v>4466</v>
      </c>
      <c r="AA89" s="24" t="str">
        <f>IF(ISBLANK(E89),"","Surveyed "&amp;E89)  &amp; IF(ISBLANK(C89),"", " by " &amp;TRIM(D89)) &amp; IF(ISBLANK(E89),"","; ") &amp; IF(ISBLANK(K89),"","Patented in " &amp; K89)  &amp; IF(ISBLANK(H89),"", " by " &amp; TRIM(I89)) &amp; IF(ISBLANK(Q89),"",IF(Q89=0,""," for " &amp; Q89 &amp; " acres")) &amp; IF(ISBLANK(S89),""," repatented as " &amp; S89) &amp; IF(ISBLANK(R89),"", "; " &amp; R89) &amp; IF(ISBLANK(X89),"", ".  " &amp; X89&amp;".")</f>
        <v>Patented in Jun 1700 by Daniel Wells for 298 acres; Adjoining Clark's Directions to the north according to that resurvey</v>
      </c>
      <c r="AB89" s="52" t="str">
        <f>IF(IFERROR(FIND("-",A89),0)=0,SUBSTITUTE(A89,"'",""),SUBSTITUTE(LEFT(A89,FIND("-",A89)-2),"'",""))</f>
        <v>BATCHELORS DELIGHT</v>
      </c>
      <c r="AC89" s="55" t="str">
        <f>SUBSTITUTE(A89,"'","")</f>
        <v>BATCHELORS DELIGHT</v>
      </c>
      <c r="AD89" s="52" t="str">
        <f>IFERROR(VLOOKUP(A89,MapGrantsTbl[], 5, FALSE),"")</f>
        <v>1700</v>
      </c>
      <c r="AE89" s="52" t="str">
        <f>IF(L89=AD89,"Y", IF(LEFT(AD89,1)&lt;&gt;"1","","N"))</f>
        <v>Y</v>
      </c>
      <c r="AF89" s="52" t="str">
        <f>IFERROR(VLOOKUP(A89,MapGrantsTbl[], 3, FALSE),"")</f>
        <v>Patented in Jun 1700 by Daniel Wells for 298 acres; Adjoining Clark's Directions to the north according to that resurvey</v>
      </c>
      <c r="AG89" s="52" t="str">
        <f>IF(AA89=AF89,"Y", IF(LEN(LEFT(AF89,4))&lt;&gt;4,"","N"))</f>
        <v>Y</v>
      </c>
      <c r="AH89" s="52" t="s">
        <v>333</v>
      </c>
      <c r="AI89" s="52"/>
      <c r="AJ89" s="71"/>
      <c r="AK89" s="71"/>
      <c r="AL89" s="71"/>
      <c r="AM89" s="71" t="str">
        <f>IFERROR(VLOOKUP(A89,Platted[],2,FALSE),"")</f>
        <v/>
      </c>
      <c r="AN89" s="52"/>
      <c r="AO89" s="52"/>
      <c r="AP89" s="52"/>
      <c r="AQ89" s="52" t="str">
        <f>IFERROR(VLOOKUP(A89,MapGrantsTbl[], 5, FALSE),"")</f>
        <v>1700</v>
      </c>
      <c r="AR89" s="52" t="str">
        <f>IF(L89=AQ89,"Y", IF(LEN(LEFT(AQ89,4))&lt;&gt;4,"","N"))</f>
        <v>Y</v>
      </c>
      <c r="AS89" s="52" t="str">
        <f>IFERROR(VLOOKUP(A89,MapGrantsTbl[],3, FALSE),"")</f>
        <v>Patented in Jun 1700 by Daniel Wells for 298 acres; Adjoining Clark's Directions to the north according to that resurvey</v>
      </c>
      <c r="AT89" s="52" t="str">
        <f>IF(AA89=AS89,"Y", IF(LEN(LEFT(AS89,4))&lt;&gt;4,"","N"))</f>
        <v>Y</v>
      </c>
      <c r="AU89" s="52" t="str">
        <f>IFERROR(VLOOKUP(A89,MapGrantsTbl[],5, FALSE),"")</f>
        <v>1700</v>
      </c>
      <c r="AV89" s="52" t="str">
        <f>IF(L89=AU89,"Y", IF(LEN(LEFT(AU89,4))&lt;&gt;4,"","N"))</f>
        <v>Y</v>
      </c>
    </row>
    <row r="90" spans="1:48" ht="57.6" x14ac:dyDescent="0.55000000000000004">
      <c r="A90" s="43" t="s">
        <v>8488</v>
      </c>
      <c r="B90" s="6" t="str">
        <f>IFERROR(VLOOKUP(A90,MapGrantsTbl[Short Name], 1, FALSE),IFERROR(VLOOKUP(A90,MapGrantsTbl[Other Map Grant Name],1,FALSE),""))</f>
        <v>BATCHELORS HALL</v>
      </c>
      <c r="C90" s="6"/>
      <c r="D90" s="6" t="str">
        <f>IF(ISBLANK(C90),"",IFERROR(RIGHT(C90,LEN(C90)-FIND(",",C90)) &amp; " " &amp; LEFT(C90,1) &amp; LOWER(MID(C90,2, FIND(",",C90)-2)),""))</f>
        <v/>
      </c>
      <c r="E90" s="81"/>
      <c r="F90" s="81" t="str">
        <f>RIGHT(E90,4)</f>
        <v/>
      </c>
      <c r="G90" s="81" t="str">
        <f>IF(ISBLANK(E90),"",F90&amp;"-"&amp;RIGHT("00" &amp; SUBSTITUTE(LEFT(E90,2),"/",""),2))</f>
        <v/>
      </c>
      <c r="H90" s="6" t="s">
        <v>3557</v>
      </c>
      <c r="I90" s="6" t="str">
        <f>IFERROR(RIGHT(H90,LEN(H90)-FIND(",",H90)) &amp; " " &amp; LEFT(H90,1) &amp; LOWER(MID(H90,2, FIND(",",H90)-2)),"")</f>
        <v xml:space="preserve"> John  Medcalf</v>
      </c>
      <c r="J90" s="6" t="str">
        <f>H90</f>
        <v xml:space="preserve">MEDCALF, John </v>
      </c>
      <c r="K90" s="6" t="s">
        <v>5182</v>
      </c>
      <c r="L90" s="8" t="str">
        <f>RIGHT(K90,4)</f>
        <v>1695</v>
      </c>
      <c r="M90" s="146" t="str">
        <f>IF(ISBLANK(K90),"",L90&amp;"-"&amp;
IF(LEFT(K90,3)="Feb","02",
IF(LEFT(K90,3)="Mar","03",
IF(LEFT(K90,3)="Apr","04",
IF(LEFT(K90,3)="May","05",
IF(LEFT(K90,3)="Jun","06",
IF(LEFT(K90,3)="Jul","07",
IF(LEFT(K90,3)="Aug","08",
IF(LEFT(K90,3)="Sep","09",
IF(LEFT(K90,3)="Oct","10",
IF(LEFT(K90,3)="Nov","11",
IF(LEFT(K90,3)="Dec","12","01"))))))))))))</f>
        <v>1695-03</v>
      </c>
      <c r="N90" s="34"/>
      <c r="O90" s="8" t="s">
        <v>3959</v>
      </c>
      <c r="P90" s="8" t="s">
        <v>136</v>
      </c>
      <c r="Q90" s="8">
        <v>180</v>
      </c>
      <c r="R90" s="6" t="s">
        <v>11070</v>
      </c>
      <c r="S90" s="34" t="s">
        <v>9501</v>
      </c>
      <c r="T90" s="34" t="s">
        <v>8821</v>
      </c>
      <c r="U90" s="34"/>
      <c r="V90" s="34" t="s">
        <v>5725</v>
      </c>
      <c r="W90" s="34"/>
      <c r="X90" s="34"/>
      <c r="Y90" s="26" t="str">
        <f>IFERROR(LEFT(J90, FIND(",",J90)-1),"")</f>
        <v>MEDCALF</v>
      </c>
      <c r="Z90" s="24" t="s">
        <v>4467</v>
      </c>
      <c r="AA90" s="24" t="str">
        <f>IF(ISBLANK(E90),"","Surveyed "&amp;E90)  &amp; IF(ISBLANK(C90),"", " by " &amp;TRIM(D90)) &amp; IF(ISBLANK(E90),"","; ") &amp; IF(ISBLANK(K90),"","Patented in " &amp; K90)  &amp; IF(ISBLANK(H90),"", " by " &amp; TRIM(I90)) &amp; IF(ISBLANK(Q90),"",IF(Q90=0,""," for " &amp; Q90 &amp; " acres")) &amp; IF(ISBLANK(S90),""," repatented as " &amp; S90) &amp; IF(ISBLANK(R90),"", "; " &amp; R90) &amp; IF(ISBLANK(X90),"", ".  " &amp; X90&amp;".")</f>
        <v>Patented in Mar 1695 by John Medcalf for 180 acres repatented as Bachelors Hall Enlarged; Adjoining Dorsey's Angles and Timber Neck and Hammond's Discovery; MSA site has 1694 in HoCo Tract Index</v>
      </c>
      <c r="AB90" s="52" t="str">
        <f>IF(IFERROR(FIND("-",A90),0)=0,SUBSTITUTE(A90,"'",""),SUBSTITUTE(LEFT(A90,FIND("-",A90)-2),"'",""))</f>
        <v>BATCHELORS HALL</v>
      </c>
      <c r="AC90" s="55" t="str">
        <f>SUBSTITUTE(A90,"'","")</f>
        <v>BATCHELORS HALL</v>
      </c>
      <c r="AD90" s="52" t="str">
        <f>IFERROR(VLOOKUP(A90,MapGrantsTbl[], 5, FALSE),"")</f>
        <v>1695</v>
      </c>
      <c r="AE90" s="52" t="str">
        <f>IF(L90=AD90,"Y", IF(LEFT(AD90,1)&lt;&gt;"1","","N"))</f>
        <v>Y</v>
      </c>
      <c r="AF90" s="52" t="str">
        <f>IFERROR(VLOOKUP(A90,MapGrantsTbl[], 3, FALSE),"")</f>
        <v>Patented in Mar 1695 by John Medcalf for 180 acres repatented as Bachelors Hall Enlarged; Adjoining Dorsey's Angles and Timber Neck and Hammond's Discovery; MSA site has 1694 in HoCo Tract Index</v>
      </c>
      <c r="AG90" s="52" t="str">
        <f>IF(AA90=AF90,"Y", IF(LEN(LEFT(AF90,4))&lt;&gt;4,"","N"))</f>
        <v>Y</v>
      </c>
      <c r="AH90" s="52" t="s">
        <v>47</v>
      </c>
      <c r="AI90" s="52"/>
      <c r="AJ90" s="71"/>
      <c r="AK90" s="71"/>
      <c r="AL90" s="71"/>
      <c r="AM90" s="71">
        <f>IFERROR(VLOOKUP(A90,Platted[],2,FALSE),"")</f>
        <v>333</v>
      </c>
      <c r="AN90" s="52"/>
      <c r="AO90" s="52"/>
      <c r="AP90" s="52"/>
      <c r="AQ90" s="52" t="str">
        <f>IFERROR(VLOOKUP(A90,MapGrantsTbl[], 5, FALSE),"")</f>
        <v>1695</v>
      </c>
      <c r="AR90" s="52" t="str">
        <f>IF(L90=AQ90,"Y", IF(LEN(LEFT(AQ90,4))&lt;&gt;4,"","N"))</f>
        <v>Y</v>
      </c>
      <c r="AS90" s="52" t="str">
        <f>IFERROR(VLOOKUP(A90,MapGrantsTbl[],3, FALSE),"")</f>
        <v>Patented in Mar 1695 by John Medcalf for 180 acres repatented as Bachelors Hall Enlarged; Adjoining Dorsey's Angles and Timber Neck and Hammond's Discovery; MSA site has 1694 in HoCo Tract Index</v>
      </c>
      <c r="AT90" s="52" t="str">
        <f>IF(AA90=AS90,"Y", IF(LEN(LEFT(AS90,4))&lt;&gt;4,"","N"))</f>
        <v>Y</v>
      </c>
      <c r="AU90" s="52" t="str">
        <f>IFERROR(VLOOKUP(A90,MapGrantsTbl[],5, FALSE),"")</f>
        <v>1695</v>
      </c>
      <c r="AV90" s="52" t="str">
        <f>IF(L90=AU90,"Y", IF(LEN(LEFT(AU90,4))&lt;&gt;4,"","N"))</f>
        <v>Y</v>
      </c>
    </row>
    <row r="91" spans="1:48" ht="72" x14ac:dyDescent="0.55000000000000004">
      <c r="A91" s="43" t="s">
        <v>6604</v>
      </c>
      <c r="B91" s="47" t="str">
        <f>IFERROR(VLOOKUP(A91,MapGrantsTbl[Short Name], 1, FALSE),IFERROR(VLOOKUP(A91,MapGrantsTbl[Other Map Grant Name],1,FALSE),""))</f>
        <v>BATCHELORS REFUGE</v>
      </c>
      <c r="C91" s="46" t="s">
        <v>6273</v>
      </c>
      <c r="D91" s="46" t="str">
        <f>IF(ISBLANK(C91),"",IFERROR(RIGHT(C91,LEN(C91)-FIND(",",C91)) &amp; " " &amp; LEFT(C91,1) &amp; LOWER(MID(C91,2, FIND(",",C91)-2)),""))</f>
        <v xml:space="preserve"> Nicholas Ruxton Gay</v>
      </c>
      <c r="E91" s="81" t="s">
        <v>10834</v>
      </c>
      <c r="F91" s="82" t="str">
        <f>RIGHT(E91,4)</f>
        <v>1761</v>
      </c>
      <c r="G91" s="82" t="str">
        <f>IF(ISBLANK(E91),"",F91&amp;"-"&amp;RIGHT("00" &amp; SUBSTITUTE(LEFT(E91,2),"/",""),2))</f>
        <v>1761-01</v>
      </c>
      <c r="H91" s="46" t="s">
        <v>6601</v>
      </c>
      <c r="I91" s="46" t="str">
        <f>IFERROR(RIGHT(H91,LEN(H91)-FIND(",",H91)) &amp; " " &amp; LEFT(H91,1) &amp; LOWER(MID(H91,2, FIND(",",H91)-2)),"")</f>
        <v xml:space="preserve"> John Gillis</v>
      </c>
      <c r="J91" s="47" t="str">
        <f>H91</f>
        <v>GILLIS, John</v>
      </c>
      <c r="K91" s="46" t="s">
        <v>4782</v>
      </c>
      <c r="L91" s="42" t="str">
        <f>RIGHT(K91,4)</f>
        <v>1761</v>
      </c>
      <c r="M91" s="143" t="str">
        <f>IF(ISBLANK(K91),"",L91&amp;"-"&amp;
IF(LEFT(K91,3)="Feb","02",
IF(LEFT(K91,3)="Mar","03",
IF(LEFT(K91,3)="Apr","04",
IF(LEFT(K91,3)="May","05",
IF(LEFT(K91,3)="Jun","06",
IF(LEFT(K91,3)="Jul","07",
IF(LEFT(K91,3)="Aug","08",
IF(LEFT(K91,3)="Sep","09",
IF(LEFT(K91,3)="Oct","10",
IF(LEFT(K91,3)="Nov","11",
IF(LEFT(K91,3)="Dec","12","01"))))))))))))</f>
        <v>1761-04</v>
      </c>
      <c r="N91" s="34" t="s">
        <v>5668</v>
      </c>
      <c r="O91" s="43" t="s">
        <v>5668</v>
      </c>
      <c r="P91" s="43" t="s">
        <v>3970</v>
      </c>
      <c r="Q91" s="43">
        <v>2000</v>
      </c>
      <c r="R91" s="6" t="s">
        <v>6632</v>
      </c>
      <c r="S91" s="44"/>
      <c r="T91" s="45" t="str">
        <f>V91</f>
        <v>Batchelors Refuge</v>
      </c>
      <c r="U91" s="44"/>
      <c r="V91" s="35" t="s">
        <v>6633</v>
      </c>
      <c r="W91" s="35" t="s">
        <v>10833</v>
      </c>
      <c r="X91" s="34"/>
      <c r="Y91" s="45" t="str">
        <f>IFERROR(LEFT(J91, FIND(",",J91)-1),"")</f>
        <v>GILLIS</v>
      </c>
      <c r="Z91" s="45"/>
      <c r="AA91" s="45" t="str">
        <f>IF(ISBLANK(E91),"","Surveyed "&amp;E91)  &amp; IF(ISBLANK(C91),"", " by " &amp;TRIM(D91)) &amp; IF(ISBLANK(E91),"","; ") &amp; IF(ISBLANK(K91),"","Patented in " &amp; K91)  &amp; IF(ISBLANK(H91),"", " by " &amp; TRIM(I91)) &amp; IF(ISBLANK(Q91),"",IF(Q91=0,""," for " &amp; Q91 &amp; " acres")) &amp; IF(ISBLANK(S91),""," repatented as " &amp; S91) &amp; IF(ISBLANK(R91),"", "; " &amp; R91) &amp; IF(ISBLANK(X91),"", ".  " &amp; X91&amp;".")</f>
        <v>Surveyed 1/30/1761 by Nicholas Ruxton Gay; Patented in Apr 1761 by John Gillis for 2000 acres; Resurvey of Dorsey's Chance adjoining Dorsey's Prospect, the Patapsco River, Howard's Resolution, Addition To Greenberrys Grove, Gardners Delight, Charles's Delight, Bakers Desire</v>
      </c>
      <c r="AB91" s="45" t="str">
        <f>IF(IFERROR(FIND("-",A91),0)=0,SUBSTITUTE(A91,"'",""),SUBSTITUTE(LEFT(A91,FIND("-",A91)-2),"'",""))</f>
        <v>BATCHELORS REFUGE</v>
      </c>
      <c r="AC91" s="55" t="str">
        <f>SUBSTITUTE(A91,"'","")</f>
        <v>BATCHELORS REFUGE</v>
      </c>
      <c r="AD91" s="52" t="str">
        <f>IFERROR(VLOOKUP(A91,MapGrantsTbl[], 5, FALSE),"")</f>
        <v>1761</v>
      </c>
      <c r="AE91" s="52" t="str">
        <f>IF(L91=AD91,"Y", IF(LEFT(AD91,1)&lt;&gt;"1","","N"))</f>
        <v>Y</v>
      </c>
      <c r="AF91" s="52" t="str">
        <f>IFERROR(VLOOKUP(A91,MapGrantsTbl[], 3, FALSE),"")</f>
        <v>Surveyed 1/30/1761 by Nicholas Ruxton Gay; Patented in Apr 1761 by John Gillis for 2000 acres; Resurvey of Dorsey's Chance adjoining Dorsey's Prospect, the Patapsco River, Howard's Resolution, Addition To Greenberrys Grove, Gardners Delight, Charles's Delight, Bakers Desire</v>
      </c>
      <c r="AG91" s="52" t="str">
        <f>IF(AA91=AF91,"Y", IF(LEN(LEFT(AF91,4))&lt;&gt;4,"","N"))</f>
        <v>Y</v>
      </c>
      <c r="AH91" s="52"/>
      <c r="AI91" s="52" t="s">
        <v>7820</v>
      </c>
      <c r="AJ91" s="52" t="s">
        <v>10857</v>
      </c>
      <c r="AK91" s="52"/>
      <c r="AL91" s="71"/>
      <c r="AM91" s="71">
        <f>IFERROR(VLOOKUP(A91,Platted[],2,FALSE),"")</f>
        <v>17</v>
      </c>
      <c r="AN91" s="52"/>
      <c r="AO91" s="52"/>
      <c r="AP91" s="52"/>
      <c r="AQ91" s="52" t="str">
        <f>IFERROR(VLOOKUP(A91,MapGrantsTbl[], 5, FALSE),"")</f>
        <v>1761</v>
      </c>
      <c r="AR91" s="52" t="str">
        <f>IF(L91=AQ91,"Y", IF(LEN(LEFT(AQ91,4))&lt;&gt;4,"","N"))</f>
        <v>Y</v>
      </c>
      <c r="AS91" s="52" t="str">
        <f>IFERROR(VLOOKUP(A91,MapGrantsTbl[],3, FALSE),"")</f>
        <v>Surveyed 1/30/1761 by Nicholas Ruxton Gay; Patented in Apr 1761 by John Gillis for 2000 acres; Resurvey of Dorsey's Chance adjoining Dorsey's Prospect, the Patapsco River, Howard's Resolution, Addition To Greenberrys Grove, Gardners Delight, Charles's Delight, Bakers Desire</v>
      </c>
      <c r="AT91" s="52" t="str">
        <f>IF(AA91=AS91,"Y", IF(LEN(LEFT(AS91,4))&lt;&gt;4,"","N"))</f>
        <v>Y</v>
      </c>
      <c r="AU91" s="52" t="str">
        <f>IFERROR(VLOOKUP(A91,MapGrantsTbl[],5, FALSE),"")</f>
        <v>1761</v>
      </c>
      <c r="AV91" s="52" t="str">
        <f>IF(L91=AU91,"Y", IF(LEN(LEFT(AU91,4))&lt;&gt;4,"","N"))</f>
        <v>Y</v>
      </c>
    </row>
    <row r="92" spans="1:48" ht="43.2" x14ac:dyDescent="0.55000000000000004">
      <c r="A92" s="43" t="s">
        <v>8489</v>
      </c>
      <c r="B92" s="47" t="str">
        <f>IFERROR(VLOOKUP(A92,MapGrantsTbl[Short Name], 1, FALSE),IFERROR(VLOOKUP(A92,MapGrantsTbl[Other Map Grant Name],1,FALSE),""))</f>
        <v/>
      </c>
      <c r="C92" s="46" t="s">
        <v>4918</v>
      </c>
      <c r="D92" s="46" t="str">
        <f>IF(ISBLANK(C92),"",IFERROR(RIGHT(C92,LEN(C92)-FIND(",",C92)) &amp; " " &amp; LEFT(C92,1) &amp; LOWER(MID(C92,2, FIND(",",C92)-2)),""))</f>
        <v xml:space="preserve"> Loch Weems</v>
      </c>
      <c r="E92" s="81" t="s">
        <v>10657</v>
      </c>
      <c r="F92" s="82" t="str">
        <f>RIGHT(E92,4)</f>
        <v>1757</v>
      </c>
      <c r="G92" s="82" t="str">
        <f>IF(ISBLANK(E92),"",F92&amp;"-"&amp;RIGHT("00" &amp; SUBSTITUTE(LEFT(E92,2),"/",""),2))</f>
        <v>1757-11</v>
      </c>
      <c r="H92" s="46" t="s">
        <v>6934</v>
      </c>
      <c r="I92" s="46" t="str">
        <f>IFERROR(RIGHT(H92,LEN(H92)-FIND(",",H92)) &amp; " " &amp; LEFT(H92,1) &amp; LOWER(MID(H92,2, FIND(",",H92)-2)),"")</f>
        <v xml:space="preserve"> Benjamin Beall</v>
      </c>
      <c r="J92" s="47" t="str">
        <f>H92</f>
        <v>BEALL, Benjamin</v>
      </c>
      <c r="K92" s="46" t="s">
        <v>6933</v>
      </c>
      <c r="L92" s="42" t="str">
        <f>RIGHT(K92,4)</f>
        <v>1759</v>
      </c>
      <c r="M92" s="143" t="str">
        <f>IF(ISBLANK(K92),"",L92&amp;"-"&amp;
IF(LEFT(K92,3)="Feb","02",
IF(LEFT(K92,3)="Mar","03",
IF(LEFT(K92,3)="Apr","04",
IF(LEFT(K92,3)="May","05",
IF(LEFT(K92,3)="Jun","06",
IF(LEFT(K92,3)="Jul","07",
IF(LEFT(K92,3)="Aug","08",
IF(LEFT(K92,3)="Sep","09",
IF(LEFT(K92,3)="Oct","10",
IF(LEFT(K92,3)="Nov","11",
IF(LEFT(K92,3)="Dec","12","01"))))))))))))</f>
        <v>1759-09</v>
      </c>
      <c r="N92" s="44" t="s">
        <v>3961</v>
      </c>
      <c r="O92" s="43" t="s">
        <v>3961</v>
      </c>
      <c r="P92" s="43" t="s">
        <v>3970</v>
      </c>
      <c r="Q92" s="43">
        <v>315</v>
      </c>
      <c r="R92" s="46" t="s">
        <v>6937</v>
      </c>
      <c r="S92" s="44"/>
      <c r="T92" s="33" t="s">
        <v>10644</v>
      </c>
      <c r="U92" s="44"/>
      <c r="V92" s="35" t="s">
        <v>8916</v>
      </c>
      <c r="W92" s="35" t="s">
        <v>10658</v>
      </c>
      <c r="X92" s="34"/>
      <c r="Y92" s="45" t="str">
        <f>IFERROR(LEFT(J92, FIND(",",J92)-1),"")</f>
        <v>BEALL</v>
      </c>
      <c r="Z92" s="45"/>
      <c r="AA92" s="45" t="str">
        <f>IF(ISBLANK(E92),"","Surveyed "&amp;E92)  &amp; IF(ISBLANK(C92),"", " by " &amp;TRIM(D92)) &amp; IF(ISBLANK(E92),"","; ") &amp; IF(ISBLANK(K92),"","Patented in " &amp; K92)  &amp; IF(ISBLANK(H92),"", " by " &amp; TRIM(I92)) &amp; IF(ISBLANK(Q92),"",IF(Q92=0,""," for " &amp; Q92 &amp; " acres")) &amp; IF(ISBLANK(S92),""," repatented as " &amp; S92) &amp; IF(ISBLANK(R92),"", "; " &amp; R92) &amp; IF(ISBLANK(X92),"", ".  " &amp; X92&amp;".")</f>
        <v>Surveyed 11/19/1757 by Loch Weems; Patented in Sep 1759 by Benjamin Beall for 315 acres; Resurvey of Beall's part of The Discovery</v>
      </c>
      <c r="AB92" s="45" t="str">
        <f>IF(IFERROR(FIND("-",A92),0)=0,SUBSTITUTE(A92,"'",""),SUBSTITUTE(LEFT(A92,FIND("-",A92)-2),"'",""))</f>
        <v>BEALLS ENLARGEMENT</v>
      </c>
      <c r="AC92" s="45" t="str">
        <f>SUBSTITUTE(A92,"'","")</f>
        <v>BEALLS ENLARGEMENT</v>
      </c>
      <c r="AD92" s="52" t="str">
        <f>IFERROR(VLOOKUP(A92,MapGrantsTbl[], 5, FALSE),"")</f>
        <v/>
      </c>
      <c r="AE92" s="52" t="str">
        <f>IF(L92=AD92,"Y", IF(LEFT(AD92,1)&lt;&gt;"1","","N"))</f>
        <v/>
      </c>
      <c r="AF92" s="52" t="str">
        <f>IFERROR(VLOOKUP(A92,MapGrantsTbl[], 3, FALSE),"")</f>
        <v/>
      </c>
      <c r="AG92" s="52" t="str">
        <f>IF(AA92=AF92,"Y", IF(LEN(LEFT(AF92,4))&lt;&gt;4,"","N"))</f>
        <v/>
      </c>
      <c r="AH92" s="52"/>
      <c r="AI92" s="52"/>
      <c r="AJ92" s="71"/>
      <c r="AK92" s="71"/>
      <c r="AL92" s="71"/>
      <c r="AM92" s="71" t="str">
        <f>IFERROR(VLOOKUP(A92,Platted[],2,FALSE),"")</f>
        <v/>
      </c>
      <c r="AN92" s="52"/>
      <c r="AO92" s="52"/>
      <c r="AP92" s="52"/>
      <c r="AQ92" s="52" t="str">
        <f>IFERROR(VLOOKUP(A92,MapGrantsTbl[], 5, FALSE),"")</f>
        <v/>
      </c>
      <c r="AR92" s="52" t="str">
        <f>IF(L92=AQ92,"Y", IF(LEN(LEFT(AQ92,4))&lt;&gt;4,"","N"))</f>
        <v/>
      </c>
      <c r="AS92" s="52" t="str">
        <f>IFERROR(VLOOKUP(A92,MapGrantsTbl[],3, FALSE),"")</f>
        <v/>
      </c>
      <c r="AT92" s="52" t="str">
        <f>IF(AA92=AS92,"Y", IF(LEN(LEFT(AS92,4))&lt;&gt;4,"","N"))</f>
        <v/>
      </c>
      <c r="AU92" s="52" t="str">
        <f>IFERROR(VLOOKUP(A92,MapGrantsTbl[],5, FALSE),"")</f>
        <v/>
      </c>
      <c r="AV92" s="52" t="str">
        <f>IF(L92=AU92,"Y", IF(LEN(LEFT(AU92,4))&lt;&gt;4,"","N"))</f>
        <v/>
      </c>
    </row>
    <row r="93" spans="1:48" ht="86.4" x14ac:dyDescent="0.55000000000000004">
      <c r="A93" s="8" t="s">
        <v>11076</v>
      </c>
      <c r="B93" s="31" t="str">
        <f>IFERROR(VLOOKUP(A93,MapGrantsTbl[Short Name], 1, FALSE),IFERROR(VLOOKUP(A93,MapGrantsTbl[Other Map Grant Name],1,FALSE),""))</f>
        <v>BEAR GARDEN FOREST</v>
      </c>
      <c r="C93" s="6" t="s">
        <v>7770</v>
      </c>
      <c r="D93" s="6" t="str">
        <f>IF(ISBLANK(C93),"",IFERROR(RIGHT(C93,LEN(C93)-FIND(",",C93)) &amp; " " &amp; LEFT(C93,1) &amp; LOWER(MID(C93,2, FIND(",",C93)-2)),""))</f>
        <v xml:space="preserve"> Isaac Brooke</v>
      </c>
      <c r="E93" s="81" t="s">
        <v>11084</v>
      </c>
      <c r="F93" s="81" t="str">
        <f>RIGHT(E93,4)</f>
        <v>1749</v>
      </c>
      <c r="G93" s="81" t="str">
        <f>IF(ISBLANK(E93),"",F93&amp;"-"&amp;RIGHT("00" &amp; SUBSTITUTE(LEFT(E93,2),"/",""),2))</f>
        <v>1749-03</v>
      </c>
      <c r="H93" s="6" t="s">
        <v>3660</v>
      </c>
      <c r="I93" s="6" t="str">
        <f>IFERROR(RIGHT(H93,LEN(H93)-FIND(",",H93)) &amp; " " &amp; LEFT(H93,1) &amp; LOWER(MID(H93,2, FIND(",",H93)-2)),"")</f>
        <v xml:space="preserve"> John  Purdum</v>
      </c>
      <c r="J93" s="31" t="str">
        <f>H93</f>
        <v xml:space="preserve">PURDUM, John </v>
      </c>
      <c r="K93" s="6" t="s">
        <v>6838</v>
      </c>
      <c r="L93" s="32" t="str">
        <f>RIGHT(K93,4)</f>
        <v>1749</v>
      </c>
      <c r="M93" s="146" t="str">
        <f>IF(ISBLANK(K93),"",L93&amp;"-"&amp;
IF(LEFT(K93,3)="Feb","02",
IF(LEFT(K93,3)="Mar","03",
IF(LEFT(K93,3)="Apr","04",
IF(LEFT(K93,3)="May","05",
IF(LEFT(K93,3)="Jun","06",
IF(LEFT(K93,3)="Jul","07",
IF(LEFT(K93,3)="Aug","08",
IF(LEFT(K93,3)="Sep","09",
IF(LEFT(K93,3)="Oct","10",
IF(LEFT(K93,3)="Nov","11",
IF(LEFT(K93,3)="Dec","12","01"))))))))))))</f>
        <v>1749-03</v>
      </c>
      <c r="N93" s="33" t="s">
        <v>6530</v>
      </c>
      <c r="O93" s="8" t="s">
        <v>7443</v>
      </c>
      <c r="P93" s="8" t="s">
        <v>136</v>
      </c>
      <c r="Q93" s="8">
        <v>10</v>
      </c>
      <c r="R93" s="6" t="s">
        <v>11087</v>
      </c>
      <c r="S93" s="34" t="s">
        <v>11085</v>
      </c>
      <c r="T93" s="33" t="str">
        <f>V93</f>
        <v>Bear Garden Forest</v>
      </c>
      <c r="U93" s="6"/>
      <c r="V93" s="35" t="s">
        <v>11080</v>
      </c>
      <c r="W93" s="35" t="s">
        <v>11077</v>
      </c>
      <c r="X93" s="35"/>
      <c r="Y93" s="33" t="str">
        <f>IFERROR(LEFT(J93, FIND(",",J93)-1),"")</f>
        <v>PURDUM</v>
      </c>
      <c r="Z93" s="33"/>
      <c r="AA93" s="33" t="str">
        <f>IF(ISBLANK(E93),"","Surveyed "&amp;E93)  &amp; IF(ISBLANK(C93),"", " by " &amp;TRIM(D93)) &amp; IF(ISBLANK(E93),"","; ") &amp; IF(ISBLANK(K93),"","Patented in " &amp; K93)  &amp; IF(ISBLANK(H93),"", " by " &amp; TRIM(I93)) &amp; IF(ISBLANK(Q93),"",IF(Q93=0,""," for " &amp; Q93 &amp; " acres")) &amp; IF(ISBLANK(S93),""," repatented as " &amp; S93) &amp; IF(ISBLANK(R93),"", "; " &amp; R93) &amp; IF(ISBLANK(X93),"", ".  " &amp; X93&amp;".")</f>
        <v>Surveyed 3/16/1749 by Isaac Brooke; Patented in Mar 1749 by John Purdum for 10 acres repatented as Bear Garden Forest - Resurveyed; Beginning "near the mouth and on the north side of a branch called the Bear Garden branch which runs into Patuxent River commonly called Snowdens River"</v>
      </c>
      <c r="AB93" s="33" t="str">
        <f>IF(IFERROR(FIND("-",A93),0)=0,SUBSTITUTE(A93,"'",""),SUBSTITUTE(LEFT(A93,FIND("-",A93)-2),"'",""))</f>
        <v>BEAR GARDEN FOREST</v>
      </c>
      <c r="AC93" s="33" t="str">
        <f>SUBSTITUTE(A93,"'","")</f>
        <v>BEAR GARDEN FOREST</v>
      </c>
      <c r="AD93" s="33" t="str">
        <f>IFERROR(VLOOKUP(A93,MapGrantsTbl[], 5, FALSE),"")</f>
        <v>1749</v>
      </c>
      <c r="AE93" s="33" t="str">
        <f>IF(L93=AD93,"Y", IF(LEFT(AD93,1)&lt;&gt;"1","","N"))</f>
        <v>Y</v>
      </c>
      <c r="AF93" s="33" t="str">
        <f>IFERROR(VLOOKUP(A93,MapGrantsTbl[], 3, FALSE),"")</f>
        <v>Surveyed 3/16/1749 by Isaac Brooke; Patented in Mar 1749 by John Purdum for 10 acres repatented as Bear Garden Forest - Resurveyed; Beginning "near the mouth and on the north side of a branch called the Bear Garden branch which runs into Patuxent River commonly called Snowdens River"</v>
      </c>
      <c r="AG93" s="33" t="str">
        <f>IF(AA93=AF93,"Y", IF(LEN(LEFT(AF93,4))&lt;&gt;4,"","N"))</f>
        <v>Y</v>
      </c>
      <c r="AH93" s="33"/>
      <c r="AI93" s="33"/>
      <c r="AJ93" s="33"/>
      <c r="AK93" s="33"/>
      <c r="AL93" s="33"/>
      <c r="AM93" s="33">
        <f>IFERROR(VLOOKUP(A93,Platted[],2,FALSE),"")</f>
        <v>711</v>
      </c>
      <c r="AN93" s="33"/>
      <c r="AO93" s="33"/>
      <c r="AP93" s="33"/>
      <c r="AQ93" s="33" t="str">
        <f>IFERROR(VLOOKUP(A93,MapGrantsTbl[], 5, FALSE),"")</f>
        <v>1749</v>
      </c>
      <c r="AR93" s="33" t="str">
        <f>IF(L93=AQ93,"Y", IF(LEN(LEFT(AQ93,4))&lt;&gt;4,"","N"))</f>
        <v>Y</v>
      </c>
      <c r="AS93" s="52" t="str">
        <f>IFERROR(VLOOKUP(A93,MapGrantsTbl[],3, FALSE),"")</f>
        <v>Surveyed 3/16/1749 by Isaac Brooke; Patented in Mar 1749 by John Purdum for 10 acres repatented as Bear Garden Forest - Resurveyed; Beginning "near the mouth and on the north side of a branch called the Bear Garden branch which runs into Patuxent River commonly called Snowdens River"</v>
      </c>
      <c r="AT93" s="52" t="str">
        <f>IF(AA93=AS93,"Y", IF(LEN(LEFT(AS93,4))&lt;&gt;4,"","N"))</f>
        <v>Y</v>
      </c>
      <c r="AU93" s="52" t="str">
        <f>IFERROR(VLOOKUP(A93,MapGrantsTbl[],5, FALSE),"")</f>
        <v>1749</v>
      </c>
      <c r="AV93" s="52" t="str">
        <f>IF(L93=AU93,"Y", IF(LEN(LEFT(AU93,4))&lt;&gt;4,"","N"))</f>
        <v>Y</v>
      </c>
    </row>
    <row r="94" spans="1:48" ht="86.4" x14ac:dyDescent="0.55000000000000004">
      <c r="A94" s="8" t="s">
        <v>11081</v>
      </c>
      <c r="B94" s="31" t="str">
        <f>IFERROR(VLOOKUP(A94,MapGrantsTbl[Short Name], 1, FALSE),IFERROR(VLOOKUP(A94,MapGrantsTbl[Other Map Grant Name],1,FALSE),""))</f>
        <v/>
      </c>
      <c r="C94" s="6" t="s">
        <v>7408</v>
      </c>
      <c r="D94" s="8" t="str">
        <f>IF(ISBLANK(C94),"",IFERROR(RIGHT(C94,LEN(C94)-FIND(",",C94)) &amp; " " &amp; LEFT(C94,1) &amp; LOWER(MID(C94,2, FIND(",",C94)-2)),""))</f>
        <v xml:space="preserve"> John Murdock</v>
      </c>
      <c r="E94" s="85" t="s">
        <v>11082</v>
      </c>
      <c r="F94" s="81" t="str">
        <f>RIGHT(E94,4)</f>
        <v>1762</v>
      </c>
      <c r="G94" s="81" t="str">
        <f>IF(ISBLANK(E94),"",F94&amp;"-"&amp;RIGHT("00" &amp; SUBSTITUTE(LEFT(E94,2),"/",""),2))</f>
        <v>1762-05</v>
      </c>
      <c r="H94" s="6" t="s">
        <v>11083</v>
      </c>
      <c r="I94" s="6" t="str">
        <f>IFERROR(RIGHT(H94,LEN(H94)-FIND(",",H94)) &amp; " " &amp; LEFT(H94,1) &amp; LOWER(MID(H94,2, FIND(",",H94)-2)),"")</f>
        <v xml:space="preserve"> John Pierce Duvall</v>
      </c>
      <c r="J94" s="31" t="str">
        <f>H94</f>
        <v>DUVALL, John Pierce</v>
      </c>
      <c r="K94" s="6" t="s">
        <v>5224</v>
      </c>
      <c r="L94" s="32" t="str">
        <f>RIGHT(K94,4)</f>
        <v>1762</v>
      </c>
      <c r="M94" s="146" t="str">
        <f>IF(ISBLANK(K94),"",L94&amp;"-"&amp;
IF(LEFT(K94,3)="Feb","02",
IF(LEFT(K94,3)="Mar","03",
IF(LEFT(K94,3)="Apr","04",
IF(LEFT(K94,3)="May","05",
IF(LEFT(K94,3)="Jun","06",
IF(LEFT(K94,3)="Jul","07",
IF(LEFT(K94,3)="Aug","08",
IF(LEFT(K94,3)="Sep","09",
IF(LEFT(K94,3)="Oct","10",
IF(LEFT(K94,3)="Nov","11",
IF(LEFT(K94,3)="Dec","12","01"))))))))))))</f>
        <v>1762-06</v>
      </c>
      <c r="N94" s="33" t="s">
        <v>3961</v>
      </c>
      <c r="O94" s="8" t="s">
        <v>3959</v>
      </c>
      <c r="P94" s="8" t="s">
        <v>3970</v>
      </c>
      <c r="Q94" s="8">
        <v>194</v>
      </c>
      <c r="R94" s="6" t="s">
        <v>11091</v>
      </c>
      <c r="S94" s="34" t="s">
        <v>11089</v>
      </c>
      <c r="T94" s="33" t="s">
        <v>11080</v>
      </c>
      <c r="U94" s="34"/>
      <c r="V94" s="35" t="s">
        <v>11085</v>
      </c>
      <c r="W94" s="35" t="s">
        <v>11086</v>
      </c>
      <c r="X94" s="16"/>
      <c r="Y94" s="33" t="str">
        <f>IFERROR(LEFT(J94, FIND(",",J94)-1),"")</f>
        <v>DUVALL</v>
      </c>
      <c r="Z94" s="33"/>
      <c r="AA94" s="33" t="str">
        <f>IF(ISBLANK(E94),"","Surveyed "&amp;E94)  &amp; IF(ISBLANK(C94),"", " by " &amp;TRIM(D94)) &amp; IF(ISBLANK(E94),"","; ") &amp; IF(ISBLANK(K94),"","Patented in " &amp; K94)  &amp; IF(ISBLANK(H94),"", " by " &amp; TRIM(I94)) &amp; IF(ISBLANK(Q94),"",IF(Q94=0,""," for " &amp; Q94 &amp; " acres")) &amp; IF(ISBLANK(S94),""," repatented as " &amp; S94) &amp; IF(ISBLANK(R94),"", "; " &amp; R94) &amp; IF(ISBLANK(X94),"", ".  " &amp; X94&amp;".")</f>
        <v>Surveyed 5/31/1762 by John Murdock; Patented in Jun 1762 by John Pierce Duvall for 194 acres repatented as Bear Garden Forest Enlarged; Beginning "near the mouth and on the north side of a branch called the Bear Garden branch" lying partly in Frederick County and partly in Anne Arundel County</v>
      </c>
      <c r="AB94" s="33" t="str">
        <f>IF(IFERROR(FIND("-",A94),0)=0,SUBSTITUTE(A94,"'",""),SUBSTITUTE(LEFT(A94,FIND("-",A94)-2),"'",""))</f>
        <v>BEAR GARDEN FOREST</v>
      </c>
      <c r="AC94" s="33" t="str">
        <f>SUBSTITUTE(A94,"'","")</f>
        <v>BEAR GARDEN FOREST - Resurveyed</v>
      </c>
      <c r="AD94" s="33" t="str">
        <f>IFERROR(VLOOKUP(A94,MapGrantsTbl[], 5, FALSE),"")</f>
        <v/>
      </c>
      <c r="AE94" s="33" t="str">
        <f>IF(L94=AD94,"Y", IF(LEFT(AD94,1)&lt;&gt;"1","","N"))</f>
        <v/>
      </c>
      <c r="AF94" s="33" t="str">
        <f>IFERROR(VLOOKUP(A94,MapGrantsTbl[], 3, FALSE),"")</f>
        <v/>
      </c>
      <c r="AG94" s="33" t="str">
        <f>IF(AA94=AF94,"Y", IF(LEN(LEFT(AF94,4))&lt;&gt;4,"","N"))</f>
        <v/>
      </c>
      <c r="AH94" s="33" t="s">
        <v>51</v>
      </c>
      <c r="AI94" s="33"/>
      <c r="AJ94" s="33"/>
      <c r="AK94" s="33"/>
      <c r="AL94" s="33"/>
      <c r="AM94" s="33">
        <f>IFERROR(VLOOKUP(A94,Platted[],2,FALSE),"")</f>
        <v>323</v>
      </c>
      <c r="AN94" s="33"/>
      <c r="AO94" s="33"/>
      <c r="AP94" s="33"/>
      <c r="AQ94" s="33" t="str">
        <f>IFERROR(VLOOKUP(A94,MapGrantsTbl[], 5, FALSE),"")</f>
        <v/>
      </c>
      <c r="AR94" s="33" t="str">
        <f>IF(L94=AQ94,"Y", IF(LEN(LEFT(AQ94,4))&lt;&gt;4,"","N"))</f>
        <v/>
      </c>
      <c r="AS94" s="52" t="str">
        <f>IFERROR(VLOOKUP(A94,MapGrantsTbl[],3, FALSE),"")</f>
        <v/>
      </c>
      <c r="AT94" s="52" t="str">
        <f>IF(AA94=AS94,"Y", IF(LEN(LEFT(AS94,4))&lt;&gt;4,"","N"))</f>
        <v/>
      </c>
      <c r="AU94" s="52" t="str">
        <f>IFERROR(VLOOKUP(A94,MapGrantsTbl[],5, FALSE),"")</f>
        <v/>
      </c>
      <c r="AV94" s="52" t="str">
        <f>IF(L94=AU94,"Y", IF(LEN(LEFT(AU94,4))&lt;&gt;4,"","N"))</f>
        <v/>
      </c>
    </row>
    <row r="95" spans="1:48" ht="57.6" x14ac:dyDescent="0.55000000000000004">
      <c r="A95" s="8" t="s">
        <v>11088</v>
      </c>
      <c r="B95" s="31" t="str">
        <f>IFERROR(VLOOKUP(A95,MapGrantsTbl[Short Name], 1, FALSE),IFERROR(VLOOKUP(A95,MapGrantsTbl[Other Map Grant Name],1,FALSE),""))</f>
        <v>BEAR GARDEN FOREST ENLARGED</v>
      </c>
      <c r="C95" s="6" t="s">
        <v>4921</v>
      </c>
      <c r="D95" s="6" t="str">
        <f>IF(ISBLANK(C95),"",IFERROR(RIGHT(C95,LEN(C95)-FIND(",",C95)) &amp; " " &amp; LEFT(C95,1) &amp; LOWER(MID(C95,2, FIND(",",C95)-2)),""))</f>
        <v xml:space="preserve"> Basil Burgess</v>
      </c>
      <c r="E95" s="81" t="s">
        <v>11078</v>
      </c>
      <c r="F95" s="81" t="str">
        <f>RIGHT(E95,4)</f>
        <v>1770</v>
      </c>
      <c r="G95" s="81" t="str">
        <f>IF(ISBLANK(E95),"",F95&amp;"-"&amp;RIGHT("00" &amp; SUBSTITUTE(LEFT(E95,2),"/",""),2))</f>
        <v>1770-12</v>
      </c>
      <c r="H95" s="6" t="s">
        <v>3616</v>
      </c>
      <c r="I95" s="6" t="str">
        <f>IFERROR(RIGHT(H95,LEN(H95)-FIND(",",H95)) &amp; " " &amp; LEFT(H95,1) &amp; LOWER(MID(H95,2, FIND(",",H95)-2)),"")</f>
        <v xml:space="preserve"> Samuel  Musgrove</v>
      </c>
      <c r="J95" s="31" t="str">
        <f>H95</f>
        <v xml:space="preserve">MUSGROVE, Samuel </v>
      </c>
      <c r="K95" s="6" t="s">
        <v>11079</v>
      </c>
      <c r="L95" s="32" t="str">
        <f>RIGHT(K95,4)</f>
        <v>1770</v>
      </c>
      <c r="M95" s="146" t="str">
        <f>IF(ISBLANK(K95),"",L95&amp;"-"&amp;
IF(LEFT(K95,3)="Feb","02",
IF(LEFT(K95,3)="Mar","03",
IF(LEFT(K95,3)="Apr","04",
IF(LEFT(K95,3)="May","05",
IF(LEFT(K95,3)="Jun","06",
IF(LEFT(K95,3)="Jul","07",
IF(LEFT(K95,3)="Aug","08",
IF(LEFT(K95,3)="Sep","09",
IF(LEFT(K95,3)="Oct","10",
IF(LEFT(K95,3)="Nov","11",
IF(LEFT(K95,3)="Dec","12","01"))))))))))))</f>
        <v>1770-12</v>
      </c>
      <c r="N95" s="33" t="s">
        <v>3961</v>
      </c>
      <c r="O95" s="8" t="s">
        <v>3959</v>
      </c>
      <c r="P95" s="8" t="s">
        <v>3970</v>
      </c>
      <c r="Q95" s="8">
        <v>286</v>
      </c>
      <c r="R95" s="6" t="s">
        <v>11092</v>
      </c>
      <c r="S95" s="34"/>
      <c r="T95" s="33" t="s">
        <v>11080</v>
      </c>
      <c r="U95" s="34"/>
      <c r="V95" s="35" t="s">
        <v>11089</v>
      </c>
      <c r="W95" s="35" t="s">
        <v>11090</v>
      </c>
      <c r="X95" s="35"/>
      <c r="Y95" s="33" t="str">
        <f>IFERROR(LEFT(J95, FIND(",",J95)-1),"")</f>
        <v>MUSGROVE</v>
      </c>
      <c r="Z95" s="33"/>
      <c r="AA95" s="33" t="str">
        <f>IF(ISBLANK(E95),"","Surveyed "&amp;E95)  &amp; IF(ISBLANK(C95),"", " by " &amp;TRIM(D95)) &amp; IF(ISBLANK(E95),"","; ") &amp; IF(ISBLANK(K95),"","Patented in " &amp; K95)  &amp; IF(ISBLANK(H95),"", " by " &amp; TRIM(I95)) &amp; IF(ISBLANK(Q95),"",IF(Q95=0,""," for " &amp; Q95 &amp; " acres")) &amp; IF(ISBLANK(S95),""," repatented as " &amp; S95) &amp; IF(ISBLANK(R95),"", "; " &amp; R95) &amp; IF(ISBLANK(X95),"", ".  " &amp; X95&amp;".")</f>
        <v>Surveyed 12/14/1770 by Basil Burgess; Patented in Dec 1770 by Samuel Musgrove for 286 acres; Resurvey of Bear Garden Forest - Resurveyed with added vacancies lying partly in Anne Arundel and Frederick Counties</v>
      </c>
      <c r="AB95" s="33" t="str">
        <f>IF(IFERROR(FIND("-",A95),0)=0,SUBSTITUTE(A95,"'",""),SUBSTITUTE(LEFT(A95,FIND("-",A95)-2),"'",""))</f>
        <v>BEAR GARDEN FOREST ENLARGED</v>
      </c>
      <c r="AC95" s="33" t="str">
        <f>SUBSTITUTE(A95,"'","")</f>
        <v>BEAR GARDEN FOREST ENLARGED</v>
      </c>
      <c r="AD95" s="33" t="str">
        <f>IFERROR(VLOOKUP(A95,MapGrantsTbl[], 5, FALSE),"")</f>
        <v>1770</v>
      </c>
      <c r="AE95" s="33" t="str">
        <f>IF(L95=AD95,"Y", IF(LEFT(AD95,1)&lt;&gt;"1","","N"))</f>
        <v>Y</v>
      </c>
      <c r="AF95" s="33" t="str">
        <f>IFERROR(VLOOKUP(A95,MapGrantsTbl[], 3, FALSE),"")</f>
        <v>Surveyed 12/14/1770 by Basil Burgess; Patented in Dec 1770 by Samuel Musgrove for 286 acres; Resurvey of Bear Garden Forest - Resurveyed with added vacancies lying partly in Anne Arundel and Frederick Counties</v>
      </c>
      <c r="AG95" s="33" t="str">
        <f>IF(AA95=AF95,"Y", IF(LEN(LEFT(AF95,4))&lt;&gt;4,"","N"))</f>
        <v>Y</v>
      </c>
      <c r="AH95" s="33" t="s">
        <v>51</v>
      </c>
      <c r="AI95" s="33"/>
      <c r="AJ95" s="33"/>
      <c r="AK95" s="33"/>
      <c r="AL95" s="33"/>
      <c r="AM95" s="33">
        <f>IFERROR(VLOOKUP(A95,Platted[],2,FALSE),"")</f>
        <v>233</v>
      </c>
      <c r="AN95" s="33"/>
      <c r="AO95" s="33"/>
      <c r="AP95" s="33"/>
      <c r="AQ95" s="33" t="str">
        <f>IFERROR(VLOOKUP(A95,MapGrantsTbl[], 5, FALSE),"")</f>
        <v>1770</v>
      </c>
      <c r="AR95" s="33" t="str">
        <f>IF(L95=AQ95,"Y", IF(LEN(LEFT(AQ95,4))&lt;&gt;4,"","N"))</f>
        <v>Y</v>
      </c>
      <c r="AS95" s="52" t="str">
        <f>IFERROR(VLOOKUP(A95,MapGrantsTbl[],3, FALSE),"")</f>
        <v>Surveyed 12/14/1770 by Basil Burgess; Patented in Dec 1770 by Samuel Musgrove for 286 acres; Resurvey of Bear Garden Forest - Resurveyed with added vacancies lying partly in Anne Arundel and Frederick Counties</v>
      </c>
      <c r="AT95" s="52" t="str">
        <f>IF(AA95=AS95,"Y", IF(LEN(LEFT(AS95,4))&lt;&gt;4,"","N"))</f>
        <v>Y</v>
      </c>
      <c r="AU95" s="52" t="str">
        <f>IFERROR(VLOOKUP(A95,MapGrantsTbl[],5, FALSE),"")</f>
        <v>1770</v>
      </c>
      <c r="AV95" s="52" t="str">
        <f>IF(L95=AU95,"Y", IF(LEN(LEFT(AU95,4))&lt;&gt;4,"","N"))</f>
        <v>Y</v>
      </c>
    </row>
    <row r="96" spans="1:48" ht="57.6" x14ac:dyDescent="0.55000000000000004">
      <c r="A96" s="43" t="s">
        <v>3841</v>
      </c>
      <c r="B96" s="6" t="str">
        <f>IFERROR(VLOOKUP(A96,MapGrantsTbl[Short Name], 1, FALSE),IFERROR(VLOOKUP(A96,MapGrantsTbl[Other Map Grant Name],1,FALSE),""))</f>
        <v>BEARHEAD</v>
      </c>
      <c r="C96" s="6" t="s">
        <v>4919</v>
      </c>
      <c r="D96" s="6" t="str">
        <f>IF(ISBLANK(C96),"",IFERROR(RIGHT(C96,LEN(C96)-FIND(",",C96)) &amp; " " &amp; LEFT(C96,1) &amp; LOWER(MID(C96,2, FIND(",",C96)-2)),""))</f>
        <v xml:space="preserve"> Richard Shipley</v>
      </c>
      <c r="E96" s="81" t="s">
        <v>10982</v>
      </c>
      <c r="F96" s="81" t="str">
        <f>RIGHT(E96,4)</f>
        <v>1750</v>
      </c>
      <c r="G96" s="81" t="str">
        <f>IF(ISBLANK(E96),"",F96&amp;"-"&amp;RIGHT("00" &amp; SUBSTITUTE(LEFT(E96,2),"/",""),2))</f>
        <v>1750-02</v>
      </c>
      <c r="H96" s="6" t="s">
        <v>3558</v>
      </c>
      <c r="I96" s="6" t="str">
        <f>IFERROR(RIGHT(H96,LEN(H96)-FIND(",",H96)) &amp; " " &amp; LEFT(H96,1) &amp; LOWER(MID(H96,2, FIND(",",H96)-2)),"")</f>
        <v xml:space="preserve"> William  Cumming</v>
      </c>
      <c r="J96" s="6" t="str">
        <f>H96</f>
        <v xml:space="preserve">CUMMING, William </v>
      </c>
      <c r="K96" s="6" t="s">
        <v>3741</v>
      </c>
      <c r="L96" s="8" t="str">
        <f>RIGHT(K96,4)</f>
        <v>1752</v>
      </c>
      <c r="M96" s="146" t="str">
        <f>IF(ISBLANK(K96),"",L96&amp;"-"&amp;
IF(LEFT(K96,3)="Feb","02",
IF(LEFT(K96,3)="Mar","03",
IF(LEFT(K96,3)="Apr","04",
IF(LEFT(K96,3)="May","05",
IF(LEFT(K96,3)="Jun","06",
IF(LEFT(K96,3)="Jul","07",
IF(LEFT(K96,3)="Aug","08",
IF(LEFT(K96,3)="Sep","09",
IF(LEFT(K96,3)="Oct","10",
IF(LEFT(K96,3)="Nov","11",
IF(LEFT(K96,3)="Dec","12","01"))))))))))))</f>
        <v>1752-10</v>
      </c>
      <c r="N96" s="34" t="s">
        <v>3961</v>
      </c>
      <c r="O96" s="8" t="s">
        <v>3959</v>
      </c>
      <c r="P96" s="8" t="s">
        <v>136</v>
      </c>
      <c r="Q96" s="8">
        <v>30</v>
      </c>
      <c r="R96" s="6" t="s">
        <v>5244</v>
      </c>
      <c r="S96" s="34" t="s">
        <v>10977</v>
      </c>
      <c r="T96" s="34" t="str">
        <f>V96</f>
        <v>Bearhead</v>
      </c>
      <c r="U96" s="34"/>
      <c r="V96" s="35" t="s">
        <v>4293</v>
      </c>
      <c r="W96" s="30" t="s">
        <v>10983</v>
      </c>
      <c r="X96" s="34"/>
      <c r="Y96" s="18" t="str">
        <f>IFERROR(LEFT(J96, FIND(",",J96)-1),"")</f>
        <v>CUMMING</v>
      </c>
      <c r="Z96" s="24" t="s">
        <v>4468</v>
      </c>
      <c r="AA96" s="24" t="str">
        <f>IF(ISBLANK(E96),"","Surveyed "&amp;E96)  &amp; IF(ISBLANK(C96),"", " by " &amp;TRIM(D96)) &amp; IF(ISBLANK(E96),"","; ") &amp; IF(ISBLANK(K96),"","Patented in " &amp; K96)  &amp; IF(ISBLANK(H96),"", " by " &amp; TRIM(I96)) &amp; IF(ISBLANK(Q96),"",IF(Q96=0,""," for " &amp; Q96 &amp; " acres")) &amp; IF(ISBLANK(S96),""," repatented as " &amp; S96) &amp; IF(ISBLANK(R96),"", "; " &amp; R96) &amp; IF(ISBLANK(X96),"", ".  " &amp; X96&amp;".")</f>
        <v>Surveyed 2/14/1750 by Richard Shipley; Patented in Oct 1752 by William Cumming for 30 acres repatented as Warfields Connection; lying in the Barrans starting "on a flat between the drafts of Snowdens River"</v>
      </c>
      <c r="AB96" s="52" t="str">
        <f>IF(IFERROR(FIND("-",A96),0)=0,SUBSTITUTE(A96,"'",""),SUBSTITUTE(LEFT(A96,FIND("-",A96)-2),"'",""))</f>
        <v>BEARHEAD</v>
      </c>
      <c r="AC96" s="55" t="str">
        <f>SUBSTITUTE(A96,"'","")</f>
        <v>BEARHEAD</v>
      </c>
      <c r="AD96" s="52" t="str">
        <f>IFERROR(VLOOKUP(A96,MapGrantsTbl[], 5, FALSE),"")</f>
        <v>1750</v>
      </c>
      <c r="AE96" s="52" t="str">
        <f>IF(L96=AD96,"Y", IF(LEFT(AD96,1)&lt;&gt;"1","","N"))</f>
        <v>N</v>
      </c>
      <c r="AF96" s="52" t="str">
        <f>IFERROR(VLOOKUP(A96,MapGrantsTbl[], 3, FALSE),"")</f>
        <v>Surveyed 2/14/1750 by Richard Shipley; Patented in Oct 1752 by William Cumming for 30 acres repatented as Warfields Connection; lying in the Barrans starting "on a flat between the drafts of Snowdens River"</v>
      </c>
      <c r="AG96" s="52" t="str">
        <f>IF(AA96=AF96,"Y", IF(LEN(LEFT(AF96,4))&lt;&gt;4,"","N"))</f>
        <v>Y</v>
      </c>
      <c r="AH96" s="52" t="s">
        <v>51</v>
      </c>
      <c r="AI96" s="52"/>
      <c r="AJ96" s="71"/>
      <c r="AK96" s="71"/>
      <c r="AL96" s="71">
        <v>0</v>
      </c>
      <c r="AM96" s="71">
        <f>IFERROR(VLOOKUP(A96,Platted[],2,FALSE),"")</f>
        <v>613</v>
      </c>
      <c r="AN96" s="52"/>
      <c r="AO96" s="52"/>
      <c r="AP96" s="52"/>
      <c r="AQ96" s="52" t="str">
        <f>IFERROR(VLOOKUP(A96,MapGrantsTbl[], 5, FALSE),"")</f>
        <v>1750</v>
      </c>
      <c r="AR96" s="52" t="str">
        <f>IF(L96=AQ96,"Y", IF(LEN(LEFT(AQ96,4))&lt;&gt;4,"","N"))</f>
        <v>N</v>
      </c>
      <c r="AS96" s="52" t="str">
        <f>IFERROR(VLOOKUP(A96,MapGrantsTbl[],3, FALSE),"")</f>
        <v>Surveyed 2/14/1750 by Richard Shipley; Patented in Oct 1752 by William Cumming for 30 acres repatented as Warfields Connection; lying in the Barrans starting "on a flat between the drafts of Snowdens River"</v>
      </c>
      <c r="AT96" s="52" t="str">
        <f>IF(AA96=AS96,"Y", IF(LEN(LEFT(AS96,4))&lt;&gt;4,"","N"))</f>
        <v>Y</v>
      </c>
      <c r="AU96" s="52" t="str">
        <f>IFERROR(VLOOKUP(A96,MapGrantsTbl[],5, FALSE),"")</f>
        <v>1750</v>
      </c>
      <c r="AV96" s="52" t="str">
        <f>IF(L96=AU96,"Y", IF(LEN(LEFT(AU96,4))&lt;&gt;4,"","N"))</f>
        <v>N</v>
      </c>
    </row>
    <row r="97" spans="1:48" ht="72" x14ac:dyDescent="0.55000000000000004">
      <c r="A97" s="43" t="s">
        <v>3842</v>
      </c>
      <c r="B97" s="6" t="str">
        <f>IFERROR(VLOOKUP(A97,MapGrantsTbl[Short Name], 1, FALSE),IFERROR(VLOOKUP(A97,MapGrantsTbl[Other Map Grant Name],1,FALSE),""))</f>
        <v>BEAUTIFUL CRAFT</v>
      </c>
      <c r="C97" s="6" t="s">
        <v>4919</v>
      </c>
      <c r="D97" s="6" t="str">
        <f>IF(ISBLANK(C97),"",IFERROR(RIGHT(C97,LEN(C97)-FIND(",",C97)) &amp; " " &amp; LEFT(C97,1) &amp; LOWER(MID(C97,2, FIND(",",C97)-2)),""))</f>
        <v xml:space="preserve"> Richard Shipley</v>
      </c>
      <c r="E97" s="81" t="s">
        <v>4618</v>
      </c>
      <c r="F97" s="81" t="str">
        <f>RIGHT(E97,4)</f>
        <v>1751</v>
      </c>
      <c r="G97" s="81" t="str">
        <f>IF(ISBLANK(E97),"",F97&amp;"-"&amp;RIGHT("00" &amp; SUBSTITUTE(LEFT(E97,2),"/",""),2))</f>
        <v>1751-11</v>
      </c>
      <c r="H97" s="6" t="s">
        <v>3559</v>
      </c>
      <c r="I97" s="6" t="str">
        <f>IFERROR(RIGHT(H97,LEN(H97)-FIND(",",H97)) &amp; " " &amp; LEFT(H97,1) &amp; LOWER(MID(H97,2, FIND(",",H97)-2)),"")</f>
        <v xml:space="preserve"> William  Glann</v>
      </c>
      <c r="J97" s="6" t="str">
        <f>H97</f>
        <v xml:space="preserve">GLANN, William </v>
      </c>
      <c r="K97" s="6" t="s">
        <v>3742</v>
      </c>
      <c r="L97" s="8" t="str">
        <f>RIGHT(K97,4)</f>
        <v>1751</v>
      </c>
      <c r="M97" s="146" t="str">
        <f>IF(ISBLANK(K97),"",L97&amp;"-"&amp;
IF(LEFT(K97,3)="Feb","02",
IF(LEFT(K97,3)="Mar","03",
IF(LEFT(K97,3)="Apr","04",
IF(LEFT(K97,3)="May","05",
IF(LEFT(K97,3)="Jun","06",
IF(LEFT(K97,3)="Jul","07",
IF(LEFT(K97,3)="Aug","08",
IF(LEFT(K97,3)="Sep","09",
IF(LEFT(K97,3)="Oct","10",
IF(LEFT(K97,3)="Nov","11",
IF(LEFT(K97,3)="Dec","12","01"))))))))))))</f>
        <v>1751-11</v>
      </c>
      <c r="N97" s="34" t="s">
        <v>3961</v>
      </c>
      <c r="O97" s="8" t="s">
        <v>3959</v>
      </c>
      <c r="P97" s="8" t="s">
        <v>136</v>
      </c>
      <c r="Q97" s="8">
        <v>50</v>
      </c>
      <c r="R97" s="6" t="s">
        <v>5068</v>
      </c>
      <c r="S97" s="34" t="s">
        <v>4279</v>
      </c>
      <c r="T97" s="34" t="str">
        <f>V97</f>
        <v>Beautiful Craft</v>
      </c>
      <c r="U97" s="34"/>
      <c r="V97" s="35" t="s">
        <v>4292</v>
      </c>
      <c r="W97" s="30" t="s">
        <v>11242</v>
      </c>
      <c r="X97" s="34"/>
      <c r="Y97" s="18" t="str">
        <f>IFERROR(LEFT(J97, FIND(",",J97)-1),"")</f>
        <v>GLANN</v>
      </c>
      <c r="Z97" s="24" t="s">
        <v>4469</v>
      </c>
      <c r="AA97" s="24" t="str">
        <f>IF(ISBLANK(E97),"","Surveyed "&amp;E97)  &amp; IF(ISBLANK(C97),"", " by " &amp;TRIM(D97)) &amp; IF(ISBLANK(E97),"","; ") &amp; IF(ISBLANK(K97),"","Patented in " &amp; K97)  &amp; IF(ISBLANK(H97),"", " by " &amp; TRIM(I97)) &amp; IF(ISBLANK(Q97),"",IF(Q97=0,""," for " &amp; Q97 &amp; " acres")) &amp; IF(ISBLANK(S97),""," repatented as " &amp; S97) &amp; IF(ISBLANK(R97),"", "; " &amp; R97) &amp; IF(ISBLANK(X97),"", ".  " &amp; X97&amp;".")</f>
        <v>Surveyed 11/15/1751 by Richard Shipley; Patented in Nov 1751 by William Glann for 50 acres repatented as Chestnut Hill; "on the head drafts of Snowdens River", starting "on the west side of a draft of Snowdens River known by the name of the White Marsh fork"</v>
      </c>
      <c r="AB97" s="52" t="str">
        <f>IF(IFERROR(FIND("-",A97),0)=0,SUBSTITUTE(A97,"'",""),SUBSTITUTE(LEFT(A97,FIND("-",A97)-2),"'",""))</f>
        <v>BEAUTIFUL CRAFT</v>
      </c>
      <c r="AC97" s="55" t="str">
        <f>SUBSTITUTE(A97,"'","")</f>
        <v>BEAUTIFUL CRAFT</v>
      </c>
      <c r="AD97" s="52" t="str">
        <f>IFERROR(VLOOKUP(A97,MapGrantsTbl[], 5, FALSE),"")</f>
        <v>1751</v>
      </c>
      <c r="AE97" s="52" t="str">
        <f>IF(L97=AD97,"Y", IF(LEFT(AD97,1)&lt;&gt;"1","","N"))</f>
        <v>Y</v>
      </c>
      <c r="AF97" s="52" t="str">
        <f>IFERROR(VLOOKUP(A97,MapGrantsTbl[], 3, FALSE),"")</f>
        <v>Surveyed 11/15/1751 by Richard Shipley; Patented in Nov 1751 by William Glann for 50 acres repatented as Chestnut Hill; "on the head drafts of Snowdens River", starting "on the west side of a draft of Snowdens River known by the name of the White Marsh fork"</v>
      </c>
      <c r="AG97" s="52" t="str">
        <f>IF(AA97=AF97,"Y", IF(LEN(LEFT(AF97,4))&lt;&gt;4,"","N"))</f>
        <v>Y</v>
      </c>
      <c r="AH97" s="52" t="s">
        <v>78</v>
      </c>
      <c r="AI97" s="52"/>
      <c r="AJ97" s="71"/>
      <c r="AK97" s="71"/>
      <c r="AL97" s="71">
        <v>0</v>
      </c>
      <c r="AM97" s="71">
        <f>IFERROR(VLOOKUP(A97,Platted[],2,FALSE),"")</f>
        <v>577</v>
      </c>
      <c r="AN97" s="52"/>
      <c r="AO97" s="52"/>
      <c r="AP97" s="52"/>
      <c r="AQ97" s="52" t="str">
        <f>IFERROR(VLOOKUP(A97,MapGrantsTbl[], 5, FALSE),"")</f>
        <v>1751</v>
      </c>
      <c r="AR97" s="52" t="str">
        <f>IF(L97=AQ97,"Y", IF(LEN(LEFT(AQ97,4))&lt;&gt;4,"","N"))</f>
        <v>Y</v>
      </c>
      <c r="AS97" s="52" t="str">
        <f>IFERROR(VLOOKUP(A97,MapGrantsTbl[],3, FALSE),"")</f>
        <v>Surveyed 11/15/1751 by Richard Shipley; Patented in Nov 1751 by William Glann for 50 acres repatented as Chestnut Hill; "on the head drafts of Snowdens River", starting "on the west side of a draft of Snowdens River known by the name of the White Marsh fork"</v>
      </c>
      <c r="AT97" s="52" t="str">
        <f>IF(AA97=AS97,"Y", IF(LEN(LEFT(AS97,4))&lt;&gt;4,"","N"))</f>
        <v>Y</v>
      </c>
      <c r="AU97" s="52" t="str">
        <f>IFERROR(VLOOKUP(A97,MapGrantsTbl[],5, FALSE),"")</f>
        <v>1751</v>
      </c>
      <c r="AV97" s="52" t="str">
        <f>IF(L97=AU97,"Y", IF(LEN(LEFT(AU97,4))&lt;&gt;4,"","N"))</f>
        <v>Y</v>
      </c>
    </row>
    <row r="98" spans="1:48" ht="57.6" x14ac:dyDescent="0.55000000000000004">
      <c r="A98" s="43" t="s">
        <v>8490</v>
      </c>
      <c r="B98" s="6" t="str">
        <f>IFERROR(VLOOKUP(A98,MapGrantsTbl[Short Name], 1, FALSE),IFERROR(VLOOKUP(A98,MapGrantsTbl[Other Map Grant Name],1,FALSE),""))</f>
        <v>BELLS CHANCE</v>
      </c>
      <c r="C98" s="6" t="s">
        <v>4105</v>
      </c>
      <c r="D98" s="6" t="str">
        <f>IF(ISBLANK(C98),"",IFERROR(RIGHT(C98,LEN(C98)-FIND(",",C98)) &amp; " " &amp; LEFT(C98,1) &amp; LOWER(MID(C98,2, FIND(",",C98)-2)),""))</f>
        <v xml:space="preserve"> Henry Ridgely</v>
      </c>
      <c r="E98" s="81" t="s">
        <v>11875</v>
      </c>
      <c r="F98" s="81" t="str">
        <f>RIGHT(E98,4)</f>
        <v>1733</v>
      </c>
      <c r="G98" s="81" t="str">
        <f>IF(ISBLANK(E98),"",F98&amp;"-"&amp;RIGHT("00" &amp; SUBSTITUTE(LEFT(E98,2),"/",""),2))</f>
        <v>1733-01</v>
      </c>
      <c r="H98" s="6" t="s">
        <v>3560</v>
      </c>
      <c r="I98" s="6" t="str">
        <f>IFERROR(RIGHT(H98,LEN(H98)-FIND(",",H98)) &amp; " " &amp; LEFT(H98,1) &amp; LOWER(MID(H98,2, FIND(",",H98)-2)),"")</f>
        <v xml:space="preserve"> Peter  Bell</v>
      </c>
      <c r="J98" s="6" t="str">
        <f>H98</f>
        <v xml:space="preserve">BELL, Peter </v>
      </c>
      <c r="K98" s="6" t="s">
        <v>3781</v>
      </c>
      <c r="L98" s="8" t="str">
        <f>RIGHT(K98,4)</f>
        <v>1734</v>
      </c>
      <c r="M98" s="146" t="str">
        <f>IF(ISBLANK(K98),"",L98&amp;"-"&amp;
IF(LEFT(K98,3)="Feb","02",
IF(LEFT(K98,3)="Mar","03",
IF(LEFT(K98,3)="Apr","04",
IF(LEFT(K98,3)="May","05",
IF(LEFT(K98,3)="Jun","06",
IF(LEFT(K98,3)="Jul","07",
IF(LEFT(K98,3)="Aug","08",
IF(LEFT(K98,3)="Sep","09",
IF(LEFT(K98,3)="Oct","10",
IF(LEFT(K98,3)="Nov","11",
IF(LEFT(K98,3)="Dec","12","01"))))))))))))</f>
        <v>1734-06</v>
      </c>
      <c r="N98" s="34" t="s">
        <v>3961</v>
      </c>
      <c r="O98" s="8" t="s">
        <v>3959</v>
      </c>
      <c r="P98" s="8" t="s">
        <v>136</v>
      </c>
      <c r="Q98" s="8">
        <v>100</v>
      </c>
      <c r="R98" s="6" t="s">
        <v>5085</v>
      </c>
      <c r="S98" s="34"/>
      <c r="T98" s="34" t="str">
        <f>V98</f>
        <v>Bells Chance</v>
      </c>
      <c r="U98" s="34"/>
      <c r="V98" s="30" t="s">
        <v>8917</v>
      </c>
      <c r="W98" s="30" t="s">
        <v>11874</v>
      </c>
      <c r="X98" s="34"/>
      <c r="Y98" s="18" t="str">
        <f>IFERROR(LEFT(J98, FIND(",",J98)-1),"")</f>
        <v>BELL</v>
      </c>
      <c r="Z98" s="24" t="s">
        <v>4470</v>
      </c>
      <c r="AA98" s="24" t="str">
        <f>IF(ISBLANK(E98),"","Surveyed "&amp;E98)  &amp; IF(ISBLANK(C98),"", " by " &amp;TRIM(D98)) &amp; IF(ISBLANK(E98),"","; ") &amp; IF(ISBLANK(K98),"","Patented in " &amp; K98)  &amp; IF(ISBLANK(H98),"", " by " &amp; TRIM(I98)) &amp; IF(ISBLANK(Q98),"",IF(Q98=0,""," for " &amp; Q98 &amp; " acres")) &amp; IF(ISBLANK(S98),""," repatented as " &amp; S98) &amp; IF(ISBLANK(R98),"", "; " &amp; R98) &amp; IF(ISBLANK(X98),"", ".  " &amp; X98&amp;".")</f>
        <v>Surveyed 1/10/1733 by Henry Ridgely; Patented in Jun 1734 by Peter Bell for 100 acres; "on a place called Elkridge adoining to a tract of land originally called Stephens forrest"</v>
      </c>
      <c r="AB98" s="52" t="str">
        <f>IF(IFERROR(FIND("-",A98),0)=0,SUBSTITUTE(A98,"'",""),SUBSTITUTE(LEFT(A98,FIND("-",A98)-2),"'",""))</f>
        <v>BELLS CHANCE</v>
      </c>
      <c r="AC98" s="55" t="str">
        <f>SUBSTITUTE(A98,"'","")</f>
        <v>BELLS CHANCE</v>
      </c>
      <c r="AD98" s="52" t="str">
        <f>IFERROR(VLOOKUP(A98,MapGrantsTbl[], 5, FALSE),"")</f>
        <v>1733</v>
      </c>
      <c r="AE98" s="52" t="str">
        <f>IF(L98=AD98,"Y", IF(LEFT(AD98,1)&lt;&gt;"1","","N"))</f>
        <v>N</v>
      </c>
      <c r="AF98" s="52" t="str">
        <f>IFERROR(VLOOKUP(A98,MapGrantsTbl[], 3, FALSE),"")</f>
        <v>Surveyed 1/10/1733 by Henry Ridgely; Patented in Jun 1734 by Peter Bell for 100 acres; "on a place called Elkridge adoining to a tract of land originally called Stephens forrest"</v>
      </c>
      <c r="AG98" s="52" t="str">
        <f>IF(AA98=AF98,"Y", IF(LEN(LEFT(AF98,4))&lt;&gt;4,"","N"))</f>
        <v>Y</v>
      </c>
      <c r="AH98" s="52" t="s">
        <v>11992</v>
      </c>
      <c r="AI98" s="52"/>
      <c r="AJ98" s="71"/>
      <c r="AK98" s="71"/>
      <c r="AL98" s="71"/>
      <c r="AM98" s="71">
        <f>IFERROR(VLOOKUP(A98,Platted[],2,FALSE),"")</f>
        <v>446</v>
      </c>
      <c r="AN98" s="52"/>
      <c r="AO98" s="52"/>
      <c r="AP98" s="52"/>
      <c r="AQ98" s="52" t="str">
        <f>IFERROR(VLOOKUP(A98,MapGrantsTbl[], 5, FALSE),"")</f>
        <v>1733</v>
      </c>
      <c r="AR98" s="52" t="str">
        <f>IF(L98=AQ98,"Y", IF(LEN(LEFT(AQ98,4))&lt;&gt;4,"","N"))</f>
        <v>N</v>
      </c>
      <c r="AS98" s="52" t="str">
        <f>IFERROR(VLOOKUP(A98,MapGrantsTbl[],3, FALSE),"")</f>
        <v>Surveyed 1/10/1733 by Henry Ridgely; Patented in Jun 1734 by Peter Bell for 100 acres; "on a place called Elkridge adoining to a tract of land originally called Stephens forrest"</v>
      </c>
      <c r="AT98" s="52" t="str">
        <f>IF(AA98=AS98,"Y", IF(LEN(LEFT(AS98,4))&lt;&gt;4,"","N"))</f>
        <v>Y</v>
      </c>
      <c r="AU98" s="52" t="str">
        <f>IFERROR(VLOOKUP(A98,MapGrantsTbl[],5, FALSE),"")</f>
        <v>1733</v>
      </c>
      <c r="AV98" s="52" t="str">
        <f>IF(L98=AU98,"Y", IF(LEN(LEFT(AU98,4))&lt;&gt;4,"","N"))</f>
        <v>N</v>
      </c>
    </row>
    <row r="99" spans="1:48" ht="57.6" x14ac:dyDescent="0.55000000000000004">
      <c r="A99" s="43" t="s">
        <v>8491</v>
      </c>
      <c r="B99" s="6" t="str">
        <f>IFERROR(VLOOKUP(A99,MapGrantsTbl[Short Name], 1, FALSE),IFERROR(VLOOKUP(A99,MapGrantsTbl[Other Map Grant Name],1,FALSE),""))</f>
        <v>BELTS CHANCE</v>
      </c>
      <c r="C99" s="6" t="s">
        <v>5622</v>
      </c>
      <c r="D99" s="6" t="str">
        <f>IF(ISBLANK(C99),"",IFERROR(RIGHT(C99,LEN(C99)-FIND(",",C99)) &amp; " " &amp; LEFT(C99,1) &amp; LOWER(MID(C99,2, FIND(",",C99)-2)),""))</f>
        <v xml:space="preserve"> John Dorsey</v>
      </c>
      <c r="E99" s="81" t="s">
        <v>11916</v>
      </c>
      <c r="F99" s="81" t="str">
        <f>RIGHT(E99,4)</f>
        <v>1720</v>
      </c>
      <c r="G99" s="81" t="str">
        <f>IF(ISBLANK(E99),"",F99&amp;"-"&amp;RIGHT("00" &amp; SUBSTITUTE(LEFT(E99,2),"/",""),2))</f>
        <v>1720-03</v>
      </c>
      <c r="H99" s="6" t="s">
        <v>3561</v>
      </c>
      <c r="I99" s="6" t="str">
        <f>IFERROR(RIGHT(H99,LEN(H99)-FIND(",",H99)) &amp; " " &amp; LEFT(H99,1) &amp; LOWER(MID(H99,2, FIND(",",H99)-2)),"")</f>
        <v xml:space="preserve"> Benjamin  Belt</v>
      </c>
      <c r="J99" s="6" t="str">
        <f>H99</f>
        <v xml:space="preserve">BELT, Benjamin </v>
      </c>
      <c r="K99" s="6" t="s">
        <v>5230</v>
      </c>
      <c r="L99" s="8" t="str">
        <f>RIGHT(K99,4)</f>
        <v>1723</v>
      </c>
      <c r="M99" s="146" t="str">
        <f>IF(ISBLANK(K99),"",L99&amp;"-"&amp;
IF(LEFT(K99,3)="Feb","02",
IF(LEFT(K99,3)="Mar","03",
IF(LEFT(K99,3)="Apr","04",
IF(LEFT(K99,3)="May","05",
IF(LEFT(K99,3)="Jun","06",
IF(LEFT(K99,3)="Jul","07",
IF(LEFT(K99,3)="Aug","08",
IF(LEFT(K99,3)="Sep","09",
IF(LEFT(K99,3)="Oct","10",
IF(LEFT(K99,3)="Nov","11",
IF(LEFT(K99,3)="Dec","12","01"))))))))))))</f>
        <v>1723-07</v>
      </c>
      <c r="N99" s="34" t="s">
        <v>5668</v>
      </c>
      <c r="O99" s="8" t="s">
        <v>3959</v>
      </c>
      <c r="P99" s="8" t="s">
        <v>136</v>
      </c>
      <c r="Q99" s="8">
        <v>232</v>
      </c>
      <c r="R99" s="6" t="s">
        <v>5625</v>
      </c>
      <c r="S99" s="34" t="s">
        <v>4119</v>
      </c>
      <c r="T99" s="34" t="str">
        <f>V99</f>
        <v>Belts Chance</v>
      </c>
      <c r="U99" s="34" t="s">
        <v>5259</v>
      </c>
      <c r="V99" s="35" t="s">
        <v>8127</v>
      </c>
      <c r="W99" s="30" t="s">
        <v>11917</v>
      </c>
      <c r="X99" s="34"/>
      <c r="Y99" s="18" t="str">
        <f>IFERROR(LEFT(J99, FIND(",",J99)-1),"")</f>
        <v>BELT</v>
      </c>
      <c r="Z99" s="24" t="s">
        <v>4471</v>
      </c>
      <c r="AA99" s="24" t="str">
        <f>IF(ISBLANK(E99),"","Surveyed "&amp;E99)  &amp; IF(ISBLANK(C99),"", " by " &amp;TRIM(D99)) &amp; IF(ISBLANK(E99),"","; ") &amp; IF(ISBLANK(K99),"","Patented in " &amp; K99)  &amp; IF(ISBLANK(H99),"", " by " &amp; TRIM(I99)) &amp; IF(ISBLANK(Q99),"",IF(Q99=0,""," for " &amp; Q99 &amp; " acres")) &amp; IF(ISBLANK(S99),""," repatented as " &amp; S99) &amp; IF(ISBLANK(R99),"", "; " &amp; R99) &amp; IF(ISBLANK(X99),"", ".  " &amp; X99&amp;".")</f>
        <v>Surveyed 3/1/1720 by John Dorsey; Patented in Jul 1723 by Benjamin Belt for 232 acres repatented as Woodford; Baltimore County "on the south side of the main falls of Patapsco River"</v>
      </c>
      <c r="AB99" s="52" t="str">
        <f>IF(IFERROR(FIND("-",A99),0)=0,SUBSTITUTE(A99,"'",""),SUBSTITUTE(LEFT(A99,FIND("-",A99)-2),"'",""))</f>
        <v>BELTS CHANCE</v>
      </c>
      <c r="AC99" s="55" t="str">
        <f>SUBSTITUTE(A99,"'","")</f>
        <v>BELTS CHANCE</v>
      </c>
      <c r="AD99" s="52" t="str">
        <f>IFERROR(VLOOKUP(A99,MapGrantsTbl[], 5, FALSE),"")</f>
        <v>1720</v>
      </c>
      <c r="AE99" s="52" t="str">
        <f>IF(L99=AD99,"Y", IF(LEFT(AD99,1)&lt;&gt;"1","","N"))</f>
        <v>N</v>
      </c>
      <c r="AF99" s="52" t="str">
        <f>IFERROR(VLOOKUP(A99,MapGrantsTbl[], 3, FALSE),"")</f>
        <v>Surveyed 3/1/1720 by John Dorsey; Patented in Jul 1723 by Benjamin Belt for 232 acres repatented as Woodford; Baltimore County "on the south side of the main falls of Patapsco River"</v>
      </c>
      <c r="AG99" s="52" t="str">
        <f>IF(AA99=AF99,"Y", IF(LEN(LEFT(AF99,4))&lt;&gt;4,"","N"))</f>
        <v>Y</v>
      </c>
      <c r="AH99" s="52" t="s">
        <v>198</v>
      </c>
      <c r="AI99" s="52"/>
      <c r="AJ99" s="71"/>
      <c r="AK99" s="71"/>
      <c r="AL99" s="71">
        <v>-4</v>
      </c>
      <c r="AM99" s="71">
        <f>IFERROR(VLOOKUP(A99,Platted[],2,FALSE),"")</f>
        <v>291</v>
      </c>
      <c r="AN99" s="52"/>
      <c r="AO99" s="52"/>
      <c r="AP99" s="52"/>
      <c r="AQ99" s="52" t="str">
        <f>IFERROR(VLOOKUP(A99,MapGrantsTbl[], 5, FALSE),"")</f>
        <v>1720</v>
      </c>
      <c r="AR99" s="52" t="str">
        <f>IF(L99=AQ99,"Y", IF(LEN(LEFT(AQ99,4))&lt;&gt;4,"","N"))</f>
        <v>N</v>
      </c>
      <c r="AS99" s="52" t="str">
        <f>IFERROR(VLOOKUP(A99,MapGrantsTbl[],3, FALSE),"")</f>
        <v>Surveyed 3/1/1720 by John Dorsey; Patented in Jul 1723 by Benjamin Belt for 232 acres repatented as Woodford; Baltimore County "on the south side of the main falls of Patapsco River"</v>
      </c>
      <c r="AT99" s="52" t="str">
        <f>IF(AA99=AS99,"Y", IF(LEN(LEFT(AS99,4))&lt;&gt;4,"","N"))</f>
        <v>Y</v>
      </c>
      <c r="AU99" s="52" t="str">
        <f>IFERROR(VLOOKUP(A99,MapGrantsTbl[],5, FALSE),"")</f>
        <v>1720</v>
      </c>
      <c r="AV99" s="52" t="str">
        <f>IF(L99=AU99,"Y", IF(LEN(LEFT(AU99,4))&lt;&gt;4,"","N"))</f>
        <v>N</v>
      </c>
    </row>
    <row r="100" spans="1:48" ht="86.4" x14ac:dyDescent="0.55000000000000004">
      <c r="A100" s="43" t="s">
        <v>8492</v>
      </c>
      <c r="B100" s="6" t="str">
        <f>IFERROR(VLOOKUP(A100,MapGrantsTbl[Short Name], 1, FALSE),IFERROR(VLOOKUP(A100,MapGrantsTbl[Other Map Grant Name],1,FALSE),""))</f>
        <v>BELTS HILLS</v>
      </c>
      <c r="C100" s="6" t="s">
        <v>5622</v>
      </c>
      <c r="D100" s="6" t="str">
        <f>IF(ISBLANK(C100),"",IFERROR(RIGHT(C100,LEN(C100)-FIND(",",C100)) &amp; " " &amp; LEFT(C100,1) &amp; LOWER(MID(C100,2, FIND(",",C100)-2)),""))</f>
        <v xml:space="preserve"> John Dorsey</v>
      </c>
      <c r="E100" s="81" t="s">
        <v>10608</v>
      </c>
      <c r="F100" s="81" t="str">
        <f>RIGHT(E100,4)</f>
        <v>1719</v>
      </c>
      <c r="G100" s="81" t="str">
        <f>IF(ISBLANK(E100),"",F100&amp;"-"&amp;RIGHT("00" &amp; SUBSTITUTE(LEFT(E100,2),"/",""),2))</f>
        <v>1719-03</v>
      </c>
      <c r="H100" s="6" t="s">
        <v>5624</v>
      </c>
      <c r="I100" s="6" t="str">
        <f>IFERROR(RIGHT(H100,LEN(H100)-FIND(",",H100)) &amp; " " &amp; LEFT(H100,1) &amp; LOWER(MID(H100,2, FIND(",",H100)-2)),"")</f>
        <v xml:space="preserve"> John Belt</v>
      </c>
      <c r="J100" s="6" t="s">
        <v>3561</v>
      </c>
      <c r="K100" s="6" t="s">
        <v>5230</v>
      </c>
      <c r="L100" s="8" t="str">
        <f>RIGHT(K100,4)</f>
        <v>1723</v>
      </c>
      <c r="M100" s="146" t="str">
        <f>IF(ISBLANK(K100),"",L100&amp;"-"&amp;
IF(LEFT(K100,3)="Feb","02",
IF(LEFT(K100,3)="Mar","03",
IF(LEFT(K100,3)="Apr","04",
IF(LEFT(K100,3)="May","05",
IF(LEFT(K100,3)="Jun","06",
IF(LEFT(K100,3)="Jul","07",
IF(LEFT(K100,3)="Aug","08",
IF(LEFT(K100,3)="Sep","09",
IF(LEFT(K100,3)="Oct","10",
IF(LEFT(K100,3)="Nov","11",
IF(LEFT(K100,3)="Dec","12","01"))))))))))))</f>
        <v>1723-07</v>
      </c>
      <c r="N100" s="34" t="s">
        <v>5668</v>
      </c>
      <c r="O100" s="8" t="s">
        <v>3959</v>
      </c>
      <c r="P100" s="8" t="s">
        <v>136</v>
      </c>
      <c r="Q100" s="8">
        <v>800</v>
      </c>
      <c r="R100" s="6" t="s">
        <v>5626</v>
      </c>
      <c r="S100" s="34"/>
      <c r="T100" s="34" t="str">
        <f>V100</f>
        <v>Belts Hills</v>
      </c>
      <c r="U100" s="34"/>
      <c r="V100" s="30" t="s">
        <v>8140</v>
      </c>
      <c r="W100" s="30" t="s">
        <v>10609</v>
      </c>
      <c r="X100" s="34"/>
      <c r="Y100" s="18" t="str">
        <f>IFERROR(LEFT(J100, FIND(",",J100)-1),"")</f>
        <v>BELT</v>
      </c>
      <c r="Z100" s="24" t="s">
        <v>4471</v>
      </c>
      <c r="AA100" s="24" t="str">
        <f>IF(ISBLANK(E100),"","Surveyed "&amp;E100)  &amp; IF(ISBLANK(C100),"", " by " &amp;TRIM(D100)) &amp; IF(ISBLANK(E100),"","; ") &amp; IF(ISBLANK(K100),"","Patented in " &amp; K100)  &amp; IF(ISBLANK(H100),"", " by " &amp; TRIM(I100)) &amp; IF(ISBLANK(Q100),"",IF(Q100=0,""," for " &amp; Q100 &amp; " acres")) &amp; IF(ISBLANK(S100),""," repatented as " &amp; S100) &amp; IF(ISBLANK(R100),"", "; " &amp; R100) &amp; IF(ISBLANK(X100),"", ".  " &amp; X100&amp;".")</f>
        <v>Surveyed 3/22/1719 by John Dorsey; Patented in Jul 1723 by John Belt for 800 acres; Baltimore County "on the south side the main falls of the Patapsco River", Vachel Dorsey inherited 790 acres located at or near Hood's Mill from his father John and his mother Honor Elder from her father John Elder according to J. D. Warfield.</v>
      </c>
      <c r="AB100" s="52" t="str">
        <f>IF(IFERROR(FIND("-",A100),0)=0,SUBSTITUTE(A100,"'",""),SUBSTITUTE(LEFT(A100,FIND("-",A100)-2),"'",""))</f>
        <v>BELTS HILLS</v>
      </c>
      <c r="AC100" s="55" t="str">
        <f>SUBSTITUTE(A100,"'","")</f>
        <v>BELTS HILLS</v>
      </c>
      <c r="AD100" s="52" t="str">
        <f>IFERROR(VLOOKUP(A100,MapGrantsTbl[], 5, FALSE),"")</f>
        <v>1719</v>
      </c>
      <c r="AE100" s="52" t="str">
        <f>IF(L100=AD100,"Y", IF(LEFT(AD100,1)&lt;&gt;"1","","N"))</f>
        <v>N</v>
      </c>
      <c r="AF100" s="52" t="str">
        <f>IFERROR(VLOOKUP(A100,MapGrantsTbl[], 3, FALSE),"")</f>
        <v>Surveyed 3/22/1719 by John Dorsey; Patented in Jul 1723 by John Belt for 800 acres; Baltimore County "on the south side the main falls of the Patapsco River", Vachel Dorsey inherited 790 acres located at or near Hood's Mill from his father John and his mother Honor Elder from her father John Elder according to J. D. Warfield.</v>
      </c>
      <c r="AG100" s="52" t="str">
        <f>IF(AA100=AF100,"Y", IF(LEN(LEFT(AF100,4))&lt;&gt;4,"","N"))</f>
        <v>Y</v>
      </c>
      <c r="AH100" s="52" t="s">
        <v>198</v>
      </c>
      <c r="AI100" s="52"/>
      <c r="AJ100" s="71"/>
      <c r="AK100" s="71"/>
      <c r="AL100" s="71">
        <v>-6</v>
      </c>
      <c r="AM100" s="71">
        <f>IFERROR(VLOOKUP(A100,Platted[],2,FALSE),"")</f>
        <v>81</v>
      </c>
      <c r="AN100" s="52"/>
      <c r="AO100" s="52"/>
      <c r="AP100" s="52"/>
      <c r="AQ100" s="52" t="str">
        <f>IFERROR(VLOOKUP(A100,MapGrantsTbl[], 5, FALSE),"")</f>
        <v>1719</v>
      </c>
      <c r="AR100" s="52" t="str">
        <f>IF(L100=AQ100,"Y", IF(LEN(LEFT(AQ100,4))&lt;&gt;4,"","N"))</f>
        <v>N</v>
      </c>
      <c r="AS100" s="52" t="str">
        <f>IFERROR(VLOOKUP(A100,MapGrantsTbl[],3, FALSE),"")</f>
        <v>Surveyed 3/22/1719 by John Dorsey; Patented in Jul 1723 by John Belt for 800 acres; Baltimore County "on the south side the main falls of the Patapsco River", Vachel Dorsey inherited 790 acres located at or near Hood's Mill from his father John and his mother Honor Elder from her father John Elder according to J. D. Warfield.</v>
      </c>
      <c r="AT100" s="52" t="str">
        <f>IF(AA100=AS100,"Y", IF(LEN(LEFT(AS100,4))&lt;&gt;4,"","N"))</f>
        <v>Y</v>
      </c>
      <c r="AU100" s="52" t="str">
        <f>IFERROR(VLOOKUP(A100,MapGrantsTbl[],5, FALSE),"")</f>
        <v>1719</v>
      </c>
      <c r="AV100" s="52" t="str">
        <f>IF(L100=AU100,"Y", IF(LEN(LEFT(AU100,4))&lt;&gt;4,"","N"))</f>
        <v>N</v>
      </c>
    </row>
    <row r="101" spans="1:48" ht="86.4" x14ac:dyDescent="0.55000000000000004">
      <c r="A101" s="43" t="s">
        <v>8493</v>
      </c>
      <c r="B101" s="47" t="str">
        <f>IFERROR(VLOOKUP(A101,MapGrantsTbl[Short Name], 1, FALSE),IFERROR(VLOOKUP(A101,MapGrantsTbl[Other Map Grant Name],1,FALSE),""))</f>
        <v>BELTS POINT</v>
      </c>
      <c r="C101" s="46" t="s">
        <v>5622</v>
      </c>
      <c r="D101" s="46" t="str">
        <f>IF(ISBLANK(C101),"",IFERROR(RIGHT(C101,LEN(C101)-FIND(",",C101)) &amp; " " &amp; LEFT(C101,1) &amp; LOWER(MID(C101,2, FIND(",",C101)-2)),""))</f>
        <v xml:space="preserve"> John Dorsey</v>
      </c>
      <c r="E101" s="81" t="s">
        <v>11901</v>
      </c>
      <c r="F101" s="82" t="str">
        <f>RIGHT(E101,4)</f>
        <v>1719</v>
      </c>
      <c r="G101" s="82" t="str">
        <f>IF(ISBLANK(E101),"",F101&amp;"-"&amp;RIGHT("00" &amp; SUBSTITUTE(LEFT(E101,2),"/",""),2))</f>
        <v>1719-01</v>
      </c>
      <c r="H101" s="46" t="s">
        <v>5624</v>
      </c>
      <c r="I101" s="46" t="str">
        <f>IFERROR(RIGHT(H101,LEN(H101)-FIND(",",H101)) &amp; " " &amp; LEFT(H101,1) &amp; LOWER(MID(H101,2, FIND(",",H101)-2)),"")</f>
        <v xml:space="preserve"> John Belt</v>
      </c>
      <c r="J101" s="47" t="str">
        <f>H101</f>
        <v>BELT, John</v>
      </c>
      <c r="K101" s="46" t="s">
        <v>5229</v>
      </c>
      <c r="L101" s="42" t="str">
        <f>RIGHT(K101,4)</f>
        <v>1725</v>
      </c>
      <c r="M101" s="143" t="str">
        <f>IF(ISBLANK(K101),"",L101&amp;"-"&amp;
IF(LEFT(K101,3)="Feb","02",
IF(LEFT(K101,3)="Mar","03",
IF(LEFT(K101,3)="Apr","04",
IF(LEFT(K101,3)="May","05",
IF(LEFT(K101,3)="Jun","06",
IF(LEFT(K101,3)="Jul","07",
IF(LEFT(K101,3)="Aug","08",
IF(LEFT(K101,3)="Sep","09",
IF(LEFT(K101,3)="Oct","10",
IF(LEFT(K101,3)="Nov","11",
IF(LEFT(K101,3)="Dec","12","01"))))))))))))</f>
        <v>1725-07</v>
      </c>
      <c r="N101" s="44" t="s">
        <v>5668</v>
      </c>
      <c r="O101" s="43" t="s">
        <v>3959</v>
      </c>
      <c r="P101" s="43" t="s">
        <v>136</v>
      </c>
      <c r="Q101" s="43">
        <v>112</v>
      </c>
      <c r="R101" s="46" t="s">
        <v>7337</v>
      </c>
      <c r="S101" s="44"/>
      <c r="T101" s="45" t="str">
        <f>V101</f>
        <v>Belts Point</v>
      </c>
      <c r="U101" s="44"/>
      <c r="V101" s="35" t="s">
        <v>8918</v>
      </c>
      <c r="W101" s="35" t="s">
        <v>11902</v>
      </c>
      <c r="X101" s="34"/>
      <c r="Y101" s="45" t="str">
        <f>IFERROR(LEFT(J101, FIND(",",J101)-1),"")</f>
        <v>BELT</v>
      </c>
      <c r="Z101" s="45"/>
      <c r="AA101" s="45" t="str">
        <f>IF(ISBLANK(E101),"","Surveyed "&amp;E101)  &amp; IF(ISBLANK(C101),"", " by " &amp;TRIM(D101)) &amp; IF(ISBLANK(E101),"","; ") &amp; IF(ISBLANK(K101),"","Patented in " &amp; K101)  &amp; IF(ISBLANK(H101),"", " by " &amp; TRIM(I101)) &amp; IF(ISBLANK(Q101),"",IF(Q101=0,""," for " &amp; Q101 &amp; " acres")) &amp; IF(ISBLANK(S101),""," repatented as " &amp; S101) &amp; IF(ISBLANK(R101),"", "; " &amp; R101) &amp; IF(ISBLANK(X101),"", ".  " &amp; X101&amp;".")</f>
        <v>Surveyed 1/12/1719 by John Dorsey; Patented in Jul 1725 by John Belt for 112 acres; in Baltimore County "on the south side of Patapsco River" starting "at a point on the upper side of a run called Deep Run ? bounded oak being supposed to be the beginning tree of a tract of land called Cusicks Forrest"</v>
      </c>
      <c r="AB101" s="45" t="str">
        <f>IF(IFERROR(FIND("-",A101),0)=0,SUBSTITUTE(A101,"'",""),SUBSTITUTE(LEFT(A101,FIND("-",A101)-2),"'",""))</f>
        <v>BELTS POINT</v>
      </c>
      <c r="AC101" s="45" t="str">
        <f>SUBSTITUTE(A101,"'","")</f>
        <v>BELTS POINT</v>
      </c>
      <c r="AD101" s="45" t="str">
        <f>IFERROR(VLOOKUP(A101,MapGrantsTbl[], 5, FALSE),"")</f>
        <v>1719</v>
      </c>
      <c r="AE101" s="45" t="str">
        <f>IF(L101=AD101,"Y", IF(LEFT(AD101,1)&lt;&gt;"1","","N"))</f>
        <v>N</v>
      </c>
      <c r="AF101" s="45" t="str">
        <f>IFERROR(VLOOKUP(A101,MapGrantsTbl[], 3, FALSE),"")</f>
        <v>Surveyed 1/12/1719 by John Dorsey; Patented in Jul 1725 by John Belt for 112 acres; in Baltimore County "on the south side of Patapsco River" starting "at a point on the upper side of a run called Deep Run ? bounded oak being supposed to be the beginning tree of a tract of land called Cusicks Forrest"</v>
      </c>
      <c r="AG101" s="45" t="str">
        <f>IF(AA101=AF101,"Y", IF(LEN(LEFT(AF101,4))&lt;&gt;4,"","N"))</f>
        <v>Y</v>
      </c>
      <c r="AH101" s="33" t="s">
        <v>47</v>
      </c>
      <c r="AI101" s="45"/>
      <c r="AJ101" s="71"/>
      <c r="AK101" s="71"/>
      <c r="AL101" s="71"/>
      <c r="AM101" s="71">
        <f>IFERROR(VLOOKUP(A101,Platted[],2,FALSE),"")</f>
        <v>450</v>
      </c>
      <c r="AN101" s="52"/>
      <c r="AO101" s="52"/>
      <c r="AP101" s="52"/>
      <c r="AQ101" s="52" t="str">
        <f>IFERROR(VLOOKUP(A101,MapGrantsTbl[], 5, FALSE),"")</f>
        <v>1719</v>
      </c>
      <c r="AR101" s="52" t="str">
        <f>IF(L101=AQ101,"Y", IF(LEN(LEFT(AQ101,4))&lt;&gt;4,"","N"))</f>
        <v>N</v>
      </c>
      <c r="AS101" s="52" t="str">
        <f>IFERROR(VLOOKUP(A101,MapGrantsTbl[],3, FALSE),"")</f>
        <v>Surveyed 1/12/1719 by John Dorsey; Patented in Jul 1725 by John Belt for 112 acres; in Baltimore County "on the south side of Patapsco River" starting "at a point on the upper side of a run called Deep Run ? bounded oak being supposed to be the beginning tree of a tract of land called Cusicks Forrest"</v>
      </c>
      <c r="AT101" s="52" t="str">
        <f>IF(AA101=AS101,"Y", IF(LEN(LEFT(AS101,4))&lt;&gt;4,"","N"))</f>
        <v>Y</v>
      </c>
      <c r="AU101" s="52" t="str">
        <f>IFERROR(VLOOKUP(A101,MapGrantsTbl[],5, FALSE),"")</f>
        <v>1719</v>
      </c>
      <c r="AV101" s="52" t="str">
        <f>IF(L101=AU101,"Y", IF(LEN(LEFT(AU101,4))&lt;&gt;4,"","N"))</f>
        <v>N</v>
      </c>
    </row>
    <row r="102" spans="1:48" ht="86.4" x14ac:dyDescent="0.55000000000000004">
      <c r="A102" s="43" t="s">
        <v>8494</v>
      </c>
      <c r="B102" s="47" t="str">
        <f>IFERROR(VLOOKUP(A102,MapGrantsTbl[Short Name], 1, FALSE),IFERROR(VLOOKUP(A102,MapGrantsTbl[Other Map Grant Name],1,FALSE),""))</f>
        <v>BENJAMINS ADDITION</v>
      </c>
      <c r="C102" s="46" t="s">
        <v>4919</v>
      </c>
      <c r="D102" s="46" t="str">
        <f>IF(ISBLANK(C102),"",IFERROR(RIGHT(C102,LEN(C102)-FIND(",",C102)) &amp; " " &amp; LEFT(C102,1) &amp; LOWER(MID(C102,2, FIND(",",C102)-2)),""))</f>
        <v xml:space="preserve"> Richard Shipley</v>
      </c>
      <c r="E102" s="126" t="s">
        <v>11582</v>
      </c>
      <c r="F102" s="81" t="str">
        <f>RIGHT(E102,4)</f>
        <v>1752</v>
      </c>
      <c r="G102" s="81" t="str">
        <f>IF(ISBLANK(E102),"",F102&amp;"-"&amp;RIGHT("00" &amp; SUBSTITUTE(LEFT(E102,2),"/",""),2))</f>
        <v>1752-03</v>
      </c>
      <c r="H102" s="46" t="s">
        <v>6653</v>
      </c>
      <c r="I102" s="46" t="str">
        <f>IFERROR(RIGHT(H102,LEN(H102)-FIND(",",H102)) &amp; " " &amp; LEFT(H102,1) &amp; LOWER(MID(H102,2, FIND(",",H102)-2)),"")</f>
        <v xml:space="preserve"> Benjamin Howard</v>
      </c>
      <c r="J102" s="47" t="str">
        <f>H102</f>
        <v>HOWARD, Benjamin</v>
      </c>
      <c r="K102" s="46" t="s">
        <v>3826</v>
      </c>
      <c r="L102" s="42" t="str">
        <f>RIGHT(K102,4)</f>
        <v>1753</v>
      </c>
      <c r="M102" s="143" t="str">
        <f>IF(ISBLANK(K102),"",L102&amp;"-"&amp;
IF(LEFT(K102,3)="Feb","02",
IF(LEFT(K102,3)="Mar","03",
IF(LEFT(K102,3)="Apr","04",
IF(LEFT(K102,3)="May","05",
IF(LEFT(K102,3)="Jun","06",
IF(LEFT(K102,3)="Jul","07",
IF(LEFT(K102,3)="Aug","08",
IF(LEFT(K102,3)="Sep","09",
IF(LEFT(K102,3)="Oct","10",
IF(LEFT(K102,3)="Nov","11",
IF(LEFT(K102,3)="Dec","12","01"))))))))))))</f>
        <v>1753-08</v>
      </c>
      <c r="N102" s="44" t="s">
        <v>3961</v>
      </c>
      <c r="O102" s="43" t="s">
        <v>3959</v>
      </c>
      <c r="P102" s="43" t="s">
        <v>3970</v>
      </c>
      <c r="Q102" s="43">
        <v>505</v>
      </c>
      <c r="R102" s="46" t="s">
        <v>6860</v>
      </c>
      <c r="S102" s="44"/>
      <c r="T102" s="45" t="s">
        <v>8822</v>
      </c>
      <c r="U102" s="44"/>
      <c r="V102" s="35" t="s">
        <v>8919</v>
      </c>
      <c r="W102" s="35" t="s">
        <v>11583</v>
      </c>
      <c r="X102" s="34"/>
      <c r="Y102" s="45" t="str">
        <f>IFERROR(LEFT(J102, FIND(",",J102)-1),"")</f>
        <v>HOWARD</v>
      </c>
      <c r="Z102" s="45"/>
      <c r="AA102" s="45" t="str">
        <f>IF(ISBLANK(E102),"","Surveyed "&amp;E102)  &amp; IF(ISBLANK(C102),"", " by " &amp;TRIM(D102)) &amp; IF(ISBLANK(E102),"","; ") &amp; IF(ISBLANK(K102),"","Patented in " &amp; K102)  &amp; IF(ISBLANK(H102),"", " by " &amp; TRIM(I102)) &amp; IF(ISBLANK(Q102),"",IF(Q102=0,""," for " &amp; Q102 &amp; " acres")) &amp; IF(ISBLANK(S102),""," repatented as " &amp; S102) &amp; IF(ISBLANK(R102),"", "; " &amp; R102) &amp; IF(ISBLANK(X102),"", ".  " &amp; X102&amp;".")</f>
        <v>Surveyed 3/6/1752 by Richard Shipley; Patented in Aug 1753 by Benjamin Howard for 505 acres; Resurvey of Goose Neck, Addition To Goose Neck, and Dorsey's Grove</v>
      </c>
      <c r="AB102" s="45" t="str">
        <f>IF(IFERROR(FIND("-",A102),0)=0,SUBSTITUTE(A102,"'",""),SUBSTITUTE(LEFT(A102,FIND("-",A102)-2),"'",""))</f>
        <v>BENJAMINS ADDITION</v>
      </c>
      <c r="AC102" s="45" t="str">
        <f>SUBSTITUTE(A102,"'","")</f>
        <v>BENJAMINS ADDITION</v>
      </c>
      <c r="AD102" s="52" t="str">
        <f>IFERROR(VLOOKUP(A102,MapGrantsTbl[], 5, FALSE),"")</f>
        <v>1752</v>
      </c>
      <c r="AE102" s="52" t="str">
        <f>IF(L102=AD102,"Y", IF(LEFT(AD102,1)&lt;&gt;"1","","N"))</f>
        <v>N</v>
      </c>
      <c r="AF102" s="52" t="str">
        <f>IFERROR(VLOOKUP(A102,MapGrantsTbl[], 3, FALSE),"")</f>
        <v>Surveyed 3/6/1752 by Richard Shipley; Patented in Aug 1753 by Benjamin Howard for 505 acres; Resurvey of Goose Neck, Addition To Goose Neck, and Dorsey's Grove</v>
      </c>
      <c r="AG102" s="52" t="str">
        <f>IF(AA102=AF102,"Y", IF(LEN(LEFT(AF102,4))&lt;&gt;4,"","N"))</f>
        <v>Y</v>
      </c>
      <c r="AH102" s="52" t="s">
        <v>396</v>
      </c>
      <c r="AI102" s="52" t="s">
        <v>9154</v>
      </c>
      <c r="AJ102" s="52" t="s">
        <v>11686</v>
      </c>
      <c r="AK102" s="52" t="s">
        <v>11690</v>
      </c>
      <c r="AL102" s="71">
        <v>-5</v>
      </c>
      <c r="AM102" s="71">
        <f>IFERROR(VLOOKUP(A102,Platted[],2,FALSE),"")</f>
        <v>142</v>
      </c>
      <c r="AN102" s="52"/>
      <c r="AO102" s="52"/>
      <c r="AP102" s="52"/>
      <c r="AQ102" s="52" t="str">
        <f>IFERROR(VLOOKUP(A102,MapGrantsTbl[], 5, FALSE),"")</f>
        <v>1752</v>
      </c>
      <c r="AR102" s="52" t="str">
        <f>IF(L102=AQ102,"Y", IF(LEN(LEFT(AQ102,4))&lt;&gt;4,"","N"))</f>
        <v>N</v>
      </c>
      <c r="AS102" s="52" t="str">
        <f>IFERROR(VLOOKUP(A102,MapGrantsTbl[],3, FALSE),"")</f>
        <v>Surveyed 3/6/1752 by Richard Shipley; Patented in Aug 1753 by Benjamin Howard for 505 acres; Resurvey of Goose Neck, Addition To Goose Neck, and Dorsey's Grove</v>
      </c>
      <c r="AT102" s="52" t="str">
        <f>IF(AA102=AS102,"Y", IF(LEN(LEFT(AS102,4))&lt;&gt;4,"","N"))</f>
        <v>Y</v>
      </c>
      <c r="AU102" s="52" t="str">
        <f>IFERROR(VLOOKUP(A102,MapGrantsTbl[],5, FALSE),"")</f>
        <v>1752</v>
      </c>
      <c r="AV102" s="52" t="str">
        <f>IF(L102=AU102,"Y", IF(LEN(LEFT(AU102,4))&lt;&gt;4,"","N"))</f>
        <v>N</v>
      </c>
    </row>
    <row r="103" spans="1:48" ht="57.6" x14ac:dyDescent="0.55000000000000004">
      <c r="A103" s="68" t="s">
        <v>8495</v>
      </c>
      <c r="B103" s="73" t="str">
        <f>IFERROR(VLOOKUP(A103,MapGrantsTbl[Short Name], 1, FALSE),IFERROR(VLOOKUP(A103,MapGrantsTbl[Other Map Grant Name],1,FALSE),""))</f>
        <v>BENJAMINS LOT</v>
      </c>
      <c r="C103" s="74" t="s">
        <v>7796</v>
      </c>
      <c r="D103" s="74" t="str">
        <f>IF(ISBLANK(C103),"",IFERROR(RIGHT(C103,LEN(C103)-FIND(",",C103)) &amp; " " &amp; LEFT(C103,1) &amp; LOWER(MID(C103,2, FIND(",",C103)-2)),""))</f>
        <v xml:space="preserve"> James Stoddert</v>
      </c>
      <c r="E103" s="81" t="s">
        <v>10937</v>
      </c>
      <c r="F103" s="81" t="str">
        <f>RIGHT(E103,4)</f>
        <v>1725</v>
      </c>
      <c r="G103" s="81" t="str">
        <f>IF(ISBLANK(E103),"",F103&amp;"-"&amp;RIGHT("00" &amp; SUBSTITUTE(LEFT(E103,2),"/",""),2))</f>
        <v>1725-04</v>
      </c>
      <c r="H103" s="74" t="s">
        <v>3612</v>
      </c>
      <c r="I103" s="74" t="str">
        <f>IFERROR(RIGHT(H103,LEN(H103)-FIND(",",H103)) &amp; " " &amp; LEFT(H103,1) &amp; LOWER(MID(H103,2, FIND(",",H103)-2)),"")</f>
        <v xml:space="preserve"> Thomas  Bordley</v>
      </c>
      <c r="J103" s="73" t="str">
        <f>H103</f>
        <v xml:space="preserve">BORDLEY, Thomas </v>
      </c>
      <c r="K103" s="74" t="s">
        <v>5913</v>
      </c>
      <c r="L103" s="67" t="str">
        <f>RIGHT(K103,4)</f>
        <v>1725</v>
      </c>
      <c r="M103" s="148" t="str">
        <f>IF(ISBLANK(K103),"",L103&amp;"-"&amp;
IF(LEFT(K103,3)="Feb","02",
IF(LEFT(K103,3)="Mar","03",
IF(LEFT(K103,3)="Apr","04",
IF(LEFT(K103,3)="May","05",
IF(LEFT(K103,3)="Jun","06",
IF(LEFT(K103,3)="Jul","07",
IF(LEFT(K103,3)="Aug","08",
IF(LEFT(K103,3)="Sep","09",
IF(LEFT(K103,3)="Oct","10",
IF(LEFT(K103,3)="Nov","11",
IF(LEFT(K103,3)="Dec","12","01"))))))))))))</f>
        <v>1725-09</v>
      </c>
      <c r="N103" s="69" t="s">
        <v>4060</v>
      </c>
      <c r="O103" s="68" t="s">
        <v>4060</v>
      </c>
      <c r="P103" s="68" t="s">
        <v>136</v>
      </c>
      <c r="Q103" s="68">
        <v>516</v>
      </c>
      <c r="R103" s="74" t="s">
        <v>7822</v>
      </c>
      <c r="S103" s="69" t="s">
        <v>7825</v>
      </c>
      <c r="T103" s="33" t="s">
        <v>8778</v>
      </c>
      <c r="U103" s="69"/>
      <c r="V103" s="35" t="s">
        <v>8006</v>
      </c>
      <c r="W103" s="35" t="s">
        <v>10936</v>
      </c>
      <c r="X103" s="34"/>
      <c r="Y103" s="70" t="str">
        <f>IFERROR(LEFT(J103, FIND(",",J103)-1),"")</f>
        <v>BORDLEY</v>
      </c>
      <c r="Z103" s="70"/>
      <c r="AA103" s="70" t="str">
        <f>IF(ISBLANK(E103),"","Surveyed "&amp;E103)  &amp; IF(ISBLANK(C103),"", " by " &amp;TRIM(D103)) &amp; IF(ISBLANK(E103),"","; ") &amp; IF(ISBLANK(K103),"","Patented in " &amp; K103)  &amp; IF(ISBLANK(H103),"", " by " &amp; TRIM(I103)) &amp; IF(ISBLANK(Q103),"",IF(Q103=0,""," for " &amp; Q103 &amp; " acres")) &amp; IF(ISBLANK(S103),""," repatented as " &amp; S103) &amp; IF(ISBLANK(R103),"", "; " &amp; R103) &amp; IF(ISBLANK(X103),"", ".  " &amp; X103&amp;".")</f>
        <v>Surveyed 4/8/1725 by James Stoddert; Patented in Sep 1725 by Thomas Bordley for 516 acres repatented as Fredericks Grove; Beginning northeast of John And Sarah (John Philburn?)</v>
      </c>
      <c r="AB103" s="70" t="str">
        <f>IF(IFERROR(FIND("-",A103),0)=0,SUBSTITUTE(A103,"'",""),SUBSTITUTE(LEFT(A103,FIND("-",A103)-2),"'",""))</f>
        <v>BENJAMINS LOT</v>
      </c>
      <c r="AC103" s="70" t="str">
        <f>SUBSTITUTE(A103,"'","")</f>
        <v>BENJAMINS LOT</v>
      </c>
      <c r="AD103" s="70" t="str">
        <f>IFERROR(VLOOKUP(A103,MapGrantsTbl[], 5, FALSE),"")</f>
        <v>1725</v>
      </c>
      <c r="AE103" s="70" t="str">
        <f>IF(L103=AD103,"Y", IF(LEFT(AD103,1)&lt;&gt;"1","","N"))</f>
        <v>Y</v>
      </c>
      <c r="AF103" s="70" t="str">
        <f>IFERROR(VLOOKUP(A103,MapGrantsTbl[], 3, FALSE),"")</f>
        <v>Surveyed 4/8/1725 by James Stoddert; Patented in Sep 1725 by Thomas Bordley for 516 acres repatented as Fredericks Grove; Beginning northeast of John And Sarah (John Philburn?)</v>
      </c>
      <c r="AG103" s="70" t="str">
        <f>IF(AA103=AF103,"Y", IF(LEN(LEFT(AF103,4))&lt;&gt;4,"","N"))</f>
        <v>Y</v>
      </c>
      <c r="AH103" s="33" t="s">
        <v>11488</v>
      </c>
      <c r="AI103" s="70"/>
      <c r="AJ103" s="70"/>
      <c r="AK103" s="70"/>
      <c r="AL103" s="71">
        <v>-2</v>
      </c>
      <c r="AM103" s="71">
        <f>IFERROR(VLOOKUP(A103,Platted[],2,FALSE),"")</f>
        <v>135</v>
      </c>
      <c r="AN103" s="52"/>
      <c r="AO103" s="52"/>
      <c r="AP103" s="52"/>
      <c r="AQ103" s="52" t="str">
        <f>IFERROR(VLOOKUP(A103,MapGrantsTbl[], 5, FALSE),"")</f>
        <v>1725</v>
      </c>
      <c r="AR103" s="52" t="str">
        <f>IF(L103=AQ103,"Y", IF(LEN(LEFT(AQ103,4))&lt;&gt;4,"","N"))</f>
        <v>Y</v>
      </c>
      <c r="AS103" s="52" t="str">
        <f>IFERROR(VLOOKUP(A103,MapGrantsTbl[],3, FALSE),"")</f>
        <v>Surveyed 4/8/1725 by James Stoddert; Patented in Sep 1725 by Thomas Bordley for 516 acres repatented as Fredericks Grove; Beginning northeast of John And Sarah (John Philburn?)</v>
      </c>
      <c r="AT103" s="52" t="str">
        <f>IF(AA103=AS103,"Y", IF(LEN(LEFT(AS103,4))&lt;&gt;4,"","N"))</f>
        <v>Y</v>
      </c>
      <c r="AU103" s="52" t="str">
        <f>IFERROR(VLOOKUP(A103,MapGrantsTbl[],5, FALSE),"")</f>
        <v>1725</v>
      </c>
      <c r="AV103" s="52" t="str">
        <f>IF(L103=AU103,"Y", IF(LEN(LEFT(AU103,4))&lt;&gt;4,"","N"))</f>
        <v>Y</v>
      </c>
    </row>
    <row r="104" spans="1:48" ht="57.6" x14ac:dyDescent="0.55000000000000004">
      <c r="A104" s="43" t="s">
        <v>8496</v>
      </c>
      <c r="B104" s="6" t="str">
        <f>IFERROR(VLOOKUP(A104,MapGrantsTbl[Short Name], 1, FALSE),IFERROR(VLOOKUP(A104,MapGrantsTbl[Other Map Grant Name],1,FALSE),""))</f>
        <v>BENS DELIGHT</v>
      </c>
      <c r="C104" s="6" t="s">
        <v>4926</v>
      </c>
      <c r="D104" s="6" t="str">
        <f>IF(ISBLANK(C104),"",IFERROR(RIGHT(C104,LEN(C104)-FIND(",",C104)) &amp; " " &amp; LEFT(C104,1) &amp; LOWER(MID(C104,2, FIND(",",C104)-2)),""))</f>
        <v xml:space="preserve"> Joshua Griffith</v>
      </c>
      <c r="E104" s="81" t="s">
        <v>4701</v>
      </c>
      <c r="F104" s="81" t="str">
        <f>RIGHT(E104,4)</f>
        <v>1763</v>
      </c>
      <c r="G104" s="81" t="str">
        <f>IF(ISBLANK(E104),"",F104&amp;"-"&amp;RIGHT("00" &amp; SUBSTITUTE(LEFT(E104,2),"/",""),2))</f>
        <v>1763-12</v>
      </c>
      <c r="H104" s="6" t="s">
        <v>3562</v>
      </c>
      <c r="I104" s="6" t="str">
        <f>IFERROR(RIGHT(H104,LEN(H104)-FIND(",",H104)) &amp; " " &amp; LEFT(H104,1) &amp; LOWER(MID(H104,2, FIND(",",H104)-2)),"")</f>
        <v xml:space="preserve"> Henry  Griffith</v>
      </c>
      <c r="J104" s="6" t="str">
        <f>H104</f>
        <v xml:space="preserve">GRIFFITH, Henry </v>
      </c>
      <c r="K104" s="6" t="s">
        <v>3743</v>
      </c>
      <c r="L104" s="8" t="str">
        <f>RIGHT(K104,4)</f>
        <v>1763</v>
      </c>
      <c r="M104" s="146" t="str">
        <f>IF(ISBLANK(K104),"",L104&amp;"-"&amp;
IF(LEFT(K104,3)="Feb","02",
IF(LEFT(K104,3)="Mar","03",
IF(LEFT(K104,3)="Apr","04",
IF(LEFT(K104,3)="May","05",
IF(LEFT(K104,3)="Jun","06",
IF(LEFT(K104,3)="Jul","07",
IF(LEFT(K104,3)="Aug","08",
IF(LEFT(K104,3)="Sep","09",
IF(LEFT(K104,3)="Oct","10",
IF(LEFT(K104,3)="Nov","11",
IF(LEFT(K104,3)="Dec","12","01"))))))))))))</f>
        <v>1763-12</v>
      </c>
      <c r="N104" s="34" t="s">
        <v>3961</v>
      </c>
      <c r="O104" s="8" t="s">
        <v>3959</v>
      </c>
      <c r="P104" s="8" t="s">
        <v>136</v>
      </c>
      <c r="Q104" s="8">
        <v>46</v>
      </c>
      <c r="R104" s="26" t="s">
        <v>5012</v>
      </c>
      <c r="S104" s="34" t="s">
        <v>3529</v>
      </c>
      <c r="T104" s="26" t="str">
        <f>V104</f>
        <v>Bens Delight</v>
      </c>
      <c r="U104" s="34"/>
      <c r="V104" s="35" t="s">
        <v>7951</v>
      </c>
      <c r="W104" s="35" t="s">
        <v>10687</v>
      </c>
      <c r="X104" s="34"/>
      <c r="Y104" s="18" t="str">
        <f>IFERROR(LEFT(J104, FIND(",",J104)-1),"")</f>
        <v>GRIFFITH</v>
      </c>
      <c r="Z104" s="24" t="s">
        <v>4437</v>
      </c>
      <c r="AA104" s="24" t="str">
        <f>IF(ISBLANK(E104),"","Surveyed "&amp;E104)  &amp; IF(ISBLANK(C104),"", " by " &amp;TRIM(D104)) &amp; IF(ISBLANK(E104),"","; ") &amp; IF(ISBLANK(K104),"","Patented in " &amp; K104)  &amp; IF(ISBLANK(H104),"", " by " &amp; TRIM(I104)) &amp; IF(ISBLANK(Q104),"",IF(Q104=0,""," for " &amp; Q104 &amp; " acres")) &amp; IF(ISBLANK(S104),""," repatented as " &amp; S104) &amp; IF(ISBLANK(R104),"", "; " &amp; R104) &amp; IF(ISBLANK(X104),"", ".  " &amp; X104&amp;".")</f>
        <v>Surveyed 12/7/1763 by Joshua Griffith; Patented in Dec 1763 by Henry Griffith for 46 acres repatented as Three Brothers; "near the main branch of Patuxent River and on the west side", adjoining Hoods Hall</v>
      </c>
      <c r="AB104" s="52" t="str">
        <f>IF(IFERROR(FIND("-",A104),0)=0,SUBSTITUTE(A104,"'",""),SUBSTITUTE(LEFT(A104,FIND("-",A104)-2),"'",""))</f>
        <v>BENS DELIGHT</v>
      </c>
      <c r="AC104" s="55" t="str">
        <f>SUBSTITUTE(A104,"'","")</f>
        <v>BENS DELIGHT</v>
      </c>
      <c r="AD104" s="52" t="str">
        <f>IFERROR(VLOOKUP(A104,MapGrantsTbl[], 5, FALSE),"")</f>
        <v>1763</v>
      </c>
      <c r="AE104" s="52" t="str">
        <f>IF(L104=AD104,"Y", IF(LEFT(AD104,1)&lt;&gt;"1","","N"))</f>
        <v>Y</v>
      </c>
      <c r="AF104" s="52" t="str">
        <f>IFERROR(VLOOKUP(A104,MapGrantsTbl[], 3, FALSE),"")</f>
        <v>Surveyed 12/7/1763 by Joshua Griffith; Patented in Dec 1763 by Henry Griffith for 46 acres repatented as Three Brothers; "near the main branch of Patuxent River and on the west side", adjoining Hoods Hall</v>
      </c>
      <c r="AG104" s="52" t="str">
        <f>IF(AA104=AF104,"Y", IF(LEN(LEFT(AF104,4))&lt;&gt;4,"","N"))</f>
        <v>Y</v>
      </c>
      <c r="AH104" s="52" t="s">
        <v>11989</v>
      </c>
      <c r="AI104" s="52"/>
      <c r="AJ104" s="71"/>
      <c r="AK104" s="71"/>
      <c r="AL104" s="71">
        <v>0</v>
      </c>
      <c r="AM104" s="71">
        <f>IFERROR(VLOOKUP(A104,Platted[],2,FALSE),"")</f>
        <v>583</v>
      </c>
      <c r="AN104" s="52"/>
      <c r="AO104" s="52"/>
      <c r="AP104" s="52"/>
      <c r="AQ104" s="52" t="str">
        <f>IFERROR(VLOOKUP(A104,MapGrantsTbl[], 5, FALSE),"")</f>
        <v>1763</v>
      </c>
      <c r="AR104" s="52" t="str">
        <f>IF(L104=AQ104,"Y", IF(LEN(LEFT(AQ104,4))&lt;&gt;4,"","N"))</f>
        <v>Y</v>
      </c>
      <c r="AS104" s="52" t="str">
        <f>IFERROR(VLOOKUP(A104,MapGrantsTbl[],3, FALSE),"")</f>
        <v>Surveyed 12/7/1763 by Joshua Griffith; Patented in Dec 1763 by Henry Griffith for 46 acres repatented as Three Brothers; "near the main branch of Patuxent River and on the west side", adjoining Hoods Hall</v>
      </c>
      <c r="AT104" s="52" t="str">
        <f>IF(AA104=AS104,"Y", IF(LEN(LEFT(AS104,4))&lt;&gt;4,"","N"))</f>
        <v>Y</v>
      </c>
      <c r="AU104" s="52" t="str">
        <f>IFERROR(VLOOKUP(A104,MapGrantsTbl[],5, FALSE),"")</f>
        <v>1763</v>
      </c>
      <c r="AV104" s="52" t="str">
        <f>IF(L104=AU104,"Y", IF(LEN(LEFT(AU104,4))&lt;&gt;4,"","N"))</f>
        <v>Y</v>
      </c>
    </row>
    <row r="105" spans="1:48" ht="57.6" x14ac:dyDescent="0.55000000000000004">
      <c r="A105" s="43" t="s">
        <v>8497</v>
      </c>
      <c r="B105" s="6" t="str">
        <f>IFERROR(VLOOKUP(A105,MapGrantsTbl[Short Name], 1, FALSE),IFERROR(VLOOKUP(A105,MapGrantsTbl[Other Map Grant Name],1,FALSE),""))</f>
        <v>BENS LUCK</v>
      </c>
      <c r="C105" s="6" t="s">
        <v>4105</v>
      </c>
      <c r="D105" s="6" t="str">
        <f>IF(ISBLANK(C105),"",IFERROR(RIGHT(C105,LEN(C105)-FIND(",",C105)) &amp; " " &amp; LEFT(C105,1) &amp; LOWER(MID(C105,2, FIND(",",C105)-2)),""))</f>
        <v xml:space="preserve"> Henry Ridgely</v>
      </c>
      <c r="E105" s="81" t="s">
        <v>10686</v>
      </c>
      <c r="F105" s="81" t="str">
        <f>RIGHT(E105,4)</f>
        <v>1728</v>
      </c>
      <c r="G105" s="81" t="str">
        <f>IF(ISBLANK(E105),"",F105&amp;"-"&amp;RIGHT("00" &amp; SUBSTITUTE(LEFT(E105,2),"/",""),2))</f>
        <v>1728-02</v>
      </c>
      <c r="H105" s="6" t="s">
        <v>3563</v>
      </c>
      <c r="I105" s="6" t="str">
        <f>IFERROR(RIGHT(H105,LEN(H105)-FIND(",",H105)) &amp; " " &amp; LEFT(H105,1) &amp; LOWER(MID(H105,2, FIND(",",H105)-2)),"")</f>
        <v xml:space="preserve"> Benjamin  Stevens</v>
      </c>
      <c r="J105" s="6" t="str">
        <f>H105</f>
        <v xml:space="preserve">STEVENS, Benjamin </v>
      </c>
      <c r="K105" s="6" t="s">
        <v>3744</v>
      </c>
      <c r="L105" s="8" t="str">
        <f>RIGHT(K105,4)</f>
        <v>1736</v>
      </c>
      <c r="M105" s="146" t="str">
        <f>IF(ISBLANK(K105),"",L105&amp;"-"&amp;
IF(LEFT(K105,3)="Feb","02",
IF(LEFT(K105,3)="Mar","03",
IF(LEFT(K105,3)="Apr","04",
IF(LEFT(K105,3)="May","05",
IF(LEFT(K105,3)="Jun","06",
IF(LEFT(K105,3)="Jul","07",
IF(LEFT(K105,3)="Aug","08",
IF(LEFT(K105,3)="Sep","09",
IF(LEFT(K105,3)="Oct","10",
IF(LEFT(K105,3)="Nov","11",
IF(LEFT(K105,3)="Dec","12","01"))))))))))))</f>
        <v>1736-08</v>
      </c>
      <c r="N105" s="34" t="s">
        <v>3961</v>
      </c>
      <c r="O105" s="8" t="s">
        <v>3959</v>
      </c>
      <c r="P105" s="8" t="s">
        <v>136</v>
      </c>
      <c r="Q105" s="8">
        <v>50</v>
      </c>
      <c r="R105" s="13" t="s">
        <v>5011</v>
      </c>
      <c r="S105" s="34" t="s">
        <v>3529</v>
      </c>
      <c r="T105" s="26" t="str">
        <f>V105</f>
        <v>Bens Luck</v>
      </c>
      <c r="U105" s="34"/>
      <c r="V105" s="35" t="s">
        <v>7946</v>
      </c>
      <c r="W105" s="35" t="s">
        <v>10685</v>
      </c>
      <c r="X105" s="34"/>
      <c r="Y105" s="18" t="str">
        <f>IFERROR(LEFT(J105, FIND(",",J105)-1),"")</f>
        <v>STEVENS</v>
      </c>
      <c r="Z105" s="24" t="s">
        <v>4437</v>
      </c>
      <c r="AA105" s="24" t="str">
        <f>IF(ISBLANK(E105),"","Surveyed "&amp;E105)  &amp; IF(ISBLANK(C105),"", " by " &amp;TRIM(D105)) &amp; IF(ISBLANK(E105),"","; ") &amp; IF(ISBLANK(K105),"","Patented in " &amp; K105)  &amp; IF(ISBLANK(H105),"", " by " &amp; TRIM(I105)) &amp; IF(ISBLANK(Q105),"",IF(Q105=0,""," for " &amp; Q105 &amp; " acres")) &amp; IF(ISBLANK(S105),""," repatented as " &amp; S105) &amp; IF(ISBLANK(R105),"", "; " &amp; R105) &amp; IF(ISBLANK(X105),"", ".  " &amp; X105&amp;".")</f>
        <v>Surveyed 2/21/1728 by Henry Ridgely; Patented in Aug 1736 by Benjamin Stevens for 50 acres repatented as Three Brothers; "on the east side of the Patuxent River", between Pinkstone's Delight and Hoods Hall</v>
      </c>
      <c r="AB105" s="52" t="str">
        <f>IF(IFERROR(FIND("-",A105),0)=0,SUBSTITUTE(A105,"'",""),SUBSTITUTE(LEFT(A105,FIND("-",A105)-2),"'",""))</f>
        <v>BENS LUCK</v>
      </c>
      <c r="AC105" s="55" t="str">
        <f>SUBSTITUTE(A105,"'","")</f>
        <v>BENS LUCK</v>
      </c>
      <c r="AD105" s="52" t="str">
        <f>IFERROR(VLOOKUP(A105,MapGrantsTbl[], 5, FALSE),"")</f>
        <v>1728</v>
      </c>
      <c r="AE105" s="52" t="str">
        <f>IF(L105=AD105,"Y", IF(LEFT(AD105,1)&lt;&gt;"1","","N"))</f>
        <v>N</v>
      </c>
      <c r="AF105" s="52" t="str">
        <f>IFERROR(VLOOKUP(A105,MapGrantsTbl[], 3, FALSE),"")</f>
        <v>Surveyed 2/21/1728 by Henry Ridgely; Patented in Aug 1736 by Benjamin Stevens for 50 acres repatented as Three Brothers; "on the east side of the Patuxent River", between Pinkstone's Delight and Hoods Hall</v>
      </c>
      <c r="AG105" s="52" t="str">
        <f>IF(AA105=AF105,"Y", IF(LEN(LEFT(AF105,4))&lt;&gt;4,"","N"))</f>
        <v>Y</v>
      </c>
      <c r="AH105" s="52" t="s">
        <v>11989</v>
      </c>
      <c r="AI105" s="52"/>
      <c r="AJ105" s="71"/>
      <c r="AK105" s="71"/>
      <c r="AL105" s="71">
        <v>0</v>
      </c>
      <c r="AM105" s="71">
        <f>IFERROR(VLOOKUP(A105,Platted[],2,FALSE),"")</f>
        <v>549</v>
      </c>
      <c r="AN105" s="52"/>
      <c r="AO105" s="52"/>
      <c r="AP105" s="52"/>
      <c r="AQ105" s="52" t="str">
        <f>IFERROR(VLOOKUP(A105,MapGrantsTbl[], 5, FALSE),"")</f>
        <v>1728</v>
      </c>
      <c r="AR105" s="52" t="str">
        <f>IF(L105=AQ105,"Y", IF(LEN(LEFT(AQ105,4))&lt;&gt;4,"","N"))</f>
        <v>N</v>
      </c>
      <c r="AS105" s="52" t="str">
        <f>IFERROR(VLOOKUP(A105,MapGrantsTbl[],3, FALSE),"")</f>
        <v>Surveyed 2/21/1728 by Henry Ridgely; Patented in Aug 1736 by Benjamin Stevens for 50 acres repatented as Three Brothers; "on the east side of the Patuxent River", between Pinkstone's Delight and Hoods Hall</v>
      </c>
      <c r="AT105" s="52" t="str">
        <f>IF(AA105=AS105,"Y", IF(LEN(LEFT(AS105,4))&lt;&gt;4,"","N"))</f>
        <v>Y</v>
      </c>
      <c r="AU105" s="52" t="str">
        <f>IFERROR(VLOOKUP(A105,MapGrantsTbl[],5, FALSE),"")</f>
        <v>1728</v>
      </c>
      <c r="AV105" s="52" t="str">
        <f>IF(L105=AU105,"Y", IF(LEN(LEFT(AU105,4))&lt;&gt;4,"","N"))</f>
        <v>N</v>
      </c>
    </row>
    <row r="106" spans="1:48" ht="28.8" x14ac:dyDescent="0.55000000000000004">
      <c r="A106" s="43" t="s">
        <v>8498</v>
      </c>
      <c r="B106" s="6" t="str">
        <f>IFERROR(VLOOKUP(A106,MapGrantsTbl[Short Name], 1, FALSE),IFERROR(VLOOKUP(A106,MapGrantsTbl[Other Map Grant Name],1,FALSE),""))</f>
        <v>BENSONS PARK</v>
      </c>
      <c r="C106" s="6"/>
      <c r="D106" s="6" t="str">
        <f>IF(ISBLANK(C106),"",IFERROR(RIGHT(C106,LEN(C106)-FIND(",",C106)) &amp; " " &amp; LEFT(C106,1) &amp; LOWER(MID(C106,2, FIND(",",C106)-2)),""))</f>
        <v/>
      </c>
      <c r="E106" s="81"/>
      <c r="F106" s="81" t="str">
        <f>RIGHT(E106,4)</f>
        <v/>
      </c>
      <c r="G106" s="81" t="str">
        <f>IF(ISBLANK(E106),"",F106&amp;"-"&amp;RIGHT("00" &amp; SUBSTITUTE(LEFT(E106,2),"/",""),2))</f>
        <v/>
      </c>
      <c r="H106" s="6" t="s">
        <v>3564</v>
      </c>
      <c r="I106" s="6" t="str">
        <f>IFERROR(RIGHT(H106,LEN(H106)-FIND(",",H106)) &amp; " " &amp; LEFT(H106,1) &amp; LOWER(MID(H106,2, FIND(",",H106)-2)),"")</f>
        <v xml:space="preserve"> Daniel  Benson</v>
      </c>
      <c r="J106" s="6" t="str">
        <f>H106</f>
        <v xml:space="preserve">BENSON, Daniel </v>
      </c>
      <c r="K106" s="6" t="s">
        <v>5028</v>
      </c>
      <c r="L106" s="8" t="str">
        <f>RIGHT(K106,4)</f>
        <v>1696</v>
      </c>
      <c r="M106" s="146" t="str">
        <f>IF(ISBLANK(K106),"",L106&amp;"-"&amp;
IF(LEFT(K106,3)="Feb","02",
IF(LEFT(K106,3)="Mar","03",
IF(LEFT(K106,3)="Apr","04",
IF(LEFT(K106,3)="May","05",
IF(LEFT(K106,3)="Jun","06",
IF(LEFT(K106,3)="Jul","07",
IF(LEFT(K106,3)="Aug","08",
IF(LEFT(K106,3)="Sep","09",
IF(LEFT(K106,3)="Oct","10",
IF(LEFT(K106,3)="Nov","11",
IF(LEFT(K106,3)="Dec","12","01"))))))))))))</f>
        <v>1696-03</v>
      </c>
      <c r="N106" s="34"/>
      <c r="O106" s="8" t="s">
        <v>3959</v>
      </c>
      <c r="P106" s="8" t="s">
        <v>136</v>
      </c>
      <c r="Q106" s="8">
        <v>250</v>
      </c>
      <c r="R106" s="6"/>
      <c r="S106" s="34"/>
      <c r="T106" s="34" t="s">
        <v>8823</v>
      </c>
      <c r="U106" s="34"/>
      <c r="V106" s="34" t="s">
        <v>5724</v>
      </c>
      <c r="W106" s="24"/>
      <c r="X106" s="34"/>
      <c r="Y106" s="18" t="str">
        <f>IFERROR(LEFT(J106, FIND(",",J106)-1),"")</f>
        <v>BENSON</v>
      </c>
      <c r="Z106" s="24" t="s">
        <v>4474</v>
      </c>
      <c r="AA106" s="24" t="str">
        <f>IF(ISBLANK(E106),"","Surveyed "&amp;E106)  &amp; IF(ISBLANK(C106),"", " by " &amp;TRIM(D106)) &amp; IF(ISBLANK(E106),"","; ") &amp; IF(ISBLANK(K106),"","Patented in " &amp; K106)  &amp; IF(ISBLANK(H106),"", " by " &amp; TRIM(I106)) &amp; IF(ISBLANK(Q106),"",IF(Q106=0,""," for " &amp; Q106 &amp; " acres")) &amp; IF(ISBLANK(S106),""," repatented as " &amp; S106) &amp; IF(ISBLANK(R106),"", "; " &amp; R106) &amp; IF(ISBLANK(X106),"", ".  " &amp; X106&amp;".")</f>
        <v>Patented in Mar 1696 by Daniel Benson for 250 acres</v>
      </c>
      <c r="AB106" s="52" t="str">
        <f>IF(IFERROR(FIND("-",A106),0)=0,SUBSTITUTE(A106,"'",""),SUBSTITUTE(LEFT(A106,FIND("-",A106)-2),"'",""))</f>
        <v>BENSONS PARK</v>
      </c>
      <c r="AC106" s="55" t="str">
        <f>SUBSTITUTE(A106,"'","")</f>
        <v>BENSONS PARK</v>
      </c>
      <c r="AD106" s="52" t="str">
        <f>IFERROR(VLOOKUP(A106,MapGrantsTbl[], 5, FALSE),"")</f>
        <v>1696</v>
      </c>
      <c r="AE106" s="52" t="str">
        <f>IF(L106=AD106,"Y", IF(LEFT(AD106,1)&lt;&gt;"1","","N"))</f>
        <v>Y</v>
      </c>
      <c r="AF106" s="52" t="str">
        <f>IFERROR(VLOOKUP(A106,MapGrantsTbl[], 3, FALSE),"")</f>
        <v>Patented in Mar 1696 by Daniel Benson for 250 acres</v>
      </c>
      <c r="AG106" s="52" t="str">
        <f>IF(AA106=AF106,"Y", IF(LEN(LEFT(AF106,4))&lt;&gt;4,"","N"))</f>
        <v>Y</v>
      </c>
      <c r="AH106" s="52" t="s">
        <v>11990</v>
      </c>
      <c r="AI106" s="52"/>
      <c r="AJ106" s="71"/>
      <c r="AK106" s="71"/>
      <c r="AL106" s="71"/>
      <c r="AM106" s="71" t="str">
        <f>IFERROR(VLOOKUP(A106,Platted[],2,FALSE),"")</f>
        <v/>
      </c>
      <c r="AN106" s="52"/>
      <c r="AO106" s="52"/>
      <c r="AP106" s="52"/>
      <c r="AQ106" s="52" t="str">
        <f>IFERROR(VLOOKUP(A106,MapGrantsTbl[], 5, FALSE),"")</f>
        <v>1696</v>
      </c>
      <c r="AR106" s="52" t="str">
        <f>IF(L106=AQ106,"Y", IF(LEN(LEFT(AQ106,4))&lt;&gt;4,"","N"))</f>
        <v>Y</v>
      </c>
      <c r="AS106" s="52" t="str">
        <f>IFERROR(VLOOKUP(A106,MapGrantsTbl[],3, FALSE),"")</f>
        <v>Patented in Mar 1696 by Daniel Benson for 250 acres</v>
      </c>
      <c r="AT106" s="52" t="str">
        <f>IF(AA106=AS106,"Y", IF(LEN(LEFT(AS106,4))&lt;&gt;4,"","N"))</f>
        <v>Y</v>
      </c>
      <c r="AU106" s="52" t="str">
        <f>IFERROR(VLOOKUP(A106,MapGrantsTbl[],5, FALSE),"")</f>
        <v>1696</v>
      </c>
      <c r="AV106" s="52" t="str">
        <f>IF(L106=AU106,"Y", IF(LEN(LEFT(AU106,4))&lt;&gt;4,"","N"))</f>
        <v>Y</v>
      </c>
    </row>
    <row r="107" spans="1:48" ht="72" x14ac:dyDescent="0.55000000000000004">
      <c r="A107" s="43" t="s">
        <v>8499</v>
      </c>
      <c r="B107" s="31" t="str">
        <f>IFERROR(VLOOKUP(A107,MapGrantsTbl[Short Name], 1, FALSE),IFERROR(VLOOKUP(A107,MapGrantsTbl[Other Map Grant Name],1,FALSE),""))</f>
        <v>BENSONS REQUEST</v>
      </c>
      <c r="C107" s="6" t="s">
        <v>4919</v>
      </c>
      <c r="D107" s="6" t="str">
        <f>IF(ISBLANK(C107),"",IFERROR(RIGHT(C107,LEN(C107)-FIND(",",C107)) &amp; " " &amp; LEFT(C107,1) &amp; LOWER(MID(C107,2, FIND(",",C107)-2)),""))</f>
        <v xml:space="preserve"> Richard Shipley</v>
      </c>
      <c r="E107" s="81" t="s">
        <v>11844</v>
      </c>
      <c r="F107" s="81" t="str">
        <f>RIGHT(E107,4)</f>
        <v>1751</v>
      </c>
      <c r="G107" s="81" t="str">
        <f>IF(ISBLANK(E107),"",F107&amp;"-"&amp;RIGHT("00" &amp; SUBSTITUTE(LEFT(E107,2),"/",""),2))</f>
        <v>1751-10</v>
      </c>
      <c r="H107" s="6" t="s">
        <v>3676</v>
      </c>
      <c r="I107" s="6" t="str">
        <f>IFERROR(RIGHT(H107,LEN(H107)-FIND(",",H107)) &amp; " " &amp; LEFT(H107,1) &amp; LOWER(MID(H107,2, FIND(",",H107)-2)),"")</f>
        <v xml:space="preserve"> Richard  Snowden</v>
      </c>
      <c r="J107" s="31" t="str">
        <f>H107</f>
        <v xml:space="preserve">SNOWDEN, Richard </v>
      </c>
      <c r="K107" s="6" t="s">
        <v>6358</v>
      </c>
      <c r="L107" s="32" t="str">
        <f>RIGHT(K107,4)</f>
        <v>1752</v>
      </c>
      <c r="M107" s="146" t="str">
        <f>IF(ISBLANK(K107),"",L107&amp;"-"&amp;
IF(LEFT(K107,3)="Feb","02",
IF(LEFT(K107,3)="Mar","03",
IF(LEFT(K107,3)="Apr","04",
IF(LEFT(K107,3)="May","05",
IF(LEFT(K107,3)="Jun","06",
IF(LEFT(K107,3)="Jul","07",
IF(LEFT(K107,3)="Aug","08",
IF(LEFT(K107,3)="Sep","09",
IF(LEFT(K107,3)="Oct","10",
IF(LEFT(K107,3)="Nov","11",
IF(LEFT(K107,3)="Dec","12","01"))))))))))))</f>
        <v>1752-08</v>
      </c>
      <c r="N107" s="34" t="s">
        <v>3961</v>
      </c>
      <c r="O107" s="8" t="s">
        <v>3959</v>
      </c>
      <c r="P107" s="8" t="s">
        <v>3970</v>
      </c>
      <c r="Q107" s="8">
        <v>260</v>
      </c>
      <c r="R107" s="6" t="s">
        <v>5656</v>
      </c>
      <c r="S107" s="34"/>
      <c r="T107" s="34" t="s">
        <v>8824</v>
      </c>
      <c r="U107" s="34"/>
      <c r="V107" s="35" t="s">
        <v>7879</v>
      </c>
      <c r="W107" s="35" t="s">
        <v>11845</v>
      </c>
      <c r="X107" s="34"/>
      <c r="Y107" s="33" t="str">
        <f>IFERROR(LEFT(J107, FIND(",",J107)-1),"")</f>
        <v>SNOWDEN</v>
      </c>
      <c r="Z107" s="33"/>
      <c r="AA107" s="24" t="str">
        <f>IF(ISBLANK(E107),"","Surveyed "&amp;E107)  &amp; IF(ISBLANK(C107),"", " by " &amp;TRIM(D107)) &amp; IF(ISBLANK(E107),"","; ") &amp; IF(ISBLANK(K107),"","Patented in " &amp; K107)  &amp; IF(ISBLANK(H107),"", " by " &amp; TRIM(I107)) &amp; IF(ISBLANK(Q107),"",IF(Q107=0,""," for " &amp; Q107 &amp; " acres")) &amp; IF(ISBLANK(S107),""," repatented as " &amp; S107) &amp; IF(ISBLANK(R107),"", "; " &amp; R107) &amp; IF(ISBLANK(X107),"", ".  " &amp; X107&amp;".")</f>
        <v>Surveyed 10/25/1751 by Richard Shipley; Patented in Aug 1752 by Richard Snowden for 260 acres; Resurvey of Parr's Addition "in the great fork of Patuxent River", adjoining Boyce's Beginning, Bear Hill, Addition surveyed For Thomas Worthington, Scantline Lott, Athol, and Williams Lott</v>
      </c>
      <c r="AB107" s="52" t="str">
        <f>IF(IFERROR(FIND("-",A107),0)=0,SUBSTITUTE(A107,"'",""),SUBSTITUTE(LEFT(A107,FIND("-",A107)-2),"'",""))</f>
        <v>BENSONS REQUEST</v>
      </c>
      <c r="AC107" s="55" t="str">
        <f>SUBSTITUTE(A107,"'","")</f>
        <v>BENSONS REQUEST</v>
      </c>
      <c r="AD107" s="52" t="str">
        <f>IFERROR(VLOOKUP(A107,MapGrantsTbl[], 5, FALSE),"")</f>
        <v>1751</v>
      </c>
      <c r="AE107" s="52" t="str">
        <f>IF(L107=AD107,"Y", IF(LEFT(AD107,1)&lt;&gt;"1","","N"))</f>
        <v>N</v>
      </c>
      <c r="AF107" s="52" t="str">
        <f>IFERROR(VLOOKUP(A107,MapGrantsTbl[], 3, FALSE),"")</f>
        <v>Surveyed 10/25/1751 by Richard Shipley; Patented in Aug 1752 by Richard Snowden for 260 acres; Resurvey of Parr's Addition "in the great fork of Patuxent River", adjoining Boyce's Beginning, Bear Hill, Addition surveyed For Thomas Worthington, Scantline Lott, Athol, and Williams Lott</v>
      </c>
      <c r="AG107" s="52" t="str">
        <f>IF(AA107=AF107,"Y", IF(LEN(LEFT(AF107,4))&lt;&gt;4,"","N"))</f>
        <v>Y</v>
      </c>
      <c r="AH107" s="52" t="s">
        <v>11994</v>
      </c>
      <c r="AI107" s="52"/>
      <c r="AJ107" s="71"/>
      <c r="AK107" s="71"/>
      <c r="AL107" s="71">
        <v>-4</v>
      </c>
      <c r="AM107" s="71">
        <f>IFERROR(VLOOKUP(A107,Platted[],2,FALSE),"")</f>
        <v>256</v>
      </c>
      <c r="AN107" s="52"/>
      <c r="AO107" s="52"/>
      <c r="AP107" s="52"/>
      <c r="AQ107" s="52" t="str">
        <f>IFERROR(VLOOKUP(A107,MapGrantsTbl[], 5, FALSE),"")</f>
        <v>1751</v>
      </c>
      <c r="AR107" s="52" t="str">
        <f>IF(L107=AQ107,"Y", IF(LEN(LEFT(AQ107,4))&lt;&gt;4,"","N"))</f>
        <v>N</v>
      </c>
      <c r="AS107" s="52" t="str">
        <f>IFERROR(VLOOKUP(A107,MapGrantsTbl[],3, FALSE),"")</f>
        <v>Surveyed 10/25/1751 by Richard Shipley; Patented in Aug 1752 by Richard Snowden for 260 acres; Resurvey of Parr's Addition "in the great fork of Patuxent River", adjoining Boyce's Beginning, Bear Hill, Addition surveyed For Thomas Worthington, Scantline Lott, Athol, and Williams Lott</v>
      </c>
      <c r="AT107" s="52" t="str">
        <f>IF(AA107=AS107,"Y", IF(LEN(LEFT(AS107,4))&lt;&gt;4,"","N"))</f>
        <v>Y</v>
      </c>
      <c r="AU107" s="52" t="str">
        <f>IFERROR(VLOOKUP(A107,MapGrantsTbl[],5, FALSE),"")</f>
        <v>1751</v>
      </c>
      <c r="AV107" s="52" t="str">
        <f>IF(L107=AU107,"Y", IF(LEN(LEFT(AU107,4))&lt;&gt;4,"","N"))</f>
        <v>N</v>
      </c>
    </row>
    <row r="108" spans="1:48" ht="86.4" x14ac:dyDescent="0.55000000000000004">
      <c r="A108" s="43" t="s">
        <v>3843</v>
      </c>
      <c r="B108" s="6" t="str">
        <f>IFERROR(VLOOKUP(A108,MapGrantsTbl[Short Name], 1, FALSE),IFERROR(VLOOKUP(A108,MapGrantsTbl[Other Map Grant Name],1,FALSE),""))</f>
        <v>BEYOND FAR ENOUGH</v>
      </c>
      <c r="C108" s="6" t="s">
        <v>4105</v>
      </c>
      <c r="D108" s="6" t="str">
        <f>IF(ISBLANK(C108),"",IFERROR(RIGHT(C108,LEN(C108)-FIND(",",C108)) &amp; " " &amp; LEFT(C108,1) &amp; LOWER(MID(C108,2, FIND(",",C108)-2)),""))</f>
        <v xml:space="preserve"> Henry Ridgely</v>
      </c>
      <c r="E108" s="81" t="s">
        <v>4617</v>
      </c>
      <c r="F108" s="81" t="str">
        <f>RIGHT(E108,4)</f>
        <v>1729</v>
      </c>
      <c r="G108" s="81" t="str">
        <f>IF(ISBLANK(E108),"",F108&amp;"-"&amp;RIGHT("00" &amp; SUBSTITUTE(LEFT(E108,2),"/",""),2))</f>
        <v>1729-12</v>
      </c>
      <c r="H108" s="6" t="s">
        <v>3565</v>
      </c>
      <c r="I108" s="6" t="str">
        <f>IFERROR(RIGHT(H108,LEN(H108)-FIND(",",H108)) &amp; " " &amp; LEFT(H108,1) &amp; LOWER(MID(H108,2, FIND(",",H108)-2)),"")</f>
        <v xml:space="preserve"> Robert  Nelson</v>
      </c>
      <c r="J108" s="6" t="str">
        <f>H108</f>
        <v xml:space="preserve">NELSON, Robert </v>
      </c>
      <c r="K108" s="6" t="s">
        <v>3781</v>
      </c>
      <c r="L108" s="8" t="str">
        <f>RIGHT(K108,4)</f>
        <v>1734</v>
      </c>
      <c r="M108" s="146" t="str">
        <f>IF(ISBLANK(K108),"",L108&amp;"-"&amp;
IF(LEFT(K108,3)="Feb","02",
IF(LEFT(K108,3)="Mar","03",
IF(LEFT(K108,3)="Apr","04",
IF(LEFT(K108,3)="May","05",
IF(LEFT(K108,3)="Jun","06",
IF(LEFT(K108,3)="Jul","07",
IF(LEFT(K108,3)="Aug","08",
IF(LEFT(K108,3)="Sep","09",
IF(LEFT(K108,3)="Oct","10",
IF(LEFT(K108,3)="Nov","11",
IF(LEFT(K108,3)="Dec","12","01"))))))))))))</f>
        <v>1734-06</v>
      </c>
      <c r="N108" s="34" t="s">
        <v>3961</v>
      </c>
      <c r="O108" s="8" t="s">
        <v>3959</v>
      </c>
      <c r="P108" s="8" t="s">
        <v>136</v>
      </c>
      <c r="Q108" s="8">
        <v>100</v>
      </c>
      <c r="R108" s="6" t="s">
        <v>13271</v>
      </c>
      <c r="S108" s="34"/>
      <c r="T108" s="34" t="str">
        <f>V108</f>
        <v>Beyond Far Enough</v>
      </c>
      <c r="U108" s="34"/>
      <c r="V108" s="35" t="s">
        <v>4287</v>
      </c>
      <c r="W108" s="35" t="s">
        <v>10950</v>
      </c>
      <c r="X108" s="34" t="s">
        <v>9483</v>
      </c>
      <c r="Y108" s="18" t="str">
        <f>IFERROR(LEFT(J108, FIND(",",J108)-1),"")</f>
        <v>NELSON</v>
      </c>
      <c r="Z108" s="24" t="s">
        <v>4475</v>
      </c>
      <c r="AA108" s="24" t="str">
        <f>IF(ISBLANK(E108),"","Surveyed "&amp;E108)  &amp; IF(ISBLANK(C108),"", " by " &amp;TRIM(D108)) &amp; IF(ISBLANK(E108),"","; ") &amp; IF(ISBLANK(K108),"","Patented in " &amp; K108)  &amp; IF(ISBLANK(H108),"", " by " &amp; TRIM(I108)) &amp; IF(ISBLANK(Q108),"",IF(Q108=0,""," for " &amp; Q108 &amp; " acres")) &amp; IF(ISBLANK(S108),""," repatented as " &amp; S108) &amp; IF(ISBLANK(R108),"", "; " &amp; R108) &amp; IF(ISBLANK(X108),"", ".  " &amp; X108&amp;".")</f>
        <v>Surveyed 12/12/1729 by Henry Ridgely; Patented in Jun 1734 by Robert Nelson for 100 acres; "in the great fork of Patuxent River" .. "in the fork of a branch now called Hankeses Branch".  Surveyed by Henry Ridgely for Peter Hanks 12 Dec 1729 and whose heirs sold to Robert Nelson on 15 May 1734.</v>
      </c>
      <c r="AB108" s="52" t="str">
        <f>IF(IFERROR(FIND("-",A108),0)=0,SUBSTITUTE(A108,"'",""),SUBSTITUTE(LEFT(A108,FIND("-",A108)-2),"'",""))</f>
        <v>BEYOND FAR ENOUGH</v>
      </c>
      <c r="AC108" s="55" t="str">
        <f>SUBSTITUTE(A108,"'","")</f>
        <v>BEYOND FAR ENOUGH</v>
      </c>
      <c r="AD108" s="52" t="str">
        <f>IFERROR(VLOOKUP(A108,MapGrantsTbl[], 5, FALSE),"")</f>
        <v>1729</v>
      </c>
      <c r="AE108" s="52" t="str">
        <f>IF(L108=AD108,"Y", IF(LEFT(AD108,1)&lt;&gt;"1","","N"))</f>
        <v>N</v>
      </c>
      <c r="AF108" s="52" t="str">
        <f>IFERROR(VLOOKUP(A108,MapGrantsTbl[], 3, FALSE),"")</f>
        <v>Surveyed 12/12/1729 by Henry Ridgely; Patented in Jun 1734 by Robert Nelson for 100 acres; "in the great fork of Patuxent River" .. "in the fork of a branch now called Hankeses Branch".  Surveyed by Henry Ridgely for Peter Hanks 12 Dec 1729 and whose heirs sold to Robert Nelson on 15 May 1734.</v>
      </c>
      <c r="AG108" s="52" t="str">
        <f>IF(AA108=AF108,"Y", IF(LEN(LEFT(AF108,4))&lt;&gt;4,"","N"))</f>
        <v>Y</v>
      </c>
      <c r="AH108" s="52" t="s">
        <v>396</v>
      </c>
      <c r="AI108" s="52" t="s">
        <v>7819</v>
      </c>
      <c r="AJ108" s="52" t="s">
        <v>10953</v>
      </c>
      <c r="AK108" s="52"/>
      <c r="AL108" s="71">
        <v>0</v>
      </c>
      <c r="AM108" s="71">
        <f>IFERROR(VLOOKUP(A108,Platted[],2,FALSE),"")</f>
        <v>433</v>
      </c>
      <c r="AN108" s="52"/>
      <c r="AO108" s="52"/>
      <c r="AP108" s="52"/>
      <c r="AQ108" s="52" t="str">
        <f>IFERROR(VLOOKUP(A108,MapGrantsTbl[], 5, FALSE),"")</f>
        <v>1729</v>
      </c>
      <c r="AR108" s="52" t="str">
        <f>IF(L108=AQ108,"Y", IF(LEN(LEFT(AQ108,4))&lt;&gt;4,"","N"))</f>
        <v>N</v>
      </c>
      <c r="AS108" s="52" t="str">
        <f>IFERROR(VLOOKUP(A108,MapGrantsTbl[],3, FALSE),"")</f>
        <v>Surveyed 12/12/1729 by Henry Ridgely; Patented in Jun 1734 by Robert Nelson for 100 acres; "in the great fork of Patuxent River" .. "in the fork of a branch now called Hankeses Branch".  Surveyed by Henry Ridgely for Peter Hanks 12 Dec 1729 and whose heirs sold to Robert Nelson on 15 May 1734.</v>
      </c>
      <c r="AT108" s="52" t="str">
        <f>IF(AA108=AS108,"Y", IF(LEN(LEFT(AS108,4))&lt;&gt;4,"","N"))</f>
        <v>Y</v>
      </c>
      <c r="AU108" s="52" t="str">
        <f>IFERROR(VLOOKUP(A108,MapGrantsTbl[],5, FALSE),"")</f>
        <v>1729</v>
      </c>
      <c r="AV108" s="52" t="str">
        <f>IF(L108=AU108,"Y", IF(LEN(LEFT(AU108,4))&lt;&gt;4,"","N"))</f>
        <v>N</v>
      </c>
    </row>
    <row r="109" spans="1:48" ht="72" x14ac:dyDescent="0.55000000000000004">
      <c r="A109" s="43" t="s">
        <v>8500</v>
      </c>
      <c r="B109" s="6" t="str">
        <f>IFERROR(VLOOKUP(A109,MapGrantsTbl[Short Name], 1, FALSE),IFERROR(VLOOKUP(A109,MapGrantsTbl[Other Map Grant Name],1,FALSE),""))</f>
        <v>BISHOPS OUTLET</v>
      </c>
      <c r="C109" s="6" t="s">
        <v>4916</v>
      </c>
      <c r="D109" s="6" t="str">
        <f>IF(ISBLANK(C109),"",IFERROR(RIGHT(C109,LEN(C109)-FIND(",",C109)) &amp; " " &amp; LEFT(C109,1) &amp; LOWER(MID(C109,2, FIND(",",C109)-2)),""))</f>
        <v xml:space="preserve"> William Cromwell</v>
      </c>
      <c r="E109" s="81" t="s">
        <v>11555</v>
      </c>
      <c r="F109" s="81" t="str">
        <f>RIGHT(E109,4)</f>
        <v>1742</v>
      </c>
      <c r="G109" s="81" t="str">
        <f>IF(ISBLANK(E109),"",F109&amp;"-"&amp;RIGHT("00" &amp; SUBSTITUTE(LEFT(E109,2),"/",""),2))</f>
        <v>1742-09</v>
      </c>
      <c r="H109" s="6" t="s">
        <v>3566</v>
      </c>
      <c r="I109" s="6" t="str">
        <f>IFERROR(RIGHT(H109,LEN(H109)-FIND(",",H109)) &amp; " " &amp; LEFT(H109,1) &amp; LOWER(MID(H109,2, FIND(",",H109)-2)),"")</f>
        <v xml:space="preserve"> Thomas  Bishop</v>
      </c>
      <c r="J109" s="6" t="str">
        <f>H109</f>
        <v xml:space="preserve">BISHOP, Thomas </v>
      </c>
      <c r="K109" s="6" t="s">
        <v>3745</v>
      </c>
      <c r="L109" s="8" t="str">
        <f>RIGHT(K109,4)</f>
        <v>1742</v>
      </c>
      <c r="M109" s="146" t="str">
        <f>IF(ISBLANK(K109),"",L109&amp;"-"&amp;
IF(LEFT(K109,3)="Feb","02",
IF(LEFT(K109,3)="Mar","03",
IF(LEFT(K109,3)="Apr","04",
IF(LEFT(K109,3)="May","05",
IF(LEFT(K109,3)="Jun","06",
IF(LEFT(K109,3)="Jul","07",
IF(LEFT(K109,3)="Aug","08",
IF(LEFT(K109,3)="Sep","09",
IF(LEFT(K109,3)="Oct","10",
IF(LEFT(K109,3)="Nov","11",
IF(LEFT(K109,3)="Dec","12","01"))))))))))))</f>
        <v>1742-11</v>
      </c>
      <c r="N109" s="34" t="s">
        <v>3961</v>
      </c>
      <c r="O109" s="8" t="s">
        <v>3959</v>
      </c>
      <c r="P109" s="8" t="s">
        <v>136</v>
      </c>
      <c r="Q109" s="8">
        <v>84</v>
      </c>
      <c r="R109" s="6" t="s">
        <v>5294</v>
      </c>
      <c r="S109" s="34" t="s">
        <v>9511</v>
      </c>
      <c r="T109" s="34" t="str">
        <f>V109</f>
        <v>Bishops Outlet</v>
      </c>
      <c r="U109" s="34"/>
      <c r="V109" s="35" t="s">
        <v>8920</v>
      </c>
      <c r="W109" s="30" t="s">
        <v>11556</v>
      </c>
      <c r="X109" s="34"/>
      <c r="Y109" s="26" t="str">
        <f>IFERROR(LEFT(J109, FIND(",",J109)-1),"")</f>
        <v>BISHOP</v>
      </c>
      <c r="Z109" s="24" t="s">
        <v>4476</v>
      </c>
      <c r="AA109" s="24" t="str">
        <f>IF(ISBLANK(E109),"","Surveyed "&amp;E109)  &amp; IF(ISBLANK(C109),"", " by " &amp;TRIM(D109)) &amp; IF(ISBLANK(E109),"","; ") &amp; IF(ISBLANK(K109),"","Patented in " &amp; K109)  &amp; IF(ISBLANK(H109),"", " by " &amp; TRIM(I109)) &amp; IF(ISBLANK(Q109),"",IF(Q109=0,""," for " &amp; Q109 &amp; " acres")) &amp; IF(ISBLANK(S109),""," repatented as " &amp; S109) &amp; IF(ISBLANK(R109),"", "; " &amp; R109) &amp; IF(ISBLANK(X109),"", ".  " &amp; X109&amp;".")</f>
        <v>Surveyed 9/2/1742 by William Cromwell; Patented in Nov 1742 by Thomas Bishop for 84 acres repatented as Hammonds Discovery - Charles; "adjoining to a tract of land called Bishops Range" starting "close on the west side of Poplar Branch"</v>
      </c>
      <c r="AB109" s="52" t="str">
        <f>IF(IFERROR(FIND("-",A109),0)=0,SUBSTITUTE(A109,"'",""),SUBSTITUTE(LEFT(A109,FIND("-",A109)-2),"'",""))</f>
        <v>BISHOPS OUTLET</v>
      </c>
      <c r="AC109" s="55" t="str">
        <f>SUBSTITUTE(A109,"'","")</f>
        <v>BISHOPS OUTLET</v>
      </c>
      <c r="AD109" s="52" t="str">
        <f>IFERROR(VLOOKUP(A109,MapGrantsTbl[], 5, FALSE),"")</f>
        <v>1742</v>
      </c>
      <c r="AE109" s="52" t="str">
        <f>IF(L109=AD109,"Y", IF(LEFT(AD109,1)&lt;&gt;"1","","N"))</f>
        <v>Y</v>
      </c>
      <c r="AF109" s="52" t="str">
        <f>IFERROR(VLOOKUP(A109,MapGrantsTbl[], 3, FALSE),"")</f>
        <v>Surveyed 9/2/1742 by William Cromwell; Patented in Nov 1742 by Thomas Bishop for 84 acres repatented as Hammonds Discovery - Charles; "adjoining to a tract of land called Bishops Range" starting "close on the west side of Poplar Branch"</v>
      </c>
      <c r="AG109" s="52" t="str">
        <f>IF(AA109=AF109,"Y", IF(LEN(LEFT(AF109,4))&lt;&gt;4,"","N"))</f>
        <v>Y</v>
      </c>
      <c r="AH109" s="52" t="s">
        <v>234</v>
      </c>
      <c r="AI109" s="52"/>
      <c r="AJ109" s="71"/>
      <c r="AK109" s="71"/>
      <c r="AL109" s="71"/>
      <c r="AM109" s="71">
        <f>IFERROR(VLOOKUP(A109,Platted[],2,FALSE),"")</f>
        <v>478</v>
      </c>
      <c r="AN109" s="52"/>
      <c r="AO109" s="52"/>
      <c r="AP109" s="52"/>
      <c r="AQ109" s="52" t="str">
        <f>IFERROR(VLOOKUP(A109,MapGrantsTbl[], 5, FALSE),"")</f>
        <v>1742</v>
      </c>
      <c r="AR109" s="52" t="str">
        <f>IF(L109=AQ109,"Y", IF(LEN(LEFT(AQ109,4))&lt;&gt;4,"","N"))</f>
        <v>Y</v>
      </c>
      <c r="AS109" s="52" t="str">
        <f>IFERROR(VLOOKUP(A109,MapGrantsTbl[],3, FALSE),"")</f>
        <v>Surveyed 9/2/1742 by William Cromwell; Patented in Nov 1742 by Thomas Bishop for 84 acres repatented as Hammonds Discovery - Charles; "adjoining to a tract of land called Bishops Range" starting "close on the west side of Poplar Branch"</v>
      </c>
      <c r="AT109" s="52" t="str">
        <f>IF(AA109=AS109,"Y", IF(LEN(LEFT(AS109,4))&lt;&gt;4,"","N"))</f>
        <v>Y</v>
      </c>
      <c r="AU109" s="52" t="str">
        <f>IFERROR(VLOOKUP(A109,MapGrantsTbl[],5, FALSE),"")</f>
        <v>1742</v>
      </c>
      <c r="AV109" s="52" t="str">
        <f>IF(L109=AU109,"Y", IF(LEN(LEFT(AU109,4))&lt;&gt;4,"","N"))</f>
        <v>Y</v>
      </c>
    </row>
    <row r="110" spans="1:48" ht="72" x14ac:dyDescent="0.55000000000000004">
      <c r="A110" s="43" t="s">
        <v>8501</v>
      </c>
      <c r="B110" s="6" t="str">
        <f>IFERROR(VLOOKUP(A110,MapGrantsTbl[Short Name], 1, FALSE),IFERROR(VLOOKUP(A110,MapGrantsTbl[Other Map Grant Name],1,FALSE),""))</f>
        <v>BISHOPS RANGE</v>
      </c>
      <c r="C110" s="6" t="s">
        <v>4916</v>
      </c>
      <c r="D110" s="6" t="str">
        <f>IF(ISBLANK(C110),"",IFERROR(RIGHT(C110,LEN(C110)-FIND(",",C110)) &amp; " " &amp; LEFT(C110,1) &amp; LOWER(MID(C110,2, FIND(",",C110)-2)),""))</f>
        <v xml:space="preserve"> William Cromwell</v>
      </c>
      <c r="E110" s="81" t="s">
        <v>11132</v>
      </c>
      <c r="F110" s="81" t="str">
        <f>RIGHT(E110,4)</f>
        <v>1741</v>
      </c>
      <c r="G110" s="81" t="str">
        <f>IF(ISBLANK(E110),"",F110&amp;"-"&amp;RIGHT("00" &amp; SUBSTITUTE(LEFT(E110,2),"/",""),2))</f>
        <v>1741-04</v>
      </c>
      <c r="H110" s="6" t="s">
        <v>3566</v>
      </c>
      <c r="I110" s="6" t="str">
        <f>IFERROR(RIGHT(H110,LEN(H110)-FIND(",",H110)) &amp; " " &amp; LEFT(H110,1) &amp; LOWER(MID(H110,2, FIND(",",H110)-2)),"")</f>
        <v xml:space="preserve"> Thomas  Bishop</v>
      </c>
      <c r="J110" s="6" t="str">
        <f>H110</f>
        <v xml:space="preserve">BISHOP, Thomas </v>
      </c>
      <c r="K110" s="6" t="s">
        <v>3746</v>
      </c>
      <c r="L110" s="8" t="str">
        <f>RIGHT(K110,4)</f>
        <v>1741</v>
      </c>
      <c r="M110" s="146" t="str">
        <f>IF(ISBLANK(K110),"",L110&amp;"-"&amp;
IF(LEFT(K110,3)="Feb","02",
IF(LEFT(K110,3)="Mar","03",
IF(LEFT(K110,3)="Apr","04",
IF(LEFT(K110,3)="May","05",
IF(LEFT(K110,3)="Jun","06",
IF(LEFT(K110,3)="Jul","07",
IF(LEFT(K110,3)="Aug","08",
IF(LEFT(K110,3)="Sep","09",
IF(LEFT(K110,3)="Oct","10",
IF(LEFT(K110,3)="Nov","11",
IF(LEFT(K110,3)="Dec","12","01"))))))))))))</f>
        <v>1741-11</v>
      </c>
      <c r="N110" s="34" t="s">
        <v>3961</v>
      </c>
      <c r="O110" s="8" t="s">
        <v>3959</v>
      </c>
      <c r="P110" s="8" t="s">
        <v>136</v>
      </c>
      <c r="Q110" s="8">
        <v>171</v>
      </c>
      <c r="R110" s="6" t="s">
        <v>5295</v>
      </c>
      <c r="S110" s="34" t="s">
        <v>9511</v>
      </c>
      <c r="T110" s="34" t="str">
        <f>V110</f>
        <v>Bishops Range</v>
      </c>
      <c r="U110" s="34"/>
      <c r="V110" s="35" t="s">
        <v>8921</v>
      </c>
      <c r="W110" s="30" t="s">
        <v>11557</v>
      </c>
      <c r="X110" s="34"/>
      <c r="Y110" s="18" t="str">
        <f>IFERROR(LEFT(J110, FIND(",",J110)-1),"")</f>
        <v>BISHOP</v>
      </c>
      <c r="Z110" s="24" t="s">
        <v>4476</v>
      </c>
      <c r="AA110" s="24" t="str">
        <f>IF(ISBLANK(E110),"","Surveyed "&amp;E110)  &amp; IF(ISBLANK(C110),"", " by " &amp;TRIM(D110)) &amp; IF(ISBLANK(E110),"","; ") &amp; IF(ISBLANK(K110),"","Patented in " &amp; K110)  &amp; IF(ISBLANK(H110),"", " by " &amp; TRIM(I110)) &amp; IF(ISBLANK(Q110),"",IF(Q110=0,""," for " &amp; Q110 &amp; " acres")) &amp; IF(ISBLANK(S110),""," repatented as " &amp; S110) &amp; IF(ISBLANK(R110),"", "; " &amp; R110) &amp; IF(ISBLANK(X110),"", ".  " &amp; X110&amp;".")</f>
        <v>Surveyed 4/30/1741 by William Cromwell; Patented in Nov 1741 by Thomas Bishop for 171 acres repatented as Hammonds Discovery - Charles; "on the east side of Middle River" starting on the "west side of a draft called poplar(?) draft which said draft leads into horse runn"</v>
      </c>
      <c r="AB110" s="52" t="str">
        <f>IF(IFERROR(FIND("-",A110),0)=0,SUBSTITUTE(A110,"'",""),SUBSTITUTE(LEFT(A110,FIND("-",A110)-2),"'",""))</f>
        <v>BISHOPS RANGE</v>
      </c>
      <c r="AC110" s="55" t="str">
        <f>SUBSTITUTE(A110,"'","")</f>
        <v>BISHOPS RANGE</v>
      </c>
      <c r="AD110" s="52" t="str">
        <f>IFERROR(VLOOKUP(A110,MapGrantsTbl[], 5, FALSE),"")</f>
        <v>1741</v>
      </c>
      <c r="AE110" s="52" t="str">
        <f>IF(L110=AD110,"Y", IF(LEFT(AD110,1)&lt;&gt;"1","","N"))</f>
        <v>Y</v>
      </c>
      <c r="AF110" s="52" t="str">
        <f>IFERROR(VLOOKUP(A110,MapGrantsTbl[], 3, FALSE),"")</f>
        <v>Surveyed 4/30/1741 by William Cromwell; Patented in Nov 1741 by Thomas Bishop for 171 acres repatented as Hammonds Discovery - Charles; "on the east side of Middle River" starting on the "west side of a draft called poplar(?) draft which said draft leads into horse runn"</v>
      </c>
      <c r="AG110" s="52" t="str">
        <f>IF(AA110=AF110,"Y", IF(LEN(LEFT(AF110,4))&lt;&gt;4,"","N"))</f>
        <v>Y</v>
      </c>
      <c r="AH110" s="52" t="s">
        <v>234</v>
      </c>
      <c r="AI110" s="52"/>
      <c r="AJ110" s="71"/>
      <c r="AK110" s="71"/>
      <c r="AL110" s="71"/>
      <c r="AM110" s="71">
        <f>IFERROR(VLOOKUP(A110,Platted[],2,FALSE),"")</f>
        <v>342</v>
      </c>
      <c r="AN110" s="52"/>
      <c r="AO110" s="52"/>
      <c r="AP110" s="52"/>
      <c r="AQ110" s="52" t="str">
        <f>IFERROR(VLOOKUP(A110,MapGrantsTbl[], 5, FALSE),"")</f>
        <v>1741</v>
      </c>
      <c r="AR110" s="52" t="str">
        <f>IF(L110=AQ110,"Y", IF(LEN(LEFT(AQ110,4))&lt;&gt;4,"","N"))</f>
        <v>Y</v>
      </c>
      <c r="AS110" s="52" t="str">
        <f>IFERROR(VLOOKUP(A110,MapGrantsTbl[],3, FALSE),"")</f>
        <v>Surveyed 4/30/1741 by William Cromwell; Patented in Nov 1741 by Thomas Bishop for 171 acres repatented as Hammonds Discovery - Charles; "on the east side of Middle River" starting on the "west side of a draft called poplar(?) draft which said draft leads into horse runn"</v>
      </c>
      <c r="AT110" s="52" t="str">
        <f>IF(AA110=AS110,"Y", IF(LEN(LEFT(AS110,4))&lt;&gt;4,"","N"))</f>
        <v>Y</v>
      </c>
      <c r="AU110" s="52" t="str">
        <f>IFERROR(VLOOKUP(A110,MapGrantsTbl[],5, FALSE),"")</f>
        <v>1741</v>
      </c>
      <c r="AV110" s="52" t="str">
        <f>IF(L110=AU110,"Y", IF(LEN(LEFT(AU110,4))&lt;&gt;4,"","N"))</f>
        <v>Y</v>
      </c>
    </row>
    <row r="111" spans="1:48" ht="43.2" x14ac:dyDescent="0.55000000000000004">
      <c r="A111" s="43" t="s">
        <v>3844</v>
      </c>
      <c r="B111" s="6" t="str">
        <f>IFERROR(VLOOKUP(A111,MapGrantsTbl[Short Name], 1, FALSE),IFERROR(VLOOKUP(A111,MapGrantsTbl[Other Map Grant Name],1,FALSE),""))</f>
        <v>BITE THE BITER</v>
      </c>
      <c r="C111" s="6" t="s">
        <v>5002</v>
      </c>
      <c r="D111" s="6" t="str">
        <f>IF(ISBLANK(C111),"",IFERROR(RIGHT(C111,LEN(C111)-FIND(",",C111)) &amp; " " &amp; LEFT(C111,1) &amp; LOWER(MID(C111,2, FIND(",",C111)-2)),""))</f>
        <v xml:space="preserve"> James Weems</v>
      </c>
      <c r="E111" s="81" t="s">
        <v>11539</v>
      </c>
      <c r="F111" s="81" t="str">
        <f>RIGHT(E111,4)</f>
        <v>1723</v>
      </c>
      <c r="G111" s="81" t="str">
        <f>IF(ISBLANK(E111),"",F111&amp;"-"&amp;RIGHT("00" &amp; SUBSTITUTE(LEFT(E111,2),"/",""),2))</f>
        <v>1723-06</v>
      </c>
      <c r="H111" s="6" t="s">
        <v>3567</v>
      </c>
      <c r="I111" s="6" t="str">
        <f>IFERROR(RIGHT(H111,LEN(H111)-FIND(",",H111)) &amp; " " &amp; LEFT(H111,1) &amp; LOWER(MID(H111,2, FIND(",",H111)-2)),"")</f>
        <v xml:space="preserve"> Benjamin  Gaither</v>
      </c>
      <c r="J111" s="6" t="str">
        <f>H111</f>
        <v xml:space="preserve">GAITHER, Benjamin </v>
      </c>
      <c r="K111" s="6" t="s">
        <v>3736</v>
      </c>
      <c r="L111" s="8" t="str">
        <f>RIGHT(K111,4)</f>
        <v>1725</v>
      </c>
      <c r="M111" s="146" t="str">
        <f>IF(ISBLANK(K111),"",L111&amp;"-"&amp;
IF(LEFT(K111,3)="Feb","02",
IF(LEFT(K111,3)="Mar","03",
IF(LEFT(K111,3)="Apr","04",
IF(LEFT(K111,3)="May","05",
IF(LEFT(K111,3)="Jun","06",
IF(LEFT(K111,3)="Jul","07",
IF(LEFT(K111,3)="Aug","08",
IF(LEFT(K111,3)="Sep","09",
IF(LEFT(K111,3)="Oct","10",
IF(LEFT(K111,3)="Nov","11",
IF(LEFT(K111,3)="Dec","12","01"))))))))))))</f>
        <v>1725-08</v>
      </c>
      <c r="N111" s="34" t="s">
        <v>3961</v>
      </c>
      <c r="O111" s="8" t="s">
        <v>3959</v>
      </c>
      <c r="P111" s="8" t="s">
        <v>136</v>
      </c>
      <c r="Q111" s="8">
        <v>700</v>
      </c>
      <c r="R111" s="6" t="s">
        <v>4960</v>
      </c>
      <c r="S111" s="34"/>
      <c r="T111" s="34" t="str">
        <f>V111</f>
        <v>Bite The Biter</v>
      </c>
      <c r="U111" s="34"/>
      <c r="V111" s="35" t="s">
        <v>4959</v>
      </c>
      <c r="W111" s="30" t="s">
        <v>11540</v>
      </c>
      <c r="X111" s="34"/>
      <c r="Y111" s="18" t="str">
        <f>IFERROR(LEFT(J111, FIND(",",J111)-1),"")</f>
        <v>GAITHER</v>
      </c>
      <c r="Z111" s="24" t="s">
        <v>4477</v>
      </c>
      <c r="AA111" s="24" t="str">
        <f>IF(ISBLANK(E111),"","Surveyed "&amp;E111)  &amp; IF(ISBLANK(C111),"", " by " &amp;TRIM(D111)) &amp; IF(ISBLANK(E111),"","; ") &amp; IF(ISBLANK(K111),"","Patented in " &amp; K111)  &amp; IF(ISBLANK(H111),"", " by " &amp; TRIM(I111)) &amp; IF(ISBLANK(Q111),"",IF(Q111=0,""," for " &amp; Q111 &amp; " acres")) &amp; IF(ISBLANK(S111),""," repatented as " &amp; S111) &amp; IF(ISBLANK(R111),"", "; " &amp; R111) &amp; IF(ISBLANK(X111),"", ".  " &amp; X111&amp;".")</f>
        <v>Surveyed 6/4/1723 by James Weems; Patented in Aug 1725 by Benjamin Gaither for 700 acres; "on the east side of Snowdens River of Patuxent"</v>
      </c>
      <c r="AB111" s="52" t="str">
        <f>IF(IFERROR(FIND("-",A111),0)=0,SUBSTITUTE(A111,"'",""),SUBSTITUTE(LEFT(A111,FIND("-",A111)-2),"'",""))</f>
        <v>BITE THE BITER</v>
      </c>
      <c r="AC111" s="55" t="str">
        <f>SUBSTITUTE(A111,"'","")</f>
        <v>BITE THE BITER</v>
      </c>
      <c r="AD111" s="52" t="str">
        <f>IFERROR(VLOOKUP(A111,MapGrantsTbl[], 5, FALSE),"")</f>
        <v>1723</v>
      </c>
      <c r="AE111" s="52" t="str">
        <f>IF(L111=AD111,"Y", IF(LEFT(AD111,1)&lt;&gt;"1","","N"))</f>
        <v>N</v>
      </c>
      <c r="AF111" s="52" t="str">
        <f>IFERROR(VLOOKUP(A111,MapGrantsTbl[], 3, FALSE),"")</f>
        <v>Surveyed 6/4/1723 by James Weems; Patented in Aug 1725 by Benjamin Gaither for 700 acres; "on the east side of Snowdens River of Patuxent"</v>
      </c>
      <c r="AG111" s="52" t="str">
        <f>IF(AA111=AF111,"Y", IF(LEN(LEFT(AF111,4))&lt;&gt;4,"","N"))</f>
        <v>Y</v>
      </c>
      <c r="AH111" s="52" t="s">
        <v>296</v>
      </c>
      <c r="AI111" s="52"/>
      <c r="AJ111" s="71"/>
      <c r="AK111" s="71"/>
      <c r="AL111" s="71">
        <v>-5</v>
      </c>
      <c r="AM111" s="71">
        <f>IFERROR(VLOOKUP(A111,Platted[],2,FALSE),"")</f>
        <v>88</v>
      </c>
      <c r="AN111" s="52"/>
      <c r="AO111" s="52"/>
      <c r="AP111" s="52"/>
      <c r="AQ111" s="52" t="str">
        <f>IFERROR(VLOOKUP(A111,MapGrantsTbl[], 5, FALSE),"")</f>
        <v>1723</v>
      </c>
      <c r="AR111" s="52" t="str">
        <f>IF(L111=AQ111,"Y", IF(LEN(LEFT(AQ111,4))&lt;&gt;4,"","N"))</f>
        <v>N</v>
      </c>
      <c r="AS111" s="52" t="str">
        <f>IFERROR(VLOOKUP(A111,MapGrantsTbl[],3, FALSE),"")</f>
        <v>Surveyed 6/4/1723 by James Weems; Patented in Aug 1725 by Benjamin Gaither for 700 acres; "on the east side of Snowdens River of Patuxent"</v>
      </c>
      <c r="AT111" s="52" t="str">
        <f>IF(AA111=AS111,"Y", IF(LEN(LEFT(AS111,4))&lt;&gt;4,"","N"))</f>
        <v>Y</v>
      </c>
      <c r="AU111" s="52" t="str">
        <f>IFERROR(VLOOKUP(A111,MapGrantsTbl[],5, FALSE),"")</f>
        <v>1723</v>
      </c>
      <c r="AV111" s="52" t="str">
        <f>IF(L111=AU111,"Y", IF(LEN(LEFT(AU111,4))&lt;&gt;4,"","N"))</f>
        <v>N</v>
      </c>
    </row>
    <row r="112" spans="1:48" ht="57.6" x14ac:dyDescent="0.55000000000000004">
      <c r="A112" s="43" t="s">
        <v>4751</v>
      </c>
      <c r="B112" s="13" t="str">
        <f>IFERROR(VLOOKUP(A112,MapGrantsTbl[Short Name], 1, FALSE),IFERROR(VLOOKUP(A112,MapGrantsTbl[Other Map Grant Name],1,FALSE),""))</f>
        <v>BITE THE SKINNER</v>
      </c>
      <c r="C112" s="13" t="s">
        <v>4918</v>
      </c>
      <c r="D112" s="13" t="str">
        <f>IF(ISBLANK(C112),"",IFERROR(RIGHT(C112,LEN(C112)-FIND(",",C112)) &amp; " " &amp; LEFT(C112,1) &amp; LOWER(MID(C112,2, FIND(",",C112)-2)),""))</f>
        <v xml:space="preserve"> Loch Weems</v>
      </c>
      <c r="E112" s="81" t="s">
        <v>10941</v>
      </c>
      <c r="F112" s="83" t="str">
        <f>RIGHT(E112,4)</f>
        <v>1760</v>
      </c>
      <c r="G112" s="83" t="str">
        <f>IF(ISBLANK(E112),"",F112&amp;"-"&amp;RIGHT("00" &amp; SUBSTITUTE(LEFT(E112,2),"/",""),2))</f>
        <v>1760-04</v>
      </c>
      <c r="H112" s="13" t="s">
        <v>4105</v>
      </c>
      <c r="I112" s="13" t="str">
        <f>IFERROR(RIGHT(H112,LEN(H112)-FIND(",",H112)) &amp; " " &amp; LEFT(H112,1) &amp; LOWER(MID(H112,2, FIND(",",H112)-2)),"")</f>
        <v xml:space="preserve"> Henry Ridgely</v>
      </c>
      <c r="J112" s="13" t="str">
        <f>H112</f>
        <v>RIDGELY, Henry</v>
      </c>
      <c r="K112" s="13" t="s">
        <v>4752</v>
      </c>
      <c r="L112" s="15" t="str">
        <f>RIGHT(K112,4)</f>
        <v>1760</v>
      </c>
      <c r="M112" s="147" t="str">
        <f>IF(ISBLANK(K112),"",L112&amp;"-"&amp;
IF(LEFT(K112,3)="Feb","02",
IF(LEFT(K112,3)="Mar","03",
IF(LEFT(K112,3)="Apr","04",
IF(LEFT(K112,3)="May","05",
IF(LEFT(K112,3)="Jun","06",
IF(LEFT(K112,3)="Jul","07",
IF(LEFT(K112,3)="Aug","08",
IF(LEFT(K112,3)="Sep","09",
IF(LEFT(K112,3)="Oct","10",
IF(LEFT(K112,3)="Nov","11",
IF(LEFT(K112,3)="Dec","12","01"))))))))))))</f>
        <v>1760-12</v>
      </c>
      <c r="N112" s="34" t="s">
        <v>3961</v>
      </c>
      <c r="O112" s="10" t="s">
        <v>3959</v>
      </c>
      <c r="P112" s="10" t="s">
        <v>3970</v>
      </c>
      <c r="Q112" s="8">
        <v>821</v>
      </c>
      <c r="R112" s="13" t="s">
        <v>5931</v>
      </c>
      <c r="S112" s="34" t="s">
        <v>7466</v>
      </c>
      <c r="T112" s="34" t="s">
        <v>6799</v>
      </c>
      <c r="U112" s="26"/>
      <c r="V112" s="35" t="s">
        <v>4844</v>
      </c>
      <c r="W112" s="35" t="s">
        <v>11256</v>
      </c>
      <c r="X112" s="34"/>
      <c r="Y112" s="18" t="str">
        <f>IFERROR(LEFT(J112, FIND(",",J112)-1),"")</f>
        <v>RIDGELY</v>
      </c>
      <c r="Z112" s="24" t="s">
        <v>2585</v>
      </c>
      <c r="AA112" s="24" t="str">
        <f>IF(ISBLANK(E112),"","Surveyed "&amp;E112)  &amp; IF(ISBLANK(C112),"", " by " &amp;TRIM(D112)) &amp; IF(ISBLANK(E112),"","; ") &amp; IF(ISBLANK(K112),"","Patented in " &amp; K112)  &amp; IF(ISBLANK(H112),"", " by " &amp; TRIM(I112)) &amp; IF(ISBLANK(Q112),"",IF(Q112=0,""," for " &amp; Q112 &amp; " acres")) &amp; IF(ISBLANK(S112),""," repatented as " &amp; S112) &amp; IF(ISBLANK(R112),"", "; " &amp; R112) &amp; IF(ISBLANK(X112),"", ".  " &amp; X112&amp;".")</f>
        <v>Surveyed 4/28/1760 by Loch Weems; Patented in Dec 1760 by Henry Ridgely for 821 acres repatented as John's Hurry; Resurvey of Hobson's Choice (spelled Hopson's in patent)</v>
      </c>
      <c r="AB112" s="52" t="str">
        <f>IF(IFERROR(FIND("-",A112),0)=0,SUBSTITUTE(A112,"'",""),SUBSTITUTE(LEFT(A112,FIND("-",A112)-2),"'",""))</f>
        <v>BITE THE SKINNER</v>
      </c>
      <c r="AC112" s="55" t="str">
        <f>SUBSTITUTE(A112,"'","")</f>
        <v>BITE THE SKINNER</v>
      </c>
      <c r="AD112" s="52" t="str">
        <f>IFERROR(VLOOKUP(A112,MapGrantsTbl[], 5, FALSE),"")</f>
        <v>1760</v>
      </c>
      <c r="AE112" s="52" t="str">
        <f>IF(L112=AD112,"Y", IF(LEFT(AD112,1)&lt;&gt;"1","","N"))</f>
        <v>Y</v>
      </c>
      <c r="AF112" s="52" t="str">
        <f>IFERROR(VLOOKUP(A112,MapGrantsTbl[], 3, FALSE),"")</f>
        <v>Surveyed 4/28/1760 by Loch Weems; Patented in Dec 1760 by Henry Ridgely for 821 acres repatented as John's Hurry; Resurvey of Hobson's Choice (spelled Hopson's in patent)</v>
      </c>
      <c r="AG112" s="52" t="str">
        <f>IF(AA112=AF112,"Y", IF(LEN(LEFT(AF112,4))&lt;&gt;4,"","N"))</f>
        <v>Y</v>
      </c>
      <c r="AH112" s="52" t="s">
        <v>51</v>
      </c>
      <c r="AI112" s="52"/>
      <c r="AJ112" s="71"/>
      <c r="AK112" s="71"/>
      <c r="AL112" s="71">
        <v>0</v>
      </c>
      <c r="AM112" s="71">
        <f>IFERROR(VLOOKUP(A112,Platted[],2,FALSE),"")</f>
        <v>68</v>
      </c>
      <c r="AN112" s="52"/>
      <c r="AO112" s="52"/>
      <c r="AP112" s="52"/>
      <c r="AQ112" s="52" t="str">
        <f>IFERROR(VLOOKUP(A112,MapGrantsTbl[], 5, FALSE),"")</f>
        <v>1760</v>
      </c>
      <c r="AR112" s="52" t="str">
        <f>IF(L112=AQ112,"Y", IF(LEN(LEFT(AQ112,4))&lt;&gt;4,"","N"))</f>
        <v>Y</v>
      </c>
      <c r="AS112" s="52" t="str">
        <f>IFERROR(VLOOKUP(A112,MapGrantsTbl[],3, FALSE),"")</f>
        <v>Surveyed 4/28/1760 by Loch Weems; Patented in Dec 1760 by Henry Ridgely for 821 acres repatented as John's Hurry; Resurvey of Hobson's Choice (spelled Hopson's in patent)</v>
      </c>
      <c r="AT112" s="52" t="str">
        <f>IF(AA112=AS112,"Y", IF(LEN(LEFT(AS112,4))&lt;&gt;4,"","N"))</f>
        <v>Y</v>
      </c>
      <c r="AU112" s="52" t="str">
        <f>IFERROR(VLOOKUP(A112,MapGrantsTbl[],5, FALSE),"")</f>
        <v>1760</v>
      </c>
      <c r="AV112" s="52" t="str">
        <f>IF(L112=AU112,"Y", IF(LEN(LEFT(AU112,4))&lt;&gt;4,"","N"))</f>
        <v>Y</v>
      </c>
    </row>
    <row r="113" spans="1:48" ht="43.2" x14ac:dyDescent="0.55000000000000004">
      <c r="A113" s="43" t="s">
        <v>5315</v>
      </c>
      <c r="B113" s="13" t="str">
        <f>IFERROR(VLOOKUP(A113,MapGrantsTbl[Short Name], 1, FALSE),IFERROR(VLOOKUP(A113,MapGrantsTbl[Other Map Grant Name],1,FALSE),""))</f>
        <v>BITT BY CHANCE</v>
      </c>
      <c r="C113" s="13"/>
      <c r="D113" s="13" t="str">
        <f>IF(ISBLANK(C113),"",IFERROR(RIGHT(C113,LEN(C113)-FIND(",",C113)) &amp; " " &amp; LEFT(C113,1) &amp; LOWER(MID(C113,2, FIND(",",C113)-2)),""))</f>
        <v/>
      </c>
      <c r="E113" s="83"/>
      <c r="F113" s="83" t="str">
        <f>RIGHT(E113,4)</f>
        <v/>
      </c>
      <c r="G113" s="83" t="str">
        <f>IF(ISBLANK(E113),"",F113&amp;"-"&amp;RIGHT("00" &amp; SUBSTITUTE(LEFT(E113,2),"/",""),2))</f>
        <v/>
      </c>
      <c r="H113" s="13"/>
      <c r="I113" s="13" t="str">
        <f>IFERROR(RIGHT(H113,LEN(H113)-FIND(",",H113)) &amp; " " &amp; LEFT(H113,1) &amp; LOWER(MID(H113,2, FIND(",",H113)-2)),"")</f>
        <v/>
      </c>
      <c r="J113" s="29">
        <f>H113</f>
        <v>0</v>
      </c>
      <c r="K113" s="13" t="s">
        <v>5316</v>
      </c>
      <c r="L113" s="15" t="str">
        <f>RIGHT(K113,4)</f>
        <v>1730</v>
      </c>
      <c r="M113" s="147" t="str">
        <f>IF(ISBLANK(K113),"",L113&amp;"-"&amp;
IF(LEFT(K113,3)="Feb","02",
IF(LEFT(K113,3)="Mar","03",
IF(LEFT(K113,3)="Apr","04",
IF(LEFT(K113,3)="May","05",
IF(LEFT(K113,3)="Jun","06",
IF(LEFT(K113,3)="Jul","07",
IF(LEFT(K113,3)="Aug","08",
IF(LEFT(K113,3)="Sep","09",
IF(LEFT(K113,3)="Oct","10",
IF(LEFT(K113,3)="Nov","11",
IF(LEFT(K113,3)="Dec","12","01"))))))))))))</f>
        <v>1730-05</v>
      </c>
      <c r="N113" s="34" t="s">
        <v>3961</v>
      </c>
      <c r="O113" s="8" t="s">
        <v>3959</v>
      </c>
      <c r="P113" s="10" t="s">
        <v>136</v>
      </c>
      <c r="Q113" s="8">
        <v>46</v>
      </c>
      <c r="R113" s="6" t="s">
        <v>6356</v>
      </c>
      <c r="S113" s="26" t="s">
        <v>4265</v>
      </c>
      <c r="T113" s="34" t="s">
        <v>6306</v>
      </c>
      <c r="U113" s="26"/>
      <c r="V113" s="34" t="s">
        <v>5823</v>
      </c>
      <c r="W113" s="34"/>
      <c r="X113" s="34"/>
      <c r="Y113" s="25" t="str">
        <f>IFERROR(LEFT(J113, FIND(",",J113)-1),"")</f>
        <v/>
      </c>
      <c r="Z113" s="25"/>
      <c r="AA113" s="24" t="str">
        <f>IF(ISBLANK(E113),"","Surveyed "&amp;E113)  &amp; IF(ISBLANK(C113),"", " by " &amp;TRIM(D113)) &amp; IF(ISBLANK(E113),"","; ") &amp; IF(ISBLANK(K113),"","Patented in " &amp; K113)  &amp; IF(ISBLANK(H113),"", " by " &amp; TRIM(I113)) &amp; IF(ISBLANK(Q113),"",IF(Q113=0,""," for " &amp; Q113 &amp; " acres")) &amp; IF(ISBLANK(S113),""," repatented as " &amp; S113) &amp; IF(ISBLANK(R113),"", "; " &amp; R113) &amp; IF(ISBLANK(X113),"", ".  " &amp; X113&amp;".")</f>
        <v>Patented in May 1730 for 46 acres repatented as Davis' Purchase; Probably patented by Richard Davis</v>
      </c>
      <c r="AB113" s="52" t="str">
        <f>IF(IFERROR(FIND("-",A113),0)=0,SUBSTITUTE(A113,"'",""),SUBSTITUTE(LEFT(A113,FIND("-",A113)-2),"'",""))</f>
        <v>BITT BY CHANCE</v>
      </c>
      <c r="AC113" s="55" t="str">
        <f>SUBSTITUTE(A113,"'","")</f>
        <v>BITT BY CHANCE</v>
      </c>
      <c r="AD113" s="52" t="str">
        <f>IFERROR(VLOOKUP(A113,MapGrantsTbl[], 5, FALSE),"")</f>
        <v>1730</v>
      </c>
      <c r="AE113" s="52" t="str">
        <f>IF(L113=AD113,"Y", IF(LEFT(AD113,1)&lt;&gt;"1","","N"))</f>
        <v>Y</v>
      </c>
      <c r="AF113" s="52" t="str">
        <f>IFERROR(VLOOKUP(A113,MapGrantsTbl[], 3, FALSE),"")</f>
        <v>Patented in May 1730 for 46 acres repatented as Davis' Purchase; Probably patented by Richard Davis</v>
      </c>
      <c r="AG113" s="52" t="str">
        <f>IF(AA113=AF113,"Y", IF(LEN(LEFT(AF113,4))&lt;&gt;4,"","N"))</f>
        <v>Y</v>
      </c>
      <c r="AH113" s="52" t="s">
        <v>212</v>
      </c>
      <c r="AI113" s="52"/>
      <c r="AJ113" s="71"/>
      <c r="AK113" s="71"/>
      <c r="AL113" s="71"/>
      <c r="AM113" s="71">
        <f>IFERROR(VLOOKUP(A113,Platted[],2,FALSE),"")</f>
        <v>580</v>
      </c>
      <c r="AN113" s="52"/>
      <c r="AO113" s="52"/>
      <c r="AP113" s="52"/>
      <c r="AQ113" s="52" t="str">
        <f>IFERROR(VLOOKUP(A113,MapGrantsTbl[], 5, FALSE),"")</f>
        <v>1730</v>
      </c>
      <c r="AR113" s="52" t="str">
        <f>IF(L113=AQ113,"Y", IF(LEN(LEFT(AQ113,4))&lt;&gt;4,"","N"))</f>
        <v>Y</v>
      </c>
      <c r="AS113" s="52" t="str">
        <f>IFERROR(VLOOKUP(A113,MapGrantsTbl[],3, FALSE),"")</f>
        <v>Patented in May 1730 for 46 acres repatented as Davis' Purchase; Probably patented by Richard Davis</v>
      </c>
      <c r="AT113" s="52" t="str">
        <f>IF(AA113=AS113,"Y", IF(LEN(LEFT(AS113,4))&lt;&gt;4,"","N"))</f>
        <v>Y</v>
      </c>
      <c r="AU113" s="52" t="str">
        <f>IFERROR(VLOOKUP(A113,MapGrantsTbl[],5, FALSE),"")</f>
        <v>1730</v>
      </c>
      <c r="AV113" s="52" t="str">
        <f>IF(L113=AU113,"Y", IF(LEN(LEFT(AU113,4))&lt;&gt;4,"","N"))</f>
        <v>Y</v>
      </c>
    </row>
    <row r="114" spans="1:48" ht="57.6" x14ac:dyDescent="0.55000000000000004">
      <c r="A114" s="92" t="s">
        <v>7050</v>
      </c>
      <c r="B114" s="47" t="str">
        <f>IFERROR(VLOOKUP(A114,MapGrantsTbl[Short Name], 1, FALSE),IFERROR(VLOOKUP(A114,MapGrantsTbl[Other Map Grant Name],1,FALSE),""))</f>
        <v>BLACK MEADOW</v>
      </c>
      <c r="C114" s="46" t="s">
        <v>4920</v>
      </c>
      <c r="D114" s="46" t="str">
        <f>IF(ISBLANK(C114),"",IFERROR(RIGHT(C114,LEN(C114)-FIND(",",C114)) &amp; " " &amp; LEFT(C114,1) &amp; LOWER(MID(C114,2, FIND(",",C114)-2)),""))</f>
        <v xml:space="preserve"> Orlando Griffith</v>
      </c>
      <c r="E114" s="81" t="s">
        <v>11308</v>
      </c>
      <c r="F114" s="82" t="str">
        <f>RIGHT(E114,4)</f>
        <v>1767</v>
      </c>
      <c r="G114" s="82" t="str">
        <f>IF(ISBLANK(E114),"",F114&amp;"-"&amp;RIGHT("00" &amp; SUBSTITUTE(LEFT(E114,2),"/",""),2))</f>
        <v>1767-07</v>
      </c>
      <c r="H114" s="46" t="s">
        <v>6894</v>
      </c>
      <c r="I114" s="46" t="str">
        <f>IFERROR(RIGHT(H114,LEN(H114)-FIND(",",H114)) &amp; " " &amp; LEFT(H114,1) &amp; LOWER(MID(H114,2, FIND(",",H114)-2)),"")</f>
        <v xml:space="preserve"> Elizabeth Dorsey</v>
      </c>
      <c r="J114" s="47" t="str">
        <f>H114</f>
        <v>DORSEY, Elizabeth</v>
      </c>
      <c r="K114" s="46" t="s">
        <v>6585</v>
      </c>
      <c r="L114" s="42" t="str">
        <f>RIGHT(K114,4)</f>
        <v>1767</v>
      </c>
      <c r="M114" s="143" t="str">
        <f>IF(ISBLANK(K114),"",L114&amp;"-"&amp;
IF(LEFT(K114,3)="Feb","02",
IF(LEFT(K114,3)="Mar","03",
IF(LEFT(K114,3)="Apr","04",
IF(LEFT(K114,3)="May","05",
IF(LEFT(K114,3)="Jun","06",
IF(LEFT(K114,3)="Jul","07",
IF(LEFT(K114,3)="Aug","08",
IF(LEFT(K114,3)="Sep","09",
IF(LEFT(K114,3)="Oct","10",
IF(LEFT(K114,3)="Nov","11",
IF(LEFT(K114,3)="Dec","12","01"))))))))))))</f>
        <v>1767-11</v>
      </c>
      <c r="N114" s="44" t="s">
        <v>3961</v>
      </c>
      <c r="O114" s="43" t="s">
        <v>3959</v>
      </c>
      <c r="P114" s="43" t="s">
        <v>136</v>
      </c>
      <c r="Q114" s="43">
        <v>11</v>
      </c>
      <c r="R114" s="46" t="s">
        <v>7053</v>
      </c>
      <c r="S114" s="44"/>
      <c r="T114" s="45" t="str">
        <f>V114</f>
        <v>Black Meadow</v>
      </c>
      <c r="U114" s="44" t="s">
        <v>7052</v>
      </c>
      <c r="V114" s="35" t="s">
        <v>7051</v>
      </c>
      <c r="W114" s="35" t="s">
        <v>11309</v>
      </c>
      <c r="X114" s="34"/>
      <c r="Y114" s="45" t="str">
        <f>IFERROR(LEFT(J114, FIND(",",J114)-1),"")</f>
        <v>DORSEY</v>
      </c>
      <c r="Z114" s="45"/>
      <c r="AA114" s="45" t="str">
        <f>IF(ISBLANK(E114),"","Surveyed "&amp;E114)  &amp; IF(ISBLANK(C114),"", " by " &amp;TRIM(D114)) &amp; IF(ISBLANK(E114),"","; ") &amp; IF(ISBLANK(K114),"","Patented in " &amp; K114)  &amp; IF(ISBLANK(H114),"", " by " &amp; TRIM(I114)) &amp; IF(ISBLANK(Q114),"",IF(Q114=0,""," for " &amp; Q114 &amp; " acres")) &amp; IF(ISBLANK(S114),""," repatented as " &amp; S114) &amp; IF(ISBLANK(R114),"", "; " &amp; R114) &amp; IF(ISBLANK(X114),"", ".  " &amp; X114&amp;".")</f>
        <v>Surveyed 7/16/1767 by Orlando Griffith; Patented in Nov 1767 by Elizabeth Dorsey for 11 acres; "Beginning at  the end of the thirty fourth course of a tract of land called Dorseys Range"</v>
      </c>
      <c r="AB114" s="45" t="str">
        <f>IF(IFERROR(FIND("-",A114),0)=0,SUBSTITUTE(A114,"'",""),SUBSTITUTE(LEFT(A114,FIND("-",A114)-2),"'",""))</f>
        <v>BLACK MEADOW</v>
      </c>
      <c r="AC114" s="45" t="str">
        <f>SUBSTITUTE(A114,"'","")</f>
        <v>BLACK MEADOW</v>
      </c>
      <c r="AD114" s="45" t="str">
        <f>IFERROR(VLOOKUP(A114,MapGrantsTbl[], 5, FALSE),"")</f>
        <v>1767</v>
      </c>
      <c r="AE114" s="45" t="str">
        <f>IF(L114=AD114,"Y", IF(LEFT(AD114,1)&lt;&gt;"1","","N"))</f>
        <v>Y</v>
      </c>
      <c r="AF114" s="45" t="str">
        <f>IFERROR(VLOOKUP(A114,MapGrantsTbl[], 3, FALSE),"")</f>
        <v>Surveyed 7/16/1767 by Orlando Griffith; Patented in Nov 1767 by Elizabeth Dorsey for 11 acres; "Beginning at  the end of the thirty fourth course of a tract of land called Dorseys Range"</v>
      </c>
      <c r="AG114" s="45" t="str">
        <f>IF(AA114=AF114,"Y", IF(LEN(LEFT(AF114,4))&lt;&gt;4,"","N"))</f>
        <v>Y</v>
      </c>
      <c r="AH114" s="33" t="s">
        <v>65</v>
      </c>
      <c r="AI114" s="45"/>
      <c r="AJ114" s="71"/>
      <c r="AK114" s="71"/>
      <c r="AL114" s="71"/>
      <c r="AM114" s="71">
        <f>IFERROR(VLOOKUP(A114,Platted[],2,FALSE),"")</f>
        <v>709</v>
      </c>
      <c r="AN114" s="52"/>
      <c r="AO114" s="52"/>
      <c r="AP114" s="52"/>
      <c r="AQ114" s="52" t="str">
        <f>IFERROR(VLOOKUP(A114,MapGrantsTbl[], 5, FALSE),"")</f>
        <v>1767</v>
      </c>
      <c r="AR114" s="52" t="str">
        <f>IF(L114=AQ114,"Y", IF(LEN(LEFT(AQ114,4))&lt;&gt;4,"","N"))</f>
        <v>Y</v>
      </c>
      <c r="AS114" s="52" t="str">
        <f>IFERROR(VLOOKUP(A114,MapGrantsTbl[],3, FALSE),"")</f>
        <v>Surveyed 7/16/1767 by Orlando Griffith; Patented in Nov 1767 by Elizabeth Dorsey for 11 acres; "Beginning at  the end of the thirty fourth course of a tract of land called Dorseys Range"</v>
      </c>
      <c r="AT114" s="52" t="str">
        <f>IF(AA114=AS114,"Y", IF(LEN(LEFT(AS114,4))&lt;&gt;4,"","N"))</f>
        <v>Y</v>
      </c>
      <c r="AU114" s="52" t="str">
        <f>IFERROR(VLOOKUP(A114,MapGrantsTbl[],5, FALSE),"")</f>
        <v>1767</v>
      </c>
      <c r="AV114" s="52" t="str">
        <f>IF(L114=AU114,"Y", IF(LEN(LEFT(AU114,4))&lt;&gt;4,"","N"))</f>
        <v>Y</v>
      </c>
    </row>
    <row r="115" spans="1:48" ht="43.2" x14ac:dyDescent="0.55000000000000004">
      <c r="A115" s="43" t="s">
        <v>8502</v>
      </c>
      <c r="B115" s="6" t="str">
        <f>IFERROR(VLOOKUP(A115,MapGrantsTbl[Short Name], 1, FALSE),IFERROR(VLOOKUP(A115,MapGrantsTbl[Other Map Grant Name],1,FALSE),""))</f>
        <v>BLACKWELLS SEARCH</v>
      </c>
      <c r="C115" s="6"/>
      <c r="D115" s="6" t="str">
        <f>IF(ISBLANK(C115),"",IFERROR(RIGHT(C115,LEN(C115)-FIND(",",C115)) &amp; " " &amp; LEFT(C115,1) &amp; LOWER(MID(C115,2, FIND(",",C115)-2)),""))</f>
        <v/>
      </c>
      <c r="E115" s="81"/>
      <c r="F115" s="81" t="str">
        <f>RIGHT(E115,4)</f>
        <v/>
      </c>
      <c r="G115" s="81" t="str">
        <f>IF(ISBLANK(E115),"",F115&amp;"-"&amp;RIGHT("00" &amp; SUBSTITUTE(LEFT(E115,2),"/",""),2))</f>
        <v/>
      </c>
      <c r="H115" s="6" t="s">
        <v>3568</v>
      </c>
      <c r="I115" s="6" t="str">
        <f>IFERROR(RIGHT(H115,LEN(H115)-FIND(",",H115)) &amp; " " &amp; LEFT(H115,1) &amp; LOWER(MID(H115,2, FIND(",",H115)-2)),"")</f>
        <v xml:space="preserve"> Thomas  Blackwell</v>
      </c>
      <c r="J115" s="6" t="str">
        <f>H115</f>
        <v xml:space="preserve">BLACKWELL, Thomas </v>
      </c>
      <c r="K115" s="6" t="s">
        <v>3747</v>
      </c>
      <c r="L115" s="8" t="str">
        <f>RIGHT(K115,4)</f>
        <v>1694</v>
      </c>
      <c r="M115" s="146" t="str">
        <f>IF(ISBLANK(K115),"",L115&amp;"-"&amp;
IF(LEFT(K115,3)="Feb","02",
IF(LEFT(K115,3)="Mar","03",
IF(LEFT(K115,3)="Apr","04",
IF(LEFT(K115,3)="May","05",
IF(LEFT(K115,3)="Jun","06",
IF(LEFT(K115,3)="Jul","07",
IF(LEFT(K115,3)="Aug","08",
IF(LEFT(K115,3)="Sep","09",
IF(LEFT(K115,3)="Oct","10",
IF(LEFT(K115,3)="Nov","11",
IF(LEFT(K115,3)="Dec","12","01"))))))))))))</f>
        <v>1694-11</v>
      </c>
      <c r="N115" s="34" t="s">
        <v>3961</v>
      </c>
      <c r="O115" s="8" t="s">
        <v>3961</v>
      </c>
      <c r="P115" s="8" t="s">
        <v>136</v>
      </c>
      <c r="Q115" s="8">
        <v>439</v>
      </c>
      <c r="R115" s="6"/>
      <c r="S115" s="34"/>
      <c r="T115" s="34" t="s">
        <v>8825</v>
      </c>
      <c r="U115" s="34"/>
      <c r="V115" s="24" t="s">
        <v>5721</v>
      </c>
      <c r="W115" s="24"/>
      <c r="X115" s="34"/>
      <c r="Y115" s="18" t="str">
        <f>IFERROR(LEFT(J115, FIND(",",J115)-1),"")</f>
        <v>BLACKWELL</v>
      </c>
      <c r="Z115" s="24" t="s">
        <v>4478</v>
      </c>
      <c r="AA115" s="24" t="str">
        <f>IF(ISBLANK(E115),"","Surveyed "&amp;E115)  &amp; IF(ISBLANK(C115),"", " by " &amp;TRIM(D115)) &amp; IF(ISBLANK(E115),"","; ") &amp; IF(ISBLANK(K115),"","Patented in " &amp; K115)  &amp; IF(ISBLANK(H115),"", " by " &amp; TRIM(I115)) &amp; IF(ISBLANK(Q115),"",IF(Q115=0,""," for " &amp; Q115 &amp; " acres")) &amp; IF(ISBLANK(S115),""," repatented as " &amp; S115) &amp; IF(ISBLANK(R115),"", "; " &amp; R115) &amp; IF(ISBLANK(X115),"", ".  " &amp; X115&amp;".")</f>
        <v>Patented in Nov 1694 by Thomas Blackwell for 439 acres</v>
      </c>
      <c r="AB115" s="52" t="str">
        <f>IF(IFERROR(FIND("-",A115),0)=0,SUBSTITUTE(A115,"'",""),SUBSTITUTE(LEFT(A115,FIND("-",A115)-2),"'",""))</f>
        <v>BLACKWELLS SEARCH</v>
      </c>
      <c r="AC115" s="55" t="str">
        <f>SUBSTITUTE(A115,"'","")</f>
        <v>BLACKWELLS SEARCH</v>
      </c>
      <c r="AD115" s="52" t="str">
        <f>IFERROR(VLOOKUP(A115,MapGrantsTbl[], 5, FALSE),"")</f>
        <v>1694</v>
      </c>
      <c r="AE115" s="52" t="str">
        <f>IF(L115=AD115,"Y", IF(LEFT(AD115,1)&lt;&gt;"1","","N"))</f>
        <v>Y</v>
      </c>
      <c r="AF115" s="52" t="str">
        <f>IFERROR(VLOOKUP(A115,MapGrantsTbl[], 3, FALSE),"")</f>
        <v>Patented in Nov 1694 by Thomas Blackwell for 439 acres</v>
      </c>
      <c r="AG115" s="52" t="str">
        <f>IF(AA115=AF115,"Y", IF(LEN(LEFT(AF115,4))&lt;&gt;4,"","N"))</f>
        <v>Y</v>
      </c>
      <c r="AH115" s="52"/>
      <c r="AI115" s="52"/>
      <c r="AJ115" s="71"/>
      <c r="AK115" s="71"/>
      <c r="AL115" s="71"/>
      <c r="AM115" s="71" t="str">
        <f>IFERROR(VLOOKUP(A115,Platted[],2,FALSE),"")</f>
        <v/>
      </c>
      <c r="AN115" s="52"/>
      <c r="AO115" s="52"/>
      <c r="AP115" s="52"/>
      <c r="AQ115" s="52" t="str">
        <f>IFERROR(VLOOKUP(A115,MapGrantsTbl[], 5, FALSE),"")</f>
        <v>1694</v>
      </c>
      <c r="AR115" s="52" t="str">
        <f>IF(L115=AQ115,"Y", IF(LEN(LEFT(AQ115,4))&lt;&gt;4,"","N"))</f>
        <v>Y</v>
      </c>
      <c r="AS115" s="52" t="str">
        <f>IFERROR(VLOOKUP(A115,MapGrantsTbl[],3, FALSE),"")</f>
        <v>Patented in Nov 1694 by Thomas Blackwell for 439 acres</v>
      </c>
      <c r="AT115" s="52" t="str">
        <f>IF(AA115=AS115,"Y", IF(LEN(LEFT(AS115,4))&lt;&gt;4,"","N"))</f>
        <v>Y</v>
      </c>
      <c r="AU115" s="52" t="str">
        <f>IFERROR(VLOOKUP(A115,MapGrantsTbl[],5, FALSE),"")</f>
        <v>1694</v>
      </c>
      <c r="AV115" s="52" t="str">
        <f>IF(L115=AU115,"Y", IF(LEN(LEFT(AU115,4))&lt;&gt;4,"","N"))</f>
        <v>Y</v>
      </c>
    </row>
    <row r="116" spans="1:48" ht="57.6" x14ac:dyDescent="0.55000000000000004">
      <c r="A116" s="43" t="s">
        <v>8503</v>
      </c>
      <c r="B116" s="6" t="str">
        <f>IFERROR(VLOOKUP(A116,MapGrantsTbl[Short Name], 1, FALSE),IFERROR(VLOOKUP(A116,MapGrantsTbl[Other Map Grant Name],1,FALSE),""))</f>
        <v>BOWDENS FOLLY</v>
      </c>
      <c r="C116" s="6" t="s">
        <v>5622</v>
      </c>
      <c r="D116" s="6" t="str">
        <f>IF(ISBLANK(C116),"",IFERROR(RIGHT(C116,LEN(C116)-FIND(",",C116)) &amp; " " &amp; LEFT(C116,1) &amp; LOWER(MID(C116,2, FIND(",",C116)-2)),""))</f>
        <v xml:space="preserve"> John Dorsey</v>
      </c>
      <c r="E116" s="81" t="s">
        <v>9730</v>
      </c>
      <c r="F116" s="81" t="str">
        <f>RIGHT(E116,4)</f>
        <v>1721</v>
      </c>
      <c r="G116" s="81" t="str">
        <f>IF(ISBLANK(E116),"",F116&amp;"-"&amp;RIGHT("00" &amp; SUBSTITUTE(LEFT(E116,2),"/",""),2))</f>
        <v>1721-02</v>
      </c>
      <c r="H116" s="6" t="s">
        <v>3569</v>
      </c>
      <c r="I116" s="6" t="str">
        <f>IFERROR(RIGHT(H116,LEN(H116)-FIND(",",H116)) &amp; " " &amp; LEFT(H116,1) &amp; LOWER(MID(H116,2, FIND(",",H116)-2)),"")</f>
        <v xml:space="preserve"> Thomas  Cockey</v>
      </c>
      <c r="J116" s="6" t="str">
        <f>H116</f>
        <v xml:space="preserve">COCKEY, Thomas </v>
      </c>
      <c r="K116" s="6" t="s">
        <v>3748</v>
      </c>
      <c r="L116" s="8" t="str">
        <f>RIGHT(K116,4)</f>
        <v>1727</v>
      </c>
      <c r="M116" s="146" t="str">
        <f>IF(ISBLANK(K116),"",L116&amp;"-"&amp;
IF(LEFT(K116,3)="Feb","02",
IF(LEFT(K116,3)="Mar","03",
IF(LEFT(K116,3)="Apr","04",
IF(LEFT(K116,3)="May","05",
IF(LEFT(K116,3)="Jun","06",
IF(LEFT(K116,3)="Jul","07",
IF(LEFT(K116,3)="Aug","08",
IF(LEFT(K116,3)="Sep","09",
IF(LEFT(K116,3)="Oct","10",
IF(LEFT(K116,3)="Nov","11",
IF(LEFT(K116,3)="Dec","12","01"))))))))))))</f>
        <v>1727-05</v>
      </c>
      <c r="N116" s="34" t="s">
        <v>5668</v>
      </c>
      <c r="O116" s="8" t="s">
        <v>3959</v>
      </c>
      <c r="P116" s="8" t="s">
        <v>136</v>
      </c>
      <c r="Q116" s="8">
        <v>50</v>
      </c>
      <c r="R116" s="6" t="s">
        <v>5826</v>
      </c>
      <c r="S116" s="34" t="s">
        <v>1566</v>
      </c>
      <c r="T116" s="34" t="str">
        <f>V116</f>
        <v>Bowdens Folly</v>
      </c>
      <c r="U116" s="34"/>
      <c r="V116" s="35" t="s">
        <v>8922</v>
      </c>
      <c r="W116" s="35" t="s">
        <v>9733</v>
      </c>
      <c r="X116" s="34"/>
      <c r="Y116" s="18" t="str">
        <f>IFERROR(LEFT(J116, FIND(",",J116)-1),"")</f>
        <v>COCKEY</v>
      </c>
      <c r="Z116" s="24" t="s">
        <v>4479</v>
      </c>
      <c r="AA116" s="24" t="str">
        <f>IF(ISBLANK(E116),"","Surveyed "&amp;E116)  &amp; IF(ISBLANK(C116),"", " by " &amp;TRIM(D116)) &amp; IF(ISBLANK(E116),"","; ") &amp; IF(ISBLANK(K116),"","Patented in " &amp; K116)  &amp; IF(ISBLANK(H116),"", " by " &amp; TRIM(I116)) &amp; IF(ISBLANK(Q116),"",IF(Q116=0,""," for " &amp; Q116 &amp; " acres")) &amp; IF(ISBLANK(S116),""," repatented as " &amp; S116) &amp; IF(ISBLANK(R116),"", "; " &amp; R116) &amp; IF(ISBLANK(X116),"", ".  " &amp; X116&amp;".")</f>
        <v>Surveyed 2/10/1721 by John Dorsey; Patented in May 1727 by Thomas Cockey for 50 acres repatented as Mount Misery; in Baltimore County "on the south side of the main fallls of Patapsco River"; 59.5 acres when repatented</v>
      </c>
      <c r="AB116" s="52" t="str">
        <f>IF(IFERROR(FIND("-",A116),0)=0,SUBSTITUTE(A116,"'",""),SUBSTITUTE(LEFT(A116,FIND("-",A116)-2),"'",""))</f>
        <v>BOWDENS FOLLY</v>
      </c>
      <c r="AC116" s="55" t="str">
        <f>SUBSTITUTE(A116,"'","")</f>
        <v>BOWDENS FOLLY</v>
      </c>
      <c r="AD116" s="52" t="str">
        <f>IFERROR(VLOOKUP(A116,MapGrantsTbl[], 5, FALSE),"")</f>
        <v>1721</v>
      </c>
      <c r="AE116" s="52" t="str">
        <f>IF(L116=AD116,"Y", IF(LEFT(AD116,1)&lt;&gt;"1","","N"))</f>
        <v>N</v>
      </c>
      <c r="AF116" s="52" t="str">
        <f>IFERROR(VLOOKUP(A116,MapGrantsTbl[], 3, FALSE),"")</f>
        <v>Surveyed 2/10/1721 by John Dorsey; Patented in May 1727 by Thomas Cockey for 50 acres repatented as Mount Misery; in Baltimore County "on the south side of the main fallls of Patapsco River"; 59.5 acres when repatented</v>
      </c>
      <c r="AG116" s="52" t="str">
        <f>IF(AA116=AF116,"Y", IF(LEN(LEFT(AF116,4))&lt;&gt;4,"","N"))</f>
        <v>Y</v>
      </c>
      <c r="AH116" s="52" t="s">
        <v>11990</v>
      </c>
      <c r="AI116" s="52"/>
      <c r="AJ116" s="71"/>
      <c r="AK116" s="71"/>
      <c r="AL116" s="71">
        <v>0</v>
      </c>
      <c r="AM116" s="71">
        <f>IFERROR(VLOOKUP(A116,Platted[],2,FALSE),"")</f>
        <v>527</v>
      </c>
      <c r="AN116" s="52"/>
      <c r="AO116" s="52"/>
      <c r="AP116" s="52"/>
      <c r="AQ116" s="52" t="str">
        <f>IFERROR(VLOOKUP(A116,MapGrantsTbl[], 5, FALSE),"")</f>
        <v>1721</v>
      </c>
      <c r="AR116" s="52" t="str">
        <f>IF(L116=AQ116,"Y", IF(LEN(LEFT(AQ116,4))&lt;&gt;4,"","N"))</f>
        <v>N</v>
      </c>
      <c r="AS116" s="52" t="str">
        <f>IFERROR(VLOOKUP(A116,MapGrantsTbl[],3, FALSE),"")</f>
        <v>Surveyed 2/10/1721 by John Dorsey; Patented in May 1727 by Thomas Cockey for 50 acres repatented as Mount Misery; in Baltimore County "on the south side of the main fallls of Patapsco River"; 59.5 acres when repatented</v>
      </c>
      <c r="AT116" s="52" t="str">
        <f>IF(AA116=AS116,"Y", IF(LEN(LEFT(AS116,4))&lt;&gt;4,"","N"))</f>
        <v>Y</v>
      </c>
      <c r="AU116" s="52" t="str">
        <f>IFERROR(VLOOKUP(A116,MapGrantsTbl[],5, FALSE),"")</f>
        <v>1721</v>
      </c>
      <c r="AV116" s="52" t="str">
        <f>IF(L116=AU116,"Y", IF(LEN(LEFT(AU116,4))&lt;&gt;4,"","N"))</f>
        <v>N</v>
      </c>
    </row>
    <row r="117" spans="1:48" ht="57.6" x14ac:dyDescent="0.55000000000000004">
      <c r="A117" s="43" t="s">
        <v>8504</v>
      </c>
      <c r="B117" s="6" t="str">
        <f>IFERROR(VLOOKUP(A117,MapGrantsTbl[Short Name], 1, FALSE),IFERROR(VLOOKUP(A117,MapGrantsTbl[Other Map Grant Name],1,FALSE),""))</f>
        <v>BOYCES BEGINNING</v>
      </c>
      <c r="C117" s="6"/>
      <c r="D117" s="6" t="str">
        <f>IF(ISBLANK(C117),"",IFERROR(RIGHT(C117,LEN(C117)-FIND(",",C117)) &amp; " " &amp; LEFT(C117,1) &amp; LOWER(MID(C117,2, FIND(",",C117)-2)),""))</f>
        <v/>
      </c>
      <c r="E117" s="81" t="s">
        <v>11974</v>
      </c>
      <c r="F117" s="81" t="str">
        <f>RIGHT(E117,4)</f>
        <v>1717</v>
      </c>
      <c r="G117" s="81" t="str">
        <f>IF(ISBLANK(E117),"",F117&amp;"-"&amp;RIGHT("00" &amp; SUBSTITUTE(LEFT(E117,2),"/",""),2))</f>
        <v>1717-08</v>
      </c>
      <c r="H117" s="6" t="s">
        <v>3570</v>
      </c>
      <c r="I117" s="6" t="str">
        <f>IFERROR(RIGHT(H117,LEN(H117)-FIND(",",H117)) &amp; " " &amp; LEFT(H117,1) &amp; LOWER(MID(H117,2, FIND(",",H117)-2)),"")</f>
        <v xml:space="preserve"> James  Boyce</v>
      </c>
      <c r="J117" s="6" t="str">
        <f>H117</f>
        <v xml:space="preserve">BOYCE, James </v>
      </c>
      <c r="K117" s="6" t="s">
        <v>3749</v>
      </c>
      <c r="L117" s="8" t="str">
        <f>RIGHT(K117,4)</f>
        <v>1717</v>
      </c>
      <c r="M117" s="146" t="str">
        <f>IF(ISBLANK(K117),"",L117&amp;"-"&amp;
IF(LEFT(K117,3)="Feb","02",
IF(LEFT(K117,3)="Mar","03",
IF(LEFT(K117,3)="Apr","04",
IF(LEFT(K117,3)="May","05",
IF(LEFT(K117,3)="Jun","06",
IF(LEFT(K117,3)="Jul","07",
IF(LEFT(K117,3)="Aug","08",
IF(LEFT(K117,3)="Sep","09",
IF(LEFT(K117,3)="Oct","10",
IF(LEFT(K117,3)="Nov","11",
IF(LEFT(K117,3)="Dec","12","01"))))))))))))</f>
        <v>1717-08</v>
      </c>
      <c r="N117" s="34" t="s">
        <v>3961</v>
      </c>
      <c r="O117" s="8" t="s">
        <v>3959</v>
      </c>
      <c r="P117" s="8" t="s">
        <v>136</v>
      </c>
      <c r="Q117" s="8">
        <v>50</v>
      </c>
      <c r="R117" s="6" t="s">
        <v>11849</v>
      </c>
      <c r="S117" s="34" t="s">
        <v>9597</v>
      </c>
      <c r="T117" s="34" t="s">
        <v>8826</v>
      </c>
      <c r="U117" s="34"/>
      <c r="V117" s="35" t="s">
        <v>9597</v>
      </c>
      <c r="W117" s="30" t="s">
        <v>11848</v>
      </c>
      <c r="X117" s="34"/>
      <c r="Y117" s="18" t="str">
        <f>IFERROR(LEFT(J117, FIND(",",J117)-1),"")</f>
        <v>BOYCE</v>
      </c>
      <c r="Z117" s="24" t="s">
        <v>4480</v>
      </c>
      <c r="AA117" s="24" t="str">
        <f>IF(ISBLANK(E117),"","Surveyed "&amp;E117)  &amp; IF(ISBLANK(C117),"", " by " &amp;TRIM(D117)) &amp; IF(ISBLANK(E117),"","; ") &amp; IF(ISBLANK(K117),"","Patented in " &amp; K117)  &amp; IF(ISBLANK(H117),"", " by " &amp; TRIM(I117)) &amp; IF(ISBLANK(Q117),"",IF(Q117=0,""," for " &amp; Q117 &amp; " acres")) &amp; IF(ISBLANK(S117),""," repatented as " &amp; S117) &amp; IF(ISBLANK(R117),"", "; " &amp; R117) &amp; IF(ISBLANK(X117),"", ".  " &amp; X117&amp;".")</f>
        <v>Surveyed 8/10/1717; Patented in Aug 1717 by James Boyce for 50 acres repatented as Roberts Lot; Original courses given in resurvey which has now become escheat and is basically renamed Roberts Lot</v>
      </c>
      <c r="AB117" s="52" t="str">
        <f>IF(IFERROR(FIND("-",A117),0)=0,SUBSTITUTE(A117,"'",""),SUBSTITUTE(LEFT(A117,FIND("-",A117)-2),"'",""))</f>
        <v>BOYCES BEGINNING</v>
      </c>
      <c r="AC117" s="55" t="str">
        <f>SUBSTITUTE(A117,"'","")</f>
        <v>BOYCES BEGINNING</v>
      </c>
      <c r="AD117" s="52" t="str">
        <f>IFERROR(VLOOKUP(A117,MapGrantsTbl[], 5, FALSE),"")</f>
        <v>1717</v>
      </c>
      <c r="AE117" s="52" t="str">
        <f>IF(L117=AD117,"Y", IF(LEFT(AD117,1)&lt;&gt;"1","","N"))</f>
        <v>Y</v>
      </c>
      <c r="AF117" s="52" t="str">
        <f>IFERROR(VLOOKUP(A117,MapGrantsTbl[], 3, FALSE),"")</f>
        <v>Surveyed 8/10/1717; Patented in Aug 1717 by James Boyce for 50 acres repatented as Roberts Lot; Original courses given in resurvey which has now become escheat and is basically renamed Roberts Lot</v>
      </c>
      <c r="AG117" s="52" t="str">
        <f>IF(AA117=AF117,"Y", IF(LEN(LEFT(AF117,4))&lt;&gt;4,"","N"))</f>
        <v>Y</v>
      </c>
      <c r="AH117" s="52" t="s">
        <v>11994</v>
      </c>
      <c r="AI117" s="52"/>
      <c r="AJ117" s="71"/>
      <c r="AK117" s="71"/>
      <c r="AL117" s="71"/>
      <c r="AM117" s="71">
        <f>IFERROR(VLOOKUP(A117,Platted[],2,FALSE),"")</f>
        <v>559</v>
      </c>
      <c r="AN117" s="52"/>
      <c r="AO117" s="52"/>
      <c r="AP117" s="52"/>
      <c r="AQ117" s="52" t="str">
        <f>IFERROR(VLOOKUP(A117,MapGrantsTbl[], 5, FALSE),"")</f>
        <v>1717</v>
      </c>
      <c r="AR117" s="52" t="str">
        <f>IF(L117=AQ117,"Y", IF(LEN(LEFT(AQ117,4))&lt;&gt;4,"","N"))</f>
        <v>Y</v>
      </c>
      <c r="AS117" s="52" t="str">
        <f>IFERROR(VLOOKUP(A117,MapGrantsTbl[],3, FALSE),"")</f>
        <v>Surveyed 8/10/1717; Patented in Aug 1717 by James Boyce for 50 acres repatented as Roberts Lot; Original courses given in resurvey which has now become escheat and is basically renamed Roberts Lot</v>
      </c>
      <c r="AT117" s="52" t="str">
        <f>IF(AA117=AS117,"Y", IF(LEN(LEFT(AS117,4))&lt;&gt;4,"","N"))</f>
        <v>Y</v>
      </c>
      <c r="AU117" s="52" t="str">
        <f>IFERROR(VLOOKUP(A117,MapGrantsTbl[],5, FALSE),"")</f>
        <v>1717</v>
      </c>
      <c r="AV117" s="52" t="str">
        <f>IF(L117=AU117,"Y", IF(LEN(LEFT(AU117,4))&lt;&gt;4,"","N"))</f>
        <v>Y</v>
      </c>
    </row>
    <row r="118" spans="1:48" ht="72" x14ac:dyDescent="0.55000000000000004">
      <c r="A118" s="43" t="s">
        <v>3845</v>
      </c>
      <c r="B118" s="6" t="str">
        <f>IFERROR(VLOOKUP(A118,MapGrantsTbl[Short Name], 1, FALSE),IFERROR(VLOOKUP(A118,MapGrantsTbl[Other Map Grant Name],1,FALSE),""))</f>
        <v>BREAK NECK HILL</v>
      </c>
      <c r="C118" s="6" t="s">
        <v>4921</v>
      </c>
      <c r="D118" s="6" t="str">
        <f>IF(ISBLANK(C118),"",IFERROR(RIGHT(C118,LEN(C118)-FIND(",",C118)) &amp; " " &amp; LEFT(C118,1) &amp; LOWER(MID(C118,2, FIND(",",C118)-2)),""))</f>
        <v xml:space="preserve"> Basil Burgess</v>
      </c>
      <c r="E118" s="81" t="s">
        <v>11519</v>
      </c>
      <c r="F118" s="81" t="str">
        <f>RIGHT(E118,4)</f>
        <v>1771</v>
      </c>
      <c r="G118" s="81" t="str">
        <f>IF(ISBLANK(E118),"",F118&amp;"-"&amp;RIGHT("00" &amp; SUBSTITUTE(LEFT(E118,2),"/",""),2))</f>
        <v>1771-01</v>
      </c>
      <c r="H118" s="6" t="s">
        <v>3571</v>
      </c>
      <c r="I118" s="6" t="str">
        <f>IFERROR(RIGHT(H118,LEN(H118)-FIND(",",H118)) &amp; " " &amp; LEFT(H118,1) &amp; LOWER(MID(H118,2, FIND(",",H118)-2)),"")</f>
        <v xml:space="preserve"> John  Hood</v>
      </c>
      <c r="J118" s="6" t="str">
        <f>H118</f>
        <v xml:space="preserve">HOOD, John </v>
      </c>
      <c r="K118" s="6" t="s">
        <v>5183</v>
      </c>
      <c r="L118" s="8" t="str">
        <f>RIGHT(K118,4)</f>
        <v>1773</v>
      </c>
      <c r="M118" s="146" t="str">
        <f>IF(ISBLANK(K118),"",L118&amp;"-"&amp;
IF(LEFT(K118,3)="Feb","02",
IF(LEFT(K118,3)="Mar","03",
IF(LEFT(K118,3)="Apr","04",
IF(LEFT(K118,3)="May","05",
IF(LEFT(K118,3)="Jun","06",
IF(LEFT(K118,3)="Jul","07",
IF(LEFT(K118,3)="Aug","08",
IF(LEFT(K118,3)="Sep","09",
IF(LEFT(K118,3)="Oct","10",
IF(LEFT(K118,3)="Nov","11",
IF(LEFT(K118,3)="Dec","12","01"))))))))))))</f>
        <v>1773-03</v>
      </c>
      <c r="N118" s="34" t="s">
        <v>3961</v>
      </c>
      <c r="O118" s="8" t="s">
        <v>3959</v>
      </c>
      <c r="P118" s="8" t="s">
        <v>3970</v>
      </c>
      <c r="Q118" s="8">
        <v>169</v>
      </c>
      <c r="R118" s="6" t="s">
        <v>5087</v>
      </c>
      <c r="S118" s="34"/>
      <c r="T118" s="34" t="s">
        <v>6309</v>
      </c>
      <c r="U118" s="34"/>
      <c r="V118" s="35" t="s">
        <v>5086</v>
      </c>
      <c r="W118" s="35" t="s">
        <v>10614</v>
      </c>
      <c r="X118" s="34"/>
      <c r="Y118" s="18" t="str">
        <f>IFERROR(LEFT(J118, FIND(",",J118)-1),"")</f>
        <v>HOOD</v>
      </c>
      <c r="Z118" s="24" t="s">
        <v>4481</v>
      </c>
      <c r="AA118" s="24" t="str">
        <f>IF(ISBLANK(E118),"","Surveyed "&amp;E118)  &amp; IF(ISBLANK(C118),"", " by " &amp;TRIM(D118)) &amp; IF(ISBLANK(E118),"","; ") &amp; IF(ISBLANK(K118),"","Patented in " &amp; K118)  &amp; IF(ISBLANK(H118),"", " by " &amp; TRIM(I118)) &amp; IF(ISBLANK(Q118),"",IF(Q118=0,""," for " &amp; Q118 &amp; " acres")) &amp; IF(ISBLANK(S118),""," repatented as " &amp; S118) &amp; IF(ISBLANK(R118),"", "; " &amp; R118) &amp; IF(ISBLANK(X118),"", ".  " &amp; X118&amp;".")</f>
        <v>Surveyed 1/23/1771 by Basil Burgess; Patented in Mar 1773 by John Hood for 169 acres; Resurvey of Addition to Concord starting "on the south end of a Stoney Ridge on the east side of a branch called the Great Bridge Branch", sound like it lies on both sides of the branch</v>
      </c>
      <c r="AB118" s="52" t="str">
        <f>IF(IFERROR(FIND("-",A118),0)=0,SUBSTITUTE(A118,"'",""),SUBSTITUTE(LEFT(A118,FIND("-",A118)-2),"'",""))</f>
        <v>BREAK NECK HILL</v>
      </c>
      <c r="AC118" s="55" t="str">
        <f>SUBSTITUTE(A118,"'","")</f>
        <v>BREAK NECK HILL</v>
      </c>
      <c r="AD118" s="52" t="str">
        <f>IFERROR(VLOOKUP(A118,MapGrantsTbl[], 5, FALSE),"")</f>
        <v>1771</v>
      </c>
      <c r="AE118" s="52" t="str">
        <f>IF(L118=AD118,"Y", IF(LEFT(AD118,1)&lt;&gt;"1","","N"))</f>
        <v>N</v>
      </c>
      <c r="AF118" s="52" t="str">
        <f>IFERROR(VLOOKUP(A118,MapGrantsTbl[], 3, FALSE),"")</f>
        <v>Surveyed 1/23/1771 by Basil Burgess; Patented in Mar 1773 by John Hood for 169 acres; Resurvey of Addition to Concord starting "on the south end of a Stoney Ridge on the east side of a branch called the Great Bridge Branch", sound like it lies on both sides of the branch</v>
      </c>
      <c r="AG118" s="52" t="str">
        <f>IF(AA118=AF118,"Y", IF(LEN(LEFT(AF118,4))&lt;&gt;4,"","N"))</f>
        <v>Y</v>
      </c>
      <c r="AH118" s="52" t="s">
        <v>198</v>
      </c>
      <c r="AI118" s="52"/>
      <c r="AJ118" s="71"/>
      <c r="AK118" s="71"/>
      <c r="AL118" s="71">
        <v>0</v>
      </c>
      <c r="AM118" s="71">
        <f>IFERROR(VLOOKUP(A118,Platted[],2,FALSE),"")</f>
        <v>349</v>
      </c>
      <c r="AN118" s="52"/>
      <c r="AO118" s="52"/>
      <c r="AP118" s="52"/>
      <c r="AQ118" s="52" t="str">
        <f>IFERROR(VLOOKUP(A118,MapGrantsTbl[], 5, FALSE),"")</f>
        <v>1771</v>
      </c>
      <c r="AR118" s="52" t="str">
        <f>IF(L118=AQ118,"Y", IF(LEN(LEFT(AQ118,4))&lt;&gt;4,"","N"))</f>
        <v>N</v>
      </c>
      <c r="AS118" s="52" t="str">
        <f>IFERROR(VLOOKUP(A118,MapGrantsTbl[],3, FALSE),"")</f>
        <v>Surveyed 1/23/1771 by Basil Burgess; Patented in Mar 1773 by John Hood for 169 acres; Resurvey of Addition to Concord starting "on the south end of a Stoney Ridge on the east side of a branch called the Great Bridge Branch", sound like it lies on both sides of the branch</v>
      </c>
      <c r="AT118" s="52" t="str">
        <f>IF(AA118=AS118,"Y", IF(LEN(LEFT(AS118,4))&lt;&gt;4,"","N"))</f>
        <v>Y</v>
      </c>
      <c r="AU118" s="52" t="str">
        <f>IFERROR(VLOOKUP(A118,MapGrantsTbl[],5, FALSE),"")</f>
        <v>1771</v>
      </c>
      <c r="AV118" s="52" t="str">
        <f>IF(L118=AU118,"Y", IF(LEN(LEFT(AU118,4))&lt;&gt;4,"","N"))</f>
        <v>N</v>
      </c>
    </row>
    <row r="119" spans="1:48" ht="72" x14ac:dyDescent="0.55000000000000004">
      <c r="A119" s="8" t="s">
        <v>12400</v>
      </c>
      <c r="B119" s="47" t="str">
        <f>IFERROR(VLOOKUP(A119,MapGrantsTbl[Short Name], 1, FALSE),IFERROR(VLOOKUP(A119,MapGrantsTbl[Other Map Grant Name],1,FALSE),""))</f>
        <v>BRENT WOOD FOREST</v>
      </c>
      <c r="C119" s="46" t="s">
        <v>4921</v>
      </c>
      <c r="D119" s="46" t="str">
        <f>IF(ISBLANK(C119),"",IFERROR(RIGHT(C119,LEN(C119)-FIND(",",C119)) &amp; " " &amp; LEFT(C119,1) &amp; LOWER(MID(C119,2, FIND(",",C119)-2)),""))</f>
        <v xml:space="preserve"> Basil Burgess</v>
      </c>
      <c r="E119" s="81" t="s">
        <v>11121</v>
      </c>
      <c r="F119" s="82" t="str">
        <f>RIGHT(E119,4)</f>
        <v>1769</v>
      </c>
      <c r="G119" s="82" t="str">
        <f>IF(ISBLANK(E119),"",F119&amp;"-"&amp;RIGHT("00" &amp; SUBSTITUTE(LEFT(E119,2),"/",""),2))</f>
        <v>1769-09</v>
      </c>
      <c r="H119" s="46" t="s">
        <v>3546</v>
      </c>
      <c r="I119" s="46" t="str">
        <f>IFERROR(RIGHT(H119,LEN(H119)-FIND(",",H119)) &amp; " " &amp; LEFT(H119,1) &amp; LOWER(MID(H119,2, FIND(",",H119)-2)),"")</f>
        <v xml:space="preserve"> Samuel  Mansell</v>
      </c>
      <c r="J119" s="47" t="str">
        <f>H119</f>
        <v xml:space="preserve">MANSELL, Samuel </v>
      </c>
      <c r="K119" s="46" t="s">
        <v>6562</v>
      </c>
      <c r="L119" s="42" t="str">
        <f>RIGHT(K119,4)</f>
        <v>1770</v>
      </c>
      <c r="M119" s="143" t="str">
        <f>IF(ISBLANK(K119),"",L119&amp;"-"&amp;
IF(LEFT(K119,3)="Feb","02",
IF(LEFT(K119,3)="Mar","03",
IF(LEFT(K119,3)="Apr","04",
IF(LEFT(K119,3)="May","05",
IF(LEFT(K119,3)="Jun","06",
IF(LEFT(K119,3)="Jul","07",
IF(LEFT(K119,3)="Aug","08",
IF(LEFT(K119,3)="Sep","09",
IF(LEFT(K119,3)="Oct","10",
IF(LEFT(K119,3)="Nov","11",
IF(LEFT(K119,3)="Dec","12","01"))))))))))))</f>
        <v>1770-06</v>
      </c>
      <c r="N119" s="44" t="s">
        <v>3961</v>
      </c>
      <c r="O119" s="43" t="s">
        <v>3959</v>
      </c>
      <c r="P119" s="43" t="s">
        <v>136</v>
      </c>
      <c r="Q119" s="43">
        <v>25</v>
      </c>
      <c r="R119" s="6" t="s">
        <v>12232</v>
      </c>
      <c r="S119" s="44"/>
      <c r="T119" s="45" t="str">
        <f>V119</f>
        <v>Brent Wood Forest</v>
      </c>
      <c r="U119" s="44"/>
      <c r="V119" s="35" t="s">
        <v>6563</v>
      </c>
      <c r="W119" s="35" t="s">
        <v>11122</v>
      </c>
      <c r="X119" s="34"/>
      <c r="Y119" s="45" t="str">
        <f>IFERROR(LEFT(J119, FIND(",",J119)-1),"")</f>
        <v>MANSELL</v>
      </c>
      <c r="Z119" s="45"/>
      <c r="AA119" s="45" t="str">
        <f>IF(ISBLANK(E119),"","Surveyed "&amp;E119)  &amp; IF(ISBLANK(C119),"", " by " &amp;TRIM(D119)) &amp; IF(ISBLANK(E119),"","; ") &amp; IF(ISBLANK(K119),"","Patented in " &amp; K119)  &amp; IF(ISBLANK(H119),"", " by " &amp; TRIM(I119)) &amp; IF(ISBLANK(Q119),"",IF(Q119=0,""," for " &amp; Q119 &amp; " acres")) &amp; IF(ISBLANK(S119),""," repatented as " &amp; S119) &amp; IF(ISBLANK(R119),"", "; " &amp; R119) &amp; IF(ISBLANK(X119),"", ".  " &amp; X119&amp;".")</f>
        <v>Surveyed 9/27/1769 by Basil Burgess; Patented in Jun 1770 by Samuel Mansell for 25 acres; "on the south side of Patapsco Falls in the Barrons" starting "at the head of a small draft of the said falls called the Bee Draft Branch; shown on plat for Split Tract</v>
      </c>
      <c r="AB119" s="45" t="str">
        <f>IF(IFERROR(FIND("-",A119),0)=0,SUBSTITUTE(A119,"'",""),SUBSTITUTE(LEFT(A119,FIND("-",A119)-2),"'",""))</f>
        <v>BRENT WOOD FOREST</v>
      </c>
      <c r="AC119" s="55" t="str">
        <f>SUBSTITUTE(A119,"'","")</f>
        <v>BRENT WOOD FOREST</v>
      </c>
      <c r="AD119" s="52" t="str">
        <f>IFERROR(VLOOKUP(A119,MapGrantsTbl[], 5, FALSE),"")</f>
        <v>1769</v>
      </c>
      <c r="AE119" s="52" t="str">
        <f>IF(L119=AD119,"Y", IF(LEFT(AD119,1)&lt;&gt;"1","","N"))</f>
        <v>N</v>
      </c>
      <c r="AF119" s="52" t="str">
        <f>IFERROR(VLOOKUP(A119,MapGrantsTbl[], 3, FALSE),"")</f>
        <v>Surveyed 9/27/1769 by Basil Burgess; Patented in Jun 1770 by Samuel Mansell for 25 acres; "on the south side of Patapsco Falls in the Barrons" starting "at the head of a small draft of the said falls called the Bee Draft Branch; shown on plat for Split Tract</v>
      </c>
      <c r="AG119" s="52" t="str">
        <f>IF(AA119=AF119,"Y", IF(LEN(LEFT(AF119,4))&lt;&gt;4,"","N"))</f>
        <v>Y</v>
      </c>
      <c r="AH119" s="52" t="s">
        <v>78</v>
      </c>
      <c r="AI119" s="52" t="s">
        <v>7819</v>
      </c>
      <c r="AJ119" s="52" t="s">
        <v>12233</v>
      </c>
      <c r="AK119" s="71"/>
      <c r="AL119" s="71"/>
      <c r="AM119" s="71">
        <f>IFERROR(VLOOKUP(A119,Platted[],2,FALSE),"")</f>
        <v>638</v>
      </c>
      <c r="AN119" s="52"/>
      <c r="AO119" s="52"/>
      <c r="AP119" s="52"/>
      <c r="AQ119" s="52" t="str">
        <f>IFERROR(VLOOKUP(A119,MapGrantsTbl[], 5, FALSE),"")</f>
        <v>1769</v>
      </c>
      <c r="AR119" s="52" t="str">
        <f>IF(L119=AQ119,"Y", IF(LEN(LEFT(AQ119,4))&lt;&gt;4,"","N"))</f>
        <v>N</v>
      </c>
      <c r="AS119" s="52" t="str">
        <f>IFERROR(VLOOKUP(A119,MapGrantsTbl[],3, FALSE),"")</f>
        <v>Surveyed 9/27/1769 by Basil Burgess; Patented in Jun 1770 by Samuel Mansell for 25 acres; "on the south side of Patapsco Falls in the Barrons" starting "at the head of a small draft of the said falls called the Bee Draft Branch; shown on plat for Split Tract</v>
      </c>
      <c r="AT119" s="52" t="str">
        <f>IF(AA119=AS119,"Y", IF(LEN(LEFT(AS119,4))&lt;&gt;4,"","N"))</f>
        <v>Y</v>
      </c>
      <c r="AU119" s="52" t="str">
        <f>IFERROR(VLOOKUP(A119,MapGrantsTbl[],5, FALSE),"")</f>
        <v>1769</v>
      </c>
      <c r="AV119" s="52" t="str">
        <f>IF(L119=AU119,"Y", IF(LEN(LEFT(AU119,4))&lt;&gt;4,"","N"))</f>
        <v>N</v>
      </c>
    </row>
    <row r="120" spans="1:48" ht="57.6" x14ac:dyDescent="0.55000000000000004">
      <c r="A120" s="43" t="s">
        <v>3846</v>
      </c>
      <c r="B120" s="6" t="str">
        <f>IFERROR(VLOOKUP(A120,MapGrantsTbl[Short Name], 1, FALSE),IFERROR(VLOOKUP(A120,MapGrantsTbl[Other Map Grant Name],1,FALSE),""))</f>
        <v>BROKEN LAND</v>
      </c>
      <c r="C120" s="6" t="s">
        <v>4965</v>
      </c>
      <c r="D120" s="6" t="str">
        <f>IF(ISBLANK(C120),"",IFERROR(RIGHT(C120,LEN(C120)-FIND(",",C120)) &amp; " " &amp; LEFT(C120,1) &amp; LOWER(MID(C120,2, FIND(",",C120)-2)),""))</f>
        <v xml:space="preserve"> Thomas Larkin</v>
      </c>
      <c r="E120" s="81" t="s">
        <v>10423</v>
      </c>
      <c r="F120" s="81" t="str">
        <f>RIGHT(E120,4)</f>
        <v>1719</v>
      </c>
      <c r="G120" s="81" t="str">
        <f>IF(ISBLANK(E120),"",F120&amp;"-"&amp;RIGHT("00" &amp; SUBSTITUTE(LEFT(E120,2),"/",""),2))</f>
        <v>1719-06</v>
      </c>
      <c r="H120" s="6" t="s">
        <v>3547</v>
      </c>
      <c r="I120" s="6" t="str">
        <f>IFERROR(RIGHT(H120,LEN(H120)-FIND(",",H120)) &amp; " " &amp; LEFT(H120,1) &amp; LOWER(MID(H120,2, FIND(",",H120)-2)),"")</f>
        <v xml:space="preserve"> Thomas  Worthington</v>
      </c>
      <c r="J120" s="6" t="str">
        <f>H120</f>
        <v xml:space="preserve">WORTHINGTON, Thomas </v>
      </c>
      <c r="K120" s="6" t="s">
        <v>3750</v>
      </c>
      <c r="L120" s="8" t="str">
        <f>RIGHT(K120,4)</f>
        <v>1722</v>
      </c>
      <c r="M120" s="146" t="str">
        <f>IF(ISBLANK(K120),"",L120&amp;"-"&amp;
IF(LEFT(K120,3)="Feb","02",
IF(LEFT(K120,3)="Mar","03",
IF(LEFT(K120,3)="Apr","04",
IF(LEFT(K120,3)="May","05",
IF(LEFT(K120,3)="Jun","06",
IF(LEFT(K120,3)="Jul","07",
IF(LEFT(K120,3)="Aug","08",
IF(LEFT(K120,3)="Sep","09",
IF(LEFT(K120,3)="Oct","10",
IF(LEFT(K120,3)="Nov","11",
IF(LEFT(K120,3)="Dec","12","01"))))))))))))</f>
        <v>1722-10</v>
      </c>
      <c r="N120" s="34" t="s">
        <v>3961</v>
      </c>
      <c r="O120" s="8" t="s">
        <v>3959</v>
      </c>
      <c r="P120" s="8" t="s">
        <v>136</v>
      </c>
      <c r="Q120" s="8">
        <v>660</v>
      </c>
      <c r="R120" s="6" t="s">
        <v>10424</v>
      </c>
      <c r="S120" s="34" t="s">
        <v>9017</v>
      </c>
      <c r="T120" s="34" t="str">
        <f>V120</f>
        <v>Broken Land</v>
      </c>
      <c r="U120" s="34" t="s">
        <v>5034</v>
      </c>
      <c r="V120" s="35" t="s">
        <v>4284</v>
      </c>
      <c r="W120" s="35" t="s">
        <v>10422</v>
      </c>
      <c r="X120" s="34"/>
      <c r="Y120" s="18" t="str">
        <f>IFERROR(LEFT(J120, FIND(",",J120)-1),"")</f>
        <v>WORTHINGTON</v>
      </c>
      <c r="Z120" s="24" t="s">
        <v>4459</v>
      </c>
      <c r="AA120" s="24" t="str">
        <f>IF(ISBLANK(E120),"","Surveyed "&amp;E120)  &amp; IF(ISBLANK(C120),"", " by " &amp;TRIM(D120)) &amp; IF(ISBLANK(E120),"","; ") &amp; IF(ISBLANK(K120),"","Patented in " &amp; K120)  &amp; IF(ISBLANK(H120),"", " by " &amp; TRIM(I120)) &amp; IF(ISBLANK(Q120),"",IF(Q120=0,""," for " &amp; Q120 &amp; " acres")) &amp; IF(ISBLANK(S120),""," repatented as " &amp; S120) &amp; IF(ISBLANK(R120),"", "; " &amp; R120) &amp; IF(ISBLANK(X120),"", ".  " &amp; X120&amp;".")</f>
        <v>Surveyed 6/10/1719 by Thomas Larkin; Patented in Oct 1722 by Thomas Worthington for 660 acres repatented as Worthingtons Addition; "beginning at three bounded white oaks of Ridgely's Neck"</v>
      </c>
      <c r="AB120" s="52" t="str">
        <f>IF(IFERROR(FIND("-",A120),0)=0,SUBSTITUTE(A120,"'",""),SUBSTITUTE(LEFT(A120,FIND("-",A120)-2),"'",""))</f>
        <v>BROKEN LAND</v>
      </c>
      <c r="AC120" s="55" t="str">
        <f>SUBSTITUTE(A120,"'","")</f>
        <v>BROKEN LAND</v>
      </c>
      <c r="AD120" s="52" t="str">
        <f>IFERROR(VLOOKUP(A120,MapGrantsTbl[], 5, FALSE),"")</f>
        <v>1719</v>
      </c>
      <c r="AE120" s="52" t="str">
        <f>IF(L120=AD120,"Y", IF(LEFT(AD120,1)&lt;&gt;"1","","N"))</f>
        <v>N</v>
      </c>
      <c r="AF120" s="52" t="str">
        <f>IFERROR(VLOOKUP(A120,MapGrantsTbl[], 3, FALSE),"")</f>
        <v>Surveyed 6/10/1719 by Thomas Larkin; Patented in Oct 1722 by Thomas Worthington for 660 acres repatented as Worthingtons Addition; "beginning at three bounded white oaks of Ridgely's Neck"</v>
      </c>
      <c r="AG120" s="52" t="str">
        <f>IF(AA120=AF120,"Y", IF(LEN(LEFT(AF120,4))&lt;&gt;4,"","N"))</f>
        <v>Y</v>
      </c>
      <c r="AH120" s="52" t="s">
        <v>212</v>
      </c>
      <c r="AI120" s="52"/>
      <c r="AJ120" s="71"/>
      <c r="AK120" s="71"/>
      <c r="AL120" s="71">
        <v>-4</v>
      </c>
      <c r="AM120" s="71">
        <f>IFERROR(VLOOKUP(A120,Platted[],2,FALSE),"")</f>
        <v>85</v>
      </c>
      <c r="AN120" s="52"/>
      <c r="AO120" s="52"/>
      <c r="AP120" s="52"/>
      <c r="AQ120" s="52" t="str">
        <f>IFERROR(VLOOKUP(A120,MapGrantsTbl[], 5, FALSE),"")</f>
        <v>1719</v>
      </c>
      <c r="AR120" s="52" t="str">
        <f>IF(L120=AQ120,"Y", IF(LEN(LEFT(AQ120,4))&lt;&gt;4,"","N"))</f>
        <v>N</v>
      </c>
      <c r="AS120" s="52" t="str">
        <f>IFERROR(VLOOKUP(A120,MapGrantsTbl[],3, FALSE),"")</f>
        <v>Surveyed 6/10/1719 by Thomas Larkin; Patented in Oct 1722 by Thomas Worthington for 660 acres repatented as Worthingtons Addition; "beginning at three bounded white oaks of Ridgely's Neck"</v>
      </c>
      <c r="AT120" s="52" t="str">
        <f>IF(AA120=AS120,"Y", IF(LEN(LEFT(AS120,4))&lt;&gt;4,"","N"))</f>
        <v>Y</v>
      </c>
      <c r="AU120" s="52" t="str">
        <f>IFERROR(VLOOKUP(A120,MapGrantsTbl[],5, FALSE),"")</f>
        <v>1719</v>
      </c>
      <c r="AV120" s="52" t="str">
        <f>IF(L120=AU120,"Y", IF(LEN(LEFT(AU120,4))&lt;&gt;4,"","N"))</f>
        <v>N</v>
      </c>
    </row>
    <row r="121" spans="1:48" ht="72" x14ac:dyDescent="0.55000000000000004">
      <c r="A121" s="43" t="s">
        <v>7405</v>
      </c>
      <c r="B121" s="47" t="str">
        <f>IFERROR(VLOOKUP(A121,MapGrantsTbl[Short Name], 1, FALSE),IFERROR(VLOOKUP(A121,MapGrantsTbl[Other Map Grant Name],1,FALSE),""))</f>
        <v>BROOKE FIELDS</v>
      </c>
      <c r="C121" s="46" t="s">
        <v>7408</v>
      </c>
      <c r="D121" s="46" t="str">
        <f>IF(ISBLANK(C121),"",IFERROR(RIGHT(C121,LEN(C121)-FIND(",",C121)) &amp; " " &amp; LEFT(C121,1) &amp; LOWER(MID(C121,2, FIND(",",C121)-2)),""))</f>
        <v xml:space="preserve"> John Murdock</v>
      </c>
      <c r="E121" s="81" t="s">
        <v>11011</v>
      </c>
      <c r="F121" s="82" t="str">
        <f>RIGHT(E121,4)</f>
        <v>1764</v>
      </c>
      <c r="G121" s="82" t="str">
        <f>IF(ISBLANK(E121),"",F121&amp;"-"&amp;RIGHT("00" &amp; SUBSTITUTE(LEFT(E121,2),"/",""),2))</f>
        <v>1764-01</v>
      </c>
      <c r="H121" s="46" t="s">
        <v>7406</v>
      </c>
      <c r="I121" s="46" t="str">
        <f>IFERROR(RIGHT(H121,LEN(H121)-FIND(",",H121)) &amp; " " &amp; LEFT(H121,1) &amp; LOWER(MID(H121,2, FIND(",",H121)-2)),"")</f>
        <v xml:space="preserve"> James Brooke</v>
      </c>
      <c r="J121" s="47" t="str">
        <f>H121</f>
        <v>BROOKE, James</v>
      </c>
      <c r="K121" s="46" t="s">
        <v>6575</v>
      </c>
      <c r="L121" s="42" t="str">
        <f>RIGHT(K121,4)</f>
        <v>1765</v>
      </c>
      <c r="M121" s="143" t="str">
        <f>IF(ISBLANK(K121),"",L121&amp;"-"&amp;
IF(LEFT(K121,3)="Feb","02",
IF(LEFT(K121,3)="Mar","03",
IF(LEFT(K121,3)="Apr","04",
IF(LEFT(K121,3)="May","05",
IF(LEFT(K121,3)="Jun","06",
IF(LEFT(K121,3)="Jul","07",
IF(LEFT(K121,3)="Aug","08",
IF(LEFT(K121,3)="Sep","09",
IF(LEFT(K121,3)="Oct","10",
IF(LEFT(K121,3)="Nov","11",
IF(LEFT(K121,3)="Dec","12","01"))))))))))))</f>
        <v>1765-01</v>
      </c>
      <c r="N121" s="44" t="s">
        <v>6530</v>
      </c>
      <c r="O121" s="8" t="s">
        <v>3959</v>
      </c>
      <c r="P121" s="43" t="s">
        <v>3970</v>
      </c>
      <c r="Q121" s="43">
        <v>1663</v>
      </c>
      <c r="R121" s="46" t="s">
        <v>7407</v>
      </c>
      <c r="S121" s="44"/>
      <c r="T121" s="45" t="s">
        <v>6384</v>
      </c>
      <c r="U121" s="44"/>
      <c r="V121" s="35" t="s">
        <v>7404</v>
      </c>
      <c r="W121" s="35" t="s">
        <v>11012</v>
      </c>
      <c r="X121" s="34"/>
      <c r="Y121" s="45" t="str">
        <f>IFERROR(LEFT(J121, FIND(",",J121)-1),"")</f>
        <v>BROOKE</v>
      </c>
      <c r="Z121" s="45"/>
      <c r="AA121" s="45" t="str">
        <f>IF(ISBLANK(E121),"","Surveyed "&amp;E121)  &amp; IF(ISBLANK(C121),"", " by " &amp;TRIM(D121)) &amp; IF(ISBLANK(E121),"","; ") &amp; IF(ISBLANK(K121),"","Patented in " &amp; K121)  &amp; IF(ISBLANK(H121),"", " by " &amp; TRIM(I121)) &amp; IF(ISBLANK(Q121),"",IF(Q121=0,""," for " &amp; Q121 &amp; " acres")) &amp; IF(ISBLANK(S121),""," repatented as " &amp; S121) &amp; IF(ISBLANK(R121),"", "; " &amp; R121) &amp; IF(ISBLANK(X121),"", ".  " &amp; X121&amp;".")</f>
        <v>Surveyed 1/14/1764 by John Murdock; Patented in Jan 1765 by James Brooke for 1663 acres; Resurvey 118 acres of Silence (granted to Philemon Dorsey and Elizabeth Ridgely for 726 acres in Aug 1753)  in Frederick County, references "south side of Swan Harbour Branch"</v>
      </c>
      <c r="AB121" s="45" t="str">
        <f>IF(IFERROR(FIND("-",A121),0)=0,SUBSTITUTE(A121,"'",""),SUBSTITUTE(LEFT(A121,FIND("-",A121)-2),"'",""))</f>
        <v>BROOKE FIELDS</v>
      </c>
      <c r="AC121" s="45" t="str">
        <f>SUBSTITUTE(A121,"'","")</f>
        <v>BROOKE FIELDS</v>
      </c>
      <c r="AD121" s="45" t="str">
        <f>IFERROR(VLOOKUP(A121,MapGrantsTbl[], 5, FALSE),"")</f>
        <v>1764</v>
      </c>
      <c r="AE121" s="45" t="str">
        <f>IF(L121=AD121,"Y", IF(LEFT(AD121,1)&lt;&gt;"1","","N"))</f>
        <v>N</v>
      </c>
      <c r="AF121" s="45" t="str">
        <f>IFERROR(VLOOKUP(A121,MapGrantsTbl[], 3, FALSE),"")</f>
        <v>Surveyed 1/14/1764 by John Murdock; Patented in Jan 1765 by James Brooke for 1663 acres; Resurvey 118 acres of Silence (granted to Philemon Dorsey and Elizabeth Ridgely for 726 acres in Aug 1753)  in Frederick County, references "south side of Swan Harbour Branch"</v>
      </c>
      <c r="AG121" s="45" t="str">
        <f>IF(AA121=AF121,"Y", IF(LEN(LEFT(AF121,4))&lt;&gt;4,"","N"))</f>
        <v>Y</v>
      </c>
      <c r="AH121" s="33" t="s">
        <v>51</v>
      </c>
      <c r="AI121" s="45"/>
      <c r="AJ121" s="71"/>
      <c r="AK121" s="71"/>
      <c r="AL121" s="71">
        <v>-3</v>
      </c>
      <c r="AM121" s="71">
        <f>IFERROR(VLOOKUP(A121,Platted[],2,FALSE),"")</f>
        <v>19</v>
      </c>
      <c r="AN121" s="52"/>
      <c r="AO121" s="52"/>
      <c r="AP121" s="52"/>
      <c r="AQ121" s="52" t="str">
        <f>IFERROR(VLOOKUP(A121,MapGrantsTbl[], 5, FALSE),"")</f>
        <v>1764</v>
      </c>
      <c r="AR121" s="52" t="str">
        <f>IF(L121=AQ121,"Y", IF(LEN(LEFT(AQ121,4))&lt;&gt;4,"","N"))</f>
        <v>N</v>
      </c>
      <c r="AS121" s="52" t="str">
        <f>IFERROR(VLOOKUP(A121,MapGrantsTbl[],3, FALSE),"")</f>
        <v>Surveyed 1/14/1764 by John Murdock; Patented in Jan 1765 by James Brooke for 1663 acres; Resurvey 118 acres of Silence (granted to Philemon Dorsey and Elizabeth Ridgely for 726 acres in Aug 1753)  in Frederick County, references "south side of Swan Harbour Branch"</v>
      </c>
      <c r="AT121" s="52" t="str">
        <f>IF(AA121=AS121,"Y", IF(LEN(LEFT(AS121,4))&lt;&gt;4,"","N"))</f>
        <v>Y</v>
      </c>
      <c r="AU121" s="52" t="str">
        <f>IFERROR(VLOOKUP(A121,MapGrantsTbl[],5, FALSE),"")</f>
        <v>1764</v>
      </c>
      <c r="AV121" s="52" t="str">
        <f>IF(L121=AU121,"Y", IF(LEN(LEFT(AU121,4))&lt;&gt;4,"","N"))</f>
        <v>N</v>
      </c>
    </row>
    <row r="122" spans="1:48" ht="43.2" x14ac:dyDescent="0.55000000000000004">
      <c r="A122" s="43" t="s">
        <v>8505</v>
      </c>
      <c r="B122" s="6" t="str">
        <f>IFERROR(VLOOKUP(A122,MapGrantsTbl[Short Name], 1, FALSE),IFERROR(VLOOKUP(A122,MapGrantsTbl[Other Map Grant Name],1,FALSE),""))</f>
        <v>BROTHERS ADDITION</v>
      </c>
      <c r="C122" s="46" t="s">
        <v>7378</v>
      </c>
      <c r="D122" s="46" t="str">
        <f>IF(ISBLANK(C122),"",IFERROR(RIGHT(C122,LEN(C122)-FIND(",",C122)) &amp; " " &amp; LEFT(C122,1) &amp; LOWER(MID(C122,2, FIND(",",C122)-2)),""))</f>
        <v xml:space="preserve"> John Hatherly</v>
      </c>
      <c r="E122" s="81" t="s">
        <v>11975</v>
      </c>
      <c r="F122" s="82" t="str">
        <f>RIGHT(E122,4)</f>
        <v>1808</v>
      </c>
      <c r="G122" s="82" t="str">
        <f>IF(ISBLANK(E122),"",F122&amp;"-"&amp;RIGHT("00" &amp; SUBSTITUTE(LEFT(E122,2),"/",""),2))</f>
        <v>1808-01</v>
      </c>
      <c r="H122" s="6" t="s">
        <v>3572</v>
      </c>
      <c r="I122" s="6" t="str">
        <f>IFERROR(RIGHT(H122,LEN(H122)-FIND(",",H122)) &amp; " " &amp; LEFT(H122,1) &amp; LOWER(MID(H122,2, FIND(",",H122)-2)),"")</f>
        <v xml:space="preserve"> Archibald  Dorsey</v>
      </c>
      <c r="J122" s="6" t="str">
        <f>H122</f>
        <v xml:space="preserve">DORSEY, Archibald </v>
      </c>
      <c r="K122" s="6" t="s">
        <v>3751</v>
      </c>
      <c r="L122" s="8" t="str">
        <f>RIGHT(K122,4)</f>
        <v>1810</v>
      </c>
      <c r="M122" s="146" t="str">
        <f>IF(ISBLANK(K122),"",L122&amp;"-"&amp;
IF(LEFT(K122,3)="Feb","02",
IF(LEFT(K122,3)="Mar","03",
IF(LEFT(K122,3)="Apr","04",
IF(LEFT(K122,3)="May","05",
IF(LEFT(K122,3)="Jun","06",
IF(LEFT(K122,3)="Jul","07",
IF(LEFT(K122,3)="Aug","08",
IF(LEFT(K122,3)="Sep","09",
IF(LEFT(K122,3)="Oct","10",
IF(LEFT(K122,3)="Nov","11",
IF(LEFT(K122,3)="Dec","12","01"))))))))))))</f>
        <v>1810-10</v>
      </c>
      <c r="N122" s="34" t="s">
        <v>3961</v>
      </c>
      <c r="O122" s="8" t="s">
        <v>3959</v>
      </c>
      <c r="P122" s="8" t="s">
        <v>136</v>
      </c>
      <c r="Q122" s="8">
        <v>19</v>
      </c>
      <c r="R122" s="6" t="s">
        <v>5303</v>
      </c>
      <c r="S122" s="34"/>
      <c r="T122" s="34" t="str">
        <f>V122</f>
        <v>Brothers Addition</v>
      </c>
      <c r="U122" s="34" t="s">
        <v>5302</v>
      </c>
      <c r="V122" s="30" t="s">
        <v>8923</v>
      </c>
      <c r="W122" s="30" t="s">
        <v>12185</v>
      </c>
      <c r="X122" s="34"/>
      <c r="Y122" s="18" t="str">
        <f>IFERROR(LEFT(J122, FIND(",",J122)-1),"")</f>
        <v>DORSEY</v>
      </c>
      <c r="Z122" s="24" t="s">
        <v>4437</v>
      </c>
      <c r="AA122" s="24" t="str">
        <f>IF(ISBLANK(E122),"","Surveyed "&amp;E122)  &amp; IF(ISBLANK(C122),"", " by " &amp;TRIM(D122)) &amp; IF(ISBLANK(E122),"","; ") &amp; IF(ISBLANK(K122),"","Patented in " &amp; K122)  &amp; IF(ISBLANK(H122),"", " by " &amp; TRIM(I122)) &amp; IF(ISBLANK(Q122),"",IF(Q122=0,""," for " &amp; Q122 &amp; " acres")) &amp; IF(ISBLANK(S122),""," repatented as " &amp; S122) &amp; IF(ISBLANK(R122),"", "; " &amp; R122) &amp; IF(ISBLANK(X122),"", ".  " &amp; X122&amp;".")</f>
        <v>Surveyed 1/4/1808 by John Hatherly; Patented in Oct 1810 by Archibald Dorsey for 19 acres; adjoining Caleb's Purchase and Grecian Siege</v>
      </c>
      <c r="AB122" s="52" t="str">
        <f>IF(IFERROR(FIND("-",A122),0)=0,SUBSTITUTE(A122,"'",""),SUBSTITUTE(LEFT(A122,FIND("-",A122)-2),"'",""))</f>
        <v>BROTHERS ADDITION</v>
      </c>
      <c r="AC122" s="55" t="str">
        <f>SUBSTITUTE(A122,"'","")</f>
        <v>BROTHERS ADDITION</v>
      </c>
      <c r="AD122" s="52" t="str">
        <f>IFERROR(VLOOKUP(A122,MapGrantsTbl[], 5, FALSE),"")</f>
        <v>1808</v>
      </c>
      <c r="AE122" s="52" t="str">
        <f>IF(L122=AD122,"Y", IF(LEFT(AD122,1)&lt;&gt;"1","","N"))</f>
        <v>N</v>
      </c>
      <c r="AF122" s="52" t="str">
        <f>IFERROR(VLOOKUP(A122,MapGrantsTbl[], 3, FALSE),"")</f>
        <v>Surveyed 1/4/1808 by John Hatherly; Patented in Oct 1810 by Archibald Dorsey for 19 acres; adjoining Caleb's Purchase and Grecian Siege</v>
      </c>
      <c r="AG122" s="52" t="str">
        <f>IF(AA122=AF122,"Y", IF(LEN(LEFT(AF122,4))&lt;&gt;4,"","N"))</f>
        <v>Y</v>
      </c>
      <c r="AH122" s="52" t="s">
        <v>47</v>
      </c>
      <c r="AI122" s="52"/>
      <c r="AJ122" s="71"/>
      <c r="AK122" s="71"/>
      <c r="AL122" s="71"/>
      <c r="AM122" s="71">
        <f>IFERROR(VLOOKUP(A122,Platted[],2,FALSE),"")</f>
        <v>678</v>
      </c>
      <c r="AN122" s="52"/>
      <c r="AO122" s="52"/>
      <c r="AP122" s="52"/>
      <c r="AQ122" s="52" t="str">
        <f>IFERROR(VLOOKUP(A122,MapGrantsTbl[], 5, FALSE),"")</f>
        <v>1808</v>
      </c>
      <c r="AR122" s="52" t="str">
        <f>IF(L122=AQ122,"Y", IF(LEN(LEFT(AQ122,4))&lt;&gt;4,"","N"))</f>
        <v>N</v>
      </c>
      <c r="AS122" s="52" t="str">
        <f>IFERROR(VLOOKUP(A122,MapGrantsTbl[],3, FALSE),"")</f>
        <v>Surveyed 1/4/1808 by John Hatherly; Patented in Oct 1810 by Archibald Dorsey for 19 acres; adjoining Caleb's Purchase and Grecian Siege</v>
      </c>
      <c r="AT122" s="52" t="str">
        <f>IF(AA122=AS122,"Y", IF(LEN(LEFT(AS122,4))&lt;&gt;4,"","N"))</f>
        <v>Y</v>
      </c>
      <c r="AU122" s="52" t="str">
        <f>IFERROR(VLOOKUP(A122,MapGrantsTbl[],5, FALSE),"")</f>
        <v>1808</v>
      </c>
      <c r="AV122" s="52" t="str">
        <f>IF(L122=AU122,"Y", IF(LEN(LEFT(AU122,4))&lt;&gt;4,"","N"))</f>
        <v>N</v>
      </c>
    </row>
    <row r="123" spans="1:48" ht="86.4" x14ac:dyDescent="0.55000000000000004">
      <c r="A123" s="43" t="s">
        <v>8506</v>
      </c>
      <c r="B123" s="6" t="str">
        <f>IFERROR(VLOOKUP(A123,MapGrantsTbl[Short Name], 1, FALSE),IFERROR(VLOOKUP(A123,MapGrantsTbl[Other Map Grant Name],1,FALSE),""))</f>
        <v>BROTHERS AGREEMENT</v>
      </c>
      <c r="C123" s="6" t="s">
        <v>4926</v>
      </c>
      <c r="D123" s="6" t="str">
        <f>IF(ISBLANK(C123),"",IFERROR(RIGHT(C123,LEN(C123)-FIND(",",C123)) &amp; " " &amp; LEFT(C123,1) &amp; LOWER(MID(C123,2, FIND(",",C123)-2)),""))</f>
        <v xml:space="preserve"> Joshua Griffith</v>
      </c>
      <c r="E123" s="81" t="s">
        <v>11228</v>
      </c>
      <c r="F123" s="81" t="str">
        <f>RIGHT(E123,4)</f>
        <v>1761</v>
      </c>
      <c r="G123" s="81" t="str">
        <f>IF(ISBLANK(E123),"",F123&amp;"-"&amp;RIGHT("00" &amp; SUBSTITUTE(LEFT(E123,2),"/",""),2))</f>
        <v>1761-03</v>
      </c>
      <c r="H123" s="6" t="s">
        <v>3573</v>
      </c>
      <c r="I123" s="6" t="str">
        <f>IFERROR(RIGHT(H123,LEN(H123)-FIND(",",H123)) &amp; " " &amp; LEFT(H123,1) &amp; LOWER(MID(H123,2, FIND(",",H123)-2)),"")</f>
        <v xml:space="preserve"> George  Shipley</v>
      </c>
      <c r="J123" s="6" t="str">
        <f>H123</f>
        <v xml:space="preserve">SHIPLEY, George </v>
      </c>
      <c r="K123" s="6" t="s">
        <v>4782</v>
      </c>
      <c r="L123" s="8" t="str">
        <f>RIGHT(K123,4)</f>
        <v>1761</v>
      </c>
      <c r="M123" s="146" t="str">
        <f>IF(ISBLANK(K123),"",L123&amp;"-"&amp;
IF(LEFT(K123,3)="Feb","02",
IF(LEFT(K123,3)="Mar","03",
IF(LEFT(K123,3)="Apr","04",
IF(LEFT(K123,3)="May","05",
IF(LEFT(K123,3)="Jun","06",
IF(LEFT(K123,3)="Jul","07",
IF(LEFT(K123,3)="Aug","08",
IF(LEFT(K123,3)="Sep","09",
IF(LEFT(K123,3)="Oct","10",
IF(LEFT(K123,3)="Nov","11",
IF(LEFT(K123,3)="Dec","12","01"))))))))))))</f>
        <v>1761-04</v>
      </c>
      <c r="N123" s="34" t="s">
        <v>3961</v>
      </c>
      <c r="O123" s="8" t="s">
        <v>3959</v>
      </c>
      <c r="P123" s="8" t="s">
        <v>3970</v>
      </c>
      <c r="Q123" s="8">
        <v>470</v>
      </c>
      <c r="R123" s="6" t="s">
        <v>7487</v>
      </c>
      <c r="S123" s="34" t="s">
        <v>6411</v>
      </c>
      <c r="T123" s="34" t="s">
        <v>6415</v>
      </c>
      <c r="U123" s="34"/>
      <c r="V123" s="35" t="s">
        <v>8369</v>
      </c>
      <c r="W123" s="35" t="s">
        <v>11227</v>
      </c>
      <c r="X123" s="34"/>
      <c r="Y123" s="18" t="str">
        <f>IFERROR(LEFT(J123, FIND(",",J123)-1),"")</f>
        <v>SHIPLEY</v>
      </c>
      <c r="Z123" s="24" t="s">
        <v>4450</v>
      </c>
      <c r="AA123" s="24" t="str">
        <f>IF(ISBLANK(E123),"","Surveyed "&amp;E123)  &amp; IF(ISBLANK(C123),"", " by " &amp;TRIM(D123)) &amp; IF(ISBLANK(E123),"","; ") &amp; IF(ISBLANK(K123),"","Patented in " &amp; K123)  &amp; IF(ISBLANK(H123),"", " by " &amp; TRIM(I123)) &amp; IF(ISBLANK(Q123),"",IF(Q123=0,""," for " &amp; Q123 &amp; " acres")) &amp; IF(ISBLANK(S123),""," repatented as " &amp; S123) &amp; IF(ISBLANK(R123),"", "; " &amp; R123) &amp; IF(ISBLANK(X123),"", ".  " &amp; X123&amp;".")</f>
        <v>Surveyed 3/18/1761 by Joshua Griffith; Patented in Apr 1761 by George Shipley for 470 acres repatented as Shipley's Content; Resurvey of The Neglect (granted to John Martin) starting "on the head of a small draft descending into the western falls of Patapsco River", one border "near to the waggon road"</v>
      </c>
      <c r="AB123" s="52" t="str">
        <f>IF(IFERROR(FIND("-",A123),0)=0,SUBSTITUTE(A123,"'",""),SUBSTITUTE(LEFT(A123,FIND("-",A123)-2),"'",""))</f>
        <v>BROTHERS AGREEMENT</v>
      </c>
      <c r="AC123" s="55" t="str">
        <f>SUBSTITUTE(A123,"'","")</f>
        <v>BROTHERS AGREEMENT</v>
      </c>
      <c r="AD123" s="52" t="str">
        <f>IFERROR(VLOOKUP(A123,MapGrantsTbl[], 5, FALSE),"")</f>
        <v>1761</v>
      </c>
      <c r="AE123" s="52" t="str">
        <f>IF(L123=AD123,"Y", IF(LEFT(AD123,1)&lt;&gt;"1","","N"))</f>
        <v>Y</v>
      </c>
      <c r="AF123" s="52" t="str">
        <f>IFERROR(VLOOKUP(A123,MapGrantsTbl[], 3, FALSE),"")</f>
        <v>Surveyed 3/18/1761 by Joshua Griffith; Patented in Apr 1761 by George Shipley for 470 acres repatented as Shipley's Content; Resurvey of The Neglect (granted to John Martin) starting "on the head of a small draft descending into the western falls of Patapsco River", one border "near to the waggon road"</v>
      </c>
      <c r="AG123" s="52" t="str">
        <f>IF(AA123=AF123,"Y", IF(LEN(LEFT(AF123,4))&lt;&gt;4,"","N"))</f>
        <v>Y</v>
      </c>
      <c r="AH123" s="52" t="s">
        <v>78</v>
      </c>
      <c r="AI123" s="52"/>
      <c r="AJ123" s="71"/>
      <c r="AK123" s="71"/>
      <c r="AL123" s="71">
        <v>0</v>
      </c>
      <c r="AM123" s="71">
        <f>IFERROR(VLOOKUP(A123,Platted[],2,FALSE),"")</f>
        <v>157</v>
      </c>
      <c r="AN123" s="52"/>
      <c r="AO123" s="52"/>
      <c r="AP123" s="52"/>
      <c r="AQ123" s="52" t="str">
        <f>IFERROR(VLOOKUP(A123,MapGrantsTbl[], 5, FALSE),"")</f>
        <v>1761</v>
      </c>
      <c r="AR123" s="52" t="str">
        <f>IF(L123=AQ123,"Y", IF(LEN(LEFT(AQ123,4))&lt;&gt;4,"","N"))</f>
        <v>Y</v>
      </c>
      <c r="AS123" s="52" t="str">
        <f>IFERROR(VLOOKUP(A123,MapGrantsTbl[],3, FALSE),"")</f>
        <v>Surveyed 3/18/1761 by Joshua Griffith; Patented in Apr 1761 by George Shipley for 470 acres repatented as Shipley's Content; Resurvey of The Neglect (granted to John Martin) starting "on the head of a small draft descending into the western falls of Patapsco River", one border "near to the waggon road"</v>
      </c>
      <c r="AT123" s="52" t="str">
        <f>IF(AA123=AS123,"Y", IF(LEN(LEFT(AS123,4))&lt;&gt;4,"","N"))</f>
        <v>Y</v>
      </c>
      <c r="AU123" s="52" t="str">
        <f>IFERROR(VLOOKUP(A123,MapGrantsTbl[],5, FALSE),"")</f>
        <v>1761</v>
      </c>
      <c r="AV123" s="52" t="str">
        <f>IF(L123=AU123,"Y", IF(LEN(LEFT(AU123,4))&lt;&gt;4,"","N"))</f>
        <v>Y</v>
      </c>
    </row>
    <row r="124" spans="1:48" ht="72" x14ac:dyDescent="0.55000000000000004">
      <c r="A124" s="43" t="s">
        <v>8507</v>
      </c>
      <c r="B124" s="6" t="str">
        <f>IFERROR(VLOOKUP(A124,MapGrantsTbl[Short Name], 1, FALSE),IFERROR(VLOOKUP(A124,MapGrantsTbl[Other Map Grant Name],1,FALSE),""))</f>
        <v>BROTHERS LEVEL</v>
      </c>
      <c r="C124" s="6" t="s">
        <v>4105</v>
      </c>
      <c r="D124" s="6" t="str">
        <f>IF(ISBLANK(C124),"",IFERROR(RIGHT(C124,LEN(C124)-FIND(",",C124)) &amp; " " &amp; LEFT(C124,1) &amp; LOWER(MID(C124,2, FIND(",",C124)-2)),""))</f>
        <v xml:space="preserve"> Henry Ridgely</v>
      </c>
      <c r="E124" s="81" t="s">
        <v>9902</v>
      </c>
      <c r="F124" s="81" t="str">
        <f>RIGHT(E124,4)</f>
        <v>1729</v>
      </c>
      <c r="G124" s="81" t="str">
        <f>IF(ISBLANK(E124),"",F124&amp;"-"&amp;RIGHT("00" &amp; SUBSTITUTE(LEFT(E124,2),"/",""),2))</f>
        <v>1729-09</v>
      </c>
      <c r="H124" s="6" t="s">
        <v>3538</v>
      </c>
      <c r="I124" s="6" t="str">
        <f>IFERROR(RIGHT(H124,LEN(H124)-FIND(",",H124)) &amp; " " &amp; LEFT(H124,1) &amp; LOWER(MID(H124,2, FIND(",",H124)-2)),"")</f>
        <v xml:space="preserve"> Robert  Barnes</v>
      </c>
      <c r="J124" s="6" t="str">
        <f>H124</f>
        <v xml:space="preserve">BARNES, Robert </v>
      </c>
      <c r="K124" s="6" t="s">
        <v>3781</v>
      </c>
      <c r="L124" s="8" t="str">
        <f>RIGHT(K124,4)</f>
        <v>1734</v>
      </c>
      <c r="M124" s="146" t="str">
        <f>IF(ISBLANK(K124),"",L124&amp;"-"&amp;
IF(LEFT(K124,3)="Feb","02",
IF(LEFT(K124,3)="Mar","03",
IF(LEFT(K124,3)="Apr","04",
IF(LEFT(K124,3)="May","05",
IF(LEFT(K124,3)="Jun","06",
IF(LEFT(K124,3)="Jul","07",
IF(LEFT(K124,3)="Aug","08",
IF(LEFT(K124,3)="Sep","09",
IF(LEFT(K124,3)="Oct","10",
IF(LEFT(K124,3)="Nov","11",
IF(LEFT(K124,3)="Dec","12","01"))))))))))))</f>
        <v>1734-06</v>
      </c>
      <c r="N124" s="34" t="s">
        <v>3961</v>
      </c>
      <c r="O124" s="8" t="s">
        <v>3959</v>
      </c>
      <c r="P124" s="8" t="s">
        <v>136</v>
      </c>
      <c r="Q124" s="8">
        <v>154</v>
      </c>
      <c r="R124" s="6" t="s">
        <v>6308</v>
      </c>
      <c r="S124" s="34" t="s">
        <v>4944</v>
      </c>
      <c r="T124" s="34" t="str">
        <f>V124</f>
        <v>Brothers Level</v>
      </c>
      <c r="U124" s="34" t="s">
        <v>6307</v>
      </c>
      <c r="V124" s="35" t="s">
        <v>8289</v>
      </c>
      <c r="W124" s="35" t="s">
        <v>9901</v>
      </c>
      <c r="X124" s="34"/>
      <c r="Y124" s="18" t="str">
        <f>IFERROR(LEFT(J124, FIND(",",J124)-1),"")</f>
        <v>BARNES</v>
      </c>
      <c r="Z124" s="24" t="s">
        <v>4451</v>
      </c>
      <c r="AA124" s="24" t="str">
        <f>IF(ISBLANK(E124),"","Surveyed "&amp;E124)  &amp; IF(ISBLANK(C124),"", " by " &amp;TRIM(D124)) &amp; IF(ISBLANK(E124),"","; ") &amp; IF(ISBLANK(K124),"","Patented in " &amp; K124)  &amp; IF(ISBLANK(H124),"", " by " &amp; TRIM(I124)) &amp; IF(ISBLANK(Q124),"",IF(Q124=0,""," for " &amp; Q124 &amp; " acres")) &amp; IF(ISBLANK(S124),""," repatented as " &amp; S124) &amp; IF(ISBLANK(R124),"", "; " &amp; R124) &amp; IF(ISBLANK(X124),"", ".  " &amp; X124&amp;".")</f>
        <v>Surveyed 9/29/1729 by Henry Ridgely; Patented in Jun 1734 by Robert Barnes for 154 acres repatented as Addition to Brothers Level; "on the head drafts of a branch of Snowdens River of Patuxent called Howards Branch", northward of Brothers Partnership</v>
      </c>
      <c r="AB124" s="52" t="str">
        <f>IF(IFERROR(FIND("-",A124),0)=0,SUBSTITUTE(A124,"'",""),SUBSTITUTE(LEFT(A124,FIND("-",A124)-2),"'",""))</f>
        <v>BROTHERS LEVEL</v>
      </c>
      <c r="AC124" s="55" t="str">
        <f>SUBSTITUTE(A124,"'","")</f>
        <v>BROTHERS LEVEL</v>
      </c>
      <c r="AD124" s="52" t="str">
        <f>IFERROR(VLOOKUP(A124,MapGrantsTbl[], 5, FALSE),"")</f>
        <v>1729</v>
      </c>
      <c r="AE124" s="52" t="str">
        <f>IF(L124=AD124,"Y", IF(LEFT(AD124,1)&lt;&gt;"1","","N"))</f>
        <v>N</v>
      </c>
      <c r="AF124" s="52" t="str">
        <f>IFERROR(VLOOKUP(A124,MapGrantsTbl[], 3, FALSE),"")</f>
        <v>Surveyed 9/29/1729 by Henry Ridgely; Patented in Jun 1734 by Robert Barnes for 154 acres repatented as Addition to Brothers Level; "on the head drafts of a branch of Snowdens River of Patuxent called Howards Branch", northward of Brothers Partnership</v>
      </c>
      <c r="AG124" s="52" t="str">
        <f>IF(AA124=AF124,"Y", IF(LEN(LEFT(AF124,4))&lt;&gt;4,"","N"))</f>
        <v>Y</v>
      </c>
      <c r="AH124" s="52" t="s">
        <v>396</v>
      </c>
      <c r="AI124" s="52"/>
      <c r="AJ124" s="71"/>
      <c r="AK124" s="71"/>
      <c r="AL124" s="71">
        <v>0</v>
      </c>
      <c r="AM124" s="71">
        <f>IFERROR(VLOOKUP(A124,Platted[],2,FALSE),"")</f>
        <v>363</v>
      </c>
      <c r="AN124" s="52"/>
      <c r="AO124" s="52"/>
      <c r="AP124" s="52"/>
      <c r="AQ124" s="52" t="str">
        <f>IFERROR(VLOOKUP(A124,MapGrantsTbl[], 5, FALSE),"")</f>
        <v>1729</v>
      </c>
      <c r="AR124" s="52" t="str">
        <f>IF(L124=AQ124,"Y", IF(LEN(LEFT(AQ124,4))&lt;&gt;4,"","N"))</f>
        <v>N</v>
      </c>
      <c r="AS124" s="52" t="str">
        <f>IFERROR(VLOOKUP(A124,MapGrantsTbl[],3, FALSE),"")</f>
        <v>Surveyed 9/29/1729 by Henry Ridgely; Patented in Jun 1734 by Robert Barnes for 154 acres repatented as Addition to Brothers Level; "on the head drafts of a branch of Snowdens River of Patuxent called Howards Branch", northward of Brothers Partnership</v>
      </c>
      <c r="AT124" s="52" t="str">
        <f>IF(AA124=AS124,"Y", IF(LEN(LEFT(AS124,4))&lt;&gt;4,"","N"))</f>
        <v>Y</v>
      </c>
      <c r="AU124" s="52" t="str">
        <f>IFERROR(VLOOKUP(A124,MapGrantsTbl[],5, FALSE),"")</f>
        <v>1729</v>
      </c>
      <c r="AV124" s="52" t="str">
        <f>IF(L124=AU124,"Y", IF(LEN(LEFT(AU124,4))&lt;&gt;4,"","N"))</f>
        <v>N</v>
      </c>
    </row>
    <row r="125" spans="1:48" ht="72" x14ac:dyDescent="0.55000000000000004">
      <c r="A125" s="43" t="s">
        <v>8508</v>
      </c>
      <c r="B125" s="6" t="str">
        <f>IFERROR(VLOOKUP(A125,MapGrantsTbl[Short Name], 1, FALSE),IFERROR(VLOOKUP(A125,MapGrantsTbl[Other Map Grant Name],1,FALSE),""))</f>
        <v>BROTHERS LOVE</v>
      </c>
      <c r="C125" s="6" t="s">
        <v>4105</v>
      </c>
      <c r="D125" s="6" t="str">
        <f>IF(ISBLANK(C125),"",IFERROR(RIGHT(C125,LEN(C125)-FIND(",",C125)) &amp; " " &amp; LEFT(C125,1) &amp; LOWER(MID(C125,2, FIND(",",C125)-2)),""))</f>
        <v xml:space="preserve"> Henry Ridgely</v>
      </c>
      <c r="E125" s="81" t="s">
        <v>10944</v>
      </c>
      <c r="F125" s="81" t="str">
        <f>RIGHT(E125,4)</f>
        <v>1727</v>
      </c>
      <c r="G125" s="81" t="str">
        <f>IF(ISBLANK(E125),"",F125&amp;"-"&amp;RIGHT("00" &amp; SUBSTITUTE(LEFT(E125,2),"/",""),2))</f>
        <v>1727-11</v>
      </c>
      <c r="H125" s="6" t="s">
        <v>3574</v>
      </c>
      <c r="I125" s="6" t="str">
        <f>IFERROR(RIGHT(H125,LEN(H125)-FIND(",",H125)) &amp; " " &amp; LEFT(H125,1) &amp; LOWER(MID(H125,2, FIND(",",H125)-2)),"")</f>
        <v xml:space="preserve"> John  Howard</v>
      </c>
      <c r="J125" s="6" t="str">
        <f>H125</f>
        <v xml:space="preserve">HOWARD, John </v>
      </c>
      <c r="K125" s="6" t="s">
        <v>3739</v>
      </c>
      <c r="L125" s="8" t="str">
        <f>RIGHT(K125,4)</f>
        <v>1730</v>
      </c>
      <c r="M125" s="146" t="str">
        <f>IF(ISBLANK(K125),"",L125&amp;"-"&amp;
IF(LEFT(K125,3)="Feb","02",
IF(LEFT(K125,3)="Mar","03",
IF(LEFT(K125,3)="Apr","04",
IF(LEFT(K125,3)="May","05",
IF(LEFT(K125,3)="Jun","06",
IF(LEFT(K125,3)="Jul","07",
IF(LEFT(K125,3)="Aug","08",
IF(LEFT(K125,3)="Sep","09",
IF(LEFT(K125,3)="Oct","10",
IF(LEFT(K125,3)="Nov","11",
IF(LEFT(K125,3)="Dec","12","01"))))))))))))</f>
        <v>1730-10</v>
      </c>
      <c r="N125" s="34" t="s">
        <v>3961</v>
      </c>
      <c r="O125" s="8" t="s">
        <v>3959</v>
      </c>
      <c r="P125" s="8" t="s">
        <v>136</v>
      </c>
      <c r="Q125" s="8">
        <v>177</v>
      </c>
      <c r="R125" s="6" t="s">
        <v>10361</v>
      </c>
      <c r="S125" s="34"/>
      <c r="T125" s="34" t="str">
        <f>V125</f>
        <v>Brothers Love</v>
      </c>
      <c r="U125" s="34"/>
      <c r="V125" s="35" t="s">
        <v>8295</v>
      </c>
      <c r="W125" s="35" t="s">
        <v>10360</v>
      </c>
      <c r="X125" s="34"/>
      <c r="Y125" s="18" t="str">
        <f>IFERROR(LEFT(J125, FIND(",",J125)-1),"")</f>
        <v>HOWARD</v>
      </c>
      <c r="Z125" s="24" t="s">
        <v>3959</v>
      </c>
      <c r="AA125" s="24" t="str">
        <f>IF(ISBLANK(E125),"","Surveyed "&amp;E125)  &amp; IF(ISBLANK(C125),"", " by " &amp;TRIM(D125)) &amp; IF(ISBLANK(E125),"","; ") &amp; IF(ISBLANK(K125),"","Patented in " &amp; K125)  &amp; IF(ISBLANK(H125),"", " by " &amp; TRIM(I125)) &amp; IF(ISBLANK(Q125),"",IF(Q125=0,""," for " &amp; Q125 &amp; " acres")) &amp; IF(ISBLANK(S125),""," repatented as " &amp; S125) &amp; IF(ISBLANK(R125),"", "; " &amp; R125) &amp; IF(ISBLANK(X125),"", ".  " &amp; X125&amp;".")</f>
        <v>Surveyed 11/16/1727 by Henry Ridgely; Patented in Oct 1730 by John Howard for 177 acres; "on a branch of Snowdens River of Patuxent called now Howards Branch" beginning "on a hill side and on the north side of the aforesaid Howard Branch and near a fork thereof"</v>
      </c>
      <c r="AB125" s="52" t="str">
        <f>IF(IFERROR(FIND("-",A125),0)=0,SUBSTITUTE(A125,"'",""),SUBSTITUTE(LEFT(A125,FIND("-",A125)-2),"'",""))</f>
        <v>BROTHERS LOVE</v>
      </c>
      <c r="AC125" s="55" t="str">
        <f>SUBSTITUTE(A125,"'","")</f>
        <v>BROTHERS LOVE</v>
      </c>
      <c r="AD125" s="52" t="str">
        <f>IFERROR(VLOOKUP(A125,MapGrantsTbl[], 5, FALSE),"")</f>
        <v>1727</v>
      </c>
      <c r="AE125" s="52" t="str">
        <f>IF(L125=AD125,"Y", IF(LEFT(AD125,1)&lt;&gt;"1","","N"))</f>
        <v>N</v>
      </c>
      <c r="AF125" s="52" t="str">
        <f>IFERROR(VLOOKUP(A125,MapGrantsTbl[], 3, FALSE),"")</f>
        <v>Surveyed 11/16/1727 by Henry Ridgely; Patented in Oct 1730 by John Howard for 177 acres; "on a branch of Snowdens River of Patuxent called now Howards Branch" beginning "on a hill side and on the north side of the aforesaid Howard Branch and near a fork thereof"</v>
      </c>
      <c r="AG125" s="52" t="str">
        <f>IF(AA125=AF125,"Y", IF(LEN(LEFT(AF125,4))&lt;&gt;4,"","N"))</f>
        <v>Y</v>
      </c>
      <c r="AH125" s="52" t="s">
        <v>375</v>
      </c>
      <c r="AI125" s="52" t="s">
        <v>7819</v>
      </c>
      <c r="AJ125" s="52" t="s">
        <v>10945</v>
      </c>
      <c r="AK125" s="52"/>
      <c r="AL125" s="71">
        <v>-3</v>
      </c>
      <c r="AM125" s="71">
        <f>IFERROR(VLOOKUP(A125,Platted[],2,FALSE),"")</f>
        <v>341</v>
      </c>
      <c r="AN125" s="52"/>
      <c r="AO125" s="52"/>
      <c r="AP125" s="52"/>
      <c r="AQ125" s="52" t="str">
        <f>IFERROR(VLOOKUP(A125,MapGrantsTbl[], 5, FALSE),"")</f>
        <v>1727</v>
      </c>
      <c r="AR125" s="52" t="str">
        <f>IF(L125=AQ125,"Y", IF(LEN(LEFT(AQ125,4))&lt;&gt;4,"","N"))</f>
        <v>N</v>
      </c>
      <c r="AS125" s="52" t="str">
        <f>IFERROR(VLOOKUP(A125,MapGrantsTbl[],3, FALSE),"")</f>
        <v>Surveyed 11/16/1727 by Henry Ridgely; Patented in Oct 1730 by John Howard for 177 acres; "on a branch of Snowdens River of Patuxent called now Howards Branch" beginning "on a hill side and on the north side of the aforesaid Howard Branch and near a fork thereof"</v>
      </c>
      <c r="AT125" s="52" t="str">
        <f>IF(AA125=AS125,"Y", IF(LEN(LEFT(AS125,4))&lt;&gt;4,"","N"))</f>
        <v>Y</v>
      </c>
      <c r="AU125" s="52" t="str">
        <f>IFERROR(VLOOKUP(A125,MapGrantsTbl[],5, FALSE),"")</f>
        <v>1727</v>
      </c>
      <c r="AV125" s="52" t="str">
        <f>IF(L125=AU125,"Y", IF(LEN(LEFT(AU125,4))&lt;&gt;4,"","N"))</f>
        <v>N</v>
      </c>
    </row>
    <row r="126" spans="1:48" ht="86.4" x14ac:dyDescent="0.55000000000000004">
      <c r="A126" s="43" t="s">
        <v>6823</v>
      </c>
      <c r="B126" s="31" t="str">
        <f>IFERROR(VLOOKUP(A126,MapGrantsTbl[Short Name], 1, FALSE),IFERROR(VLOOKUP(A126,MapGrantsTbl[Other Map Grant Name],1,FALSE),""))</f>
        <v>BROTHERS PARTNERSHIP - DORSEY</v>
      </c>
      <c r="C126" s="6" t="s">
        <v>5622</v>
      </c>
      <c r="D126" s="6" t="str">
        <f>IF(ISBLANK(C126),"",IFERROR(RIGHT(C126,LEN(C126)-FIND(",",C126)) &amp; " " &amp; LEFT(C126,1) &amp; LOWER(MID(C126,2, FIND(",",C126)-2)),""))</f>
        <v xml:space="preserve"> John Dorsey</v>
      </c>
      <c r="E126" s="81" t="s">
        <v>10966</v>
      </c>
      <c r="F126" s="81" t="str">
        <f>RIGHT(E126,4)</f>
        <v>1720</v>
      </c>
      <c r="G126" s="81" t="str">
        <f>IF(ISBLANK(E126),"",F126&amp;"-"&amp;RIGHT("00" &amp; SUBSTITUTE(LEFT(E126,2),"/",""),2))</f>
        <v>1720-10</v>
      </c>
      <c r="H126" s="6" t="s">
        <v>3575</v>
      </c>
      <c r="I126" s="6" t="str">
        <f>IFERROR(RIGHT(H126,LEN(H126)-FIND(",",H126)) &amp; " " &amp; LEFT(H126,1) &amp; LOWER(MID(H126,2, FIND(",",H126)-2)),"")</f>
        <v xml:space="preserve"> Joshua  Dorsey</v>
      </c>
      <c r="J126" s="31" t="str">
        <f>H126</f>
        <v xml:space="preserve">DORSEY, Joshua </v>
      </c>
      <c r="K126" s="6" t="s">
        <v>3781</v>
      </c>
      <c r="L126" s="32" t="str">
        <f>RIGHT(K126,4)</f>
        <v>1734</v>
      </c>
      <c r="M126" s="146" t="str">
        <f>IF(ISBLANK(K126),"",L126&amp;"-"&amp;
IF(LEFT(K126,3)="Feb","02",
IF(LEFT(K126,3)="Mar","03",
IF(LEFT(K126,3)="Apr","04",
IF(LEFT(K126,3)="May","05",
IF(LEFT(K126,3)="Jun","06",
IF(LEFT(K126,3)="Jul","07",
IF(LEFT(K126,3)="Aug","08",
IF(LEFT(K126,3)="Sep","09",
IF(LEFT(K126,3)="Oct","10",
IF(LEFT(K126,3)="Nov","11",
IF(LEFT(K126,3)="Dec","12","01"))))))))))))</f>
        <v>1734-06</v>
      </c>
      <c r="N126" s="34" t="s">
        <v>5668</v>
      </c>
      <c r="O126" s="8" t="s">
        <v>3959</v>
      </c>
      <c r="P126" s="8" t="s">
        <v>136</v>
      </c>
      <c r="Q126" s="8">
        <v>632</v>
      </c>
      <c r="R126" s="6" t="s">
        <v>6373</v>
      </c>
      <c r="S126" s="34"/>
      <c r="T126" s="34" t="str">
        <f>V126</f>
        <v>Brothers Partnership - Dorsey</v>
      </c>
      <c r="U126" s="34" t="s">
        <v>5311</v>
      </c>
      <c r="V126" s="35" t="s">
        <v>6826</v>
      </c>
      <c r="W126" s="35" t="s">
        <v>10967</v>
      </c>
      <c r="X126" s="34"/>
      <c r="Y126" s="33" t="str">
        <f>IFERROR(LEFT(J126, FIND(",",J126)-1),"")</f>
        <v>DORSEY</v>
      </c>
      <c r="Z126" s="33" t="s">
        <v>4437</v>
      </c>
      <c r="AA126" s="24" t="str">
        <f>IF(ISBLANK(E126),"","Surveyed "&amp;E126)  &amp; IF(ISBLANK(C126),"", " by " &amp;TRIM(D126)) &amp; IF(ISBLANK(E126),"","; ") &amp; IF(ISBLANK(K126),"","Patented in " &amp; K126)  &amp; IF(ISBLANK(H126),"", " by " &amp; TRIM(I126)) &amp; IF(ISBLANK(Q126),"",IF(Q126=0,""," for " &amp; Q126 &amp; " acres")) &amp; IF(ISBLANK(S126),""," repatented as " &amp; S126) &amp; IF(ISBLANK(R126),"", "; " &amp; R126) &amp; IF(ISBLANK(X126),"", ".  " &amp; X126&amp;".")</f>
        <v>Surveyed 10/7/1720 by John Dorsey; Patented in Jun 1734 by Joshua Dorsey for 632 acres; "on the west side of a tract of land called Good Range" starting "at the end of the fourth line of a tract of land called Altogether and at the end of the fourth lines of the aforesaid tract of land called Good Range"</v>
      </c>
      <c r="AB126" s="52" t="str">
        <f>IF(IFERROR(FIND("-",A126),0)=0,SUBSTITUTE(A126,"'",""),SUBSTITUTE(LEFT(A126,FIND("-",A126)-2),"'",""))</f>
        <v>BROTHERS PARTNERSHIP</v>
      </c>
      <c r="AC126" s="55" t="str">
        <f>SUBSTITUTE(A126,"'","")</f>
        <v>BROTHERS PARTNERSHIP - Dorsey</v>
      </c>
      <c r="AD126" s="52" t="str">
        <f>IFERROR(VLOOKUP(A126,MapGrantsTbl[], 5, FALSE),"")</f>
        <v>1720</v>
      </c>
      <c r="AE126" s="52" t="str">
        <f>IF(L126=AD126,"Y", IF(LEFT(AD126,1)&lt;&gt;"1","","N"))</f>
        <v>N</v>
      </c>
      <c r="AF126" s="52" t="str">
        <f>IFERROR(VLOOKUP(A126,MapGrantsTbl[], 3, FALSE),"")</f>
        <v>Surveyed 10/7/1720 by John Dorsey; Patented in Jun 1734 by Joshua Dorsey for 632 acres; "on the west side of a tract of land called Good Range" starting "at the end of the fourth line of a tract of land called Altogether and at the end of the fourth lines of the aforesaid tract of land called Good Range"</v>
      </c>
      <c r="AG126" s="52" t="str">
        <f>IF(AA126=AF126,"Y", IF(LEN(LEFT(AF126,4))&lt;&gt;4,"","N"))</f>
        <v>Y</v>
      </c>
      <c r="AH126" s="52" t="s">
        <v>375</v>
      </c>
      <c r="AI126" s="52"/>
      <c r="AJ126" s="71"/>
      <c r="AK126" s="71"/>
      <c r="AL126" s="71">
        <v>0</v>
      </c>
      <c r="AM126" s="71">
        <f>IFERROR(VLOOKUP(A126,Platted[],2,FALSE),"")</f>
        <v>106</v>
      </c>
      <c r="AN126" s="52"/>
      <c r="AO126" s="52"/>
      <c r="AP126" s="52"/>
      <c r="AQ126" s="52" t="str">
        <f>IFERROR(VLOOKUP(A126,MapGrantsTbl[], 5, FALSE),"")</f>
        <v>1720</v>
      </c>
      <c r="AR126" s="52" t="str">
        <f>IF(L126=AQ126,"Y", IF(LEN(LEFT(AQ126,4))&lt;&gt;4,"","N"))</f>
        <v>N</v>
      </c>
      <c r="AS126" s="52" t="str">
        <f>IFERROR(VLOOKUP(A126,MapGrantsTbl[],3, FALSE),"")</f>
        <v>Surveyed 10/7/1720 by John Dorsey; Patented in Jun 1734 by Joshua Dorsey for 632 acres; "on the west side of a tract of land called Good Range" starting "at the end of the fourth line of a tract of land called Altogether and at the end of the fourth lines of the aforesaid tract of land called Good Range"</v>
      </c>
      <c r="AT126" s="52" t="str">
        <f>IF(AA126=AS126,"Y", IF(LEN(LEFT(AS126,4))&lt;&gt;4,"","N"))</f>
        <v>Y</v>
      </c>
      <c r="AU126" s="52" t="str">
        <f>IFERROR(VLOOKUP(A126,MapGrantsTbl[],5, FALSE),"")</f>
        <v>1720</v>
      </c>
      <c r="AV126" s="52" t="str">
        <f>IF(L126=AU126,"Y", IF(LEN(LEFT(AU126,4))&lt;&gt;4,"","N"))</f>
        <v>N</v>
      </c>
    </row>
    <row r="127" spans="1:48" ht="72" x14ac:dyDescent="0.55000000000000004">
      <c r="A127" s="43" t="s">
        <v>6824</v>
      </c>
      <c r="B127" s="47" t="str">
        <f>IFERROR(VLOOKUP(A127,MapGrantsTbl[Short Name], 1, FALSE),IFERROR(VLOOKUP(A127,MapGrantsTbl[Other Map Grant Name],1,FALSE),""))</f>
        <v>BROTHERS PARTNERSHIP - SHIPLEY</v>
      </c>
      <c r="C127" s="46" t="s">
        <v>5622</v>
      </c>
      <c r="D127" s="46" t="str">
        <f>IF(ISBLANK(C127),"",IFERROR(RIGHT(C127,LEN(C127)-FIND(",",C127)) &amp; " " &amp; LEFT(C127,1) &amp; LOWER(MID(C127,2, FIND(",",C127)-2)),""))</f>
        <v xml:space="preserve"> John Dorsey</v>
      </c>
      <c r="E127" s="81" t="s">
        <v>10053</v>
      </c>
      <c r="F127" s="81" t="str">
        <f>RIGHT(E127,4)</f>
        <v>1722</v>
      </c>
      <c r="G127" s="81" t="str">
        <f>IF(ISBLANK(E127),"",F127&amp;"-"&amp;RIGHT("00" &amp; SUBSTITUTE(LEFT(E127,2),"/",""),2))</f>
        <v>1722-12</v>
      </c>
      <c r="H127" s="46" t="s">
        <v>5528</v>
      </c>
      <c r="I127" s="46" t="str">
        <f>IFERROR(RIGHT(H127,LEN(H127)-FIND(",",H127)) &amp; " " &amp; LEFT(H127,1) &amp; LOWER(MID(H127,2, FIND(",",H127)-2)),"")</f>
        <v xml:space="preserve"> Peter Shipley</v>
      </c>
      <c r="J127" s="47" t="str">
        <f>H127</f>
        <v>SHIPLEY, Peter</v>
      </c>
      <c r="K127" s="46" t="s">
        <v>6820</v>
      </c>
      <c r="L127" s="42" t="str">
        <f>RIGHT(K127,4)</f>
        <v>1738</v>
      </c>
      <c r="M127" s="143" t="str">
        <f>IF(ISBLANK(K127),"",L127&amp;"-"&amp;
IF(LEFT(K127,3)="Feb","02",
IF(LEFT(K127,3)="Mar","03",
IF(LEFT(K127,3)="Apr","04",
IF(LEFT(K127,3)="May","05",
IF(LEFT(K127,3)="Jun","06",
IF(LEFT(K127,3)="Jul","07",
IF(LEFT(K127,3)="Aug","08",
IF(LEFT(K127,3)="Sep","09",
IF(LEFT(K127,3)="Oct","10",
IF(LEFT(K127,3)="Nov","11",
IF(LEFT(K127,3)="Dec","12","01"))))))))))))</f>
        <v>1738-10</v>
      </c>
      <c r="N127" s="44" t="s">
        <v>5668</v>
      </c>
      <c r="O127" s="43" t="s">
        <v>3959</v>
      </c>
      <c r="P127" s="43" t="s">
        <v>136</v>
      </c>
      <c r="Q127" s="43">
        <v>200</v>
      </c>
      <c r="R127" s="46" t="s">
        <v>6821</v>
      </c>
      <c r="S127" s="44" t="s">
        <v>6819</v>
      </c>
      <c r="T127" s="45" t="s">
        <v>6827</v>
      </c>
      <c r="U127" s="44"/>
      <c r="V127" s="35" t="s">
        <v>6827</v>
      </c>
      <c r="W127" s="35" t="s">
        <v>10052</v>
      </c>
      <c r="X127" s="34"/>
      <c r="Y127" s="45" t="str">
        <f>IFERROR(LEFT(J127, FIND(",",J127)-1),"")</f>
        <v>SHIPLEY</v>
      </c>
      <c r="Z127" s="45"/>
      <c r="AA127" s="45" t="str">
        <f>IF(ISBLANK(E127),"","Surveyed "&amp;E127)  &amp; IF(ISBLANK(C127),"", " by " &amp;TRIM(D127)) &amp; IF(ISBLANK(E127),"","; ") &amp; IF(ISBLANK(K127),"","Patented in " &amp; K127)  &amp; IF(ISBLANK(H127),"", " by " &amp; TRIM(I127)) &amp; IF(ISBLANK(Q127),"",IF(Q127=0,""," for " &amp; Q127 &amp; " acres")) &amp; IF(ISBLANK(S127),""," repatented as " &amp; S127) &amp; IF(ISBLANK(R127),"", "; " &amp; R127) &amp; IF(ISBLANK(X127),"", ".  " &amp; X127&amp;".")</f>
        <v>Surveyed 12/11/1722 by John Dorsey; Patented in Oct 1738 by Peter Shipley for 200 acres repatented as Partnership Renewed; in Baltimore County "on Elk Ridge" starting "at the head of a draft of a branch descending into Deep Run"</v>
      </c>
      <c r="AB127" s="45" t="str">
        <f>IF(IFERROR(FIND("-",A127),0)=0,SUBSTITUTE(A127,"'",""),SUBSTITUTE(LEFT(A127,FIND("-",A127)-2),"'",""))</f>
        <v>BROTHERS PARTNERSHIP</v>
      </c>
      <c r="AC127" s="45" t="str">
        <f>SUBSTITUTE(A127,"'","")</f>
        <v>BROTHERS PARTNERSHIP - Shipley</v>
      </c>
      <c r="AD127" s="52" t="str">
        <f>IFERROR(VLOOKUP(A127,MapGrantsTbl[], 5, FALSE),"")</f>
        <v>1722</v>
      </c>
      <c r="AE127" s="52" t="str">
        <f>IF(L127=AD127,"Y", IF(LEFT(AD127,1)&lt;&gt;"1","","N"))</f>
        <v>N</v>
      </c>
      <c r="AF127" s="52" t="str">
        <f>IFERROR(VLOOKUP(A127,MapGrantsTbl[], 3, FALSE),"")</f>
        <v>Surveyed 12/11/1722 by John Dorsey; Patented in Oct 1738 by Peter Shipley for 200 acres repatented as Partnership Renewed; in Baltimore County "on Elk Ridge" starting "at the head of a draft of a branch descending into Deep Run"</v>
      </c>
      <c r="AG127" s="52" t="str">
        <f>IF(AA127=AF127,"Y", IF(LEN(LEFT(AF127,4))&lt;&gt;4,"","N"))</f>
        <v>Y</v>
      </c>
      <c r="AH127" s="52" t="s">
        <v>11990</v>
      </c>
      <c r="AI127" s="52"/>
      <c r="AJ127" s="71"/>
      <c r="AK127" s="71"/>
      <c r="AL127" s="71">
        <v>-4</v>
      </c>
      <c r="AM127" s="71">
        <f>IFERROR(VLOOKUP(A127,Platted[],2,FALSE),"")</f>
        <v>310</v>
      </c>
      <c r="AN127" s="52"/>
      <c r="AO127" s="52"/>
      <c r="AP127" s="52"/>
      <c r="AQ127" s="52" t="str">
        <f>IFERROR(VLOOKUP(A127,MapGrantsTbl[], 5, FALSE),"")</f>
        <v>1722</v>
      </c>
      <c r="AR127" s="52" t="str">
        <f>IF(L127=AQ127,"Y", IF(LEN(LEFT(AQ127,4))&lt;&gt;4,"","N"))</f>
        <v>N</v>
      </c>
      <c r="AS127" s="52" t="str">
        <f>IFERROR(VLOOKUP(A127,MapGrantsTbl[],3, FALSE),"")</f>
        <v>Surveyed 12/11/1722 by John Dorsey; Patented in Oct 1738 by Peter Shipley for 200 acres repatented as Partnership Renewed; in Baltimore County "on Elk Ridge" starting "at the head of a draft of a branch descending into Deep Run"</v>
      </c>
      <c r="AT127" s="52" t="str">
        <f>IF(AA127=AS127,"Y", IF(LEN(LEFT(AS127,4))&lt;&gt;4,"","N"))</f>
        <v>Y</v>
      </c>
      <c r="AU127" s="52" t="str">
        <f>IFERROR(VLOOKUP(A127,MapGrantsTbl[],5, FALSE),"")</f>
        <v>1722</v>
      </c>
      <c r="AV127" s="52" t="str">
        <f>IF(L127=AU127,"Y", IF(LEN(LEFT(AU127,4))&lt;&gt;4,"","N"))</f>
        <v>N</v>
      </c>
    </row>
    <row r="128" spans="1:48" ht="100.8" x14ac:dyDescent="0.55000000000000004">
      <c r="A128" s="43" t="s">
        <v>6822</v>
      </c>
      <c r="B128" s="6" t="str">
        <f>IFERROR(VLOOKUP(A128,MapGrantsTbl[Short Name], 1, FALSE),IFERROR(VLOOKUP(A128,MapGrantsTbl[Other Map Grant Name],1,FALSE),""))</f>
        <v>BROTHERS PARTNERSHIP - WARFIELD</v>
      </c>
      <c r="C128" s="6" t="s">
        <v>4919</v>
      </c>
      <c r="D128" s="6" t="str">
        <f>IF(ISBLANK(C128),"",IFERROR(RIGHT(C128,LEN(C128)-FIND(",",C128)) &amp; " " &amp; LEFT(C128,1) &amp; LOWER(MID(C128,2, FIND(",",C128)-2)),""))</f>
        <v xml:space="preserve"> Richard Shipley</v>
      </c>
      <c r="E128" s="81" t="s">
        <v>11181</v>
      </c>
      <c r="F128" s="81" t="str">
        <f>RIGHT(E128,4)</f>
        <v>1750</v>
      </c>
      <c r="G128" s="81" t="str">
        <f>IF(ISBLANK(E128),"",F128&amp;"-"&amp;RIGHT("00" &amp; SUBSTITUTE(LEFT(E128,2),"/",""),2))</f>
        <v>1750-08</v>
      </c>
      <c r="H128" s="6" t="s">
        <v>6407</v>
      </c>
      <c r="I128" s="6" t="str">
        <f>IFERROR(RIGHT(H128,LEN(H128)-FIND(",",H128)) &amp; " " &amp; LEFT(H128,1) &amp; LOWER(MID(H128,2, FIND(",",H128)-2)),"")</f>
        <v xml:space="preserve"> John Warfield</v>
      </c>
      <c r="J128" s="6" t="str">
        <f>H128</f>
        <v>WARFIELD, John</v>
      </c>
      <c r="K128" s="6" t="s">
        <v>5099</v>
      </c>
      <c r="L128" s="8" t="str">
        <f>RIGHT(K128,4)</f>
        <v>1752</v>
      </c>
      <c r="M128" s="146" t="str">
        <f>IF(ISBLANK(K128),"",L128&amp;"-"&amp;
IF(LEFT(K128,3)="Feb","02",
IF(LEFT(K128,3)="Mar","03",
IF(LEFT(K128,3)="Apr","04",
IF(LEFT(K128,3)="May","05",
IF(LEFT(K128,3)="Jun","06",
IF(LEFT(K128,3)="Jul","07",
IF(LEFT(K128,3)="Aug","08",
IF(LEFT(K128,3)="Sep","09",
IF(LEFT(K128,3)="Oct","10",
IF(LEFT(K128,3)="Nov","11",
IF(LEFT(K128,3)="Dec","12","01"))))))))))))</f>
        <v>1752-09</v>
      </c>
      <c r="N128" s="34" t="s">
        <v>3961</v>
      </c>
      <c r="O128" s="8" t="s">
        <v>3959</v>
      </c>
      <c r="P128" s="8" t="s">
        <v>3970</v>
      </c>
      <c r="Q128" s="8">
        <v>486</v>
      </c>
      <c r="R128" s="6" t="s">
        <v>5097</v>
      </c>
      <c r="S128" s="34"/>
      <c r="T128" s="34" t="s">
        <v>4134</v>
      </c>
      <c r="U128" s="34" t="s">
        <v>5098</v>
      </c>
      <c r="V128" s="35" t="s">
        <v>6828</v>
      </c>
      <c r="W128" s="35" t="s">
        <v>11182</v>
      </c>
      <c r="X128" s="34"/>
      <c r="Y128" s="18" t="str">
        <f>IFERROR(LEFT(J128, FIND(",",J128)-1),"")</f>
        <v>WARFIELD</v>
      </c>
      <c r="Z128" s="24" t="s">
        <v>4437</v>
      </c>
      <c r="AA128" s="24" t="str">
        <f>IF(ISBLANK(E128),"","Surveyed "&amp;E128)  &amp; IF(ISBLANK(C128),"", " by " &amp;TRIM(D128)) &amp; IF(ISBLANK(E128),"","; ") &amp; IF(ISBLANK(K128),"","Patented in " &amp; K128)  &amp; IF(ISBLANK(H128),"", " by " &amp; TRIM(I128)) &amp; IF(ISBLANK(Q128),"",IF(Q128=0,""," for " &amp; Q128 &amp; " acres")) &amp; IF(ISBLANK(S128),""," repatented as " &amp; S128) &amp; IF(ISBLANK(R128),"", "; " &amp; R128) &amp; IF(ISBLANK(X128),"", ".  " &amp; X128&amp;".")</f>
        <v>Surveyed 8/8/1750 by Richard Shipley; Patented in Sep 1752 by John Warfield for 486 acres; Resurvey of Venison Park "in the great fork of Patuxent River and on both sides of a branch called Hammonds Great Branch, adjoining Rich Neck and Warfield's Range</v>
      </c>
      <c r="AB128" s="52" t="str">
        <f>IF(IFERROR(FIND("-",A128),0)=0,SUBSTITUTE(A128,"'",""),SUBSTITUTE(LEFT(A128,FIND("-",A128)-2),"'",""))</f>
        <v>BROTHERS PARTNERSHIP</v>
      </c>
      <c r="AC128" s="55" t="str">
        <f>SUBSTITUTE(A128,"'","")</f>
        <v>BROTHERS PARTNERSHIP - Warfield</v>
      </c>
      <c r="AD128" s="52" t="str">
        <f>IFERROR(VLOOKUP(A128,MapGrantsTbl[], 5, FALSE),"")</f>
        <v>1750</v>
      </c>
      <c r="AE128" s="52" t="str">
        <f>IF(L128=AD128,"Y", IF(LEFT(AD128,1)&lt;&gt;"1","","N"))</f>
        <v>N</v>
      </c>
      <c r="AF128" s="52" t="str">
        <f>IFERROR(VLOOKUP(A128,MapGrantsTbl[], 3, FALSE),"")</f>
        <v>Surveyed 8/8/1750 by Richard Shipley; Patented in Sep 1752 by John Warfield for 486 acres; Resurvey of Venison Park "in the great fork of Patuxent River and on both sides of a branch called Hammonds Great Branch, adjoining Rich Neck and Warfield's Range</v>
      </c>
      <c r="AG128" s="52" t="str">
        <f>IF(AA128=AF128,"Y", IF(LEN(LEFT(AF128,4))&lt;&gt;4,"","N"))</f>
        <v>Y</v>
      </c>
      <c r="AH128" s="52" t="s">
        <v>212</v>
      </c>
      <c r="AI128" s="52"/>
      <c r="AJ128" s="71"/>
      <c r="AK128" s="71"/>
      <c r="AL128" s="71"/>
      <c r="AM128" s="71">
        <f>IFERROR(VLOOKUP(A128,Platted[],2,FALSE),"")</f>
        <v>154</v>
      </c>
      <c r="AN128" s="52"/>
      <c r="AO128" s="52"/>
      <c r="AP128" s="52"/>
      <c r="AQ128" s="52" t="str">
        <f>IFERROR(VLOOKUP(A128,MapGrantsTbl[], 5, FALSE),"")</f>
        <v>1750</v>
      </c>
      <c r="AR128" s="52" t="str">
        <f>IF(L128=AQ128,"Y", IF(LEN(LEFT(AQ128,4))&lt;&gt;4,"","N"))</f>
        <v>N</v>
      </c>
      <c r="AS128" s="52" t="str">
        <f>IFERROR(VLOOKUP(A128,MapGrantsTbl[],3, FALSE),"")</f>
        <v>Surveyed 8/8/1750 by Richard Shipley; Patented in Sep 1752 by John Warfield for 486 acres; Resurvey of Venison Park "in the great fork of Patuxent River and on both sides of a branch called Hammonds Great Branch, adjoining Rich Neck and Warfield's Range</v>
      </c>
      <c r="AT128" s="52" t="str">
        <f>IF(AA128=AS128,"Y", IF(LEN(LEFT(AS128,4))&lt;&gt;4,"","N"))</f>
        <v>Y</v>
      </c>
      <c r="AU128" s="52" t="str">
        <f>IFERROR(VLOOKUP(A128,MapGrantsTbl[],5, FALSE),"")</f>
        <v>1750</v>
      </c>
      <c r="AV128" s="52" t="str">
        <f>IF(L128=AU128,"Y", IF(LEN(LEFT(AU128,4))&lt;&gt;4,"","N"))</f>
        <v>N</v>
      </c>
    </row>
    <row r="129" spans="1:48" ht="57.6" x14ac:dyDescent="0.55000000000000004">
      <c r="A129" s="120" t="s">
        <v>12164</v>
      </c>
      <c r="B129" s="124" t="str">
        <f>IFERROR(VLOOKUP(A129,MapGrantsTbl[Short Name], 1, FALSE),IFERROR(VLOOKUP(A129,MapGrantsTbl[Other Map Grant Name],1,FALSE),""))</f>
        <v>BROWNS ADDITION - JOSHUA</v>
      </c>
      <c r="C129" s="125" t="s">
        <v>4916</v>
      </c>
      <c r="D129" s="125" t="str">
        <f>IF(ISBLANK(C129),"",IFERROR(RIGHT(C129,LEN(C129)-FIND(",",C129)) &amp; " " &amp; LEFT(C129,1) &amp; LOWER(MID(C129,2, FIND(",",C129)-2)),""))</f>
        <v xml:space="preserve"> William Cromwell</v>
      </c>
      <c r="E129" s="126" t="s">
        <v>10641</v>
      </c>
      <c r="F129" s="126" t="str">
        <f>RIGHT(E129,4)</f>
        <v>1741</v>
      </c>
      <c r="G129" s="126" t="str">
        <f>IF(ISBLANK(E129),"",F129&amp;"-"&amp;RIGHT("00" &amp; SUBSTITUTE(LEFT(E129,2),"/",""),2))</f>
        <v>1741-04</v>
      </c>
      <c r="H129" s="125" t="s">
        <v>3639</v>
      </c>
      <c r="I129" s="125" t="str">
        <f>IFERROR(RIGHT(H129,LEN(H129)-FIND(",",H129)) &amp; " " &amp; LEFT(H129,1) &amp; LOWER(MID(H129,2, FIND(",",H129)-2)),"")</f>
        <v xml:space="preserve"> Joshua  Brown</v>
      </c>
      <c r="J129" s="124" t="str">
        <f>H129</f>
        <v xml:space="preserve">BROWN, Joshua </v>
      </c>
      <c r="K129" s="125" t="s">
        <v>3746</v>
      </c>
      <c r="L129" s="119" t="str">
        <f>RIGHT(K129,4)</f>
        <v>1741</v>
      </c>
      <c r="M129" s="145" t="str">
        <f>IF(ISBLANK(K129),"",L129&amp;"-"&amp;
IF(LEFT(K129,3)="Feb","02",
IF(LEFT(K129,3)="Mar","03",
IF(LEFT(K129,3)="Apr","04",
IF(LEFT(K129,3)="May","05",
IF(LEFT(K129,3)="Jun","06",
IF(LEFT(K129,3)="Jul","07",
IF(LEFT(K129,3)="Aug","08",
IF(LEFT(K129,3)="Sep","09",
IF(LEFT(K129,3)="Oct","10",
IF(LEFT(K129,3)="Nov","11",
IF(LEFT(K129,3)="Dec","12","01"))))))))))))</f>
        <v>1741-11</v>
      </c>
      <c r="N129" s="122" t="s">
        <v>3961</v>
      </c>
      <c r="O129" s="120" t="s">
        <v>3959</v>
      </c>
      <c r="P129" s="120" t="s">
        <v>136</v>
      </c>
      <c r="Q129" s="120">
        <v>40</v>
      </c>
      <c r="R129" s="125" t="s">
        <v>12162</v>
      </c>
      <c r="S129" s="123"/>
      <c r="T129" s="122" t="str">
        <f>V129</f>
        <v>Browns Addition -Joshua</v>
      </c>
      <c r="U129" s="123"/>
      <c r="V129" s="35" t="s">
        <v>12163</v>
      </c>
      <c r="W129" s="35" t="s">
        <v>12161</v>
      </c>
      <c r="X129" s="35"/>
      <c r="Y129" s="122" t="str">
        <f>IFERROR(LEFT(J129, FIND(",",J129)-1),"")</f>
        <v>BROWN</v>
      </c>
      <c r="Z129" s="122"/>
      <c r="AA129" s="122" t="str">
        <f>IF(ISBLANK(E129),"","Surveyed "&amp;E129)  &amp; IF(ISBLANK(C129),"", " by " &amp;TRIM(D129)) &amp; IF(ISBLANK(E129),"","; ") &amp; IF(ISBLANK(K129),"","Patented in " &amp; K129)  &amp; IF(ISBLANK(H129),"", " by " &amp; TRIM(I129)) &amp; IF(ISBLANK(Q129),"",IF(Q129=0,""," for " &amp; Q129 &amp; " acres")) &amp; IF(ISBLANK(S129),""," repatented as " &amp; S129) &amp; IF(ISBLANK(R129),"", "; " &amp; R129) &amp; IF(ISBLANK(X129),"", ".  " &amp; X129&amp;".")</f>
        <v>Surveyed 4/23/1741 by William Cromwell; Patented in Nov 1741 by Joshua Brown for 40 acres; "Between Ranters Ridge and Good Fellowship on the South side of Patapsco Falls" beginning "nigh a corner of Good Fellowship"</v>
      </c>
      <c r="AB129" s="122" t="str">
        <f>IF(IFERROR(FIND("-",A129),0)=0,SUBSTITUTE(A129,"'",""),SUBSTITUTE(LEFT(A129,FIND("-",A129)-2),"'",""))</f>
        <v>BROWNS ADDITION</v>
      </c>
      <c r="AC129" s="122" t="str">
        <f>SUBSTITUTE(A129,"'","")</f>
        <v>BROWNS ADDITION - Joshua</v>
      </c>
      <c r="AD129" s="122" t="str">
        <f>IFERROR(VLOOKUP(A129,MapGrantsTbl[], 5, FALSE),"")</f>
        <v>1741</v>
      </c>
      <c r="AE129" s="122" t="str">
        <f>IF(L129=AD129,"Y", IF(LEFT(AD129,1)&lt;&gt;"1","","N"))</f>
        <v>Y</v>
      </c>
      <c r="AF129" s="122" t="str">
        <f>IFERROR(VLOOKUP(A129,MapGrantsTbl[], 3, FALSE),"")</f>
        <v>Surveyed 4/23/1741 by William Cromwell; Patented in Nov 1741 by Joshua Brown for 40 acres; "Between Ranters Ridge and Good Fellowship on the South side of Patapsco Falls" beginning "nigh a corner of Good Fellowship"</v>
      </c>
      <c r="AG129" s="122" t="str">
        <f>IF(AA129=AF129,"Y", IF(LEN(LEFT(AF129,4))&lt;&gt;4,"","N"))</f>
        <v>Y</v>
      </c>
      <c r="AH129" s="122" t="s">
        <v>61</v>
      </c>
      <c r="AI129" s="122"/>
      <c r="AJ129" s="122"/>
      <c r="AK129" s="122"/>
      <c r="AL129" s="122"/>
      <c r="AM129" s="122">
        <f>IFERROR(VLOOKUP(A129,Platted[],2,FALSE),"")</f>
        <v>602</v>
      </c>
      <c r="AN129" s="122"/>
      <c r="AO129" s="122"/>
      <c r="AP129" s="122"/>
      <c r="AQ129" s="122" t="str">
        <f>IFERROR(VLOOKUP(A129,MapGrantsTbl[], 5, FALSE),"")</f>
        <v>1741</v>
      </c>
      <c r="AR129" s="122" t="str">
        <f>IF(L129=AQ129,"Y", IF(LEN(LEFT(AQ129,4))&lt;&gt;4,"","N"))</f>
        <v>Y</v>
      </c>
      <c r="AS129" s="52" t="str">
        <f>IFERROR(VLOOKUP(A129,MapGrantsTbl[],3, FALSE),"")</f>
        <v>Surveyed 4/23/1741 by William Cromwell; Patented in Nov 1741 by Joshua Brown for 40 acres; "Between Ranters Ridge and Good Fellowship on the South side of Patapsco Falls" beginning "nigh a corner of Good Fellowship"</v>
      </c>
      <c r="AT129" s="52" t="str">
        <f>IF(AA129=AS129,"Y", IF(LEN(LEFT(AS129,4))&lt;&gt;4,"","N"))</f>
        <v>Y</v>
      </c>
      <c r="AU129" s="52" t="str">
        <f>IFERROR(VLOOKUP(A129,MapGrantsTbl[],5, FALSE),"")</f>
        <v>1741</v>
      </c>
      <c r="AV129" s="52" t="str">
        <f>IF(L129=AU129,"Y", IF(LEN(LEFT(AU129,4))&lt;&gt;4,"","N"))</f>
        <v>Y</v>
      </c>
    </row>
    <row r="130" spans="1:48" ht="43.2" x14ac:dyDescent="0.55000000000000004">
      <c r="A130" s="8" t="s">
        <v>12165</v>
      </c>
      <c r="B130" s="31" t="str">
        <f>IFERROR(VLOOKUP(A130,MapGrantsTbl[Short Name], 1, FALSE),IFERROR(VLOOKUP(A130,MapGrantsTbl[Other Map Grant Name],1,FALSE),""))</f>
        <v>BROWNS ADDITION - THOMAS</v>
      </c>
      <c r="C130" s="6" t="s">
        <v>4926</v>
      </c>
      <c r="D130" s="6" t="str">
        <f>IF(ISBLANK(C130),"",IFERROR(RIGHT(C130,LEN(C130)-FIND(",",C130)) &amp; " " &amp; LEFT(C130,1) &amp; LOWER(MID(C130,2, FIND(",",C130)-2)),""))</f>
        <v xml:space="preserve"> Joshua Griffith</v>
      </c>
      <c r="E130" s="81" t="s">
        <v>4693</v>
      </c>
      <c r="F130" s="81" t="str">
        <f>RIGHT(E130,4)</f>
        <v>1762</v>
      </c>
      <c r="G130" s="81" t="str">
        <f>IF(ISBLANK(E130),"",F130&amp;"-"&amp;RIGHT("00" &amp; SUBSTITUTE(LEFT(E130,2),"/",""),2))</f>
        <v>1762-06</v>
      </c>
      <c r="H130" s="6" t="s">
        <v>3576</v>
      </c>
      <c r="I130" s="6" t="str">
        <f>IFERROR(RIGHT(H130,LEN(H130)-FIND(",",H130)) &amp; " " &amp; LEFT(H130,1) &amp; LOWER(MID(H130,2, FIND(",",H130)-2)),"")</f>
        <v xml:space="preserve"> Thomas  Brown</v>
      </c>
      <c r="J130" s="31" t="str">
        <f>H130</f>
        <v xml:space="preserve">BROWN, Thomas </v>
      </c>
      <c r="K130" s="6" t="s">
        <v>5224</v>
      </c>
      <c r="L130" s="32" t="str">
        <f>RIGHT(K130,4)</f>
        <v>1762</v>
      </c>
      <c r="M130" s="146" t="str">
        <f>IF(ISBLANK(K130),"",L130&amp;"-"&amp;
IF(LEFT(K130,3)="Feb","02",
IF(LEFT(K130,3)="Mar","03",
IF(LEFT(K130,3)="Apr","04",
IF(LEFT(K130,3)="May","05",
IF(LEFT(K130,3)="Jun","06",
IF(LEFT(K130,3)="Jul","07",
IF(LEFT(K130,3)="Aug","08",
IF(LEFT(K130,3)="Sep","09",
IF(LEFT(K130,3)="Oct","10",
IF(LEFT(K130,3)="Nov","11",
IF(LEFT(K130,3)="Dec","12","01"))))))))))))</f>
        <v>1762-06</v>
      </c>
      <c r="N130" s="34" t="s">
        <v>3961</v>
      </c>
      <c r="O130" s="8" t="s">
        <v>3959</v>
      </c>
      <c r="P130" s="8" t="s">
        <v>136</v>
      </c>
      <c r="Q130" s="8">
        <v>54</v>
      </c>
      <c r="R130" s="6" t="s">
        <v>6983</v>
      </c>
      <c r="S130" s="34"/>
      <c r="T130" s="33" t="str">
        <f>V130</f>
        <v>Browns Addition</v>
      </c>
      <c r="U130" s="34"/>
      <c r="V130" s="35" t="s">
        <v>8924</v>
      </c>
      <c r="W130" s="35" t="s">
        <v>11896</v>
      </c>
      <c r="X130" s="34"/>
      <c r="Y130" s="33" t="str">
        <f>IFERROR(LEFT(J130, FIND(",",J130)-1),"")</f>
        <v>BROWN</v>
      </c>
      <c r="Z130" s="33"/>
      <c r="AA130" s="33" t="str">
        <f>IF(ISBLANK(E130),"","Surveyed "&amp;E130)  &amp; IF(ISBLANK(C130),"", " by " &amp;TRIM(D130)) &amp; IF(ISBLANK(E130),"","; ") &amp; IF(ISBLANK(K130),"","Patented in " &amp; K130)  &amp; IF(ISBLANK(H130),"", " by " &amp; TRIM(I130)) &amp; IF(ISBLANK(Q130),"",IF(Q130=0,""," for " &amp; Q130 &amp; " acres")) &amp; IF(ISBLANK(S130),""," repatented as " &amp; S130) &amp; IF(ISBLANK(R130),"", "; " &amp; R130) &amp; IF(ISBLANK(X130),"", ".  " &amp; X130&amp;".")</f>
        <v>Surveyed 6/10/1762 by Joshua Griffith; Patented in Jun 1762 by Thomas Brown for 54 acres; starting at the beginning tree of Brown's Purchase</v>
      </c>
      <c r="AB130" s="33" t="str">
        <f>IF(IFERROR(FIND("-",A130),0)=0,SUBSTITUTE(A130,"'",""),SUBSTITUTE(LEFT(A130,FIND("-",A130)-2),"'",""))</f>
        <v>BROWNS ADDITION</v>
      </c>
      <c r="AC130" s="33" t="str">
        <f>SUBSTITUTE(A130,"'","")</f>
        <v>BROWNS ADDITION - Thomas</v>
      </c>
      <c r="AD130" s="33" t="str">
        <f>IFERROR(VLOOKUP(A130,MapGrantsTbl[], 5, FALSE),"")</f>
        <v>1762</v>
      </c>
      <c r="AE130" s="33" t="str">
        <f>IF(L130=AD130,"Y", IF(LEFT(AD130,1)&lt;&gt;"1","","N"))</f>
        <v>Y</v>
      </c>
      <c r="AF130" s="33" t="str">
        <f>IFERROR(VLOOKUP(A130,MapGrantsTbl[], 3, FALSE),"")</f>
        <v>Surveyed 6/10/1762 by Joshua Griffith; Patented in Jun 1762 by Thomas Brown for 54 acres; starting at the beginning tree of Brown's Purchase</v>
      </c>
      <c r="AG130" s="33" t="str">
        <f>IF(AA130=AF130,"Y", IF(LEN(LEFT(AF130,4))&lt;&gt;4,"","N"))</f>
        <v>Y</v>
      </c>
      <c r="AH130" s="33" t="s">
        <v>11994</v>
      </c>
      <c r="AI130" s="33" t="s">
        <v>7845</v>
      </c>
      <c r="AJ130" s="52" t="s">
        <v>8926</v>
      </c>
      <c r="AK130" s="71"/>
      <c r="AL130" s="71"/>
      <c r="AM130" s="71" t="str">
        <f>IFERROR(VLOOKUP(A130,Platted[],2,FALSE),"")</f>
        <v/>
      </c>
      <c r="AN130" s="52"/>
      <c r="AO130" s="52"/>
      <c r="AP130" s="52"/>
      <c r="AQ130" s="52" t="str">
        <f>IFERROR(VLOOKUP(A130,MapGrantsTbl[], 5, FALSE),"")</f>
        <v>1762</v>
      </c>
      <c r="AR130" s="52" t="str">
        <f>IF(L130=AQ130,"Y", IF(LEN(LEFT(AQ130,4))&lt;&gt;4,"","N"))</f>
        <v>Y</v>
      </c>
      <c r="AS130" s="52" t="str">
        <f>IFERROR(VLOOKUP(A130,MapGrantsTbl[],3, FALSE),"")</f>
        <v>Surveyed 6/10/1762 by Joshua Griffith; Patented in Jun 1762 by Thomas Brown for 54 acres; starting at the beginning tree of Brown's Purchase</v>
      </c>
      <c r="AT130" s="52" t="str">
        <f>IF(AA130=AS130,"Y", IF(LEN(LEFT(AS130,4))&lt;&gt;4,"","N"))</f>
        <v>Y</v>
      </c>
      <c r="AU130" s="52" t="str">
        <f>IFERROR(VLOOKUP(A130,MapGrantsTbl[],5, FALSE),"")</f>
        <v>1762</v>
      </c>
      <c r="AV130" s="52" t="str">
        <f>IF(L130=AU130,"Y", IF(LEN(LEFT(AU130,4))&lt;&gt;4,"","N"))</f>
        <v>Y</v>
      </c>
    </row>
    <row r="131" spans="1:48" ht="43.2" x14ac:dyDescent="0.55000000000000004">
      <c r="A131" s="43" t="s">
        <v>8509</v>
      </c>
      <c r="B131" s="13" t="str">
        <f>IFERROR(VLOOKUP(A131,MapGrantsTbl[Short Name], 1, FALSE),IFERROR(VLOOKUP(A131,MapGrantsTbl[Other Map Grant Name],1,FALSE),""))</f>
        <v>BROWNS CHANCE</v>
      </c>
      <c r="C131" s="13" t="s">
        <v>4926</v>
      </c>
      <c r="D131" s="13" t="str">
        <f>IF(ISBLANK(C131),"",IFERROR(RIGHT(C131,LEN(C131)-FIND(",",C131)) &amp; " " &amp; LEFT(C131,1) &amp; LOWER(MID(C131,2, FIND(",",C131)-2)),""))</f>
        <v xml:space="preserve"> Joshua Griffith</v>
      </c>
      <c r="E131" s="81" t="s">
        <v>4679</v>
      </c>
      <c r="F131" s="83" t="str">
        <f>RIGHT(E131,4)</f>
        <v>1765</v>
      </c>
      <c r="G131" s="83" t="str">
        <f>IF(ISBLANK(E131),"",F131&amp;"-"&amp;RIGHT("00" &amp; SUBSTITUTE(LEFT(E131,2),"/",""),2))</f>
        <v>1765-04</v>
      </c>
      <c r="H131" s="13" t="s">
        <v>3576</v>
      </c>
      <c r="I131" s="13" t="str">
        <f>IFERROR(RIGHT(H131,LEN(H131)-FIND(",",H131)) &amp; " " &amp; LEFT(H131,1) &amp; LOWER(MID(H131,2, FIND(",",H131)-2)),"")</f>
        <v xml:space="preserve"> Thomas  Brown</v>
      </c>
      <c r="J131" s="13" t="str">
        <f>H131</f>
        <v xml:space="preserve">BROWN, Thomas </v>
      </c>
      <c r="K131" s="13" t="s">
        <v>5219</v>
      </c>
      <c r="L131" s="15" t="str">
        <f>RIGHT(K131,4)</f>
        <v>1765</v>
      </c>
      <c r="M131" s="147" t="str">
        <f>IF(ISBLANK(K131),"",L131&amp;"-"&amp;
IF(LEFT(K131,3)="Feb","02",
IF(LEFT(K131,3)="Mar","03",
IF(LEFT(K131,3)="Apr","04",
IF(LEFT(K131,3)="May","05",
IF(LEFT(K131,3)="Jun","06",
IF(LEFT(K131,3)="Jul","07",
IF(LEFT(K131,3)="Aug","08",
IF(LEFT(K131,3)="Sep","09",
IF(LEFT(K131,3)="Oct","10",
IF(LEFT(K131,3)="Nov","11",
IF(LEFT(K131,3)="Dec","12","01"))))))))))))</f>
        <v>1765-06</v>
      </c>
      <c r="N131" s="34" t="s">
        <v>3961</v>
      </c>
      <c r="O131" s="10" t="s">
        <v>3959</v>
      </c>
      <c r="P131" s="8" t="s">
        <v>136</v>
      </c>
      <c r="Q131" s="8">
        <v>48</v>
      </c>
      <c r="R131" s="6" t="s">
        <v>12131</v>
      </c>
      <c r="S131" s="26"/>
      <c r="T131" s="26" t="str">
        <f>V131</f>
        <v>Browns Chance</v>
      </c>
      <c r="U131" s="26"/>
      <c r="V131" s="35" t="s">
        <v>8925</v>
      </c>
      <c r="W131" s="35" t="s">
        <v>12129</v>
      </c>
      <c r="X131" s="34"/>
      <c r="Y131" s="25" t="str">
        <f>IFERROR(LEFT(J131, FIND(",",J131)-1),"")</f>
        <v>BROWN</v>
      </c>
      <c r="Z131" s="25" t="s">
        <v>4437</v>
      </c>
      <c r="AA131" s="24" t="str">
        <f>IF(ISBLANK(E131),"","Surveyed "&amp;E131)  &amp; IF(ISBLANK(C131),"", " by " &amp;TRIM(D131)) &amp; IF(ISBLANK(E131),"","; ") &amp; IF(ISBLANK(K131),"","Patented in " &amp; K131)  &amp; IF(ISBLANK(H131),"", " by " &amp; TRIM(I131)) &amp; IF(ISBLANK(Q131),"",IF(Q131=0,""," for " &amp; Q131 &amp; " acres")) &amp; IF(ISBLANK(S131),""," repatented as " &amp; S131) &amp; IF(ISBLANK(R131),"", "; " &amp; R131) &amp; IF(ISBLANK(X131),"", ".  " &amp; X131&amp;".")</f>
        <v>Surveyed 4/30/1765 by Joshua Griffith; Patented in Jun 1765 by Thomas Brown for 48 acres; Beginning at "the eighth bounder of a tract of land called Brown's Purchase"</v>
      </c>
      <c r="AB131" s="52" t="str">
        <f>IF(IFERROR(FIND("-",A131),0)=0,SUBSTITUTE(A131,"'",""),SUBSTITUTE(LEFT(A131,FIND("-",A131)-2),"'",""))</f>
        <v>BROWNS CHANCE</v>
      </c>
      <c r="AC131" s="55" t="str">
        <f>SUBSTITUTE(A131,"'","")</f>
        <v>BROWNS CHANCE</v>
      </c>
      <c r="AD131" s="52" t="str">
        <f>IFERROR(VLOOKUP(A131,MapGrantsTbl[], 5, FALSE),"")</f>
        <v>1765</v>
      </c>
      <c r="AE131" s="52" t="str">
        <f>IF(L131=AD131,"Y", IF(LEFT(AD131,1)&lt;&gt;"1","","N"))</f>
        <v>Y</v>
      </c>
      <c r="AF131" s="33" t="str">
        <f>IFERROR(VLOOKUP(A131,MapGrantsTbl[], 3, FALSE),"")</f>
        <v>Surveyed 4/30/1765 by Joshua Griffith; Patented in Jun 1765 by Thomas Brown for 48 acres; Beginning at "the eighth bounder of a tract of land called Brown's Purchase"</v>
      </c>
      <c r="AG131" s="52" t="str">
        <f>IF(AA131=AF131,"Y", IF(LEN(LEFT(AF131,4))&lt;&gt;4,"","N"))</f>
        <v>Y</v>
      </c>
      <c r="AH131" s="52" t="s">
        <v>47</v>
      </c>
      <c r="AI131" s="52" t="s">
        <v>7845</v>
      </c>
      <c r="AJ131" s="52" t="s">
        <v>8926</v>
      </c>
      <c r="AK131" s="71"/>
      <c r="AL131" s="71"/>
      <c r="AM131" s="71">
        <f>IFERROR(VLOOKUP(A131,Platted[],2,FALSE),"")</f>
        <v>565</v>
      </c>
      <c r="AN131" s="52"/>
      <c r="AO131" s="52"/>
      <c r="AP131" s="52"/>
      <c r="AQ131" s="52" t="str">
        <f>IFERROR(VLOOKUP(A131,MapGrantsTbl[], 5, FALSE),"")</f>
        <v>1765</v>
      </c>
      <c r="AR131" s="52" t="str">
        <f>IF(L131=AQ131,"Y", IF(LEN(LEFT(AQ131,4))&lt;&gt;4,"","N"))</f>
        <v>Y</v>
      </c>
      <c r="AS131" s="52" t="str">
        <f>IFERROR(VLOOKUP(A131,MapGrantsTbl[],3, FALSE),"")</f>
        <v>Surveyed 4/30/1765 by Joshua Griffith; Patented in Jun 1765 by Thomas Brown for 48 acres; Beginning at "the eighth bounder of a tract of land called Brown's Purchase"</v>
      </c>
      <c r="AT131" s="52" t="str">
        <f>IF(AA131=AS131,"Y", IF(LEN(LEFT(AS131,4))&lt;&gt;4,"","N"))</f>
        <v>Y</v>
      </c>
      <c r="AU131" s="52" t="str">
        <f>IFERROR(VLOOKUP(A131,MapGrantsTbl[],5, FALSE),"")</f>
        <v>1765</v>
      </c>
      <c r="AV131" s="52" t="str">
        <f>IF(L131=AU131,"Y", IF(LEN(LEFT(AU131,4))&lt;&gt;4,"","N"))</f>
        <v>Y</v>
      </c>
    </row>
    <row r="132" spans="1:48" ht="72" x14ac:dyDescent="0.55000000000000004">
      <c r="A132" s="8" t="s">
        <v>8510</v>
      </c>
      <c r="B132" s="31" t="str">
        <f>IFERROR(VLOOKUP(A132,MapGrantsTbl[Short Name], 1, FALSE),IFERROR(VLOOKUP(A132,MapGrantsTbl[Other Map Grant Name],1,FALSE),""))</f>
        <v>BROWNS CHANCE AND CAPTAIN DORSEYS FRIENDSHIP</v>
      </c>
      <c r="C132" s="6"/>
      <c r="D132" s="6" t="str">
        <f>IF(ISBLANK(C132),"",IFERROR(RIGHT(C132,LEN(C132)-FIND(",",C132)) &amp; " " &amp; LEFT(C132,1) &amp; LOWER(MID(C132,2, FIND(",",C132)-2)),""))</f>
        <v/>
      </c>
      <c r="E132" s="81"/>
      <c r="F132" s="81" t="str">
        <f>RIGHT(E132,4)</f>
        <v/>
      </c>
      <c r="G132" s="81" t="str">
        <f>IF(ISBLANK(E132),"",F132&amp;"-"&amp;RIGHT("00" &amp; SUBSTITUTE(LEFT(E132,2),"/",""),2))</f>
        <v/>
      </c>
      <c r="H132" s="6" t="s">
        <v>3576</v>
      </c>
      <c r="I132" s="6" t="str">
        <f>IFERROR(RIGHT(H132,LEN(H132)-FIND(",",H132)) &amp; " " &amp; LEFT(H132,1) &amp; LOWER(MID(H132,2, FIND(",",H132)-2)),"")</f>
        <v xml:space="preserve"> Thomas  Brown</v>
      </c>
      <c r="J132" s="31" t="str">
        <f>H132</f>
        <v xml:space="preserve">BROWN, Thomas </v>
      </c>
      <c r="K132" s="6" t="s">
        <v>5031</v>
      </c>
      <c r="L132" s="32" t="str">
        <f>RIGHT(K132,4)</f>
        <v>1702</v>
      </c>
      <c r="M132" s="146" t="str">
        <f>IF(ISBLANK(K132),"",L132&amp;"-"&amp;
IF(LEFT(K132,3)="Feb","02",
IF(LEFT(K132,3)="Mar","03",
IF(LEFT(K132,3)="Apr","04",
IF(LEFT(K132,3)="May","05",
IF(LEFT(K132,3)="Jun","06",
IF(LEFT(K132,3)="Jul","07",
IF(LEFT(K132,3)="Aug","08",
IF(LEFT(K132,3)="Sep","09",
IF(LEFT(K132,3)="Oct","10",
IF(LEFT(K132,3)="Nov","11",
IF(LEFT(K132,3)="Dec","12","01"))))))))))))</f>
        <v>1702-07</v>
      </c>
      <c r="N132" s="34"/>
      <c r="O132" s="8" t="s">
        <v>3959</v>
      </c>
      <c r="P132" s="8" t="s">
        <v>136</v>
      </c>
      <c r="Q132" s="8">
        <v>574</v>
      </c>
      <c r="R132" s="6"/>
      <c r="S132" s="34"/>
      <c r="T132" s="34" t="s">
        <v>8827</v>
      </c>
      <c r="U132" s="34"/>
      <c r="V132" s="34" t="s">
        <v>5824</v>
      </c>
      <c r="W132" s="34"/>
      <c r="X132" s="34"/>
      <c r="Y132" s="33" t="str">
        <f>IFERROR(LEFT(J132, FIND(",",J132)-1),"")</f>
        <v>BROWN</v>
      </c>
      <c r="Z132" s="33"/>
      <c r="AA132" s="24" t="str">
        <f>IF(ISBLANK(E132),"","Surveyed "&amp;E132)  &amp; IF(ISBLANK(C132),"", " by " &amp;TRIM(D132)) &amp; IF(ISBLANK(E132),"","; ") &amp; IF(ISBLANK(K132),"","Patented in " &amp; K132)  &amp; IF(ISBLANK(H132),"", " by " &amp; TRIM(I132)) &amp; IF(ISBLANK(Q132),"",IF(Q132=0,""," for " &amp; Q132 &amp; " acres")) &amp; IF(ISBLANK(S132),""," repatented as " &amp; S132) &amp; IF(ISBLANK(R132),"", "; " &amp; R132) &amp; IF(ISBLANK(X132),"", ".  " &amp; X132&amp;".")</f>
        <v>Patented in Jul 1702 by Thomas Brown for 574 acres</v>
      </c>
      <c r="AB132" s="52" t="str">
        <f>IF(IFERROR(FIND("-",A132),0)=0,SUBSTITUTE(A132,"'",""),SUBSTITUTE(LEFT(A132,FIND("-",A132)-2),"'",""))</f>
        <v>BROWNS CHANCE AND CAPTAIN DORSEYS FRIENDSHIP</v>
      </c>
      <c r="AC132" s="55" t="str">
        <f>SUBSTITUTE(A132,"'","")</f>
        <v>BROWNS CHANCE AND CAPTAIN DORSEYS FRIENDSHIP</v>
      </c>
      <c r="AD132" s="52" t="str">
        <f>IFERROR(VLOOKUP(A132,MapGrantsTbl[], 5, FALSE),"")</f>
        <v>1702</v>
      </c>
      <c r="AE132" s="52" t="str">
        <f>IF(L132=AD132,"Y", IF(LEFT(AD132,1)&lt;&gt;"1","","N"))</f>
        <v>Y</v>
      </c>
      <c r="AF132" s="52" t="s">
        <v>12130</v>
      </c>
      <c r="AG132" s="52" t="str">
        <f>IF(AA132=AF132,"Y", IF(LEN(LEFT(AF132,4))&lt;&gt;4,"","N"))</f>
        <v/>
      </c>
      <c r="AH132" s="52" t="s">
        <v>36</v>
      </c>
      <c r="AI132" s="52"/>
      <c r="AJ132" s="71"/>
      <c r="AK132" s="71"/>
      <c r="AL132" s="71"/>
      <c r="AM132" s="71" t="str">
        <f>IFERROR(VLOOKUP(A132,Platted[],2,FALSE),"")</f>
        <v/>
      </c>
      <c r="AN132" s="52"/>
      <c r="AO132" s="52"/>
      <c r="AP132" s="52"/>
      <c r="AQ132" s="52" t="str">
        <f>IFERROR(VLOOKUP(A132,MapGrantsTbl[], 5, FALSE),"")</f>
        <v>1702</v>
      </c>
      <c r="AR132" s="52" t="str">
        <f>IF(L132=AQ132,"Y", IF(LEN(LEFT(AQ132,4))&lt;&gt;4,"","N"))</f>
        <v>Y</v>
      </c>
      <c r="AS132" s="52" t="str">
        <f>IFERROR(VLOOKUP(A132,MapGrantsTbl[],3, FALSE),"")</f>
        <v>Patented in Jul 1702 by Thomas Brown for 574 acres</v>
      </c>
      <c r="AT132" s="52" t="str">
        <f>IF(AA132=AS132,"Y", IF(LEN(LEFT(AS132,4))&lt;&gt;4,"","N"))</f>
        <v>Y</v>
      </c>
      <c r="AU132" s="52" t="str">
        <f>IFERROR(VLOOKUP(A132,MapGrantsTbl[],5, FALSE),"")</f>
        <v>1702</v>
      </c>
      <c r="AV132" s="52" t="str">
        <f>IF(L132=AU132,"Y", IF(LEN(LEFT(AU132,4))&lt;&gt;4,"","N"))</f>
        <v>Y</v>
      </c>
    </row>
    <row r="133" spans="1:48" ht="57.6" x14ac:dyDescent="0.55000000000000004">
      <c r="A133" s="43" t="s">
        <v>8511</v>
      </c>
      <c r="B133" s="13" t="str">
        <f>IFERROR(VLOOKUP(A133,MapGrantsTbl[Short Name], 1, FALSE),IFERROR(VLOOKUP(A133,MapGrantsTbl[Other Map Grant Name],1,FALSE),""))</f>
        <v>BROWNS ENLARGEMENT</v>
      </c>
      <c r="C133" s="13" t="s">
        <v>4919</v>
      </c>
      <c r="D133" s="13" t="str">
        <f>IF(ISBLANK(C133),"",IFERROR(RIGHT(C133,LEN(C133)-FIND(",",C133)) &amp; " " &amp; LEFT(C133,1) &amp; LOWER(MID(C133,2, FIND(",",C133)-2)),""))</f>
        <v xml:space="preserve"> Richard Shipley</v>
      </c>
      <c r="E133" s="81" t="s">
        <v>10956</v>
      </c>
      <c r="F133" s="83" t="str">
        <f>RIGHT(E133,4)</f>
        <v>1749</v>
      </c>
      <c r="G133" s="83" t="str">
        <f>IF(ISBLANK(E133),"",F133&amp;"-"&amp;RIGHT("00" &amp; SUBSTITUTE(LEFT(E133,2),"/",""),2))</f>
        <v>1749-07</v>
      </c>
      <c r="H133" s="13" t="s">
        <v>3577</v>
      </c>
      <c r="I133" s="13" t="str">
        <f>IFERROR(RIGHT(H133,LEN(H133)-FIND(",",H133)) &amp; " " &amp; LEFT(H133,1) &amp; LOWER(MID(H133,2, FIND(",",H133)-2)),"")</f>
        <v xml:space="preserve"> Robert  Brown</v>
      </c>
      <c r="J133" s="29" t="str">
        <f>H133</f>
        <v xml:space="preserve">BROWN, Robert </v>
      </c>
      <c r="K133" s="13" t="s">
        <v>4886</v>
      </c>
      <c r="L133" s="15" t="str">
        <f>RIGHT(K133,4)</f>
        <v>1750</v>
      </c>
      <c r="M133" s="147" t="str">
        <f>IF(ISBLANK(K133),"",L133&amp;"-"&amp;
IF(LEFT(K133,3)="Feb","02",
IF(LEFT(K133,3)="Mar","03",
IF(LEFT(K133,3)="Apr","04",
IF(LEFT(K133,3)="May","05",
IF(LEFT(K133,3)="Jun","06",
IF(LEFT(K133,3)="Jul","07",
IF(LEFT(K133,3)="Aug","08",
IF(LEFT(K133,3)="Sep","09",
IF(LEFT(K133,3)="Oct","10",
IF(LEFT(K133,3)="Nov","11",
IF(LEFT(K133,3)="Dec","12","01"))))))))))))</f>
        <v>1750-01</v>
      </c>
      <c r="N133" s="34" t="s">
        <v>3961</v>
      </c>
      <c r="O133" s="10" t="s">
        <v>3959</v>
      </c>
      <c r="P133" s="10" t="s">
        <v>3970</v>
      </c>
      <c r="Q133" s="8">
        <v>298</v>
      </c>
      <c r="R133" s="6" t="s">
        <v>6371</v>
      </c>
      <c r="S133" s="26"/>
      <c r="T133" s="34" t="s">
        <v>4883</v>
      </c>
      <c r="U133" s="26"/>
      <c r="V133" s="35" t="s">
        <v>8003</v>
      </c>
      <c r="W133" s="35" t="s">
        <v>10957</v>
      </c>
      <c r="X133" s="34"/>
      <c r="Y133" s="25" t="str">
        <f>IFERROR(LEFT(J133, FIND(",",J133)-1),"")</f>
        <v>BROWN</v>
      </c>
      <c r="Z133" s="25"/>
      <c r="AA133" s="24" t="str">
        <f>IF(ISBLANK(E133),"","Surveyed "&amp;E133)  &amp; IF(ISBLANK(C133),"", " by " &amp;TRIM(D133)) &amp; IF(ISBLANK(E133),"","; ") &amp; IF(ISBLANK(K133),"","Patented in " &amp; K133)  &amp; IF(ISBLANK(H133),"", " by " &amp; TRIM(I133)) &amp; IF(ISBLANK(Q133),"",IF(Q133=0,""," for " &amp; Q133 &amp; " acres")) &amp; IF(ISBLANK(S133),""," repatented as " &amp; S133) &amp; IF(ISBLANK(R133),"", "; " &amp; R133) &amp; IF(ISBLANK(X133),"", ".  " &amp; X133&amp;".")</f>
        <v>Surveyed 7/17/1749 by Richard Shipley; Patented in Jan 1750 by Robert Brown for 298 acres; Resurvey of Far Enough starting near Howards Branch, adjoining Rocky Ridge, Hay Stack Meadow, and Browns Branch</v>
      </c>
      <c r="AB133" s="52" t="str">
        <f>IF(IFERROR(FIND("-",A133),0)=0,SUBSTITUTE(A133,"'",""),SUBSTITUTE(LEFT(A133,FIND("-",A133)-2),"'",""))</f>
        <v>BROWNS ENLARGEMENT</v>
      </c>
      <c r="AC133" s="55" t="str">
        <f>SUBSTITUTE(A133,"'","")</f>
        <v>BROWNS ENLARGEMENT</v>
      </c>
      <c r="AD133" s="52" t="str">
        <f>IFERROR(VLOOKUP(A133,MapGrantsTbl[], 5, FALSE),"")</f>
        <v>1749</v>
      </c>
      <c r="AE133" s="52" t="str">
        <f>IF(L133=AD133,"Y", IF(LEFT(AD133,1)&lt;&gt;"1","","N"))</f>
        <v>N</v>
      </c>
      <c r="AF133" s="52" t="str">
        <f>IFERROR(VLOOKUP(A133,MapGrantsTbl[], 3, FALSE),"")</f>
        <v>Surveyed 7/17/1749 by Richard Shipley; Patented in Jan 1750 by Robert Brown for 298 acres; Resurvey of Far Enough starting near Howards Branch, adjoining Rocky Ridge, Hay Stack Meadow, and Browns Branch</v>
      </c>
      <c r="AG133" s="52" t="str">
        <f>IF(AA133=AF133,"Y", IF(LEN(LEFT(AF133,4))&lt;&gt;4,"","N"))</f>
        <v>Y</v>
      </c>
      <c r="AH133" s="52" t="s">
        <v>396</v>
      </c>
      <c r="AI133" s="52"/>
      <c r="AJ133" s="71"/>
      <c r="AK133" s="71"/>
      <c r="AL133" s="71">
        <v>-2</v>
      </c>
      <c r="AM133" s="71">
        <f>IFERROR(VLOOKUP(A133,Platted[],2,FALSE),"")</f>
        <v>220</v>
      </c>
      <c r="AN133" s="52"/>
      <c r="AO133" s="52"/>
      <c r="AP133" s="52"/>
      <c r="AQ133" s="52" t="str">
        <f>IFERROR(VLOOKUP(A133,MapGrantsTbl[], 5, FALSE),"")</f>
        <v>1749</v>
      </c>
      <c r="AR133" s="52" t="str">
        <f>IF(L133=AQ133,"Y", IF(LEN(LEFT(AQ133,4))&lt;&gt;4,"","N"))</f>
        <v>N</v>
      </c>
      <c r="AS133" s="52" t="str">
        <f>IFERROR(VLOOKUP(A133,MapGrantsTbl[],3, FALSE),"")</f>
        <v>Surveyed 7/17/1749 by Richard Shipley; Patented in Jan 1750 by Robert Brown for 298 acres; Resurvey of Far Enough starting near Howards Branch, adjoining Rocky Ridge, Hay Stack Meadow, and Browns Branch</v>
      </c>
      <c r="AT133" s="52" t="str">
        <f>IF(AA133=AS133,"Y", IF(LEN(LEFT(AS133,4))&lt;&gt;4,"","N"))</f>
        <v>Y</v>
      </c>
      <c r="AU133" s="52" t="str">
        <f>IFERROR(VLOOKUP(A133,MapGrantsTbl[],5, FALSE),"")</f>
        <v>1749</v>
      </c>
      <c r="AV133" s="52" t="str">
        <f>IF(L133=AU133,"Y", IF(LEN(LEFT(AU133,4))&lt;&gt;4,"","N"))</f>
        <v>N</v>
      </c>
    </row>
    <row r="134" spans="1:48" ht="100.8" x14ac:dyDescent="0.55000000000000004">
      <c r="A134" s="43" t="s">
        <v>8512</v>
      </c>
      <c r="B134" s="6" t="str">
        <f>IFERROR(VLOOKUP(A134,MapGrantsTbl[Short Name], 1, FALSE),IFERROR(VLOOKUP(A134,MapGrantsTbl[Other Map Grant Name],1,FALSE),""))</f>
        <v>BROWNS FORREST</v>
      </c>
      <c r="C134" s="6"/>
      <c r="D134" s="6" t="str">
        <f>IF(ISBLANK(C134),"",IFERROR(RIGHT(C134,LEN(C134)-FIND(",",C134)) &amp; " " &amp; LEFT(C134,1) &amp; LOWER(MID(C134,2, FIND(",",C134)-2)),""))</f>
        <v/>
      </c>
      <c r="E134" s="81" t="s">
        <v>12555</v>
      </c>
      <c r="F134" s="81" t="str">
        <f>RIGHT(E134,4)</f>
        <v>1695</v>
      </c>
      <c r="G134" s="81" t="str">
        <f>IF(ISBLANK(E134),"",F134&amp;"-"&amp;RIGHT("00" &amp; SUBSTITUTE(LEFT(E134,2),"/",""),2))</f>
        <v>1695-05</v>
      </c>
      <c r="H134" s="6" t="s">
        <v>3576</v>
      </c>
      <c r="I134" s="6" t="str">
        <f>IFERROR(RIGHT(H134,LEN(H134)-FIND(",",H134)) &amp; " " &amp; LEFT(H134,1) &amp; LOWER(MID(H134,2, FIND(",",H134)-2)),"")</f>
        <v xml:space="preserve"> Thomas  Brown</v>
      </c>
      <c r="J134" s="6" t="str">
        <f>H134</f>
        <v xml:space="preserve">BROWN, Thomas </v>
      </c>
      <c r="K134" s="6" t="s">
        <v>5028</v>
      </c>
      <c r="L134" s="8" t="str">
        <f>RIGHT(K134,4)</f>
        <v>1696</v>
      </c>
      <c r="M134" s="146" t="str">
        <f>IF(ISBLANK(K134),"",L134&amp;"-"&amp;
IF(LEFT(K134,3)="Feb","02",
IF(LEFT(K134,3)="Mar","03",
IF(LEFT(K134,3)="Apr","04",
IF(LEFT(K134,3)="May","05",
IF(LEFT(K134,3)="Jun","06",
IF(LEFT(K134,3)="Jul","07",
IF(LEFT(K134,3)="Aug","08",
IF(LEFT(K134,3)="Sep","09",
IF(LEFT(K134,3)="Oct","10",
IF(LEFT(K134,3)="Nov","11",
IF(LEFT(K134,3)="Dec","12","01"))))))))))))</f>
        <v>1696-03</v>
      </c>
      <c r="N134" s="34" t="s">
        <v>3961</v>
      </c>
      <c r="O134" s="8" t="s">
        <v>3959</v>
      </c>
      <c r="P134" s="8" t="s">
        <v>136</v>
      </c>
      <c r="Q134" s="8">
        <v>387</v>
      </c>
      <c r="R134" s="6" t="s">
        <v>12556</v>
      </c>
      <c r="S134" s="34" t="s">
        <v>12554</v>
      </c>
      <c r="T134" s="34" t="s">
        <v>8828</v>
      </c>
      <c r="U134" s="34"/>
      <c r="V134" s="44" t="s">
        <v>5839</v>
      </c>
      <c r="W134" s="44"/>
      <c r="X134" s="34"/>
      <c r="Y134" s="18" t="str">
        <f>IFERROR(LEFT(J134, FIND(",",J134)-1),"")</f>
        <v>BROWN</v>
      </c>
      <c r="Z134" s="24" t="s">
        <v>4446</v>
      </c>
      <c r="AA134" s="45" t="str">
        <f>IF(ISBLANK(E134),"","Surveyed "&amp;E134)  &amp; IF(ISBLANK(C134),"", " by " &amp;TRIM(D134)) &amp; IF(ISBLANK(E134),"","; ") &amp; IF(ISBLANK(K134),"","Patented in " &amp; K134)  &amp; IF(ISBLANK(H134),"", " by " &amp; TRIM(I134)) &amp; IF(ISBLANK(Q134),"",IF(Q134=0,""," for " &amp; Q134 &amp; " acres")) &amp; IF(ISBLANK(S134),""," repatented as " &amp; S134) &amp; IF(ISBLANK(R134),"", "; " &amp; R134) &amp; IF(ISBLANK(X134),"", ".  " &amp; X134&amp;".")</f>
        <v>Surveyed 5/10/1695; Patented in Mar 1696 by Thomas Brown for 387 acres repatented as Brown's Forrest (Resurveyed); Hammonds Inheritance; Rezin Hammond's part of 316 acres was resurveyed by Hammonds Inheritance and its courses are listed there, not sure why his part and Valentine Brown's part together exceed the acreage listed for this patent</v>
      </c>
      <c r="AB134" s="52" t="str">
        <f>IF(IFERROR(FIND("-",A134),0)=0,SUBSTITUTE(A134,"'",""),SUBSTITUTE(LEFT(A134,FIND("-",A134)-2),"'",""))</f>
        <v>BROWNS FORREST</v>
      </c>
      <c r="AC134" s="55" t="str">
        <f>SUBSTITUTE(A134,"'","")</f>
        <v>BROWNS FORREST</v>
      </c>
      <c r="AD134" s="52" t="str">
        <f>IFERROR(VLOOKUP(A134,MapGrantsTbl[], 5, FALSE),"")</f>
        <v>1695</v>
      </c>
      <c r="AE134" s="52" t="str">
        <f>IF(L134=AD134,"Y", IF(LEFT(AD134,1)&lt;&gt;"1","","N"))</f>
        <v>N</v>
      </c>
      <c r="AF134" s="52" t="str">
        <f>IFERROR(VLOOKUP(A134,MapGrantsTbl[], 3, FALSE),"")</f>
        <v>Surveyed 5/10/1695; Patented in Mar 1696 by Thomas Brown for 387 acres repatented as Brown's Forrest (Resurveyed); Hammonds Inheritance; Rezin Hammond's part of 316 acres was resurveyed by Hammonds Inheritance and its courses are listed there, not sure why his part and Valentine Brown's part together exceed the acreage listed for this patent</v>
      </c>
      <c r="AG134" s="52" t="str">
        <f>IF(AA134=AF134,"Y", IF(LEN(LEFT(AF134,4))&lt;&gt;4,"","N"))</f>
        <v>Y</v>
      </c>
      <c r="AH134" s="52" t="s">
        <v>11989</v>
      </c>
      <c r="AI134" s="52"/>
      <c r="AJ134" s="71"/>
      <c r="AK134" s="71"/>
      <c r="AL134" s="71"/>
      <c r="AM134" s="71">
        <f>IFERROR(VLOOKUP(A134,Platted[],2,FALSE),"")</f>
        <v>300</v>
      </c>
      <c r="AN134" s="52"/>
      <c r="AO134" s="52"/>
      <c r="AP134" s="52"/>
      <c r="AQ134" s="52" t="str">
        <f>IFERROR(VLOOKUP(A134,MapGrantsTbl[], 5, FALSE),"")</f>
        <v>1695</v>
      </c>
      <c r="AR134" s="52" t="str">
        <f>IF(L134=AQ134,"Y", IF(LEN(LEFT(AQ134,4))&lt;&gt;4,"","N"))</f>
        <v>N</v>
      </c>
      <c r="AS134" s="52" t="str">
        <f>IFERROR(VLOOKUP(A134,MapGrantsTbl[],3, FALSE),"")</f>
        <v>Surveyed 5/10/1695; Patented in Mar 1696 by Thomas Brown for 387 acres repatented as Brown's Forrest (Resurveyed); Hammonds Inheritance; Rezin Hammond's part of 316 acres was resurveyed by Hammonds Inheritance and its courses are listed there, not sure why his part and Valentine Brown's part together exceed the acreage listed for this patent</v>
      </c>
      <c r="AT134" s="52" t="str">
        <f>IF(AA134=AS134,"Y", IF(LEN(LEFT(AS134,4))&lt;&gt;4,"","N"))</f>
        <v>Y</v>
      </c>
      <c r="AU134" s="52" t="str">
        <f>IFERROR(VLOOKUP(A134,MapGrantsTbl[],5, FALSE),"")</f>
        <v>1695</v>
      </c>
      <c r="AV134" s="52" t="str">
        <f>IF(L134=AU134,"Y", IF(LEN(LEFT(AU134,4))&lt;&gt;4,"","N"))</f>
        <v>N</v>
      </c>
    </row>
    <row r="135" spans="1:48" ht="43.2" x14ac:dyDescent="0.55000000000000004">
      <c r="A135" s="43" t="s">
        <v>9336</v>
      </c>
      <c r="B135" s="13" t="str">
        <f>IFERROR(VLOOKUP(A135,MapGrantsTbl[Short Name], 1, FALSE),IFERROR(VLOOKUP(A135,MapGrantsTbl[Other Map Grant Name],1,FALSE),""))</f>
        <v/>
      </c>
      <c r="C135" s="13" t="s">
        <v>4918</v>
      </c>
      <c r="D135" s="13" t="str">
        <f>IF(ISBLANK(C135),"",IFERROR(RIGHT(C135,LEN(C135)-FIND(",",C135)) &amp; " " &amp; LEFT(C135,1) &amp; LOWER(MID(C135,2, FIND(",",C135)-2)),""))</f>
        <v xml:space="preserve"> Loch Weems</v>
      </c>
      <c r="E135" s="81" t="s">
        <v>11857</v>
      </c>
      <c r="F135" s="83" t="str">
        <f>RIGHT(E135,4)</f>
        <v>1759</v>
      </c>
      <c r="G135" s="83" t="str">
        <f>IF(ISBLANK(E135),"",F135&amp;"-"&amp;RIGHT("00" &amp; SUBSTITUTE(LEFT(E135,2),"/",""),2))</f>
        <v>1759-02</v>
      </c>
      <c r="H135" s="13" t="s">
        <v>4988</v>
      </c>
      <c r="I135" s="13" t="str">
        <f>IFERROR(RIGHT(H135,LEN(H135)-FIND(",",H135)) &amp; " " &amp; LEFT(H135,1) &amp; LOWER(MID(H135,2, FIND(",",H135)-2)),"")</f>
        <v xml:space="preserve"> Valentine Brown</v>
      </c>
      <c r="J135" s="29" t="str">
        <f>H135</f>
        <v>BROWN, Valentine</v>
      </c>
      <c r="K135" s="13" t="s">
        <v>4989</v>
      </c>
      <c r="L135" s="15" t="str">
        <f>RIGHT(K135,4)</f>
        <v>1810</v>
      </c>
      <c r="M135" s="147" t="str">
        <f>IF(ISBLANK(K135),"",L135&amp;"-"&amp;
IF(LEFT(K135,3)="Feb","02",
IF(LEFT(K135,3)="Mar","03",
IF(LEFT(K135,3)="Apr","04",
IF(LEFT(K135,3)="May","05",
IF(LEFT(K135,3)="Jun","06",
IF(LEFT(K135,3)="Jul","07",
IF(LEFT(K135,3)="Aug","08",
IF(LEFT(K135,3)="Sep","09",
IF(LEFT(K135,3)="Oct","10",
IF(LEFT(K135,3)="Nov","11",
IF(LEFT(K135,3)="Dec","12","01"))))))))))))</f>
        <v>1810-09</v>
      </c>
      <c r="N135" s="34" t="s">
        <v>3961</v>
      </c>
      <c r="O135" s="8" t="s">
        <v>3959</v>
      </c>
      <c r="P135" s="10" t="s">
        <v>3970</v>
      </c>
      <c r="Q135" s="8">
        <v>213</v>
      </c>
      <c r="R135" s="13" t="s">
        <v>5590</v>
      </c>
      <c r="S135" s="26"/>
      <c r="T135" s="34" t="s">
        <v>8828</v>
      </c>
      <c r="U135" s="34" t="s">
        <v>6363</v>
      </c>
      <c r="V135" s="35" t="s">
        <v>9382</v>
      </c>
      <c r="W135" s="35" t="s">
        <v>12186</v>
      </c>
      <c r="X135" s="34"/>
      <c r="Y135" s="25" t="str">
        <f>IFERROR(LEFT(J135, FIND(",",J135)-1),"")</f>
        <v>BROWN</v>
      </c>
      <c r="Z135" s="25"/>
      <c r="AA135" s="24" t="str">
        <f>IF(ISBLANK(E135),"","Surveyed "&amp;E135)  &amp; IF(ISBLANK(C135),"", " by " &amp;TRIM(D135)) &amp; IF(ISBLANK(E135),"","; ") &amp; IF(ISBLANK(K135),"","Patented in " &amp; K135)  &amp; IF(ISBLANK(H135),"", " by " &amp; TRIM(I135)) &amp; IF(ISBLANK(Q135),"",IF(Q135=0,""," for " &amp; Q135 &amp; " acres")) &amp; IF(ISBLANK(S135),""," repatented as " &amp; S135) &amp; IF(ISBLANK(R135),"", "; " &amp; R135) &amp; IF(ISBLANK(X135),"", ".  " &amp; X135&amp;".")</f>
        <v>Surveyed 2/17/1759 by Loch Weems; Patented in Sep 1810 by Valentine Brown for 213 acres; Resurvey of 200 acres of Brown's Forrest with 13 additional vacant acres</v>
      </c>
      <c r="AB135" s="52" t="str">
        <f>IF(IFERROR(FIND("-",A135),0)=0,SUBSTITUTE(A135,"'",""),SUBSTITUTE(LEFT(A135,FIND("-",A135)-2),"'",""))</f>
        <v>BROWNS FORREST</v>
      </c>
      <c r="AC135" s="55" t="str">
        <f>SUBSTITUTE(A135,"'","")</f>
        <v>BROWNS FORREST - Resurveyed</v>
      </c>
      <c r="AD135" s="52" t="str">
        <f>IFERROR(VLOOKUP(A135,MapGrantsTbl[], 5, FALSE),"")</f>
        <v/>
      </c>
      <c r="AE135" s="52" t="str">
        <f>IF(L135=AD135,"Y", IF(LEFT(AD135,1)&lt;&gt;"1","","N"))</f>
        <v/>
      </c>
      <c r="AF135" s="52" t="str">
        <f>IFERROR(VLOOKUP(A135,MapGrantsTbl[], 3, FALSE),"")</f>
        <v/>
      </c>
      <c r="AG135" s="52" t="str">
        <f>IF(AA135=AF135,"Y", IF(LEN(LEFT(AF135,4))&lt;&gt;4,"","N"))</f>
        <v/>
      </c>
      <c r="AH135" s="52" t="s">
        <v>11989</v>
      </c>
      <c r="AI135" s="52" t="s">
        <v>7820</v>
      </c>
      <c r="AJ135" s="52" t="s">
        <v>9991</v>
      </c>
      <c r="AK135" s="52"/>
      <c r="AL135" s="71"/>
      <c r="AM135" s="71" t="str">
        <f>IFERROR(VLOOKUP(A135,Platted[],2,FALSE),"")</f>
        <v/>
      </c>
      <c r="AN135" s="52"/>
      <c r="AO135" s="52"/>
      <c r="AP135" s="52"/>
      <c r="AQ135" s="52" t="str">
        <f>IFERROR(VLOOKUP(A135,MapGrantsTbl[], 5, FALSE),"")</f>
        <v/>
      </c>
      <c r="AR135" s="52" t="str">
        <f>IF(L135=AQ135,"Y", IF(LEN(LEFT(AQ135,4))&lt;&gt;4,"","N"))</f>
        <v/>
      </c>
      <c r="AS135" s="52" t="str">
        <f>IFERROR(VLOOKUP(A135,MapGrantsTbl[],3, FALSE),"")</f>
        <v/>
      </c>
      <c r="AT135" s="52" t="str">
        <f>IF(AA135=AS135,"Y", IF(LEN(LEFT(AS135,4))&lt;&gt;4,"","N"))</f>
        <v/>
      </c>
      <c r="AU135" s="52" t="str">
        <f>IFERROR(VLOOKUP(A135,MapGrantsTbl[],5, FALSE),"")</f>
        <v/>
      </c>
      <c r="AV135" s="52" t="str">
        <f>IF(L135=AU135,"Y", IF(LEN(LEFT(AU135,4))&lt;&gt;4,"","N"))</f>
        <v/>
      </c>
    </row>
    <row r="136" spans="1:48" ht="57.6" x14ac:dyDescent="0.55000000000000004">
      <c r="A136" s="43" t="s">
        <v>8513</v>
      </c>
      <c r="B136" s="6" t="str">
        <f>IFERROR(VLOOKUP(A136,MapGrantsTbl[Short Name], 1, FALSE),IFERROR(VLOOKUP(A136,MapGrantsTbl[Other Map Grant Name],1,FALSE),""))</f>
        <v>BROWNS HOPYARD</v>
      </c>
      <c r="C136" s="6" t="s">
        <v>5622</v>
      </c>
      <c r="D136" s="6" t="str">
        <f>IF(ISBLANK(C136),"",IFERROR(RIGHT(C136,LEN(C136)-FIND(",",C136)) &amp; " " &amp; LEFT(C136,1) &amp; LOWER(MID(C136,2, FIND(",",C136)-2)),""))</f>
        <v xml:space="preserve"> John Dorsey</v>
      </c>
      <c r="E136" s="81" t="s">
        <v>10029</v>
      </c>
      <c r="F136" s="81" t="str">
        <f>RIGHT(E136,4)</f>
        <v>1719</v>
      </c>
      <c r="G136" s="81" t="str">
        <f>IF(ISBLANK(E136),"",F136&amp;"-"&amp;RIGHT("00" &amp; SUBSTITUTE(LEFT(E136,2),"/",""),2))</f>
        <v>1719-03</v>
      </c>
      <c r="H136" s="6" t="s">
        <v>3577</v>
      </c>
      <c r="I136" s="6" t="str">
        <f>IFERROR(RIGHT(H136,LEN(H136)-FIND(",",H136)) &amp; " " &amp; LEFT(H136,1) &amp; LOWER(MID(H136,2, FIND(",",H136)-2)),"")</f>
        <v xml:space="preserve"> Robert  Brown</v>
      </c>
      <c r="J136" s="6" t="str">
        <f>H136</f>
        <v xml:space="preserve">BROWN, Robert </v>
      </c>
      <c r="K136" s="6" t="s">
        <v>3752</v>
      </c>
      <c r="L136" s="8" t="str">
        <f>RIGHT(K136,4)</f>
        <v>1725</v>
      </c>
      <c r="M136" s="146" t="str">
        <f>IF(ISBLANK(K136),"",L136&amp;"-"&amp;
IF(LEFT(K136,3)="Feb","02",
IF(LEFT(K136,3)="Mar","03",
IF(LEFT(K136,3)="Apr","04",
IF(LEFT(K136,3)="May","05",
IF(LEFT(K136,3)="Jun","06",
IF(LEFT(K136,3)="Jul","07",
IF(LEFT(K136,3)="Aug","08",
IF(LEFT(K136,3)="Sep","09",
IF(LEFT(K136,3)="Oct","10",
IF(LEFT(K136,3)="Nov","11",
IF(LEFT(K136,3)="Dec","12","01"))))))))))))</f>
        <v>1725-05</v>
      </c>
      <c r="N136" s="34" t="s">
        <v>5668</v>
      </c>
      <c r="O136" s="8" t="s">
        <v>3959</v>
      </c>
      <c r="P136" s="8" t="s">
        <v>136</v>
      </c>
      <c r="Q136" s="8">
        <v>250</v>
      </c>
      <c r="R136" s="6" t="s">
        <v>5698</v>
      </c>
      <c r="S136" s="34" t="s">
        <v>6459</v>
      </c>
      <c r="T136" s="34" t="s">
        <v>8338</v>
      </c>
      <c r="U136" s="34" t="s">
        <v>10028</v>
      </c>
      <c r="V136" s="30" t="s">
        <v>10027</v>
      </c>
      <c r="W136" s="30" t="s">
        <v>10026</v>
      </c>
      <c r="X136" s="34"/>
      <c r="Y136" s="18" t="str">
        <f>IFERROR(LEFT(J136, FIND(",",J136)-1),"")</f>
        <v>BROWN</v>
      </c>
      <c r="Z136" s="24" t="s">
        <v>4446</v>
      </c>
      <c r="AA136" s="24" t="str">
        <f>IF(ISBLANK(E136),"","Surveyed "&amp;E136)  &amp; IF(ISBLANK(C136),"", " by " &amp;TRIM(D136)) &amp; IF(ISBLANK(E136),"","; ") &amp; IF(ISBLANK(K136),"","Patented in " &amp; K136)  &amp; IF(ISBLANK(H136),"", " by " &amp; TRIM(I136)) &amp; IF(ISBLANK(Q136),"",IF(Q136=0,""," for " &amp; Q136 &amp; " acres")) &amp; IF(ISBLANK(S136),""," repatented as " &amp; S136) &amp; IF(ISBLANK(R136),"", "; " &amp; R136) &amp; IF(ISBLANK(X136),"", ".  " &amp; X136&amp;".")</f>
        <v>Surveyed 3/2/1719 by John Dorsey; Patented in May 1725 by Robert Brown for 250 acres repatented as Joseph's Gift; "on both sides of Brown's River", adjoining Griffith's Range, Cockshill</v>
      </c>
      <c r="AB136" s="52" t="str">
        <f>IF(IFERROR(FIND("-",A136),0)=0,SUBSTITUTE(A136,"'",""),SUBSTITUTE(LEFT(A136,FIND("-",A136)-2),"'",""))</f>
        <v>BROWNS HOPYARD</v>
      </c>
      <c r="AC136" s="55" t="str">
        <f>SUBSTITUTE(A136,"'","")</f>
        <v>BROWNS HOPYARD</v>
      </c>
      <c r="AD136" s="52" t="str">
        <f>IFERROR(VLOOKUP(A136,MapGrantsTbl[], 5, FALSE),"")</f>
        <v>1719</v>
      </c>
      <c r="AE136" s="52" t="str">
        <f>IF(L136=AD136,"Y", IF(LEFT(AD136,1)&lt;&gt;"1","","N"))</f>
        <v>N</v>
      </c>
      <c r="AF136" s="52" t="str">
        <f>IFERROR(VLOOKUP(A136,MapGrantsTbl[], 3, FALSE),"")</f>
        <v>Surveyed 3/2/1719 by John Dorsey; Patented in May 1725 by Robert Brown for 250 acres repatented as Joseph's Gift; "on both sides of Brown's River", adjoining Griffith's Range, Cockshill</v>
      </c>
      <c r="AG136" s="52" t="str">
        <f>IF(AA136=AF136,"Y", IF(LEN(LEFT(AF136,4))&lt;&gt;4,"","N"))</f>
        <v>Y</v>
      </c>
      <c r="AH136" s="52" t="s">
        <v>11994</v>
      </c>
      <c r="AI136" s="52" t="s">
        <v>7819</v>
      </c>
      <c r="AJ136" s="52" t="s">
        <v>10030</v>
      </c>
      <c r="AK136" s="52"/>
      <c r="AL136" s="71">
        <v>-3</v>
      </c>
      <c r="AM136" s="71">
        <f>IFERROR(VLOOKUP(A136,Platted[],2,FALSE),"")</f>
        <v>264</v>
      </c>
      <c r="AN136" s="52"/>
      <c r="AO136" s="52"/>
      <c r="AP136" s="52"/>
      <c r="AQ136" s="52" t="str">
        <f>IFERROR(VLOOKUP(A136,MapGrantsTbl[], 5, FALSE),"")</f>
        <v>1719</v>
      </c>
      <c r="AR136" s="52" t="str">
        <f>IF(L136=AQ136,"Y", IF(LEN(LEFT(AQ136,4))&lt;&gt;4,"","N"))</f>
        <v>N</v>
      </c>
      <c r="AS136" s="52" t="str">
        <f>IFERROR(VLOOKUP(A136,MapGrantsTbl[],3, FALSE),"")</f>
        <v>Surveyed 3/2/1719 by John Dorsey; Patented in May 1725 by Robert Brown for 250 acres repatented as Joseph's Gift; "on both sides of Brown's River", adjoining Griffith's Range, Cockshill</v>
      </c>
      <c r="AT136" s="52" t="str">
        <f>IF(AA136=AS136,"Y", IF(LEN(LEFT(AS136,4))&lt;&gt;4,"","N"))</f>
        <v>Y</v>
      </c>
      <c r="AU136" s="52" t="str">
        <f>IFERROR(VLOOKUP(A136,MapGrantsTbl[],5, FALSE),"")</f>
        <v>1719</v>
      </c>
      <c r="AV136" s="52" t="str">
        <f>IF(L136=AU136,"Y", IF(LEN(LEFT(AU136,4))&lt;&gt;4,"","N"))</f>
        <v>N</v>
      </c>
    </row>
    <row r="137" spans="1:48" ht="57.6" x14ac:dyDescent="0.55000000000000004">
      <c r="A137" s="43" t="s">
        <v>8514</v>
      </c>
      <c r="B137" s="47" t="str">
        <f>IFERROR(VLOOKUP(A137,MapGrantsTbl[Short Name], 1, FALSE),IFERROR(VLOOKUP(A137,MapGrantsTbl[Other Map Grant Name],1,FALSE),""))</f>
        <v>BROWNS OVERSIGHT AND WORTHINGTONS FORESIGHT</v>
      </c>
      <c r="C137" s="46" t="s">
        <v>10467</v>
      </c>
      <c r="D137" s="46" t="str">
        <f>IF(ISBLANK(C137),"",IFERROR(RIGHT(C137,LEN(C137)-FIND(",",C137)) &amp; " " &amp; LEFT(C137,1) &amp; LOWER(MID(C137,2, FIND(",",C137)-2)),""))</f>
        <v xml:space="preserve"> Baruch Fowler</v>
      </c>
      <c r="E137" s="81" t="s">
        <v>11520</v>
      </c>
      <c r="F137" s="82" t="str">
        <f>RIGHT(E137,4)</f>
        <v>1796</v>
      </c>
      <c r="G137" s="82" t="str">
        <f>IF(ISBLANK(E137),"",F137&amp;"-"&amp;RIGHT("00" &amp; SUBSTITUTE(LEFT(E137,2),"/",""),2))</f>
        <v>1796-01</v>
      </c>
      <c r="H137" s="46" t="s">
        <v>7430</v>
      </c>
      <c r="I137" s="46" t="str">
        <f>IFERROR(RIGHT(H137,LEN(H137)-FIND(",",H137)) &amp; " " &amp; LEFT(H137,1) &amp; LOWER(MID(H137,2, FIND(",",H137)-2)),"")</f>
        <v xml:space="preserve"> Walter T. Worthington</v>
      </c>
      <c r="J137" s="47" t="str">
        <f>H137</f>
        <v>WORTHINGTON, Walter T.</v>
      </c>
      <c r="K137" s="46" t="s">
        <v>5539</v>
      </c>
      <c r="L137" s="42" t="str">
        <f>RIGHT(K137,4)</f>
        <v>1798</v>
      </c>
      <c r="M137" s="143" t="str">
        <f>IF(ISBLANK(K137),"",L137&amp;"-"&amp;
IF(LEFT(K137,3)="Feb","02",
IF(LEFT(K137,3)="Mar","03",
IF(LEFT(K137,3)="Apr","04",
IF(LEFT(K137,3)="May","05",
IF(LEFT(K137,3)="Jun","06",
IF(LEFT(K137,3)="Jul","07",
IF(LEFT(K137,3)="Aug","08",
IF(LEFT(K137,3)="Sep","09",
IF(LEFT(K137,3)="Oct","10",
IF(LEFT(K137,3)="Nov","11",
IF(LEFT(K137,3)="Dec","12","01"))))))))))))</f>
        <v>1798-02</v>
      </c>
      <c r="N137" s="44" t="s">
        <v>3961</v>
      </c>
      <c r="O137" s="43" t="s">
        <v>3961</v>
      </c>
      <c r="P137" s="43" t="s">
        <v>136</v>
      </c>
      <c r="Q137" s="43">
        <v>6.5</v>
      </c>
      <c r="R137" s="46" t="s">
        <v>7429</v>
      </c>
      <c r="S137" s="44"/>
      <c r="T137" s="45" t="str">
        <f>V137</f>
        <v>Browns Oversight And Worthingtons Foresight</v>
      </c>
      <c r="U137" s="44"/>
      <c r="V137" s="35" t="s">
        <v>8093</v>
      </c>
      <c r="W137" s="35" t="s">
        <v>11521</v>
      </c>
      <c r="X137" s="34"/>
      <c r="Y137" s="45" t="str">
        <f>IFERROR(LEFT(J137, FIND(",",J137)-1),"")</f>
        <v>WORTHINGTON</v>
      </c>
      <c r="Z137" s="45"/>
      <c r="AA137" s="45" t="str">
        <f>IF(ISBLANK(E137),"","Surveyed "&amp;E137)  &amp; IF(ISBLANK(C137),"", " by " &amp;TRIM(D137)) &amp; IF(ISBLANK(E137),"","; ") &amp; IF(ISBLANK(K137),"","Patented in " &amp; K137)  &amp; IF(ISBLANK(H137),"", " by " &amp; TRIM(I137)) &amp; IF(ISBLANK(Q137),"",IF(Q137=0,""," for " &amp; Q137 &amp; " acres")) &amp; IF(ISBLANK(S137),""," repatented as " &amp; S137) &amp; IF(ISBLANK(R137),"", "; " &amp; R137) &amp; IF(ISBLANK(X137),"", ".  " &amp; X137&amp;".")</f>
        <v>Surveyed 1/25/1796 by Baruch Fowler; Patented in Feb 1798 by Walter T. Worthington for 6.5 acres; lying between John's Chance, Break Neck Hill, and Good Neighborhood Enlarged</v>
      </c>
      <c r="AB137" s="45" t="str">
        <f>IF(IFERROR(FIND("-",A137),0)=0,SUBSTITUTE(A137,"'",""),SUBSTITUTE(LEFT(A137,FIND("-",A137)-2),"'",""))</f>
        <v>BROWNS OVERSIGHT AND WORTHINGTONS FORESIGHT</v>
      </c>
      <c r="AC137" s="45" t="str">
        <f>SUBSTITUTE(A137,"'","")</f>
        <v>BROWNS OVERSIGHT AND WORTHINGTONS FORESIGHT</v>
      </c>
      <c r="AD137" s="45" t="str">
        <f>IFERROR(VLOOKUP(A137,MapGrantsTbl[], 5, FALSE),"")</f>
        <v>1796</v>
      </c>
      <c r="AE137" s="45" t="str">
        <f>IF(L137=AD137,"Y", IF(LEFT(AD137,1)&lt;&gt;"1","","N"))</f>
        <v>N</v>
      </c>
      <c r="AF137" s="45" t="str">
        <f>IFERROR(VLOOKUP(A137,MapGrantsTbl[], 3, FALSE),"")</f>
        <v>Surveyed 1/25/1796 by Baruch Fowler; Patented in Feb 1798 by Walter T. Worthington for 6.5 acres; lying between John's Chance, Break Neck Hill, and Good Neighborhood Enlarged</v>
      </c>
      <c r="AG137" s="45" t="str">
        <f>IF(AA137=AF137,"Y", IF(LEN(LEFT(AF137,4))&lt;&gt;4,"","N"))</f>
        <v>Y</v>
      </c>
      <c r="AH137" s="33" t="s">
        <v>198</v>
      </c>
      <c r="AI137" s="45"/>
      <c r="AJ137" s="71"/>
      <c r="AK137" s="71"/>
      <c r="AL137" s="71">
        <v>0</v>
      </c>
      <c r="AM137" s="71">
        <f>IFERROR(VLOOKUP(A137,Platted[],2,FALSE),"")</f>
        <v>738</v>
      </c>
      <c r="AN137" s="52"/>
      <c r="AO137" s="52"/>
      <c r="AP137" s="52"/>
      <c r="AQ137" s="52" t="str">
        <f>IFERROR(VLOOKUP(A137,MapGrantsTbl[], 5, FALSE),"")</f>
        <v>1796</v>
      </c>
      <c r="AR137" s="52" t="str">
        <f>IF(L137=AQ137,"Y", IF(LEN(LEFT(AQ137,4))&lt;&gt;4,"","N"))</f>
        <v>N</v>
      </c>
      <c r="AS137" s="52" t="str">
        <f>IFERROR(VLOOKUP(A137,MapGrantsTbl[],3, FALSE),"")</f>
        <v>Surveyed 1/25/1796 by Baruch Fowler; Patented in Feb 1798 by Walter T. Worthington for 6.5 acres; lying between John's Chance, Break Neck Hill, and Good Neighborhood Enlarged</v>
      </c>
      <c r="AT137" s="52" t="str">
        <f>IF(AA137=AS137,"Y", IF(LEN(LEFT(AS137,4))&lt;&gt;4,"","N"))</f>
        <v>Y</v>
      </c>
      <c r="AU137" s="52" t="str">
        <f>IFERROR(VLOOKUP(A137,MapGrantsTbl[],5, FALSE),"")</f>
        <v>1796</v>
      </c>
      <c r="AV137" s="52" t="str">
        <f>IF(L137=AU137,"Y", IF(LEN(LEFT(AU137,4))&lt;&gt;4,"","N"))</f>
        <v>N</v>
      </c>
    </row>
    <row r="138" spans="1:48" ht="86.4" x14ac:dyDescent="0.55000000000000004">
      <c r="A138" s="43" t="s">
        <v>8515</v>
      </c>
      <c r="B138" s="6" t="str">
        <f>IFERROR(VLOOKUP(A138,MapGrantsTbl[Short Name], 1, FALSE),IFERROR(VLOOKUP(A138,MapGrantsTbl[Other Map Grant Name],1,FALSE),""))</f>
        <v>BROWNS PURCHASE</v>
      </c>
      <c r="C138" s="6" t="s">
        <v>4105</v>
      </c>
      <c r="D138" s="6" t="str">
        <f>IF(ISBLANK(C138),"",IFERROR(RIGHT(C138,LEN(C138)-FIND(",",C138)) &amp; " " &amp; LEFT(C138,1) &amp; LOWER(MID(C138,2, FIND(",",C138)-2)),""))</f>
        <v xml:space="preserve"> Henry Ridgely</v>
      </c>
      <c r="E138" s="81" t="s">
        <v>11894</v>
      </c>
      <c r="F138" s="81" t="str">
        <f>RIGHT(E138,4)</f>
        <v>1728</v>
      </c>
      <c r="G138" s="81" t="str">
        <f>IF(ISBLANK(E138),"",F138&amp;"-"&amp;RIGHT("00" &amp; SUBSTITUTE(LEFT(E138,2),"/",""),2))</f>
        <v>1728-04</v>
      </c>
      <c r="H138" s="6" t="s">
        <v>3578</v>
      </c>
      <c r="I138" s="6" t="str">
        <f>IFERROR(RIGHT(H138,LEN(H138)-FIND(",",H138)) &amp; " " &amp; LEFT(H138,1) &amp; LOWER(MID(H138,2, FIND(",",H138)-2)),"")</f>
        <v xml:space="preserve"> John  Brown</v>
      </c>
      <c r="J138" s="6" t="str">
        <f>H138</f>
        <v xml:space="preserve">BROWN, John </v>
      </c>
      <c r="K138" s="6" t="s">
        <v>3739</v>
      </c>
      <c r="L138" s="8" t="str">
        <f>RIGHT(K138,4)</f>
        <v>1730</v>
      </c>
      <c r="M138" s="146" t="str">
        <f>IF(ISBLANK(K138),"",L138&amp;"-"&amp;
IF(LEFT(K138,3)="Feb","02",
IF(LEFT(K138,3)="Mar","03",
IF(LEFT(K138,3)="Apr","04",
IF(LEFT(K138,3)="May","05",
IF(LEFT(K138,3)="Jun","06",
IF(LEFT(K138,3)="Jul","07",
IF(LEFT(K138,3)="Aug","08",
IF(LEFT(K138,3)="Sep","09",
IF(LEFT(K138,3)="Oct","10",
IF(LEFT(K138,3)="Nov","11",
IF(LEFT(K138,3)="Dec","12","01"))))))))))))</f>
        <v>1730-10</v>
      </c>
      <c r="N138" s="34" t="s">
        <v>5668</v>
      </c>
      <c r="O138" s="8" t="s">
        <v>3959</v>
      </c>
      <c r="P138" s="8" t="s">
        <v>3970</v>
      </c>
      <c r="Q138" s="8">
        <v>748</v>
      </c>
      <c r="R138" s="6" t="s">
        <v>7540</v>
      </c>
      <c r="S138" s="34" t="s">
        <v>7537</v>
      </c>
      <c r="T138" s="34" t="s">
        <v>8829</v>
      </c>
      <c r="U138" s="34" t="s">
        <v>4923</v>
      </c>
      <c r="V138" s="30" t="s">
        <v>8926</v>
      </c>
      <c r="W138" s="30" t="s">
        <v>11895</v>
      </c>
      <c r="X138" s="34"/>
      <c r="Y138" s="18" t="str">
        <f>IFERROR(LEFT(J138, FIND(",",J138)-1),"")</f>
        <v>BROWN</v>
      </c>
      <c r="Z138" s="24" t="s">
        <v>4446</v>
      </c>
      <c r="AA138" s="24" t="str">
        <f>IF(ISBLANK(E138),"","Surveyed "&amp;E138)  &amp; IF(ISBLANK(C138),"", " by " &amp;TRIM(D138)) &amp; IF(ISBLANK(E138),"","; ") &amp; IF(ISBLANK(K138),"","Patented in " &amp; K138)  &amp; IF(ISBLANK(H138),"", " by " &amp; TRIM(I138)) &amp; IF(ISBLANK(Q138),"",IF(Q138=0,""," for " &amp; Q138 &amp; " acres")) &amp; IF(ISBLANK(S138),""," repatented as " &amp; S138) &amp; IF(ISBLANK(R138),"", "; " &amp; R138) &amp; IF(ISBLANK(X138),"", ".  " &amp; X138&amp;".")</f>
        <v>Surveyed 4/5/1728 by Henry Ridgely; Patented in Oct 1730 by John Brown for 748 acres repatented as Brown's Purchase Resurveyed; Resurvey of Vines Chance, Ridgelys Lot, and Batchelors Hope "on both sides of a great branch called Ridgelys Great Branch", formerly part of Baltimore County</v>
      </c>
      <c r="AB138" s="52" t="str">
        <f>IF(IFERROR(FIND("-",A138),0)=0,SUBSTITUTE(A138,"'",""),SUBSTITUTE(LEFT(A138,FIND("-",A138)-2),"'",""))</f>
        <v>BROWNS PURCHASE</v>
      </c>
      <c r="AC138" s="55" t="str">
        <f>SUBSTITUTE(A138,"'","")</f>
        <v>BROWNS PURCHASE</v>
      </c>
      <c r="AD138" s="52" t="str">
        <f>IFERROR(VLOOKUP(A138,MapGrantsTbl[], 5, FALSE),"")</f>
        <v>1728</v>
      </c>
      <c r="AE138" s="52" t="str">
        <f>IF(L138=AD138,"Y", IF(LEFT(AD138,1)&lt;&gt;"1","","N"))</f>
        <v>N</v>
      </c>
      <c r="AF138" s="52" t="str">
        <f>IFERROR(VLOOKUP(A138,MapGrantsTbl[], 3, FALSE),"")</f>
        <v>Surveyed 4/5/1728 by Henry Ridgely; Patented in Oct 1730 by John Brown for 748 acres repatented as Brown's Purchase Resurveyed; Resurvey of Vines Chance, Ridgelys Lot, and Batchelors Hope "on both sides of a great branch called Ridgelys Great Branch", formerly part of Baltimore County</v>
      </c>
      <c r="AG138" s="52" t="str">
        <f>IF(AA138=AF138,"Y", IF(LEN(LEFT(AF138,4))&lt;&gt;4,"","N"))</f>
        <v>Y</v>
      </c>
      <c r="AH138" s="52" t="s">
        <v>90</v>
      </c>
      <c r="AI138" s="52"/>
      <c r="AJ138" s="71"/>
      <c r="AK138" s="71"/>
      <c r="AL138" s="71"/>
      <c r="AM138" s="71" t="str">
        <f>IFERROR(VLOOKUP(A138,Platted[],2,FALSE),"")</f>
        <v/>
      </c>
      <c r="AN138" s="52"/>
      <c r="AO138" s="52"/>
      <c r="AP138" s="52"/>
      <c r="AQ138" s="52" t="str">
        <f>IFERROR(VLOOKUP(A138,MapGrantsTbl[], 5, FALSE),"")</f>
        <v>1728</v>
      </c>
      <c r="AR138" s="52" t="str">
        <f>IF(L138=AQ138,"Y", IF(LEN(LEFT(AQ138,4))&lt;&gt;4,"","N"))</f>
        <v>N</v>
      </c>
      <c r="AS138" s="52" t="str">
        <f>IFERROR(VLOOKUP(A138,MapGrantsTbl[],3, FALSE),"")</f>
        <v>Surveyed 4/5/1728 by Henry Ridgely; Patented in Oct 1730 by John Brown for 748 acres repatented as Brown's Purchase Resurveyed; Resurvey of Vines Chance, Ridgelys Lot, and Batchelors Hope "on both sides of a great branch called Ridgelys Great Branch", formerly part of Baltimore County</v>
      </c>
      <c r="AT138" s="52" t="str">
        <f>IF(AA138=AS138,"Y", IF(LEN(LEFT(AS138,4))&lt;&gt;4,"","N"))</f>
        <v>Y</v>
      </c>
      <c r="AU138" s="52" t="str">
        <f>IFERROR(VLOOKUP(A138,MapGrantsTbl[],5, FALSE),"")</f>
        <v>1728</v>
      </c>
      <c r="AV138" s="52" t="str">
        <f>IF(L138=AU138,"Y", IF(LEN(LEFT(AU138,4))&lt;&gt;4,"","N"))</f>
        <v>N</v>
      </c>
    </row>
    <row r="139" spans="1:48" ht="57.6" x14ac:dyDescent="0.55000000000000004">
      <c r="A139" s="43" t="s">
        <v>8516</v>
      </c>
      <c r="B139" s="47" t="str">
        <f>IFERROR(VLOOKUP(A139,MapGrantsTbl[Short Name], 1, FALSE),IFERROR(VLOOKUP(A139,MapGrantsTbl[Other Map Grant Name],1,FALSE),""))</f>
        <v>BROWNS PURCHASE RESURVEYED</v>
      </c>
      <c r="C139" s="46" t="s">
        <v>4917</v>
      </c>
      <c r="D139" s="46" t="str">
        <f>IF(ISBLANK(C139),"",IFERROR(RIGHT(C139,LEN(C139)-FIND(",",C139)) &amp; " " &amp; LEFT(C139,1) &amp; LOWER(MID(C139,2, FIND(",",C139)-2)),""))</f>
        <v xml:space="preserve"> Vachel Stevens</v>
      </c>
      <c r="E139" s="81" t="s">
        <v>11893</v>
      </c>
      <c r="F139" s="82" t="str">
        <f>RIGHT(E139,4)</f>
        <v>1794</v>
      </c>
      <c r="G139" s="82" t="str">
        <f>IF(ISBLANK(E139),"",F139&amp;"-"&amp;RIGHT("00" &amp; SUBSTITUTE(LEFT(E139,2),"/",""),2))</f>
        <v>1794-09</v>
      </c>
      <c r="H139" s="46" t="s">
        <v>7532</v>
      </c>
      <c r="I139" s="46" t="str">
        <f>IFERROR(RIGHT(H139,LEN(H139)-FIND(",",H139)) &amp; " " &amp; LEFT(H139,1) &amp; LOWER(MID(H139,2, FIND(",",H139)-2)),"")</f>
        <v xml:space="preserve"> John Spurrier</v>
      </c>
      <c r="J139" s="47" t="str">
        <f>H139</f>
        <v>SPURRIER, John</v>
      </c>
      <c r="K139" s="46" t="s">
        <v>7531</v>
      </c>
      <c r="L139" s="42" t="str">
        <f>RIGHT(K139,4)</f>
        <v>1808</v>
      </c>
      <c r="M139" s="143" t="str">
        <f>IF(ISBLANK(K139),"",L139&amp;"-"&amp;
IF(LEFT(K139,3)="Feb","02",
IF(LEFT(K139,3)="Mar","03",
IF(LEFT(K139,3)="Apr","04",
IF(LEFT(K139,3)="May","05",
IF(LEFT(K139,3)="Jun","06",
IF(LEFT(K139,3)="Jul","07",
IF(LEFT(K139,3)="Aug","08",
IF(LEFT(K139,3)="Sep","09",
IF(LEFT(K139,3)="Oct","10",
IF(LEFT(K139,3)="Nov","11",
IF(LEFT(K139,3)="Dec","12","01"))))))))))))</f>
        <v>1808-03</v>
      </c>
      <c r="N139" s="44" t="s">
        <v>3961</v>
      </c>
      <c r="O139" s="43" t="s">
        <v>3959</v>
      </c>
      <c r="P139" s="43" t="s">
        <v>3970</v>
      </c>
      <c r="Q139" s="43">
        <v>795</v>
      </c>
      <c r="R139" s="46" t="s">
        <v>7539</v>
      </c>
      <c r="S139" s="44"/>
      <c r="T139" s="34" t="s">
        <v>8829</v>
      </c>
      <c r="U139" s="44"/>
      <c r="V139" s="35" t="s">
        <v>8927</v>
      </c>
      <c r="W139" s="35" t="s">
        <v>11892</v>
      </c>
      <c r="X139" s="34"/>
      <c r="Y139" s="45" t="str">
        <f>IFERROR(LEFT(J139, FIND(",",J139)-1),"")</f>
        <v>SPURRIER</v>
      </c>
      <c r="Z139" s="45"/>
      <c r="AA139" s="45" t="str">
        <f>IF(ISBLANK(E139),"","Surveyed "&amp;E139)  &amp; IF(ISBLANK(C139),"", " by " &amp;TRIM(D139)) &amp; IF(ISBLANK(E139),"","; ") &amp; IF(ISBLANK(K139),"","Patented in " &amp; K139)  &amp; IF(ISBLANK(H139),"", " by " &amp; TRIM(I139)) &amp; IF(ISBLANK(Q139),"",IF(Q139=0,""," for " &amp; Q139 &amp; " acres")) &amp; IF(ISBLANK(S139),""," repatented as " &amp; S139) &amp; IF(ISBLANK(R139),"", "; " &amp; R139) &amp; IF(ISBLANK(X139),"", ".  " &amp; X139&amp;".")</f>
        <v>Surveyed 9/9/1794 by Vachel Stevens; Patented in Mar 1808 by John Spurrier for 795 acres; Resurvey of Brown's Purchase starting "on the east side of Ridgelys Great Branch" at the beginning tree of the original tract</v>
      </c>
      <c r="AB139" s="45" t="str">
        <f>IF(IFERROR(FIND("-",A139),0)=0,SUBSTITUTE(A139,"'",""),SUBSTITUTE(LEFT(A139,FIND("-",A139)-2),"'",""))</f>
        <v>BROWNS PURCHASE RESURVEYED</v>
      </c>
      <c r="AC139" s="45" t="str">
        <f>SUBSTITUTE(A139,"'","")</f>
        <v>BROWNS PURCHASE RESURVEYED</v>
      </c>
      <c r="AD139" s="45" t="str">
        <f>IFERROR(VLOOKUP(A139,MapGrantsTbl[], 5, FALSE),"")</f>
        <v>1794</v>
      </c>
      <c r="AE139" s="45" t="str">
        <f>IF(L139=AD139,"Y", IF(LEFT(AD139,1)&lt;&gt;"1","","N"))</f>
        <v>N</v>
      </c>
      <c r="AF139" s="45" t="str">
        <f>IFERROR(VLOOKUP(A139,MapGrantsTbl[], 3, FALSE),"")</f>
        <v>Surveyed 9/9/1794 by Vachel Stevens; Patented in Mar 1808 by John Spurrier for 795 acres; Resurvey of Brown's Purchase starting "on the east side of Ridgelys Great Branch" at the beginning tree of the original tract</v>
      </c>
      <c r="AG139" s="45" t="str">
        <f>IF(AA139=AF139,"Y", IF(LEN(LEFT(AF139,4))&lt;&gt;4,"","N"))</f>
        <v>Y</v>
      </c>
      <c r="AH139" s="33" t="s">
        <v>90</v>
      </c>
      <c r="AI139" s="45"/>
      <c r="AJ139" s="71"/>
      <c r="AK139" s="71"/>
      <c r="AL139" s="71"/>
      <c r="AM139" s="71">
        <f>IFERROR(VLOOKUP(A139,Platted[],2,FALSE),"")</f>
        <v>71</v>
      </c>
      <c r="AN139" s="52"/>
      <c r="AO139" s="52"/>
      <c r="AP139" s="52"/>
      <c r="AQ139" s="52" t="str">
        <f>IFERROR(VLOOKUP(A139,MapGrantsTbl[], 5, FALSE),"")</f>
        <v>1794</v>
      </c>
      <c r="AR139" s="52" t="str">
        <f>IF(L139=AQ139,"Y", IF(LEN(LEFT(AQ139,4))&lt;&gt;4,"","N"))</f>
        <v>N</v>
      </c>
      <c r="AS139" s="52" t="str">
        <f>IFERROR(VLOOKUP(A139,MapGrantsTbl[],3, FALSE),"")</f>
        <v>Surveyed 9/9/1794 by Vachel Stevens; Patented in Mar 1808 by John Spurrier for 795 acres; Resurvey of Brown's Purchase starting "on the east side of Ridgelys Great Branch" at the beginning tree of the original tract</v>
      </c>
      <c r="AT139" s="52" t="str">
        <f>IF(AA139=AS139,"Y", IF(LEN(LEFT(AS139,4))&lt;&gt;4,"","N"))</f>
        <v>Y</v>
      </c>
      <c r="AU139" s="52" t="str">
        <f>IFERROR(VLOOKUP(A139,MapGrantsTbl[],5, FALSE),"")</f>
        <v>1794</v>
      </c>
      <c r="AV139" s="52" t="str">
        <f>IF(L139=AU139,"Y", IF(LEN(LEFT(AU139,4))&lt;&gt;4,"","N"))</f>
        <v>N</v>
      </c>
    </row>
    <row r="140" spans="1:48" ht="43.2" x14ac:dyDescent="0.55000000000000004">
      <c r="A140" s="43" t="s">
        <v>5271</v>
      </c>
      <c r="B140" s="6" t="str">
        <f>IFERROR(VLOOKUP(A140,MapGrantsTbl[Short Name], 1, FALSE),IFERROR(VLOOKUP(A140,MapGrantsTbl[Other Map Grant Name],1,FALSE),""))</f>
        <v/>
      </c>
      <c r="C140" s="6" t="s">
        <v>5830</v>
      </c>
      <c r="D140" s="6" t="str">
        <f>IF(ISBLANK(C140),"",IFERROR(RIGHT(C140,LEN(C140)-FIND(",",C140)) &amp; " " &amp; LEFT(C140,1) &amp; LOWER(MID(C140,2, FIND(",",C140)-2)),""))</f>
        <v xml:space="preserve"> William Smith</v>
      </c>
      <c r="E140" s="81"/>
      <c r="F140" s="81" t="str">
        <f>RIGHT(E140,4)</f>
        <v/>
      </c>
      <c r="G140" s="81" t="str">
        <f>IF(ISBLANK(E140),"",F140&amp;"-"&amp;RIGHT("00" &amp; SUBSTITUTE(LEFT(E140,2),"/",""),2))</f>
        <v/>
      </c>
      <c r="H140" s="6" t="s">
        <v>5828</v>
      </c>
      <c r="I140" s="6" t="str">
        <f>IFERROR(RIGHT(H140,LEN(H140)-FIND(",",H140)) &amp; " " &amp; LEFT(H140,1) &amp; LOWER(MID(H140,2, FIND(",",H140)-2)),"")</f>
        <v xml:space="preserve"> John Brunt</v>
      </c>
      <c r="J140" s="31" t="str">
        <f>H140</f>
        <v>BRUNT, John</v>
      </c>
      <c r="K140" s="6" t="s">
        <v>4741</v>
      </c>
      <c r="L140" s="32" t="str">
        <f>RIGHT(K140,4)</f>
        <v>1762</v>
      </c>
      <c r="M140" s="146" t="str">
        <f>IF(ISBLANK(K140),"",L140&amp;"-"&amp;
IF(LEFT(K140,3)="Feb","02",
IF(LEFT(K140,3)="Mar","03",
IF(LEFT(K140,3)="Apr","04",
IF(LEFT(K140,3)="May","05",
IF(LEFT(K140,3)="Jun","06",
IF(LEFT(K140,3)="Jul","07",
IF(LEFT(K140,3)="Aug","08",
IF(LEFT(K140,3)="Sep","09",
IF(LEFT(K140,3)="Oct","10",
IF(LEFT(K140,3)="Nov","11",
IF(LEFT(K140,3)="Dec","12","01"))))))))))))</f>
        <v>1762-04</v>
      </c>
      <c r="N140" s="34" t="s">
        <v>3961</v>
      </c>
      <c r="O140" s="8" t="s">
        <v>5668</v>
      </c>
      <c r="P140" s="8" t="s">
        <v>136</v>
      </c>
      <c r="Q140" s="8">
        <v>3</v>
      </c>
      <c r="R140" s="6" t="s">
        <v>5829</v>
      </c>
      <c r="S140" s="34"/>
      <c r="T140" s="34" t="str">
        <f>V140</f>
        <v>Brunts Meadow</v>
      </c>
      <c r="U140" s="34"/>
      <c r="V140" s="35" t="s">
        <v>5827</v>
      </c>
      <c r="W140" s="35"/>
      <c r="X140" s="34"/>
      <c r="Y140" s="33" t="str">
        <f>IFERROR(LEFT(J140, FIND(",",J140)-1),"")</f>
        <v>BRUNT</v>
      </c>
      <c r="Z140" s="33"/>
      <c r="AA140" s="24" t="str">
        <f>IF(ISBLANK(E140),"","Surveyed "&amp;E140)  &amp; IF(ISBLANK(C140),"", " by " &amp;TRIM(D140)) &amp; IF(ISBLANK(E140),"","; ") &amp; IF(ISBLANK(K140),"","Patented in " &amp; K140)  &amp; IF(ISBLANK(H140),"", " by " &amp; TRIM(I140)) &amp; IF(ISBLANK(Q140),"",IF(Q140=0,""," for " &amp; Q140 &amp; " acres")) &amp; IF(ISBLANK(S140),""," repatented as " &amp; S140) &amp; IF(ISBLANK(R140),"", "; " &amp; R140) &amp; IF(ISBLANK(X140),"", ".  " &amp; X140&amp;".")</f>
        <v xml:space="preserve"> by William SmithPatented in Apr 1762 by John Brunt for 3 acres; in Baltimore County "on the north side of the western falls of Patapsco", adjoining Mill Meadow</v>
      </c>
      <c r="AB140" s="52" t="str">
        <f>IF(IFERROR(FIND("-",A140),0)=0,SUBSTITUTE(A140,"'",""),SUBSTITUTE(LEFT(A140,FIND("-",A140)-2),"'",""))</f>
        <v>BRUNTS MEADOW</v>
      </c>
      <c r="AC140" s="52" t="str">
        <f>SUBSTITUTE(A140,"'","")</f>
        <v>BRUNTS MEADOW</v>
      </c>
      <c r="AD140" s="33" t="str">
        <f>IFERROR(VLOOKUP(A140,MapGrantsTbl[], 5, FALSE),"")</f>
        <v/>
      </c>
      <c r="AE140" s="52" t="str">
        <f>IF(L140=AD140,"Y", IF(LEFT(AD140,1)&lt;&gt;"1","","N"))</f>
        <v/>
      </c>
      <c r="AF140" s="33" t="str">
        <f>IFERROR(VLOOKUP(A140,MapGrantsTbl[], 3, FALSE),"")</f>
        <v/>
      </c>
      <c r="AG140" s="52" t="str">
        <f>IF(AA140=AF140,"Y", IF(LEN(LEFT(AF140,4))&lt;&gt;4,"","N"))</f>
        <v/>
      </c>
      <c r="AH140" s="52"/>
      <c r="AI140" s="52"/>
      <c r="AJ140" s="71"/>
      <c r="AK140" s="71"/>
      <c r="AL140" s="71"/>
      <c r="AM140" s="71" t="str">
        <f>IFERROR(VLOOKUP(A140,Platted[],2,FALSE),"")</f>
        <v/>
      </c>
      <c r="AN140" s="52"/>
      <c r="AO140" s="52"/>
      <c r="AP140" s="52"/>
      <c r="AQ140" s="52" t="str">
        <f>IFERROR(VLOOKUP(A140,MapGrantsTbl[], 5, FALSE),"")</f>
        <v/>
      </c>
      <c r="AR140" s="52" t="str">
        <f>IF(L140=AQ140,"Y", IF(LEN(LEFT(AQ140,4))&lt;&gt;4,"","N"))</f>
        <v/>
      </c>
      <c r="AS140" s="52" t="str">
        <f>IFERROR(VLOOKUP(A140,MapGrantsTbl[],3, FALSE),"")</f>
        <v/>
      </c>
      <c r="AT140" s="52" t="str">
        <f>IF(AA140=AS140,"Y", IF(LEN(LEFT(AS140,4))&lt;&gt;4,"","N"))</f>
        <v/>
      </c>
      <c r="AU140" s="52" t="str">
        <f>IFERROR(VLOOKUP(A140,MapGrantsTbl[],5, FALSE),"")</f>
        <v/>
      </c>
      <c r="AV140" s="52" t="str">
        <f>IF(L140=AU140,"Y", IF(LEN(LEFT(AU140,4))&lt;&gt;4,"","N"))</f>
        <v/>
      </c>
    </row>
    <row r="141" spans="1:48" ht="43.2" x14ac:dyDescent="0.55000000000000004">
      <c r="A141" s="43" t="s">
        <v>5927</v>
      </c>
      <c r="B141" s="47" t="str">
        <f>IFERROR(VLOOKUP(A141,MapGrantsTbl[Short Name], 1, FALSE),IFERROR(VLOOKUP(A141,MapGrantsTbl[Other Map Grant Name],1,FALSE),""))</f>
        <v>BRYER BOTTOM</v>
      </c>
      <c r="C141" s="46" t="s">
        <v>4926</v>
      </c>
      <c r="D141" s="46" t="str">
        <f>IF(ISBLANK(C141),"",IFERROR(RIGHT(C141,LEN(C141)-FIND(",",C141)) &amp; " " &amp; LEFT(C141,1) &amp; LOWER(MID(C141,2, FIND(",",C141)-2)),""))</f>
        <v xml:space="preserve"> Joshua Griffith</v>
      </c>
      <c r="E141" s="81" t="s">
        <v>4659</v>
      </c>
      <c r="F141" s="82" t="str">
        <f>RIGHT(E141,4)</f>
        <v>1762</v>
      </c>
      <c r="G141" s="82" t="str">
        <f>IF(ISBLANK(E141),"",F141&amp;"-"&amp;RIGHT("00" &amp; SUBSTITUTE(LEFT(E141,2),"/",""),2))</f>
        <v>1762-03</v>
      </c>
      <c r="H141" s="46" t="s">
        <v>3571</v>
      </c>
      <c r="I141" s="46" t="str">
        <f>IFERROR(RIGHT(H141,LEN(H141)-FIND(",",H141)) &amp; " " &amp; LEFT(H141,1) &amp; LOWER(MID(H141,2, FIND(",",H141)-2)),"")</f>
        <v xml:space="preserve"> John  Hood</v>
      </c>
      <c r="J141" s="47" t="str">
        <f>H141</f>
        <v xml:space="preserve">HOOD, John </v>
      </c>
      <c r="K141" s="46" t="s">
        <v>5928</v>
      </c>
      <c r="L141" s="42" t="str">
        <f>RIGHT(K141,4)</f>
        <v>1762</v>
      </c>
      <c r="M141" s="143" t="str">
        <f>IF(ISBLANK(K141),"",L141&amp;"-"&amp;
IF(LEFT(K141,3)="Feb","02",
IF(LEFT(K141,3)="Mar","03",
IF(LEFT(K141,3)="Apr","04",
IF(LEFT(K141,3)="May","05",
IF(LEFT(K141,3)="Jun","06",
IF(LEFT(K141,3)="Jul","07",
IF(LEFT(K141,3)="Aug","08",
IF(LEFT(K141,3)="Sep","09",
IF(LEFT(K141,3)="Oct","10",
IF(LEFT(K141,3)="Nov","11",
IF(LEFT(K141,3)="Dec","12","01"))))))))))))</f>
        <v>1762-03</v>
      </c>
      <c r="N141" s="44" t="s">
        <v>3961</v>
      </c>
      <c r="O141" s="43" t="s">
        <v>3959</v>
      </c>
      <c r="P141" s="43" t="s">
        <v>136</v>
      </c>
      <c r="Q141" s="43">
        <v>25</v>
      </c>
      <c r="R141" s="46" t="s">
        <v>5929</v>
      </c>
      <c r="S141" s="44" t="s">
        <v>5284</v>
      </c>
      <c r="T141" s="44" t="str">
        <f>V141</f>
        <v>Bryer Bottom</v>
      </c>
      <c r="U141" s="44" t="s">
        <v>5259</v>
      </c>
      <c r="V141" s="35" t="s">
        <v>5930</v>
      </c>
      <c r="W141" s="35" t="s">
        <v>11911</v>
      </c>
      <c r="X141" s="34"/>
      <c r="Y141" s="45" t="str">
        <f>IFERROR(LEFT(J141, FIND(",",J141)-1),"")</f>
        <v>HOOD</v>
      </c>
      <c r="Z141" s="45"/>
      <c r="AA141" s="24" t="str">
        <f>IF(ISBLANK(E141),"","Surveyed "&amp;E141)  &amp; IF(ISBLANK(C141),"", " by " &amp;TRIM(D141)) &amp; IF(ISBLANK(E141),"","; ") &amp; IF(ISBLANK(K141),"","Patented in " &amp; K141)  &amp; IF(ISBLANK(H141),"", " by " &amp; TRIM(I141)) &amp; IF(ISBLANK(Q141),"",IF(Q141=0,""," for " &amp; Q141 &amp; " acres")) &amp; IF(ISBLANK(S141),""," repatented as " &amp; S141) &amp; IF(ISBLANK(R141),"", "; " &amp; R141) &amp; IF(ISBLANK(X141),"", ".  " &amp; X141&amp;".")</f>
        <v>Surveyed 3/26/1762 by Joshua Griffith; Patented in Mar 1762 by John Hood for 25 acres repatented as Guinns Purchase; adjoining Woodford</v>
      </c>
      <c r="AB141" s="52" t="str">
        <f>IF(IFERROR(FIND("-",A141),0)=0,SUBSTITUTE(A141,"'",""),SUBSTITUTE(LEFT(A141,FIND("-",A141)-2),"'",""))</f>
        <v>BRYER BOTTOM</v>
      </c>
      <c r="AC141" s="55" t="str">
        <f>SUBSTITUTE(A141,"'","")</f>
        <v>BRYER BOTTOM</v>
      </c>
      <c r="AD141" s="52" t="str">
        <f>IFERROR(VLOOKUP(A141,MapGrantsTbl[], 5, FALSE),"")</f>
        <v>1762</v>
      </c>
      <c r="AE141" s="52" t="str">
        <f>IF(L141=AD141,"Y", IF(LEFT(AD141,1)&lt;&gt;"1","","N"))</f>
        <v>Y</v>
      </c>
      <c r="AF141" s="52" t="str">
        <f>IFERROR(VLOOKUP(A141,MapGrantsTbl[], 3, FALSE),"")</f>
        <v>Surveyed 3/26/1762 by Joshua Griffith; Patented in Mar 1762 by John Hood for 25 acres repatented as Guinns Purchase; adjoining Woodford</v>
      </c>
      <c r="AG141" s="52" t="str">
        <f>IF(AA141=AF141,"Y", IF(LEN(LEFT(AF141,4))&lt;&gt;4,"","N"))</f>
        <v>Y</v>
      </c>
      <c r="AH141" s="52" t="s">
        <v>376</v>
      </c>
      <c r="AI141" s="52"/>
      <c r="AJ141" s="71"/>
      <c r="AK141" s="71"/>
      <c r="AL141" s="71">
        <v>-3</v>
      </c>
      <c r="AM141" s="71">
        <f>IFERROR(VLOOKUP(A141,Platted[],2,FALSE),"")</f>
        <v>630</v>
      </c>
      <c r="AN141" s="52"/>
      <c r="AO141" s="52"/>
      <c r="AP141" s="52"/>
      <c r="AQ141" s="52" t="str">
        <f>IFERROR(VLOOKUP(A141,MapGrantsTbl[], 5, FALSE),"")</f>
        <v>1762</v>
      </c>
      <c r="AR141" s="52" t="str">
        <f>IF(L141=AQ141,"Y", IF(LEN(LEFT(AQ141,4))&lt;&gt;4,"","N"))</f>
        <v>Y</v>
      </c>
      <c r="AS141" s="52" t="str">
        <f>IFERROR(VLOOKUP(A141,MapGrantsTbl[],3, FALSE),"")</f>
        <v>Surveyed 3/26/1762 by Joshua Griffith; Patented in Mar 1762 by John Hood for 25 acres repatented as Guinns Purchase; adjoining Woodford</v>
      </c>
      <c r="AT141" s="52" t="str">
        <f>IF(AA141=AS141,"Y", IF(LEN(LEFT(AS141,4))&lt;&gt;4,"","N"))</f>
        <v>Y</v>
      </c>
      <c r="AU141" s="52" t="str">
        <f>IFERROR(VLOOKUP(A141,MapGrantsTbl[],5, FALSE),"")</f>
        <v>1762</v>
      </c>
      <c r="AV141" s="52" t="str">
        <f>IF(L141=AU141,"Y", IF(LEN(LEFT(AU141,4))&lt;&gt;4,"","N"))</f>
        <v>Y</v>
      </c>
    </row>
    <row r="142" spans="1:48" ht="86.4" x14ac:dyDescent="0.55000000000000004">
      <c r="A142" s="43" t="s">
        <v>7232</v>
      </c>
      <c r="B142" s="47" t="str">
        <f>IFERROR(VLOOKUP(A142,MapGrantsTbl[Short Name], 1, FALSE),IFERROR(VLOOKUP(A142,MapGrantsTbl[Other Map Grant Name],1,FALSE),""))</f>
        <v>BUNKERS HILL</v>
      </c>
      <c r="C142" s="46" t="s">
        <v>4921</v>
      </c>
      <c r="D142" s="46" t="str">
        <f>IF(ISBLANK(C142),"",IFERROR(RIGHT(C142,LEN(C142)-FIND(",",C142)) &amp; " " &amp; LEFT(C142,1) &amp; LOWER(MID(C142,2, FIND(",",C142)-2)),""))</f>
        <v xml:space="preserve"> Basil Burgess</v>
      </c>
      <c r="E142" s="81" t="s">
        <v>10859</v>
      </c>
      <c r="F142" s="82" t="str">
        <f>RIGHT(E142,4)</f>
        <v>1776</v>
      </c>
      <c r="G142" s="82" t="str">
        <f>IF(ISBLANK(E142),"",F142&amp;"-"&amp;RIGHT("00" &amp; SUBSTITUTE(LEFT(E142,2),"/",""),2))</f>
        <v>1776-03</v>
      </c>
      <c r="H142" s="46" t="s">
        <v>7234</v>
      </c>
      <c r="I142" s="46" t="str">
        <f>IFERROR(RIGHT(H142,LEN(H142)-FIND(",",H142)) &amp; " " &amp; LEFT(H142,1) &amp; LOWER(MID(H142,2, FIND(",",H142)-2)),"")</f>
        <v xml:space="preserve"> Samuel Chance</v>
      </c>
      <c r="J142" s="47" t="str">
        <f>H142</f>
        <v>CHANCE, Samuel</v>
      </c>
      <c r="K142" s="46" t="s">
        <v>7233</v>
      </c>
      <c r="L142" s="42" t="str">
        <f>RIGHT(K142,4)</f>
        <v>1786</v>
      </c>
      <c r="M142" s="143" t="str">
        <f>IF(ISBLANK(K142),"",L142&amp;"-"&amp;
IF(LEFT(K142,3)="Feb","02",
IF(LEFT(K142,3)="Mar","03",
IF(LEFT(K142,3)="Apr","04",
IF(LEFT(K142,3)="May","05",
IF(LEFT(K142,3)="Jun","06",
IF(LEFT(K142,3)="Jul","07",
IF(LEFT(K142,3)="Aug","08",
IF(LEFT(K142,3)="Sep","09",
IF(LEFT(K142,3)="Oct","10",
IF(LEFT(K142,3)="Nov","11",
IF(LEFT(K142,3)="Dec","12","01"))))))))))))</f>
        <v>1786-03</v>
      </c>
      <c r="N142" s="44" t="s">
        <v>3961</v>
      </c>
      <c r="O142" s="43" t="s">
        <v>3959</v>
      </c>
      <c r="P142" s="43" t="s">
        <v>3970</v>
      </c>
      <c r="Q142" s="43">
        <v>580</v>
      </c>
      <c r="R142" s="6" t="s">
        <v>9172</v>
      </c>
      <c r="S142" s="44" t="s">
        <v>7488</v>
      </c>
      <c r="T142" s="45" t="s">
        <v>6415</v>
      </c>
      <c r="U142" s="44"/>
      <c r="V142" s="35" t="s">
        <v>7235</v>
      </c>
      <c r="W142" s="35" t="s">
        <v>10858</v>
      </c>
      <c r="X142" s="34"/>
      <c r="Y142" s="45" t="str">
        <f>IFERROR(LEFT(J142, FIND(",",J142)-1),"")</f>
        <v>CHANCE</v>
      </c>
      <c r="Z142" s="45"/>
      <c r="AA142" s="45" t="str">
        <f>IF(ISBLANK(E142),"","Surveyed "&amp;E142)  &amp; IF(ISBLANK(C142),"", " by " &amp;TRIM(D142)) &amp; IF(ISBLANK(E142),"","; ") &amp; IF(ISBLANK(K142),"","Patented in " &amp; K142)  &amp; IF(ISBLANK(H142),"", " by " &amp; TRIM(I142)) &amp; IF(ISBLANK(Q142),"",IF(Q142=0,""," for " &amp; Q142 &amp; " acres")) &amp; IF(ISBLANK(S142),""," repatented as " &amp; S142) &amp; IF(ISBLANK(R142),"", "; " &amp; R142) &amp; IF(ISBLANK(X142),"", ".  " &amp; X142&amp;".")</f>
        <v>Surveyed 3/22/1776 by Basil Burgess; Patented in Mar 1786 by Samuel Chance for 580 acres repatented as Bunkers Hill Fortified; Resurvey of Shipley's Content, which was a resurvey of Brothers Agreement and The Neglect, extending the property to the Patapsco River; starting at the end of the first line of Mill Land</v>
      </c>
      <c r="AB142" s="45" t="str">
        <f>IF(IFERROR(FIND("-",A142),0)=0,SUBSTITUTE(A142,"'",""),SUBSTITUTE(LEFT(A142,FIND("-",A142)-2),"'",""))</f>
        <v>BUNKERS HILL</v>
      </c>
      <c r="AC142" s="45" t="str">
        <f>SUBSTITUTE(A142,"'","")</f>
        <v>BUNKERS HILL</v>
      </c>
      <c r="AD142" s="45" t="str">
        <f>IFERROR(VLOOKUP(A142,MapGrantsTbl[], 5, FALSE),"")</f>
        <v>1776</v>
      </c>
      <c r="AE142" s="45" t="str">
        <f>IF(L142=AD142,"Y", IF(LEFT(AD142,1)&lt;&gt;"1","","N"))</f>
        <v>N</v>
      </c>
      <c r="AF142" s="45" t="str">
        <f>IFERROR(VLOOKUP(A142,MapGrantsTbl[], 3, FALSE),"")</f>
        <v>Surveyed 3/22/1776 by Basil Burgess; Patented in Mar 1786 by Samuel Chance for 580 acres repatented as Bunkers Hill Fortified; Resurvey of Shipley's Content, which was a resurvey of Brothers Agreement and The Neglect, extending the property to the Patapsco River; starting at the end of the first line of Mill Land</v>
      </c>
      <c r="AG142" s="45" t="str">
        <f>IF(AA142=AF142,"Y", IF(LEN(LEFT(AF142,4))&lt;&gt;4,"","N"))</f>
        <v>Y</v>
      </c>
      <c r="AH142" s="33" t="s">
        <v>78</v>
      </c>
      <c r="AI142" s="33" t="s">
        <v>7820</v>
      </c>
      <c r="AJ142" s="71" t="s">
        <v>9173</v>
      </c>
      <c r="AK142" s="71"/>
      <c r="AL142" s="71"/>
      <c r="AM142" s="71">
        <f>IFERROR(VLOOKUP(A142,Platted[],2,FALSE),"")</f>
        <v>118</v>
      </c>
      <c r="AN142" s="52"/>
      <c r="AO142" s="52"/>
      <c r="AP142" s="52"/>
      <c r="AQ142" s="52" t="str">
        <f>IFERROR(VLOOKUP(A142,MapGrantsTbl[], 5, FALSE),"")</f>
        <v>1776</v>
      </c>
      <c r="AR142" s="52" t="str">
        <f>IF(L142=AQ142,"Y", IF(LEN(LEFT(AQ142,4))&lt;&gt;4,"","N"))</f>
        <v>N</v>
      </c>
      <c r="AS142" s="52" t="str">
        <f>IFERROR(VLOOKUP(A142,MapGrantsTbl[],3, FALSE),"")</f>
        <v>Surveyed 3/22/1776 by Basil Burgess; Patented in Mar 1786 by Samuel Chance for 580 acres repatented as Bunkers Hill Fortified; Resurvey of Shipley's Content, which was a resurvey of Brothers Agreement and The Neglect, extending the property to the Patapsco River; starting at the end of the first line of Mill Land</v>
      </c>
      <c r="AT142" s="52" t="str">
        <f>IF(AA142=AS142,"Y", IF(LEN(LEFT(AS142,4))&lt;&gt;4,"","N"))</f>
        <v>Y</v>
      </c>
      <c r="AU142" s="52" t="str">
        <f>IFERROR(VLOOKUP(A142,MapGrantsTbl[],5, FALSE),"")</f>
        <v>1776</v>
      </c>
      <c r="AV142" s="52" t="str">
        <f>IF(L142=AU142,"Y", IF(LEN(LEFT(AU142,4))&lt;&gt;4,"","N"))</f>
        <v>N</v>
      </c>
    </row>
    <row r="143" spans="1:48" ht="43.2" x14ac:dyDescent="0.55000000000000004">
      <c r="A143" s="43" t="s">
        <v>7486</v>
      </c>
      <c r="B143" s="47" t="str">
        <f>IFERROR(VLOOKUP(A143,MapGrantsTbl[Short Name], 1, FALSE),IFERROR(VLOOKUP(A143,MapGrantsTbl[Other Map Grant Name],1,FALSE),""))</f>
        <v>BUNKERS HILL FORTIFIED</v>
      </c>
      <c r="C143" s="46" t="s">
        <v>10467</v>
      </c>
      <c r="D143" s="46" t="str">
        <f>IF(ISBLANK(C143),"",IFERROR(RIGHT(C143,LEN(C143)-FIND(",",C143)) &amp; " " &amp; LEFT(C143,1) &amp; LOWER(MID(C143,2, FIND(",",C143)-2)),""))</f>
        <v xml:space="preserve"> Baruch Fowler</v>
      </c>
      <c r="E143" s="81" t="s">
        <v>10860</v>
      </c>
      <c r="F143" s="82" t="str">
        <f>RIGHT(E143,4)</f>
        <v>1797</v>
      </c>
      <c r="G143" s="82" t="str">
        <f>IF(ISBLANK(E143),"",F143&amp;"-"&amp;RIGHT("00" &amp; SUBSTITUTE(LEFT(E143,2),"/",""),2))</f>
        <v>1797-07</v>
      </c>
      <c r="H143" s="46" t="s">
        <v>7484</v>
      </c>
      <c r="I143" s="46" t="str">
        <f>IFERROR(RIGHT(H143,LEN(H143)-FIND(",",H143)) &amp; " " &amp; LEFT(H143,1) &amp; LOWER(MID(H143,2, FIND(",",H143)-2)),"")</f>
        <v xml:space="preserve"> Jeremy T Chase</v>
      </c>
      <c r="J143" s="47" t="str">
        <f>H143</f>
        <v>CHASE, Jeremy T</v>
      </c>
      <c r="K143" s="46" t="s">
        <v>7483</v>
      </c>
      <c r="L143" s="42" t="str">
        <f>RIGHT(K143,4)</f>
        <v>1800</v>
      </c>
      <c r="M143" s="143" t="str">
        <f>IF(ISBLANK(K143),"",L143&amp;"-"&amp;
IF(LEFT(K143,3)="Feb","02",
IF(LEFT(K143,3)="Mar","03",
IF(LEFT(K143,3)="Apr","04",
IF(LEFT(K143,3)="May","05",
IF(LEFT(K143,3)="Jun","06",
IF(LEFT(K143,3)="Jul","07",
IF(LEFT(K143,3)="Aug","08",
IF(LEFT(K143,3)="Sep","09",
IF(LEFT(K143,3)="Oct","10",
IF(LEFT(K143,3)="Nov","11",
IF(LEFT(K143,3)="Dec","12","01"))))))))))))</f>
        <v>1800-02</v>
      </c>
      <c r="N143" s="44" t="s">
        <v>3961</v>
      </c>
      <c r="O143" s="43" t="s">
        <v>3959</v>
      </c>
      <c r="P143" s="43" t="s">
        <v>3970</v>
      </c>
      <c r="Q143" s="43">
        <v>712.5</v>
      </c>
      <c r="R143" s="46" t="s">
        <v>7489</v>
      </c>
      <c r="S143" s="44"/>
      <c r="T143" s="45" t="s">
        <v>6415</v>
      </c>
      <c r="U143" s="44"/>
      <c r="V143" s="35" t="s">
        <v>7485</v>
      </c>
      <c r="W143" s="35" t="s">
        <v>10861</v>
      </c>
      <c r="X143" s="34"/>
      <c r="Y143" s="45" t="str">
        <f>IFERROR(LEFT(J143, FIND(",",J143)-1),"")</f>
        <v>CHASE</v>
      </c>
      <c r="Z143" s="45"/>
      <c r="AA143" s="45" t="str">
        <f>IF(ISBLANK(E143),"","Surveyed "&amp;E143)  &amp; IF(ISBLANK(C143),"", " by " &amp;TRIM(D143)) &amp; IF(ISBLANK(E143),"","; ") &amp; IF(ISBLANK(K143),"","Patented in " &amp; K143)  &amp; IF(ISBLANK(H143),"", " by " &amp; TRIM(I143)) &amp; IF(ISBLANK(Q143),"",IF(Q143=0,""," for " &amp; Q143 &amp; " acres")) &amp; IF(ISBLANK(S143),""," repatented as " &amp; S143) &amp; IF(ISBLANK(R143),"", "; " &amp; R143) &amp; IF(ISBLANK(X143),"", ".  " &amp; X143&amp;".")</f>
        <v>Surveyed 7/24/1797 by Baruch Fowler; Patented in Feb 1800 by Jeremy T Chase for 712.5 acres; Resurvey of Bunkers Hill</v>
      </c>
      <c r="AB143" s="45" t="str">
        <f>IF(IFERROR(FIND("-",A143),0)=0,SUBSTITUTE(A143,"'",""),SUBSTITUTE(LEFT(A143,FIND("-",A143)-2),"'",""))</f>
        <v>BUNKERS HILL FORTIFIED</v>
      </c>
      <c r="AC143" s="45" t="str">
        <f>SUBSTITUTE(A143,"'","")</f>
        <v>BUNKERS HILL FORTIFIED</v>
      </c>
      <c r="AD143" s="45" t="str">
        <f>IFERROR(VLOOKUP(A143,MapGrantsTbl[], 5, FALSE),"")</f>
        <v>1797</v>
      </c>
      <c r="AE143" s="45" t="str">
        <f>IF(L143=AD143,"Y", IF(LEFT(AD143,1)&lt;&gt;"1","","N"))</f>
        <v>N</v>
      </c>
      <c r="AF143" s="45" t="str">
        <f>IFERROR(VLOOKUP(A143,MapGrantsTbl[], 3, FALSE),"")</f>
        <v>Surveyed 7/24/1797 by Baruch Fowler; Patented in Feb 1800 by Jeremy T Chase for 712.5 acres; Resurvey of Bunkers Hill</v>
      </c>
      <c r="AG143" s="45" t="str">
        <f>IF(AA143=AF143,"Y", IF(LEN(LEFT(AF143,4))&lt;&gt;4,"","N"))</f>
        <v>Y</v>
      </c>
      <c r="AH143" s="33" t="s">
        <v>78</v>
      </c>
      <c r="AI143" s="45"/>
      <c r="AJ143" s="71"/>
      <c r="AK143" s="71"/>
      <c r="AL143" s="71"/>
      <c r="AM143" s="71">
        <f>IFERROR(VLOOKUP(A143,Platted[],2,FALSE),"")</f>
        <v>94</v>
      </c>
      <c r="AN143" s="52"/>
      <c r="AO143" s="52"/>
      <c r="AP143" s="52"/>
      <c r="AQ143" s="52" t="str">
        <f>IFERROR(VLOOKUP(A143,MapGrantsTbl[], 5, FALSE),"")</f>
        <v>1797</v>
      </c>
      <c r="AR143" s="52" t="str">
        <f>IF(L143=AQ143,"Y", IF(LEN(LEFT(AQ143,4))&lt;&gt;4,"","N"))</f>
        <v>N</v>
      </c>
      <c r="AS143" s="52" t="str">
        <f>IFERROR(VLOOKUP(A143,MapGrantsTbl[],3, FALSE),"")</f>
        <v>Surveyed 7/24/1797 by Baruch Fowler; Patented in Feb 1800 by Jeremy T Chase for 712.5 acres; Resurvey of Bunkers Hill</v>
      </c>
      <c r="AT143" s="52" t="str">
        <f>IF(AA143=AS143,"Y", IF(LEN(LEFT(AS143,4))&lt;&gt;4,"","N"))</f>
        <v>Y</v>
      </c>
      <c r="AU143" s="52" t="str">
        <f>IFERROR(VLOOKUP(A143,MapGrantsTbl[],5, FALSE),"")</f>
        <v>1797</v>
      </c>
      <c r="AV143" s="52" t="str">
        <f>IF(L143=AU143,"Y", IF(LEN(LEFT(AU143,4))&lt;&gt;4,"","N"))</f>
        <v>N</v>
      </c>
    </row>
    <row r="144" spans="1:48" ht="57.6" x14ac:dyDescent="0.55000000000000004">
      <c r="A144" s="43" t="s">
        <v>7038</v>
      </c>
      <c r="B144" s="47" t="str">
        <f>IFERROR(VLOOKUP(A144,MapGrantsTbl[Short Name], 1, FALSE),IFERROR(VLOOKUP(A144,MapGrantsTbl[Other Map Grant Name],1,FALSE),""))</f>
        <v>BURGESS LOOK OUT</v>
      </c>
      <c r="C144" s="46" t="s">
        <v>4926</v>
      </c>
      <c r="D144" s="46" t="str">
        <f>IF(ISBLANK(C144),"",IFERROR(RIGHT(C144,LEN(C144)-FIND(",",C144)) &amp; " " &amp; LEFT(C144,1) &amp; LOWER(MID(C144,2, FIND(",",C144)-2)),""))</f>
        <v xml:space="preserve"> Joshua Griffith</v>
      </c>
      <c r="E144" s="81" t="s">
        <v>10932</v>
      </c>
      <c r="F144" s="82" t="str">
        <f>RIGHT(E144,4)</f>
        <v>1765</v>
      </c>
      <c r="G144" s="82" t="str">
        <f>IF(ISBLANK(E144),"",F144&amp;"-"&amp;RIGHT("00" &amp; SUBSTITUTE(LEFT(E144,2),"/",""),2))</f>
        <v>1765-05</v>
      </c>
      <c r="H144" s="46" t="s">
        <v>7040</v>
      </c>
      <c r="I144" s="46" t="str">
        <f>IFERROR(RIGHT(H144,LEN(H144)-FIND(",",H144)) &amp; " " &amp; LEFT(H144,1) &amp; LOWER(MID(H144,2, FIND(",",H144)-2)),"")</f>
        <v xml:space="preserve"> Joseph Burgess</v>
      </c>
      <c r="J144" s="47" t="str">
        <f>H144</f>
        <v>BURGESS, Joseph</v>
      </c>
      <c r="K144" s="46" t="s">
        <v>7039</v>
      </c>
      <c r="L144" s="42" t="str">
        <f>RIGHT(K144,4)</f>
        <v>1766</v>
      </c>
      <c r="M144" s="143" t="str">
        <f>IF(ISBLANK(K144),"",L144&amp;"-"&amp;
IF(LEFT(K144,3)="Feb","02",
IF(LEFT(K144,3)="Mar","03",
IF(LEFT(K144,3)="Apr","04",
IF(LEFT(K144,3)="May","05",
IF(LEFT(K144,3)="Jun","06",
IF(LEFT(K144,3)="Jul","07",
IF(LEFT(K144,3)="Aug","08",
IF(LEFT(K144,3)="Sep","09",
IF(LEFT(K144,3)="Oct","10",
IF(LEFT(K144,3)="Nov","11",
IF(LEFT(K144,3)="Dec","12","01"))))))))))))</f>
        <v>1766-09</v>
      </c>
      <c r="N144" s="44" t="s">
        <v>3961</v>
      </c>
      <c r="O144" s="43" t="s">
        <v>3959</v>
      </c>
      <c r="P144" s="43" t="s">
        <v>3970</v>
      </c>
      <c r="Q144" s="43">
        <v>320</v>
      </c>
      <c r="R144" s="6" t="s">
        <v>7826</v>
      </c>
      <c r="S144" s="44"/>
      <c r="T144" s="45" t="str">
        <f>V144</f>
        <v>Burgess Look Out</v>
      </c>
      <c r="U144" s="44"/>
      <c r="V144" s="35" t="s">
        <v>4912</v>
      </c>
      <c r="W144" s="35" t="s">
        <v>10931</v>
      </c>
      <c r="X144" s="34"/>
      <c r="Y144" s="45" t="str">
        <f>IFERROR(LEFT(J144, FIND(",",J144)-1),"")</f>
        <v>BURGESS</v>
      </c>
      <c r="Z144" s="45"/>
      <c r="AA144" s="45" t="str">
        <f>IF(ISBLANK(E144),"","Surveyed "&amp;E144)  &amp; IF(ISBLANK(C144),"", " by " &amp;TRIM(D144)) &amp; IF(ISBLANK(E144),"","; ") &amp; IF(ISBLANK(K144),"","Patented in " &amp; K144)  &amp; IF(ISBLANK(H144),"", " by " &amp; TRIM(I144)) &amp; IF(ISBLANK(Q144),"",IF(Q144=0,""," for " &amp; Q144 &amp; " acres")) &amp; IF(ISBLANK(S144),""," repatented as " &amp; S144) &amp; IF(ISBLANK(R144),"", "; " &amp; R144) &amp; IF(ISBLANK(X144),"", ".  " &amp; X144&amp;".")</f>
        <v>Surveyed 5/30/1765 by Joshua Griffith; Patented in Sep 1766 by Joseph Burgess for 320 acres; Resurvey of his part of Upland beginning "at the end of the tenth line of the whole tract"</v>
      </c>
      <c r="AB144" s="45" t="str">
        <f>IF(IFERROR(FIND("-",A144),0)=0,SUBSTITUTE(A144,"'",""),SUBSTITUTE(LEFT(A144,FIND("-",A144)-2),"'",""))</f>
        <v>BURGESS LOOK OUT</v>
      </c>
      <c r="AC144" s="45" t="str">
        <f>SUBSTITUTE(A144,"'","")</f>
        <v>BURGESS LOOK OUT</v>
      </c>
      <c r="AD144" s="45" t="str">
        <f>IFERROR(VLOOKUP(A144,MapGrantsTbl[], 5, FALSE),"")</f>
        <v/>
      </c>
      <c r="AE144" s="45" t="str">
        <f>IF(L144=AD144,"Y", IF(LEFT(AD144,1)&lt;&gt;"1","","N"))</f>
        <v/>
      </c>
      <c r="AF144" s="45" t="str">
        <f>IFERROR(VLOOKUP(A144,MapGrantsTbl[], 3, FALSE),"")</f>
        <v/>
      </c>
      <c r="AG144" s="45" t="str">
        <f>IF(AA144=AF144,"Y", IF(LEN(LEFT(AF144,4))&lt;&gt;4,"","N"))</f>
        <v/>
      </c>
      <c r="AH144" s="33" t="s">
        <v>375</v>
      </c>
      <c r="AI144" s="45"/>
      <c r="AJ144" s="71"/>
      <c r="AK144" s="71"/>
      <c r="AL144" s="71"/>
      <c r="AM144" s="71">
        <f>IFERROR(VLOOKUP(A144,Platted[],2,FALSE),"")</f>
        <v>214</v>
      </c>
      <c r="AN144" s="52"/>
      <c r="AO144" s="52"/>
      <c r="AP144" s="52"/>
      <c r="AQ144" s="52" t="str">
        <f>IFERROR(VLOOKUP(A144,MapGrantsTbl[], 5, FALSE),"")</f>
        <v/>
      </c>
      <c r="AR144" s="52" t="str">
        <f>IF(L144=AQ144,"Y", IF(LEN(LEFT(AQ144,4))&lt;&gt;4,"","N"))</f>
        <v/>
      </c>
      <c r="AS144" s="52" t="str">
        <f>IFERROR(VLOOKUP(A144,MapGrantsTbl[],3, FALSE),"")</f>
        <v/>
      </c>
      <c r="AT144" s="52" t="str">
        <f>IF(AA144=AS144,"Y", IF(LEN(LEFT(AS144,4))&lt;&gt;4,"","N"))</f>
        <v/>
      </c>
      <c r="AU144" s="52" t="str">
        <f>IFERROR(VLOOKUP(A144,MapGrantsTbl[],5, FALSE),"")</f>
        <v/>
      </c>
      <c r="AV144" s="52" t="str">
        <f>IF(L144=AU144,"Y", IF(LEN(LEFT(AU144,4))&lt;&gt;4,"","N"))</f>
        <v/>
      </c>
    </row>
    <row r="145" spans="1:48" ht="57.6" x14ac:dyDescent="0.55000000000000004">
      <c r="A145" s="54" t="s">
        <v>6677</v>
      </c>
      <c r="B145" s="47" t="str">
        <f>IFERROR(VLOOKUP(A145,MapGrantsTbl[Short Name], 1, FALSE),IFERROR(VLOOKUP(A145,MapGrantsTbl[Other Map Grant Name],1,FALSE),""))</f>
        <v/>
      </c>
      <c r="C145" s="46" t="s">
        <v>5622</v>
      </c>
      <c r="D145" s="46" t="str">
        <f>IF(ISBLANK(C145),"",IFERROR(RIGHT(C145,LEN(C145)-FIND(",",C145)) &amp; " " &amp; LEFT(C145,1) &amp; LOWER(MID(C145,2, FIND(",",C145)-2)),""))</f>
        <v xml:space="preserve"> John Dorsey</v>
      </c>
      <c r="E145" s="82"/>
      <c r="F145" s="82" t="str">
        <f>RIGHT(E145,4)</f>
        <v/>
      </c>
      <c r="G145" s="82" t="str">
        <f>IF(ISBLANK(E145),"",F145&amp;"-"&amp;RIGHT("00" &amp; SUBSTITUTE(LEFT(E145,2),"/",""),2))</f>
        <v/>
      </c>
      <c r="H145" s="46" t="s">
        <v>6678</v>
      </c>
      <c r="I145" s="46" t="str">
        <f>IFERROR(RIGHT(H145,LEN(H145)-FIND(",",H145)) &amp; " " &amp; LEFT(H145,1) &amp; LOWER(MID(H145,2, FIND(",",H145)-2)),"")</f>
        <v xml:space="preserve"> Matthew Organ</v>
      </c>
      <c r="J145" s="47" t="str">
        <f>H145</f>
        <v>ORGAN, Matthew</v>
      </c>
      <c r="K145" s="46" t="s">
        <v>6647</v>
      </c>
      <c r="L145" s="42" t="str">
        <f>RIGHT(K145,4)</f>
        <v>1724</v>
      </c>
      <c r="M145" s="143" t="str">
        <f>IF(ISBLANK(K145),"",L145&amp;"-"&amp;
IF(LEFT(K145,3)="Feb","02",
IF(LEFT(K145,3)="Mar","03",
IF(LEFT(K145,3)="Apr","04",
IF(LEFT(K145,3)="May","05",
IF(LEFT(K145,3)="Jun","06",
IF(LEFT(K145,3)="Jul","07",
IF(LEFT(K145,3)="Aug","08",
IF(LEFT(K145,3)="Sep","09",
IF(LEFT(K145,3)="Oct","10",
IF(LEFT(K145,3)="Nov","11",
IF(LEFT(K145,3)="Dec","12","01"))))))))))))</f>
        <v>1724-07</v>
      </c>
      <c r="N145" s="44" t="s">
        <v>5668</v>
      </c>
      <c r="O145" s="8" t="s">
        <v>5668</v>
      </c>
      <c r="P145" s="43" t="s">
        <v>136</v>
      </c>
      <c r="Q145" s="43">
        <v>100</v>
      </c>
      <c r="R145" s="46" t="s">
        <v>6681</v>
      </c>
      <c r="S145" s="44"/>
      <c r="T145" s="45" t="str">
        <f>V145</f>
        <v>Calarney</v>
      </c>
      <c r="U145" s="44" t="s">
        <v>6680</v>
      </c>
      <c r="V145" s="35" t="s">
        <v>6679</v>
      </c>
      <c r="W145" s="35"/>
      <c r="X145" s="34"/>
      <c r="Y145" s="45" t="str">
        <f>IFERROR(LEFT(J145, FIND(",",J145)-1),"")</f>
        <v>ORGAN</v>
      </c>
      <c r="Z145" s="45"/>
      <c r="AA145" s="45" t="str">
        <f>IF(ISBLANK(E145),"","Surveyed "&amp;E145)  &amp; IF(ISBLANK(C145),"", " by " &amp;TRIM(D145)) &amp; IF(ISBLANK(E145),"","; ") &amp; IF(ISBLANK(K145),"","Patented in " &amp; K145)  &amp; IF(ISBLANK(H145),"", " by " &amp; TRIM(I145)) &amp; IF(ISBLANK(Q145),"",IF(Q145=0,""," for " &amp; Q145 &amp; " acres")) &amp; IF(ISBLANK(S145),""," repatented as " &amp; S145) &amp; IF(ISBLANK(R145),"", "; " &amp; R145) &amp; IF(ISBLANK(X145),"", ".  " &amp; X145&amp;".")</f>
        <v xml:space="preserve"> by John DorseyPatented in Jul 1724 by Matthew Organ for 100 acres; in Baltimore County "lying on the west side of the middle branch of Patapsco River" starting "near the head of a branch called the Indian Cabin Cove"</v>
      </c>
      <c r="AB145" s="45" t="str">
        <f>IF(IFERROR(FIND("-",A145),0)=0,SUBSTITUTE(A145,"'",""),SUBSTITUTE(LEFT(A145,FIND("-",A145)-2),"'",""))</f>
        <v>CALARNEY</v>
      </c>
      <c r="AC145" s="45" t="str">
        <f>SUBSTITUTE(A145,"'","")</f>
        <v>CALARNEY</v>
      </c>
      <c r="AD145" s="52" t="str">
        <f>IFERROR(VLOOKUP(A145,MapGrantsTbl[], 5, FALSE),"")</f>
        <v/>
      </c>
      <c r="AE145" s="52" t="str">
        <f>IF(L145=AD145,"Y", IF(LEFT(AD145,1)&lt;&gt;"1","","N"))</f>
        <v/>
      </c>
      <c r="AF145" s="52" t="str">
        <f>IFERROR(VLOOKUP(A145,MapGrantsTbl[], 3, FALSE),"")</f>
        <v/>
      </c>
      <c r="AG145" s="52" t="str">
        <f>IF(AA145=AF145,"Y", IF(LEN(LEFT(AF145,4))&lt;&gt;4,"","N"))</f>
        <v/>
      </c>
      <c r="AH145" s="52"/>
      <c r="AI145" s="52"/>
      <c r="AJ145" s="71"/>
      <c r="AK145" s="71"/>
      <c r="AL145" s="71"/>
      <c r="AM145" s="71" t="str">
        <f>IFERROR(VLOOKUP(A145,Platted[],2,FALSE),"")</f>
        <v/>
      </c>
      <c r="AN145" s="52"/>
      <c r="AO145" s="52"/>
      <c r="AP145" s="52"/>
      <c r="AQ145" s="52" t="str">
        <f>IFERROR(VLOOKUP(A145,MapGrantsTbl[], 5, FALSE),"")</f>
        <v/>
      </c>
      <c r="AR145" s="52" t="str">
        <f>IF(L145=AQ145,"Y", IF(LEN(LEFT(AQ145,4))&lt;&gt;4,"","N"))</f>
        <v/>
      </c>
      <c r="AS145" s="52" t="str">
        <f>IFERROR(VLOOKUP(A145,MapGrantsTbl[],3, FALSE),"")</f>
        <v/>
      </c>
      <c r="AT145" s="52" t="str">
        <f>IF(AA145=AS145,"Y", IF(LEN(LEFT(AS145,4))&lt;&gt;4,"","N"))</f>
        <v/>
      </c>
      <c r="AU145" s="52" t="str">
        <f>IFERROR(VLOOKUP(A145,MapGrantsTbl[],5, FALSE),"")</f>
        <v/>
      </c>
      <c r="AV145" s="52" t="str">
        <f>IF(L145=AU145,"Y", IF(LEN(LEFT(AU145,4))&lt;&gt;4,"","N"))</f>
        <v/>
      </c>
    </row>
    <row r="146" spans="1:48" ht="100.8" x14ac:dyDescent="0.55000000000000004">
      <c r="A146" s="43" t="s">
        <v>8517</v>
      </c>
      <c r="B146" s="13" t="str">
        <f>IFERROR(VLOOKUP(A146,MapGrantsTbl[Short Name], 1, FALSE),IFERROR(VLOOKUP(A146,MapGrantsTbl[Other Map Grant Name],1,FALSE),""))</f>
        <v>CALEBS PASTURE</v>
      </c>
      <c r="C146" s="13" t="s">
        <v>4916</v>
      </c>
      <c r="D146" s="13" t="str">
        <f>IF(ISBLANK(C146),"",IFERROR(RIGHT(C146,LEN(C146)-FIND(",",C146)) &amp; " " &amp; LEFT(C146,1) &amp; LOWER(MID(C146,2, FIND(",",C146)-2)),""))</f>
        <v xml:space="preserve"> William Cromwell</v>
      </c>
      <c r="E146" s="81" t="s">
        <v>4677</v>
      </c>
      <c r="F146" s="83" t="str">
        <f>RIGHT(E146,4)</f>
        <v>1744</v>
      </c>
      <c r="G146" s="83" t="str">
        <f>IF(ISBLANK(E146),"",F146&amp;"-"&amp;RIGHT("00" &amp; SUBSTITUTE(LEFT(E146,2),"/",""),2))</f>
        <v>1744-04</v>
      </c>
      <c r="H146" s="13" t="s">
        <v>3541</v>
      </c>
      <c r="I146" s="13" t="str">
        <f>IFERROR(RIGHT(H146,LEN(H146)-FIND(",",H146)) &amp; " " &amp; LEFT(H146,1) &amp; LOWER(MID(H146,2, FIND(",",H146)-2)),"")</f>
        <v xml:space="preserve"> Caleb  Dorsey</v>
      </c>
      <c r="J146" s="29" t="str">
        <f>H146</f>
        <v xml:space="preserve">DORSEY, Caleb </v>
      </c>
      <c r="K146" s="13" t="s">
        <v>5006</v>
      </c>
      <c r="L146" s="15" t="str">
        <f>RIGHT(K146,4)</f>
        <v>1744</v>
      </c>
      <c r="M146" s="147" t="str">
        <f>IF(ISBLANK(K146),"",L146&amp;"-"&amp;
IF(LEFT(K146,3)="Feb","02",
IF(LEFT(K146,3)="Mar","03",
IF(LEFT(K146,3)="Apr","04",
IF(LEFT(K146,3)="May","05",
IF(LEFT(K146,3)="Jun","06",
IF(LEFT(K146,3)="Jul","07",
IF(LEFT(K146,3)="Aug","08",
IF(LEFT(K146,3)="Sep","09",
IF(LEFT(K146,3)="Oct","10",
IF(LEFT(K146,3)="Nov","11",
IF(LEFT(K146,3)="Dec","12","01"))))))))))))</f>
        <v>1744-04</v>
      </c>
      <c r="N146" s="34" t="s">
        <v>3961</v>
      </c>
      <c r="O146" s="8" t="s">
        <v>3959</v>
      </c>
      <c r="P146" s="10" t="s">
        <v>136</v>
      </c>
      <c r="Q146" s="8">
        <v>262</v>
      </c>
      <c r="R146" s="13" t="s">
        <v>5305</v>
      </c>
      <c r="S146" s="34" t="s">
        <v>1906</v>
      </c>
      <c r="T146" s="26" t="str">
        <f>V146</f>
        <v>Calebs Pasture</v>
      </c>
      <c r="U146" s="26"/>
      <c r="V146" s="35" t="s">
        <v>8928</v>
      </c>
      <c r="W146" s="35" t="s">
        <v>11903</v>
      </c>
      <c r="X146" s="34"/>
      <c r="Y146" s="25" t="str">
        <f>IFERROR(LEFT(J146, FIND(",",J146)-1),"")</f>
        <v>DORSEY</v>
      </c>
      <c r="Z146" s="25"/>
      <c r="AA146" s="24" t="str">
        <f>IF(ISBLANK(E146),"","Surveyed "&amp;E146)  &amp; IF(ISBLANK(C146),"", " by " &amp;TRIM(D146)) &amp; IF(ISBLANK(E146),"","; ") &amp; IF(ISBLANK(K146),"","Patented in " &amp; K146)  &amp; IF(ISBLANK(H146),"", " by " &amp; TRIM(I146)) &amp; IF(ISBLANK(Q146),"",IF(Q146=0,""," for " &amp; Q146 &amp; " acres")) &amp; IF(ISBLANK(S146),""," repatented as " &amp; S146) &amp; IF(ISBLANK(R146),"", "; " &amp; R146) &amp; IF(ISBLANK(X146),"", ".  " &amp; X146&amp;".")</f>
        <v>Surveyed 4/26/1744 by William Cromwell; Patented in Apr 1744 by Caleb Dorsey for 262 acres repatented as Rockburn; "on the south side of Patapsco Falls Beginning at a bounded white oak of Mores[sic] Morning Choice standing in the head of a branch leading into the said falls and on the north side of the main road from Elkridge to the landing"</v>
      </c>
      <c r="AB146" s="52" t="str">
        <f>IF(IFERROR(FIND("-",A146),0)=0,SUBSTITUTE(A146,"'",""),SUBSTITUTE(LEFT(A146,FIND("-",A146)-2),"'",""))</f>
        <v>CALEBS PASTURE</v>
      </c>
      <c r="AC146" s="55" t="str">
        <f>SUBSTITUTE(A146,"'","")</f>
        <v>CALEBS PASTURE</v>
      </c>
      <c r="AD146" s="52" t="str">
        <f>IFERROR(VLOOKUP(A146,MapGrantsTbl[], 5, FALSE),"")</f>
        <v>1744</v>
      </c>
      <c r="AE146" s="52" t="str">
        <f>IF(L146=AD146,"Y", IF(LEFT(AD146,1)&lt;&gt;"1","","N"))</f>
        <v>Y</v>
      </c>
      <c r="AF146" s="52" t="str">
        <f>IFERROR(VLOOKUP(A146,MapGrantsTbl[], 3, FALSE),"")</f>
        <v>Surveyed 4/26/1744 by William Cromwell; Patented in Apr 1744 by Caleb Dorsey for 262 acres repatented as Rockburn; "on the south side of Patapsco Falls Beginning at a bounded white oak of Mores[sic] Morning Choice standing in the head of a branch leading into the said falls and on the north side of the main road from Elkridge to the landing"</v>
      </c>
      <c r="AG146" s="52" t="str">
        <f>IF(AA146=AF146,"Y", IF(LEN(LEFT(AF146,4))&lt;&gt;4,"","N"))</f>
        <v>Y</v>
      </c>
      <c r="AH146" s="52" t="s">
        <v>47</v>
      </c>
      <c r="AI146" s="52"/>
      <c r="AJ146" s="71"/>
      <c r="AK146" s="71"/>
      <c r="AL146" s="71"/>
      <c r="AM146" s="71">
        <f>IFERROR(VLOOKUP(A146,Platted[],2,FALSE),"")</f>
        <v>247</v>
      </c>
      <c r="AN146" s="52"/>
      <c r="AO146" s="52"/>
      <c r="AP146" s="52"/>
      <c r="AQ146" s="52" t="str">
        <f>IFERROR(VLOOKUP(A146,MapGrantsTbl[], 5, FALSE),"")</f>
        <v>1744</v>
      </c>
      <c r="AR146" s="52" t="str">
        <f>IF(L146=AQ146,"Y", IF(LEN(LEFT(AQ146,4))&lt;&gt;4,"","N"))</f>
        <v>Y</v>
      </c>
      <c r="AS146" s="52" t="str">
        <f>IFERROR(VLOOKUP(A146,MapGrantsTbl[],3, FALSE),"")</f>
        <v>Surveyed 4/26/1744 by William Cromwell; Patented in Apr 1744 by Caleb Dorsey for 262 acres repatented as Rockburn; "on the south side of Patapsco Falls Beginning at a bounded white oak of Mores[sic] Morning Choice standing in the head of a branch leading into the said falls and on the north side of the main road from Elkridge to the landing"</v>
      </c>
      <c r="AT146" s="52" t="str">
        <f>IF(AA146=AS146,"Y", IF(LEN(LEFT(AS146,4))&lt;&gt;4,"","N"))</f>
        <v>Y</v>
      </c>
      <c r="AU146" s="52" t="str">
        <f>IFERROR(VLOOKUP(A146,MapGrantsTbl[],5, FALSE),"")</f>
        <v>1744</v>
      </c>
      <c r="AV146" s="52" t="str">
        <f>IF(L146=AU146,"Y", IF(LEN(LEFT(AU146,4))&lt;&gt;4,"","N"))</f>
        <v>Y</v>
      </c>
    </row>
    <row r="147" spans="1:48" ht="28.8" x14ac:dyDescent="0.55000000000000004">
      <c r="A147" s="43" t="s">
        <v>8518</v>
      </c>
      <c r="B147" s="6" t="str">
        <f>IFERROR(VLOOKUP(A147,MapGrantsTbl[Short Name], 1, FALSE),IFERROR(VLOOKUP(A147,MapGrantsTbl[Other Map Grant Name],1,FALSE),""))</f>
        <v>CALEBS PURCHASE</v>
      </c>
      <c r="C147" s="6"/>
      <c r="D147" s="6" t="str">
        <f>IF(ISBLANK(C147),"",IFERROR(RIGHT(C147,LEN(C147)-FIND(",",C147)) &amp; " " &amp; LEFT(C147,1) &amp; LOWER(MID(C147,2, FIND(",",C147)-2)),""))</f>
        <v/>
      </c>
      <c r="E147" s="81"/>
      <c r="F147" s="81" t="str">
        <f>RIGHT(E147,4)</f>
        <v/>
      </c>
      <c r="G147" s="81" t="str">
        <f>IF(ISBLANK(E147),"",F147&amp;"-"&amp;RIGHT("00" &amp; SUBSTITUTE(LEFT(E147,2),"/",""),2))</f>
        <v/>
      </c>
      <c r="H147" s="6" t="s">
        <v>3541</v>
      </c>
      <c r="I147" s="6" t="str">
        <f>IFERROR(RIGHT(H147,LEN(H147)-FIND(",",H147)) &amp; " " &amp; LEFT(H147,1) &amp; LOWER(MID(H147,2, FIND(",",H147)-2)),"")</f>
        <v xml:space="preserve"> Caleb  Dorsey</v>
      </c>
      <c r="J147" s="6" t="str">
        <f>H147</f>
        <v xml:space="preserve">DORSEY, Caleb </v>
      </c>
      <c r="K147" s="6" t="s">
        <v>5180</v>
      </c>
      <c r="L147" s="8" t="str">
        <f>RIGHT(K147,4)</f>
        <v>1730</v>
      </c>
      <c r="M147" s="146" t="str">
        <f>IF(ISBLANK(K147),"",L147&amp;"-"&amp;
IF(LEFT(K147,3)="Feb","02",
IF(LEFT(K147,3)="Mar","03",
IF(LEFT(K147,3)="Apr","04",
IF(LEFT(K147,3)="May","05",
IF(LEFT(K147,3)="Jun","06",
IF(LEFT(K147,3)="Jul","07",
IF(LEFT(K147,3)="Aug","08",
IF(LEFT(K147,3)="Sep","09",
IF(LEFT(K147,3)="Oct","10",
IF(LEFT(K147,3)="Nov","11",
IF(LEFT(K147,3)="Dec","12","01"))))))))))))</f>
        <v>1730-03</v>
      </c>
      <c r="N147" s="34"/>
      <c r="O147" s="8" t="s">
        <v>3959</v>
      </c>
      <c r="P147" s="8" t="s">
        <v>136</v>
      </c>
      <c r="Q147" s="8">
        <v>1255</v>
      </c>
      <c r="R147" s="6" t="s">
        <v>12213</v>
      </c>
      <c r="S147" s="34"/>
      <c r="T147" s="34" t="s">
        <v>8830</v>
      </c>
      <c r="U147" s="34"/>
      <c r="V147" s="24" t="s">
        <v>5742</v>
      </c>
      <c r="W147" s="24"/>
      <c r="X147" s="34"/>
      <c r="Y147" s="18" t="str">
        <f>IFERROR(LEFT(J147, FIND(",",J147)-1),"")</f>
        <v>DORSEY</v>
      </c>
      <c r="Z147" s="24" t="s">
        <v>4437</v>
      </c>
      <c r="AA147" s="24" t="str">
        <f>IF(ISBLANK(E147),"","Surveyed "&amp;E147)  &amp; IF(ISBLANK(C147),"", " by " &amp;TRIM(D147)) &amp; IF(ISBLANK(E147),"","; ") &amp; IF(ISBLANK(K147),"","Patented in " &amp; K147)  &amp; IF(ISBLANK(H147),"", " by " &amp; TRIM(I147)) &amp; IF(ISBLANK(Q147),"",IF(Q147=0,""," for " &amp; Q147 &amp; " acres")) &amp; IF(ISBLANK(S147),""," repatented as " &amp; S147) &amp; IF(ISBLANK(R147),"", "; " &amp; R147) &amp; IF(ISBLANK(X147),"", ".  " &amp; X147&amp;".")</f>
        <v>Patented in Mar 1730 by Caleb Dorsey for 1255 acres;  adjoining The Neglect according to that survey</v>
      </c>
      <c r="AB147" s="52" t="str">
        <f>IF(IFERROR(FIND("-",A147),0)=0,SUBSTITUTE(A147,"'",""),SUBSTITUTE(LEFT(A147,FIND("-",A147)-2),"'",""))</f>
        <v>CALEBS PURCHASE</v>
      </c>
      <c r="AC147" s="55" t="str">
        <f>SUBSTITUTE(A147,"'","")</f>
        <v>CALEBS PURCHASE</v>
      </c>
      <c r="AD147" s="52" t="str">
        <f>IFERROR(VLOOKUP(A147,MapGrantsTbl[], 5, FALSE),"")</f>
        <v>1730</v>
      </c>
      <c r="AE147" s="52" t="str">
        <f>IF(L147=AD147,"Y", IF(LEFT(AD147,1)&lt;&gt;"1","","N"))</f>
        <v>Y</v>
      </c>
      <c r="AF147" s="52" t="str">
        <f>IFERROR(VLOOKUP(A147,MapGrantsTbl[], 3, FALSE),"")</f>
        <v>Patented in Mar 1730 by Caleb Dorsey for 1255 acres;  adjoining The Neglect according to that survey</v>
      </c>
      <c r="AG147" s="52" t="str">
        <f>IF(AA147=AF147,"Y", IF(LEN(LEFT(AF147,4))&lt;&gt;4,"","N"))</f>
        <v>Y</v>
      </c>
      <c r="AH147" s="52" t="s">
        <v>47</v>
      </c>
      <c r="AI147" s="52"/>
      <c r="AJ147" s="71"/>
      <c r="AK147" s="71"/>
      <c r="AL147" s="71"/>
      <c r="AM147" s="71" t="str">
        <f>IFERROR(VLOOKUP(A147,Platted[],2,FALSE),"")</f>
        <v/>
      </c>
      <c r="AN147" s="52"/>
      <c r="AO147" s="52"/>
      <c r="AP147" s="52"/>
      <c r="AQ147" s="52" t="str">
        <f>IFERROR(VLOOKUP(A147,MapGrantsTbl[], 5, FALSE),"")</f>
        <v>1730</v>
      </c>
      <c r="AR147" s="52" t="str">
        <f>IF(L147=AQ147,"Y", IF(LEN(LEFT(AQ147,4))&lt;&gt;4,"","N"))</f>
        <v>Y</v>
      </c>
      <c r="AS147" s="52" t="str">
        <f>IFERROR(VLOOKUP(A147,MapGrantsTbl[],3, FALSE),"")</f>
        <v>Patented in Mar 1730 by Caleb Dorsey for 1255 acres;  adjoining The Neglect according to that survey</v>
      </c>
      <c r="AT147" s="52" t="str">
        <f>IF(AA147=AS147,"Y", IF(LEN(LEFT(AS147,4))&lt;&gt;4,"","N"))</f>
        <v>Y</v>
      </c>
      <c r="AU147" s="52" t="str">
        <f>IFERROR(VLOOKUP(A147,MapGrantsTbl[],5, FALSE),"")</f>
        <v>1730</v>
      </c>
      <c r="AV147" s="52" t="str">
        <f>IF(L147=AU147,"Y", IF(LEN(LEFT(AU147,4))&lt;&gt;4,"","N"))</f>
        <v>Y</v>
      </c>
    </row>
    <row r="148" spans="1:48" ht="43.2" x14ac:dyDescent="0.55000000000000004">
      <c r="A148" s="43" t="s">
        <v>8519</v>
      </c>
      <c r="B148" s="47" t="str">
        <f>IFERROR(VLOOKUP(A148,MapGrantsTbl[Short Name], 1, FALSE),IFERROR(VLOOKUP(A148,MapGrantsTbl[Other Map Grant Name],1,FALSE),""))</f>
        <v>CALEBS VINEYARD</v>
      </c>
      <c r="C148" s="46" t="s">
        <v>4916</v>
      </c>
      <c r="D148" s="46" t="str">
        <f>IF(ISBLANK(C148),"",IFERROR(RIGHT(C148,LEN(C148)-FIND(",",C148)) &amp; " " &amp; LEFT(C148,1) &amp; LOWER(MID(C148,2, FIND(",",C148)-2)),""))</f>
        <v xml:space="preserve"> William Cromwell</v>
      </c>
      <c r="E148" s="81" t="s">
        <v>4696</v>
      </c>
      <c r="F148" s="82" t="str">
        <f>RIGHT(E148,4)</f>
        <v>1744</v>
      </c>
      <c r="G148" s="82" t="str">
        <f>IF(ISBLANK(E148),"",F148&amp;"-"&amp;RIGHT("00" &amp; SUBSTITUTE(LEFT(E148,2),"/",""),2))</f>
        <v>1744-06</v>
      </c>
      <c r="H148" s="46" t="s">
        <v>3541</v>
      </c>
      <c r="I148" s="46" t="str">
        <f>IFERROR(RIGHT(H148,LEN(H148)-FIND(",",H148)) &amp; " " &amp; LEFT(H148,1) &amp; LOWER(MID(H148,2, FIND(",",H148)-2)),"")</f>
        <v xml:space="preserve"> Caleb  Dorsey</v>
      </c>
      <c r="J148" s="47" t="str">
        <f>H148</f>
        <v xml:space="preserve">DORSEY, Caleb </v>
      </c>
      <c r="K148" s="46" t="s">
        <v>6803</v>
      </c>
      <c r="L148" s="42" t="str">
        <f>RIGHT(K148,4)</f>
        <v>1744</v>
      </c>
      <c r="M148" s="143" t="str">
        <f>IF(ISBLANK(K148),"",L148&amp;"-"&amp;
IF(LEFT(K148,3)="Feb","02",
IF(LEFT(K148,3)="Mar","03",
IF(LEFT(K148,3)="Apr","04",
IF(LEFT(K148,3)="May","05",
IF(LEFT(K148,3)="Jun","06",
IF(LEFT(K148,3)="Jul","07",
IF(LEFT(K148,3)="Aug","08",
IF(LEFT(K148,3)="Sep","09",
IF(LEFT(K148,3)="Oct","10",
IF(LEFT(K148,3)="Nov","11",
IF(LEFT(K148,3)="Dec","12","01"))))))))))))</f>
        <v>1744-06</v>
      </c>
      <c r="N148" s="44" t="s">
        <v>3961</v>
      </c>
      <c r="O148" s="43" t="s">
        <v>3959</v>
      </c>
      <c r="P148" s="43" t="s">
        <v>136</v>
      </c>
      <c r="Q148" s="43">
        <v>200</v>
      </c>
      <c r="R148" s="46" t="s">
        <v>6805</v>
      </c>
      <c r="S148" s="44"/>
      <c r="T148" s="45" t="str">
        <f>V148</f>
        <v>Calebs Vineyard</v>
      </c>
      <c r="U148" s="44"/>
      <c r="V148" s="35" t="s">
        <v>6806</v>
      </c>
      <c r="W148" s="35" t="s">
        <v>11948</v>
      </c>
      <c r="X148" s="34"/>
      <c r="Y148" s="45" t="str">
        <f>IFERROR(LEFT(J148, FIND(",",J148)-1),"")</f>
        <v>DORSEY</v>
      </c>
      <c r="Z148" s="45"/>
      <c r="AA148" s="45" t="str">
        <f>IF(ISBLANK(E148),"","Surveyed "&amp;E148)  &amp; IF(ISBLANK(C148),"", " by " &amp;TRIM(D148)) &amp; IF(ISBLANK(E148),"","; ") &amp; IF(ISBLANK(K148),"","Patented in " &amp; K148)  &amp; IF(ISBLANK(H148),"", " by " &amp; TRIM(I148)) &amp; IF(ISBLANK(Q148),"",IF(Q148=0,""," for " &amp; Q148 &amp; " acres")) &amp; IF(ISBLANK(S148),""," repatented as " &amp; S148) &amp; IF(ISBLANK(R148),"", "; " &amp; R148) &amp; IF(ISBLANK(X148),"", ".  " &amp; X148&amp;".")</f>
        <v>Surveyed 6/27/1744 by William Cromwell; Patented in Jun 1744 by Caleb Dorsey for 200 acres; "on the south side of the mane falls of Patapsco River"</v>
      </c>
      <c r="AB148" s="45" t="str">
        <f>IF(IFERROR(FIND("-",A148),0)=0,SUBSTITUTE(A148,"'",""),SUBSTITUTE(LEFT(A148,FIND("-",A148)-2),"'",""))</f>
        <v>CALEBS VINEYARD</v>
      </c>
      <c r="AC148" s="45" t="str">
        <f>SUBSTITUTE(A148,"'","")</f>
        <v>CALEBS VINEYARD</v>
      </c>
      <c r="AD148" s="52" t="str">
        <f>IFERROR(VLOOKUP(A148,MapGrantsTbl[], 5, FALSE),"")</f>
        <v>1744</v>
      </c>
      <c r="AE148" s="52" t="str">
        <f>IF(L148=AD148,"Y", IF(LEFT(AD148,1)&lt;&gt;"1","","N"))</f>
        <v>Y</v>
      </c>
      <c r="AF148" s="52" t="str">
        <f>IFERROR(VLOOKUP(A148,MapGrantsTbl[], 3, FALSE),"")</f>
        <v>Surveyed 6/27/1744 by William Cromwell; Patented in Jun 1744 by Caleb Dorsey for 200 acres; "on the south side of the mane falls of Patapsco River"</v>
      </c>
      <c r="AG148" s="52" t="str">
        <f>IF(AA148=AF148,"Y", IF(LEN(LEFT(AF148,4))&lt;&gt;4,"","N"))</f>
        <v>Y</v>
      </c>
      <c r="AH148" s="52" t="s">
        <v>11990</v>
      </c>
      <c r="AI148" s="52"/>
      <c r="AJ148" s="71"/>
      <c r="AK148" s="71"/>
      <c r="AL148" s="71"/>
      <c r="AM148" s="71">
        <f>IFERROR(VLOOKUP(A148,Platted[],2,FALSE),"")</f>
        <v>314</v>
      </c>
      <c r="AN148" s="52"/>
      <c r="AO148" s="52"/>
      <c r="AP148" s="52"/>
      <c r="AQ148" s="52" t="str">
        <f>IFERROR(VLOOKUP(A148,MapGrantsTbl[], 5, FALSE),"")</f>
        <v>1744</v>
      </c>
      <c r="AR148" s="52" t="str">
        <f>IF(L148=AQ148,"Y", IF(LEN(LEFT(AQ148,4))&lt;&gt;4,"","N"))</f>
        <v>Y</v>
      </c>
      <c r="AS148" s="52" t="str">
        <f>IFERROR(VLOOKUP(A148,MapGrantsTbl[],3, FALSE),"")</f>
        <v>Surveyed 6/27/1744 by William Cromwell; Patented in Jun 1744 by Caleb Dorsey for 200 acres; "on the south side of the mane falls of Patapsco River"</v>
      </c>
      <c r="AT148" s="52" t="str">
        <f>IF(AA148=AS148,"Y", IF(LEN(LEFT(AS148,4))&lt;&gt;4,"","N"))</f>
        <v>Y</v>
      </c>
      <c r="AU148" s="52" t="str">
        <f>IFERROR(VLOOKUP(A148,MapGrantsTbl[],5, FALSE),"")</f>
        <v>1744</v>
      </c>
      <c r="AV148" s="52" t="str">
        <f>IF(L148=AU148,"Y", IF(LEN(LEFT(AU148,4))&lt;&gt;4,"","N"))</f>
        <v>Y</v>
      </c>
    </row>
    <row r="149" spans="1:48" ht="86.4" x14ac:dyDescent="0.55000000000000004">
      <c r="A149" s="43" t="s">
        <v>8520</v>
      </c>
      <c r="B149" s="6" t="str">
        <f>IFERROR(VLOOKUP(A149,MapGrantsTbl[Short Name], 1, FALSE),IFERROR(VLOOKUP(A149,MapGrantsTbl[Other Map Grant Name],1,FALSE),""))</f>
        <v>CAMPBLES CHANCE</v>
      </c>
      <c r="C149" s="6" t="s">
        <v>5002</v>
      </c>
      <c r="D149" s="6" t="str">
        <f>IF(ISBLANK(C149),"",IFERROR(RIGHT(C149,LEN(C149)-FIND(",",C149)) &amp; " " &amp; LEFT(C149,1) &amp; LOWER(MID(C149,2, FIND(",",C149)-2)),""))</f>
        <v xml:space="preserve"> James Weems</v>
      </c>
      <c r="E149" s="81" t="s">
        <v>11805</v>
      </c>
      <c r="F149" s="81" t="str">
        <f>RIGHT(E149,4)</f>
        <v>1726</v>
      </c>
      <c r="G149" s="81" t="str">
        <f>IF(ISBLANK(E149),"",F149&amp;"-"&amp;RIGHT("00" &amp; SUBSTITUTE(LEFT(E149,2),"/",""),2))</f>
        <v>1726-07</v>
      </c>
      <c r="H149" s="6" t="s">
        <v>5340</v>
      </c>
      <c r="I149" s="6" t="str">
        <f>IFERROR(RIGHT(H149,LEN(H149)-FIND(",",H149)) &amp; " " &amp; LEFT(H149,1) &amp; LOWER(MID(H149,2, FIND(",",H149)-2)),"")</f>
        <v xml:space="preserve"> John  Campble</v>
      </c>
      <c r="J149" s="6" t="str">
        <f>H149</f>
        <v xml:space="preserve">CAMPBLE, John </v>
      </c>
      <c r="K149" s="6" t="s">
        <v>3781</v>
      </c>
      <c r="L149" s="8" t="str">
        <f>RIGHT(K149,4)</f>
        <v>1734</v>
      </c>
      <c r="M149" s="146" t="str">
        <f>IF(ISBLANK(K149),"",L149&amp;"-"&amp;
IF(LEFT(K149,3)="Feb","02",
IF(LEFT(K149,3)="Mar","03",
IF(LEFT(K149,3)="Apr","04",
IF(LEFT(K149,3)="May","05",
IF(LEFT(K149,3)="Jun","06",
IF(LEFT(K149,3)="Jul","07",
IF(LEFT(K149,3)="Aug","08",
IF(LEFT(K149,3)="Sep","09",
IF(LEFT(K149,3)="Oct","10",
IF(LEFT(K149,3)="Nov","11",
IF(LEFT(K149,3)="Dec","12","01"))))))))))))</f>
        <v>1734-06</v>
      </c>
      <c r="N149" s="34" t="s">
        <v>3961</v>
      </c>
      <c r="O149" s="8" t="s">
        <v>3959</v>
      </c>
      <c r="P149" s="8" t="s">
        <v>136</v>
      </c>
      <c r="Q149" s="8">
        <v>218</v>
      </c>
      <c r="R149" s="6" t="s">
        <v>6465</v>
      </c>
      <c r="S149" s="34"/>
      <c r="T149" s="34" t="str">
        <f>V149</f>
        <v>Campbles Chance</v>
      </c>
      <c r="U149" s="34"/>
      <c r="V149" s="30" t="s">
        <v>8184</v>
      </c>
      <c r="W149" s="30" t="s">
        <v>11804</v>
      </c>
      <c r="X149" s="34"/>
      <c r="Y149" s="26" t="str">
        <f>IFERROR(LEFT(J149, FIND(",",J149)-1),"")</f>
        <v>CAMPBLE</v>
      </c>
      <c r="Z149" s="24" t="s">
        <v>4482</v>
      </c>
      <c r="AA149" s="24" t="str">
        <f>IF(ISBLANK(E149),"","Surveyed "&amp;E149)  &amp; IF(ISBLANK(C149),"", " by " &amp;TRIM(D149)) &amp; IF(ISBLANK(E149),"","; ") &amp; IF(ISBLANK(K149),"","Patented in " &amp; K149)  &amp; IF(ISBLANK(H149),"", " by " &amp; TRIM(I149)) &amp; IF(ISBLANK(Q149),"",IF(Q149=0,""," for " &amp; Q149 &amp; " acres")) &amp; IF(ISBLANK(S149),""," repatented as " &amp; S149) &amp; IF(ISBLANK(R149),"", "; " &amp; R149) &amp; IF(ISBLANK(X149),"", ".  " &amp; X149&amp;".")</f>
        <v>Surveyed 7/16/1726 by James Weems; Patented in Jun 1734 by John Campble for 218 acres; "on the head of Grimmitts Branches and on the east side of the Second Addition to Snowdens Addition" starting "at the end of the first line of William Griffiths land and near the easternmost side of the aforesaid Second Addition"</v>
      </c>
      <c r="AB149" s="52" t="str">
        <f>IF(IFERROR(FIND("-",A149),0)=0,SUBSTITUTE(A149,"'",""),SUBSTITUTE(LEFT(A149,FIND("-",A149)-2),"'",""))</f>
        <v>CAMPBLES CHANCE</v>
      </c>
      <c r="AC149" s="55" t="str">
        <f>SUBSTITUTE(A149,"'","")</f>
        <v>CAMPBLES CHANCE</v>
      </c>
      <c r="AD149" s="52" t="str">
        <f>IFERROR(VLOOKUP(A149,MapGrantsTbl[], 5, FALSE),"")</f>
        <v>1726</v>
      </c>
      <c r="AE149" s="52" t="str">
        <f>IF(L149=AD149,"Y", IF(LEFT(AD149,1)&lt;&gt;"1","","N"))</f>
        <v>N</v>
      </c>
      <c r="AF149" s="52" t="str">
        <f>IFERROR(VLOOKUP(A149,MapGrantsTbl[], 3, FALSE),"")</f>
        <v>Surveyed 7/16/1726 by James Weems; Patented in Jun 1734 by John Campble for 218 acres; "on the head of Grimmitts Branches and on the east side of the Second Addition to Snowdens Addition" starting "at the end of the first line of William Griffiths land and near the easternmost side of the aforesaid Second Addition"</v>
      </c>
      <c r="AG149" s="52" t="str">
        <f>IF(AA149=AF149,"Y", IF(LEN(LEFT(AF149,4))&lt;&gt;4,"","N"))</f>
        <v>Y</v>
      </c>
      <c r="AH149" s="52" t="s">
        <v>333</v>
      </c>
      <c r="AI149" s="52"/>
      <c r="AJ149" s="71"/>
      <c r="AK149" s="71"/>
      <c r="AL149" s="71"/>
      <c r="AM149" s="71">
        <f>IFERROR(VLOOKUP(A149,Platted[],2,FALSE),"")</f>
        <v>298</v>
      </c>
      <c r="AN149" s="52"/>
      <c r="AO149" s="52"/>
      <c r="AP149" s="52"/>
      <c r="AQ149" s="52" t="str">
        <f>IFERROR(VLOOKUP(A149,MapGrantsTbl[], 5, FALSE),"")</f>
        <v>1726</v>
      </c>
      <c r="AR149" s="52" t="str">
        <f>IF(L149=AQ149,"Y", IF(LEN(LEFT(AQ149,4))&lt;&gt;4,"","N"))</f>
        <v>N</v>
      </c>
      <c r="AS149" s="52" t="str">
        <f>IFERROR(VLOOKUP(A149,MapGrantsTbl[],3, FALSE),"")</f>
        <v>Surveyed 7/16/1726 by James Weems; Patented in Jun 1734 by John Campble for 218 acres; "on the head of Grimmitts Branches and on the east side of the Second Addition to Snowdens Addition" starting "at the end of the first line of William Griffiths land and near the easternmost side of the aforesaid Second Addition"</v>
      </c>
      <c r="AT149" s="52" t="str">
        <f>IF(AA149=AS149,"Y", IF(LEN(LEFT(AS149,4))&lt;&gt;4,"","N"))</f>
        <v>Y</v>
      </c>
      <c r="AU149" s="52" t="str">
        <f>IFERROR(VLOOKUP(A149,MapGrantsTbl[],5, FALSE),"")</f>
        <v>1726</v>
      </c>
      <c r="AV149" s="52" t="str">
        <f>IF(L149=AU149,"Y", IF(LEN(LEFT(AU149,4))&lt;&gt;4,"","N"))</f>
        <v>N</v>
      </c>
    </row>
    <row r="150" spans="1:48" ht="57.6" x14ac:dyDescent="0.55000000000000004">
      <c r="A150" s="92" t="s">
        <v>9676</v>
      </c>
      <c r="B150" s="98" t="str">
        <f>IFERROR(VLOOKUP(A150,MapGrantsTbl[Short Name], 1, FALSE),IFERROR(VLOOKUP(A150,MapGrantsTbl[Other Map Grant Name],1,FALSE),""))</f>
        <v>CARRICK</v>
      </c>
      <c r="C150" s="97" t="s">
        <v>4921</v>
      </c>
      <c r="D150" s="97" t="str">
        <f>IF(ISBLANK(C150),"",IFERROR(RIGHT(C150,LEN(C150)-FIND(",",C150)) &amp; " " &amp; LEFT(C150,1) &amp; LOWER(MID(C150,2, FIND(",",C150)-2)),""))</f>
        <v xml:space="preserve"> Basil Burgess</v>
      </c>
      <c r="E150" s="99" t="s">
        <v>9678</v>
      </c>
      <c r="F150" s="99" t="str">
        <f>RIGHT(E150,4)</f>
        <v>1771</v>
      </c>
      <c r="G150" s="99" t="str">
        <f>IF(ISBLANK(E150),"",F150&amp;"-"&amp;RIGHT("00" &amp; SUBSTITUTE(LEFT(E150,2),"/",""),2))</f>
        <v>1771-01</v>
      </c>
      <c r="H150" s="97" t="s">
        <v>3637</v>
      </c>
      <c r="I150" s="97" t="str">
        <f>IFERROR(RIGHT(H150,LEN(H150)-FIND(",",H150)) &amp; " " &amp; LEFT(H150,1) &amp; LOWER(MID(H150,2, FIND(",",H150)-2)),"")</f>
        <v xml:space="preserve"> John  Gardiner</v>
      </c>
      <c r="J150" s="98" t="str">
        <f>H150</f>
        <v xml:space="preserve">GARDINER, John </v>
      </c>
      <c r="K150" s="97" t="s">
        <v>9677</v>
      </c>
      <c r="L150" s="91" t="str">
        <f>RIGHT(K150,4)</f>
        <v>1771</v>
      </c>
      <c r="M150" s="144" t="str">
        <f>IF(ISBLANK(K150),"",L150&amp;"-"&amp;
IF(LEFT(K150,3)="Feb","02",
IF(LEFT(K150,3)="Mar","03",
IF(LEFT(K150,3)="Apr","04",
IF(LEFT(K150,3)="May","05",
IF(LEFT(K150,3)="Jun","06",
IF(LEFT(K150,3)="Jul","07",
IF(LEFT(K150,3)="Aug","08",
IF(LEFT(K150,3)="Sep","09",
IF(LEFT(K150,3)="Oct","10",
IF(LEFT(K150,3)="Nov","11",
IF(LEFT(K150,3)="Dec","12","01"))))))))))))</f>
        <v>1771-04</v>
      </c>
      <c r="N150" s="95" t="s">
        <v>3961</v>
      </c>
      <c r="O150" s="92" t="s">
        <v>3959</v>
      </c>
      <c r="P150" s="92" t="s">
        <v>6586</v>
      </c>
      <c r="Q150" s="92">
        <v>115</v>
      </c>
      <c r="R150" s="97" t="s">
        <v>9680</v>
      </c>
      <c r="S150" s="34" t="s">
        <v>1561</v>
      </c>
      <c r="T150" s="95" t="s">
        <v>6349</v>
      </c>
      <c r="U150" s="94"/>
      <c r="V150" s="35" t="s">
        <v>9675</v>
      </c>
      <c r="W150" s="35" t="s">
        <v>9679</v>
      </c>
      <c r="X150" s="35"/>
      <c r="Y150" s="91" t="str">
        <f>IFERROR(LEFT(J150, FIND(",",J150)-1),"")</f>
        <v>GARDINER</v>
      </c>
      <c r="Z150" s="95"/>
      <c r="AA150" s="95" t="str">
        <f>IF(ISBLANK(E150),"","Surveyed "&amp;E150)  &amp; IF(ISBLANK(C150),"", " by " &amp;TRIM(D150)) &amp; IF(ISBLANK(E150),"","; ") &amp; IF(ISBLANK(K150),"","Patented in " &amp; K150)  &amp; IF(ISBLANK(H150),"", " by " &amp; TRIM(I150)) &amp; IF(ISBLANK(Q150),"",IF(Q150=0,""," for " &amp; Q150 &amp; " acres")) &amp; IF(ISBLANK(S150),""," repatented as " &amp; S150) &amp; IF(ISBLANK(R150),"", "; " &amp; R150) &amp; IF(ISBLANK(X150),"", ".  " &amp; X150&amp;".")</f>
        <v>Surveyed 1/26/1771 by Basil Burgess; Patented in Apr 1771 by John Gardiner for 115 acres repatented as Mount Hebron; Resurvey of Yates Inheritance of 1717 beginning on the "draft side of a run called the Island Run Branch"</v>
      </c>
      <c r="AB150" s="95" t="str">
        <f>IF(IFERROR(FIND("-",A150),0)=0,SUBSTITUTE(A150,"'",""),SUBSTITUTE(LEFT(A150,FIND("-",A150)-2),"'",""))</f>
        <v>CARRICK</v>
      </c>
      <c r="AC150" s="95" t="str">
        <f>SUBSTITUTE(A150,"'","")</f>
        <v>CARRICK</v>
      </c>
      <c r="AD150" s="95" t="str">
        <f>IFERROR(VLOOKUP(A150,MapGrantsTbl[], 5, FALSE),"")</f>
        <v>1771</v>
      </c>
      <c r="AE150" s="95" t="str">
        <f>IF(L150=AD150,"Y", IF(LEFT(AD150,1)&lt;&gt;"1","","N"))</f>
        <v>Y</v>
      </c>
      <c r="AF150" s="95" t="str">
        <f>IFERROR(VLOOKUP(A150,MapGrantsTbl[], 3, FALSE),"")</f>
        <v>Surveyed 1/26/1771 by Basil Burgess; Patented in Apr 1771 by John Gardiner for 115 acres repatented as Mount Hebron; Resurvey of Yates Inheritance of 1717 beginning on the "draft side of a run called the Island Run Branch"</v>
      </c>
      <c r="AG150" s="95" t="str">
        <f>IF(AA150=AF150,"Y", IF(LEN(LEFT(AF150,4))&lt;&gt;4,"","N"))</f>
        <v>Y</v>
      </c>
      <c r="AH150" s="52" t="s">
        <v>11989</v>
      </c>
      <c r="AI150" s="95"/>
      <c r="AJ150" s="95"/>
      <c r="AK150" s="95"/>
      <c r="AL150" s="95">
        <v>-6</v>
      </c>
      <c r="AM150" s="95">
        <f>IFERROR(VLOOKUP(A150,Platted[],2,FALSE),"")</f>
        <v>393</v>
      </c>
      <c r="AN150" s="52"/>
      <c r="AO150" s="52"/>
      <c r="AP150" s="52"/>
      <c r="AQ150" s="52" t="str">
        <f>IFERROR(VLOOKUP(A150,MapGrantsTbl[], 5, FALSE),"")</f>
        <v>1771</v>
      </c>
      <c r="AR150" s="52" t="str">
        <f>IF(L150=AQ150,"Y", IF(LEN(LEFT(AQ150,4))&lt;&gt;4,"","N"))</f>
        <v>Y</v>
      </c>
      <c r="AS150" s="52" t="str">
        <f>IFERROR(VLOOKUP(A150,MapGrantsTbl[],3, FALSE),"")</f>
        <v>Surveyed 1/26/1771 by Basil Burgess; Patented in Apr 1771 by John Gardiner for 115 acres repatented as Mount Hebron; Resurvey of Yates Inheritance of 1717 beginning on the "draft side of a run called the Island Run Branch"</v>
      </c>
      <c r="AT150" s="52" t="str">
        <f>IF(AA150=AS150,"Y", IF(LEN(LEFT(AS150,4))&lt;&gt;4,"","N"))</f>
        <v>Y</v>
      </c>
      <c r="AU150" s="52" t="str">
        <f>IFERROR(VLOOKUP(A150,MapGrantsTbl[],5, FALSE),"")</f>
        <v>1771</v>
      </c>
      <c r="AV150" s="52" t="str">
        <f>IF(L150=AU150,"Y", IF(LEN(LEFT(AU150,4))&lt;&gt;4,"","N"))</f>
        <v>Y</v>
      </c>
    </row>
    <row r="151" spans="1:48" ht="72" x14ac:dyDescent="0.55000000000000004">
      <c r="A151" s="43" t="s">
        <v>8521</v>
      </c>
      <c r="B151" s="6" t="str">
        <f>IFERROR(VLOOKUP(A151,MapGrantsTbl[Short Name], 1, FALSE),IFERROR(VLOOKUP(A151,MapGrantsTbl[Other Map Grant Name],1,FALSE),""))</f>
        <v>CARTERS ADDITION</v>
      </c>
      <c r="C151" s="6" t="s">
        <v>4105</v>
      </c>
      <c r="D151" s="6" t="str">
        <f>IF(ISBLANK(C151),"",IFERROR(RIGHT(C151,LEN(C151)-FIND(",",C151)) &amp; " " &amp; LEFT(C151,1) &amp; LOWER(MID(C151,2, FIND(",",C151)-2)),""))</f>
        <v xml:space="preserve"> Henry Ridgely</v>
      </c>
      <c r="E151" s="81" t="s">
        <v>9778</v>
      </c>
      <c r="F151" s="81" t="str">
        <f>RIGHT(E151,4)</f>
        <v>1732</v>
      </c>
      <c r="G151" s="81" t="str">
        <f>IF(ISBLANK(E151),"",F151&amp;"-"&amp;RIGHT("00" &amp; SUBSTITUTE(LEFT(E151,2),"/",""),2))</f>
        <v>1732-05</v>
      </c>
      <c r="H151" s="6" t="s">
        <v>3579</v>
      </c>
      <c r="I151" s="6" t="str">
        <f>IFERROR(RIGHT(H151,LEN(H151)-FIND(",",H151)) &amp; " " &amp; LEFT(H151,1) &amp; LOWER(MID(H151,2, FIND(",",H151)-2)),"")</f>
        <v xml:space="preserve"> Daniel  Carter</v>
      </c>
      <c r="J151" s="6" t="str">
        <f>H151</f>
        <v xml:space="preserve">CARTER, Daniel </v>
      </c>
      <c r="K151" s="6" t="s">
        <v>4941</v>
      </c>
      <c r="L151" s="8" t="str">
        <f>RIGHT(K151,4)</f>
        <v>1733</v>
      </c>
      <c r="M151" s="146" t="str">
        <f>IF(ISBLANK(K151),"",L151&amp;"-"&amp;
IF(LEFT(K151,3)="Feb","02",
IF(LEFT(K151,3)="Mar","03",
IF(LEFT(K151,3)="Apr","04",
IF(LEFT(K151,3)="May","05",
IF(LEFT(K151,3)="Jun","06",
IF(LEFT(K151,3)="Jul","07",
IF(LEFT(K151,3)="Aug","08",
IF(LEFT(K151,3)="Sep","09",
IF(LEFT(K151,3)="Oct","10",
IF(LEFT(K151,3)="Nov","11",
IF(LEFT(K151,3)="Dec","12","01"))))))))))))</f>
        <v>1733-07</v>
      </c>
      <c r="N151" s="34" t="s">
        <v>3961</v>
      </c>
      <c r="O151" s="8" t="s">
        <v>3959</v>
      </c>
      <c r="P151" s="8" t="s">
        <v>136</v>
      </c>
      <c r="Q151" s="8">
        <v>23</v>
      </c>
      <c r="R151" s="6" t="s">
        <v>5344</v>
      </c>
      <c r="S151" s="34" t="s">
        <v>1561</v>
      </c>
      <c r="T151" s="34" t="str">
        <f>V151</f>
        <v>Carters Addition</v>
      </c>
      <c r="U151" s="34"/>
      <c r="V151" s="30" t="s">
        <v>8929</v>
      </c>
      <c r="W151" s="30" t="s">
        <v>9777</v>
      </c>
      <c r="X151" s="34"/>
      <c r="Y151" s="26" t="str">
        <f>IFERROR(LEFT(J151, FIND(",",J151)-1),"")</f>
        <v>CARTER</v>
      </c>
      <c r="Z151" s="24" t="s">
        <v>4483</v>
      </c>
      <c r="AA151" s="24" t="str">
        <f>IF(ISBLANK(E151),"","Surveyed "&amp;E151)  &amp; IF(ISBLANK(C151),"", " by " &amp;TRIM(D151)) &amp; IF(ISBLANK(E151),"","; ") &amp; IF(ISBLANK(K151),"","Patented in " &amp; K151)  &amp; IF(ISBLANK(H151),"", " by " &amp; TRIM(I151)) &amp; IF(ISBLANK(Q151),"",IF(Q151=0,""," for " &amp; Q151 &amp; " acres")) &amp; IF(ISBLANK(S151),""," repatented as " &amp; S151) &amp; IF(ISBLANK(R151),"", "; " &amp; R151) &amp; IF(ISBLANK(X151),"", ".  " &amp; X151&amp;".")</f>
        <v>Surveyed 5/10/1732 by Henry Ridgely; Patented in Jul 1733 by Daniel Carter for 23 acres repatented as Mount Hebron; "on the South Side of the Main falls or great branch of Patapsco River", adjoining Maiden's Bower patented for Jane Grey</v>
      </c>
      <c r="AB151" s="52" t="str">
        <f>IF(IFERROR(FIND("-",A151),0)=0,SUBSTITUTE(A151,"'",""),SUBSTITUTE(LEFT(A151,FIND("-",A151)-2),"'",""))</f>
        <v>CARTERS ADDITION</v>
      </c>
      <c r="AC151" s="55" t="str">
        <f>SUBSTITUTE(A151,"'","")</f>
        <v>CARTERS ADDITION</v>
      </c>
      <c r="AD151" s="52" t="str">
        <f>IFERROR(VLOOKUP(A151,MapGrantsTbl[], 5, FALSE),"")</f>
        <v>1732</v>
      </c>
      <c r="AE151" s="52" t="str">
        <f>IF(L151=AD151,"Y", IF(LEFT(AD151,1)&lt;&gt;"1","","N"))</f>
        <v>N</v>
      </c>
      <c r="AF151" s="52" t="str">
        <f>IFERROR(VLOOKUP(A151,MapGrantsTbl[], 3, FALSE),"")</f>
        <v>Surveyed 5/10/1732 by Henry Ridgely; Patented in Jul 1733 by Daniel Carter for 23 acres repatented as Mount Hebron; "on the South Side of the Main falls or great branch of Patapsco River", adjoining Maiden's Bower patented for Jane Grey</v>
      </c>
      <c r="AG151" s="52" t="str">
        <f>IF(AA151=AF151,"Y", IF(LEN(LEFT(AF151,4))&lt;&gt;4,"","N"))</f>
        <v>Y</v>
      </c>
      <c r="AH151" s="52" t="s">
        <v>11989</v>
      </c>
      <c r="AI151" s="52" t="s">
        <v>9154</v>
      </c>
      <c r="AJ151" s="52" t="s">
        <v>9779</v>
      </c>
      <c r="AK151" s="52"/>
      <c r="AL151" s="71">
        <v>-3</v>
      </c>
      <c r="AM151" s="71">
        <f>IFERROR(VLOOKUP(A151,Platted[],2,FALSE),"")</f>
        <v>657</v>
      </c>
      <c r="AN151" s="52"/>
      <c r="AO151" s="52"/>
      <c r="AP151" s="52"/>
      <c r="AQ151" s="52" t="str">
        <f>IFERROR(VLOOKUP(A151,MapGrantsTbl[], 5, FALSE),"")</f>
        <v>1732</v>
      </c>
      <c r="AR151" s="52" t="str">
        <f>IF(L151=AQ151,"Y", IF(LEN(LEFT(AQ151,4))&lt;&gt;4,"","N"))</f>
        <v>N</v>
      </c>
      <c r="AS151" s="52" t="str">
        <f>IFERROR(VLOOKUP(A151,MapGrantsTbl[],3, FALSE),"")</f>
        <v>Surveyed 5/10/1732 by Henry Ridgely; Patented in Jul 1733 by Daniel Carter for 23 acres repatented as Mount Hebron; "on the South Side of the Main falls or great branch of Patapsco River", adjoining Maiden's Bower patented for Jane Grey</v>
      </c>
      <c r="AT151" s="52" t="str">
        <f>IF(AA151=AS151,"Y", IF(LEN(LEFT(AS151,4))&lt;&gt;4,"","N"))</f>
        <v>Y</v>
      </c>
      <c r="AU151" s="52" t="str">
        <f>IFERROR(VLOOKUP(A151,MapGrantsTbl[],5, FALSE),"")</f>
        <v>1732</v>
      </c>
      <c r="AV151" s="52" t="str">
        <f>IF(L151=AU151,"Y", IF(LEN(LEFT(AU151,4))&lt;&gt;4,"","N"))</f>
        <v>N</v>
      </c>
    </row>
    <row r="152" spans="1:48" ht="72" x14ac:dyDescent="0.55000000000000004">
      <c r="A152" s="43" t="s">
        <v>8522</v>
      </c>
      <c r="B152" s="13" t="str">
        <f>IFERROR(VLOOKUP(A152,MapGrantsTbl[Short Name], 1, FALSE),IFERROR(VLOOKUP(A152,MapGrantsTbl[Other Map Grant Name],1,FALSE),""))</f>
        <v>CARTERS ROCK</v>
      </c>
      <c r="C152" s="13" t="s">
        <v>4105</v>
      </c>
      <c r="D152" s="13" t="str">
        <f>IF(ISBLANK(C152),"",IFERROR(RIGHT(C152,LEN(C152)-FIND(",",C152)) &amp; " " &amp; LEFT(C152,1) &amp; LOWER(MID(C152,2, FIND(",",C152)-2)),""))</f>
        <v xml:space="preserve"> Henry Ridgely</v>
      </c>
      <c r="E152" s="81" t="s">
        <v>9720</v>
      </c>
      <c r="F152" s="81" t="str">
        <f>RIGHT(E152,4)</f>
        <v>1730</v>
      </c>
      <c r="G152" s="81" t="str">
        <f>IF(ISBLANK(E152),"",F152&amp;"-"&amp;RIGHT("00" &amp; SUBSTITUTE(LEFT(E152,2),"/",""),2))</f>
        <v>1730-04</v>
      </c>
      <c r="H152" s="13" t="s">
        <v>3579</v>
      </c>
      <c r="I152" s="13" t="str">
        <f>IFERROR(RIGHT(H152,LEN(H152)-FIND(",",H152)) &amp; " " &amp; LEFT(H152,1) &amp; LOWER(MID(H152,2, FIND(",",H152)-2)),"")</f>
        <v xml:space="preserve"> Daniel  Carter</v>
      </c>
      <c r="J152" s="29" t="str">
        <f>H152</f>
        <v xml:space="preserve">CARTER, Daniel </v>
      </c>
      <c r="K152" s="13" t="s">
        <v>4941</v>
      </c>
      <c r="L152" s="15" t="str">
        <f>RIGHT(K152,4)</f>
        <v>1733</v>
      </c>
      <c r="M152" s="147" t="str">
        <f>IF(ISBLANK(K152),"",L152&amp;"-"&amp;
IF(LEFT(K152,3)="Feb","02",
IF(LEFT(K152,3)="Mar","03",
IF(LEFT(K152,3)="Apr","04",
IF(LEFT(K152,3)="May","05",
IF(LEFT(K152,3)="Jun","06",
IF(LEFT(K152,3)="Jul","07",
IF(LEFT(K152,3)="Aug","08",
IF(LEFT(K152,3)="Sep","09",
IF(LEFT(K152,3)="Oct","10",
IF(LEFT(K152,3)="Nov","11",
IF(LEFT(K152,3)="Dec","12","01"))))))))))))</f>
        <v>1733-07</v>
      </c>
      <c r="N152" s="34" t="s">
        <v>3961</v>
      </c>
      <c r="O152" s="8" t="s">
        <v>3959</v>
      </c>
      <c r="P152" s="10" t="s">
        <v>136</v>
      </c>
      <c r="Q152" s="8">
        <v>100</v>
      </c>
      <c r="R152" s="13" t="s">
        <v>5345</v>
      </c>
      <c r="S152" s="34" t="s">
        <v>7525</v>
      </c>
      <c r="T152" s="26" t="str">
        <f>V152</f>
        <v>Carters Rock</v>
      </c>
      <c r="U152" s="26"/>
      <c r="V152" s="35" t="s">
        <v>8930</v>
      </c>
      <c r="W152" s="35" t="s">
        <v>9739</v>
      </c>
      <c r="X152" s="34"/>
      <c r="Y152" s="25" t="str">
        <f>IFERROR(LEFT(J152, FIND(",",J152)-1),"")</f>
        <v>CARTER</v>
      </c>
      <c r="Z152" s="25"/>
      <c r="AA152" s="24" t="str">
        <f>IF(ISBLANK(E152),"","Surveyed "&amp;E152)  &amp; IF(ISBLANK(C152),"", " by " &amp;TRIM(D152)) &amp; IF(ISBLANK(E152),"","; ") &amp; IF(ISBLANK(K152),"","Patented in " &amp; K152)  &amp; IF(ISBLANK(H152),"", " by " &amp; TRIM(I152)) &amp; IF(ISBLANK(Q152),"",IF(Q152=0,""," for " &amp; Q152 &amp; " acres")) &amp; IF(ISBLANK(S152),""," repatented as " &amp; S152) &amp; IF(ISBLANK(R152),"", "; " &amp; R152) &amp; IF(ISBLANK(X152),"", ".  " &amp; X152&amp;".")</f>
        <v>Surveyed 4/8/1730 by Henry Ridgely; Patented in Jul 1733 by Daniel Carter for 100 acres repatented as Todd's Improvement; "on the South Side of the great falls of Patapsco River and near to the land formerly taken up by George Yate"</v>
      </c>
      <c r="AB152" s="52" t="str">
        <f>IF(IFERROR(FIND("-",A152),0)=0,SUBSTITUTE(A152,"'",""),SUBSTITUTE(LEFT(A152,FIND("-",A152)-2),"'",""))</f>
        <v>CARTERS ROCK</v>
      </c>
      <c r="AC152" s="55" t="str">
        <f>SUBSTITUTE(A152,"'","")</f>
        <v>CARTERS ROCK</v>
      </c>
      <c r="AD152" s="52" t="str">
        <f>IFERROR(VLOOKUP(A152,MapGrantsTbl[], 5, FALSE),"")</f>
        <v>1730</v>
      </c>
      <c r="AE152" s="52" t="str">
        <f>IF(L152=AD152,"Y", IF(LEFT(AD152,1)&lt;&gt;"1","","N"))</f>
        <v>N</v>
      </c>
      <c r="AF152" s="52" t="str">
        <f>IFERROR(VLOOKUP(A152,MapGrantsTbl[], 3, FALSE),"")</f>
        <v>Surveyed 4/8/1730 by Henry Ridgely; Patented in Jul 1733 by Daniel Carter for 100 acres repatented as Todd's Improvement; "on the South Side of the great falls of Patapsco River and near to the land formerly taken up by George Yate"</v>
      </c>
      <c r="AG152" s="52" t="str">
        <f>IF(AA152=AF152,"Y", IF(LEN(LEFT(AF152,4))&lt;&gt;4,"","N"))</f>
        <v>Y</v>
      </c>
      <c r="AH152" s="52" t="s">
        <v>11990</v>
      </c>
      <c r="AI152" s="52" t="s">
        <v>9724</v>
      </c>
      <c r="AJ152" s="52" t="s">
        <v>4271</v>
      </c>
      <c r="AK152" s="52"/>
      <c r="AL152" s="71">
        <v>0</v>
      </c>
      <c r="AM152" s="71">
        <f>IFERROR(VLOOKUP(A152,Platted[],2,FALSE),"")</f>
        <v>425</v>
      </c>
      <c r="AN152" s="52"/>
      <c r="AO152" s="52"/>
      <c r="AP152" s="52"/>
      <c r="AQ152" s="52" t="str">
        <f>IFERROR(VLOOKUP(A152,MapGrantsTbl[], 5, FALSE),"")</f>
        <v>1730</v>
      </c>
      <c r="AR152" s="52" t="str">
        <f>IF(L152=AQ152,"Y", IF(LEN(LEFT(AQ152,4))&lt;&gt;4,"","N"))</f>
        <v>N</v>
      </c>
      <c r="AS152" s="52" t="str">
        <f>IFERROR(VLOOKUP(A152,MapGrantsTbl[],3, FALSE),"")</f>
        <v>Surveyed 4/8/1730 by Henry Ridgely; Patented in Jul 1733 by Daniel Carter for 100 acres repatented as Todd's Improvement; "on the South Side of the great falls of Patapsco River and near to the land formerly taken up by George Yate"</v>
      </c>
      <c r="AT152" s="52" t="str">
        <f>IF(AA152=AS152,"Y", IF(LEN(LEFT(AS152,4))&lt;&gt;4,"","N"))</f>
        <v>Y</v>
      </c>
      <c r="AU152" s="52" t="str">
        <f>IFERROR(VLOOKUP(A152,MapGrantsTbl[],5, FALSE),"")</f>
        <v>1730</v>
      </c>
      <c r="AV152" s="52" t="str">
        <f>IF(L152=AU152,"Y", IF(LEN(LEFT(AU152,4))&lt;&gt;4,"","N"))</f>
        <v>N</v>
      </c>
    </row>
    <row r="153" spans="1:48" ht="43.2" x14ac:dyDescent="0.55000000000000004">
      <c r="A153" s="43" t="s">
        <v>8523</v>
      </c>
      <c r="B153" s="6" t="str">
        <f>IFERROR(VLOOKUP(A153,MapGrantsTbl[Short Name], 1, FALSE),IFERROR(VLOOKUP(A153,MapGrantsTbl[Other Map Grant Name],1,FALSE),""))</f>
        <v>CARTERS WHIM</v>
      </c>
      <c r="C153" s="6" t="s">
        <v>5832</v>
      </c>
      <c r="D153" s="6" t="str">
        <f>IF(ISBLANK(C153),"",IFERROR(RIGHT(C153,LEN(C153)-FIND(",",C153)) &amp; " " &amp; LEFT(C153,1) &amp; LOWER(MID(C153,2, FIND(",",C153)-2)),""))</f>
        <v xml:space="preserve"> Philip Jones</v>
      </c>
      <c r="E153" s="81" t="s">
        <v>9761</v>
      </c>
      <c r="F153" s="81" t="str">
        <f>RIGHT(E153,4)</f>
        <v>1727</v>
      </c>
      <c r="G153" s="81" t="str">
        <f>IF(ISBLANK(E153),"",F153&amp;"-"&amp;RIGHT("00" &amp; SUBSTITUTE(LEFT(E153,2),"/",""),2))</f>
        <v>1727-05</v>
      </c>
      <c r="H153" s="6" t="s">
        <v>3579</v>
      </c>
      <c r="I153" s="6" t="str">
        <f>IFERROR(RIGHT(H153,LEN(H153)-FIND(",",H153)) &amp; " " &amp; LEFT(H153,1) &amp; LOWER(MID(H153,2, FIND(",",H153)-2)),"")</f>
        <v xml:space="preserve"> Daniel  Carter</v>
      </c>
      <c r="J153" s="6" t="str">
        <f>H153</f>
        <v xml:space="preserve">CARTER, Daniel </v>
      </c>
      <c r="K153" s="6" t="s">
        <v>5231</v>
      </c>
      <c r="L153" s="8" t="str">
        <f>RIGHT(K153,4)</f>
        <v>1737</v>
      </c>
      <c r="M153" s="146" t="str">
        <f>IF(ISBLANK(K153),"",L153&amp;"-"&amp;
IF(LEFT(K153,3)="Feb","02",
IF(LEFT(K153,3)="Mar","03",
IF(LEFT(K153,3)="Apr","04",
IF(LEFT(K153,3)="May","05",
IF(LEFT(K153,3)="Jun","06",
IF(LEFT(K153,3)="Jul","07",
IF(LEFT(K153,3)="Aug","08",
IF(LEFT(K153,3)="Sep","09",
IF(LEFT(K153,3)="Oct","10",
IF(LEFT(K153,3)="Nov","11",
IF(LEFT(K153,3)="Dec","12","01"))))))))))))</f>
        <v>1737-07</v>
      </c>
      <c r="N153" s="34" t="s">
        <v>5668</v>
      </c>
      <c r="O153" s="8" t="s">
        <v>3959</v>
      </c>
      <c r="P153" s="8" t="s">
        <v>136</v>
      </c>
      <c r="Q153" s="8">
        <v>88</v>
      </c>
      <c r="R153" s="6" t="s">
        <v>5699</v>
      </c>
      <c r="S153" s="34" t="s">
        <v>1561</v>
      </c>
      <c r="T153" s="34" t="str">
        <f>V153</f>
        <v>Carters Whim</v>
      </c>
      <c r="U153" s="34"/>
      <c r="V153" s="35" t="s">
        <v>7983</v>
      </c>
      <c r="W153" s="35" t="s">
        <v>9762</v>
      </c>
      <c r="X153" s="34"/>
      <c r="Y153" s="26" t="str">
        <f>IFERROR(LEFT(J153, FIND(",",J153)-1),"")</f>
        <v>CARTER</v>
      </c>
      <c r="Z153" s="24" t="s">
        <v>4483</v>
      </c>
      <c r="AA153" s="24" t="str">
        <f>IF(ISBLANK(E153),"","Surveyed "&amp;E153)  &amp; IF(ISBLANK(C153),"", " by " &amp;TRIM(D153)) &amp; IF(ISBLANK(E153),"","; ") &amp; IF(ISBLANK(K153),"","Patented in " &amp; K153)  &amp; IF(ISBLANK(H153),"", " by " &amp; TRIM(I153)) &amp; IF(ISBLANK(Q153),"",IF(Q153=0,""," for " &amp; Q153 &amp; " acres")) &amp; IF(ISBLANK(S153),""," repatented as " &amp; S153) &amp; IF(ISBLANK(R153),"", "; " &amp; R153) &amp; IF(ISBLANK(X153),"", ".  " &amp; X153&amp;".")</f>
        <v>Surveyed 5/26/1727 by Philip Jones; Patented in Jul 1737 by Daniel Carter for 88 acres repatented as Mount Hebron; in Baltimore County, adjoining Gray's Bower</v>
      </c>
      <c r="AB153" s="52" t="str">
        <f>IF(IFERROR(FIND("-",A153),0)=0,SUBSTITUTE(A153,"'",""),SUBSTITUTE(LEFT(A153,FIND("-",A153)-2),"'",""))</f>
        <v>CARTERS WHIM</v>
      </c>
      <c r="AC153" s="55" t="str">
        <f>SUBSTITUTE(A153,"'","")</f>
        <v>CARTERS WHIM</v>
      </c>
      <c r="AD153" s="52" t="str">
        <f>IFERROR(VLOOKUP(A153,MapGrantsTbl[], 5, FALSE),"")</f>
        <v>1727</v>
      </c>
      <c r="AE153" s="52" t="str">
        <f>IF(L153=AD153,"Y", IF(LEFT(AD153,1)&lt;&gt;"1","","N"))</f>
        <v>N</v>
      </c>
      <c r="AF153" s="52" t="str">
        <f>IFERROR(VLOOKUP(A153,MapGrantsTbl[], 3, FALSE),"")</f>
        <v>Surveyed 5/26/1727 by Philip Jones; Patented in Jul 1737 by Daniel Carter for 88 acres repatented as Mount Hebron; in Baltimore County, adjoining Gray's Bower</v>
      </c>
      <c r="AG153" s="52" t="str">
        <f>IF(AA153=AF153,"Y", IF(LEN(LEFT(AF153,4))&lt;&gt;4,"","N"))</f>
        <v>Y</v>
      </c>
      <c r="AH153" s="52" t="s">
        <v>11989</v>
      </c>
      <c r="AI153" s="52" t="s">
        <v>9154</v>
      </c>
      <c r="AJ153" s="52" t="s">
        <v>9779</v>
      </c>
      <c r="AK153" s="52"/>
      <c r="AL153" s="71">
        <v>-6</v>
      </c>
      <c r="AM153" s="71">
        <f>IFERROR(VLOOKUP(A153,Platted[],2,FALSE),"")</f>
        <v>483</v>
      </c>
      <c r="AN153" s="52"/>
      <c r="AO153" s="52"/>
      <c r="AP153" s="52"/>
      <c r="AQ153" s="52" t="str">
        <f>IFERROR(VLOOKUP(A153,MapGrantsTbl[], 5, FALSE),"")</f>
        <v>1727</v>
      </c>
      <c r="AR153" s="52" t="str">
        <f>IF(L153=AQ153,"Y", IF(LEN(LEFT(AQ153,4))&lt;&gt;4,"","N"))</f>
        <v>N</v>
      </c>
      <c r="AS153" s="52" t="str">
        <f>IFERROR(VLOOKUP(A153,MapGrantsTbl[],3, FALSE),"")</f>
        <v>Surveyed 5/26/1727 by Philip Jones; Patented in Jul 1737 by Daniel Carter for 88 acres repatented as Mount Hebron; in Baltimore County, adjoining Gray's Bower</v>
      </c>
      <c r="AT153" s="52" t="str">
        <f>IF(AA153=AS153,"Y", IF(LEN(LEFT(AS153,4))&lt;&gt;4,"","N"))</f>
        <v>Y</v>
      </c>
      <c r="AU153" s="52" t="str">
        <f>IFERROR(VLOOKUP(A153,MapGrantsTbl[],5, FALSE),"")</f>
        <v>1727</v>
      </c>
      <c r="AV153" s="52" t="str">
        <f>IF(L153=AU153,"Y", IF(LEN(LEFT(AU153,4))&lt;&gt;4,"","N"))</f>
        <v>N</v>
      </c>
    </row>
    <row r="154" spans="1:48" ht="57.6" x14ac:dyDescent="0.55000000000000004">
      <c r="A154" s="43" t="s">
        <v>6984</v>
      </c>
      <c r="B154" s="31" t="str">
        <f>IFERROR(VLOOKUP(A154,MapGrantsTbl[Short Name], 1, FALSE),IFERROR(VLOOKUP(A154,MapGrantsTbl[Other Map Grant Name],1,FALSE),""))</f>
        <v>CATCH AS CATCH CAN</v>
      </c>
      <c r="C154" s="6" t="s">
        <v>4926</v>
      </c>
      <c r="D154" s="6" t="str">
        <f>IF(ISBLANK(C154),"",IFERROR(RIGHT(C154,LEN(C154)-FIND(",",C154)) &amp; " " &amp; LEFT(C154,1) &amp; LOWER(MID(C154,2, FIND(",",C154)-2)),""))</f>
        <v xml:space="preserve"> Joshua Griffith</v>
      </c>
      <c r="E154" s="81" t="s">
        <v>11139</v>
      </c>
      <c r="F154" s="81" t="str">
        <f>RIGHT(E154,4)</f>
        <v>1762</v>
      </c>
      <c r="G154" s="81" t="str">
        <f>IF(ISBLANK(E154),"",F154&amp;"-"&amp;RIGHT("00" &amp; SUBSTITUTE(LEFT(E154,2),"/",""),2))</f>
        <v>1762-03</v>
      </c>
      <c r="H154" s="6" t="s">
        <v>3592</v>
      </c>
      <c r="I154" s="6" t="str">
        <f>IFERROR(RIGHT(H154,LEN(H154)-FIND(",",H154)) &amp; " " &amp; LEFT(H154,1) &amp; LOWER(MID(H154,2, FIND(",",H154)-2)),"")</f>
        <v xml:space="preserve"> Joseph  Hobbs</v>
      </c>
      <c r="J154" s="31" t="str">
        <f>H154</f>
        <v xml:space="preserve">HOBBS, Joseph </v>
      </c>
      <c r="K154" s="6" t="s">
        <v>5928</v>
      </c>
      <c r="L154" s="32" t="str">
        <f>RIGHT(K154,4)</f>
        <v>1762</v>
      </c>
      <c r="M154" s="146" t="str">
        <f>IF(ISBLANK(K154),"",L154&amp;"-"&amp;
IF(LEFT(K154,3)="Feb","02",
IF(LEFT(K154,3)="Mar","03",
IF(LEFT(K154,3)="Apr","04",
IF(LEFT(K154,3)="May","05",
IF(LEFT(K154,3)="Jun","06",
IF(LEFT(K154,3)="Jul","07",
IF(LEFT(K154,3)="Aug","08",
IF(LEFT(K154,3)="Sep","09",
IF(LEFT(K154,3)="Oct","10",
IF(LEFT(K154,3)="Nov","11",
IF(LEFT(K154,3)="Dec","12","01"))))))))))))</f>
        <v>1762-03</v>
      </c>
      <c r="N154" s="34" t="s">
        <v>3961</v>
      </c>
      <c r="O154" s="8" t="s">
        <v>3959</v>
      </c>
      <c r="P154" s="8" t="s">
        <v>136</v>
      </c>
      <c r="Q154" s="8">
        <v>60</v>
      </c>
      <c r="R154" s="6" t="s">
        <v>6986</v>
      </c>
      <c r="S154" s="34" t="s">
        <v>7035</v>
      </c>
      <c r="T154" s="33" t="str">
        <f>V154</f>
        <v>Catch As Catch Can</v>
      </c>
      <c r="U154" s="34"/>
      <c r="V154" s="35" t="s">
        <v>6985</v>
      </c>
      <c r="W154" s="35" t="s">
        <v>11140</v>
      </c>
      <c r="X154" s="34"/>
      <c r="Y154" s="33" t="str">
        <f>IFERROR(LEFT(J154, FIND(",",J154)-1),"")</f>
        <v>HOBBS</v>
      </c>
      <c r="Z154" s="33"/>
      <c r="AA154" s="33" t="str">
        <f>IF(ISBLANK(E154),"","Surveyed "&amp;E154)  &amp; IF(ISBLANK(C154),"", " by " &amp;TRIM(D154)) &amp; IF(ISBLANK(E154),"","; ") &amp; IF(ISBLANK(K154),"","Patented in " &amp; K154)  &amp; IF(ISBLANK(H154),"", " by " &amp; TRIM(I154)) &amp; IF(ISBLANK(Q154),"",IF(Q154=0,""," for " &amp; Q154 &amp; " acres")) &amp; IF(ISBLANK(S154),""," repatented as " &amp; S154) &amp; IF(ISBLANK(R154),"", "; " &amp; R154) &amp; IF(ISBLANK(X154),"", ".  " &amp; X154&amp;".")</f>
        <v>Surveyed 3/5/1762 by Joshua Griffith; Patented in Mar 1762 by Joseph Hobbs for 60 acres repatented as What's Left - Hobbs; starting "on a point and near to the main draft of the Middle River of Patuxent"</v>
      </c>
      <c r="AB154" s="33" t="str">
        <f>IF(IFERROR(FIND("-",A154),0)=0,SUBSTITUTE(A154,"'",""),SUBSTITUTE(LEFT(A154,FIND("-",A154)-2),"'",""))</f>
        <v>CATCH AS CATCH CAN</v>
      </c>
      <c r="AC154" s="33" t="str">
        <f>SUBSTITUTE(A154,"'","")</f>
        <v>CATCH AS CATCH CAN</v>
      </c>
      <c r="AD154" s="33" t="str">
        <f>IFERROR(VLOOKUP(A154,MapGrantsTbl[], 5, FALSE),"")</f>
        <v>1762</v>
      </c>
      <c r="AE154" s="33" t="str">
        <f>IF(L154=AD154,"Y", IF(LEFT(AD154,1)&lt;&gt;"1","","N"))</f>
        <v>Y</v>
      </c>
      <c r="AF154" s="33" t="str">
        <f>IFERROR(VLOOKUP(A154,MapGrantsTbl[], 3, FALSE),"")</f>
        <v>Surveyed 3/5/1762 by Joshua Griffith; Patented in Mar 1762 by Joseph Hobbs for 60 acres repatented as What's Left - Hobbs; starting "on a point and near to the main draft of the Middle River of Patuxent"</v>
      </c>
      <c r="AG154" s="33" t="str">
        <f>IF(AA154=AF154,"Y", IF(LEN(LEFT(AF154,4))&lt;&gt;4,"","N"))</f>
        <v>Y</v>
      </c>
      <c r="AH154" s="33" t="s">
        <v>234</v>
      </c>
      <c r="AI154" s="33"/>
      <c r="AJ154" s="52"/>
      <c r="AK154" s="52"/>
      <c r="AL154" s="71"/>
      <c r="AM154" s="71">
        <f>IFERROR(VLOOKUP(A154,Platted[],2,FALSE),"")</f>
        <v>519</v>
      </c>
      <c r="AN154" s="52"/>
      <c r="AO154" s="52"/>
      <c r="AP154" s="52"/>
      <c r="AQ154" s="52" t="str">
        <f>IFERROR(VLOOKUP(A154,MapGrantsTbl[], 5, FALSE),"")</f>
        <v>1762</v>
      </c>
      <c r="AR154" s="52" t="str">
        <f>IF(L154=AQ154,"Y", IF(LEN(LEFT(AQ154,4))&lt;&gt;4,"","N"))</f>
        <v>Y</v>
      </c>
      <c r="AS154" s="52" t="str">
        <f>IFERROR(VLOOKUP(A154,MapGrantsTbl[],3, FALSE),"")</f>
        <v>Surveyed 3/5/1762 by Joshua Griffith; Patented in Mar 1762 by Joseph Hobbs for 60 acres repatented as What's Left - Hobbs; starting "on a point and near to the main draft of the Middle River of Patuxent"</v>
      </c>
      <c r="AT154" s="52" t="str">
        <f>IF(AA154=AS154,"Y", IF(LEN(LEFT(AS154,4))&lt;&gt;4,"","N"))</f>
        <v>Y</v>
      </c>
      <c r="AU154" s="52" t="str">
        <f>IFERROR(VLOOKUP(A154,MapGrantsTbl[],5, FALSE),"")</f>
        <v>1762</v>
      </c>
      <c r="AV154" s="52" t="str">
        <f>IF(L154=AU154,"Y", IF(LEN(LEFT(AU154,4))&lt;&gt;4,"","N"))</f>
        <v>Y</v>
      </c>
    </row>
    <row r="155" spans="1:48" ht="100.8" x14ac:dyDescent="0.55000000000000004">
      <c r="A155" s="43" t="s">
        <v>5701</v>
      </c>
      <c r="B155" s="47" t="str">
        <f>IFERROR(VLOOKUP(A155,MapGrantsTbl[Short Name], 1, FALSE),IFERROR(VLOOKUP(A155,MapGrantsTbl[Other Map Grant Name],1,FALSE),""))</f>
        <v>CHAMPION FORREST</v>
      </c>
      <c r="C155" s="46" t="s">
        <v>5832</v>
      </c>
      <c r="D155" s="46" t="str">
        <f>IF(ISBLANK(C155),"",IFERROR(RIGHT(C155,LEN(C155)-FIND(",",C155)) &amp; " " &amp; LEFT(C155,1) &amp; LOWER(MID(C155,2, FIND(",",C155)-2)),""))</f>
        <v xml:space="preserve"> Philip Jones</v>
      </c>
      <c r="E155" s="81" t="s">
        <v>11096</v>
      </c>
      <c r="F155" s="82" t="str">
        <f>RIGHT(E155,4)</f>
        <v>1727</v>
      </c>
      <c r="G155" s="82" t="str">
        <f>IF(ISBLANK(E155),"",F155&amp;"-"&amp;RIGHT("00" &amp; SUBSTITUTE(LEFT(E155,2),"/",""),2))</f>
        <v>1727-05</v>
      </c>
      <c r="H155" s="46" t="s">
        <v>3624</v>
      </c>
      <c r="I155" s="46" t="str">
        <f>IFERROR(RIGHT(H155,LEN(H155)-FIND(",",H155)) &amp; " " &amp; LEFT(H155,1) &amp; LOWER(MID(H155,2, FIND(",",H155)-2)),"")</f>
        <v xml:space="preserve"> Philip  Hammond</v>
      </c>
      <c r="J155" s="47" t="str">
        <f>H155</f>
        <v xml:space="preserve">HAMMOND, Philip </v>
      </c>
      <c r="K155" s="46" t="s">
        <v>5704</v>
      </c>
      <c r="L155" s="42" t="str">
        <f>RIGHT(K155,4)</f>
        <v>1730</v>
      </c>
      <c r="M155" s="143" t="str">
        <f>IF(ISBLANK(K155),"",L155&amp;"-"&amp;
IF(LEFT(K155,3)="Feb","02",
IF(LEFT(K155,3)="Mar","03",
IF(LEFT(K155,3)="Apr","04",
IF(LEFT(K155,3)="May","05",
IF(LEFT(K155,3)="Jun","06",
IF(LEFT(K155,3)="Jul","07",
IF(LEFT(K155,3)="Aug","08",
IF(LEFT(K155,3)="Sep","09",
IF(LEFT(K155,3)="Oct","10",
IF(LEFT(K155,3)="Nov","11",
IF(LEFT(K155,3)="Dec","12","01"))))))))))))</f>
        <v>1730-04</v>
      </c>
      <c r="N155" s="44" t="s">
        <v>5668</v>
      </c>
      <c r="O155" s="43" t="s">
        <v>3959</v>
      </c>
      <c r="P155" s="43" t="s">
        <v>3970</v>
      </c>
      <c r="Q155" s="8">
        <v>663</v>
      </c>
      <c r="R155" s="6" t="s">
        <v>11102</v>
      </c>
      <c r="S155" s="44"/>
      <c r="T155" s="44" t="str">
        <f>V155</f>
        <v>Champion Forrest</v>
      </c>
      <c r="U155" s="34" t="s">
        <v>11097</v>
      </c>
      <c r="V155" s="35" t="s">
        <v>5833</v>
      </c>
      <c r="W155" s="35" t="s">
        <v>11098</v>
      </c>
      <c r="X155" s="34"/>
      <c r="Y155" s="45" t="str">
        <f>IFERROR(LEFT(J155, FIND(",",J155)-1),"")</f>
        <v>HAMMOND</v>
      </c>
      <c r="Z155" s="45"/>
      <c r="AA155" s="24" t="str">
        <f>IF(ISBLANK(E155),"","Surveyed "&amp;E155)  &amp; IF(ISBLANK(C155),"", " by " &amp;TRIM(D155)) &amp; IF(ISBLANK(E155),"","; ") &amp; IF(ISBLANK(K155),"","Patented in " &amp; K155)  &amp; IF(ISBLANK(H155),"", " by " &amp; TRIM(I155)) &amp; IF(ISBLANK(Q155),"",IF(Q155=0,""," for " &amp; Q155 &amp; " acres")) &amp; IF(ISBLANK(S155),""," repatented as " &amp; S155) &amp; IF(ISBLANK(R155),"", "; " &amp; R155) &amp; IF(ISBLANK(X155),"", ".  " &amp; X155&amp;".")</f>
        <v>Surveyed 5/17/1727 by Philip Jones; Patented in Apr 1730 by Philip Hammond for 663 acres; Resurvey of Dorsey's Grove in Baltimore County "between the drafts of Patuxent and Patapsco River" beginning at "a ridge on the west side of the present Elk Ridge road about 20 yards thor[sic] from and about two hundred yards within the division line of Baltimore and Anarundell Cty"</v>
      </c>
      <c r="AB155" s="52" t="str">
        <f>IF(IFERROR(FIND("-",A155),0)=0,SUBSTITUTE(A155,"'",""),SUBSTITUTE(LEFT(A155,FIND("-",A155)-2),"'",""))</f>
        <v>CHAMPION FORREST</v>
      </c>
      <c r="AC155" s="55" t="str">
        <f>SUBSTITUTE(A155,"'","")</f>
        <v>CHAMPION FORREST</v>
      </c>
      <c r="AD155" s="52" t="str">
        <f>IFERROR(VLOOKUP(A155,MapGrantsTbl[], 5, FALSE),"")</f>
        <v>1727</v>
      </c>
      <c r="AE155" s="52" t="str">
        <f>IF(L155=AD155,"Y", IF(LEFT(AD155,1)&lt;&gt;"1","","N"))</f>
        <v>N</v>
      </c>
      <c r="AF155" s="52" t="str">
        <f>IFERROR(VLOOKUP(A155,MapGrantsTbl[], 3, FALSE),"")</f>
        <v>Surveyed 5/17/1727 by Philip Jones; Patented in Apr 1730 by Philip Hammond for 663 acres; Resurvey of Dorsey's Grove in Baltimore County "between the drafts of Patuxent and Patapsco River" beginning at "a ridge on the west side of the present Elk Ridge road about 20 yards thor[sic] from and about two hundred yards within the division line of Baltimore and Anarundell Cty"</v>
      </c>
      <c r="AG155" s="52" t="str">
        <f>IF(AA155=AF155,"Y", IF(LEN(LEFT(AF155,4))&lt;&gt;4,"","N"))</f>
        <v>Y</v>
      </c>
      <c r="AH155" s="52" t="s">
        <v>90</v>
      </c>
      <c r="AI155" s="52"/>
      <c r="AJ155" s="71"/>
      <c r="AK155" s="71"/>
      <c r="AL155" s="71"/>
      <c r="AM155" s="71">
        <f>IFERROR(VLOOKUP(A155,Platted[],2,FALSE),"")</f>
        <v>115</v>
      </c>
      <c r="AN155" s="52"/>
      <c r="AO155" s="52"/>
      <c r="AP155" s="52"/>
      <c r="AQ155" s="52" t="str">
        <f>IFERROR(VLOOKUP(A155,MapGrantsTbl[], 5, FALSE),"")</f>
        <v>1727</v>
      </c>
      <c r="AR155" s="52" t="str">
        <f>IF(L155=AQ155,"Y", IF(LEN(LEFT(AQ155,4))&lt;&gt;4,"","N"))</f>
        <v>N</v>
      </c>
      <c r="AS155" s="52" t="str">
        <f>IFERROR(VLOOKUP(A155,MapGrantsTbl[],3, FALSE),"")</f>
        <v>Surveyed 5/17/1727 by Philip Jones; Patented in Apr 1730 by Philip Hammond for 663 acres; Resurvey of Dorsey's Grove in Baltimore County "between the drafts of Patuxent and Patapsco River" beginning at "a ridge on the west side of the present Elk Ridge road about 20 yards thor[sic] from and about two hundred yards within the division line of Baltimore and Anarundell Cty"</v>
      </c>
      <c r="AT155" s="52" t="str">
        <f>IF(AA155=AS155,"Y", IF(LEN(LEFT(AS155,4))&lt;&gt;4,"","N"))</f>
        <v>Y</v>
      </c>
      <c r="AU155" s="52" t="str">
        <f>IFERROR(VLOOKUP(A155,MapGrantsTbl[],5, FALSE),"")</f>
        <v>1727</v>
      </c>
      <c r="AV155" s="52" t="str">
        <f>IF(L155=AU155,"Y", IF(LEN(LEFT(AU155,4))&lt;&gt;4,"","N"))</f>
        <v>N</v>
      </c>
    </row>
    <row r="156" spans="1:48" ht="43.2" x14ac:dyDescent="0.55000000000000004">
      <c r="A156" s="43" t="s">
        <v>5616</v>
      </c>
      <c r="B156" s="6" t="str">
        <f>IFERROR(VLOOKUP(A156,MapGrantsTbl[Short Name], 1, FALSE),IFERROR(VLOOKUP(A156,MapGrantsTbl[Other Map Grant Name],1,FALSE),""))</f>
        <v>CHANCE - CARROLL</v>
      </c>
      <c r="C156" s="6"/>
      <c r="D156" s="6" t="str">
        <f>IF(ISBLANK(C156),"",IFERROR(RIGHT(C156,LEN(C156)-FIND(",",C156)) &amp; " " &amp; LEFT(C156,1) &amp; LOWER(MID(C156,2, FIND(",",C156)-2)),""))</f>
        <v/>
      </c>
      <c r="E156" s="81"/>
      <c r="F156" s="81" t="str">
        <f>RIGHT(E156,4)</f>
        <v/>
      </c>
      <c r="G156" s="81" t="str">
        <f>IF(ISBLANK(E156),"",F156&amp;"-"&amp;RIGHT("00" &amp; SUBSTITUTE(LEFT(E156,2),"/",""),2))</f>
        <v/>
      </c>
      <c r="H156" s="6" t="s">
        <v>3545</v>
      </c>
      <c r="I156" s="6" t="str">
        <f>IFERROR(RIGHT(H156,LEN(H156)-FIND(",",H156)) &amp; " " &amp; LEFT(H156,1) &amp; LOWER(MID(H156,2, FIND(",",H156)-2)),"")</f>
        <v xml:space="preserve"> Charles  Carroll</v>
      </c>
      <c r="J156" s="6" t="str">
        <f>H156</f>
        <v xml:space="preserve">CARROLL, Charles </v>
      </c>
      <c r="K156" s="6" t="s">
        <v>5201</v>
      </c>
      <c r="L156" s="8" t="str">
        <f>RIGHT(K156,4)</f>
        <v>1709</v>
      </c>
      <c r="M156" s="146" t="str">
        <f>IF(ISBLANK(K156),"",L156&amp;"-"&amp;
IF(LEFT(K156,3)="Feb","02",
IF(LEFT(K156,3)="Mar","03",
IF(LEFT(K156,3)="Apr","04",
IF(LEFT(K156,3)="May","05",
IF(LEFT(K156,3)="Jun","06",
IF(LEFT(K156,3)="Jul","07",
IF(LEFT(K156,3)="Aug","08",
IF(LEFT(K156,3)="Sep","09",
IF(LEFT(K156,3)="Oct","10",
IF(LEFT(K156,3)="Nov","11",
IF(LEFT(K156,3)="Dec","12","01"))))))))))))</f>
        <v>1709-09</v>
      </c>
      <c r="N156" s="34" t="s">
        <v>3961</v>
      </c>
      <c r="O156" s="8" t="s">
        <v>3959</v>
      </c>
      <c r="P156" s="8" t="s">
        <v>136</v>
      </c>
      <c r="Q156" s="8">
        <v>969</v>
      </c>
      <c r="R156" s="6"/>
      <c r="S156" s="34" t="s">
        <v>4872</v>
      </c>
      <c r="T156" s="34" t="s">
        <v>5617</v>
      </c>
      <c r="U156" s="34"/>
      <c r="V156" s="24" t="s">
        <v>5836</v>
      </c>
      <c r="W156" s="24"/>
      <c r="X156" s="34"/>
      <c r="Y156" s="26" t="str">
        <f>IFERROR(LEFT(J156, FIND(",",J156)-1),"")</f>
        <v>CARROLL</v>
      </c>
      <c r="Z156" s="24" t="s">
        <v>4452</v>
      </c>
      <c r="AA156" s="24" t="str">
        <f>IF(ISBLANK(E156),"","Surveyed "&amp;E156)  &amp; IF(ISBLANK(C156),"", " by " &amp;TRIM(D156)) &amp; IF(ISBLANK(E156),"","; ") &amp; IF(ISBLANK(K156),"","Patented in " &amp; K156)  &amp; IF(ISBLANK(H156),"", " by " &amp; TRIM(I156)) &amp; IF(ISBLANK(Q156),"",IF(Q156=0,""," for " &amp; Q156 &amp; " acres")) &amp; IF(ISBLANK(S156),""," repatented as " &amp; S156) &amp; IF(ISBLANK(R156),"", "; " &amp; R156) &amp; IF(ISBLANK(X156),"", ".  " &amp; X156&amp;".")</f>
        <v>Patented in Sep 1709 by Charles Carroll for 969 acres repatented as Chance (Resurveyed)</v>
      </c>
      <c r="AB156" s="52" t="str">
        <f>IF(IFERROR(FIND("-",A156),0)=0,SUBSTITUTE(A156,"'",""),SUBSTITUTE(LEFT(A156,FIND("-",A156)-2),"'",""))</f>
        <v>CHANCE</v>
      </c>
      <c r="AC156" s="55" t="str">
        <f>SUBSTITUTE(A156,"'","")</f>
        <v>CHANCE - Carroll</v>
      </c>
      <c r="AD156" s="52" t="str">
        <f>IFERROR(VLOOKUP(A156,MapGrantsTbl[], 5, FALSE),"")</f>
        <v>1709</v>
      </c>
      <c r="AE156" s="52" t="str">
        <f>IF(L156=AD156,"Y", IF(LEFT(AD156,1)&lt;&gt;"1","","N"))</f>
        <v>Y</v>
      </c>
      <c r="AF156" s="52" t="str">
        <f>IFERROR(VLOOKUP(A156,MapGrantsTbl[], 3, FALSE),"")</f>
        <v>Patented in Sep 1709 by Charles Carroll for 969 acres repatented as Chance (Resurveyed)</v>
      </c>
      <c r="AG156" s="52" t="str">
        <f>IF(AA156=AF156,"Y", IF(LEN(LEFT(AF156,4))&lt;&gt;4,"","N"))</f>
        <v>Y</v>
      </c>
      <c r="AH156" s="52" t="s">
        <v>11989</v>
      </c>
      <c r="AI156" s="52"/>
      <c r="AJ156" s="71"/>
      <c r="AK156" s="71"/>
      <c r="AL156" s="71"/>
      <c r="AM156" s="71" t="str">
        <f>IFERROR(VLOOKUP(A156,Platted[],2,FALSE),"")</f>
        <v/>
      </c>
      <c r="AN156" s="52"/>
      <c r="AO156" s="52"/>
      <c r="AP156" s="52"/>
      <c r="AQ156" s="52" t="str">
        <f>IFERROR(VLOOKUP(A156,MapGrantsTbl[], 5, FALSE),"")</f>
        <v>1709</v>
      </c>
      <c r="AR156" s="52" t="str">
        <f>IF(L156=AQ156,"Y", IF(LEN(LEFT(AQ156,4))&lt;&gt;4,"","N"))</f>
        <v>Y</v>
      </c>
      <c r="AS156" s="52" t="str">
        <f>IFERROR(VLOOKUP(A156,MapGrantsTbl[],3, FALSE),"")</f>
        <v>Patented in Sep 1709 by Charles Carroll for 969 acres repatented as Chance (Resurveyed)</v>
      </c>
      <c r="AT156" s="52" t="str">
        <f>IF(AA156=AS156,"Y", IF(LEN(LEFT(AS156,4))&lt;&gt;4,"","N"))</f>
        <v>Y</v>
      </c>
      <c r="AU156" s="52" t="str">
        <f>IFERROR(VLOOKUP(A156,MapGrantsTbl[],5, FALSE),"")</f>
        <v>1709</v>
      </c>
      <c r="AV156" s="52" t="str">
        <f>IF(L156=AU156,"Y", IF(LEN(LEFT(AU156,4))&lt;&gt;4,"","N"))</f>
        <v>Y</v>
      </c>
    </row>
    <row r="157" spans="1:48" ht="57.6" x14ac:dyDescent="0.55000000000000004">
      <c r="A157" s="8" t="s">
        <v>8781</v>
      </c>
      <c r="B157" s="6" t="str">
        <f>IFERROR(VLOOKUP(A157,MapGrantsTbl[Short Name], 1, FALSE),IFERROR(VLOOKUP(A157,MapGrantsTbl[Other Map Grant Name],1,FALSE),""))</f>
        <v>CHANCE - CARROLL RESURVEYED</v>
      </c>
      <c r="C157" s="13" t="s">
        <v>4916</v>
      </c>
      <c r="D157" s="13" t="str">
        <f>IF(ISBLANK(C157),"",IFERROR(RIGHT(C157,LEN(C157)-FIND(",",C157)) &amp; " " &amp; LEFT(C157,1) &amp; LOWER(MID(C157,2, FIND(",",C157)-2)),""))</f>
        <v xml:space="preserve"> William Cromwell</v>
      </c>
      <c r="E157" s="81" t="s">
        <v>10917</v>
      </c>
      <c r="F157" s="83" t="str">
        <f>RIGHT(E157,4)</f>
        <v>1743</v>
      </c>
      <c r="G157" s="83" t="str">
        <f>IF(ISBLANK(E157),"",F157&amp;"-"&amp;RIGHT("00" &amp; SUBSTITUTE(LEFT(E157,2),"/",""),2))</f>
        <v>1743-06</v>
      </c>
      <c r="H157" s="13" t="s">
        <v>3545</v>
      </c>
      <c r="I157" s="13" t="str">
        <f>IFERROR(RIGHT(H157,LEN(H157)-FIND(",",H157)) &amp; " " &amp; LEFT(H157,1) &amp; LOWER(MID(H157,2, FIND(",",H157)-2)),"")</f>
        <v xml:space="preserve"> Charles  Carroll</v>
      </c>
      <c r="J157" s="29" t="str">
        <f>H157</f>
        <v xml:space="preserve">CARROLL, Charles </v>
      </c>
      <c r="K157" s="13" t="s">
        <v>4873</v>
      </c>
      <c r="L157" s="15" t="str">
        <f>RIGHT(K157,4)</f>
        <v>1743</v>
      </c>
      <c r="M157" s="147" t="str">
        <f>IF(ISBLANK(K157),"",L157&amp;"-"&amp;
IF(LEFT(K157,3)="Feb","02",
IF(LEFT(K157,3)="Mar","03",
IF(LEFT(K157,3)="Apr","04",
IF(LEFT(K157,3)="May","05",
IF(LEFT(K157,3)="Jun","06",
IF(LEFT(K157,3)="Jul","07",
IF(LEFT(K157,3)="Aug","08",
IF(LEFT(K157,3)="Sep","09",
IF(LEFT(K157,3)="Oct","10",
IF(LEFT(K157,3)="Nov","11",
IF(LEFT(K157,3)="Dec","12","01"))))))))))))</f>
        <v>1743-12</v>
      </c>
      <c r="N157" s="34" t="s">
        <v>3961</v>
      </c>
      <c r="O157" s="10" t="s">
        <v>3959</v>
      </c>
      <c r="P157" s="10" t="s">
        <v>3970</v>
      </c>
      <c r="Q157" s="8">
        <v>1425</v>
      </c>
      <c r="R157" s="13" t="s">
        <v>5932</v>
      </c>
      <c r="S157" s="26"/>
      <c r="T157" s="34" t="s">
        <v>5617</v>
      </c>
      <c r="U157" s="26"/>
      <c r="V157" s="35" t="s">
        <v>5571</v>
      </c>
      <c r="W157" s="35" t="s">
        <v>10916</v>
      </c>
      <c r="X157" s="34"/>
      <c r="Y157" s="25" t="str">
        <f>IFERROR(LEFT(J157, FIND(",",J157)-1),"")</f>
        <v>CARROLL</v>
      </c>
      <c r="Z157" s="25" t="s">
        <v>4452</v>
      </c>
      <c r="AA157" s="24" t="str">
        <f>IF(ISBLANK(E157),"","Surveyed "&amp;E157)  &amp; IF(ISBLANK(C157),"", " by " &amp;TRIM(D157)) &amp; IF(ISBLANK(E157),"","; ") &amp; IF(ISBLANK(K157),"","Patented in " &amp; K157)  &amp; IF(ISBLANK(H157),"", " by " &amp; TRIM(I157)) &amp; IF(ISBLANK(Q157),"",IF(Q157=0,""," for " &amp; Q157 &amp; " acres")) &amp; IF(ISBLANK(S157),""," repatented as " &amp; S157) &amp; IF(ISBLANK(R157),"", "; " &amp; R157) &amp; IF(ISBLANK(X157),"", ".  " &amp; X157&amp;".")</f>
        <v>Surveyed 6/4/1743 by William Cromwell; Patented in Dec 1743 by Charles Carroll for 1425 acres; Resurvey of Chance adjoining Doohoregan, Kendall's Delight, Kendalls Enlargement, and The Discovery</v>
      </c>
      <c r="AB157" s="52" t="str">
        <f>IF(IFERROR(FIND("-",A157),0)=0,SUBSTITUTE(A157,"'",""),SUBSTITUTE(LEFT(A157,FIND("-",A157)-2),"'",""))</f>
        <v>CHANCE</v>
      </c>
      <c r="AC157" s="55" t="str">
        <f>SUBSTITUTE(A157,"'","")</f>
        <v>CHANCE - Carroll Resurveyed</v>
      </c>
      <c r="AD157" s="52" t="str">
        <f>IFERROR(VLOOKUP(A157,MapGrantsTbl[], 5, FALSE),"")</f>
        <v>1743</v>
      </c>
      <c r="AE157" s="52" t="str">
        <f>IF(L157=AD157,"Y", IF(LEFT(AD157,1)&lt;&gt;"1","","N"))</f>
        <v>Y</v>
      </c>
      <c r="AF157" s="52" t="str">
        <f>IFERROR(VLOOKUP(A157,MapGrantsTbl[], 3, FALSE),"")</f>
        <v>Surveyed 6/4/1743 by William Cromwell; Patented in Dec 1743 by Charles Carroll for 1425 acres; Resurvey of Chance adjoining Doohoregan, Kendall's Delight, Kendalls Enlargement, and The Discovery</v>
      </c>
      <c r="AG157" s="52" t="str">
        <f>IF(AA157=AF157,"Y", IF(LEN(LEFT(AF157,4))&lt;&gt;4,"","N"))</f>
        <v>Y</v>
      </c>
      <c r="AH157" s="52" t="s">
        <v>11989</v>
      </c>
      <c r="AI157" s="52"/>
      <c r="AJ157" s="71"/>
      <c r="AK157" s="71"/>
      <c r="AL157" s="71"/>
      <c r="AM157" s="71">
        <f>IFERROR(VLOOKUP(A157,Platted[],2,FALSE),"")</f>
        <v>28</v>
      </c>
      <c r="AN157" s="52"/>
      <c r="AO157" s="52"/>
      <c r="AP157" s="52"/>
      <c r="AQ157" s="52" t="str">
        <f>IFERROR(VLOOKUP(A157,MapGrantsTbl[], 5, FALSE),"")</f>
        <v>1743</v>
      </c>
      <c r="AR157" s="52" t="str">
        <f>IF(L157=AQ157,"Y", IF(LEN(LEFT(AQ157,4))&lt;&gt;4,"","N"))</f>
        <v>Y</v>
      </c>
      <c r="AS157" s="52" t="str">
        <f>IFERROR(VLOOKUP(A157,MapGrantsTbl[],3, FALSE),"")</f>
        <v>Surveyed 6/4/1743 by William Cromwell; Patented in Dec 1743 by Charles Carroll for 1425 acres; Resurvey of Chance adjoining Doohoregan, Kendall's Delight, Kendalls Enlargement, and The Discovery</v>
      </c>
      <c r="AT157" s="52" t="str">
        <f>IF(AA157=AS157,"Y", IF(LEN(LEFT(AS157,4))&lt;&gt;4,"","N"))</f>
        <v>Y</v>
      </c>
      <c r="AU157" s="52" t="str">
        <f>IFERROR(VLOOKUP(A157,MapGrantsTbl[],5, FALSE),"")</f>
        <v>1743</v>
      </c>
      <c r="AV157" s="52" t="str">
        <f>IF(L157=AU157,"Y", IF(LEN(LEFT(AU157,4))&lt;&gt;4,"","N"))</f>
        <v>Y</v>
      </c>
    </row>
    <row r="158" spans="1:48" ht="72" x14ac:dyDescent="0.55000000000000004">
      <c r="A158" s="43" t="s">
        <v>5615</v>
      </c>
      <c r="B158" s="47" t="str">
        <f>IFERROR(VLOOKUP(A158,MapGrantsTbl[Short Name], 1, FALSE),IFERROR(VLOOKUP(A158,MapGrantsTbl[Other Map Grant Name],1,FALSE),""))</f>
        <v>CHANCE - MANSELL</v>
      </c>
      <c r="C158" s="46" t="s">
        <v>4916</v>
      </c>
      <c r="D158" s="46" t="str">
        <f>IF(ISBLANK(C158),"",IFERROR(RIGHT(C158,LEN(C158)-FIND(",",C158)) &amp; " " &amp; LEFT(C158,1) &amp; LOWER(MID(C158,2, FIND(",",C158)-2)),""))</f>
        <v xml:space="preserve"> William Cromwell</v>
      </c>
      <c r="E158" s="81" t="s">
        <v>4666</v>
      </c>
      <c r="F158" s="82" t="str">
        <f>RIGHT(E158,4)</f>
        <v>1746</v>
      </c>
      <c r="G158" s="82" t="str">
        <f>IF(ISBLANK(E158),"",F158&amp;"-"&amp;RIGHT("00" &amp; SUBSTITUTE(LEFT(E158,2),"/",""),2))</f>
        <v>1746-04</v>
      </c>
      <c r="H158" s="46" t="s">
        <v>3546</v>
      </c>
      <c r="I158" s="46" t="str">
        <f>IFERROR(RIGHT(H158,LEN(H158)-FIND(",",H158)) &amp; " " &amp; LEFT(H158,1) &amp; LOWER(MID(H158,2, FIND(",",H158)-2)),"")</f>
        <v xml:space="preserve"> Samuel  Mansell</v>
      </c>
      <c r="J158" s="47" t="str">
        <f>H158</f>
        <v xml:space="preserve">MANSELL, Samuel </v>
      </c>
      <c r="K158" s="46" t="s">
        <v>5145</v>
      </c>
      <c r="L158" s="42" t="str">
        <f>RIGHT(K158,4)</f>
        <v>1746</v>
      </c>
      <c r="M158" s="143" t="str">
        <f>IF(ISBLANK(K158),"",L158&amp;"-"&amp;
IF(LEFT(K158,3)="Feb","02",
IF(LEFT(K158,3)="Mar","03",
IF(LEFT(K158,3)="Apr","04",
IF(LEFT(K158,3)="May","05",
IF(LEFT(K158,3)="Jun","06",
IF(LEFT(K158,3)="Jul","07",
IF(LEFT(K158,3)="Aug","08",
IF(LEFT(K158,3)="Sep","09",
IF(LEFT(K158,3)="Oct","10",
IF(LEFT(K158,3)="Nov","11",
IF(LEFT(K158,3)="Dec","12","01"))))))))))))</f>
        <v>1746-04</v>
      </c>
      <c r="N158" s="44" t="s">
        <v>3961</v>
      </c>
      <c r="O158" s="43" t="s">
        <v>3959</v>
      </c>
      <c r="P158" s="43" t="s">
        <v>136</v>
      </c>
      <c r="Q158" s="43">
        <v>42.5</v>
      </c>
      <c r="R158" s="46" t="s">
        <v>6572</v>
      </c>
      <c r="S158" s="44" t="s">
        <v>4301</v>
      </c>
      <c r="T158" s="44" t="s">
        <v>6305</v>
      </c>
      <c r="U158" s="44"/>
      <c r="V158" s="35" t="s">
        <v>6305</v>
      </c>
      <c r="W158" s="35" t="s">
        <v>11120</v>
      </c>
      <c r="X158" s="34"/>
      <c r="Y158" s="45" t="str">
        <f>IFERROR(LEFT(J158, FIND(",",J158)-1),"")</f>
        <v>MANSELL</v>
      </c>
      <c r="Z158" s="45"/>
      <c r="AA158" s="24" t="str">
        <f>IF(ISBLANK(E158),"","Surveyed "&amp;E158)  &amp; IF(ISBLANK(C158),"", " by " &amp;TRIM(D158)) &amp; IF(ISBLANK(E158),"","; ") &amp; IF(ISBLANK(K158),"","Patented in " &amp; K158)  &amp; IF(ISBLANK(H158),"", " by " &amp; TRIM(I158)) &amp; IF(ISBLANK(Q158),"",IF(Q158=0,""," for " &amp; Q158 &amp; " acres")) &amp; IF(ISBLANK(S158),""," repatented as " &amp; S158) &amp; IF(ISBLANK(R158),"", "; " &amp; R158) &amp; IF(ISBLANK(X158),"", ".  " &amp; X158&amp;".")</f>
        <v>Surveyed 4/3/1746 by William Cromwell; Patented in Apr 1746 by Samuel Mansell for 42.5 acres repatented as Additional Chance; "on the head drafts of Snowdens River" beginning "on the west side of a branch called Nimble Johns Cabbin Branch"</v>
      </c>
      <c r="AB158" s="52" t="str">
        <f>IF(IFERROR(FIND("-",A158),0)=0,SUBSTITUTE(A158,"'",""),SUBSTITUTE(LEFT(A158,FIND("-",A158)-2),"'",""))</f>
        <v>CHANCE</v>
      </c>
      <c r="AC158" s="55" t="str">
        <f>SUBSTITUTE(A158,"'","")</f>
        <v>CHANCE - Mansell</v>
      </c>
      <c r="AD158" s="52" t="str">
        <f>IFERROR(VLOOKUP(A158,MapGrantsTbl[], 5, FALSE),"")</f>
        <v>1746</v>
      </c>
      <c r="AE158" s="52" t="str">
        <f>IF(L158=AD158,"Y", IF(LEFT(AD158,1)&lt;&gt;"1","","N"))</f>
        <v>Y</v>
      </c>
      <c r="AF158" s="52" t="str">
        <f>IFERROR(VLOOKUP(A158,MapGrantsTbl[], 3, FALSE),"")</f>
        <v>Surveyed 4/3/1746 by William Cromwell; Patented in Apr 1746 by Samuel Mansell for 42.5 acres repatented as Additional Chance; "on the head drafts of Snowdens River" beginning "on the west side of a branch called Nimble Johns Cabbin Branch"</v>
      </c>
      <c r="AG158" s="52" t="str">
        <f>IF(AA158=AF158,"Y", IF(LEN(LEFT(AF158,4))&lt;&gt;4,"","N"))</f>
        <v>Y</v>
      </c>
      <c r="AH158" s="52" t="s">
        <v>78</v>
      </c>
      <c r="AI158" s="52"/>
      <c r="AJ158" s="71"/>
      <c r="AK158" s="71"/>
      <c r="AL158" s="71"/>
      <c r="AM158" s="71">
        <f>IFERROR(VLOOKUP(A158,Platted[],2,FALSE),"")</f>
        <v>587</v>
      </c>
      <c r="AN158" s="52"/>
      <c r="AO158" s="52"/>
      <c r="AP158" s="52"/>
      <c r="AQ158" s="52" t="str">
        <f>IFERROR(VLOOKUP(A158,MapGrantsTbl[], 5, FALSE),"")</f>
        <v>1746</v>
      </c>
      <c r="AR158" s="52" t="str">
        <f>IF(L158=AQ158,"Y", IF(LEN(LEFT(AQ158,4))&lt;&gt;4,"","N"))</f>
        <v>Y</v>
      </c>
      <c r="AS158" s="52" t="str">
        <f>IFERROR(VLOOKUP(A158,MapGrantsTbl[],3, FALSE),"")</f>
        <v>Surveyed 4/3/1746 by William Cromwell; Patented in Apr 1746 by Samuel Mansell for 42.5 acres repatented as Additional Chance; "on the head drafts of Snowdens River" beginning "on the west side of a branch called Nimble Johns Cabbin Branch"</v>
      </c>
      <c r="AT158" s="52" t="str">
        <f>IF(AA158=AS158,"Y", IF(LEN(LEFT(AS158,4))&lt;&gt;4,"","N"))</f>
        <v>Y</v>
      </c>
      <c r="AU158" s="52" t="str">
        <f>IFERROR(VLOOKUP(A158,MapGrantsTbl[],5, FALSE),"")</f>
        <v>1746</v>
      </c>
      <c r="AV158" s="52" t="str">
        <f>IF(L158=AU158,"Y", IF(LEN(LEFT(AU158,4))&lt;&gt;4,"","N"))</f>
        <v>Y</v>
      </c>
    </row>
    <row r="159" spans="1:48" ht="72" x14ac:dyDescent="0.55000000000000004">
      <c r="A159" s="43" t="s">
        <v>6901</v>
      </c>
      <c r="B159" s="47" t="str">
        <f>IFERROR(VLOOKUP(A159,MapGrantsTbl[Short Name], 1, FALSE),IFERROR(VLOOKUP(A159,MapGrantsTbl[Other Map Grant Name],1,FALSE),""))</f>
        <v>CHANCE - PIERPOINT</v>
      </c>
      <c r="C159" s="46" t="s">
        <v>4919</v>
      </c>
      <c r="D159" s="46" t="str">
        <f>IF(ISBLANK(C159),"",IFERROR(RIGHT(C159,LEN(C159)-FIND(",",C159)) &amp; " " &amp; LEFT(C159,1) &amp; LOWER(MID(C159,2, FIND(",",C159)-2)),""))</f>
        <v xml:space="preserve"> Richard Shipley</v>
      </c>
      <c r="E159" s="81" t="s">
        <v>4653</v>
      </c>
      <c r="F159" s="82" t="str">
        <f>RIGHT(E159,4)</f>
        <v>1757</v>
      </c>
      <c r="G159" s="82" t="str">
        <f>IF(ISBLANK(E159),"",F159&amp;"-"&amp;RIGHT("00" &amp; SUBSTITUTE(LEFT(E159,2),"/",""),2))</f>
        <v>1757-03</v>
      </c>
      <c r="H159" s="46" t="s">
        <v>6899</v>
      </c>
      <c r="I159" s="46" t="str">
        <f>IFERROR(RIGHT(H159,LEN(H159)-FIND(",",H159)) &amp; " " &amp; LEFT(H159,1) &amp; LOWER(MID(H159,2, FIND(",",H159)-2)),"")</f>
        <v xml:space="preserve"> Henry Pierpoint</v>
      </c>
      <c r="J159" s="47" t="str">
        <f>H159</f>
        <v>PIERPOINT, Henry</v>
      </c>
      <c r="K159" s="46" t="s">
        <v>5111</v>
      </c>
      <c r="L159" s="42" t="str">
        <f>RIGHT(K159,4)</f>
        <v>1757</v>
      </c>
      <c r="M159" s="143" t="str">
        <f>IF(ISBLANK(K159),"",L159&amp;"-"&amp;
IF(LEFT(K159,3)="Feb","02",
IF(LEFT(K159,3)="Mar","03",
IF(LEFT(K159,3)="Apr","04",
IF(LEFT(K159,3)="May","05",
IF(LEFT(K159,3)="Jun","06",
IF(LEFT(K159,3)="Jul","07",
IF(LEFT(K159,3)="Aug","08",
IF(LEFT(K159,3)="Sep","09",
IF(LEFT(K159,3)="Oct","10",
IF(LEFT(K159,3)="Nov","11",
IF(LEFT(K159,3)="Dec","12","01"))))))))))))</f>
        <v>1757-03</v>
      </c>
      <c r="N159" s="44" t="s">
        <v>3961</v>
      </c>
      <c r="O159" s="43" t="s">
        <v>3959</v>
      </c>
      <c r="P159" s="43" t="s">
        <v>136</v>
      </c>
      <c r="Q159" s="43">
        <v>35</v>
      </c>
      <c r="R159" s="46" t="s">
        <v>6902</v>
      </c>
      <c r="S159" s="44"/>
      <c r="T159" s="45" t="str">
        <f>V159</f>
        <v>Chance - Pierpoint</v>
      </c>
      <c r="U159" s="44"/>
      <c r="V159" s="35" t="s">
        <v>6900</v>
      </c>
      <c r="W159" s="35" t="s">
        <v>11946</v>
      </c>
      <c r="X159" s="34"/>
      <c r="Y159" s="45" t="str">
        <f>IFERROR(LEFT(J159, FIND(",",J159)-1),"")</f>
        <v>PIERPOINT</v>
      </c>
      <c r="Z159" s="45"/>
      <c r="AA159" s="45" t="str">
        <f>IF(ISBLANK(E159),"","Surveyed "&amp;E159)  &amp; IF(ISBLANK(C159),"", " by " &amp;TRIM(D159)) &amp; IF(ISBLANK(E159),"","; ") &amp; IF(ISBLANK(K159),"","Patented in " &amp; K159)  &amp; IF(ISBLANK(H159),"", " by " &amp; TRIM(I159)) &amp; IF(ISBLANK(Q159),"",IF(Q159=0,""," for " &amp; Q159 &amp; " acres")) &amp; IF(ISBLANK(S159),""," repatented as " &amp; S159) &amp; IF(ISBLANK(R159),"", "; " &amp; R159) &amp; IF(ISBLANK(X159),"", ".  " &amp; X159&amp;".")</f>
        <v>Surveyed 3/15/1757 by Richard Shipley; Patented in Mar 1757 by Henry Pierpoint for 35 acres; "joyning the following two tracts of land viz. Talbotts Resolution Manor and Long Reach Beginning at the end of the north west 436? Course of the afsd Talbotts Resolution Manor"</v>
      </c>
      <c r="AB159" s="45" t="str">
        <f>IF(IFERROR(FIND("-",A159),0)=0,SUBSTITUTE(A159,"'",""),SUBSTITUTE(LEFT(A159,FIND("-",A159)-2),"'",""))</f>
        <v>CHANCE</v>
      </c>
      <c r="AC159" s="45" t="str">
        <f>SUBSTITUTE(A159,"'","")</f>
        <v>CHANCE - Pierpoint</v>
      </c>
      <c r="AD159" s="52" t="str">
        <f>IFERROR(VLOOKUP(A159,MapGrantsTbl[], 5, FALSE),"")</f>
        <v>1757</v>
      </c>
      <c r="AE159" s="52" t="str">
        <f>IF(L159=AD159,"Y", IF(LEFT(AD159,1)&lt;&gt;"1","","N"))</f>
        <v>Y</v>
      </c>
      <c r="AF159" s="52" t="str">
        <f>IFERROR(VLOOKUP(A159,MapGrantsTbl[], 3, FALSE),"")</f>
        <v>Surveyed 3/15/1757 by Richard Shipley; Patented in Mar 1757 by Henry Pierpoint for 35 acres; "joyning the following two tracts of land viz. Talbotts Resolution Manor and Long Reach Beginning at the end of the north west 436? Course of the afsd Talbotts Resolution Manor"</v>
      </c>
      <c r="AG159" s="52" t="str">
        <f>IF(AA159=AF159,"Y", IF(LEN(LEFT(AF159,4))&lt;&gt;4,"","N"))</f>
        <v>Y</v>
      </c>
      <c r="AH159" s="52" t="s">
        <v>11993</v>
      </c>
      <c r="AI159" s="52"/>
      <c r="AJ159" s="71"/>
      <c r="AK159" s="71"/>
      <c r="AL159" s="71"/>
      <c r="AM159" s="71">
        <f>IFERROR(VLOOKUP(A159,Platted[],2,FALSE),"")</f>
        <v>608</v>
      </c>
      <c r="AN159" s="52"/>
      <c r="AO159" s="52"/>
      <c r="AP159" s="52"/>
      <c r="AQ159" s="52" t="str">
        <f>IFERROR(VLOOKUP(A159,MapGrantsTbl[], 5, FALSE),"")</f>
        <v>1757</v>
      </c>
      <c r="AR159" s="52" t="str">
        <f>IF(L159=AQ159,"Y", IF(LEN(LEFT(AQ159,4))&lt;&gt;4,"","N"))</f>
        <v>Y</v>
      </c>
      <c r="AS159" s="52" t="str">
        <f>IFERROR(VLOOKUP(A159,MapGrantsTbl[],3, FALSE),"")</f>
        <v>Surveyed 3/15/1757 by Richard Shipley; Patented in Mar 1757 by Henry Pierpoint for 35 acres; "joyning the following two tracts of land viz. Talbotts Resolution Manor and Long Reach Beginning at the end of the north west 436? Course of the afsd Talbotts Resolution Manor"</v>
      </c>
      <c r="AT159" s="52" t="str">
        <f>IF(AA159=AS159,"Y", IF(LEN(LEFT(AS159,4))&lt;&gt;4,"","N"))</f>
        <v>Y</v>
      </c>
      <c r="AU159" s="52" t="str">
        <f>IFERROR(VLOOKUP(A159,MapGrantsTbl[],5, FALSE),"")</f>
        <v>1757</v>
      </c>
      <c r="AV159" s="52" t="str">
        <f>IF(L159=AU159,"Y", IF(LEN(LEFT(AU159,4))&lt;&gt;4,"","N"))</f>
        <v>Y</v>
      </c>
    </row>
    <row r="160" spans="1:48" ht="86.4" x14ac:dyDescent="0.55000000000000004">
      <c r="A160" s="43" t="s">
        <v>8524</v>
      </c>
      <c r="B160" s="47" t="str">
        <f>IFERROR(VLOOKUP(A160,MapGrantsTbl[Short Name], 1, FALSE),IFERROR(VLOOKUP(A160,MapGrantsTbl[Other Map Grant Name],1,FALSE),""))</f>
        <v/>
      </c>
      <c r="C160" s="46" t="s">
        <v>5416</v>
      </c>
      <c r="D160" s="46" t="str">
        <f>IF(ISBLANK(C160),"",IFERROR(RIGHT(C160,LEN(C160)-FIND(",",C160)) &amp; " " &amp; LEFT(C160,1) &amp; LOWER(MID(C160,2, FIND(",",C160)-2)),""))</f>
        <v xml:space="preserve"> James Carroll</v>
      </c>
      <c r="E160" s="82"/>
      <c r="F160" s="82" t="str">
        <f>RIGHT(E160,4)</f>
        <v/>
      </c>
      <c r="G160" s="82" t="str">
        <f>IF(ISBLANK(E160),"",F160&amp;"-"&amp;RIGHT("00" &amp; SUBSTITUTE(LEFT(E160,2),"/",""),2))</f>
        <v/>
      </c>
      <c r="H160" s="46" t="s">
        <v>5850</v>
      </c>
      <c r="I160" s="46" t="str">
        <f>IFERROR(RIGHT(H160,LEN(H160)-FIND(",",H160)) &amp; " " &amp; LEFT(H160,1) &amp; LOWER(MID(H160,2, FIND(",",H160)-2)),"")</f>
        <v xml:space="preserve"> William Chandler</v>
      </c>
      <c r="J160" s="47" t="str">
        <f>H160</f>
        <v>CHANDLER, William</v>
      </c>
      <c r="K160" s="46" t="s">
        <v>5851</v>
      </c>
      <c r="L160" s="42" t="str">
        <f>RIGHT(K160,4)</f>
        <v>1700</v>
      </c>
      <c r="M160" s="143" t="str">
        <f>IF(ISBLANK(K160),"",L160&amp;"-"&amp;
IF(LEFT(K160,3)="Feb","02",
IF(LEFT(K160,3)="Mar","03",
IF(LEFT(K160,3)="Apr","04",
IF(LEFT(K160,3)="May","05",
IF(LEFT(K160,3)="Jun","06",
IF(LEFT(K160,3)="Jul","07",
IF(LEFT(K160,3)="Aug","08",
IF(LEFT(K160,3)="Sep","09",
IF(LEFT(K160,3)="Oct","10",
IF(LEFT(K160,3)="Nov","11",
IF(LEFT(K160,3)="Dec","12","01"))))))))))))</f>
        <v>1700-07</v>
      </c>
      <c r="N160" s="34" t="s">
        <v>3961</v>
      </c>
      <c r="O160" s="43" t="s">
        <v>3961</v>
      </c>
      <c r="P160" s="43" t="s">
        <v>136</v>
      </c>
      <c r="Q160" s="8">
        <v>50</v>
      </c>
      <c r="R160" s="46" t="s">
        <v>5852</v>
      </c>
      <c r="S160" s="44" t="s">
        <v>5682</v>
      </c>
      <c r="T160" s="44" t="str">
        <f>V160</f>
        <v>Chandlers Slaughter</v>
      </c>
      <c r="U160" s="44"/>
      <c r="V160" s="35" t="s">
        <v>8931</v>
      </c>
      <c r="W160" s="35"/>
      <c r="X160" s="34"/>
      <c r="Y160" s="45" t="str">
        <f>IFERROR(LEFT(J160, FIND(",",J160)-1),"")</f>
        <v>CHANDLER</v>
      </c>
      <c r="Z160" s="45"/>
      <c r="AA160" s="24" t="str">
        <f>IF(ISBLANK(E160),"","Surveyed "&amp;E160)  &amp; IF(ISBLANK(C160),"", " by " &amp;TRIM(D160)) &amp; IF(ISBLANK(E160),"","; ") &amp; IF(ISBLANK(K160),"","Patented in " &amp; K160)  &amp; IF(ISBLANK(H160),"", " by " &amp; TRIM(I160)) &amp; IF(ISBLANK(Q160),"",IF(Q160=0,""," for " &amp; Q160 &amp; " acres")) &amp; IF(ISBLANK(S160),""," repatented as " &amp; S160) &amp; IF(ISBLANK(R160),"", "; " &amp; R160) &amp; IF(ISBLANK(X160),"", ".  " &amp; X160&amp;".")</f>
        <v xml:space="preserve"> by James CarrollPatented in Jul 1700 by William Chandler for 50 acres repatented as Chandler's Slaughter (Resurveyed); "lying all aplace called Huntington" starting "on the northwest side of Ridgely's Great Run of Patuxent River"; patent was amended Apr 1752 but I can't make out why - perhaps a change of owner?</v>
      </c>
      <c r="AB160" s="52" t="str">
        <f>IF(IFERROR(FIND("-",A160),0)=0,SUBSTITUTE(A160,"'",""),SUBSTITUTE(LEFT(A160,FIND("-",A160)-2),"'",""))</f>
        <v>CHANDLERS SLAUGHTER</v>
      </c>
      <c r="AC160" s="55" t="str">
        <f>SUBSTITUTE(A160,"'","")</f>
        <v>CHANDLERS SLAUGHTER</v>
      </c>
      <c r="AD160" s="52" t="str">
        <f>IFERROR(VLOOKUP(A160,MapGrantsTbl[], 5, FALSE),"")</f>
        <v/>
      </c>
      <c r="AE160" s="52" t="str">
        <f>IF(L160=AD160,"Y", IF(LEFT(AD160,1)&lt;&gt;"1","","N"))</f>
        <v/>
      </c>
      <c r="AF160" s="52" t="str">
        <f>IFERROR(VLOOKUP(A160,MapGrantsTbl[], 3, FALSE),"")</f>
        <v/>
      </c>
      <c r="AG160" s="52" t="str">
        <f>IF(AA160=AF160,"Y", IF(LEN(LEFT(AF160,4))&lt;&gt;4,"","N"))</f>
        <v/>
      </c>
      <c r="AH160" s="52"/>
      <c r="AI160" s="52"/>
      <c r="AJ160" s="71"/>
      <c r="AK160" s="71"/>
      <c r="AL160" s="71"/>
      <c r="AM160" s="71" t="str">
        <f>IFERROR(VLOOKUP(A160,Platted[],2,FALSE),"")</f>
        <v/>
      </c>
      <c r="AN160" s="52"/>
      <c r="AO160" s="52"/>
      <c r="AP160" s="52"/>
      <c r="AQ160" s="52" t="str">
        <f>IFERROR(VLOOKUP(A160,MapGrantsTbl[], 5, FALSE),"")</f>
        <v/>
      </c>
      <c r="AR160" s="52" t="str">
        <f>IF(L160=AQ160,"Y", IF(LEN(LEFT(AQ160,4))&lt;&gt;4,"","N"))</f>
        <v/>
      </c>
      <c r="AS160" s="52" t="str">
        <f>IFERROR(VLOOKUP(A160,MapGrantsTbl[],3, FALSE),"")</f>
        <v/>
      </c>
      <c r="AT160" s="52" t="str">
        <f>IF(AA160=AS160,"Y", IF(LEN(LEFT(AS160,4))&lt;&gt;4,"","N"))</f>
        <v/>
      </c>
      <c r="AU160" s="52" t="str">
        <f>IFERROR(VLOOKUP(A160,MapGrantsTbl[],5, FALSE),"")</f>
        <v/>
      </c>
      <c r="AV160" s="52" t="str">
        <f>IF(L160=AU160,"Y", IF(LEN(LEFT(AU160,4))&lt;&gt;4,"","N"))</f>
        <v/>
      </c>
    </row>
    <row r="161" spans="1:48" ht="43.2" x14ac:dyDescent="0.55000000000000004">
      <c r="A161" s="43" t="s">
        <v>9337</v>
      </c>
      <c r="B161" s="47" t="str">
        <f>IFERROR(VLOOKUP(A161,MapGrantsTbl[Short Name], 1, FALSE),IFERROR(VLOOKUP(A161,MapGrantsTbl[Other Map Grant Name],1,FALSE),""))</f>
        <v/>
      </c>
      <c r="C161" s="46" t="s">
        <v>4919</v>
      </c>
      <c r="D161" s="46" t="str">
        <f>IF(ISBLANK(C161),"",IFERROR(RIGHT(C161,LEN(C161)-FIND(",",C161)) &amp; " " &amp; LEFT(C161,1) &amp; LOWER(MID(C161,2, FIND(",",C161)-2)),""))</f>
        <v xml:space="preserve"> Richard Shipley</v>
      </c>
      <c r="E161" s="82"/>
      <c r="F161" s="82" t="str">
        <f>RIGHT(E161,4)</f>
        <v/>
      </c>
      <c r="G161" s="82" t="str">
        <f>IF(ISBLANK(E161),"",F161&amp;"-"&amp;RIGHT("00" &amp; SUBSTITUTE(LEFT(E161,2),"/",""),2))</f>
        <v/>
      </c>
      <c r="H161" s="46"/>
      <c r="I161" s="46" t="str">
        <f>IFERROR(RIGHT(H161,LEN(H161)-FIND(",",H161)) &amp; " " &amp; LEFT(H161,1) &amp; LOWER(MID(H161,2, FIND(",",H161)-2)),"")</f>
        <v/>
      </c>
      <c r="J161" s="47">
        <f>H161</f>
        <v>0</v>
      </c>
      <c r="K161" s="46" t="s">
        <v>5680</v>
      </c>
      <c r="L161" s="42" t="str">
        <f>RIGHT(K161,4)</f>
        <v>1752</v>
      </c>
      <c r="M161" s="143" t="str">
        <f>IF(ISBLANK(K161),"",L161&amp;"-"&amp;
IF(LEFT(K161,3)="Feb","02",
IF(LEFT(K161,3)="Mar","03",
IF(LEFT(K161,3)="Apr","04",
IF(LEFT(K161,3)="May","05",
IF(LEFT(K161,3)="Jun","06",
IF(LEFT(K161,3)="Jul","07",
IF(LEFT(K161,3)="Aug","08",
IF(LEFT(K161,3)="Sep","09",
IF(LEFT(K161,3)="Oct","10",
IF(LEFT(K161,3)="Nov","11",
IF(LEFT(K161,3)="Dec","12","01"))))))))))))</f>
        <v>1752-11</v>
      </c>
      <c r="N161" s="34" t="s">
        <v>3961</v>
      </c>
      <c r="O161" s="43" t="s">
        <v>3961</v>
      </c>
      <c r="P161" s="43" t="s">
        <v>3970</v>
      </c>
      <c r="Q161" s="8">
        <v>50</v>
      </c>
      <c r="R161" s="46" t="s">
        <v>5679</v>
      </c>
      <c r="S161" s="44" t="s">
        <v>5669</v>
      </c>
      <c r="T161" s="44" t="str">
        <f>V161</f>
        <v>Chandlers Slaughter</v>
      </c>
      <c r="U161" s="44"/>
      <c r="V161" s="35" t="s">
        <v>8931</v>
      </c>
      <c r="W161" s="35"/>
      <c r="X161" s="34"/>
      <c r="Y161" s="45" t="str">
        <f>IFERROR(LEFT(J161, FIND(",",J161)-1),"")</f>
        <v/>
      </c>
      <c r="Z161" s="45"/>
      <c r="AA161" s="24" t="str">
        <f>IF(ISBLANK(E161),"","Surveyed "&amp;E161)  &amp; IF(ISBLANK(C161),"", " by " &amp;TRIM(D161)) &amp; IF(ISBLANK(E161),"","; ") &amp; IF(ISBLANK(K161),"","Patented in " &amp; K161)  &amp; IF(ISBLANK(H161),"", " by " &amp; TRIM(I161)) &amp; IF(ISBLANK(Q161),"",IF(Q161=0,""," for " &amp; Q161 &amp; " acres")) &amp; IF(ISBLANK(S161),""," repatented as " &amp; S161) &amp; IF(ISBLANK(R161),"", "; " &amp; R161) &amp; IF(ISBLANK(X161),"", ".  " &amp; X161&amp;".")</f>
        <v xml:space="preserve"> by Richard ShipleyPatented in Nov 1752 for 50 acres repatented as Worthington's Plains; Adjoining Huntington based on 1700 survey done by James Carroll</v>
      </c>
      <c r="AB161" s="52" t="str">
        <f>IF(IFERROR(FIND("-",A161),0)=0,SUBSTITUTE(A161,"'",""),SUBSTITUTE(LEFT(A161,FIND("-",A161)-2),"'",""))</f>
        <v>CHANDLERS SLAUGHTER</v>
      </c>
      <c r="AC161" s="55" t="str">
        <f>SUBSTITUTE(A161,"'","")</f>
        <v>CHANDLERS SLAUGHTER - Resurveyed</v>
      </c>
      <c r="AD161" s="52" t="str">
        <f>IFERROR(VLOOKUP(A161,MapGrantsTbl[], 5, FALSE),"")</f>
        <v/>
      </c>
      <c r="AE161" s="52" t="str">
        <f>IF(L161=AD161,"Y", IF(LEFT(AD161,1)&lt;&gt;"1","","N"))</f>
        <v/>
      </c>
      <c r="AF161" s="52" t="str">
        <f>IFERROR(VLOOKUP(A161,MapGrantsTbl[], 3, FALSE),"")</f>
        <v/>
      </c>
      <c r="AG161" s="52" t="str">
        <f>IF(AA161=AF161,"Y", IF(LEN(LEFT(AF161,4))&lt;&gt;4,"","N"))</f>
        <v/>
      </c>
      <c r="AH161" s="52"/>
      <c r="AI161" s="52"/>
      <c r="AJ161" s="71"/>
      <c r="AK161" s="71"/>
      <c r="AL161" s="71"/>
      <c r="AM161" s="71" t="str">
        <f>IFERROR(VLOOKUP(A161,Platted[],2,FALSE),"")</f>
        <v/>
      </c>
      <c r="AN161" s="52"/>
      <c r="AO161" s="52"/>
      <c r="AP161" s="52"/>
      <c r="AQ161" s="52" t="str">
        <f>IFERROR(VLOOKUP(A161,MapGrantsTbl[], 5, FALSE),"")</f>
        <v/>
      </c>
      <c r="AR161" s="52" t="str">
        <f>IF(L161=AQ161,"Y", IF(LEN(LEFT(AQ161,4))&lt;&gt;4,"","N"))</f>
        <v/>
      </c>
      <c r="AS161" s="52" t="str">
        <f>IFERROR(VLOOKUP(A161,MapGrantsTbl[],3, FALSE),"")</f>
        <v/>
      </c>
      <c r="AT161" s="52" t="str">
        <f>IF(AA161=AS161,"Y", IF(LEN(LEFT(AS161,4))&lt;&gt;4,"","N"))</f>
        <v/>
      </c>
      <c r="AU161" s="52" t="str">
        <f>IFERROR(VLOOKUP(A161,MapGrantsTbl[],5, FALSE),"")</f>
        <v/>
      </c>
      <c r="AV161" s="52" t="str">
        <f>IF(L161=AU161,"Y", IF(LEN(LEFT(AU161,4))&lt;&gt;4,"","N"))</f>
        <v/>
      </c>
    </row>
    <row r="162" spans="1:48" ht="72" x14ac:dyDescent="0.55000000000000004">
      <c r="A162" s="43" t="s">
        <v>6674</v>
      </c>
      <c r="B162" s="6" t="str">
        <f>IFERROR(VLOOKUP(A162,MapGrantsTbl[Short Name], 1, FALSE),IFERROR(VLOOKUP(A162,MapGrantsTbl[Other Map Grant Name],1,FALSE),""))</f>
        <v>CHARITIES PURCHASE AND JAMES LOT</v>
      </c>
      <c r="C162" s="6" t="s">
        <v>4916</v>
      </c>
      <c r="D162" s="6" t="str">
        <f>IF(ISBLANK(C162),"",IFERROR(RIGHT(C162,LEN(C162)-FIND(",",C162)) &amp; " " &amp; LEFT(C162,1) &amp; LOWER(MID(C162,2, FIND(",",C162)-2)),""))</f>
        <v xml:space="preserve"> William Cromwell</v>
      </c>
      <c r="E162" s="81" t="s">
        <v>11564</v>
      </c>
      <c r="F162" s="81" t="str">
        <f>RIGHT(E162,4)</f>
        <v>1741</v>
      </c>
      <c r="G162" s="81" t="str">
        <f>IF(ISBLANK(E162),"",F162&amp;"-"&amp;RIGHT("00" &amp; SUBSTITUTE(LEFT(E162,2),"/",""),2))</f>
        <v>1741-05</v>
      </c>
      <c r="H162" s="6" t="s">
        <v>3580</v>
      </c>
      <c r="I162" s="6" t="str">
        <f>IFERROR(RIGHT(H162,LEN(H162)-FIND(",",H162)) &amp; " " &amp; LEFT(H162,1) &amp; LOWER(MID(H162,2, FIND(",",H162)-2)),"")</f>
        <v xml:space="preserve"> James  Norwood</v>
      </c>
      <c r="J162" s="6" t="str">
        <f>H162</f>
        <v xml:space="preserve">NORWOOD, James </v>
      </c>
      <c r="K162" s="6" t="s">
        <v>3746</v>
      </c>
      <c r="L162" s="8" t="str">
        <f>RIGHT(K162,4)</f>
        <v>1741</v>
      </c>
      <c r="M162" s="146" t="str">
        <f>IF(ISBLANK(K162),"",L162&amp;"-"&amp;
IF(LEFT(K162,3)="Feb","02",
IF(LEFT(K162,3)="Mar","03",
IF(LEFT(K162,3)="Apr","04",
IF(LEFT(K162,3)="May","05",
IF(LEFT(K162,3)="Jun","06",
IF(LEFT(K162,3)="Jul","07",
IF(LEFT(K162,3)="Aug","08",
IF(LEFT(K162,3)="Sep","09",
IF(LEFT(K162,3)="Oct","10",
IF(LEFT(K162,3)="Nov","11",
IF(LEFT(K162,3)="Dec","12","01"))))))))))))</f>
        <v>1741-11</v>
      </c>
      <c r="N162" s="34" t="s">
        <v>3961</v>
      </c>
      <c r="O162" s="8" t="s">
        <v>3959</v>
      </c>
      <c r="P162" s="8" t="s">
        <v>136</v>
      </c>
      <c r="Q162" s="8">
        <v>200</v>
      </c>
      <c r="R162" s="6" t="s">
        <v>9479</v>
      </c>
      <c r="S162" s="34"/>
      <c r="T162" s="34" t="str">
        <f>V162</f>
        <v>Charities Purchase And James Lot</v>
      </c>
      <c r="U162" s="34"/>
      <c r="V162" s="35" t="s">
        <v>6729</v>
      </c>
      <c r="W162" s="35" t="s">
        <v>11565</v>
      </c>
      <c r="X162" s="34"/>
      <c r="Y162" s="26" t="str">
        <f>IFERROR(LEFT(J162, FIND(",",J162)-1),"")</f>
        <v>NORWOOD</v>
      </c>
      <c r="Z162" s="24" t="s">
        <v>4484</v>
      </c>
      <c r="AA162" s="24" t="str">
        <f>IF(ISBLANK(E162),"","Surveyed "&amp;E162)  &amp; IF(ISBLANK(C162),"", " by " &amp;TRIM(D162)) &amp; IF(ISBLANK(E162),"","; ") &amp; IF(ISBLANK(K162),"","Patented in " &amp; K162)  &amp; IF(ISBLANK(H162),"", " by " &amp; TRIM(I162)) &amp; IF(ISBLANK(Q162),"",IF(Q162=0,""," for " &amp; Q162 &amp; " acres")) &amp; IF(ISBLANK(S162),""," repatented as " &amp; S162) &amp; IF(ISBLANK(R162),"", "; " &amp; R162) &amp; IF(ISBLANK(X162),"", ".  " &amp; X162&amp;".")</f>
        <v>Surveyed 5/2/1741 by William Cromwell; Patented in Nov 1741 by James Norwood for 200 acres; "near the head of Patuxent River" starting "close by a large spring called Sling mud{?) Spring which said spring falls into Poplar Spring Branch"</v>
      </c>
      <c r="AB162" s="52" t="str">
        <f>IF(IFERROR(FIND("-",A162),0)=0,SUBSTITUTE(A162,"'",""),SUBSTITUTE(LEFT(A162,FIND("-",A162)-2),"'",""))</f>
        <v>CHARITIES PURCHASE AND JAMES LOT</v>
      </c>
      <c r="AC162" s="55" t="str">
        <f>SUBSTITUTE(A162,"'","")</f>
        <v>CHARITIES PURCHASE AND JAMES LOT</v>
      </c>
      <c r="AD162" s="52" t="str">
        <f>IFERROR(VLOOKUP(A162,MapGrantsTbl[], 5, FALSE),"")</f>
        <v>1741</v>
      </c>
      <c r="AE162" s="52" t="str">
        <f>IF(L162=AD162,"Y", IF(LEFT(AD162,1)&lt;&gt;"1","","N"))</f>
        <v>Y</v>
      </c>
      <c r="AF162" s="52" t="str">
        <f>IFERROR(VLOOKUP(A162,MapGrantsTbl[], 3, FALSE),"")</f>
        <v>Surveyed 5/2/1741 by William Cromwell; Patented in Nov 1741 by James Norwood for 200 acres; "near the head of Patuxent River" starting "close by a large spring called Sling mud{?) Spring which said spring falls into Poplar Spring Branch"</v>
      </c>
      <c r="AG162" s="52" t="str">
        <f>IF(AA162=AF162,"Y", IF(LEN(LEFT(AF162,4))&lt;&gt;4,"","N"))</f>
        <v>Y</v>
      </c>
      <c r="AH162" s="52" t="s">
        <v>376</v>
      </c>
      <c r="AI162" s="52"/>
      <c r="AJ162" s="71"/>
      <c r="AK162" s="71"/>
      <c r="AL162" s="71"/>
      <c r="AM162" s="71">
        <f>IFERROR(VLOOKUP(A162,Platted[],2,FALSE),"")</f>
        <v>316</v>
      </c>
      <c r="AN162" s="52"/>
      <c r="AO162" s="52"/>
      <c r="AP162" s="52"/>
      <c r="AQ162" s="52" t="str">
        <f>IFERROR(VLOOKUP(A162,MapGrantsTbl[], 5, FALSE),"")</f>
        <v>1741</v>
      </c>
      <c r="AR162" s="52" t="str">
        <f>IF(L162=AQ162,"Y", IF(LEN(LEFT(AQ162,4))&lt;&gt;4,"","N"))</f>
        <v>Y</v>
      </c>
      <c r="AS162" s="52" t="str">
        <f>IFERROR(VLOOKUP(A162,MapGrantsTbl[],3, FALSE),"")</f>
        <v>Surveyed 5/2/1741 by William Cromwell; Patented in Nov 1741 by James Norwood for 200 acres; "near the head of Patuxent River" starting "close by a large spring called Sling mud{?) Spring which said spring falls into Poplar Spring Branch"</v>
      </c>
      <c r="AT162" s="52" t="str">
        <f>IF(AA162=AS162,"Y", IF(LEN(LEFT(AS162,4))&lt;&gt;4,"","N"))</f>
        <v>Y</v>
      </c>
      <c r="AU162" s="52" t="str">
        <f>IFERROR(VLOOKUP(A162,MapGrantsTbl[],5, FALSE),"")</f>
        <v>1741</v>
      </c>
      <c r="AV162" s="52" t="str">
        <f>IF(L162=AU162,"Y", IF(LEN(LEFT(AU162,4))&lt;&gt;4,"","N"))</f>
        <v>Y</v>
      </c>
    </row>
    <row r="163" spans="1:48" ht="57.6" x14ac:dyDescent="0.55000000000000004">
      <c r="A163" s="120" t="s">
        <v>10838</v>
      </c>
      <c r="B163" s="124" t="str">
        <f>IFERROR(VLOOKUP(A163,MapGrantsTbl[Short Name], 1, FALSE),IFERROR(VLOOKUP(A163,MapGrantsTbl[Other Map Grant Name],1,FALSE),""))</f>
        <v>CHASES FOREST</v>
      </c>
      <c r="C163" s="125" t="s">
        <v>5760</v>
      </c>
      <c r="D163" s="125" t="str">
        <f>IF(ISBLANK(C163),"",IFERROR(RIGHT(C163,LEN(C163)-FIND(",",C163)) &amp; " " &amp; LEFT(C163,1) &amp; LOWER(MID(C163,2, FIND(",",C163)-2)),""))</f>
        <v xml:space="preserve"> Thomas Gist</v>
      </c>
      <c r="E163" s="126" t="s">
        <v>10840</v>
      </c>
      <c r="F163" s="126" t="str">
        <f>RIGHT(E163,4)</f>
        <v>1793</v>
      </c>
      <c r="G163" s="126" t="str">
        <f>IF(ISBLANK(E163),"",F163&amp;"-"&amp;RIGHT("00" &amp; SUBSTITUTE(LEFT(E163,2),"/",""),2))</f>
        <v>1793-09</v>
      </c>
      <c r="H163" s="125" t="s">
        <v>6588</v>
      </c>
      <c r="I163" s="125" t="str">
        <f>IFERROR(RIGHT(H163,LEN(H163)-FIND(",",H163)) &amp; " " &amp; LEFT(H163,1) &amp; LOWER(MID(H163,2, FIND(",",H163)-2)),"")</f>
        <v xml:space="preserve"> Samuel Chase</v>
      </c>
      <c r="J163" s="124" t="str">
        <f>H163</f>
        <v>CHASE, Samuel</v>
      </c>
      <c r="K163" s="125" t="s">
        <v>7380</v>
      </c>
      <c r="L163" s="119" t="str">
        <f>RIGHT(K163,4)</f>
        <v>1795</v>
      </c>
      <c r="M163" s="145" t="str">
        <f>IF(ISBLANK(K163),"",L163&amp;"-"&amp;
IF(LEFT(K163,3)="Feb","02",
IF(LEFT(K163,3)="Mar","03",
IF(LEFT(K163,3)="Apr","04",
IF(LEFT(K163,3)="May","05",
IF(LEFT(K163,3)="Jun","06",
IF(LEFT(K163,3)="Jul","07",
IF(LEFT(K163,3)="Aug","08",
IF(LEFT(K163,3)="Sep","09",
IF(LEFT(K163,3)="Oct","10",
IF(LEFT(K163,3)="Nov","11",
IF(LEFT(K163,3)="Dec","12","01"))))))))))))</f>
        <v>1795-12</v>
      </c>
      <c r="N163" s="122" t="s">
        <v>5668</v>
      </c>
      <c r="O163" s="120" t="s">
        <v>4452</v>
      </c>
      <c r="P163" s="120" t="s">
        <v>3970</v>
      </c>
      <c r="Q163" s="120">
        <v>1594</v>
      </c>
      <c r="R163" s="125" t="s">
        <v>10839</v>
      </c>
      <c r="S163" s="123"/>
      <c r="T163" s="122" t="s">
        <v>6635</v>
      </c>
      <c r="U163" s="123"/>
      <c r="V163" s="35" t="s">
        <v>10842</v>
      </c>
      <c r="W163" s="35" t="s">
        <v>10841</v>
      </c>
      <c r="X163" s="35"/>
      <c r="Y163" s="122" t="str">
        <f>IFERROR(LEFT(J163, FIND(",",J163)-1),"")</f>
        <v>CHASE</v>
      </c>
      <c r="Z163" s="122"/>
      <c r="AA163" s="122" t="str">
        <f>IF(ISBLANK(E163),"","Surveyed "&amp;E163)  &amp; IF(ISBLANK(C163),"", " by " &amp;TRIM(D163)) &amp; IF(ISBLANK(E163),"","; ") &amp; IF(ISBLANK(K163),"","Patented in " &amp; K163)  &amp; IF(ISBLANK(H163),"", " by " &amp; TRIM(I163)) &amp; IF(ISBLANK(Q163),"",IF(Q163=0,""," for " &amp; Q163 &amp; " acres")) &amp; IF(ISBLANK(S163),""," repatented as " &amp; S163) &amp; IF(ISBLANK(R163),"", "; " &amp; R163) &amp; IF(ISBLANK(X163),"", ".  " &amp; X163&amp;".")</f>
        <v>Surveyed 9/4/1793 by Thomas Gist; Patented in Dec 1795 by Samuel Chase for 1594 acres; Resurvey of Mansells Purchase and part of Scheme  "Beginning at the end of the fiftieth line of a tract of land called Hampton Court"</v>
      </c>
      <c r="AB163" s="122" t="str">
        <f>IF(IFERROR(FIND("-",A163),0)=0,SUBSTITUTE(A163,"'",""),SUBSTITUTE(LEFT(A163,FIND("-",A163)-2),"'",""))</f>
        <v>CHASES FOREST</v>
      </c>
      <c r="AC163" s="122" t="str">
        <f>SUBSTITUTE(A163,"'","")</f>
        <v>CHASES FOREST</v>
      </c>
      <c r="AD163" s="122" t="str">
        <f>IFERROR(VLOOKUP(A163,MapGrantsTbl[], 5, FALSE),"")</f>
        <v>1793</v>
      </c>
      <c r="AE163" s="122" t="str">
        <f>IF(L163=AD163,"Y", IF(LEFT(AD163,1)&lt;&gt;"1","","N"))</f>
        <v>N</v>
      </c>
      <c r="AF163" s="122" t="str">
        <f>IFERROR(VLOOKUP(A163,MapGrantsTbl[], 3, FALSE),"")</f>
        <v>Surveyed 9/4/1793 by Thomas Gist; Patented in Dec 1795 by Samuel Chase for 1594 acres; Resurvey of Mansells Purchase and part of Scheme  "Beginning at the end of the fiftieth line of a tract of land called Hampton Court"</v>
      </c>
      <c r="AG163" s="122" t="str">
        <f>IF(AA163=AF163,"Y", IF(LEN(LEFT(AF163,4))&lt;&gt;4,"","N"))</f>
        <v>Y</v>
      </c>
      <c r="AH163" s="122"/>
      <c r="AI163" s="122"/>
      <c r="AJ163" s="122"/>
      <c r="AK163" s="122"/>
      <c r="AL163" s="122"/>
      <c r="AM163" s="122">
        <f>IFERROR(VLOOKUP(A163,Platted[],2,FALSE),"")</f>
        <v>24</v>
      </c>
      <c r="AN163" s="122"/>
      <c r="AO163" s="122"/>
      <c r="AP163" s="122"/>
      <c r="AQ163" s="122" t="str">
        <f>IFERROR(VLOOKUP(A163,MapGrantsTbl[], 5, FALSE),"")</f>
        <v>1793</v>
      </c>
      <c r="AR163" s="122" t="str">
        <f>IF(L163=AQ163,"Y", IF(LEN(LEFT(AQ163,4))&lt;&gt;4,"","N"))</f>
        <v>N</v>
      </c>
      <c r="AS163" s="52" t="str">
        <f>IFERROR(VLOOKUP(A163,MapGrantsTbl[],3, FALSE),"")</f>
        <v>Surveyed 9/4/1793 by Thomas Gist; Patented in Dec 1795 by Samuel Chase for 1594 acres; Resurvey of Mansells Purchase and part of Scheme  "Beginning at the end of the fiftieth line of a tract of land called Hampton Court"</v>
      </c>
      <c r="AT163" s="52" t="str">
        <f>IF(AA163=AS163,"Y", IF(LEN(LEFT(AS163,4))&lt;&gt;4,"","N"))</f>
        <v>Y</v>
      </c>
      <c r="AU163" s="52" t="str">
        <f>IFERROR(VLOOKUP(A163,MapGrantsTbl[],5, FALSE),"")</f>
        <v>1793</v>
      </c>
      <c r="AV163" s="52" t="str">
        <f>IF(L163=AU163,"Y", IF(LEN(LEFT(AU163,4))&lt;&gt;4,"","N"))</f>
        <v>N</v>
      </c>
    </row>
    <row r="164" spans="1:48" ht="43.2" x14ac:dyDescent="0.55000000000000004">
      <c r="A164" s="43" t="s">
        <v>6987</v>
      </c>
      <c r="B164" s="31" t="str">
        <f>IFERROR(VLOOKUP(A164,MapGrantsTbl[Short Name], 1, FALSE),IFERROR(VLOOKUP(A164,MapGrantsTbl[Other Map Grant Name],1,FALSE),""))</f>
        <v>CHERRY BOTTOM</v>
      </c>
      <c r="C164" s="6" t="s">
        <v>4926</v>
      </c>
      <c r="D164" s="6" t="str">
        <f>IF(ISBLANK(C164),"",IFERROR(RIGHT(C164,LEN(C164)-FIND(",",C164)) &amp; " " &amp; LEFT(C164,1) &amp; LOWER(MID(C164,2, FIND(",",C164)-2)),""))</f>
        <v xml:space="preserve"> Joshua Griffith</v>
      </c>
      <c r="E164" s="81" t="s">
        <v>4641</v>
      </c>
      <c r="F164" s="81" t="str">
        <f>RIGHT(E164,4)</f>
        <v>1762</v>
      </c>
      <c r="G164" s="81" t="str">
        <f>IF(ISBLANK(E164),"",F164&amp;"-"&amp;RIGHT("00" &amp; SUBSTITUTE(LEFT(E164,2),"/",""),2))</f>
        <v>1762-02</v>
      </c>
      <c r="H164" s="6" t="s">
        <v>3616</v>
      </c>
      <c r="I164" s="6" t="str">
        <f>IFERROR(RIGHT(H164,LEN(H164)-FIND(",",H164)) &amp; " " &amp; LEFT(H164,1) &amp; LOWER(MID(H164,2, FIND(",",H164)-2)),"")</f>
        <v xml:space="preserve"> Samuel  Musgrove</v>
      </c>
      <c r="J164" s="31" t="str">
        <f>H164</f>
        <v xml:space="preserve">MUSGROVE, Samuel </v>
      </c>
      <c r="K164" s="6" t="s">
        <v>3820</v>
      </c>
      <c r="L164" s="32" t="str">
        <f>RIGHT(K164,4)</f>
        <v>1762</v>
      </c>
      <c r="M164" s="146" t="str">
        <f>IF(ISBLANK(K164),"",L164&amp;"-"&amp;
IF(LEFT(K164,3)="Feb","02",
IF(LEFT(K164,3)="Mar","03",
IF(LEFT(K164,3)="Apr","04",
IF(LEFT(K164,3)="May","05",
IF(LEFT(K164,3)="Jun","06",
IF(LEFT(K164,3)="Jul","07",
IF(LEFT(K164,3)="Aug","08",
IF(LEFT(K164,3)="Sep","09",
IF(LEFT(K164,3)="Oct","10",
IF(LEFT(K164,3)="Nov","11",
IF(LEFT(K164,3)="Dec","12","01"))))))))))))</f>
        <v>1762-02</v>
      </c>
      <c r="N164" s="34" t="s">
        <v>3961</v>
      </c>
      <c r="O164" s="8" t="s">
        <v>3959</v>
      </c>
      <c r="P164" s="8" t="s">
        <v>136</v>
      </c>
      <c r="Q164" s="8">
        <v>18</v>
      </c>
      <c r="R164" s="6" t="s">
        <v>6988</v>
      </c>
      <c r="S164" s="34"/>
      <c r="T164" s="33" t="str">
        <f>V164</f>
        <v>Cherry Bottom</v>
      </c>
      <c r="U164" s="34"/>
      <c r="V164" s="35" t="s">
        <v>6989</v>
      </c>
      <c r="W164" s="35" t="s">
        <v>11298</v>
      </c>
      <c r="X164" s="34"/>
      <c r="Y164" s="33" t="str">
        <f>IFERROR(LEFT(J164, FIND(",",J164)-1),"")</f>
        <v>MUSGROVE</v>
      </c>
      <c r="Z164" s="33"/>
      <c r="AA164" s="33" t="str">
        <f>IF(ISBLANK(E164),"","Surveyed "&amp;E164)  &amp; IF(ISBLANK(C164),"", " by " &amp;TRIM(D164)) &amp; IF(ISBLANK(E164),"","; ") &amp; IF(ISBLANK(K164),"","Patented in " &amp; K164)  &amp; IF(ISBLANK(H164),"", " by " &amp; TRIM(I164)) &amp; IF(ISBLANK(Q164),"",IF(Q164=0,""," for " &amp; Q164 &amp; " acres")) &amp; IF(ISBLANK(S164),""," repatented as " &amp; S164) &amp; IF(ISBLANK(R164),"", "; " &amp; R164) &amp; IF(ISBLANK(X164),"", ".  " &amp; X164&amp;".")</f>
        <v>Surveyed 2/16/1762 by Joshua Griffith; Patented in Feb 1762 by Samuel Musgrove for 18 acres; beginning "on the east side of the Cattail River"</v>
      </c>
      <c r="AB164" s="33" t="str">
        <f>IF(IFERROR(FIND("-",A164),0)=0,SUBSTITUTE(A164,"'",""),SUBSTITUTE(LEFT(A164,FIND("-",A164)-2),"'",""))</f>
        <v>CHERRY BOTTOM</v>
      </c>
      <c r="AC164" s="33" t="str">
        <f>SUBSTITUTE(A164,"'","")</f>
        <v>CHERRY BOTTOM</v>
      </c>
      <c r="AD164" s="33" t="str">
        <f>IFERROR(VLOOKUP(A164,MapGrantsTbl[], 5, FALSE),"")</f>
        <v>1762</v>
      </c>
      <c r="AE164" s="33" t="str">
        <f>IF(L164=AD164,"Y", IF(LEFT(AD164,1)&lt;&gt;"1","","N"))</f>
        <v>Y</v>
      </c>
      <c r="AF164" s="33" t="str">
        <f>IFERROR(VLOOKUP(A164,MapGrantsTbl[], 3, FALSE),"")</f>
        <v>Surveyed 2/16/1762 by Joshua Griffith; Patented in Feb 1762 by Samuel Musgrove for 18 acres; beginning "on the east side of the Cattail River"</v>
      </c>
      <c r="AG164" s="33" t="str">
        <f>IF(AA164=AF164,"Y", IF(LEN(LEFT(AF164,4))&lt;&gt;4,"","N"))</f>
        <v>Y</v>
      </c>
      <c r="AH164" s="33" t="s">
        <v>51</v>
      </c>
      <c r="AI164" s="33"/>
      <c r="AJ164" s="71"/>
      <c r="AK164" s="71"/>
      <c r="AL164" s="71"/>
      <c r="AM164" s="71">
        <f>IFERROR(VLOOKUP(A164,Platted[],2,FALSE),"")</f>
        <v>691</v>
      </c>
      <c r="AN164" s="52"/>
      <c r="AO164" s="52"/>
      <c r="AP164" s="52"/>
      <c r="AQ164" s="52" t="str">
        <f>IFERROR(VLOOKUP(A164,MapGrantsTbl[], 5, FALSE),"")</f>
        <v>1762</v>
      </c>
      <c r="AR164" s="52" t="str">
        <f>IF(L164=AQ164,"Y", IF(LEN(LEFT(AQ164,4))&lt;&gt;4,"","N"))</f>
        <v>Y</v>
      </c>
      <c r="AS164" s="52" t="str">
        <f>IFERROR(VLOOKUP(A164,MapGrantsTbl[],3, FALSE),"")</f>
        <v>Surveyed 2/16/1762 by Joshua Griffith; Patented in Feb 1762 by Samuel Musgrove for 18 acres; beginning "on the east side of the Cattail River"</v>
      </c>
      <c r="AT164" s="52" t="str">
        <f>IF(AA164=AS164,"Y", IF(LEN(LEFT(AS164,4))&lt;&gt;4,"","N"))</f>
        <v>Y</v>
      </c>
      <c r="AU164" s="52" t="str">
        <f>IFERROR(VLOOKUP(A164,MapGrantsTbl[],5, FALSE),"")</f>
        <v>1762</v>
      </c>
      <c r="AV164" s="52" t="str">
        <f>IF(L164=AU164,"Y", IF(LEN(LEFT(AU164,4))&lt;&gt;4,"","N"))</f>
        <v>Y</v>
      </c>
    </row>
    <row r="165" spans="1:48" ht="72" x14ac:dyDescent="0.55000000000000004">
      <c r="A165" s="43" t="s">
        <v>3847</v>
      </c>
      <c r="B165" s="6" t="str">
        <f>IFERROR(VLOOKUP(A165,MapGrantsTbl[Short Name], 1, FALSE),IFERROR(VLOOKUP(A165,MapGrantsTbl[Other Map Grant Name],1,FALSE),""))</f>
        <v>CHESTNUT HILL</v>
      </c>
      <c r="C165" s="6" t="s">
        <v>4919</v>
      </c>
      <c r="D165" s="6" t="str">
        <f>IF(ISBLANK(C165),"",IFERROR(RIGHT(C165,LEN(C165)-FIND(",",C165)) &amp; " " &amp; LEFT(C165,1) &amp; LOWER(MID(C165,2, FIND(",",C165)-2)),""))</f>
        <v xml:space="preserve"> Richard Shipley</v>
      </c>
      <c r="E165" s="81" t="s">
        <v>10920</v>
      </c>
      <c r="F165" s="81" t="str">
        <f>RIGHT(E165,4)</f>
        <v>1753</v>
      </c>
      <c r="G165" s="81" t="str">
        <f>IF(ISBLANK(E165),"",F165&amp;"-"&amp;RIGHT("00" &amp; SUBSTITUTE(LEFT(E165,2),"/",""),2))</f>
        <v>1753-09</v>
      </c>
      <c r="H165" s="6" t="s">
        <v>3581</v>
      </c>
      <c r="I165" s="6" t="str">
        <f>IFERROR(RIGHT(H165,LEN(H165)-FIND(",",H165)) &amp; " " &amp; LEFT(H165,1) &amp; LOWER(MID(H165,2, FIND(",",H165)-2)),"")</f>
        <v xml:space="preserve"> Nathan  Hammond</v>
      </c>
      <c r="J165" s="6" t="str">
        <f>H165</f>
        <v xml:space="preserve">HAMMOND, Nathan </v>
      </c>
      <c r="K165" s="6" t="s">
        <v>3753</v>
      </c>
      <c r="L165" s="8" t="str">
        <f>RIGHT(K165,4)</f>
        <v>1754</v>
      </c>
      <c r="M165" s="146" t="str">
        <f>IF(ISBLANK(K165),"",L165&amp;"-"&amp;
IF(LEFT(K165,3)="Feb","02",
IF(LEFT(K165,3)="Mar","03",
IF(LEFT(K165,3)="Apr","04",
IF(LEFT(K165,3)="May","05",
IF(LEFT(K165,3)="Jun","06",
IF(LEFT(K165,3)="Jul","07",
IF(LEFT(K165,3)="Aug","08",
IF(LEFT(K165,3)="Sep","09",
IF(LEFT(K165,3)="Oct","10",
IF(LEFT(K165,3)="Nov","11",
IF(LEFT(K165,3)="Dec","12","01"))))))))))))</f>
        <v>1754-05</v>
      </c>
      <c r="N165" s="34" t="s">
        <v>3961</v>
      </c>
      <c r="O165" s="8" t="s">
        <v>3959</v>
      </c>
      <c r="P165" s="8" t="s">
        <v>3970</v>
      </c>
      <c r="Q165" s="8">
        <v>1246</v>
      </c>
      <c r="R165" s="6" t="s">
        <v>5067</v>
      </c>
      <c r="S165" s="34"/>
      <c r="T165" s="34" t="s">
        <v>4292</v>
      </c>
      <c r="U165" s="34"/>
      <c r="V165" s="35" t="s">
        <v>4279</v>
      </c>
      <c r="W165" s="30" t="s">
        <v>10921</v>
      </c>
      <c r="X165" s="34"/>
      <c r="Y165" s="18" t="str">
        <f>IFERROR(LEFT(J165, FIND(",",J165)-1),"")</f>
        <v>HAMMOND</v>
      </c>
      <c r="Z165" s="24" t="s">
        <v>4455</v>
      </c>
      <c r="AA165" s="24" t="str">
        <f>IF(ISBLANK(E165),"","Surveyed "&amp;E165)  &amp; IF(ISBLANK(C165),"", " by " &amp;TRIM(D165)) &amp; IF(ISBLANK(E165),"","; ") &amp; IF(ISBLANK(K165),"","Patented in " &amp; K165)  &amp; IF(ISBLANK(H165),"", " by " &amp; TRIM(I165)) &amp; IF(ISBLANK(Q165),"",IF(Q165=0,""," for " &amp; Q165 &amp; " acres")) &amp; IF(ISBLANK(S165),""," repatented as " &amp; S165) &amp; IF(ISBLANK(R165),"", "; " &amp; R165) &amp; IF(ISBLANK(X165),"", ".  " &amp; X165&amp;".")</f>
        <v>Surveyed 9/29/1753 by Richard Shipley; Patented in May 1754 by Nathan Hammond for 1246 acres; Resurvey of Beautiful Craft "on the head drafts of Snowdens River" adjoining Neal's Chance, on the SE side of Indian Johns Cabbin Branch</v>
      </c>
      <c r="AB165" s="52" t="str">
        <f>IF(IFERROR(FIND("-",A165),0)=0,SUBSTITUTE(A165,"'",""),SUBSTITUTE(LEFT(A165,FIND("-",A165)-2),"'",""))</f>
        <v>CHESTNUT HILL</v>
      </c>
      <c r="AC165" s="55" t="str">
        <f>SUBSTITUTE(A165,"'","")</f>
        <v>CHESTNUT HILL</v>
      </c>
      <c r="AD165" s="52" t="str">
        <f>IFERROR(VLOOKUP(A165,MapGrantsTbl[], 5, FALSE),"")</f>
        <v>1753</v>
      </c>
      <c r="AE165" s="52" t="str">
        <f>IF(L165=AD165,"Y", IF(LEFT(AD165,1)&lt;&gt;"1","","N"))</f>
        <v>N</v>
      </c>
      <c r="AF165" s="52" t="str">
        <f>IFERROR(VLOOKUP(A165,MapGrantsTbl[], 3, FALSE),"")</f>
        <v>Surveyed 9/29/1753 by Richard Shipley; Patented in May 1754 by Nathan Hammond for 1246 acres; Resurvey of Beautiful Craft "on the head drafts of Snowdens River" adjoining Neal's Chance, on the SE side of Indian Johns Cabbin Branch</v>
      </c>
      <c r="AG165" s="52" t="str">
        <f>IF(AA165=AF165,"Y", IF(LEN(LEFT(AF165,4))&lt;&gt;4,"","N"))</f>
        <v>Y</v>
      </c>
      <c r="AH165" s="52" t="s">
        <v>78</v>
      </c>
      <c r="AI165" s="52"/>
      <c r="AJ165" s="71"/>
      <c r="AK165" s="71"/>
      <c r="AL165" s="71"/>
      <c r="AM165" s="71">
        <f>IFERROR(VLOOKUP(A165,Platted[],2,FALSE),"")</f>
        <v>38</v>
      </c>
      <c r="AN165" s="52"/>
      <c r="AO165" s="52"/>
      <c r="AP165" s="52"/>
      <c r="AQ165" s="52" t="str">
        <f>IFERROR(VLOOKUP(A165,MapGrantsTbl[], 5, FALSE),"")</f>
        <v>1753</v>
      </c>
      <c r="AR165" s="52" t="str">
        <f>IF(L165=AQ165,"Y", IF(LEN(LEFT(AQ165,4))&lt;&gt;4,"","N"))</f>
        <v>N</v>
      </c>
      <c r="AS165" s="52" t="str">
        <f>IFERROR(VLOOKUP(A165,MapGrantsTbl[],3, FALSE),"")</f>
        <v>Surveyed 9/29/1753 by Richard Shipley; Patented in May 1754 by Nathan Hammond for 1246 acres; Resurvey of Beautiful Craft "on the head drafts of Snowdens River" adjoining Neal's Chance, on the SE side of Indian Johns Cabbin Branch</v>
      </c>
      <c r="AT165" s="52" t="str">
        <f>IF(AA165=AS165,"Y", IF(LEN(LEFT(AS165,4))&lt;&gt;4,"","N"))</f>
        <v>Y</v>
      </c>
      <c r="AU165" s="52" t="str">
        <f>IFERROR(VLOOKUP(A165,MapGrantsTbl[],5, FALSE),"")</f>
        <v>1753</v>
      </c>
      <c r="AV165" s="52" t="str">
        <f>IF(L165=AU165,"Y", IF(LEN(LEFT(AU165,4))&lt;&gt;4,"","N"))</f>
        <v>N</v>
      </c>
    </row>
    <row r="166" spans="1:48" ht="57.6" x14ac:dyDescent="0.55000000000000004">
      <c r="A166" s="43" t="s">
        <v>6912</v>
      </c>
      <c r="B166" s="47" t="str">
        <f>IFERROR(VLOOKUP(A166,MapGrantsTbl[Short Name], 1, FALSE),IFERROR(VLOOKUP(A166,MapGrantsTbl[Other Map Grant Name],1,FALSE),""))</f>
        <v>CHESTNUT RIDGE</v>
      </c>
      <c r="C166" s="46" t="s">
        <v>4919</v>
      </c>
      <c r="D166" s="46" t="str">
        <f>IF(ISBLANK(C166),"",IFERROR(RIGHT(C166,LEN(C166)-FIND(",",C166)) &amp; " " &amp; LEFT(C166,1) &amp; LOWER(MID(C166,2, FIND(",",C166)-2)),""))</f>
        <v xml:space="preserve"> Richard Shipley</v>
      </c>
      <c r="E166" s="81" t="s">
        <v>4697</v>
      </c>
      <c r="F166" s="82" t="str">
        <f>RIGHT(E166,4)</f>
        <v>1757</v>
      </c>
      <c r="G166" s="82" t="str">
        <f>IF(ISBLANK(E166),"",F166&amp;"-"&amp;RIGHT("00" &amp; SUBSTITUTE(LEFT(E166,2),"/",""),2))</f>
        <v>1757-03</v>
      </c>
      <c r="H166" s="46" t="s">
        <v>6914</v>
      </c>
      <c r="I166" s="46" t="str">
        <f>IFERROR(RIGHT(H166,LEN(H166)-FIND(",",H166)) &amp; " " &amp; LEFT(H166,1) &amp; LOWER(MID(H166,2, FIND(",",H166)-2)),"")</f>
        <v xml:space="preserve"> William Hanks</v>
      </c>
      <c r="J166" s="47" t="str">
        <f>H166</f>
        <v>HANKS, William</v>
      </c>
      <c r="K166" s="46" t="s">
        <v>5111</v>
      </c>
      <c r="L166" s="42" t="str">
        <f>RIGHT(K166,4)</f>
        <v>1757</v>
      </c>
      <c r="M166" s="143" t="str">
        <f>IF(ISBLANK(K166),"",L166&amp;"-"&amp;
IF(LEFT(K166,3)="Feb","02",
IF(LEFT(K166,3)="Mar","03",
IF(LEFT(K166,3)="Apr","04",
IF(LEFT(K166,3)="May","05",
IF(LEFT(K166,3)="Jun","06",
IF(LEFT(K166,3)="Jul","07",
IF(LEFT(K166,3)="Aug","08",
IF(LEFT(K166,3)="Sep","09",
IF(LEFT(K166,3)="Oct","10",
IF(LEFT(K166,3)="Nov","11",
IF(LEFT(K166,3)="Dec","12","01"))))))))))))</f>
        <v>1757-03</v>
      </c>
      <c r="N166" s="44" t="s">
        <v>3961</v>
      </c>
      <c r="O166" s="43" t="s">
        <v>3959</v>
      </c>
      <c r="P166" s="43" t="s">
        <v>136</v>
      </c>
      <c r="Q166" s="43">
        <v>40</v>
      </c>
      <c r="R166" s="46" t="s">
        <v>6915</v>
      </c>
      <c r="S166" s="44"/>
      <c r="T166" s="45" t="str">
        <f>V166</f>
        <v>Chestnut Ridge</v>
      </c>
      <c r="U166" s="44"/>
      <c r="V166" s="35" t="s">
        <v>6913</v>
      </c>
      <c r="W166" s="35" t="s">
        <v>11533</v>
      </c>
      <c r="X166" s="34"/>
      <c r="Y166" s="45" t="str">
        <f>IFERROR(LEFT(J166, FIND(",",J166)-1),"")</f>
        <v>HANKS</v>
      </c>
      <c r="Z166" s="45"/>
      <c r="AA166" s="45" t="str">
        <f>IF(ISBLANK(E166),"","Surveyed "&amp;E166)  &amp; IF(ISBLANK(C166),"", " by " &amp;TRIM(D166)) &amp; IF(ISBLANK(E166),"","; ") &amp; IF(ISBLANK(K166),"","Patented in " &amp; K166)  &amp; IF(ISBLANK(H166),"", " by " &amp; TRIM(I166)) &amp; IF(ISBLANK(Q166),"",IF(Q166=0,""," for " &amp; Q166 &amp; " acres")) &amp; IF(ISBLANK(S166),""," repatented as " &amp; S166) &amp; IF(ISBLANK(R166),"", "; " &amp; R166) &amp; IF(ISBLANK(X166),"", ".  " &amp; X166&amp;".")</f>
        <v>Surveyed 3/7/1757 by Richard Shipley; Patented in Mar 1757 by William Hanks for 40 acres; "in the fork of Patuxent River Beginning at the end of the twenty fourth course of a tract of land called Worthington's Range"</v>
      </c>
      <c r="AB166" s="45" t="str">
        <f>IF(IFERROR(FIND("-",A166),0)=0,SUBSTITUTE(A166,"'",""),SUBSTITUTE(LEFT(A166,FIND("-",A166)-2),"'",""))</f>
        <v>CHESTNUT RIDGE</v>
      </c>
      <c r="AC166" s="45" t="str">
        <f>SUBSTITUTE(A166,"'","")</f>
        <v>CHESTNUT RIDGE</v>
      </c>
      <c r="AD166" s="52" t="str">
        <f>IFERROR(VLOOKUP(A166,MapGrantsTbl[], 5, FALSE),"")</f>
        <v>1757</v>
      </c>
      <c r="AE166" s="52" t="str">
        <f>IF(L166=AD166,"Y", IF(LEFT(AD166,1)&lt;&gt;"1","","N"))</f>
        <v>Y</v>
      </c>
      <c r="AF166" s="52" t="str">
        <f>IFERROR(VLOOKUP(A166,MapGrantsTbl[], 3, FALSE),"")</f>
        <v>Surveyed 3/7/1757 by Richard Shipley; Patented in Mar 1757 by William Hanks for 40 acres; "in the fork of Patuxent River Beginning at the end of the twenty fourth course of a tract of land called Worthington's Range"</v>
      </c>
      <c r="AG166" s="52" t="str">
        <f>IF(AA166=AF166,"Y", IF(LEN(LEFT(AF166,4))&lt;&gt;4,"","N"))</f>
        <v>Y</v>
      </c>
      <c r="AH166" s="52" t="s">
        <v>36</v>
      </c>
      <c r="AI166" s="52"/>
      <c r="AJ166" s="71"/>
      <c r="AK166" s="71"/>
      <c r="AL166" s="71"/>
      <c r="AM166" s="71">
        <f>IFERROR(VLOOKUP(A166,Platted[],2,FALSE),"")</f>
        <v>599</v>
      </c>
      <c r="AN166" s="52"/>
      <c r="AO166" s="52"/>
      <c r="AP166" s="52"/>
      <c r="AQ166" s="52" t="str">
        <f>IFERROR(VLOOKUP(A166,MapGrantsTbl[], 5, FALSE),"")</f>
        <v>1757</v>
      </c>
      <c r="AR166" s="52" t="str">
        <f>IF(L166=AQ166,"Y", IF(LEN(LEFT(AQ166,4))&lt;&gt;4,"","N"))</f>
        <v>Y</v>
      </c>
      <c r="AS166" s="52" t="str">
        <f>IFERROR(VLOOKUP(A166,MapGrantsTbl[],3, FALSE),"")</f>
        <v>Surveyed 3/7/1757 by Richard Shipley; Patented in Mar 1757 by William Hanks for 40 acres; "in the fork of Patuxent River Beginning at the end of the twenty fourth course of a tract of land called Worthington's Range"</v>
      </c>
      <c r="AT166" s="52" t="str">
        <f>IF(AA166=AS166,"Y", IF(LEN(LEFT(AS166,4))&lt;&gt;4,"","N"))</f>
        <v>Y</v>
      </c>
      <c r="AU166" s="52" t="str">
        <f>IFERROR(VLOOKUP(A166,MapGrantsTbl[],5, FALSE),"")</f>
        <v>1757</v>
      </c>
      <c r="AV166" s="52" t="str">
        <f>IF(L166=AU166,"Y", IF(LEN(LEFT(AU166,4))&lt;&gt;4,"","N"))</f>
        <v>Y</v>
      </c>
    </row>
    <row r="167" spans="1:48" ht="57.6" x14ac:dyDescent="0.55000000000000004">
      <c r="A167" s="43" t="s">
        <v>8525</v>
      </c>
      <c r="B167" s="6" t="str">
        <f>IFERROR(VLOOKUP(A167,MapGrantsTbl[Short Name], 1, FALSE),IFERROR(VLOOKUP(A167,MapGrantsTbl[Other Map Grant Name],1,FALSE),""))</f>
        <v>CHEWS RESOLUTION MANOR</v>
      </c>
      <c r="C167" s="6"/>
      <c r="D167" s="6" t="str">
        <f>IF(ISBLANK(C167),"",IFERROR(RIGHT(C167,LEN(C167)-FIND(",",C167)) &amp; " " &amp; LEFT(C167,1) &amp; LOWER(MID(C167,2, FIND(",",C167)-2)),""))</f>
        <v/>
      </c>
      <c r="E167" s="81"/>
      <c r="F167" s="81" t="str">
        <f>RIGHT(E167,4)</f>
        <v/>
      </c>
      <c r="G167" s="81" t="str">
        <f>IF(ISBLANK(E167),"",F167&amp;"-"&amp;RIGHT("00" &amp; SUBSTITUTE(LEFT(E167,2),"/",""),2))</f>
        <v/>
      </c>
      <c r="H167" s="6" t="s">
        <v>3582</v>
      </c>
      <c r="I167" s="6" t="str">
        <f>IFERROR(RIGHT(H167,LEN(H167)-FIND(",",H167)) &amp; " " &amp; LEFT(H167,1) &amp; LOWER(MID(H167,2, FIND(",",H167)-2)),"")</f>
        <v xml:space="preserve"> Samuel  Chew</v>
      </c>
      <c r="J167" s="6" t="str">
        <f>H167</f>
        <v xml:space="preserve">CHEW, Samuel </v>
      </c>
      <c r="K167" s="6" t="s">
        <v>3754</v>
      </c>
      <c r="L167" s="8" t="str">
        <f>RIGHT(K167,4)</f>
        <v>1695</v>
      </c>
      <c r="M167" s="146" t="str">
        <f>IF(ISBLANK(K167),"",L167&amp;"-"&amp;
IF(LEFT(K167,3)="Feb","02",
IF(LEFT(K167,3)="Mar","03",
IF(LEFT(K167,3)="Apr","04",
IF(LEFT(K167,3)="May","05",
IF(LEFT(K167,3)="Jun","06",
IF(LEFT(K167,3)="Jul","07",
IF(LEFT(K167,3)="Aug","08",
IF(LEFT(K167,3)="Sep","09",
IF(LEFT(K167,3)="Oct","10",
IF(LEFT(K167,3)="Nov","11",
IF(LEFT(K167,3)="Dec","12","01"))))))))))))</f>
        <v>1695-11</v>
      </c>
      <c r="N167" s="34"/>
      <c r="O167" s="8" t="s">
        <v>3959</v>
      </c>
      <c r="P167" s="8" t="s">
        <v>136</v>
      </c>
      <c r="Q167" s="8">
        <v>1073</v>
      </c>
      <c r="R167" s="6" t="s">
        <v>5778</v>
      </c>
      <c r="S167" s="34" t="s">
        <v>9383</v>
      </c>
      <c r="T167" s="34" t="s">
        <v>8457</v>
      </c>
      <c r="U167" s="34" t="s">
        <v>5777</v>
      </c>
      <c r="V167" s="24" t="s">
        <v>5773</v>
      </c>
      <c r="W167" s="24"/>
      <c r="X167" s="34"/>
      <c r="Y167" s="26" t="str">
        <f>IFERROR(LEFT(J167, FIND(",",J167)-1),"")</f>
        <v>CHEW</v>
      </c>
      <c r="Z167" s="24" t="s">
        <v>4437</v>
      </c>
      <c r="AA167" s="24" t="str">
        <f>IF(ISBLANK(E167),"","Surveyed "&amp;E167)  &amp; IF(ISBLANK(C167),"", " by " &amp;TRIM(D167)) &amp; IF(ISBLANK(E167),"","; ") &amp; IF(ISBLANK(K167),"","Patented in " &amp; K167)  &amp; IF(ISBLANK(H167),"", " by " &amp; TRIM(I167)) &amp; IF(ISBLANK(Q167),"",IF(Q167=0,""," for " &amp; Q167 &amp; " acres")) &amp; IF(ISBLANK(S167),""," repatented as " &amp; S167) &amp; IF(ISBLANK(R167),"", "; " &amp; R167) &amp; IF(ISBLANK(X167),"", ".  " &amp; X167&amp;".")</f>
        <v>Patented in Nov 1695 by Samuel Chew for 1073 acres repatented as Chews Resolution Manor - Resurveyed; contains Avaco</v>
      </c>
      <c r="AB167" s="52" t="str">
        <f>IF(IFERROR(FIND("-",A167),0)=0,SUBSTITUTE(A167,"'",""),SUBSTITUTE(LEFT(A167,FIND("-",A167)-2),"'",""))</f>
        <v>CHEWS RESOLUTION MANOR</v>
      </c>
      <c r="AC167" s="55" t="str">
        <f>SUBSTITUTE(A167,"'","")</f>
        <v>CHEWS RESOLUTION MANOR</v>
      </c>
      <c r="AD167" s="33" t="str">
        <f>IFERROR(VLOOKUP(A167,MapGrantsTbl[], 5, FALSE),"")</f>
        <v>1695</v>
      </c>
      <c r="AE167" s="52" t="str">
        <f>IF(L167=AD167,"Y", IF(LEFT(AD167,1)&lt;&gt;"1","","N"))</f>
        <v>Y</v>
      </c>
      <c r="AF167" s="33" t="str">
        <f>IFERROR(VLOOKUP(A167,MapGrantsTbl[], 3, FALSE),"")</f>
        <v>Patented in Nov 1695 by Samuel Chew for 1073 acres repatented as Chews Resolution Manor - Resurveyed; contains Avaco</v>
      </c>
      <c r="AG167" s="52" t="str">
        <f>IF(AA167=AF167,"Y", IF(LEN(LEFT(AF167,4))&lt;&gt;4,"","N"))</f>
        <v>Y</v>
      </c>
      <c r="AH167" s="52" t="s">
        <v>11990</v>
      </c>
      <c r="AI167" s="52"/>
      <c r="AJ167" s="71"/>
      <c r="AK167" s="71"/>
      <c r="AL167" s="71"/>
      <c r="AM167" s="71" t="str">
        <f>IFERROR(VLOOKUP(A167,Platted[],2,FALSE),"")</f>
        <v/>
      </c>
      <c r="AN167" s="52"/>
      <c r="AO167" s="52"/>
      <c r="AP167" s="52"/>
      <c r="AQ167" s="52" t="str">
        <f>IFERROR(VLOOKUP(A167,MapGrantsTbl[], 5, FALSE),"")</f>
        <v>1695</v>
      </c>
      <c r="AR167" s="52" t="str">
        <f>IF(L167=AQ167,"Y", IF(LEN(LEFT(AQ167,4))&lt;&gt;4,"","N"))</f>
        <v>Y</v>
      </c>
      <c r="AS167" s="52" t="str">
        <f>IFERROR(VLOOKUP(A167,MapGrantsTbl[],3, FALSE),"")</f>
        <v>Patented in Nov 1695 by Samuel Chew for 1073 acres repatented as Chews Resolution Manor - Resurveyed; contains Avaco</v>
      </c>
      <c r="AT167" s="52" t="str">
        <f>IF(AA167=AS167,"Y", IF(LEN(LEFT(AS167,4))&lt;&gt;4,"","N"))</f>
        <v>Y</v>
      </c>
      <c r="AU167" s="52" t="str">
        <f>IFERROR(VLOOKUP(A167,MapGrantsTbl[],5, FALSE),"")</f>
        <v>1695</v>
      </c>
      <c r="AV167" s="52" t="str">
        <f>IF(L167=AU167,"Y", IF(LEN(LEFT(AU167,4))&lt;&gt;4,"","N"))</f>
        <v>Y</v>
      </c>
    </row>
    <row r="168" spans="1:48" ht="43.2" x14ac:dyDescent="0.55000000000000004">
      <c r="A168" s="43" t="s">
        <v>9338</v>
      </c>
      <c r="B168" s="47" t="str">
        <f>IFERROR(VLOOKUP(A168,MapGrantsTbl[Short Name], 1, FALSE),IFERROR(VLOOKUP(A168,MapGrantsTbl[Other Map Grant Name],1,FALSE),""))</f>
        <v/>
      </c>
      <c r="C168" s="46" t="s">
        <v>5622</v>
      </c>
      <c r="D168" s="46" t="str">
        <f>IF(ISBLANK(C168),"",IFERROR(RIGHT(C168,LEN(C168)-FIND(",",C168)) &amp; " " &amp; LEFT(C168,1) &amp; LOWER(MID(C168,2, FIND(",",C168)-2)),""))</f>
        <v xml:space="preserve"> John Dorsey</v>
      </c>
      <c r="E168" s="81" t="s">
        <v>11947</v>
      </c>
      <c r="F168" s="82" t="str">
        <f>RIGHT(E168,4)</f>
        <v>1718</v>
      </c>
      <c r="G168" s="82" t="str">
        <f>IF(ISBLANK(E168),"",F168&amp;"-"&amp;RIGHT("00" &amp; SUBSTITUTE(LEFT(E168,2),"/",""),2))</f>
        <v>1718-12</v>
      </c>
      <c r="H168" s="46" t="s">
        <v>3541</v>
      </c>
      <c r="I168" s="46" t="str">
        <f>IFERROR(RIGHT(H168,LEN(H168)-FIND(",",H168)) &amp; " " &amp; LEFT(H168,1) &amp; LOWER(MID(H168,2, FIND(",",H168)-2)),"")</f>
        <v xml:space="preserve"> Caleb  Dorsey</v>
      </c>
      <c r="J168" s="47" t="str">
        <f>H168</f>
        <v xml:space="preserve">DORSEY, Caleb </v>
      </c>
      <c r="K168" s="46" t="s">
        <v>5180</v>
      </c>
      <c r="L168" s="42" t="str">
        <f>RIGHT(K168,4)</f>
        <v>1730</v>
      </c>
      <c r="M168" s="143" t="str">
        <f>IF(ISBLANK(K168),"",L168&amp;"-"&amp;
IF(LEFT(K168,3)="Feb","02",
IF(LEFT(K168,3)="Mar","03",
IF(LEFT(K168,3)="Apr","04",
IF(LEFT(K168,3)="May","05",
IF(LEFT(K168,3)="Jun","06",
IF(LEFT(K168,3)="Jul","07",
IF(LEFT(K168,3)="Aug","08",
IF(LEFT(K168,3)="Sep","09",
IF(LEFT(K168,3)="Oct","10",
IF(LEFT(K168,3)="Nov","11",
IF(LEFT(K168,3)="Dec","12","01"))))))))))))</f>
        <v>1730-03</v>
      </c>
      <c r="N168" s="44" t="s">
        <v>5668</v>
      </c>
      <c r="O168" s="43" t="s">
        <v>3959</v>
      </c>
      <c r="P168" s="43" t="s">
        <v>3970</v>
      </c>
      <c r="Q168" s="8">
        <v>1318</v>
      </c>
      <c r="R168" s="46" t="s">
        <v>5706</v>
      </c>
      <c r="S168" s="44"/>
      <c r="T168" s="34" t="s">
        <v>8457</v>
      </c>
      <c r="U168" s="44" t="s">
        <v>5705</v>
      </c>
      <c r="V168" s="35" t="s">
        <v>9383</v>
      </c>
      <c r="W168" s="35" t="s">
        <v>10918</v>
      </c>
      <c r="X168" s="34"/>
      <c r="Y168" s="45" t="str">
        <f>IFERROR(LEFT(J168, FIND(",",J168)-1),"")</f>
        <v>DORSEY</v>
      </c>
      <c r="Z168" s="45"/>
      <c r="AA168" s="24" t="str">
        <f>IF(ISBLANK(E168),"","Surveyed "&amp;E168)  &amp; IF(ISBLANK(C168),"", " by " &amp;TRIM(D168)) &amp; IF(ISBLANK(E168),"","; ") &amp; IF(ISBLANK(K168),"","Patented in " &amp; K168)  &amp; IF(ISBLANK(H168),"", " by " &amp; TRIM(I168)) &amp; IF(ISBLANK(Q168),"",IF(Q168=0,""," for " &amp; Q168 &amp; " acres")) &amp; IF(ISBLANK(S168),""," repatented as " &amp; S168) &amp; IF(ISBLANK(R168),"", "; " &amp; R168) &amp; IF(ISBLANK(X168),"", ".  " &amp; X168&amp;".")</f>
        <v>Surveyed 12/10/1718 by John Dorsey; Patented in Mar 1730 by Caleb Dorsey for 1318 acres; "lying at Elk Ridge in Baltimore County", adjoining Talbott's Resolution Manor</v>
      </c>
      <c r="AB168" s="52" t="str">
        <f>IF(IFERROR(FIND("-",A168),0)=0,SUBSTITUTE(A168,"'",""),SUBSTITUTE(LEFT(A168,FIND("-",A168)-2),"'",""))</f>
        <v>CHEWS RESOLUTION MANOR</v>
      </c>
      <c r="AC168" s="55" t="str">
        <f>SUBSTITUTE(A168,"'","")</f>
        <v>CHEWS RESOLUTION MANOR - Resurveyed</v>
      </c>
      <c r="AD168" s="52" t="str">
        <f>IFERROR(VLOOKUP(A168,MapGrantsTbl[], 5, FALSE),"")</f>
        <v/>
      </c>
      <c r="AE168" s="52" t="str">
        <f>IF(L168=AD168,"Y", IF(LEFT(AD168,1)&lt;&gt;"1","","N"))</f>
        <v/>
      </c>
      <c r="AF168" s="52" t="str">
        <f>IFERROR(VLOOKUP(A168,MapGrantsTbl[], 3, FALSE),"")</f>
        <v/>
      </c>
      <c r="AG168" s="52" t="str">
        <f>IF(AA168=AF168,"Y", IF(LEN(LEFT(AF168,4))&lt;&gt;4,"","N"))</f>
        <v/>
      </c>
      <c r="AH168" s="52" t="s">
        <v>11990</v>
      </c>
      <c r="AI168" s="52"/>
      <c r="AJ168" s="71"/>
      <c r="AK168" s="71"/>
      <c r="AL168" s="71"/>
      <c r="AM168" s="71">
        <f>IFERROR(VLOOKUP(A168,Platted[],2,FALSE),"")</f>
        <v>34</v>
      </c>
      <c r="AN168" s="52"/>
      <c r="AO168" s="52"/>
      <c r="AP168" s="52"/>
      <c r="AQ168" s="52" t="str">
        <f>IFERROR(VLOOKUP(A168,MapGrantsTbl[], 5, FALSE),"")</f>
        <v/>
      </c>
      <c r="AR168" s="52" t="str">
        <f>IF(L168=AQ168,"Y", IF(LEN(LEFT(AQ168,4))&lt;&gt;4,"","N"))</f>
        <v/>
      </c>
      <c r="AS168" s="52" t="str">
        <f>IFERROR(VLOOKUP(A168,MapGrantsTbl[],3, FALSE),"")</f>
        <v/>
      </c>
      <c r="AT168" s="52" t="str">
        <f>IF(AA168=AS168,"Y", IF(LEN(LEFT(AS168,4))&lt;&gt;4,"","N"))</f>
        <v/>
      </c>
      <c r="AU168" s="52" t="str">
        <f>IFERROR(VLOOKUP(A168,MapGrantsTbl[],5, FALSE),"")</f>
        <v/>
      </c>
      <c r="AV168" s="52" t="str">
        <f>IF(L168=AU168,"Y", IF(LEN(LEFT(AU168,4))&lt;&gt;4,"","N"))</f>
        <v/>
      </c>
    </row>
    <row r="169" spans="1:48" ht="28.8" x14ac:dyDescent="0.55000000000000004">
      <c r="A169" s="43" t="s">
        <v>8526</v>
      </c>
      <c r="B169" s="6" t="str">
        <f>IFERROR(VLOOKUP(A169,MapGrantsTbl[Short Name], 1, FALSE),IFERROR(VLOOKUP(A169,MapGrantsTbl[Other Map Grant Name],1,FALSE),""))</f>
        <v>CHEWS VINEYARD</v>
      </c>
      <c r="C169" s="6"/>
      <c r="D169" s="6" t="str">
        <f>IF(ISBLANK(C169),"",IFERROR(RIGHT(C169,LEN(C169)-FIND(",",C169)) &amp; " " &amp; LEFT(C169,1) &amp; LOWER(MID(C169,2, FIND(",",C169)-2)),""))</f>
        <v/>
      </c>
      <c r="E169" s="81"/>
      <c r="F169" s="81" t="str">
        <f>RIGHT(E169,4)</f>
        <v/>
      </c>
      <c r="G169" s="81" t="str">
        <f>IF(ISBLANK(E169),"",F169&amp;"-"&amp;RIGHT("00" &amp; SUBSTITUTE(LEFT(E169,2),"/",""),2))</f>
        <v/>
      </c>
      <c r="H169" s="6" t="s">
        <v>3582</v>
      </c>
      <c r="I169" s="6" t="str">
        <f>IFERROR(RIGHT(H169,LEN(H169)-FIND(",",H169)) &amp; " " &amp; LEFT(H169,1) &amp; LOWER(MID(H169,2, FIND(",",H169)-2)),"")</f>
        <v xml:space="preserve"> Samuel  Chew</v>
      </c>
      <c r="J169" s="6" t="str">
        <f>H169</f>
        <v xml:space="preserve">CHEW, Samuel </v>
      </c>
      <c r="K169" s="6" t="s">
        <v>3754</v>
      </c>
      <c r="L169" s="8" t="str">
        <f>RIGHT(K169,4)</f>
        <v>1695</v>
      </c>
      <c r="M169" s="146" t="str">
        <f>IF(ISBLANK(K169),"",L169&amp;"-"&amp;
IF(LEFT(K169,3)="Feb","02",
IF(LEFT(K169,3)="Mar","03",
IF(LEFT(K169,3)="Apr","04",
IF(LEFT(K169,3)="May","05",
IF(LEFT(K169,3)="Jun","06",
IF(LEFT(K169,3)="Jul","07",
IF(LEFT(K169,3)="Aug","08",
IF(LEFT(K169,3)="Sep","09",
IF(LEFT(K169,3)="Oct","10",
IF(LEFT(K169,3)="Nov","11",
IF(LEFT(K169,3)="Dec","12","01"))))))))))))</f>
        <v>1695-11</v>
      </c>
      <c r="N169" s="34"/>
      <c r="O169" s="8" t="s">
        <v>3959</v>
      </c>
      <c r="P169" s="8" t="s">
        <v>136</v>
      </c>
      <c r="Q169" s="8">
        <v>1024</v>
      </c>
      <c r="R169" s="6"/>
      <c r="S169" s="34"/>
      <c r="T169" s="34" t="s">
        <v>6638</v>
      </c>
      <c r="U169" s="34"/>
      <c r="V169" s="34" t="s">
        <v>5743</v>
      </c>
      <c r="W169" s="34"/>
      <c r="X169" s="34"/>
      <c r="Y169" s="26" t="str">
        <f>IFERROR(LEFT(J169, FIND(",",J169)-1),"")</f>
        <v>CHEW</v>
      </c>
      <c r="Z169" s="24" t="s">
        <v>4485</v>
      </c>
      <c r="AA169" s="24" t="str">
        <f>IF(ISBLANK(E169),"","Surveyed "&amp;E169)  &amp; IF(ISBLANK(C169),"", " by " &amp;TRIM(D169)) &amp; IF(ISBLANK(E169),"","; ") &amp; IF(ISBLANK(K169),"","Patented in " &amp; K169)  &amp; IF(ISBLANK(H169),"", " by " &amp; TRIM(I169)) &amp; IF(ISBLANK(Q169),"",IF(Q169=0,""," for " &amp; Q169 &amp; " acres")) &amp; IF(ISBLANK(S169),""," repatented as " &amp; S169) &amp; IF(ISBLANK(R169),"", "; " &amp; R169) &amp; IF(ISBLANK(X169),"", ".  " &amp; X169&amp;".")</f>
        <v>Patented in Nov 1695 by Samuel Chew for 1024 acres</v>
      </c>
      <c r="AB169" s="52" t="str">
        <f>IF(IFERROR(FIND("-",A169),0)=0,SUBSTITUTE(A169,"'",""),SUBSTITUTE(LEFT(A169,FIND("-",A169)-2),"'",""))</f>
        <v>CHEWS VINEYARD</v>
      </c>
      <c r="AC169" s="55" t="str">
        <f>SUBSTITUTE(A169,"'","")</f>
        <v>CHEWS VINEYARD</v>
      </c>
      <c r="AD169" s="52" t="str">
        <f>IFERROR(VLOOKUP(A169,MapGrantsTbl[], 5, FALSE),"")</f>
        <v>1695</v>
      </c>
      <c r="AE169" s="52" t="str">
        <f>IF(L169=AD169,"Y", IF(LEFT(AD169,1)&lt;&gt;"1","","N"))</f>
        <v>Y</v>
      </c>
      <c r="AF169" s="52" t="str">
        <f>IFERROR(VLOOKUP(A169,MapGrantsTbl[], 3, FALSE),"")</f>
        <v>Patented in Nov 1695 by Samuel Chew for 1024 acres</v>
      </c>
      <c r="AG169" s="52" t="str">
        <f>IF(AA169=AF169,"Y", IF(LEN(LEFT(AF169,4))&lt;&gt;4,"","N"))</f>
        <v>Y</v>
      </c>
      <c r="AH169" s="52" t="s">
        <v>11990</v>
      </c>
      <c r="AI169" s="52"/>
      <c r="AJ169" s="71"/>
      <c r="AK169" s="71"/>
      <c r="AL169" s="71"/>
      <c r="AM169" s="71" t="str">
        <f>IFERROR(VLOOKUP(A169,Platted[],2,FALSE),"")</f>
        <v/>
      </c>
      <c r="AN169" s="52"/>
      <c r="AO169" s="52"/>
      <c r="AP169" s="52"/>
      <c r="AQ169" s="52" t="str">
        <f>IFERROR(VLOOKUP(A169,MapGrantsTbl[], 5, FALSE),"")</f>
        <v>1695</v>
      </c>
      <c r="AR169" s="52" t="str">
        <f>IF(L169=AQ169,"Y", IF(LEN(LEFT(AQ169,4))&lt;&gt;4,"","N"))</f>
        <v>Y</v>
      </c>
      <c r="AS169" s="52" t="str">
        <f>IFERROR(VLOOKUP(A169,MapGrantsTbl[],3, FALSE),"")</f>
        <v>Patented in Nov 1695 by Samuel Chew for 1024 acres</v>
      </c>
      <c r="AT169" s="52" t="str">
        <f>IF(AA169=AS169,"Y", IF(LEN(LEFT(AS169,4))&lt;&gt;4,"","N"))</f>
        <v>Y</v>
      </c>
      <c r="AU169" s="52" t="str">
        <f>IFERROR(VLOOKUP(A169,MapGrantsTbl[],5, FALSE),"")</f>
        <v>1695</v>
      </c>
      <c r="AV169" s="52" t="str">
        <f>IF(L169=AU169,"Y", IF(LEN(LEFT(AU169,4))&lt;&gt;4,"","N"))</f>
        <v>Y</v>
      </c>
    </row>
    <row r="170" spans="1:48" ht="43.2" x14ac:dyDescent="0.55000000000000004">
      <c r="A170" s="43" t="s">
        <v>8527</v>
      </c>
      <c r="B170" s="6" t="str">
        <f>IFERROR(VLOOKUP(A170,MapGrantsTbl[Short Name], 1, FALSE),IFERROR(VLOOKUP(A170,MapGrantsTbl[Other Map Grant Name],1,FALSE),""))</f>
        <v>CLARKS DIRECTIONS</v>
      </c>
      <c r="C170" s="6"/>
      <c r="D170" s="6" t="str">
        <f>IF(ISBLANK(C170),"",IFERROR(RIGHT(C170,LEN(C170)-FIND(",",C170)) &amp; " " &amp; LEFT(C170,1) &amp; LOWER(MID(C170,2, FIND(",",C170)-2)),""))</f>
        <v/>
      </c>
      <c r="E170" s="81"/>
      <c r="F170" s="81" t="str">
        <f>RIGHT(E170,4)</f>
        <v/>
      </c>
      <c r="G170" s="81" t="str">
        <f>IF(ISBLANK(E170),"",F170&amp;"-"&amp;RIGHT("00" &amp; SUBSTITUTE(LEFT(E170,2),"/",""),2))</f>
        <v/>
      </c>
      <c r="H170" s="6" t="s">
        <v>5350</v>
      </c>
      <c r="I170" s="6" t="str">
        <f>IFERROR(RIGHT(H170,LEN(H170)-FIND(",",H170)) &amp; " " &amp; LEFT(H170,1) &amp; LOWER(MID(H170,2, FIND(",",H170)-2)),"")</f>
        <v xml:space="preserve"> William Nicholson</v>
      </c>
      <c r="J170" s="6" t="str">
        <f>H170</f>
        <v>NICHOLSON, William</v>
      </c>
      <c r="K170" s="6" t="s">
        <v>5762</v>
      </c>
      <c r="L170" s="8" t="str">
        <f>RIGHT(K170,4)</f>
        <v>1730</v>
      </c>
      <c r="M170" s="146" t="str">
        <f>IF(ISBLANK(K170),"",L170&amp;"-"&amp;
IF(LEFT(K170,3)="Feb","02",
IF(LEFT(K170,3)="Mar","03",
IF(LEFT(K170,3)="Apr","04",
IF(LEFT(K170,3)="May","05",
IF(LEFT(K170,3)="Jun","06",
IF(LEFT(K170,3)="Jul","07",
IF(LEFT(K170,3)="Aug","08",
IF(LEFT(K170,3)="Sep","09",
IF(LEFT(K170,3)="Oct","10",
IF(LEFT(K170,3)="Nov","11",
IF(LEFT(K170,3)="Dec","12","01"))))))))))))</f>
        <v>1730-02</v>
      </c>
      <c r="N170" s="34" t="s">
        <v>3961</v>
      </c>
      <c r="O170" s="8" t="s">
        <v>3959</v>
      </c>
      <c r="P170" s="8" t="s">
        <v>136</v>
      </c>
      <c r="Q170" s="8">
        <v>700</v>
      </c>
      <c r="R170" s="6" t="s">
        <v>5763</v>
      </c>
      <c r="S170" s="34" t="s">
        <v>8813</v>
      </c>
      <c r="T170" s="34" t="s">
        <v>8177</v>
      </c>
      <c r="U170" s="34"/>
      <c r="V170" s="34" t="s">
        <v>5764</v>
      </c>
      <c r="W170" s="34"/>
      <c r="X170" s="34"/>
      <c r="Y170" s="26" t="str">
        <f>IFERROR(LEFT(J170, FIND(",",J170)-1),"")</f>
        <v>NICHOLSON</v>
      </c>
      <c r="Z170" s="24" t="s">
        <v>4486</v>
      </c>
      <c r="AA170" s="24" t="str">
        <f>IF(ISBLANK(E170),"","Surveyed "&amp;E170)  &amp; IF(ISBLANK(C170),"", " by " &amp;TRIM(D170)) &amp; IF(ISBLANK(E170),"","; ") &amp; IF(ISBLANK(K170),"","Patented in " &amp; K170)  &amp; IF(ISBLANK(H170),"", " by " &amp; TRIM(I170)) &amp; IF(ISBLANK(Q170),"",IF(Q170=0,""," for " &amp; Q170 &amp; " acres")) &amp; IF(ISBLANK(S170),""," repatented as " &amp; S170) &amp; IF(ISBLANK(R170),"", "; " &amp; R170) &amp; IF(ISBLANK(X170),"", ".  " &amp; X170&amp;".")</f>
        <v>Patented in Feb 1730 by William Nicholson for 700 acres repatented as Clark's Directions - Resurveyed; Originally surveyed Oct 1718 according to resurvey</v>
      </c>
      <c r="AB170" s="52" t="str">
        <f>IF(IFERROR(FIND("-",A170),0)=0,SUBSTITUTE(A170,"'",""),SUBSTITUTE(LEFT(A170,FIND("-",A170)-2),"'",""))</f>
        <v>CLARKS DIRECTIONS</v>
      </c>
      <c r="AC170" s="55" t="str">
        <f>SUBSTITUTE(A170,"'","")</f>
        <v>CLARKS DIRECTIONS</v>
      </c>
      <c r="AD170" s="52" t="str">
        <f>IFERROR(VLOOKUP(A170,MapGrantsTbl[], 5, FALSE),"")</f>
        <v>1730</v>
      </c>
      <c r="AE170" s="52" t="str">
        <f>IF(L170=AD170,"Y", IF(LEFT(AD170,1)&lt;&gt;"1","","N"))</f>
        <v>Y</v>
      </c>
      <c r="AF170" s="52" t="str">
        <f>IFERROR(VLOOKUP(A170,MapGrantsTbl[], 3, FALSE),"")</f>
        <v>Patented in Feb 1730 by William Nicholson for 700 acres repatented as Clark's Directions - Resurveyed; Originally surveyed Oct 1718 according to resurvey</v>
      </c>
      <c r="AG170" s="52" t="str">
        <f>IF(AA170=AF170,"Y", IF(LEN(LEFT(AF170,4))&lt;&gt;4,"","N"))</f>
        <v>Y</v>
      </c>
      <c r="AH170" s="52" t="s">
        <v>333</v>
      </c>
      <c r="AI170" s="52"/>
      <c r="AJ170" s="71"/>
      <c r="AK170" s="71"/>
      <c r="AL170" s="71">
        <v>-4</v>
      </c>
      <c r="AM170" s="71">
        <f>IFERROR(VLOOKUP(A170,Platted[],2,FALSE),"")</f>
        <v>75</v>
      </c>
      <c r="AN170" s="52"/>
      <c r="AO170" s="52"/>
      <c r="AP170" s="52"/>
      <c r="AQ170" s="52" t="str">
        <f>IFERROR(VLOOKUP(A170,MapGrantsTbl[], 5, FALSE),"")</f>
        <v>1730</v>
      </c>
      <c r="AR170" s="52" t="str">
        <f>IF(L170=AQ170,"Y", IF(LEN(LEFT(AQ170,4))&lt;&gt;4,"","N"))</f>
        <v>Y</v>
      </c>
      <c r="AS170" s="52" t="str">
        <f>IFERROR(VLOOKUP(A170,MapGrantsTbl[],3, FALSE),"")</f>
        <v>Patented in Feb 1730 by William Nicholson for 700 acres repatented as Clark's Directions - Resurveyed; Originally surveyed Oct 1718 according to resurvey</v>
      </c>
      <c r="AT170" s="52" t="str">
        <f>IF(AA170=AS170,"Y", IF(LEN(LEFT(AS170,4))&lt;&gt;4,"","N"))</f>
        <v>Y</v>
      </c>
      <c r="AU170" s="52" t="str">
        <f>IFERROR(VLOOKUP(A170,MapGrantsTbl[],5, FALSE),"")</f>
        <v>1730</v>
      </c>
      <c r="AV170" s="52" t="str">
        <f>IF(L170=AU170,"Y", IF(LEN(LEFT(AU170,4))&lt;&gt;4,"","N"))</f>
        <v>Y</v>
      </c>
    </row>
    <row r="171" spans="1:48" ht="86.4" x14ac:dyDescent="0.55000000000000004">
      <c r="A171" s="8" t="s">
        <v>8810</v>
      </c>
      <c r="B171" s="13" t="str">
        <f>IFERROR(VLOOKUP(A171,MapGrantsTbl[Short Name], 1, FALSE),IFERROR(VLOOKUP(A171,MapGrantsTbl[Other Map Grant Name],1,FALSE),""))</f>
        <v>CLARKS DIRECTIONS - RESURVEYED</v>
      </c>
      <c r="C171" s="13" t="s">
        <v>4916</v>
      </c>
      <c r="D171" s="13" t="str">
        <f>IF(ISBLANK(C171),"",IFERROR(RIGHT(C171,LEN(C171)-FIND(",",C171)) &amp; " " &amp; LEFT(C171,1) &amp; LOWER(MID(C171,2, FIND(",",C171)-2)),""))</f>
        <v xml:space="preserve"> William Cromwell</v>
      </c>
      <c r="E171" s="81" t="s">
        <v>11817</v>
      </c>
      <c r="F171" s="81" t="str">
        <f>RIGHT(E171,4)</f>
        <v>1738</v>
      </c>
      <c r="G171" s="81" t="str">
        <f>IF(ISBLANK(E171),"",F171&amp;"-"&amp;RIGHT("00" &amp; SUBSTITUTE(LEFT(E171,2),"/",""),2))</f>
        <v>1738-04</v>
      </c>
      <c r="H171" s="13" t="s">
        <v>3624</v>
      </c>
      <c r="I171" s="13" t="str">
        <f>IFERROR(RIGHT(H171,LEN(H171)-FIND(",",H171)) &amp; " " &amp; LEFT(H171,1) &amp; LOWER(MID(H171,2, FIND(",",H171)-2)),"")</f>
        <v xml:space="preserve"> Philip  Hammond</v>
      </c>
      <c r="J171" s="29" t="str">
        <f>H171</f>
        <v xml:space="preserve">HAMMOND, Philip </v>
      </c>
      <c r="K171" s="13" t="s">
        <v>5351</v>
      </c>
      <c r="L171" s="15" t="str">
        <f>RIGHT(K171,4)</f>
        <v>1738</v>
      </c>
      <c r="M171" s="147" t="str">
        <f>IF(ISBLANK(K171),"",L171&amp;"-"&amp;
IF(LEFT(K171,3)="Feb","02",
IF(LEFT(K171,3)="Mar","03",
IF(LEFT(K171,3)="Apr","04",
IF(LEFT(K171,3)="May","05",
IF(LEFT(K171,3)="Jun","06",
IF(LEFT(K171,3)="Jul","07",
IF(LEFT(K171,3)="Aug","08",
IF(LEFT(K171,3)="Sep","09",
IF(LEFT(K171,3)="Oct","10",
IF(LEFT(K171,3)="Nov","11",
IF(LEFT(K171,3)="Dec","12","01"))))))))))))</f>
        <v>1738-11</v>
      </c>
      <c r="N171" s="34" t="s">
        <v>3961</v>
      </c>
      <c r="O171" s="8" t="s">
        <v>3959</v>
      </c>
      <c r="P171" s="10" t="s">
        <v>3970</v>
      </c>
      <c r="Q171" s="8">
        <v>322</v>
      </c>
      <c r="R171" s="13" t="s">
        <v>5352</v>
      </c>
      <c r="S171" s="26"/>
      <c r="T171" s="34" t="s">
        <v>8177</v>
      </c>
      <c r="U171" s="26"/>
      <c r="V171" s="35" t="s">
        <v>8811</v>
      </c>
      <c r="W171" s="30" t="s">
        <v>8812</v>
      </c>
      <c r="X171" s="34"/>
      <c r="Y171" s="25" t="str">
        <f>IFERROR(LEFT(J171, FIND(",",J171)-1),"")</f>
        <v>HAMMOND</v>
      </c>
      <c r="Z171" s="25"/>
      <c r="AA171" s="24" t="str">
        <f>IF(ISBLANK(E171),"","Surveyed "&amp;E171)  &amp; IF(ISBLANK(C171),"", " by " &amp;TRIM(D171)) &amp; IF(ISBLANK(E171),"","; ") &amp; IF(ISBLANK(K171),"","Patented in " &amp; K171)  &amp; IF(ISBLANK(H171),"", " by " &amp; TRIM(I171)) &amp; IF(ISBLANK(Q171),"",IF(Q171=0,""," for " &amp; Q171 &amp; " acres")) &amp; IF(ISBLANK(S171),""," repatented as " &amp; S171) &amp; IF(ISBLANK(R171),"", "; " &amp; R171) &amp; IF(ISBLANK(X171),"", ".  " &amp; X171&amp;".")</f>
        <v>Surveyed 4/18/1738 by William Cromwell; Patented in Nov 1738 by Philip Hammond for 322 acres; Resurvey of tract of same name "on the South Side of another tract of land called Batchelors Delight and on the north side of a branch of Patuxent called Snowdons River", also adjoining Neal's Delight</v>
      </c>
      <c r="AB171" s="52" t="str">
        <f>IF(IFERROR(FIND("-",A171),0)=0,SUBSTITUTE(A171,"'",""),SUBSTITUTE(LEFT(A171,FIND("-",A171)-2),"'",""))</f>
        <v>CLARKS DIRECTIONS</v>
      </c>
      <c r="AC171" s="55" t="str">
        <f>SUBSTITUTE(A171,"'","")</f>
        <v>CLARKS DIRECTIONS - Resurveyed</v>
      </c>
      <c r="AD171" s="52" t="str">
        <f>IFERROR(VLOOKUP(A171,MapGrantsTbl[], 5, FALSE),"")</f>
        <v>1738</v>
      </c>
      <c r="AE171" s="52" t="str">
        <f>IF(L171=AD171,"Y", IF(LEFT(AD171,1)&lt;&gt;"1","","N"))</f>
        <v>Y</v>
      </c>
      <c r="AF171" s="52" t="str">
        <f>IFERROR(VLOOKUP(A171,MapGrantsTbl[], 3, FALSE),"")</f>
        <v>Surveyed 4/18/1738 by William Cromwell; Patented in Nov 1738 by Philip Hammond for 322 acres; Resurvey of tract of same name "on the South Side of another tract of land called Batchelors Delight and on the north side of a branch of Patuxent called Snowdons River", also adjoining Neal's Delight</v>
      </c>
      <c r="AG171" s="52" t="str">
        <f>IF(AA171=AF171,"Y", IF(LEN(LEFT(AF171,4))&lt;&gt;4,"","N"))</f>
        <v>Y</v>
      </c>
      <c r="AH171" s="52" t="s">
        <v>333</v>
      </c>
      <c r="AI171" s="52"/>
      <c r="AJ171" s="71"/>
      <c r="AK171" s="71"/>
      <c r="AL171" s="71">
        <v>-4</v>
      </c>
      <c r="AM171" s="71">
        <f>IFERROR(VLOOKUP(A171,Platted[],2,FALSE),"")</f>
        <v>295</v>
      </c>
      <c r="AN171" s="52"/>
      <c r="AO171" s="52"/>
      <c r="AP171" s="52"/>
      <c r="AQ171" s="52" t="str">
        <f>IFERROR(VLOOKUP(A171,MapGrantsTbl[], 5, FALSE),"")</f>
        <v>1738</v>
      </c>
      <c r="AR171" s="52" t="str">
        <f>IF(L171=AQ171,"Y", IF(LEN(LEFT(AQ171,4))&lt;&gt;4,"","N"))</f>
        <v>Y</v>
      </c>
      <c r="AS171" s="52" t="str">
        <f>IFERROR(VLOOKUP(A171,MapGrantsTbl[],3, FALSE),"")</f>
        <v>Surveyed 4/18/1738 by William Cromwell; Patented in Nov 1738 by Philip Hammond for 322 acres; Resurvey of tract of same name "on the South Side of another tract of land called Batchelors Delight and on the north side of a branch of Patuxent called Snowdons River", also adjoining Neal's Delight</v>
      </c>
      <c r="AT171" s="52" t="str">
        <f>IF(AA171=AS171,"Y", IF(LEN(LEFT(AS171,4))&lt;&gt;4,"","N"))</f>
        <v>Y</v>
      </c>
      <c r="AU171" s="52" t="str">
        <f>IFERROR(VLOOKUP(A171,MapGrantsTbl[],5, FALSE),"")</f>
        <v>1738</v>
      </c>
      <c r="AV171" s="52" t="str">
        <f>IF(L171=AU171,"Y", IF(LEN(LEFT(AU171,4))&lt;&gt;4,"","N"))</f>
        <v>Y</v>
      </c>
    </row>
    <row r="172" spans="1:48" ht="28.8" x14ac:dyDescent="0.55000000000000004">
      <c r="A172" s="43" t="s">
        <v>8528</v>
      </c>
      <c r="B172" s="6" t="str">
        <f>IFERROR(VLOOKUP(A172,MapGrantsTbl[Short Name], 1, FALSE),IFERROR(VLOOKUP(A172,MapGrantsTbl[Other Map Grant Name],1,FALSE),""))</f>
        <v>CLARKS WALKS</v>
      </c>
      <c r="C172" s="6"/>
      <c r="D172" s="6" t="str">
        <f>IF(ISBLANK(C172),"",IFERROR(RIGHT(C172,LEN(C172)-FIND(",",C172)) &amp; " " &amp; LEFT(C172,1) &amp; LOWER(MID(C172,2, FIND(",",C172)-2)),""))</f>
        <v/>
      </c>
      <c r="E172" s="81"/>
      <c r="F172" s="81" t="str">
        <f>RIGHT(E172,4)</f>
        <v/>
      </c>
      <c r="G172" s="81" t="str">
        <f>IF(ISBLANK(E172),"",F172&amp;"-"&amp;RIGHT("00" &amp; SUBSTITUTE(LEFT(E172,2),"/",""),2))</f>
        <v/>
      </c>
      <c r="H172" s="6" t="s">
        <v>5048</v>
      </c>
      <c r="I172" s="6" t="str">
        <f>IFERROR(RIGHT(H172,LEN(H172)-FIND(",",H172)) &amp; " " &amp; LEFT(H172,1) &amp; LOWER(MID(H172,2, FIND(",",H172)-2)),"")</f>
        <v xml:space="preserve"> Richard Clark</v>
      </c>
      <c r="J172" s="6" t="str">
        <f>H172</f>
        <v>CLARK, Richard</v>
      </c>
      <c r="K172" s="6" t="s">
        <v>5031</v>
      </c>
      <c r="L172" s="8" t="str">
        <f>RIGHT(K172,4)</f>
        <v>1702</v>
      </c>
      <c r="M172" s="146" t="str">
        <f>IF(ISBLANK(K172),"",L172&amp;"-"&amp;
IF(LEFT(K172,3)="Feb","02",
IF(LEFT(K172,3)="Mar","03",
IF(LEFT(K172,3)="Apr","04",
IF(LEFT(K172,3)="May","05",
IF(LEFT(K172,3)="Jun","06",
IF(LEFT(K172,3)="Jul","07",
IF(LEFT(K172,3)="Aug","08",
IF(LEFT(K172,3)="Sep","09",
IF(LEFT(K172,3)="Oct","10",
IF(LEFT(K172,3)="Nov","11",
IF(LEFT(K172,3)="Dec","12","01"))))))))))))</f>
        <v>1702-07</v>
      </c>
      <c r="N172" s="34" t="s">
        <v>5668</v>
      </c>
      <c r="O172" s="8" t="s">
        <v>3959</v>
      </c>
      <c r="P172" s="8" t="s">
        <v>136</v>
      </c>
      <c r="Q172" s="8">
        <v>200</v>
      </c>
      <c r="R172" s="6"/>
      <c r="S172" s="34" t="s">
        <v>8814</v>
      </c>
      <c r="T172" s="34" t="s">
        <v>8831</v>
      </c>
      <c r="U172" s="34"/>
      <c r="V172" s="34" t="s">
        <v>5765</v>
      </c>
      <c r="W172" s="24"/>
      <c r="X172" s="34"/>
      <c r="Y172" s="26" t="str">
        <f>IFERROR(LEFT(J172, FIND(",",J172)-1),"")</f>
        <v>CLARK</v>
      </c>
      <c r="Z172" s="24" t="s">
        <v>4455</v>
      </c>
      <c r="AA172" s="24" t="str">
        <f>IF(ISBLANK(E172),"","Surveyed "&amp;E172)  &amp; IF(ISBLANK(C172),"", " by " &amp;TRIM(D172)) &amp; IF(ISBLANK(E172),"","; ") &amp; IF(ISBLANK(K172),"","Patented in " &amp; K172)  &amp; IF(ISBLANK(H172),"", " by " &amp; TRIM(I172)) &amp; IF(ISBLANK(Q172),"",IF(Q172=0,""," for " &amp; Q172 &amp; " acres")) &amp; IF(ISBLANK(S172),""," repatented as " &amp; S172) &amp; IF(ISBLANK(R172),"", "; " &amp; R172) &amp; IF(ISBLANK(X172),"", ".  " &amp; X172&amp;".")</f>
        <v>Patented in Jul 1702 by Richard Clark for 200 acres repatented as Clark's Walks - Resurveyed</v>
      </c>
      <c r="AB172" s="52" t="str">
        <f>IF(IFERROR(FIND("-",A172),0)=0,SUBSTITUTE(A172,"'",""),SUBSTITUTE(LEFT(A172,FIND("-",A172)-2),"'",""))</f>
        <v>CLARKS WALKS</v>
      </c>
      <c r="AC172" s="55" t="str">
        <f>SUBSTITUTE(A172,"'","")</f>
        <v>CLARKS WALKS</v>
      </c>
      <c r="AD172" s="52" t="str">
        <f>IFERROR(VLOOKUP(A172,MapGrantsTbl[], 5, FALSE),"")</f>
        <v>1702</v>
      </c>
      <c r="AE172" s="52" t="str">
        <f>IF(L172=AD172,"Y", IF(LEFT(AD172,1)&lt;&gt;"1","","N"))</f>
        <v>Y</v>
      </c>
      <c r="AF172" s="52" t="str">
        <f>IFERROR(VLOOKUP(A172,MapGrantsTbl[], 3, FALSE),"")</f>
        <v>Patented in Jul 1702 by Richard Clark for 200 acres repatented as Clark's Walks - Resurveyed</v>
      </c>
      <c r="AG172" s="52" t="str">
        <f>IF(AA172=AF172,"Y", IF(LEN(LEFT(AF172,4))&lt;&gt;4,"","N"))</f>
        <v>Y</v>
      </c>
      <c r="AH172" s="52" t="s">
        <v>212</v>
      </c>
      <c r="AI172" s="52"/>
      <c r="AJ172" s="71"/>
      <c r="AK172" s="71"/>
      <c r="AL172" s="71"/>
      <c r="AM172" s="71" t="str">
        <f>IFERROR(VLOOKUP(A172,Platted[],2,FALSE),"")</f>
        <v/>
      </c>
      <c r="AN172" s="52"/>
      <c r="AO172" s="52"/>
      <c r="AP172" s="52"/>
      <c r="AQ172" s="52" t="str">
        <f>IFERROR(VLOOKUP(A172,MapGrantsTbl[], 5, FALSE),"")</f>
        <v>1702</v>
      </c>
      <c r="AR172" s="52" t="str">
        <f>IF(L172=AQ172,"Y", IF(LEN(LEFT(AQ172,4))&lt;&gt;4,"","N"))</f>
        <v>Y</v>
      </c>
      <c r="AS172" s="52" t="str">
        <f>IFERROR(VLOOKUP(A172,MapGrantsTbl[],3, FALSE),"")</f>
        <v>Patented in Jul 1702 by Richard Clark for 200 acres repatented as Clark's Walks - Resurveyed</v>
      </c>
      <c r="AT172" s="52" t="str">
        <f>IF(AA172=AS172,"Y", IF(LEN(LEFT(AS172,4))&lt;&gt;4,"","N"))</f>
        <v>Y</v>
      </c>
      <c r="AU172" s="52" t="str">
        <f>IFERROR(VLOOKUP(A172,MapGrantsTbl[],5, FALSE),"")</f>
        <v>1702</v>
      </c>
      <c r="AV172" s="52" t="str">
        <f>IF(L172=AU172,"Y", IF(LEN(LEFT(AU172,4))&lt;&gt;4,"","N"))</f>
        <v>Y</v>
      </c>
    </row>
    <row r="173" spans="1:48" ht="57.6" x14ac:dyDescent="0.55000000000000004">
      <c r="A173" s="8" t="s">
        <v>8815</v>
      </c>
      <c r="B173" s="13" t="str">
        <f>IFERROR(VLOOKUP(A173,MapGrantsTbl[Short Name], 1, FALSE),IFERROR(VLOOKUP(A173,MapGrantsTbl[Other Map Grant Name],1,FALSE),""))</f>
        <v/>
      </c>
      <c r="C173" s="13" t="s">
        <v>5002</v>
      </c>
      <c r="D173" s="13" t="str">
        <f>IF(ISBLANK(C173),"",IFERROR(RIGHT(C173,LEN(C173)-FIND(",",C173)) &amp; " " &amp; LEFT(C173,1) &amp; LOWER(MID(C173,2, FIND(",",C173)-2)),""))</f>
        <v xml:space="preserve"> James Weems</v>
      </c>
      <c r="E173" s="81" t="s">
        <v>9020</v>
      </c>
      <c r="F173" s="81" t="str">
        <f>RIGHT(E173,4)</f>
        <v>1726</v>
      </c>
      <c r="G173" s="81" t="str">
        <f>IF(ISBLANK(E173),"",F173&amp;"-"&amp;RIGHT("00" &amp; SUBSTITUTE(LEFT(E173,2),"/",""),2))</f>
        <v>1726-11</v>
      </c>
      <c r="H173" s="13" t="s">
        <v>3581</v>
      </c>
      <c r="I173" s="13" t="str">
        <f>IFERROR(RIGHT(H173,LEN(H173)-FIND(",",H173)) &amp; " " &amp; LEFT(H173,1) &amp; LOWER(MID(H173,2, FIND(",",H173)-2)),"")</f>
        <v xml:space="preserve"> Nathan  Hammond</v>
      </c>
      <c r="J173" s="29" t="str">
        <f>H173</f>
        <v xml:space="preserve">HAMMOND, Nathan </v>
      </c>
      <c r="K173" s="13" t="s">
        <v>4986</v>
      </c>
      <c r="L173" s="15" t="str">
        <f>RIGHT(K173,4)</f>
        <v>1741</v>
      </c>
      <c r="M173" s="147" t="str">
        <f>IF(ISBLANK(K173),"",L173&amp;"-"&amp;
IF(LEFT(K173,3)="Feb","02",
IF(LEFT(K173,3)="Mar","03",
IF(LEFT(K173,3)="Apr","04",
IF(LEFT(K173,3)="May","05",
IF(LEFT(K173,3)="Jun","06",
IF(LEFT(K173,3)="Jul","07",
IF(LEFT(K173,3)="Aug","08",
IF(LEFT(K173,3)="Sep","09",
IF(LEFT(K173,3)="Oct","10",
IF(LEFT(K173,3)="Nov","11",
IF(LEFT(K173,3)="Dec","12","01"))))))))))))</f>
        <v>1741-07</v>
      </c>
      <c r="N173" s="34" t="s">
        <v>3961</v>
      </c>
      <c r="O173" s="8" t="s">
        <v>3959</v>
      </c>
      <c r="P173" s="10" t="s">
        <v>3970</v>
      </c>
      <c r="Q173" s="8">
        <v>365</v>
      </c>
      <c r="R173" s="6" t="s">
        <v>6310</v>
      </c>
      <c r="S173" s="26"/>
      <c r="T173" s="34" t="s">
        <v>8831</v>
      </c>
      <c r="U173" s="26" t="s">
        <v>5049</v>
      </c>
      <c r="V173" s="35" t="s">
        <v>9384</v>
      </c>
      <c r="W173" s="35" t="s">
        <v>12187</v>
      </c>
      <c r="X173" s="34"/>
      <c r="Y173" s="25" t="str">
        <f>IFERROR(LEFT(J173, FIND(",",J173)-1),"")</f>
        <v>HAMMOND</v>
      </c>
      <c r="Z173" s="25"/>
      <c r="AA173" s="24" t="str">
        <f>IF(ISBLANK(E173),"","Surveyed "&amp;E173)  &amp; IF(ISBLANK(C173),"", " by " &amp;TRIM(D173)) &amp; IF(ISBLANK(E173),"","; ") &amp; IF(ISBLANK(K173),"","Patented in " &amp; K173)  &amp; IF(ISBLANK(H173),"", " by " &amp; TRIM(I173)) &amp; IF(ISBLANK(Q173),"",IF(Q173=0,""," for " &amp; Q173 &amp; " acres")) &amp; IF(ISBLANK(S173),""," repatented as " &amp; S173) &amp; IF(ISBLANK(R173),"", "; " &amp; R173) &amp; IF(ISBLANK(X173),"", ".  " &amp; X173&amp;".")</f>
        <v>Surveyed 11/1/1726 by James Weems; Patented in Jul 1741 by Nathan Hammond for 365 acres; Resurvey of a tract of the same name "in the fork of Patuxent River between a branch and said river"</v>
      </c>
      <c r="AB173" s="52" t="str">
        <f>IF(IFERROR(FIND("-",A173),0)=0,SUBSTITUTE(A173,"'",""),SUBSTITUTE(LEFT(A173,FIND("-",A173)-2),"'",""))</f>
        <v>CLARKS WALKS</v>
      </c>
      <c r="AC173" s="55" t="str">
        <f>SUBSTITUTE(A173,"'","")</f>
        <v>CLARKS WALKS - Resurveyed</v>
      </c>
      <c r="AD173" s="52" t="str">
        <f>IFERROR(VLOOKUP(A173,MapGrantsTbl[], 5, FALSE),"")</f>
        <v/>
      </c>
      <c r="AE173" s="52" t="str">
        <f>IF(L173=AD173,"Y", IF(LEFT(AD173,1)&lt;&gt;"1","","N"))</f>
        <v/>
      </c>
      <c r="AF173" s="52" t="str">
        <f>IFERROR(VLOOKUP(A173,MapGrantsTbl[], 3, FALSE),"")</f>
        <v/>
      </c>
      <c r="AG173" s="52" t="str">
        <f>IF(AA173=AF173,"Y", IF(LEN(LEFT(AF173,4))&lt;&gt;4,"","N"))</f>
        <v/>
      </c>
      <c r="AH173" s="52" t="s">
        <v>212</v>
      </c>
      <c r="AI173" s="52"/>
      <c r="AJ173" s="71"/>
      <c r="AK173" s="71"/>
      <c r="AL173" s="71"/>
      <c r="AM173" s="71" t="str">
        <f>IFERROR(VLOOKUP(A173,Platted[],2,FALSE),"")</f>
        <v/>
      </c>
      <c r="AN173" s="52"/>
      <c r="AO173" s="52"/>
      <c r="AP173" s="52"/>
      <c r="AQ173" s="52" t="str">
        <f>IFERROR(VLOOKUP(A173,MapGrantsTbl[], 5, FALSE),"")</f>
        <v/>
      </c>
      <c r="AR173" s="52" t="str">
        <f>IF(L173=AQ173,"Y", IF(LEN(LEFT(AQ173,4))&lt;&gt;4,"","N"))</f>
        <v/>
      </c>
      <c r="AS173" s="52" t="str">
        <f>IFERROR(VLOOKUP(A173,MapGrantsTbl[],3, FALSE),"")</f>
        <v/>
      </c>
      <c r="AT173" s="52" t="str">
        <f>IF(AA173=AS173,"Y", IF(LEN(LEFT(AS173,4))&lt;&gt;4,"","N"))</f>
        <v/>
      </c>
      <c r="AU173" s="52" t="str">
        <f>IFERROR(VLOOKUP(A173,MapGrantsTbl[],5, FALSE),"")</f>
        <v/>
      </c>
      <c r="AV173" s="52" t="str">
        <f>IF(L173=AU173,"Y", IF(LEN(LEFT(AU173,4))&lt;&gt;4,"","N"))</f>
        <v/>
      </c>
    </row>
    <row r="174" spans="1:48" ht="57.6" x14ac:dyDescent="0.55000000000000004">
      <c r="A174" s="43" t="s">
        <v>8529</v>
      </c>
      <c r="B174" s="6" t="str">
        <f>IFERROR(VLOOKUP(A174,MapGrantsTbl[Short Name], 1, FALSE),IFERROR(VLOOKUP(A174,MapGrantsTbl[Other Map Grant Name],1,FALSE),""))</f>
        <v>CLARYS FORREST</v>
      </c>
      <c r="C174" s="6" t="s">
        <v>4105</v>
      </c>
      <c r="D174" s="6" t="str">
        <f>IF(ISBLANK(C174),"",IFERROR(RIGHT(C174,LEN(C174)-FIND(",",C174)) &amp; " " &amp; LEFT(C174,1) &amp; LOWER(MID(C174,2, FIND(",",C174)-2)),""))</f>
        <v xml:space="preserve"> Henry Ridgely</v>
      </c>
      <c r="E174" s="81" t="s">
        <v>11542</v>
      </c>
      <c r="F174" s="81" t="str">
        <f>RIGHT(E174,4)</f>
        <v>1729</v>
      </c>
      <c r="G174" s="81" t="str">
        <f>IF(ISBLANK(E174),"",F174&amp;"-"&amp;RIGHT("00" &amp; SUBSTITUTE(LEFT(E174,2),"/",""),2))</f>
        <v>1729-01</v>
      </c>
      <c r="H174" s="6" t="s">
        <v>4958</v>
      </c>
      <c r="I174" s="6" t="str">
        <f>IFERROR(RIGHT(H174,LEN(H174)-FIND(",",H174)) &amp; " " &amp; LEFT(H174,1) &amp; LOWER(MID(H174,2, FIND(",",H174)-2)),"")</f>
        <v xml:space="preserve"> John Jr. Clary</v>
      </c>
      <c r="J174" s="6" t="str">
        <f>H174</f>
        <v>CLARY, John Jr.</v>
      </c>
      <c r="K174" s="6" t="s">
        <v>3781</v>
      </c>
      <c r="L174" s="8" t="str">
        <f>RIGHT(K174,4)</f>
        <v>1734</v>
      </c>
      <c r="M174" s="146" t="str">
        <f>IF(ISBLANK(K174),"",L174&amp;"-"&amp;
IF(LEFT(K174,3)="Feb","02",
IF(LEFT(K174,3)="Mar","03",
IF(LEFT(K174,3)="Apr","04",
IF(LEFT(K174,3)="May","05",
IF(LEFT(K174,3)="Jun","06",
IF(LEFT(K174,3)="Jul","07",
IF(LEFT(K174,3)="Aug","08",
IF(LEFT(K174,3)="Sep","09",
IF(LEFT(K174,3)="Oct","10",
IF(LEFT(K174,3)="Nov","11",
IF(LEFT(K174,3)="Dec","12","01"))))))))))))</f>
        <v>1734-06</v>
      </c>
      <c r="N174" s="34" t="s">
        <v>3961</v>
      </c>
      <c r="O174" s="8" t="s">
        <v>3959</v>
      </c>
      <c r="P174" s="8" t="s">
        <v>136</v>
      </c>
      <c r="Q174" s="8">
        <v>100</v>
      </c>
      <c r="R174" s="6" t="s">
        <v>5951</v>
      </c>
      <c r="S174" s="34"/>
      <c r="T174" s="34" t="str">
        <f>V174</f>
        <v>Clarys Forrest</v>
      </c>
      <c r="U174" s="34"/>
      <c r="V174" s="35" t="s">
        <v>6672</v>
      </c>
      <c r="W174" s="30" t="s">
        <v>11543</v>
      </c>
      <c r="X174" s="34"/>
      <c r="Y174" s="18" t="str">
        <f>IFERROR(LEFT(J174, FIND(",",J174)-1),"")</f>
        <v>CLARY</v>
      </c>
      <c r="Z174" s="24" t="s">
        <v>4487</v>
      </c>
      <c r="AA174" s="24" t="str">
        <f>IF(ISBLANK(E174),"","Surveyed "&amp;E174)  &amp; IF(ISBLANK(C174),"", " by " &amp;TRIM(D174)) &amp; IF(ISBLANK(E174),"","; ") &amp; IF(ISBLANK(K174),"","Patented in " &amp; K174)  &amp; IF(ISBLANK(H174),"", " by " &amp; TRIM(I174)) &amp; IF(ISBLANK(Q174),"",IF(Q174=0,""," for " &amp; Q174 &amp; " acres")) &amp; IF(ISBLANK(S174),""," repatented as " &amp; S174) &amp; IF(ISBLANK(R174),"", "; " &amp; R174) &amp; IF(ISBLANK(X174),"", ".  " &amp; X174&amp;".")</f>
        <v>Surveyed 1/9/1729 by Henry Ridgely; Patented in Jun 1734 by John Jr. Clary for 100 acres; "on the north side of a branch called Dorseys Great Branch" adjoining White Wine and Claret and another tract called Henry And Thomas</v>
      </c>
      <c r="AB174" s="52" t="str">
        <f>IF(IFERROR(FIND("-",A174),0)=0,SUBSTITUTE(A174,"'",""),SUBSTITUTE(LEFT(A174,FIND("-",A174)-2),"'",""))</f>
        <v>CLARYS FORREST</v>
      </c>
      <c r="AC174" s="55" t="str">
        <f>SUBSTITUTE(A174,"'","")</f>
        <v>CLARYS FORREST</v>
      </c>
      <c r="AD174" s="52" t="str">
        <f>IFERROR(VLOOKUP(A174,MapGrantsTbl[], 5, FALSE),"")</f>
        <v>1729</v>
      </c>
      <c r="AE174" s="52" t="str">
        <f>IF(L174=AD174,"Y", IF(LEFT(AD174,1)&lt;&gt;"1","","N"))</f>
        <v>N</v>
      </c>
      <c r="AF174" s="52" t="str">
        <f>IFERROR(VLOOKUP(A174,MapGrantsTbl[], 3, FALSE),"")</f>
        <v>Surveyed 1/9/1729 by Henry Ridgely; Patented in Jun 1734 by John Jr. Clary for 100 acres; "on the north side of a branch called Dorseys Great Branch" adjoining White Wine and Claret and another tract called Henry And Thomas</v>
      </c>
      <c r="AG174" s="52" t="str">
        <f>IF(AA174=AF174,"Y", IF(LEN(LEFT(AF174,4))&lt;&gt;4,"","N"))</f>
        <v>Y</v>
      </c>
      <c r="AH174" s="52" t="s">
        <v>36</v>
      </c>
      <c r="AI174" s="52"/>
      <c r="AJ174" s="71"/>
      <c r="AK174" s="71"/>
      <c r="AL174" s="71">
        <v>-6</v>
      </c>
      <c r="AM174" s="71">
        <f>IFERROR(VLOOKUP(A174,Platted[],2,FALSE),"")</f>
        <v>435</v>
      </c>
      <c r="AN174" s="52"/>
      <c r="AO174" s="52"/>
      <c r="AP174" s="52"/>
      <c r="AQ174" s="52" t="str">
        <f>IFERROR(VLOOKUP(A174,MapGrantsTbl[], 5, FALSE),"")</f>
        <v>1729</v>
      </c>
      <c r="AR174" s="52" t="str">
        <f>IF(L174=AQ174,"Y", IF(LEN(LEFT(AQ174,4))&lt;&gt;4,"","N"))</f>
        <v>N</v>
      </c>
      <c r="AS174" s="52" t="str">
        <f>IFERROR(VLOOKUP(A174,MapGrantsTbl[],3, FALSE),"")</f>
        <v>Surveyed 1/9/1729 by Henry Ridgely; Patented in Jun 1734 by John Jr. Clary for 100 acres; "on the north side of a branch called Dorseys Great Branch" adjoining White Wine and Claret and another tract called Henry And Thomas</v>
      </c>
      <c r="AT174" s="52" t="str">
        <f>IF(AA174=AS174,"Y", IF(LEN(LEFT(AS174,4))&lt;&gt;4,"","N"))</f>
        <v>Y</v>
      </c>
      <c r="AU174" s="52" t="str">
        <f>IFERROR(VLOOKUP(A174,MapGrantsTbl[],5, FALSE),"")</f>
        <v>1729</v>
      </c>
      <c r="AV174" s="52" t="str">
        <f>IF(L174=AU174,"Y", IF(LEN(LEFT(AU174,4))&lt;&gt;4,"","N"))</f>
        <v>N</v>
      </c>
    </row>
    <row r="175" spans="1:48" ht="43.2" x14ac:dyDescent="0.55000000000000004">
      <c r="A175" s="54" t="s">
        <v>7514</v>
      </c>
      <c r="B175" s="47" t="str">
        <f>IFERROR(VLOOKUP(A175,MapGrantsTbl[Short Name], 1, FALSE),IFERROR(VLOOKUP(A175,MapGrantsTbl[Other Map Grant Name],1,FALSE),""))</f>
        <v>CLOVER LAND</v>
      </c>
      <c r="C175" s="46" t="s">
        <v>10467</v>
      </c>
      <c r="D175" s="46" t="str">
        <f>IF(ISBLANK(C175),"",IFERROR(RIGHT(C175,LEN(C175)-FIND(",",C175)) &amp; " " &amp; LEFT(C175,1) &amp; LOWER(MID(C175,2, FIND(",",C175)-2)),""))</f>
        <v xml:space="preserve"> Baruch Fowler</v>
      </c>
      <c r="E175" s="81" t="s">
        <v>12137</v>
      </c>
      <c r="F175" s="82" t="str">
        <f>RIGHT(E175,4)</f>
        <v>1803</v>
      </c>
      <c r="G175" s="82" t="str">
        <f>IF(ISBLANK(E175),"",F175&amp;"-"&amp;RIGHT("00" &amp; SUBSTITUTE(LEFT(E175,2),"/",""),2))</f>
        <v>1803-11</v>
      </c>
      <c r="H175" s="46" t="s">
        <v>7516</v>
      </c>
      <c r="I175" s="46" t="str">
        <f>IFERROR(RIGHT(H175,LEN(H175)-FIND(",",H175)) &amp; " " &amp; LEFT(H175,1) &amp; LOWER(MID(H175,2, FIND(",",H175)-2)),"")</f>
        <v xml:space="preserve"> Hoop Chamberlain</v>
      </c>
      <c r="J175" s="47" t="str">
        <f>H175</f>
        <v>CHAMBERLAIN, Hoop</v>
      </c>
      <c r="K175" s="46" t="s">
        <v>7515</v>
      </c>
      <c r="L175" s="42" t="str">
        <f>RIGHT(K175,4)</f>
        <v>1806</v>
      </c>
      <c r="M175" s="143" t="str">
        <f>IF(ISBLANK(K175),"",L175&amp;"-"&amp;
IF(LEFT(K175,3)="Feb","02",
IF(LEFT(K175,3)="Mar","03",
IF(LEFT(K175,3)="Apr","04",
IF(LEFT(K175,3)="May","05",
IF(LEFT(K175,3)="Jun","06",
IF(LEFT(K175,3)="Jul","07",
IF(LEFT(K175,3)="Aug","08",
IF(LEFT(K175,3)="Sep","09",
IF(LEFT(K175,3)="Oct","10",
IF(LEFT(K175,3)="Nov","11",
IF(LEFT(K175,3)="Dec","12","01"))))))))))))</f>
        <v>1806-11</v>
      </c>
      <c r="N175" s="44" t="s">
        <v>3961</v>
      </c>
      <c r="O175" s="43" t="s">
        <v>3959</v>
      </c>
      <c r="P175" s="43" t="s">
        <v>3970</v>
      </c>
      <c r="Q175" s="43">
        <v>175</v>
      </c>
      <c r="R175" s="46" t="s">
        <v>7518</v>
      </c>
      <c r="S175" s="44"/>
      <c r="T175" s="33" t="s">
        <v>8832</v>
      </c>
      <c r="U175" s="44"/>
      <c r="V175" s="35" t="s">
        <v>7517</v>
      </c>
      <c r="W175" s="35" t="s">
        <v>12138</v>
      </c>
      <c r="X175" s="34"/>
      <c r="Y175" s="45" t="str">
        <f>IFERROR(LEFT(J175, FIND(",",J175)-1),"")</f>
        <v>CHAMBERLAIN</v>
      </c>
      <c r="Z175" s="45"/>
      <c r="AA175" s="45" t="str">
        <f>IF(ISBLANK(E175),"","Surveyed "&amp;E175)  &amp; IF(ISBLANK(C175),"", " by " &amp;TRIM(D175)) &amp; IF(ISBLANK(E175),"","; ") &amp; IF(ISBLANK(K175),"","Patented in " &amp; K175)  &amp; IF(ISBLANK(H175),"", " by " &amp; TRIM(I175)) &amp; IF(ISBLANK(Q175),"",IF(Q175=0,""," for " &amp; Q175 &amp; " acres")) &amp; IF(ISBLANK(S175),""," repatented as " &amp; S175) &amp; IF(ISBLANK(R175),"", "; " &amp; R175) &amp; IF(ISBLANK(X175),"", ".  " &amp; X175&amp;".")</f>
        <v>Surveyed 11/29/1803 by Baruch Fowler; Patented in Nov 1806 by Hoop Chamberlain for 175 acres; Resurvey of Anything and part of Invasion</v>
      </c>
      <c r="AB175" s="45" t="str">
        <f>IF(IFERROR(FIND("-",A175),0)=0,SUBSTITUTE(A175,"'",""),SUBSTITUTE(LEFT(A175,FIND("-",A175)-2),"'",""))</f>
        <v>CLOVER LAND</v>
      </c>
      <c r="AC175" s="45" t="str">
        <f>SUBSTITUTE(A175,"'","")</f>
        <v>CLOVER LAND</v>
      </c>
      <c r="AD175" s="45" t="str">
        <f>IFERROR(VLOOKUP(A175,MapGrantsTbl[], 5, FALSE),"")</f>
        <v/>
      </c>
      <c r="AE175" s="45" t="str">
        <f>IF(L175=AD175,"Y", IF(LEFT(AD175,1)&lt;&gt;"1","","N"))</f>
        <v/>
      </c>
      <c r="AF175" s="45" t="str">
        <f>IFERROR(VLOOKUP(A175,MapGrantsTbl[], 3, FALSE),"")</f>
        <v/>
      </c>
      <c r="AG175" s="45" t="str">
        <f>IF(AA175=AF175,"Y", IF(LEN(LEFT(AF175,4))&lt;&gt;4,"","N"))</f>
        <v/>
      </c>
      <c r="AH175" s="33" t="s">
        <v>198</v>
      </c>
      <c r="AI175" s="45"/>
      <c r="AJ175" s="71"/>
      <c r="AK175" s="71"/>
      <c r="AL175" s="71"/>
      <c r="AM175" s="71">
        <f>IFERROR(VLOOKUP(A175,Platted[],2,FALSE),"")</f>
        <v>343</v>
      </c>
      <c r="AN175" s="52"/>
      <c r="AO175" s="52"/>
      <c r="AP175" s="52"/>
      <c r="AQ175" s="52" t="str">
        <f>IFERROR(VLOOKUP(A175,MapGrantsTbl[], 5, FALSE),"")</f>
        <v/>
      </c>
      <c r="AR175" s="52" t="str">
        <f>IF(L175=AQ175,"Y", IF(LEN(LEFT(AQ175,4))&lt;&gt;4,"","N"))</f>
        <v/>
      </c>
      <c r="AS175" s="52" t="str">
        <f>IFERROR(VLOOKUP(A175,MapGrantsTbl[],3, FALSE),"")</f>
        <v/>
      </c>
      <c r="AT175" s="52" t="str">
        <f>IF(AA175=AS175,"Y", IF(LEN(LEFT(AS175,4))&lt;&gt;4,"","N"))</f>
        <v/>
      </c>
      <c r="AU175" s="52" t="str">
        <f>IFERROR(VLOOKUP(A175,MapGrantsTbl[],5, FALSE),"")</f>
        <v/>
      </c>
      <c r="AV175" s="52" t="str">
        <f>IF(L175=AU175,"Y", IF(LEN(LEFT(AU175,4))&lt;&gt;4,"","N"))</f>
        <v/>
      </c>
    </row>
    <row r="176" spans="1:48" ht="72" x14ac:dyDescent="0.55000000000000004">
      <c r="A176" s="43" t="s">
        <v>8530</v>
      </c>
      <c r="B176" s="47" t="str">
        <f>IFERROR(VLOOKUP(A176,MapGrantsTbl[Short Name], 1, FALSE),IFERROR(VLOOKUP(A176,MapGrantsTbl[Other Map Grant Name],1,FALSE),""))</f>
        <v>COCKEYS NEGLECT</v>
      </c>
      <c r="C176" s="46" t="s">
        <v>4921</v>
      </c>
      <c r="D176" s="46" t="str">
        <f>IF(ISBLANK(C176),"",IFERROR(RIGHT(C176,LEN(C176)-FIND(",",C176)) &amp; " " &amp; LEFT(C176,1) &amp; LOWER(MID(C176,2, FIND(",",C176)-2)),""))</f>
        <v xml:space="preserve"> Basil Burgess</v>
      </c>
      <c r="E176" s="81" t="s">
        <v>9744</v>
      </c>
      <c r="F176" s="81" t="str">
        <f>RIGHT(E176,4)</f>
        <v>1771</v>
      </c>
      <c r="G176" s="81" t="str">
        <f>IF(ISBLANK(E176),"",F176&amp;"-"&amp;RIGHT("00" &amp; SUBSTITUTE(LEFT(E176,2),"/",""),2))</f>
        <v>1771-05</v>
      </c>
      <c r="H176" s="46" t="s">
        <v>3596</v>
      </c>
      <c r="I176" s="46" t="str">
        <f>IFERROR(RIGHT(H176,LEN(H176)-FIND(",",H176)) &amp; " " &amp; LEFT(H176,1) &amp; LOWER(MID(H176,2, FIND(",",H176)-2)),"")</f>
        <v xml:space="preserve"> Edward  Dorsey</v>
      </c>
      <c r="J176" s="47" t="str">
        <f>H176</f>
        <v xml:space="preserve">DORSEY, Edward </v>
      </c>
      <c r="K176" s="46" t="s">
        <v>3806</v>
      </c>
      <c r="L176" s="42" t="str">
        <f>RIGHT(K176,4)</f>
        <v>1775</v>
      </c>
      <c r="M176" s="143" t="str">
        <f>IF(ISBLANK(K176),"",L176&amp;"-"&amp;
IF(LEFT(K176,3)="Feb","02",
IF(LEFT(K176,3)="Mar","03",
IF(LEFT(K176,3)="Apr","04",
IF(LEFT(K176,3)="May","05",
IF(LEFT(K176,3)="Jun","06",
IF(LEFT(K176,3)="Jul","07",
IF(LEFT(K176,3)="Aug","08",
IF(LEFT(K176,3)="Sep","09",
IF(LEFT(K176,3)="Oct","10",
IF(LEFT(K176,3)="Nov","11",
IF(LEFT(K176,3)="Dec","12","01"))))))))))))</f>
        <v>1775-11</v>
      </c>
      <c r="N176" s="44" t="s">
        <v>3961</v>
      </c>
      <c r="O176" s="43" t="s">
        <v>3959</v>
      </c>
      <c r="P176" s="43" t="s">
        <v>136</v>
      </c>
      <c r="Q176" s="43">
        <v>24</v>
      </c>
      <c r="R176" s="46" t="s">
        <v>7163</v>
      </c>
      <c r="S176" s="44"/>
      <c r="T176" s="45" t="str">
        <f>V176</f>
        <v>Cockeys Neglect</v>
      </c>
      <c r="U176" s="44"/>
      <c r="V176" s="35" t="s">
        <v>8932</v>
      </c>
      <c r="W176" s="35" t="s">
        <v>9745</v>
      </c>
      <c r="X176" s="34"/>
      <c r="Y176" s="45" t="str">
        <f>IFERROR(LEFT(J176, FIND(",",J176)-1),"")</f>
        <v>DORSEY</v>
      </c>
      <c r="Z176" s="45"/>
      <c r="AA176" s="45" t="str">
        <f>IF(ISBLANK(E176),"","Surveyed "&amp;E176)  &amp; IF(ISBLANK(C176),"", " by " &amp;TRIM(D176)) &amp; IF(ISBLANK(E176),"","; ") &amp; IF(ISBLANK(K176),"","Patented in " &amp; K176)  &amp; IF(ISBLANK(H176),"", " by " &amp; TRIM(I176)) &amp; IF(ISBLANK(Q176),"",IF(Q176=0,""," for " &amp; Q176 &amp; " acres")) &amp; IF(ISBLANK(S176),""," repatented as " &amp; S176) &amp; IF(ISBLANK(R176),"", "; " &amp; R176) &amp; IF(ISBLANK(X176),"", ".  " &amp; X176&amp;".")</f>
        <v>Surveyed 5/13/1771 by Basil Burgess; Patented in Nov 1775 by Edward Dorsey for 24 acres; "Beginning at the side of the falls of Patapsco River it being at the end of the fourteenth course of a tract or parcel of land called Cockeys Regulation"</v>
      </c>
      <c r="AB176" s="45" t="str">
        <f>IF(IFERROR(FIND("-",A176),0)=0,SUBSTITUTE(A176,"'",""),SUBSTITUTE(LEFT(A176,FIND("-",A176)-2),"'",""))</f>
        <v>COCKEYS NEGLECT</v>
      </c>
      <c r="AC176" s="45" t="str">
        <f>SUBSTITUTE(A176,"'","")</f>
        <v>COCKEYS NEGLECT</v>
      </c>
      <c r="AD176" s="45" t="str">
        <f>IFERROR(VLOOKUP(A176,MapGrantsTbl[], 5, FALSE),"")</f>
        <v>1771</v>
      </c>
      <c r="AE176" s="45" t="str">
        <f>IF(L176=AD176,"Y", IF(LEFT(AD176,1)&lt;&gt;"1","","N"))</f>
        <v>N</v>
      </c>
      <c r="AF176" s="45" t="str">
        <f>IFERROR(VLOOKUP(A176,MapGrantsTbl[], 3, FALSE),"")</f>
        <v>Surveyed 5/13/1771 by Basil Burgess; Patented in Nov 1775 by Edward Dorsey for 24 acres; "Beginning at the side of the falls of Patapsco River it being at the end of the fourteenth course of a tract or parcel of land called Cockeys Regulation"</v>
      </c>
      <c r="AG176" s="45" t="str">
        <f>IF(AA176=AF176,"Y", IF(LEN(LEFT(AF176,4))&lt;&gt;4,"","N"))</f>
        <v>Y</v>
      </c>
      <c r="AH176" s="33" t="s">
        <v>11990</v>
      </c>
      <c r="AI176" s="33" t="s">
        <v>9154</v>
      </c>
      <c r="AJ176" s="52" t="s">
        <v>8933</v>
      </c>
      <c r="AK176" s="52"/>
      <c r="AL176" s="71">
        <v>-4</v>
      </c>
      <c r="AM176" s="71">
        <f>IFERROR(VLOOKUP(A176,Platted[],2,FALSE),"")</f>
        <v>648</v>
      </c>
      <c r="AN176" s="52"/>
      <c r="AO176" s="52"/>
      <c r="AP176" s="52"/>
      <c r="AQ176" s="52" t="str">
        <f>IFERROR(VLOOKUP(A176,MapGrantsTbl[], 5, FALSE),"")</f>
        <v>1771</v>
      </c>
      <c r="AR176" s="52" t="str">
        <f>IF(L176=AQ176,"Y", IF(LEN(LEFT(AQ176,4))&lt;&gt;4,"","N"))</f>
        <v>N</v>
      </c>
      <c r="AS176" s="52" t="str">
        <f>IFERROR(VLOOKUP(A176,MapGrantsTbl[],3, FALSE),"")</f>
        <v>Surveyed 5/13/1771 by Basil Burgess; Patented in Nov 1775 by Edward Dorsey for 24 acres; "Beginning at the side of the falls of Patapsco River it being at the end of the fourteenth course of a tract or parcel of land called Cockeys Regulation"</v>
      </c>
      <c r="AT176" s="52" t="str">
        <f>IF(AA176=AS176,"Y", IF(LEN(LEFT(AS176,4))&lt;&gt;4,"","N"))</f>
        <v>Y</v>
      </c>
      <c r="AU176" s="52" t="str">
        <f>IFERROR(VLOOKUP(A176,MapGrantsTbl[],5, FALSE),"")</f>
        <v>1771</v>
      </c>
      <c r="AV176" s="52" t="str">
        <f>IF(L176=AU176,"Y", IF(LEN(LEFT(AU176,4))&lt;&gt;4,"","N"))</f>
        <v>N</v>
      </c>
    </row>
    <row r="177" spans="1:48" ht="72" x14ac:dyDescent="0.55000000000000004">
      <c r="A177" s="43" t="s">
        <v>8531</v>
      </c>
      <c r="B177" s="6" t="str">
        <f>IFERROR(VLOOKUP(A177,MapGrantsTbl[Short Name], 1, FALSE),IFERROR(VLOOKUP(A177,MapGrantsTbl[Other Map Grant Name],1,FALSE),""))</f>
        <v>COCKEYS REGULATION</v>
      </c>
      <c r="C177" s="6" t="s">
        <v>4919</v>
      </c>
      <c r="D177" s="6" t="str">
        <f>IF(ISBLANK(C177),"",IFERROR(RIGHT(C177,LEN(C177)-FIND(",",C177)) &amp; " " &amp; LEFT(C177,1) &amp; LOWER(MID(C177,2, FIND(",",C177)-2)),""))</f>
        <v xml:space="preserve"> Richard Shipley</v>
      </c>
      <c r="E177" s="81" t="s">
        <v>4638</v>
      </c>
      <c r="F177" s="81" t="str">
        <f>RIGHT(E177,4)</f>
        <v>1747</v>
      </c>
      <c r="G177" s="81" t="str">
        <f>IF(ISBLANK(E177),"",F177&amp;"-"&amp;RIGHT("00" &amp; SUBSTITUTE(LEFT(E177,2),"/",""),2))</f>
        <v>1747-01</v>
      </c>
      <c r="H177" s="6" t="s">
        <v>3569</v>
      </c>
      <c r="I177" s="6" t="str">
        <f>IFERROR(RIGHT(H177,LEN(H177)-FIND(",",H177)) &amp; " " &amp; LEFT(H177,1) &amp; LOWER(MID(H177,2, FIND(",",H177)-2)),"")</f>
        <v xml:space="preserve"> Thomas  Cockey</v>
      </c>
      <c r="J177" s="6" t="str">
        <f>H177</f>
        <v xml:space="preserve">COCKEY, Thomas </v>
      </c>
      <c r="K177" s="6" t="s">
        <v>3755</v>
      </c>
      <c r="L177" s="8" t="str">
        <f>RIGHT(K177,4)</f>
        <v>1747</v>
      </c>
      <c r="M177" s="146" t="str">
        <f>IF(ISBLANK(K177),"",L177&amp;"-"&amp;
IF(LEFT(K177,3)="Feb","02",
IF(LEFT(K177,3)="Mar","03",
IF(LEFT(K177,3)="Apr","04",
IF(LEFT(K177,3)="May","05",
IF(LEFT(K177,3)="Jun","06",
IF(LEFT(K177,3)="Jul","07",
IF(LEFT(K177,3)="Aug","08",
IF(LEFT(K177,3)="Sep","09",
IF(LEFT(K177,3)="Oct","10",
IF(LEFT(K177,3)="Nov","11",
IF(LEFT(K177,3)="Dec","12","01"))))))))))))</f>
        <v>1747-01</v>
      </c>
      <c r="N177" s="34" t="s">
        <v>3961</v>
      </c>
      <c r="O177" s="8" t="s">
        <v>3959</v>
      </c>
      <c r="P177" s="8" t="s">
        <v>3970</v>
      </c>
      <c r="Q177" s="8">
        <v>212</v>
      </c>
      <c r="R177" s="6" t="s">
        <v>5355</v>
      </c>
      <c r="S177" s="34" t="s">
        <v>1561</v>
      </c>
      <c r="T177" s="34" t="s">
        <v>5924</v>
      </c>
      <c r="U177" s="34"/>
      <c r="V177" s="35" t="s">
        <v>8933</v>
      </c>
      <c r="W177" s="35" t="s">
        <v>9742</v>
      </c>
      <c r="X177" s="34"/>
      <c r="Y177" s="26" t="str">
        <f>IFERROR(LEFT(J177, FIND(",",J177)-1),"")</f>
        <v>COCKEY</v>
      </c>
      <c r="Z177" s="24" t="s">
        <v>4479</v>
      </c>
      <c r="AA177" s="24" t="str">
        <f>IF(ISBLANK(E177),"","Surveyed "&amp;E177)  &amp; IF(ISBLANK(C177),"", " by " &amp;TRIM(D177)) &amp; IF(ISBLANK(E177),"","; ") &amp; IF(ISBLANK(K177),"","Patented in " &amp; K177)  &amp; IF(ISBLANK(H177),"", " by " &amp; TRIM(I177)) &amp; IF(ISBLANK(Q177),"",IF(Q177=0,""," for " &amp; Q177 &amp; " acres")) &amp; IF(ISBLANK(S177),""," repatented as " &amp; S177) &amp; IF(ISBLANK(R177),"", "; " &amp; R177) &amp; IF(ISBLANK(X177),"", ".  " &amp; X177&amp;".")</f>
        <v>Surveyed 1/30/1747 by Richard Shipley; Patented in Jan 1747 by Thomas Cockey for 212 acres repatented as Mount Hebron; Resurvey of The Long Discovery "on the south side of the Falls of Patapsco River about 12 miles above the head of said river", adjoining Yeate's Contrivance</v>
      </c>
      <c r="AB177" s="52" t="str">
        <f>IF(IFERROR(FIND("-",A177),0)=0,SUBSTITUTE(A177,"'",""),SUBSTITUTE(LEFT(A177,FIND("-",A177)-2),"'",""))</f>
        <v>COCKEYS REGULATION</v>
      </c>
      <c r="AC177" s="55" t="str">
        <f>SUBSTITUTE(A177,"'","")</f>
        <v>COCKEYS REGULATION</v>
      </c>
      <c r="AD177" s="52" t="str">
        <f>IFERROR(VLOOKUP(A177,MapGrantsTbl[], 5, FALSE),"")</f>
        <v/>
      </c>
      <c r="AE177" s="52" t="str">
        <f>IF(L177=AD177,"Y", IF(LEFT(AD177,1)&lt;&gt;"1","","N"))</f>
        <v/>
      </c>
      <c r="AF177" s="52" t="str">
        <f>IFERROR(VLOOKUP(A177,MapGrantsTbl[], 3, FALSE),"")</f>
        <v/>
      </c>
      <c r="AG177" s="52" t="str">
        <f>IF(AA177=AF177,"Y", IF(LEN(LEFT(AF177,4))&lt;&gt;4,"","N"))</f>
        <v/>
      </c>
      <c r="AH177" s="52" t="s">
        <v>11990</v>
      </c>
      <c r="AI177" s="52" t="s">
        <v>9154</v>
      </c>
      <c r="AJ177" s="52" t="s">
        <v>9743</v>
      </c>
      <c r="AK177" s="52"/>
      <c r="AL177" s="71">
        <v>-1</v>
      </c>
      <c r="AM177" s="71">
        <f>IFERROR(VLOOKUP(A177,Platted[],2,FALSE),"")</f>
        <v>383</v>
      </c>
      <c r="AN177" s="52"/>
      <c r="AO177" s="52"/>
      <c r="AP177" s="52"/>
      <c r="AQ177" s="52" t="str">
        <f>IFERROR(VLOOKUP(A177,MapGrantsTbl[], 5, FALSE),"")</f>
        <v/>
      </c>
      <c r="AR177" s="52" t="str">
        <f>IF(L177=AQ177,"Y", IF(LEN(LEFT(AQ177,4))&lt;&gt;4,"","N"))</f>
        <v/>
      </c>
      <c r="AS177" s="52" t="str">
        <f>IFERROR(VLOOKUP(A177,MapGrantsTbl[],3, FALSE),"")</f>
        <v/>
      </c>
      <c r="AT177" s="52" t="str">
        <f>IF(AA177=AS177,"Y", IF(LEN(LEFT(AS177,4))&lt;&gt;4,"","N"))</f>
        <v/>
      </c>
      <c r="AU177" s="52" t="str">
        <f>IFERROR(VLOOKUP(A177,MapGrantsTbl[],5, FALSE),"")</f>
        <v/>
      </c>
      <c r="AV177" s="52" t="str">
        <f>IF(L177=AU177,"Y", IF(LEN(LEFT(AU177,4))&lt;&gt;4,"","N"))</f>
        <v/>
      </c>
    </row>
    <row r="178" spans="1:48" ht="57.6" x14ac:dyDescent="0.55000000000000004">
      <c r="A178" s="43" t="s">
        <v>6766</v>
      </c>
      <c r="B178" s="6" t="str">
        <f>IFERROR(VLOOKUP(A178,MapGrantsTbl[Short Name], 1, FALSE),IFERROR(VLOOKUP(A178,MapGrantsTbl[Other Map Grant Name],1,FALSE),""))</f>
        <v>COCKSHILL</v>
      </c>
      <c r="C178" s="6"/>
      <c r="D178" s="6" t="str">
        <f>IF(ISBLANK(C178),"",IFERROR(RIGHT(C178,LEN(C178)-FIND(",",C178)) &amp; " " &amp; LEFT(C178,1) &amp; LOWER(MID(C178,2, FIND(",",C178)-2)),""))</f>
        <v/>
      </c>
      <c r="E178" s="81"/>
      <c r="F178" s="81" t="str">
        <f>RIGHT(E178,4)</f>
        <v/>
      </c>
      <c r="G178" s="81" t="str">
        <f>IF(ISBLANK(E178),"",F178&amp;"-"&amp;RIGHT("00" &amp; SUBSTITUTE(LEFT(E178,2),"/",""),2))</f>
        <v/>
      </c>
      <c r="H178" s="6" t="s">
        <v>3583</v>
      </c>
      <c r="I178" s="6" t="str">
        <f>IFERROR(RIGHT(H178,LEN(H178)-FIND(",",H178)) &amp; " " &amp; LEFT(H178,1) &amp; LOWER(MID(H178,2, FIND(",",H178)-2)),"")</f>
        <v xml:space="preserve"> John  Jones</v>
      </c>
      <c r="J178" s="6" t="str">
        <f>H178</f>
        <v xml:space="preserve">JONES, John </v>
      </c>
      <c r="K178" s="6" t="s">
        <v>3756</v>
      </c>
      <c r="L178" s="8" t="str">
        <f>RIGHT(K178,4)</f>
        <v>1710</v>
      </c>
      <c r="M178" s="146" t="str">
        <f>IF(ISBLANK(K178),"",L178&amp;"-"&amp;
IF(LEFT(K178,3)="Feb","02",
IF(LEFT(K178,3)="Mar","03",
IF(LEFT(K178,3)="Apr","04",
IF(LEFT(K178,3)="May","05",
IF(LEFT(K178,3)="Jun","06",
IF(LEFT(K178,3)="Jul","07",
IF(LEFT(K178,3)="Aug","08",
IF(LEFT(K178,3)="Sep","09",
IF(LEFT(K178,3)="Oct","10",
IF(LEFT(K178,3)="Nov","11",
IF(LEFT(K178,3)="Dec","12","01"))))))))))))</f>
        <v>1710-11</v>
      </c>
      <c r="N178" s="34" t="s">
        <v>5668</v>
      </c>
      <c r="O178" s="8" t="s">
        <v>3959</v>
      </c>
      <c r="P178" s="8" t="s">
        <v>136</v>
      </c>
      <c r="Q178" s="8">
        <v>200</v>
      </c>
      <c r="R178" s="6"/>
      <c r="S178" s="6"/>
      <c r="T178" s="6" t="s">
        <v>6767</v>
      </c>
      <c r="U178" s="6"/>
      <c r="V178" s="34" t="s">
        <v>5944</v>
      </c>
      <c r="W178" s="34"/>
      <c r="X178" s="34"/>
      <c r="Y178" s="26" t="str">
        <f>IFERROR(LEFT(J178, FIND(",",J178)-1),"")</f>
        <v>JONES</v>
      </c>
      <c r="Z178" s="24" t="s">
        <v>4488</v>
      </c>
      <c r="AA178" s="24" t="str">
        <f>IF(ISBLANK(E178),"","Surveyed "&amp;E178)  &amp; IF(ISBLANK(C178),"", " by " &amp;TRIM(D178)) &amp; IF(ISBLANK(E178),"","; ") &amp; IF(ISBLANK(K178),"","Patented in " &amp; K178)  &amp; IF(ISBLANK(H178),"", " by " &amp; TRIM(I178)) &amp; IF(ISBLANK(Q178),"",IF(Q178=0,""," for " &amp; Q178 &amp; " acres")) &amp; IF(ISBLANK(S178),""," repatented as " &amp; S178) &amp; IF(ISBLANK(R178),"", "; " &amp; R178) &amp; IF(ISBLANK(X178),"", ".  " &amp; X178&amp;".")</f>
        <v>Patented in Nov 1710 by John Jones for 200 acres</v>
      </c>
      <c r="AB178" s="52" t="str">
        <f>IF(IFERROR(FIND("-",A178),0)=0,SUBSTITUTE(A178,"'",""),SUBSTITUTE(LEFT(A178,FIND("-",A178)-2),"'",""))</f>
        <v>COCKSHILL</v>
      </c>
      <c r="AC178" s="55" t="str">
        <f>SUBSTITUTE(A178,"'","")</f>
        <v>COCKSHILL</v>
      </c>
      <c r="AD178" s="52" t="str">
        <f>IFERROR(VLOOKUP(A178,MapGrantsTbl[], 5, FALSE),"")</f>
        <v>1710</v>
      </c>
      <c r="AE178" s="52" t="str">
        <f>IF(L178=AD178,"Y", IF(LEFT(AD178,1)&lt;&gt;"1","","N"))</f>
        <v>Y</v>
      </c>
      <c r="AF178" s="52" t="str">
        <f>IFERROR(VLOOKUP(A178,MapGrantsTbl[], 3, FALSE),"")</f>
        <v>Patented in Nov 1710 by John Jones for 200 acres</v>
      </c>
      <c r="AG178" s="52" t="str">
        <f>IF(AA178=AF178,"Y", IF(LEN(LEFT(AF178,4))&lt;&gt;4,"","N"))</f>
        <v>Y</v>
      </c>
      <c r="AH178" s="52" t="s">
        <v>11992</v>
      </c>
      <c r="AI178" s="52"/>
      <c r="AJ178" s="71"/>
      <c r="AK178" s="71"/>
      <c r="AL178" s="71"/>
      <c r="AM178" s="71" t="str">
        <f>IFERROR(VLOOKUP(A178,Platted[],2,FALSE),"")</f>
        <v/>
      </c>
      <c r="AN178" s="52"/>
      <c r="AO178" s="52"/>
      <c r="AP178" s="52"/>
      <c r="AQ178" s="52" t="str">
        <f>IFERROR(VLOOKUP(A178,MapGrantsTbl[], 5, FALSE),"")</f>
        <v>1710</v>
      </c>
      <c r="AR178" s="52" t="str">
        <f>IF(L178=AQ178,"Y", IF(LEN(LEFT(AQ178,4))&lt;&gt;4,"","N"))</f>
        <v>Y</v>
      </c>
      <c r="AS178" s="52" t="str">
        <f>IFERROR(VLOOKUP(A178,MapGrantsTbl[],3, FALSE),"")</f>
        <v>Patented in Nov 1710 by John Jones for 200 acres</v>
      </c>
      <c r="AT178" s="52" t="str">
        <f>IF(AA178=AS178,"Y", IF(LEN(LEFT(AS178,4))&lt;&gt;4,"","N"))</f>
        <v>Y</v>
      </c>
      <c r="AU178" s="52" t="str">
        <f>IFERROR(VLOOKUP(A178,MapGrantsTbl[],5, FALSE),"")</f>
        <v>1710</v>
      </c>
      <c r="AV178" s="52" t="str">
        <f>IF(L178=AU178,"Y", IF(LEN(LEFT(AU178,4))&lt;&gt;4,"","N"))</f>
        <v>Y</v>
      </c>
    </row>
    <row r="179" spans="1:48" ht="57.6" x14ac:dyDescent="0.55000000000000004">
      <c r="A179" s="43" t="s">
        <v>8532</v>
      </c>
      <c r="B179" s="47" t="str">
        <f>IFERROR(VLOOKUP(A179,MapGrantsTbl[Short Name], 1, FALSE),IFERROR(VLOOKUP(A179,MapGrantsTbl[Other Map Grant Name],1,FALSE),""))</f>
        <v>COLES CHOICE</v>
      </c>
      <c r="C179" s="46" t="s">
        <v>4926</v>
      </c>
      <c r="D179" s="46" t="str">
        <f>IF(ISBLANK(C179),"",IFERROR(RIGHT(C179,LEN(C179)-FIND(",",C179)) &amp; " " &amp; LEFT(C179,1) &amp; LOWER(MID(C179,2, FIND(",",C179)-2)),""))</f>
        <v xml:space="preserve"> Joshua Griffith</v>
      </c>
      <c r="E179" s="81" t="s">
        <v>11866</v>
      </c>
      <c r="F179" s="82" t="str">
        <f>RIGHT(E179,4)</f>
        <v>1761</v>
      </c>
      <c r="G179" s="82" t="str">
        <f>IF(ISBLANK(E179),"",F179&amp;"-"&amp;RIGHT("00" &amp; SUBSTITUTE(LEFT(E179,2),"/",""),2))</f>
        <v>1761-11</v>
      </c>
      <c r="H179" s="46" t="s">
        <v>7374</v>
      </c>
      <c r="I179" s="46" t="str">
        <f>IFERROR(RIGHT(H179,LEN(H179)-FIND(",",H179)) &amp; " " &amp; LEFT(H179,1) &amp; LOWER(MID(H179,2, FIND(",",H179)-2)),"")</f>
        <v xml:space="preserve"> William Cole</v>
      </c>
      <c r="J179" s="47" t="str">
        <f>H179</f>
        <v>COLE, William</v>
      </c>
      <c r="K179" s="46" t="s">
        <v>7373</v>
      </c>
      <c r="L179" s="42" t="str">
        <f>RIGHT(K179,4)</f>
        <v>1762</v>
      </c>
      <c r="M179" s="143" t="str">
        <f>IF(ISBLANK(K179),"",L179&amp;"-"&amp;
IF(LEFT(K179,3)="Feb","02",
IF(LEFT(K179,3)="Mar","03",
IF(LEFT(K179,3)="Apr","04",
IF(LEFT(K179,3)="May","05",
IF(LEFT(K179,3)="Jun","06",
IF(LEFT(K179,3)="Jul","07",
IF(LEFT(K179,3)="Aug","08",
IF(LEFT(K179,3)="Sep","09",
IF(LEFT(K179,3)="Oct","10",
IF(LEFT(K179,3)="Nov","11",
IF(LEFT(K179,3)="Dec","12","01"))))))))))))</f>
        <v>1762-01</v>
      </c>
      <c r="N179" s="44" t="s">
        <v>3961</v>
      </c>
      <c r="O179" s="43" t="s">
        <v>3959</v>
      </c>
      <c r="P179" s="43" t="s">
        <v>3970</v>
      </c>
      <c r="Q179" s="43">
        <v>327</v>
      </c>
      <c r="R179" s="46" t="s">
        <v>7375</v>
      </c>
      <c r="S179" s="44"/>
      <c r="T179" s="45" t="s">
        <v>8833</v>
      </c>
      <c r="U179" s="44"/>
      <c r="V179" s="35" t="s">
        <v>8934</v>
      </c>
      <c r="W179" s="35" t="s">
        <v>11865</v>
      </c>
      <c r="X179" s="34"/>
      <c r="Y179" s="45" t="str">
        <f>IFERROR(LEFT(J179, FIND(",",J179)-1),"")</f>
        <v>COLE</v>
      </c>
      <c r="Z179" s="45"/>
      <c r="AA179" s="45" t="str">
        <f>IF(ISBLANK(E179),"","Surveyed "&amp;E179)  &amp; IF(ISBLANK(C179),"", " by " &amp;TRIM(D179)) &amp; IF(ISBLANK(E179),"","; ") &amp; IF(ISBLANK(K179),"","Patented in " &amp; K179)  &amp; IF(ISBLANK(H179),"", " by " &amp; TRIM(I179)) &amp; IF(ISBLANK(Q179),"",IF(Q179=0,""," for " &amp; Q179 &amp; " acres")) &amp; IF(ISBLANK(S179),""," repatented as " &amp; S179) &amp; IF(ISBLANK(R179),"", "; " &amp; R179) &amp; IF(ISBLANK(X179),"", ".  " &amp; X179&amp;".")</f>
        <v>Surveyed 11/20/1761 by Joshua Griffith; Patented in Jan 1762 by William Cole for 327 acres; Resurvey of Griffith's Range adjoining Jones' Fancy, Halls Lot, and Cocks Hill (Cockshill))</v>
      </c>
      <c r="AB179" s="45" t="str">
        <f>IF(IFERROR(FIND("-",A179),0)=0,SUBSTITUTE(A179,"'",""),SUBSTITUTE(LEFT(A179,FIND("-",A179)-2),"'",""))</f>
        <v>COLES CHOICE</v>
      </c>
      <c r="AC179" s="45" t="str">
        <f>SUBSTITUTE(A179,"'","")</f>
        <v>COLES CHOICE</v>
      </c>
      <c r="AD179" s="45" t="str">
        <f>IFERROR(VLOOKUP(A179,MapGrantsTbl[], 5, FALSE),"")</f>
        <v/>
      </c>
      <c r="AE179" s="45" t="str">
        <f>IF(L179=AD179,"Y", IF(LEFT(AD179,1)&lt;&gt;"1","","N"))</f>
        <v/>
      </c>
      <c r="AF179" s="45" t="str">
        <f>IFERROR(VLOOKUP(A179,MapGrantsTbl[], 3, FALSE),"")</f>
        <v/>
      </c>
      <c r="AG179" s="45" t="str">
        <f>IF(AA179=AF179,"Y", IF(LEN(LEFT(AF179,4))&lt;&gt;4,"","N"))</f>
        <v/>
      </c>
      <c r="AH179" s="33" t="s">
        <v>11994</v>
      </c>
      <c r="AI179" s="45"/>
      <c r="AJ179" s="71"/>
      <c r="AK179" s="71"/>
      <c r="AL179" s="71"/>
      <c r="AM179" s="71">
        <f>IFERROR(VLOOKUP(A179,Platted[],2,FALSE),"")</f>
        <v>207</v>
      </c>
      <c r="AN179" s="52"/>
      <c r="AO179" s="52"/>
      <c r="AP179" s="52"/>
      <c r="AQ179" s="52" t="str">
        <f>IFERROR(VLOOKUP(A179,MapGrantsTbl[], 5, FALSE),"")</f>
        <v/>
      </c>
      <c r="AR179" s="52" t="str">
        <f>IF(L179=AQ179,"Y", IF(LEN(LEFT(AQ179,4))&lt;&gt;4,"","N"))</f>
        <v/>
      </c>
      <c r="AS179" s="52" t="str">
        <f>IFERROR(VLOOKUP(A179,MapGrantsTbl[],3, FALSE),"")</f>
        <v/>
      </c>
      <c r="AT179" s="52" t="str">
        <f>IF(AA179=AS179,"Y", IF(LEN(LEFT(AS179,4))&lt;&gt;4,"","N"))</f>
        <v/>
      </c>
      <c r="AU179" s="52" t="str">
        <f>IFERROR(VLOOKUP(A179,MapGrantsTbl[],5, FALSE),"")</f>
        <v/>
      </c>
      <c r="AV179" s="52" t="str">
        <f>IF(L179=AU179,"Y", IF(LEN(LEFT(AU179,4))&lt;&gt;4,"","N"))</f>
        <v/>
      </c>
    </row>
    <row r="180" spans="1:48" ht="43.2" x14ac:dyDescent="0.55000000000000004">
      <c r="A180" s="43" t="s">
        <v>8533</v>
      </c>
      <c r="B180" s="47" t="str">
        <f>IFERROR(VLOOKUP(A180,MapGrantsTbl[Short Name], 1, FALSE),IFERROR(VLOOKUP(A180,MapGrantsTbl[Other Map Grant Name],1,FALSE),""))</f>
        <v/>
      </c>
      <c r="C180" s="46" t="s">
        <v>7378</v>
      </c>
      <c r="D180" s="46" t="str">
        <f>IF(ISBLANK(C180),"",IFERROR(RIGHT(C180,LEN(C180)-FIND(",",C180)) &amp; " " &amp; LEFT(C180,1) &amp; LOWER(MID(C180,2, FIND(",",C180)-2)),""))</f>
        <v xml:space="preserve"> John Hatherly</v>
      </c>
      <c r="E180" s="81" t="s">
        <v>10442</v>
      </c>
      <c r="F180" s="82" t="str">
        <f>RIGHT(E180,4)</f>
        <v>1809</v>
      </c>
      <c r="G180" s="82" t="str">
        <f>IF(ISBLANK(E180),"",F180&amp;"-"&amp;RIGHT("00" &amp; SUBSTITUTE(LEFT(E180,2),"/",""),2))</f>
        <v>1809-06</v>
      </c>
      <c r="H180" s="46" t="s">
        <v>7377</v>
      </c>
      <c r="I180" s="46" t="str">
        <f>IFERROR(RIGHT(H180,LEN(H180)-FIND(",",H180)) &amp; " " &amp; LEFT(H180,1) &amp; LOWER(MID(H180,2, FIND(",",H180)-2)),"")</f>
        <v xml:space="preserve"> Alfred Cole</v>
      </c>
      <c r="J180" s="47" t="str">
        <f>H180</f>
        <v>COLE, Alfred</v>
      </c>
      <c r="K180" s="46" t="s">
        <v>7376</v>
      </c>
      <c r="L180" s="42" t="str">
        <f>RIGHT(K180,4)</f>
        <v>1810</v>
      </c>
      <c r="M180" s="143" t="str">
        <f>IF(ISBLANK(K180),"",L180&amp;"-"&amp;
IF(LEFT(K180,3)="Feb","02",
IF(LEFT(K180,3)="Mar","03",
IF(LEFT(K180,3)="Apr","04",
IF(LEFT(K180,3)="May","05",
IF(LEFT(K180,3)="Jun","06",
IF(LEFT(K180,3)="Jul","07",
IF(LEFT(K180,3)="Aug","08",
IF(LEFT(K180,3)="Sep","09",
IF(LEFT(K180,3)="Oct","10",
IF(LEFT(K180,3)="Nov","11",
IF(LEFT(K180,3)="Dec","12","01"))))))))))))</f>
        <v>1810-06</v>
      </c>
      <c r="N180" s="44" t="s">
        <v>3961</v>
      </c>
      <c r="O180" s="43" t="s">
        <v>3959</v>
      </c>
      <c r="P180" s="43" t="s">
        <v>3970</v>
      </c>
      <c r="Q180" s="43">
        <v>454</v>
      </c>
      <c r="R180" s="46" t="s">
        <v>7379</v>
      </c>
      <c r="S180" s="44"/>
      <c r="T180" s="45" t="s">
        <v>8833</v>
      </c>
      <c r="U180" s="44"/>
      <c r="V180" s="35" t="s">
        <v>8935</v>
      </c>
      <c r="W180" s="35" t="s">
        <v>10441</v>
      </c>
      <c r="X180" s="34"/>
      <c r="Y180" s="45" t="str">
        <f>IFERROR(LEFT(J180, FIND(",",J180)-1),"")</f>
        <v>COLE</v>
      </c>
      <c r="Z180" s="45"/>
      <c r="AA180" s="45" t="str">
        <f>IF(ISBLANK(E180),"","Surveyed "&amp;E180)  &amp; IF(ISBLANK(C180),"", " by " &amp;TRIM(D180)) &amp; IF(ISBLANK(E180),"","; ") &amp; IF(ISBLANK(K180),"","Patented in " &amp; K180)  &amp; IF(ISBLANK(H180),"", " by " &amp; TRIM(I180)) &amp; IF(ISBLANK(Q180),"",IF(Q180=0,""," for " &amp; Q180 &amp; " acres")) &amp; IF(ISBLANK(S180),""," repatented as " &amp; S180) &amp; IF(ISBLANK(R180),"", "; " &amp; R180) &amp; IF(ISBLANK(X180),"", ".  " &amp; X180&amp;".")</f>
        <v>Surveyed 6/29/1809 by John Hatherly; Patented in Jun 1810 by Alfred Cole for 454 acres; Resurvey of Cole's Choice, plat shows all adjoining lands and river</v>
      </c>
      <c r="AB180" s="45" t="str">
        <f>IF(IFERROR(FIND("-",A180),0)=0,SUBSTITUTE(A180,"'",""),SUBSTITUTE(LEFT(A180,FIND("-",A180)-2),"'",""))</f>
        <v>COLES CHOICE RESURVEYED</v>
      </c>
      <c r="AC180" s="45" t="str">
        <f>SUBSTITUTE(A180,"'","")</f>
        <v>COLES CHOICE RESURVEYED</v>
      </c>
      <c r="AD180" s="45" t="str">
        <f>IFERROR(VLOOKUP(A180,MapGrantsTbl[], 5, FALSE),"")</f>
        <v/>
      </c>
      <c r="AE180" s="45" t="str">
        <f>IF(L180=AD180,"Y", IF(LEFT(AD180,1)&lt;&gt;"1","","N"))</f>
        <v/>
      </c>
      <c r="AF180" s="45" t="str">
        <f>IFERROR(VLOOKUP(A180,MapGrantsTbl[], 3, FALSE),"")</f>
        <v/>
      </c>
      <c r="AG180" s="45" t="str">
        <f>IF(AA180=AF180,"Y", IF(LEN(LEFT(AF180,4))&lt;&gt;4,"","N"))</f>
        <v/>
      </c>
      <c r="AH180" s="33" t="s">
        <v>11994</v>
      </c>
      <c r="AI180" s="33" t="s">
        <v>7861</v>
      </c>
      <c r="AJ180" s="52" t="s">
        <v>10443</v>
      </c>
      <c r="AK180" s="52"/>
      <c r="AL180" s="71"/>
      <c r="AM180" s="71">
        <f>IFERROR(VLOOKUP(A180,Platted[],2,FALSE),"")</f>
        <v>158</v>
      </c>
      <c r="AN180" s="52"/>
      <c r="AO180" s="52"/>
      <c r="AP180" s="52"/>
      <c r="AQ180" s="52" t="str">
        <f>IFERROR(VLOOKUP(A180,MapGrantsTbl[], 5, FALSE),"")</f>
        <v/>
      </c>
      <c r="AR180" s="52" t="str">
        <f>IF(L180=AQ180,"Y", IF(LEN(LEFT(AQ180,4))&lt;&gt;4,"","N"))</f>
        <v/>
      </c>
      <c r="AS180" s="52" t="str">
        <f>IFERROR(VLOOKUP(A180,MapGrantsTbl[],3, FALSE),"")</f>
        <v/>
      </c>
      <c r="AT180" s="52" t="str">
        <f>IF(AA180=AS180,"Y", IF(LEN(LEFT(AS180,4))&lt;&gt;4,"","N"))</f>
        <v/>
      </c>
      <c r="AU180" s="52" t="str">
        <f>IFERROR(VLOOKUP(A180,MapGrantsTbl[],5, FALSE),"")</f>
        <v/>
      </c>
      <c r="AV180" s="52" t="str">
        <f>IF(L180=AU180,"Y", IF(LEN(LEFT(AU180,4))&lt;&gt;4,"","N"))</f>
        <v/>
      </c>
    </row>
    <row r="181" spans="1:48" ht="86.4" x14ac:dyDescent="0.55000000000000004">
      <c r="A181" s="43" t="s">
        <v>3848</v>
      </c>
      <c r="B181" s="6" t="str">
        <f>IFERROR(VLOOKUP(A181,MapGrantsTbl[Short Name], 1, FALSE),IFERROR(VLOOKUP(A181,MapGrantsTbl[Other Map Grant Name],1,FALSE),""))</f>
        <v>COLUMBIA</v>
      </c>
      <c r="C181" s="6" t="s">
        <v>4917</v>
      </c>
      <c r="D181" s="6" t="str">
        <f>IF(ISBLANK(C181),"",IFERROR(RIGHT(C181,LEN(C181)-FIND(",",C181)) &amp; " " &amp; LEFT(C181,1) &amp; LOWER(MID(C181,2, FIND(",",C181)-2)),""))</f>
        <v xml:space="preserve"> Vachel Stevens</v>
      </c>
      <c r="E181" s="81" t="s">
        <v>10409</v>
      </c>
      <c r="F181" s="81" t="str">
        <f>RIGHT(E181,4)</f>
        <v>1795</v>
      </c>
      <c r="G181" s="81" t="str">
        <f>IF(ISBLANK(E181),"",F181&amp;"-"&amp;RIGHT("00" &amp; SUBSTITUTE(LEFT(E181,2),"/",""),2))</f>
        <v>1795-06</v>
      </c>
      <c r="H181" s="6" t="s">
        <v>7449</v>
      </c>
      <c r="I181" s="6" t="str">
        <f>IFERROR(RIGHT(H181,LEN(H181)-FIND(",",H181)) &amp; " " &amp; LEFT(H181,1) &amp; LOWER(MID(H181,2, FIND(",",H181)-2)),"")</f>
        <v xml:space="preserve"> Samuel Goodman</v>
      </c>
      <c r="J181" s="6" t="str">
        <f>H181</f>
        <v>GOODMAN, Samuel</v>
      </c>
      <c r="K181" s="6" t="s">
        <v>5232</v>
      </c>
      <c r="L181" s="8" t="str">
        <f>RIGHT(K181,4)</f>
        <v>1804</v>
      </c>
      <c r="M181" s="146" t="str">
        <f>IF(ISBLANK(K181),"",L181&amp;"-"&amp;
IF(LEFT(K181,3)="Feb","02",
IF(LEFT(K181,3)="Mar","03",
IF(LEFT(K181,3)="Apr","04",
IF(LEFT(K181,3)="May","05",
IF(LEFT(K181,3)="Jun","06",
IF(LEFT(K181,3)="Jul","07",
IF(LEFT(K181,3)="Aug","08",
IF(LEFT(K181,3)="Sep","09",
IF(LEFT(K181,3)="Oct","10",
IF(LEFT(K181,3)="Nov","11",
IF(LEFT(K181,3)="Dec","12","01"))))))))))))</f>
        <v>1804-07</v>
      </c>
      <c r="N181" s="34" t="s">
        <v>3961</v>
      </c>
      <c r="O181" s="8" t="s">
        <v>3959</v>
      </c>
      <c r="P181" s="8" t="s">
        <v>3970</v>
      </c>
      <c r="Q181" s="8">
        <v>813</v>
      </c>
      <c r="R181" s="6" t="s">
        <v>6312</v>
      </c>
      <c r="S181" s="34" t="s">
        <v>10798</v>
      </c>
      <c r="T181" s="34" t="s">
        <v>7787</v>
      </c>
      <c r="U181" s="34" t="s">
        <v>10410</v>
      </c>
      <c r="V181" s="30" t="s">
        <v>71</v>
      </c>
      <c r="W181" s="30" t="s">
        <v>10408</v>
      </c>
      <c r="X181" s="34"/>
      <c r="Y181" s="26" t="str">
        <f>IFERROR(LEFT(J181, FIND(",",J181)-1),"")</f>
        <v>GOODMAN</v>
      </c>
      <c r="Z181" s="24" t="s">
        <v>4489</v>
      </c>
      <c r="AA181" s="24" t="str">
        <f>IF(ISBLANK(E181),"","Surveyed "&amp;E181)  &amp; IF(ISBLANK(C181),"", " by " &amp;TRIM(D181)) &amp; IF(ISBLANK(E181),"","; ") &amp; IF(ISBLANK(K181),"","Patented in " &amp; K181)  &amp; IF(ISBLANK(H181),"", " by " &amp; TRIM(I181)) &amp; IF(ISBLANK(Q181),"",IF(Q181=0,""," for " &amp; Q181 &amp; " acres")) &amp; IF(ISBLANK(S181),""," repatented as " &amp; S181) &amp; IF(ISBLANK(R181),"", "; " &amp; R181) &amp; IF(ISBLANK(X181),"", ".  " &amp; X181&amp;".")</f>
        <v>Surveyed 6/1/1795 by Vachel Stevens; Patented in Jul 1804 by Samuel Goodman for 813 acres repatented as Columbia - Corrected; Resurvey of Find It If You Can adjoining The Warfields, Ridgely's Range, Stop The Gap, Warfield's Forrest, Good Will, Little-worth, Worthless, and Pleasant Meadows</v>
      </c>
      <c r="AB181" s="52" t="str">
        <f>IF(IFERROR(FIND("-",A181),0)=0,SUBSTITUTE(A181,"'",""),SUBSTITUTE(LEFT(A181,FIND("-",A181)-2),"'",""))</f>
        <v>COLUMBIA</v>
      </c>
      <c r="AC181" s="55" t="str">
        <f>SUBSTITUTE(A181,"'","")</f>
        <v>COLUMBIA</v>
      </c>
      <c r="AD181" s="52" t="str">
        <f>IFERROR(VLOOKUP(A181,MapGrantsTbl[], 5, FALSE),"")</f>
        <v>1795</v>
      </c>
      <c r="AE181" s="52" t="str">
        <f>IF(L181=AD181,"Y", IF(LEFT(AD181,1)&lt;&gt;"1","","N"))</f>
        <v>N</v>
      </c>
      <c r="AF181" s="52" t="str">
        <f>IFERROR(VLOOKUP(A181,MapGrantsTbl[], 3, FALSE),"")</f>
        <v>Surveyed 6/1/1795 by Vachel Stevens; Patented in Jul 1804 by Samuel Goodman for 813 acres repatented as Columbia - Corrected; Resurvey of Find It If You Can adjoining The Warfields, Ridgely's Range, Stop The Gap, Warfield's Forrest, Good Will, Little-worth, Worthless, and Pleasant Meadows</v>
      </c>
      <c r="AG181" s="52" t="str">
        <f>IF(AA181=AF181,"Y", IF(LEN(LEFT(AF181,4))&lt;&gt;4,"","N"))</f>
        <v>Y</v>
      </c>
      <c r="AH181" s="52" t="s">
        <v>51</v>
      </c>
      <c r="AI181" s="52"/>
      <c r="AJ181" s="71"/>
      <c r="AK181" s="71"/>
      <c r="AL181" s="71"/>
      <c r="AM181" s="71">
        <f>IFERROR(VLOOKUP(A181,Platted[],2,FALSE),"")</f>
        <v>69</v>
      </c>
      <c r="AN181" s="52"/>
      <c r="AO181" s="52"/>
      <c r="AP181" s="52"/>
      <c r="AQ181" s="52" t="str">
        <f>IFERROR(VLOOKUP(A181,MapGrantsTbl[], 5, FALSE),"")</f>
        <v>1795</v>
      </c>
      <c r="AR181" s="52" t="str">
        <f>IF(L181=AQ181,"Y", IF(LEN(LEFT(AQ181,4))&lt;&gt;4,"","N"))</f>
        <v>N</v>
      </c>
      <c r="AS181" s="52" t="str">
        <f>IFERROR(VLOOKUP(A181,MapGrantsTbl[],3, FALSE),"")</f>
        <v>Surveyed 6/1/1795 by Vachel Stevens; Patented in Jul 1804 by Samuel Goodman for 813 acres repatented as Columbia - Corrected; Resurvey of Find It If You Can adjoining The Warfields, Ridgely's Range, Stop The Gap, Warfield's Forrest, Good Will, Little-worth, Worthless, and Pleasant Meadows</v>
      </c>
      <c r="AT181" s="52" t="str">
        <f>IF(AA181=AS181,"Y", IF(LEN(LEFT(AS181,4))&lt;&gt;4,"","N"))</f>
        <v>Y</v>
      </c>
      <c r="AU181" s="52" t="str">
        <f>IFERROR(VLOOKUP(A181,MapGrantsTbl[],5, FALSE),"")</f>
        <v>1795</v>
      </c>
      <c r="AV181" s="52" t="str">
        <f>IF(L181=AU181,"Y", IF(LEN(LEFT(AU181,4))&lt;&gt;4,"","N"))</f>
        <v>N</v>
      </c>
    </row>
    <row r="182" spans="1:48" ht="43.2" x14ac:dyDescent="0.55000000000000004">
      <c r="A182" s="120" t="s">
        <v>10794</v>
      </c>
      <c r="B182" s="124" t="str">
        <f>IFERROR(VLOOKUP(A182,MapGrantsTbl[Short Name], 1, FALSE),IFERROR(VLOOKUP(A182,MapGrantsTbl[Other Map Grant Name],1,FALSE),""))</f>
        <v/>
      </c>
      <c r="C182" s="125" t="s">
        <v>10467</v>
      </c>
      <c r="D182" s="125" t="str">
        <f>IF(ISBLANK(C182),"",IFERROR(RIGHT(C182,LEN(C182)-FIND(",",C182)) &amp; " " &amp; LEFT(C182,1) &amp; LOWER(MID(C182,2, FIND(",",C182)-2)),""))</f>
        <v xml:space="preserve"> Baruch Fowler</v>
      </c>
      <c r="E182" s="126" t="s">
        <v>10793</v>
      </c>
      <c r="F182" s="126" t="str">
        <f>RIGHT(E182,4)</f>
        <v>1803</v>
      </c>
      <c r="G182" s="126" t="str">
        <f>IF(ISBLANK(E182),"",F182&amp;"-"&amp;RIGHT("00" &amp; SUBSTITUTE(LEFT(E182,2),"/",""),2))</f>
        <v>1803-07</v>
      </c>
      <c r="H182" s="125" t="s">
        <v>3584</v>
      </c>
      <c r="I182" s="125" t="str">
        <f>IFERROR(RIGHT(H182,LEN(H182)-FIND(",",H182)) &amp; " " &amp; LEFT(H182,1) &amp; LOWER(MID(H182,2, FIND(",",H182)-2)),"")</f>
        <v xml:space="preserve"> William  Alexander</v>
      </c>
      <c r="J182" s="124" t="str">
        <f>H182</f>
        <v xml:space="preserve">ALEXANDER, William </v>
      </c>
      <c r="K182" s="125" t="s">
        <v>5232</v>
      </c>
      <c r="L182" s="119" t="str">
        <f>RIGHT(K182,4)</f>
        <v>1804</v>
      </c>
      <c r="M182" s="145" t="str">
        <f>IF(ISBLANK(K182),"",L182&amp;"-"&amp;
IF(LEFT(K182,3)="Feb","02",
IF(LEFT(K182,3)="Mar","03",
IF(LEFT(K182,3)="Apr","04",
IF(LEFT(K182,3)="May","05",
IF(LEFT(K182,3)="Jun","06",
IF(LEFT(K182,3)="Jul","07",
IF(LEFT(K182,3)="Aug","08",
IF(LEFT(K182,3)="Sep","09",
IF(LEFT(K182,3)="Oct","10",
IF(LEFT(K182,3)="Nov","11",
IF(LEFT(K182,3)="Dec","12","01"))))))))))))</f>
        <v>1804-07</v>
      </c>
      <c r="N182" s="122" t="s">
        <v>3961</v>
      </c>
      <c r="O182" s="120" t="s">
        <v>3959</v>
      </c>
      <c r="P182" s="120" t="s">
        <v>3970</v>
      </c>
      <c r="Q182" s="120">
        <v>813</v>
      </c>
      <c r="R182" s="125" t="s">
        <v>10795</v>
      </c>
      <c r="S182" s="123"/>
      <c r="T182" s="122" t="s">
        <v>7787</v>
      </c>
      <c r="U182" s="123"/>
      <c r="V182" s="35" t="s">
        <v>10798</v>
      </c>
      <c r="W182" s="35" t="s">
        <v>10798</v>
      </c>
      <c r="X182" s="35"/>
      <c r="Y182" s="122" t="str">
        <f>IFERROR(LEFT(J182, FIND(",",J182)-1),"")</f>
        <v>ALEXANDER</v>
      </c>
      <c r="Z182" s="122"/>
      <c r="AA182" s="122" t="str">
        <f>IF(ISBLANK(E182),"","Surveyed "&amp;E182)  &amp; IF(ISBLANK(C182),"", " by " &amp;TRIM(D182)) &amp; IF(ISBLANK(E182),"","; ") &amp; IF(ISBLANK(K182),"","Patented in " &amp; K182)  &amp; IF(ISBLANK(H182),"", " by " &amp; TRIM(I182)) &amp; IF(ISBLANK(Q182),"",IF(Q182=0,""," for " &amp; Q182 &amp; " acres")) &amp; IF(ISBLANK(S182),""," repatented as " &amp; S182) &amp; IF(ISBLANK(R182),"", "; " &amp; R182) &amp; IF(ISBLANK(X182),"", ".  " &amp; X182&amp;".")</f>
        <v>Surveyed 7/14/1803 by Baruch Fowler; Patented in Jul 1804 by William Alexander for 813 acres; Corrected survey of Columbia</v>
      </c>
      <c r="AB182" s="122" t="str">
        <f>IF(IFERROR(FIND("-",A182),0)=0,SUBSTITUTE(A182,"'",""),SUBSTITUTE(LEFT(A182,FIND("-",A182)-2),"'",""))</f>
        <v>COLUMBIA</v>
      </c>
      <c r="AC182" s="122" t="str">
        <f>SUBSTITUTE(A182,"'","")</f>
        <v>COLUMBIA - Corrected</v>
      </c>
      <c r="AD182" s="122" t="str">
        <f>IFERROR(VLOOKUP(A182,MapGrantsTbl[], 5, FALSE),"")</f>
        <v/>
      </c>
      <c r="AE182" s="122" t="str">
        <f>IF(L182=AD182,"Y", IF(LEFT(AD182,1)&lt;&gt;"1","","N"))</f>
        <v/>
      </c>
      <c r="AF182" s="122" t="str">
        <f>IFERROR(VLOOKUP(A182,MapGrantsTbl[], 3, FALSE),"")</f>
        <v/>
      </c>
      <c r="AG182" s="122" t="str">
        <f>IF(AA182=AF182,"Y", IF(LEN(LEFT(AF182,4))&lt;&gt;4,"","N"))</f>
        <v/>
      </c>
      <c r="AH182" s="122" t="s">
        <v>51</v>
      </c>
      <c r="AI182" s="122"/>
      <c r="AJ182" s="122"/>
      <c r="AK182" s="122"/>
      <c r="AL182" s="122"/>
      <c r="AM182" s="122" t="str">
        <f>IFERROR(VLOOKUP(A182,Platted[],2,FALSE),"")</f>
        <v/>
      </c>
      <c r="AN182" s="122"/>
      <c r="AO182" s="122"/>
      <c r="AP182" s="122"/>
      <c r="AQ182" s="122" t="str">
        <f>IFERROR(VLOOKUP(A182,MapGrantsTbl[], 5, FALSE),"")</f>
        <v/>
      </c>
      <c r="AR182" s="122" t="str">
        <f>IF(L182=AQ182,"Y", IF(LEN(LEFT(AQ182,4))&lt;&gt;4,"","N"))</f>
        <v/>
      </c>
      <c r="AS182" s="52" t="str">
        <f>IFERROR(VLOOKUP(A182,MapGrantsTbl[],3, FALSE),"")</f>
        <v/>
      </c>
      <c r="AT182" s="52" t="str">
        <f>IF(AA182=AS182,"Y", IF(LEN(LEFT(AS182,4))&lt;&gt;4,"","N"))</f>
        <v/>
      </c>
      <c r="AU182" s="52" t="str">
        <f>IFERROR(VLOOKUP(A182,MapGrantsTbl[],5, FALSE),"")</f>
        <v/>
      </c>
      <c r="AV182" s="52" t="str">
        <f>IF(L182=AU182,"Y", IF(LEN(LEFT(AU182,4))&lt;&gt;4,"","N"))</f>
        <v/>
      </c>
    </row>
    <row r="183" spans="1:48" ht="28.8" x14ac:dyDescent="0.55000000000000004">
      <c r="A183" s="120" t="s">
        <v>10788</v>
      </c>
      <c r="B183" s="124" t="str">
        <f>IFERROR(VLOOKUP(A183,MapGrantsTbl[Short Name], 1, FALSE),IFERROR(VLOOKUP(A183,MapGrantsTbl[Other Map Grant Name],1,FALSE),""))</f>
        <v/>
      </c>
      <c r="C183" s="125" t="s">
        <v>4917</v>
      </c>
      <c r="D183" s="125" t="str">
        <f>IF(ISBLANK(C183),"",IFERROR(RIGHT(C183,LEN(C183)-FIND(",",C183)) &amp; " " &amp; LEFT(C183,1) &amp; LOWER(MID(C183,2, FIND(",",C183)-2)),""))</f>
        <v xml:space="preserve"> Vachel Stevens</v>
      </c>
      <c r="E183" s="126" t="s">
        <v>10409</v>
      </c>
      <c r="F183" s="126" t="str">
        <f>RIGHT(E183,4)</f>
        <v>1795</v>
      </c>
      <c r="G183" s="126" t="str">
        <f>IF(ISBLANK(E183),"",F183&amp;"-"&amp;RIGHT("00" &amp; SUBSTITUTE(LEFT(E183,2),"/",""),2))</f>
        <v>1795-06</v>
      </c>
      <c r="H183" s="125" t="s">
        <v>7449</v>
      </c>
      <c r="I183" s="125" t="str">
        <f>IFERROR(RIGHT(H183,LEN(H183)-FIND(",",H183)) &amp; " " &amp; LEFT(H183,1) &amp; LOWER(MID(H183,2, FIND(",",H183)-2)),"")</f>
        <v xml:space="preserve"> Samuel Goodman</v>
      </c>
      <c r="J183" s="124" t="str">
        <f>H183</f>
        <v>GOODMAN, Samuel</v>
      </c>
      <c r="K183" s="125"/>
      <c r="L183" s="119" t="str">
        <f>RIGHT(K183,4)</f>
        <v/>
      </c>
      <c r="M183" s="145" t="str">
        <f>IF(ISBLANK(K183),"",L183&amp;"-"&amp;
IF(LEFT(K183,3)="Feb","02",
IF(LEFT(K183,3)="Mar","03",
IF(LEFT(K183,3)="Apr","04",
IF(LEFT(K183,3)="May","05",
IF(LEFT(K183,3)="Jun","06",
IF(LEFT(K183,3)="Jul","07",
IF(LEFT(K183,3)="Aug","08",
IF(LEFT(K183,3)="Sep","09",
IF(LEFT(K183,3)="Oct","10",
IF(LEFT(K183,3)="Nov","11",
IF(LEFT(K183,3)="Dec","12","01"))))))))))))</f>
        <v/>
      </c>
      <c r="N183" s="122" t="s">
        <v>3961</v>
      </c>
      <c r="O183" s="120" t="s">
        <v>3959</v>
      </c>
      <c r="P183" s="120" t="s">
        <v>3970</v>
      </c>
      <c r="Q183" s="120">
        <v>2420</v>
      </c>
      <c r="R183" s="125" t="s">
        <v>10797</v>
      </c>
      <c r="S183" s="123"/>
      <c r="T183" s="122" t="s">
        <v>7787</v>
      </c>
      <c r="U183" s="123"/>
      <c r="V183" s="35" t="s">
        <v>10792</v>
      </c>
      <c r="W183" s="35" t="s">
        <v>10791</v>
      </c>
      <c r="X183" s="35"/>
      <c r="Y183" s="122" t="str">
        <f>IFERROR(LEFT(J183, FIND(",",J183)-1),"")</f>
        <v>GOODMAN</v>
      </c>
      <c r="Z183" s="122"/>
      <c r="AA183" s="122" t="str">
        <f>IF(ISBLANK(E183),"","Surveyed "&amp;E183)  &amp; IF(ISBLANK(C183),"", " by " &amp;TRIM(D183)) &amp; IF(ISBLANK(E183),"","; ") &amp; IF(ISBLANK(K183),"","Patented in " &amp; K183)  &amp; IF(ISBLANK(H183),"", " by " &amp; TRIM(I183)) &amp; IF(ISBLANK(Q183),"",IF(Q183=0,""," for " &amp; Q183 &amp; " acres")) &amp; IF(ISBLANK(S183),""," repatented as " &amp; S183) &amp; IF(ISBLANK(R183),"", "; " &amp; R183) &amp; IF(ISBLANK(X183),"", ".  " &amp; X183&amp;".")</f>
        <v>Surveyed 6/1/1795 by Vachel Stevens;  by Samuel Goodman for 2420 acres; Resurvey of The Victory</v>
      </c>
      <c r="AB183" s="122" t="str">
        <f>IF(IFERROR(FIND("-",A183),0)=0,SUBSTITUTE(A183,"'",""),SUBSTITUTE(LEFT(A183,FIND("-",A183)-2),"'",""))</f>
        <v>COLUMBIA</v>
      </c>
      <c r="AC183" s="122" t="str">
        <f>SUBSTITUTE(A183,"'","")</f>
        <v>COLUMBIA - Resurveyed</v>
      </c>
      <c r="AD183" s="122" t="str">
        <f>IFERROR(VLOOKUP(A183,MapGrantsTbl[], 5, FALSE),"")</f>
        <v/>
      </c>
      <c r="AE183" s="122" t="str">
        <f>IF(L183=AD183,"Y", IF(LEFT(AD183,1)&lt;&gt;"1","","N"))</f>
        <v>Y</v>
      </c>
      <c r="AF183" s="122" t="str">
        <f>IFERROR(VLOOKUP(A183,MapGrantsTbl[], 3, FALSE),"")</f>
        <v/>
      </c>
      <c r="AG183" s="122" t="str">
        <f>IF(AA183=AF183,"Y", IF(LEN(LEFT(AF183,4))&lt;&gt;4,"","N"))</f>
        <v/>
      </c>
      <c r="AH183" s="122" t="s">
        <v>51</v>
      </c>
      <c r="AI183" s="122"/>
      <c r="AJ183" s="122"/>
      <c r="AK183" s="122"/>
      <c r="AL183" s="122"/>
      <c r="AM183" s="122">
        <f>IFERROR(VLOOKUP(A183,Platted[],2,FALSE),"")</f>
        <v>9</v>
      </c>
      <c r="AN183" s="122"/>
      <c r="AO183" s="122"/>
      <c r="AP183" s="122"/>
      <c r="AQ183" s="122" t="str">
        <f>IFERROR(VLOOKUP(A183,MapGrantsTbl[], 5, FALSE),"")</f>
        <v/>
      </c>
      <c r="AR183" s="122" t="str">
        <f>IF(L183=AQ183,"Y", IF(LEN(LEFT(AQ183,4))&lt;&gt;4,"","N"))</f>
        <v>Y</v>
      </c>
      <c r="AS183" s="52" t="str">
        <f>IFERROR(VLOOKUP(A183,MapGrantsTbl[],3, FALSE),"")</f>
        <v/>
      </c>
      <c r="AT183" s="52" t="str">
        <f>IF(AA183=AS183,"Y", IF(LEN(LEFT(AS183,4))&lt;&gt;4,"","N"))</f>
        <v/>
      </c>
      <c r="AU183" s="52" t="str">
        <f>IFERROR(VLOOKUP(A183,MapGrantsTbl[],5, FALSE),"")</f>
        <v/>
      </c>
      <c r="AV183" s="52" t="str">
        <f>IF(L183=AU183,"Y", IF(LEN(LEFT(AU183,4))&lt;&gt;4,"","N"))</f>
        <v>Y</v>
      </c>
    </row>
    <row r="184" spans="1:48" ht="100.8" x14ac:dyDescent="0.55000000000000004">
      <c r="A184" s="43" t="s">
        <v>3849</v>
      </c>
      <c r="B184" s="6" t="str">
        <f>IFERROR(VLOOKUP(A184,MapGrantsTbl[Short Name], 1, FALSE),IFERROR(VLOOKUP(A184,MapGrantsTbl[Other Map Grant Name],1,FALSE),""))</f>
        <v>CONCLUSION</v>
      </c>
      <c r="C184" s="6" t="s">
        <v>4919</v>
      </c>
      <c r="D184" s="6" t="str">
        <f>IF(ISBLANK(C184),"",IFERROR(RIGHT(C184,LEN(C184)-FIND(",",C184)) &amp; " " &amp; LEFT(C184,1) &amp; LOWER(MID(C184,2, FIND(",",C184)-2)),""))</f>
        <v xml:space="preserve"> Richard Shipley</v>
      </c>
      <c r="E184" s="81" t="s">
        <v>4722</v>
      </c>
      <c r="F184" s="81" t="str">
        <f>RIGHT(E184,4)</f>
        <v>1750</v>
      </c>
      <c r="G184" s="81" t="str">
        <f>IF(ISBLANK(E184),"",F184&amp;"-"&amp;RIGHT("00" &amp; SUBSTITUTE(LEFT(E184,2),"/",""),2))</f>
        <v>1750-09</v>
      </c>
      <c r="H184" s="6" t="s">
        <v>3571</v>
      </c>
      <c r="I184" s="6" t="str">
        <f>IFERROR(RIGHT(H184,LEN(H184)-FIND(",",H184)) &amp; " " &amp; LEFT(H184,1) &amp; LOWER(MID(H184,2, FIND(",",H184)-2)),"")</f>
        <v xml:space="preserve"> John  Hood</v>
      </c>
      <c r="J184" s="6" t="str">
        <f>H184</f>
        <v xml:space="preserve">HOOD, John </v>
      </c>
      <c r="K184" s="6" t="s">
        <v>3741</v>
      </c>
      <c r="L184" s="8" t="str">
        <f>RIGHT(K184,4)</f>
        <v>1752</v>
      </c>
      <c r="M184" s="146" t="str">
        <f>IF(ISBLANK(K184),"",L184&amp;"-"&amp;
IF(LEFT(K184,3)="Feb","02",
IF(LEFT(K184,3)="Mar","03",
IF(LEFT(K184,3)="Apr","04",
IF(LEFT(K184,3)="May","05",
IF(LEFT(K184,3)="Jun","06",
IF(LEFT(K184,3)="Jul","07",
IF(LEFT(K184,3)="Aug","08",
IF(LEFT(K184,3)="Sep","09",
IF(LEFT(K184,3)="Oct","10",
IF(LEFT(K184,3)="Nov","11",
IF(LEFT(K184,3)="Dec","12","01"))))))))))))</f>
        <v>1752-10</v>
      </c>
      <c r="N184" s="34" t="s">
        <v>3961</v>
      </c>
      <c r="O184" s="8" t="s">
        <v>3959</v>
      </c>
      <c r="P184" s="8" t="s">
        <v>3970</v>
      </c>
      <c r="Q184" s="8">
        <v>792</v>
      </c>
      <c r="R184" s="6" t="s">
        <v>6242</v>
      </c>
      <c r="S184" s="34"/>
      <c r="T184" s="34" t="s">
        <v>6311</v>
      </c>
      <c r="U184" s="34"/>
      <c r="V184" s="35" t="s">
        <v>4273</v>
      </c>
      <c r="W184" s="35" t="s">
        <v>9903</v>
      </c>
      <c r="X184" s="34"/>
      <c r="Y184" s="26" t="str">
        <f>IFERROR(LEFT(J184, FIND(",",J184)-1),"")</f>
        <v>HOOD</v>
      </c>
      <c r="Z184" s="24" t="s">
        <v>4481</v>
      </c>
      <c r="AA184" s="24" t="str">
        <f>IF(ISBLANK(E184),"","Surveyed "&amp;E184)  &amp; IF(ISBLANK(C184),"", " by " &amp;TRIM(D184)) &amp; IF(ISBLANK(E184),"","; ") &amp; IF(ISBLANK(K184),"","Patented in " &amp; K184)  &amp; IF(ISBLANK(H184),"", " by " &amp; TRIM(I184)) &amp; IF(ISBLANK(Q184),"",IF(Q184=0,""," for " &amp; Q184 &amp; " acres")) &amp; IF(ISBLANK(S184),""," repatented as " &amp; S184) &amp; IF(ISBLANK(R184),"", "; " &amp; R184) &amp; IF(ISBLANK(X184),"", ".  " &amp; X184&amp;".")</f>
        <v>Surveyed 9/29/1750 by Richard Shipley; Patented in Oct 1752 by John Hood for 792 acres; Resurvey of Barnes Hunt "on the south side of the Western Falls of Patapsco River and on the head drafts of the Middle River of Patuxent" adjoining Barnes Friendship, Henry's Park, The Invasion; near a draft of Locust Thicket branch; plat shows the Barrans and Stoney Barran Ridge</v>
      </c>
      <c r="AB184" s="52" t="str">
        <f>IF(IFERROR(FIND("-",A184),0)=0,SUBSTITUTE(A184,"'",""),SUBSTITUTE(LEFT(A184,FIND("-",A184)-2),"'",""))</f>
        <v>CONCLUSION</v>
      </c>
      <c r="AC184" s="55" t="str">
        <f>SUBSTITUTE(A184,"'","")</f>
        <v>CONCLUSION</v>
      </c>
      <c r="AD184" s="52" t="str">
        <f>IFERROR(VLOOKUP(A184,MapGrantsTbl[], 5, FALSE),"")</f>
        <v>1750</v>
      </c>
      <c r="AE184" s="52" t="str">
        <f>IF(L184=AD184,"Y", IF(LEFT(AD184,1)&lt;&gt;"1","","N"))</f>
        <v>N</v>
      </c>
      <c r="AF184" s="52" t="str">
        <f>IFERROR(VLOOKUP(A184,MapGrantsTbl[], 3, FALSE),"")</f>
        <v>Surveyed 9/29/1750 by Richard Shipley; Patented in Oct 1752 by John Hood for 792 acres; Resurvey of Barnes Hunt "on the south side of the Western Falls of Patapsco River and on the head drafts of the Middle River of Patuxent" adjoining Barnes Friendship, Henry's Park, The Invasion; near a draft of Locust Thicket branch; plat shows the Barrans and Stoney Barran Ridge</v>
      </c>
      <c r="AG184" s="52" t="str">
        <f>IF(AA184=AF184,"Y", IF(LEN(LEFT(AF184,4))&lt;&gt;4,"","N"))</f>
        <v>Y</v>
      </c>
      <c r="AH184" s="52" t="s">
        <v>123</v>
      </c>
      <c r="AI184" s="52"/>
      <c r="AJ184" s="71"/>
      <c r="AK184" s="71"/>
      <c r="AL184" s="71">
        <v>4</v>
      </c>
      <c r="AM184" s="71">
        <f>IFERROR(VLOOKUP(A184,Platted[],2,FALSE),"")</f>
        <v>70</v>
      </c>
      <c r="AN184" s="52"/>
      <c r="AO184" s="52"/>
      <c r="AP184" s="52"/>
      <c r="AQ184" s="52" t="str">
        <f>IFERROR(VLOOKUP(A184,MapGrantsTbl[], 5, FALSE),"")</f>
        <v>1750</v>
      </c>
      <c r="AR184" s="52" t="str">
        <f>IF(L184=AQ184,"Y", IF(LEN(LEFT(AQ184,4))&lt;&gt;4,"","N"))</f>
        <v>N</v>
      </c>
      <c r="AS184" s="52" t="str">
        <f>IFERROR(VLOOKUP(A184,MapGrantsTbl[],3, FALSE),"")</f>
        <v>Surveyed 9/29/1750 by Richard Shipley; Patented in Oct 1752 by John Hood for 792 acres; Resurvey of Barnes Hunt "on the south side of the Western Falls of Patapsco River and on the head drafts of the Middle River of Patuxent" adjoining Barnes Friendship, Henry's Park, The Invasion; near a draft of Locust Thicket branch; plat shows the Barrans and Stoney Barran Ridge</v>
      </c>
      <c r="AT184" s="52" t="str">
        <f>IF(AA184=AS184,"Y", IF(LEN(LEFT(AS184,4))&lt;&gt;4,"","N"))</f>
        <v>Y</v>
      </c>
      <c r="AU184" s="52" t="str">
        <f>IFERROR(VLOOKUP(A184,MapGrantsTbl[],5, FALSE),"")</f>
        <v>1750</v>
      </c>
      <c r="AV184" s="52" t="str">
        <f>IF(L184=AU184,"Y", IF(LEN(LEFT(AU184,4))&lt;&gt;4,"","N"))</f>
        <v>N</v>
      </c>
    </row>
    <row r="185" spans="1:48" ht="72" x14ac:dyDescent="0.55000000000000004">
      <c r="A185" s="43" t="s">
        <v>3850</v>
      </c>
      <c r="B185" s="6" t="str">
        <f>IFERROR(VLOOKUP(A185,MapGrantsTbl[Short Name], 1, FALSE),IFERROR(VLOOKUP(A185,MapGrantsTbl[Other Map Grant Name],1,FALSE),""))</f>
        <v>CONCORD</v>
      </c>
      <c r="C185" s="6" t="s">
        <v>4919</v>
      </c>
      <c r="D185" s="6" t="str">
        <f>IF(ISBLANK(C185),"",IFERROR(RIGHT(C185,LEN(C185)-FIND(",",C185)) &amp; " " &amp; LEFT(C185,1) &amp; LOWER(MID(C185,2, FIND(",",C185)-2)),""))</f>
        <v xml:space="preserve"> Richard Shipley</v>
      </c>
      <c r="E185" s="81" t="s">
        <v>11516</v>
      </c>
      <c r="F185" s="81" t="str">
        <f>RIGHT(E185,4)</f>
        <v>1751</v>
      </c>
      <c r="G185" s="81" t="str">
        <f>IF(ISBLANK(E185),"",F185&amp;"-"&amp;RIGHT("00" &amp; SUBSTITUTE(LEFT(E185,2),"/",""),2))</f>
        <v>1751-08</v>
      </c>
      <c r="H185" s="6" t="s">
        <v>3571</v>
      </c>
      <c r="I185" s="6" t="str">
        <f>IFERROR(RIGHT(H185,LEN(H185)-FIND(",",H185)) &amp; " " &amp; LEFT(H185,1) &amp; LOWER(MID(H185,2, FIND(",",H185)-2)),"")</f>
        <v xml:space="preserve"> John  Hood</v>
      </c>
      <c r="J185" s="6" t="str">
        <f>H185</f>
        <v xml:space="preserve">HOOD, John </v>
      </c>
      <c r="K185" s="6" t="s">
        <v>5680</v>
      </c>
      <c r="L185" s="8" t="str">
        <f>RIGHT(K185,4)</f>
        <v>1752</v>
      </c>
      <c r="M185" s="146" t="str">
        <f>IF(ISBLANK(K185),"",L185&amp;"-"&amp;
IF(LEFT(K185,3)="Feb","02",
IF(LEFT(K185,3)="Mar","03",
IF(LEFT(K185,3)="Apr","04",
IF(LEFT(K185,3)="May","05",
IF(LEFT(K185,3)="Jun","06",
IF(LEFT(K185,3)="Jul","07",
IF(LEFT(K185,3)="Aug","08",
IF(LEFT(K185,3)="Sep","09",
IF(LEFT(K185,3)="Oct","10",
IF(LEFT(K185,3)="Nov","11",
IF(LEFT(K185,3)="Dec","12","01"))))))))))))</f>
        <v>1752-11</v>
      </c>
      <c r="N185" s="34" t="s">
        <v>3961</v>
      </c>
      <c r="O185" s="8" t="s">
        <v>3959</v>
      </c>
      <c r="P185" s="8" t="s">
        <v>136</v>
      </c>
      <c r="Q185" s="8">
        <v>108</v>
      </c>
      <c r="R185" s="6" t="s">
        <v>5089</v>
      </c>
      <c r="S185" s="34" t="s">
        <v>7025</v>
      </c>
      <c r="T185" s="34" t="str">
        <f>V185</f>
        <v>Concord</v>
      </c>
      <c r="U185" s="34"/>
      <c r="V185" s="35" t="s">
        <v>5088</v>
      </c>
      <c r="W185" s="35" t="s">
        <v>9634</v>
      </c>
      <c r="X185" s="34"/>
      <c r="Y185" s="18" t="str">
        <f>IFERROR(LEFT(J185, FIND(",",J185)-1),"")</f>
        <v>HOOD</v>
      </c>
      <c r="Z185" s="24" t="s">
        <v>4481</v>
      </c>
      <c r="AA185" s="24" t="str">
        <f>IF(ISBLANK(E185),"","Surveyed "&amp;E185)  &amp; IF(ISBLANK(C185),"", " by " &amp;TRIM(D185)) &amp; IF(ISBLANK(E185),"","; ") &amp; IF(ISBLANK(K185),"","Patented in " &amp; K185)  &amp; IF(ISBLANK(H185),"", " by " &amp; TRIM(I185)) &amp; IF(ISBLANK(Q185),"",IF(Q185=0,""," for " &amp; Q185 &amp; " acres")) &amp; IF(ISBLANK(S185),""," repatented as " &amp; S185) &amp; IF(ISBLANK(R185),"", "; " &amp; R185) &amp; IF(ISBLANK(X185),"", ".  " &amp; X185&amp;".")</f>
        <v>Surveyed 8/10/1751 by Richard Shipley; Patented in Nov 1752 by John Hood for 108 acres repatented as Concord Resurveyed; "on the drafts of the Western Falls of Patapsco River" starting "on the west side of the Great Bridge Branch"</v>
      </c>
      <c r="AB185" s="52" t="str">
        <f>IF(IFERROR(FIND("-",A185),0)=0,SUBSTITUTE(A185,"'",""),SUBSTITUTE(LEFT(A185,FIND("-",A185)-2),"'",""))</f>
        <v>CONCORD</v>
      </c>
      <c r="AC185" s="55" t="str">
        <f>SUBSTITUTE(A185,"'","")</f>
        <v>CONCORD</v>
      </c>
      <c r="AD185" s="52" t="str">
        <f>IFERROR(VLOOKUP(A185,MapGrantsTbl[], 5, FALSE),"")</f>
        <v>1751</v>
      </c>
      <c r="AE185" s="52" t="str">
        <f>IF(L185=AD185,"Y", IF(LEFT(AD185,1)&lt;&gt;"1","","N"))</f>
        <v>N</v>
      </c>
      <c r="AF185" s="52" t="str">
        <f>IFERROR(VLOOKUP(A185,MapGrantsTbl[], 3, FALSE),"")</f>
        <v>Surveyed 8/10/1751 by Richard Shipley; Patented in Nov 1752 by John Hood for 108 acres repatented as Concord Resurveyed; "on the drafts of the Western Falls of Patapsco River" starting "on the west side of the Great Bridge Branch"</v>
      </c>
      <c r="AG185" s="52" t="str">
        <f>IF(AA185=AF185,"Y", IF(LEN(LEFT(AF185,4))&lt;&gt;4,"","N"))</f>
        <v>Y</v>
      </c>
      <c r="AH185" s="52" t="s">
        <v>123</v>
      </c>
      <c r="AI185" s="52"/>
      <c r="AJ185" s="71"/>
      <c r="AK185" s="71"/>
      <c r="AL185" s="71"/>
      <c r="AM185" s="71">
        <f>IFERROR(VLOOKUP(A185,Platted[],2,FALSE),"")</f>
        <v>403</v>
      </c>
      <c r="AN185" s="52"/>
      <c r="AO185" s="52"/>
      <c r="AP185" s="52"/>
      <c r="AQ185" s="52" t="str">
        <f>IFERROR(VLOOKUP(A185,MapGrantsTbl[], 5, FALSE),"")</f>
        <v>1751</v>
      </c>
      <c r="AR185" s="52" t="str">
        <f>IF(L185=AQ185,"Y", IF(LEN(LEFT(AQ185,4))&lt;&gt;4,"","N"))</f>
        <v>N</v>
      </c>
      <c r="AS185" s="52" t="str">
        <f>IFERROR(VLOOKUP(A185,MapGrantsTbl[],3, FALSE),"")</f>
        <v>Surveyed 8/10/1751 by Richard Shipley; Patented in Nov 1752 by John Hood for 108 acres repatented as Concord Resurveyed; "on the drafts of the Western Falls of Patapsco River" starting "on the west side of the Great Bridge Branch"</v>
      </c>
      <c r="AT185" s="52" t="str">
        <f>IF(AA185=AS185,"Y", IF(LEN(LEFT(AS185,4))&lt;&gt;4,"","N"))</f>
        <v>Y</v>
      </c>
      <c r="AU185" s="52" t="str">
        <f>IFERROR(VLOOKUP(A185,MapGrantsTbl[],5, FALSE),"")</f>
        <v>1751</v>
      </c>
      <c r="AV185" s="52" t="str">
        <f>IF(L185=AU185,"Y", IF(LEN(LEFT(AU185,4))&lt;&gt;4,"","N"))</f>
        <v>N</v>
      </c>
    </row>
    <row r="186" spans="1:48" ht="43.2" x14ac:dyDescent="0.55000000000000004">
      <c r="A186" s="43" t="s">
        <v>9339</v>
      </c>
      <c r="B186" s="47" t="str">
        <f>IFERROR(VLOOKUP(A186,MapGrantsTbl[Short Name], 1, FALSE),IFERROR(VLOOKUP(A186,MapGrantsTbl[Other Map Grant Name],1,FALSE),""))</f>
        <v/>
      </c>
      <c r="C186" s="46" t="s">
        <v>4921</v>
      </c>
      <c r="D186" s="46" t="str">
        <f>IF(ISBLANK(C186),"",IFERROR(RIGHT(C186,LEN(C186)-FIND(",",C186)) &amp; " " &amp; LEFT(C186,1) &amp; LOWER(MID(C186,2, FIND(",",C186)-2)),""))</f>
        <v xml:space="preserve"> Basil Burgess</v>
      </c>
      <c r="E186" s="81" t="s">
        <v>12337</v>
      </c>
      <c r="F186" s="82" t="str">
        <f>RIGHT(E186,4)</f>
        <v>1771</v>
      </c>
      <c r="G186" s="82" t="str">
        <f>IF(ISBLANK(E186),"",F186&amp;"-"&amp;RIGHT("00" &amp; SUBSTITUTE(LEFT(E186,2),"/",""),2))</f>
        <v>1771-07</v>
      </c>
      <c r="H186" s="46" t="s">
        <v>3571</v>
      </c>
      <c r="I186" s="46" t="str">
        <f>IFERROR(RIGHT(H186,LEN(H186)-FIND(",",H186)) &amp; " " &amp; LEFT(H186,1) &amp; LOWER(MID(H186,2, FIND(",",H186)-2)),"")</f>
        <v xml:space="preserve"> John  Hood</v>
      </c>
      <c r="J186" s="47" t="str">
        <f>H186</f>
        <v xml:space="preserve">HOOD, John </v>
      </c>
      <c r="K186" s="46" t="s">
        <v>5183</v>
      </c>
      <c r="L186" s="42" t="str">
        <f>RIGHT(K186,4)</f>
        <v>1773</v>
      </c>
      <c r="M186" s="143" t="str">
        <f>IF(ISBLANK(K186),"",L186&amp;"-"&amp;
IF(LEFT(K186,3)="Feb","02",
IF(LEFT(K186,3)="Mar","03",
IF(LEFT(K186,3)="Apr","04",
IF(LEFT(K186,3)="May","05",
IF(LEFT(K186,3)="Jun","06",
IF(LEFT(K186,3)="Jul","07",
IF(LEFT(K186,3)="Aug","08",
IF(LEFT(K186,3)="Sep","09",
IF(LEFT(K186,3)="Oct","10",
IF(LEFT(K186,3)="Nov","11",
IF(LEFT(K186,3)="Dec","12","01"))))))))))))</f>
        <v>1773-03</v>
      </c>
      <c r="N186" s="34" t="s">
        <v>3961</v>
      </c>
      <c r="O186" s="43" t="s">
        <v>3959</v>
      </c>
      <c r="P186" s="43" t="s">
        <v>3970</v>
      </c>
      <c r="Q186" s="43">
        <v>513</v>
      </c>
      <c r="R186" s="46" t="s">
        <v>7032</v>
      </c>
      <c r="S186" s="44"/>
      <c r="T186" s="45" t="str">
        <f>V186</f>
        <v>Concord - Resurveyed</v>
      </c>
      <c r="U186" s="44"/>
      <c r="V186" s="35" t="s">
        <v>11517</v>
      </c>
      <c r="W186" s="35" t="s">
        <v>11518</v>
      </c>
      <c r="X186" s="34"/>
      <c r="Y186" s="45" t="str">
        <f>IFERROR(LEFT(J186, FIND(",",J186)-1),"")</f>
        <v>HOOD</v>
      </c>
      <c r="Z186" s="45"/>
      <c r="AA186" s="45" t="str">
        <f>IF(ISBLANK(E186),"","Surveyed "&amp;E186)  &amp; IF(ISBLANK(C186),"", " by " &amp;TRIM(D186)) &amp; IF(ISBLANK(E186),"","; ") &amp; IF(ISBLANK(K186),"","Patented in " &amp; K186)  &amp; IF(ISBLANK(H186),"", " by " &amp; TRIM(I186)) &amp; IF(ISBLANK(Q186),"",IF(Q186=0,""," for " &amp; Q186 &amp; " acres")) &amp; IF(ISBLANK(S186),""," repatented as " &amp; S186) &amp; IF(ISBLANK(R186),"", "; " &amp; R186) &amp; IF(ISBLANK(X186),"", ".  " &amp; X186&amp;".")</f>
        <v>Surveyed 7/17/1771 by Basil Burgess; Patented in Mar 1773 by John Hood for 513 acres; Resurvey of Concord Resurveyed adding vacancies on Baltimore County side</v>
      </c>
      <c r="AB186" s="45" t="str">
        <f>IF(IFERROR(FIND("-",A186),0)=0,SUBSTITUTE(A186,"'",""),SUBSTITUTE(LEFT(A186,FIND("-",A186)-2),"'",""))</f>
        <v>CONCORD</v>
      </c>
      <c r="AC186" s="45" t="str">
        <f>SUBSTITUTE(A186,"'","")</f>
        <v>CONCORD - Resurveyed</v>
      </c>
      <c r="AD186" s="45" t="str">
        <f>IFERROR(VLOOKUP(A186,MapGrantsTbl[], 5, FALSE),"")</f>
        <v/>
      </c>
      <c r="AE186" s="45" t="str">
        <f>IF(L186=AD186,"Y", IF(LEFT(AD186,1)&lt;&gt;"1","","N"))</f>
        <v/>
      </c>
      <c r="AF186" s="45" t="str">
        <f>IFERROR(VLOOKUP(A186,MapGrantsTbl[], 3, FALSE),"")</f>
        <v/>
      </c>
      <c r="AG186" s="45" t="str">
        <f>IF(AA186=AF186,"Y", IF(LEN(LEFT(AF186,4))&lt;&gt;4,"","N"))</f>
        <v/>
      </c>
      <c r="AH186" s="33" t="s">
        <v>123</v>
      </c>
      <c r="AI186" s="45"/>
      <c r="AJ186" s="71"/>
      <c r="AK186" s="71"/>
      <c r="AL186" s="71"/>
      <c r="AM186" s="71" t="str">
        <f>IFERROR(VLOOKUP(A186,Platted[],2,FALSE),"")</f>
        <v/>
      </c>
      <c r="AN186" s="52"/>
      <c r="AO186" s="52"/>
      <c r="AP186" s="52"/>
      <c r="AQ186" s="52" t="str">
        <f>IFERROR(VLOOKUP(A186,MapGrantsTbl[], 5, FALSE),"")</f>
        <v/>
      </c>
      <c r="AR186" s="52" t="str">
        <f>IF(L186=AQ186,"Y", IF(LEN(LEFT(AQ186,4))&lt;&gt;4,"","N"))</f>
        <v/>
      </c>
      <c r="AS186" s="52" t="str">
        <f>IFERROR(VLOOKUP(A186,MapGrantsTbl[],3, FALSE),"")</f>
        <v/>
      </c>
      <c r="AT186" s="52" t="str">
        <f>IF(AA186=AS186,"Y", IF(LEN(LEFT(AS186,4))&lt;&gt;4,"","N"))</f>
        <v/>
      </c>
      <c r="AU186" s="52" t="str">
        <f>IFERROR(VLOOKUP(A186,MapGrantsTbl[],5, FALSE),"")</f>
        <v/>
      </c>
      <c r="AV186" s="52" t="str">
        <f>IF(L186=AU186,"Y", IF(LEN(LEFT(AU186,4))&lt;&gt;4,"","N"))</f>
        <v/>
      </c>
    </row>
    <row r="187" spans="1:48" ht="57.6" x14ac:dyDescent="0.55000000000000004">
      <c r="A187" s="43" t="s">
        <v>7023</v>
      </c>
      <c r="B187" s="47" t="str">
        <f>IFERROR(VLOOKUP(A187,MapGrantsTbl[Short Name], 1, FALSE),IFERROR(VLOOKUP(A187,MapGrantsTbl[Other Map Grant Name],1,FALSE),""))</f>
        <v/>
      </c>
      <c r="C187" s="46" t="s">
        <v>4926</v>
      </c>
      <c r="D187" s="46" t="str">
        <f>IF(ISBLANK(C187),"",IFERROR(RIGHT(C187,LEN(C187)-FIND(",",C187)) &amp; " " &amp; LEFT(C187,1) &amp; LOWER(MID(C187,2, FIND(",",C187)-2)),""))</f>
        <v xml:space="preserve"> Joshua Griffith</v>
      </c>
      <c r="E187" s="81" t="s">
        <v>12338</v>
      </c>
      <c r="F187" s="82" t="str">
        <f>RIGHT(E187,4)</f>
        <v>1764</v>
      </c>
      <c r="G187" s="82" t="str">
        <f>IF(ISBLANK(E187),"",F187&amp;"-"&amp;RIGHT("00" &amp; SUBSTITUTE(LEFT(E187,2),"/",""),2))</f>
        <v>1764-11</v>
      </c>
      <c r="H187" s="46" t="s">
        <v>3571</v>
      </c>
      <c r="I187" s="46" t="str">
        <f>IFERROR(RIGHT(H187,LEN(H187)-FIND(",",H187)) &amp; " " &amp; LEFT(H187,1) &amp; LOWER(MID(H187,2, FIND(",",H187)-2)),"")</f>
        <v xml:space="preserve"> John  Hood</v>
      </c>
      <c r="J187" s="47" t="str">
        <f>H187</f>
        <v xml:space="preserve">HOOD, John </v>
      </c>
      <c r="K187" s="46" t="s">
        <v>7024</v>
      </c>
      <c r="L187" s="42" t="str">
        <f>RIGHT(K187,4)</f>
        <v>1765</v>
      </c>
      <c r="M187" s="143" t="str">
        <f>IF(ISBLANK(K187),"",L187&amp;"-"&amp;
IF(LEFT(K187,3)="Feb","02",
IF(LEFT(K187,3)="Mar","03",
IF(LEFT(K187,3)="Apr","04",
IF(LEFT(K187,3)="May","05",
IF(LEFT(K187,3)="Jun","06",
IF(LEFT(K187,3)="Jul","07",
IF(LEFT(K187,3)="Aug","08",
IF(LEFT(K187,3)="Sep","09",
IF(LEFT(K187,3)="Oct","10",
IF(LEFT(K187,3)="Nov","11",
IF(LEFT(K187,3)="Dec","12","01"))))))))))))</f>
        <v>1765-03</v>
      </c>
      <c r="N187" s="34" t="s">
        <v>3961</v>
      </c>
      <c r="O187" s="43" t="s">
        <v>3959</v>
      </c>
      <c r="P187" s="43" t="s">
        <v>3970</v>
      </c>
      <c r="Q187" s="43">
        <v>340</v>
      </c>
      <c r="R187" s="46" t="s">
        <v>7026</v>
      </c>
      <c r="S187" s="34" t="s">
        <v>11517</v>
      </c>
      <c r="T187" s="45" t="s">
        <v>5088</v>
      </c>
      <c r="U187" s="44"/>
      <c r="V187" s="35" t="s">
        <v>7025</v>
      </c>
      <c r="W187" s="35" t="s">
        <v>9635</v>
      </c>
      <c r="X187" s="34"/>
      <c r="Y187" s="45" t="str">
        <f>IFERROR(LEFT(J187, FIND(",",J187)-1),"")</f>
        <v>HOOD</v>
      </c>
      <c r="Z187" s="45"/>
      <c r="AA187" s="45" t="str">
        <f>IF(ISBLANK(E187),"","Surveyed "&amp;E187)  &amp; IF(ISBLANK(C187),"", " by " &amp;TRIM(D187)) &amp; IF(ISBLANK(E187),"","; ") &amp; IF(ISBLANK(K187),"","Patented in " &amp; K187)  &amp; IF(ISBLANK(H187),"", " by " &amp; TRIM(I187)) &amp; IF(ISBLANK(Q187),"",IF(Q187=0,""," for " &amp; Q187 &amp; " acres")) &amp; IF(ISBLANK(S187),""," repatented as " &amp; S187) &amp; IF(ISBLANK(R187),"", "; " &amp; R187) &amp; IF(ISBLANK(X187),"", ".  " &amp; X187&amp;".")</f>
        <v>Surveyed 11/16/1764 by Joshua Griffith; Patented in Mar 1765 by John Hood for 340 acres repatented as Concord - Resurveyed; Resurvey of Concord "at the end of the seventeenth course of a tract of land called Johns Chance"</v>
      </c>
      <c r="AB187" s="45" t="str">
        <f>IF(IFERROR(FIND("-",A187),0)=0,SUBSTITUTE(A187,"'",""),SUBSTITUTE(LEFT(A187,FIND("-",A187)-2),"'",""))</f>
        <v>CONCORD RESURVEYED</v>
      </c>
      <c r="AC187" s="45" t="str">
        <f>SUBSTITUTE(A187,"'","")</f>
        <v>CONCORD RESURVEYED</v>
      </c>
      <c r="AD187" s="45" t="str">
        <f>IFERROR(VLOOKUP(A187,MapGrantsTbl[], 5, FALSE),"")</f>
        <v/>
      </c>
      <c r="AE187" s="45" t="str">
        <f>IF(L187=AD187,"Y", IF(LEFT(AD187,1)&lt;&gt;"1","","N"))</f>
        <v/>
      </c>
      <c r="AF187" s="45" t="str">
        <f>IFERROR(VLOOKUP(A187,MapGrantsTbl[], 3, FALSE),"")</f>
        <v/>
      </c>
      <c r="AG187" s="45" t="str">
        <f>IF(AA187=AF187,"Y", IF(LEN(LEFT(AF187,4))&lt;&gt;4,"","N"))</f>
        <v/>
      </c>
      <c r="AH187" s="33" t="s">
        <v>123</v>
      </c>
      <c r="AI187" s="45"/>
      <c r="AJ187" s="71"/>
      <c r="AK187" s="71"/>
      <c r="AL187" s="71"/>
      <c r="AM187" s="71" t="str">
        <f>IFERROR(VLOOKUP(A187,Platted[],2,FALSE),"")</f>
        <v/>
      </c>
      <c r="AN187" s="52"/>
      <c r="AO187" s="52"/>
      <c r="AP187" s="52"/>
      <c r="AQ187" s="52" t="str">
        <f>IFERROR(VLOOKUP(A187,MapGrantsTbl[], 5, FALSE),"")</f>
        <v/>
      </c>
      <c r="AR187" s="52" t="str">
        <f>IF(L187=AQ187,"Y", IF(LEN(LEFT(AQ187,4))&lt;&gt;4,"","N"))</f>
        <v/>
      </c>
      <c r="AS187" s="52" t="str">
        <f>IFERROR(VLOOKUP(A187,MapGrantsTbl[],3, FALSE),"")</f>
        <v/>
      </c>
      <c r="AT187" s="52" t="str">
        <f>IF(AA187=AS187,"Y", IF(LEN(LEFT(AS187,4))&lt;&gt;4,"","N"))</f>
        <v/>
      </c>
      <c r="AU187" s="52" t="str">
        <f>IFERROR(VLOOKUP(A187,MapGrantsTbl[],5, FALSE),"")</f>
        <v/>
      </c>
      <c r="AV187" s="52" t="str">
        <f>IF(L187=AU187,"Y", IF(LEN(LEFT(AU187,4))&lt;&gt;4,"","N"))</f>
        <v/>
      </c>
    </row>
    <row r="188" spans="1:48" ht="57.6" x14ac:dyDescent="0.55000000000000004">
      <c r="A188" s="43" t="s">
        <v>6314</v>
      </c>
      <c r="B188" s="47" t="str">
        <f>IFERROR(VLOOKUP(A188,MapGrantsTbl[Short Name], 1, FALSE),IFERROR(VLOOKUP(A188,MapGrantsTbl[Other Map Grant Name],1,FALSE),""))</f>
        <v>CONTENT</v>
      </c>
      <c r="C188" s="6" t="s">
        <v>4919</v>
      </c>
      <c r="D188" s="6" t="str">
        <f>IF(ISBLANK(C188),"",IFERROR(RIGHT(C188,LEN(C188)-FIND(",",C188)) &amp; " " &amp; LEFT(C188,1) &amp; LOWER(MID(C188,2, FIND(",",C188)-2)),""))</f>
        <v xml:space="preserve"> Richard Shipley</v>
      </c>
      <c r="E188" s="81" t="s">
        <v>4635</v>
      </c>
      <c r="F188" s="82" t="str">
        <f>RIGHT(E188,4)</f>
        <v>1755</v>
      </c>
      <c r="G188" s="82" t="str">
        <f>IF(ISBLANK(E188),"",F188&amp;"-"&amp;RIGHT("00" &amp; SUBSTITUTE(LEFT(E188,2),"/",""),2))</f>
        <v>1755-01</v>
      </c>
      <c r="H188" s="46" t="s">
        <v>4845</v>
      </c>
      <c r="I188" s="46" t="str">
        <f>IFERROR(RIGHT(H188,LEN(H188)-FIND(",",H188)) &amp; " " &amp; LEFT(H188,1) &amp; LOWER(MID(H188,2, FIND(",",H188)-2)),"")</f>
        <v xml:space="preserve"> Jason Frissell</v>
      </c>
      <c r="J188" s="47" t="str">
        <f>H188</f>
        <v>FRISSELL, Jason</v>
      </c>
      <c r="K188" s="46" t="s">
        <v>4846</v>
      </c>
      <c r="L188" s="42" t="str">
        <f>RIGHT(K188,4)</f>
        <v>1755</v>
      </c>
      <c r="M188" s="143" t="str">
        <f>IF(ISBLANK(K188),"",L188&amp;"-"&amp;
IF(LEFT(K188,3)="Feb","02",
IF(LEFT(K188,3)="Mar","03",
IF(LEFT(K188,3)="Apr","04",
IF(LEFT(K188,3)="May","05",
IF(LEFT(K188,3)="Jun","06",
IF(LEFT(K188,3)="Jul","07",
IF(LEFT(K188,3)="Aug","08",
IF(LEFT(K188,3)="Sep","09",
IF(LEFT(K188,3)="Oct","10",
IF(LEFT(K188,3)="Nov","11",
IF(LEFT(K188,3)="Dec","12","01"))))))))))))</f>
        <v>1755-01</v>
      </c>
      <c r="N188" s="44" t="s">
        <v>3961</v>
      </c>
      <c r="O188" s="43" t="s">
        <v>3959</v>
      </c>
      <c r="P188" s="43" t="s">
        <v>136</v>
      </c>
      <c r="Q188" s="43">
        <v>5</v>
      </c>
      <c r="R188" s="6" t="s">
        <v>12140</v>
      </c>
      <c r="S188" s="44" t="s">
        <v>4271</v>
      </c>
      <c r="T188" s="45" t="str">
        <f>V188</f>
        <v>Content</v>
      </c>
      <c r="U188" s="34" t="s">
        <v>6315</v>
      </c>
      <c r="V188" s="35" t="s">
        <v>6313</v>
      </c>
      <c r="W188" s="35" t="s">
        <v>12139</v>
      </c>
      <c r="X188" s="34"/>
      <c r="Y188" s="45" t="str">
        <f>IFERROR(LEFT(J188, FIND(",",J188)-1),"")</f>
        <v>FRISSELL</v>
      </c>
      <c r="Z188" s="45"/>
      <c r="AA188" s="45" t="str">
        <f>IF(ISBLANK(E188),"","Surveyed "&amp;E188)  &amp; IF(ISBLANK(C188),"", " by " &amp;TRIM(D188)) &amp; IF(ISBLANK(E188),"","; ") &amp; IF(ISBLANK(K188),"","Patented in " &amp; K188)  &amp; IF(ISBLANK(H188),"", " by " &amp; TRIM(I188)) &amp; IF(ISBLANK(Q188),"",IF(Q188=0,""," for " &amp; Q188 &amp; " acres")) &amp; IF(ISBLANK(S188),""," repatented as " &amp; S188) &amp; IF(ISBLANK(R188),"", "; " &amp; R188) &amp; IF(ISBLANK(X188),"", ".  " &amp; X188&amp;".")</f>
        <v>Surveyed 1/20/1755 by Richard Shipley; Patented in Jan 1755 by Jason Frissell for 5 acres repatented as Contentment; This land was found to lie in Yates Contrivance so was resurveyed a few months later</v>
      </c>
      <c r="AB188" s="52" t="str">
        <f>IF(IFERROR(FIND("-",A188),0)=0,SUBSTITUTE(A188,"'",""),SUBSTITUTE(LEFT(A188,FIND("-",A188)-2),"'",""))</f>
        <v>CONTENT</v>
      </c>
      <c r="AC188" s="55" t="str">
        <f>SUBSTITUTE(A188,"'","")</f>
        <v>CONTENT</v>
      </c>
      <c r="AD188" s="52" t="str">
        <f>IFERROR(VLOOKUP(A188,MapGrantsTbl[], 5, FALSE),"")</f>
        <v>1755</v>
      </c>
      <c r="AE188" s="52" t="str">
        <f>IF(L188=AD188,"Y", IF(LEFT(AD188,1)&lt;&gt;"1","","N"))</f>
        <v>Y</v>
      </c>
      <c r="AF188" s="52" t="str">
        <f>IFERROR(VLOOKUP(A188,MapGrantsTbl[], 3, FALSE),"")</f>
        <v>Surveyed 1/20/1755 by Richard Shipley; Patented in Jan 1755 by Jason Frissell for 5 acres repatented as Contentment; This land was found to lie in Yates Contrivance so was resurveyed a few months later</v>
      </c>
      <c r="AG188" s="52" t="str">
        <f>IF(AA188=AF188,"Y", IF(LEN(LEFT(AF188,4))&lt;&gt;4,"","N"))</f>
        <v>Y</v>
      </c>
      <c r="AH188" s="52" t="s">
        <v>11990</v>
      </c>
      <c r="AI188" s="52" t="s">
        <v>7845</v>
      </c>
      <c r="AJ188" s="52" t="s">
        <v>12141</v>
      </c>
      <c r="AK188" s="71"/>
      <c r="AL188" s="71"/>
      <c r="AM188" s="71">
        <f>IFERROR(VLOOKUP(A188,Platted[],2,FALSE),"")</f>
        <v>742</v>
      </c>
      <c r="AN188" s="52"/>
      <c r="AO188" s="52"/>
      <c r="AP188" s="52"/>
      <c r="AQ188" s="52" t="str">
        <f>IFERROR(VLOOKUP(A188,MapGrantsTbl[], 5, FALSE),"")</f>
        <v>1755</v>
      </c>
      <c r="AR188" s="52" t="str">
        <f>IF(L188=AQ188,"Y", IF(LEN(LEFT(AQ188,4))&lt;&gt;4,"","N"))</f>
        <v>Y</v>
      </c>
      <c r="AS188" s="52" t="str">
        <f>IFERROR(VLOOKUP(A188,MapGrantsTbl[],3, FALSE),"")</f>
        <v>Surveyed 1/20/1755 by Richard Shipley; Patented in Jan 1755 by Jason Frissell for 5 acres repatented as Contentment; This land was found to lie in Yates Contrivance so was resurveyed a few months later</v>
      </c>
      <c r="AT188" s="52" t="str">
        <f>IF(AA188=AS188,"Y", IF(LEN(LEFT(AS188,4))&lt;&gt;4,"","N"))</f>
        <v>Y</v>
      </c>
      <c r="AU188" s="52" t="str">
        <f>IFERROR(VLOOKUP(A188,MapGrantsTbl[],5, FALSE),"")</f>
        <v>1755</v>
      </c>
      <c r="AV188" s="52" t="str">
        <f>IF(L188=AU188,"Y", IF(LEN(LEFT(AU188,4))&lt;&gt;4,"","N"))</f>
        <v>Y</v>
      </c>
    </row>
    <row r="189" spans="1:48" ht="86.4" x14ac:dyDescent="0.55000000000000004">
      <c r="A189" s="92" t="s">
        <v>9527</v>
      </c>
      <c r="B189" s="98" t="str">
        <f>IFERROR(VLOOKUP(A189,MapGrantsTbl[Short Name], 1, FALSE),IFERROR(VLOOKUP(A189,MapGrantsTbl[Other Map Grant Name],1,FALSE),""))</f>
        <v>CONTENTION</v>
      </c>
      <c r="C189" s="97" t="s">
        <v>6268</v>
      </c>
      <c r="D189" s="97" t="str">
        <f>IF(ISBLANK(C189),"",IFERROR(RIGHT(C189,LEN(C189)-FIND(",",C189)) &amp; " " &amp; LEFT(C189,1) &amp; LOWER(MID(C189,2, FIND(",",C189)-2)),""))</f>
        <v xml:space="preserve"> James Calder</v>
      </c>
      <c r="E189" s="99" t="s">
        <v>9528</v>
      </c>
      <c r="F189" s="99" t="str">
        <f>RIGHT(E189,4)</f>
        <v>1773</v>
      </c>
      <c r="G189" s="99" t="str">
        <f>IF(ISBLANK(E189),"",F189&amp;"-"&amp;RIGHT("00" &amp; SUBSTITUTE(LEFT(E189,2),"/",""),2))</f>
        <v>1773-12</v>
      </c>
      <c r="H189" s="97" t="s">
        <v>9529</v>
      </c>
      <c r="I189" s="97" t="str">
        <f>IFERROR(RIGHT(H189,LEN(H189)-FIND(",",H189)) &amp; " " &amp; LEFT(H189,1) &amp; LOWER(MID(H189,2, FIND(",",H189)-2)),"")</f>
        <v xml:space="preserve"> Joseph Hayward</v>
      </c>
      <c r="J189" s="98" t="str">
        <f>H189</f>
        <v>HAYWARD, Joseph</v>
      </c>
      <c r="K189" s="97" t="s">
        <v>7102</v>
      </c>
      <c r="L189" s="91" t="str">
        <f>RIGHT(K189,4)</f>
        <v>1773</v>
      </c>
      <c r="M189" s="144" t="str">
        <f>IF(ISBLANK(K189),"",L189&amp;"-"&amp;
IF(LEFT(K189,3)="Feb","02",
IF(LEFT(K189,3)="Mar","03",
IF(LEFT(K189,3)="Apr","04",
IF(LEFT(K189,3)="May","05",
IF(LEFT(K189,3)="Jun","06",
IF(LEFT(K189,3)="Jul","07",
IF(LEFT(K189,3)="Aug","08",
IF(LEFT(K189,3)="Sep","09",
IF(LEFT(K189,3)="Oct","10",
IF(LEFT(K189,3)="Nov","11",
IF(LEFT(K189,3)="Dec","12","01"))))))))))))</f>
        <v>1773-06</v>
      </c>
      <c r="N189" s="94" t="s">
        <v>5668</v>
      </c>
      <c r="O189" s="92" t="s">
        <v>3959</v>
      </c>
      <c r="P189" s="92" t="s">
        <v>6586</v>
      </c>
      <c r="Q189" s="92">
        <v>20</v>
      </c>
      <c r="R189" s="6" t="s">
        <v>13272</v>
      </c>
      <c r="S189" s="94"/>
      <c r="T189" s="95" t="str">
        <f>V189</f>
        <v>Contention</v>
      </c>
      <c r="U189" s="94"/>
      <c r="V189" s="35" t="s">
        <v>9530</v>
      </c>
      <c r="W189" s="35" t="s">
        <v>9735</v>
      </c>
      <c r="X189" s="35"/>
      <c r="Y189" s="95" t="str">
        <f>IFERROR(LEFT(J189, FIND(",",J189)-1),"")</f>
        <v>HAYWARD</v>
      </c>
      <c r="Z189" s="95"/>
      <c r="AA189" s="95" t="str">
        <f>IF(ISBLANK(E189),"","Surveyed "&amp;E189)  &amp; IF(ISBLANK(C189),"", " by " &amp;TRIM(D189)) &amp; IF(ISBLANK(E189),"","; ") &amp; IF(ISBLANK(K189),"","Patented in " &amp; K189)  &amp; IF(ISBLANK(H189),"", " by " &amp; TRIM(I189)) &amp; IF(ISBLANK(Q189),"",IF(Q189=0,""," for " &amp; Q189 &amp; " acres")) &amp; IF(ISBLANK(S189),""," repatented as " &amp; S189) &amp; IF(ISBLANK(R189),"", "; " &amp; R189) &amp; IF(ISBLANK(X189),"", ".  " &amp; X189&amp;".")</f>
        <v>Surveyed 12/1/1773 by James Calder; Patented in Jun 1773 by Joseph Hayward for 20 acres; "lying partly in Baltimore County and partly in Annarundel County beginning .. on the north east side of a hill on the west side of the main falls of Patapsco River a little above Ellicotts Mill"; never patented</v>
      </c>
      <c r="AB189" s="95" t="str">
        <f>IF(IFERROR(FIND("-",A189),0)=0,SUBSTITUTE(A189,"'",""),SUBSTITUTE(LEFT(A189,FIND("-",A189)-2),"'",""))</f>
        <v>CONTENTION</v>
      </c>
      <c r="AC189" s="95" t="str">
        <f>SUBSTITUTE(A189,"'","")</f>
        <v>CONTENTION</v>
      </c>
      <c r="AD189" s="95" t="str">
        <f>IFERROR(VLOOKUP(A189,MapGrantsTbl[], 5, FALSE),"")</f>
        <v>1773</v>
      </c>
      <c r="AE189" s="95" t="str">
        <f>IF(L189=AD189,"Y", IF(LEFT(AD189,1)&lt;&gt;"1","","N"))</f>
        <v>Y</v>
      </c>
      <c r="AF189" s="95" t="str">
        <f>IFERROR(VLOOKUP(A189,MapGrantsTbl[], 3, FALSE),"")</f>
        <v>Surveyed 12/1/1773 by James Calder; Patented in Jun 1773 by Joseph Hayward for 20 acres; "lying partly in Baltimore County and partly in Annarundel County beginning .. on the north east side of a hill on the west side of the main falls of Patapsco River a little above Ellicotts Mill"; never patented</v>
      </c>
      <c r="AG189" s="95" t="str">
        <f>IF(AA189=AF189,"Y", IF(LEN(LEFT(AF189,4))&lt;&gt;4,"","N"))</f>
        <v>Y</v>
      </c>
      <c r="AH189" s="33" t="s">
        <v>11990</v>
      </c>
      <c r="AI189" s="95" t="s">
        <v>9154</v>
      </c>
      <c r="AJ189" s="95" t="s">
        <v>9736</v>
      </c>
      <c r="AK189" s="95"/>
      <c r="AL189" s="95">
        <v>-3</v>
      </c>
      <c r="AM189" s="95">
        <f>IFERROR(VLOOKUP(A189,Platted[],2,FALSE),"")</f>
        <v>671</v>
      </c>
      <c r="AN189" s="52"/>
      <c r="AO189" s="52"/>
      <c r="AP189" s="52"/>
      <c r="AQ189" s="52" t="str">
        <f>IFERROR(VLOOKUP(A189,MapGrantsTbl[], 5, FALSE),"")</f>
        <v>1773</v>
      </c>
      <c r="AR189" s="52" t="str">
        <f>IF(L189=AQ189,"Y", IF(LEN(LEFT(AQ189,4))&lt;&gt;4,"","N"))</f>
        <v>Y</v>
      </c>
      <c r="AS189" s="52" t="str">
        <f>IFERROR(VLOOKUP(A189,MapGrantsTbl[],3, FALSE),"")</f>
        <v>Surveyed 12/1/1773 by James Calder; Patented in Jun 1773 by Joseph Hayward for 20 acres; "lying partly in Baltimore County and partly in Annarundel County beginning .. on the north east side of a hill on the west side of the main falls of Patapsco River a little above Ellicotts Mill"; never patented</v>
      </c>
      <c r="AT189" s="52" t="str">
        <f>IF(AA189=AS189,"Y", IF(LEN(LEFT(AS189,4))&lt;&gt;4,"","N"))</f>
        <v>Y</v>
      </c>
      <c r="AU189" s="52" t="str">
        <f>IFERROR(VLOOKUP(A189,MapGrantsTbl[],5, FALSE),"")</f>
        <v>1773</v>
      </c>
      <c r="AV189" s="52" t="str">
        <f>IF(L189=AU189,"Y", IF(LEN(LEFT(AU189,4))&lt;&gt;4,"","N"))</f>
        <v>Y</v>
      </c>
    </row>
    <row r="190" spans="1:48" ht="28.8" x14ac:dyDescent="0.55000000000000004">
      <c r="A190" s="43" t="s">
        <v>4113</v>
      </c>
      <c r="B190" s="13" t="str">
        <f>IFERROR(VLOOKUP(A190,MapGrantsTbl[Short Name], 1, FALSE),IFERROR(VLOOKUP(A190,MapGrantsTbl[Other Map Grant Name],1,FALSE),""))</f>
        <v>CONTENTION ENDED</v>
      </c>
      <c r="C190" s="6"/>
      <c r="D190" s="6" t="str">
        <f>IF(ISBLANK(C190),"",IFERROR(RIGHT(C190,LEN(C190)-FIND(",",C190)) &amp; " " &amp; LEFT(C190,1) &amp; LOWER(MID(C190,2, FIND(",",C190)-2)),""))</f>
        <v/>
      </c>
      <c r="E190" s="83"/>
      <c r="F190" s="83" t="str">
        <f>RIGHT(E190,4)</f>
        <v/>
      </c>
      <c r="G190" s="83" t="str">
        <f>IF(ISBLANK(E190),"",F190&amp;"-"&amp;RIGHT("00" &amp; SUBSTITUTE(LEFT(E190,2),"/",""),2))</f>
        <v/>
      </c>
      <c r="H190" s="13" t="s">
        <v>4105</v>
      </c>
      <c r="I190" s="13" t="str">
        <f>IFERROR(RIGHT(H190,LEN(H190)-FIND(",",H190)) &amp; " " &amp; LEFT(H190,1) &amp; LOWER(MID(H190,2, FIND(",",H190)-2)),"")</f>
        <v xml:space="preserve"> Henry Ridgely</v>
      </c>
      <c r="J190" s="13" t="str">
        <f>H190</f>
        <v>RIDGELY, Henry</v>
      </c>
      <c r="K190" s="13" t="s">
        <v>3743</v>
      </c>
      <c r="L190" s="15" t="str">
        <f>RIGHT(K190,4)</f>
        <v>1763</v>
      </c>
      <c r="M190" s="147" t="str">
        <f>IF(ISBLANK(K190),"",L190&amp;"-"&amp;
IF(LEFT(K190,3)="Feb","02",
IF(LEFT(K190,3)="Mar","03",
IF(LEFT(K190,3)="Apr","04",
IF(LEFT(K190,3)="May","05",
IF(LEFT(K190,3)="Jun","06",
IF(LEFT(K190,3)="Jul","07",
IF(LEFT(K190,3)="Aug","08",
IF(LEFT(K190,3)="Sep","09",
IF(LEFT(K190,3)="Oct","10",
IF(LEFT(K190,3)="Nov","11",
IF(LEFT(K190,3)="Dec","12","01"))))))))))))</f>
        <v>1763-12</v>
      </c>
      <c r="N190" s="34" t="s">
        <v>3961</v>
      </c>
      <c r="O190" s="10" t="s">
        <v>3959</v>
      </c>
      <c r="P190" s="10"/>
      <c r="Q190" s="8">
        <v>370</v>
      </c>
      <c r="R190" s="13"/>
      <c r="S190" s="26"/>
      <c r="T190" s="26" t="str">
        <f>V190</f>
        <v>Contention Ended</v>
      </c>
      <c r="U190" s="26" t="s">
        <v>5360</v>
      </c>
      <c r="V190" s="35" t="s">
        <v>4272</v>
      </c>
      <c r="W190" s="34" t="s">
        <v>5360</v>
      </c>
      <c r="X190" s="34"/>
      <c r="Y190" s="18" t="str">
        <f>IFERROR(LEFT(J190, FIND(",",J190)-1),"")</f>
        <v>RIDGELY</v>
      </c>
      <c r="Z190" s="24" t="s">
        <v>2585</v>
      </c>
      <c r="AA190" s="24" t="str">
        <f>IF(ISBLANK(E190),"","Surveyed "&amp;E190)  &amp; IF(ISBLANK(C190),"", " by " &amp;TRIM(D190)) &amp; IF(ISBLANK(E190),"","; ") &amp; IF(ISBLANK(K190),"","Patented in " &amp; K190)  &amp; IF(ISBLANK(H190),"", " by " &amp; TRIM(I190)) &amp; IF(ISBLANK(Q190),"",IF(Q190=0,""," for " &amp; Q190 &amp; " acres")) &amp; IF(ISBLANK(S190),""," repatented as " &amp; S190) &amp; IF(ISBLANK(R190),"", "; " &amp; R190) &amp; IF(ISBLANK(X190),"", ".  " &amp; X190&amp;".")</f>
        <v>Patented in Dec 1763 by Henry Ridgely for 370 acres</v>
      </c>
      <c r="AB190" s="52" t="str">
        <f>IF(IFERROR(FIND("-",A190),0)=0,SUBSTITUTE(A190,"'",""),SUBSTITUTE(LEFT(A190,FIND("-",A190)-2),"'",""))</f>
        <v>CONTENTION ENDED</v>
      </c>
      <c r="AC190" s="55" t="str">
        <f>SUBSTITUTE(A190,"'","")</f>
        <v>CONTENTION ENDED</v>
      </c>
      <c r="AD190" s="52" t="str">
        <f>IFERROR(VLOOKUP(A190,MapGrantsTbl[], 5, FALSE),"")</f>
        <v>1763</v>
      </c>
      <c r="AE190" s="52" t="str">
        <f>IF(L190=AD190,"Y", IF(LEFT(AD190,1)&lt;&gt;"1","","N"))</f>
        <v>Y</v>
      </c>
      <c r="AF190" s="52" t="str">
        <f>IFERROR(VLOOKUP(A190,MapGrantsTbl[], 3, FALSE),"")</f>
        <v>Patented in Dec 1763 by Henry Ridgely for 370 acres</v>
      </c>
      <c r="AG190" s="52" t="str">
        <f>IF(AA190=AF190,"Y", IF(LEN(LEFT(AF190,4))&lt;&gt;4,"","N"))</f>
        <v>Y</v>
      </c>
      <c r="AH190" s="52" t="s">
        <v>65</v>
      </c>
      <c r="AI190" s="52"/>
      <c r="AJ190" s="71"/>
      <c r="AK190" s="71"/>
      <c r="AL190" s="71"/>
      <c r="AM190" s="71" t="str">
        <f>IFERROR(VLOOKUP(A190,Platted[],2,FALSE),"")</f>
        <v/>
      </c>
      <c r="AN190" s="52"/>
      <c r="AO190" s="52"/>
      <c r="AP190" s="52"/>
      <c r="AQ190" s="52" t="str">
        <f>IFERROR(VLOOKUP(A190,MapGrantsTbl[], 5, FALSE),"")</f>
        <v>1763</v>
      </c>
      <c r="AR190" s="52" t="str">
        <f>IF(L190=AQ190,"Y", IF(LEN(LEFT(AQ190,4))&lt;&gt;4,"","N"))</f>
        <v>Y</v>
      </c>
      <c r="AS190" s="52" t="str">
        <f>IFERROR(VLOOKUP(A190,MapGrantsTbl[],3, FALSE),"")</f>
        <v>Patented in Dec 1763 by Henry Ridgely for 370 acres</v>
      </c>
      <c r="AT190" s="52" t="str">
        <f>IF(AA190=AS190,"Y", IF(LEN(LEFT(AS190,4))&lt;&gt;4,"","N"))</f>
        <v>Y</v>
      </c>
      <c r="AU190" s="52" t="str">
        <f>IFERROR(VLOOKUP(A190,MapGrantsTbl[],5, FALSE),"")</f>
        <v>1763</v>
      </c>
      <c r="AV190" s="52" t="str">
        <f>IF(L190=AU190,"Y", IF(LEN(LEFT(AU190,4))&lt;&gt;4,"","N"))</f>
        <v>Y</v>
      </c>
    </row>
    <row r="191" spans="1:48" ht="86.4" x14ac:dyDescent="0.55000000000000004">
      <c r="A191" s="43" t="s">
        <v>3851</v>
      </c>
      <c r="B191" s="6" t="str">
        <f>IFERROR(VLOOKUP(A191,MapGrantsTbl[Short Name], 1, FALSE),IFERROR(VLOOKUP(A191,MapGrantsTbl[Other Map Grant Name],1,FALSE),""))</f>
        <v>CONTENTMENT</v>
      </c>
      <c r="C191" s="6" t="s">
        <v>4919</v>
      </c>
      <c r="D191" s="6" t="str">
        <f>IF(ISBLANK(C191),"",IFERROR(RIGHT(C191,LEN(C191)-FIND(",",C191)) &amp; " " &amp; LEFT(C191,1) &amp; LOWER(MID(C191,2, FIND(",",C191)-2)),""))</f>
        <v xml:space="preserve"> Richard Shipley</v>
      </c>
      <c r="E191" s="81" t="s">
        <v>4684</v>
      </c>
      <c r="F191" s="81" t="str">
        <f>RIGHT(E191,4)</f>
        <v>1755</v>
      </c>
      <c r="G191" s="81" t="str">
        <f>IF(ISBLANK(E191),"",F191&amp;"-"&amp;RIGHT("00" &amp; SUBSTITUTE(LEFT(E191,2),"/",""),2))</f>
        <v>1755-05</v>
      </c>
      <c r="H191" s="6" t="s">
        <v>4845</v>
      </c>
      <c r="I191" s="6" t="str">
        <f>IFERROR(RIGHT(H191,LEN(H191)-FIND(",",H191)) &amp; " " &amp; LEFT(H191,1) &amp; LOWER(MID(H191,2, FIND(",",H191)-2)),"")</f>
        <v xml:space="preserve"> Jason Frissell</v>
      </c>
      <c r="J191" s="6" t="s">
        <v>5597</v>
      </c>
      <c r="K191" s="6" t="s">
        <v>4846</v>
      </c>
      <c r="L191" s="8" t="str">
        <f>RIGHT(K191,4)</f>
        <v>1755</v>
      </c>
      <c r="M191" s="146" t="str">
        <f>IF(ISBLANK(K191),"",L191&amp;"-"&amp;
IF(LEFT(K191,3)="Feb","02",
IF(LEFT(K191,3)="Mar","03",
IF(LEFT(K191,3)="Apr","04",
IF(LEFT(K191,3)="May","05",
IF(LEFT(K191,3)="Jun","06",
IF(LEFT(K191,3)="Jul","07",
IF(LEFT(K191,3)="Aug","08",
IF(LEFT(K191,3)="Sep","09",
IF(LEFT(K191,3)="Oct","10",
IF(LEFT(K191,3)="Nov","11",
IF(LEFT(K191,3)="Dec","12","01"))))))))))))</f>
        <v>1755-01</v>
      </c>
      <c r="N191" s="34" t="s">
        <v>3961</v>
      </c>
      <c r="O191" s="8" t="s">
        <v>3959</v>
      </c>
      <c r="P191" s="8" t="s">
        <v>3970</v>
      </c>
      <c r="Q191" s="8">
        <v>350</v>
      </c>
      <c r="R191" s="6" t="s">
        <v>12369</v>
      </c>
      <c r="S191" s="34"/>
      <c r="T191" s="34" t="s">
        <v>6313</v>
      </c>
      <c r="U191" s="34" t="s">
        <v>6316</v>
      </c>
      <c r="V191" s="35" t="s">
        <v>9738</v>
      </c>
      <c r="W191" s="35" t="s">
        <v>9737</v>
      </c>
      <c r="X191" s="34"/>
      <c r="Y191" s="18" t="str">
        <f>IFERROR(LEFT(J191, FIND(",",J191)-1),"")</f>
        <v>CHARMIER</v>
      </c>
      <c r="Z191" s="24" t="s">
        <v>4490</v>
      </c>
      <c r="AA191" s="24" t="str">
        <f>IF(ISBLANK(E191),"","Surveyed "&amp;E191)  &amp; IF(ISBLANK(C191),"", " by " &amp;TRIM(D191)) &amp; IF(ISBLANK(E191),"","; ") &amp; IF(ISBLANK(K191),"","Patented in " &amp; K191)  &amp; IF(ISBLANK(H191),"", " by " &amp; TRIM(I191)) &amp; IF(ISBLANK(Q191),"",IF(Q191=0,""," for " &amp; Q191 &amp; " acres")) &amp; IF(ISBLANK(S191),""," repatented as " &amp; S191) &amp; IF(ISBLANK(R191),"", "; " &amp; R191) &amp; IF(ISBLANK(X191),"", ".  " &amp; X191&amp;".")</f>
        <v>Surveyed 5/12/1755 by Richard Shipley; Patented in Jan 1755 by Jason Frissell for 350 acres; Resurvey of Content "on west side of the main falls of Patapsco River" and bounding on it, adjoining Carter's Rock and Yeates Contrivance; Content was found to lie in Yates Contrivance so the resurvey was done shortly thereafter</v>
      </c>
      <c r="AB191" s="52" t="str">
        <f>IF(IFERROR(FIND("-",A191),0)=0,SUBSTITUTE(A191,"'",""),SUBSTITUTE(LEFT(A191,FIND("-",A191)-2),"'",""))</f>
        <v>CONTENTMENT</v>
      </c>
      <c r="AC191" s="55" t="str">
        <f>SUBSTITUTE(A191,"'","")</f>
        <v>CONTENTMENT</v>
      </c>
      <c r="AD191" s="52" t="str">
        <f>IFERROR(VLOOKUP(A191,MapGrantsTbl[], 5, FALSE),"")</f>
        <v>1755</v>
      </c>
      <c r="AE191" s="52" t="str">
        <f>IF(L191=AD191,"Y", IF(LEFT(AD191,1)&lt;&gt;"1","","N"))</f>
        <v>Y</v>
      </c>
      <c r="AF191" s="52" t="str">
        <f>IFERROR(VLOOKUP(A191,MapGrantsTbl[], 3, FALSE),"")</f>
        <v>Surveyed 5/12/1755 by Richard Shipley; Patented in Jan 1755 by Jason Frissell for 350 acres; Resurvey of Content "on west side of the main falls of Patapsco River" and bounding on it, adjoining Carter's Rock and Yeates Contrivance; Content was found to lie in Yates Contrivance so the resurvey was done shortly thereafter</v>
      </c>
      <c r="AG191" s="52" t="str">
        <f>IF(AA191=AF191,"Y", IF(LEN(LEFT(AF191,4))&lt;&gt;4,"","N"))</f>
        <v>Y</v>
      </c>
      <c r="AH191" s="52" t="s">
        <v>11990</v>
      </c>
      <c r="AI191" s="52" t="s">
        <v>7820</v>
      </c>
      <c r="AJ191" s="52" t="s">
        <v>9722</v>
      </c>
      <c r="AK191" s="52"/>
      <c r="AL191" s="71">
        <v>0</v>
      </c>
      <c r="AM191" s="71">
        <f>IFERROR(VLOOKUP(A191,Platted[],2,FALSE),"")</f>
        <v>202</v>
      </c>
      <c r="AN191" s="52"/>
      <c r="AO191" s="52"/>
      <c r="AP191" s="52"/>
      <c r="AQ191" s="52" t="str">
        <f>IFERROR(VLOOKUP(A191,MapGrantsTbl[], 5, FALSE),"")</f>
        <v>1755</v>
      </c>
      <c r="AR191" s="52" t="str">
        <f>IF(L191=AQ191,"Y", IF(LEN(LEFT(AQ191,4))&lt;&gt;4,"","N"))</f>
        <v>Y</v>
      </c>
      <c r="AS191" s="52" t="str">
        <f>IFERROR(VLOOKUP(A191,MapGrantsTbl[],3, FALSE),"")</f>
        <v>Surveyed 5/12/1755 by Richard Shipley; Patented in Jan 1755 by Jason Frissell for 350 acres; Resurvey of Content "on west side of the main falls of Patapsco River" and bounding on it, adjoining Carter's Rock and Yeates Contrivance; Content was found to lie in Yates Contrivance so the resurvey was done shortly thereafter</v>
      </c>
      <c r="AT191" s="52" t="str">
        <f>IF(AA191=AS191,"Y", IF(LEN(LEFT(AS191,4))&lt;&gt;4,"","N"))</f>
        <v>Y</v>
      </c>
      <c r="AU191" s="52" t="str">
        <f>IFERROR(VLOOKUP(A191,MapGrantsTbl[],5, FALSE),"")</f>
        <v>1755</v>
      </c>
      <c r="AV191" s="52" t="str">
        <f>IF(L191=AU191,"Y", IF(LEN(LEFT(AU191,4))&lt;&gt;4,"","N"))</f>
        <v>Y</v>
      </c>
    </row>
    <row r="192" spans="1:48" ht="72" x14ac:dyDescent="0.55000000000000004">
      <c r="A192" s="43" t="s">
        <v>8534</v>
      </c>
      <c r="B192" s="6" t="str">
        <f>IFERROR(VLOOKUP(A192,MapGrantsTbl[Short Name], 1, FALSE),IFERROR(VLOOKUP(A192,MapGrantsTbl[Other Map Grant Name],1,FALSE),""))</f>
        <v>COOPERS LOT</v>
      </c>
      <c r="C192" s="6" t="s">
        <v>4105</v>
      </c>
      <c r="D192" s="6" t="str">
        <f>IF(ISBLANK(C192),"",IFERROR(RIGHT(C192,LEN(C192)-FIND(",",C192)) &amp; " " &amp; LEFT(C192,1) &amp; LOWER(MID(C192,2, FIND(",",C192)-2)),""))</f>
        <v xml:space="preserve"> Henry Ridgely</v>
      </c>
      <c r="E192" s="81" t="s">
        <v>12150</v>
      </c>
      <c r="F192" s="81" t="str">
        <f>RIGHT(E192,4)</f>
        <v>1728</v>
      </c>
      <c r="G192" s="81" t="str">
        <f>IF(ISBLANK(E192),"",F192&amp;"-"&amp;RIGHT("00" &amp; SUBSTITUTE(LEFT(E192,2),"/",""),2))</f>
        <v>1728-04</v>
      </c>
      <c r="H192" s="6" t="s">
        <v>5078</v>
      </c>
      <c r="I192" s="6" t="str">
        <f>IFERROR(RIGHT(H192,LEN(H192)-FIND(",",H192)) &amp; " " &amp; LEFT(H192,1) &amp; LOWER(MID(H192,2, FIND(",",H192)-2)),"")</f>
        <v xml:space="preserve"> John Mewshaw</v>
      </c>
      <c r="J192" s="6" t="s">
        <v>3585</v>
      </c>
      <c r="K192" s="6" t="s">
        <v>3781</v>
      </c>
      <c r="L192" s="8" t="str">
        <f>RIGHT(K192,4)</f>
        <v>1734</v>
      </c>
      <c r="M192" s="146" t="str">
        <f>IF(ISBLANK(K192),"",L192&amp;"-"&amp;
IF(LEFT(K192,3)="Feb","02",
IF(LEFT(K192,3)="Mar","03",
IF(LEFT(K192,3)="Apr","04",
IF(LEFT(K192,3)="May","05",
IF(LEFT(K192,3)="Jun","06",
IF(LEFT(K192,3)="Jul","07",
IF(LEFT(K192,3)="Aug","08",
IF(LEFT(K192,3)="Sep","09",
IF(LEFT(K192,3)="Oct","10",
IF(LEFT(K192,3)="Nov","11",
IF(LEFT(K192,3)="Dec","12","01"))))))))))))</f>
        <v>1734-06</v>
      </c>
      <c r="N192" s="34" t="s">
        <v>3961</v>
      </c>
      <c r="O192" s="8" t="s">
        <v>3959</v>
      </c>
      <c r="P192" s="8" t="s">
        <v>136</v>
      </c>
      <c r="Q192" s="8">
        <v>100</v>
      </c>
      <c r="R192" s="6" t="s">
        <v>12148</v>
      </c>
      <c r="S192" s="34"/>
      <c r="T192" s="34" t="str">
        <f>V192</f>
        <v>Coopers Lot</v>
      </c>
      <c r="U192" s="34"/>
      <c r="V192" s="35" t="s">
        <v>6663</v>
      </c>
      <c r="W192" s="30" t="s">
        <v>12149</v>
      </c>
      <c r="X192" s="34"/>
      <c r="Y192" s="26" t="str">
        <f>IFERROR(LEFT(J192, FIND(",",J192)-1),"")</f>
        <v>WORTHINGTON</v>
      </c>
      <c r="Z192" s="24" t="s">
        <v>4459</v>
      </c>
      <c r="AA192" s="24" t="str">
        <f>IF(ISBLANK(E192),"","Surveyed "&amp;E192)  &amp; IF(ISBLANK(C192),"", " by " &amp;TRIM(D192)) &amp; IF(ISBLANK(E192),"","; ") &amp; IF(ISBLANK(K192),"","Patented in " &amp; K192)  &amp; IF(ISBLANK(H192),"", " by " &amp; TRIM(I192)) &amp; IF(ISBLANK(Q192),"",IF(Q192=0,""," for " &amp; Q192 &amp; " acres")) &amp; IF(ISBLANK(S192),""," repatented as " &amp; S192) &amp; IF(ISBLANK(R192),"", "; " &amp; R192) &amp; IF(ISBLANK(X192),"", ".  " &amp; X192&amp;".")</f>
        <v>Surveyed 4/3/1728 by Henry Ridgely; Patented in Jun 1734 by John Mewshaw for 100 acres; "on a branch in the fork of Patuxent River called Hammond's Branch", surveyed for John Mewshaw who turned over his rights to the property to John Worthington</v>
      </c>
      <c r="AB192" s="52" t="str">
        <f>IF(IFERROR(FIND("-",A192),0)=0,SUBSTITUTE(A192,"'",""),SUBSTITUTE(LEFT(A192,FIND("-",A192)-2),"'",""))</f>
        <v>COOPERS LOT</v>
      </c>
      <c r="AC192" s="55" t="str">
        <f>SUBSTITUTE(A192,"'","")</f>
        <v>COOPERS LOT</v>
      </c>
      <c r="AD192" s="52" t="str">
        <f>IFERROR(VLOOKUP(A192,MapGrantsTbl[], 5, FALSE),"")</f>
        <v>1728</v>
      </c>
      <c r="AE192" s="52" t="str">
        <f>IF(L192=AD192,"Y", IF(LEFT(AD192,1)&lt;&gt;"1","","N"))</f>
        <v>N</v>
      </c>
      <c r="AF192" s="52" t="str">
        <f>IFERROR(VLOOKUP(A192,MapGrantsTbl[], 3, FALSE),"")</f>
        <v>Surveyed 4/3/1728 by Henry Ridgely; Patented in Jun 1734 by John Mewshaw for 100 acres; "on a branch in the fork of Patuxent River called Hammond's Branch", surveyed for John Mewshaw who turned over his rights to the property to John Worthington</v>
      </c>
      <c r="AG192" s="52" t="str">
        <f>IF(AA192=AF192,"Y", IF(LEN(LEFT(AF192,4))&lt;&gt;4,"","N"))</f>
        <v>Y</v>
      </c>
      <c r="AH192" s="52" t="s">
        <v>212</v>
      </c>
      <c r="AI192" s="52"/>
      <c r="AJ192" s="71"/>
      <c r="AK192" s="71"/>
      <c r="AL192" s="71"/>
      <c r="AM192" s="71">
        <f>IFERROR(VLOOKUP(A192,Platted[],2,FALSE),"")</f>
        <v>427</v>
      </c>
      <c r="AN192" s="52"/>
      <c r="AO192" s="52"/>
      <c r="AP192" s="52"/>
      <c r="AQ192" s="52" t="str">
        <f>IFERROR(VLOOKUP(A192,MapGrantsTbl[], 5, FALSE),"")</f>
        <v>1728</v>
      </c>
      <c r="AR192" s="52" t="str">
        <f>IF(L192=AQ192,"Y", IF(LEN(LEFT(AQ192,4))&lt;&gt;4,"","N"))</f>
        <v>N</v>
      </c>
      <c r="AS192" s="52" t="str">
        <f>IFERROR(VLOOKUP(A192,MapGrantsTbl[],3, FALSE),"")</f>
        <v>Surveyed 4/3/1728 by Henry Ridgely; Patented in Jun 1734 by John Mewshaw for 100 acres; "on a branch in the fork of Patuxent River called Hammond's Branch", surveyed for John Mewshaw who turned over his rights to the property to John Worthington</v>
      </c>
      <c r="AT192" s="52" t="str">
        <f>IF(AA192=AS192,"Y", IF(LEN(LEFT(AS192,4))&lt;&gt;4,"","N"))</f>
        <v>Y</v>
      </c>
      <c r="AU192" s="52" t="str">
        <f>IFERROR(VLOOKUP(A192,MapGrantsTbl[],5, FALSE),"")</f>
        <v>1728</v>
      </c>
      <c r="AV192" s="52" t="str">
        <f>IF(L192=AU192,"Y", IF(LEN(LEFT(AU192,4))&lt;&gt;4,"","N"))</f>
        <v>N</v>
      </c>
    </row>
    <row r="193" spans="1:48" ht="86.4" x14ac:dyDescent="0.55000000000000004">
      <c r="A193" s="43" t="s">
        <v>6790</v>
      </c>
      <c r="B193" s="47" t="str">
        <f>IFERROR(VLOOKUP(A193,MapGrantsTbl[Short Name], 1, FALSE),IFERROR(VLOOKUP(A193,MapGrantsTbl[Other Map Grant Name],1,FALSE),""))</f>
        <v>COPPER HILL</v>
      </c>
      <c r="C193" s="46" t="s">
        <v>4105</v>
      </c>
      <c r="D193" s="46" t="str">
        <f>IF(ISBLANK(C193),"",IFERROR(RIGHT(C193,LEN(C193)-FIND(",",C193)) &amp; " " &amp; LEFT(C193,1) &amp; LOWER(MID(C193,2, FIND(",",C193)-2)),""))</f>
        <v xml:space="preserve"> Henry Ridgely</v>
      </c>
      <c r="E193" s="81" t="s">
        <v>4721</v>
      </c>
      <c r="F193" s="82" t="str">
        <f>RIGHT(E193,4)</f>
        <v>1731</v>
      </c>
      <c r="G193" s="82" t="str">
        <f>IF(ISBLANK(E193),"",F193&amp;"-"&amp;RIGHT("00" &amp; SUBSTITUTE(LEFT(E193,2),"/",""),2))</f>
        <v>1731-09</v>
      </c>
      <c r="H193" s="46" t="s">
        <v>6791</v>
      </c>
      <c r="I193" s="46" t="str">
        <f>IFERROR(RIGHT(H193,LEN(H193)-FIND(",",H193)) &amp; " " &amp; LEFT(H193,1) &amp; LOWER(MID(H193,2, FIND(",",H193)-2)),"")</f>
        <v xml:space="preserve"> John Gardner</v>
      </c>
      <c r="J193" s="47" t="str">
        <f>H193</f>
        <v>GARDNER, John</v>
      </c>
      <c r="K193" s="6" t="s">
        <v>3833</v>
      </c>
      <c r="L193" s="42" t="str">
        <f>RIGHT(K193,4)</f>
        <v>1739</v>
      </c>
      <c r="M193" s="143" t="str">
        <f>IF(ISBLANK(K193),"",L193&amp;"-"&amp;
IF(LEFT(K193,3)="Feb","02",
IF(LEFT(K193,3)="Mar","03",
IF(LEFT(K193,3)="Apr","04",
IF(LEFT(K193,3)="May","05",
IF(LEFT(K193,3)="Jun","06",
IF(LEFT(K193,3)="Jul","07",
IF(LEFT(K193,3)="Aug","08",
IF(LEFT(K193,3)="Sep","09",
IF(LEFT(K193,3)="Oct","10",
IF(LEFT(K193,3)="Nov","11",
IF(LEFT(K193,3)="Dec","12","01"))))))))))))</f>
        <v>1739-08</v>
      </c>
      <c r="N193" s="44" t="s">
        <v>3961</v>
      </c>
      <c r="O193" s="43" t="s">
        <v>3959</v>
      </c>
      <c r="P193" s="43" t="s">
        <v>136</v>
      </c>
      <c r="Q193" s="43">
        <v>5</v>
      </c>
      <c r="R193" s="6" t="s">
        <v>12420</v>
      </c>
      <c r="S193" s="44"/>
      <c r="T193" s="45" t="str">
        <f>V193</f>
        <v>Copper Hill</v>
      </c>
      <c r="U193" s="34" t="s">
        <v>12370</v>
      </c>
      <c r="V193" s="35" t="s">
        <v>6792</v>
      </c>
      <c r="W193" s="35" t="s">
        <v>12143</v>
      </c>
      <c r="X193" s="34"/>
      <c r="Y193" s="45" t="str">
        <f>IFERROR(LEFT(J193, FIND(",",J193)-1),"")</f>
        <v>GARDNER</v>
      </c>
      <c r="Z193" s="45"/>
      <c r="AA193" s="45" t="str">
        <f>IF(ISBLANK(E193),"","Surveyed "&amp;E193)  &amp; IF(ISBLANK(C193),"", " by " &amp;TRIM(D193)) &amp; IF(ISBLANK(E193),"","; ") &amp; IF(ISBLANK(K193),"","Patented in " &amp; K193)  &amp; IF(ISBLANK(H193),"", " by " &amp; TRIM(I193)) &amp; IF(ISBLANK(Q193),"",IF(Q193=0,""," for " &amp; Q193 &amp; " acres")) &amp; IF(ISBLANK(S193),""," repatented as " &amp; S193) &amp; IF(ISBLANK(R193),"", "; " &amp; R193) &amp; IF(ISBLANK(X193),"", ".  " &amp; X193&amp;".")</f>
        <v>Surveyed 9/27/1731 by Henry Ridgely; Patented in Aug 1739 by John Gardner for 5 acres; "on the west side of the maine falls of Patapsco River and near to a tract of land called Carters Rock laid out for Daniell Carter", location described in Oella survey</v>
      </c>
      <c r="AB193" s="45" t="str">
        <f>IF(IFERROR(FIND("-",A193),0)=0,SUBSTITUTE(A193,"'",""),SUBSTITUTE(LEFT(A193,FIND("-",A193)-2),"'",""))</f>
        <v>COPPER HILL</v>
      </c>
      <c r="AC193" s="45" t="str">
        <f>SUBSTITUTE(A193,"'","")</f>
        <v>COPPER HILL</v>
      </c>
      <c r="AD193" s="52" t="str">
        <f>IFERROR(VLOOKUP(A193,MapGrantsTbl[], 5, FALSE),"")</f>
        <v>1731</v>
      </c>
      <c r="AE193" s="52" t="str">
        <f>IF(L193=AD193,"Y", IF(LEFT(AD193,1)&lt;&gt;"1","","N"))</f>
        <v>N</v>
      </c>
      <c r="AF193" s="52" t="str">
        <f>IFERROR(VLOOKUP(A193,MapGrantsTbl[], 3, FALSE),"")</f>
        <v>Surveyed 9/27/1731 by Henry Ridgely; Patented in Aug 1739 by John Gardner for 5 acres; "on the west side of the maine falls of Patapsco River and near to a tract of land called Carters Rock laid out for Daniell Carter", location described in Oella survey</v>
      </c>
      <c r="AG193" s="52" t="str">
        <f>IF(AA193=AF193,"Y", IF(LEN(LEFT(AF193,4))&lt;&gt;4,"","N"))</f>
        <v>Y</v>
      </c>
      <c r="AH193" s="52" t="s">
        <v>11990</v>
      </c>
      <c r="AI193" s="52"/>
      <c r="AJ193" s="71"/>
      <c r="AK193" s="71"/>
      <c r="AL193" s="71"/>
      <c r="AM193" s="71">
        <f>IFERROR(VLOOKUP(A193,Platted[],2,FALSE),"")</f>
        <v>744</v>
      </c>
      <c r="AN193" s="52"/>
      <c r="AO193" s="52"/>
      <c r="AP193" s="52"/>
      <c r="AQ193" s="52" t="str">
        <f>IFERROR(VLOOKUP(A193,MapGrantsTbl[], 5, FALSE),"")</f>
        <v>1731</v>
      </c>
      <c r="AR193" s="52" t="str">
        <f>IF(L193=AQ193,"Y", IF(LEN(LEFT(AQ193,4))&lt;&gt;4,"","N"))</f>
        <v>N</v>
      </c>
      <c r="AS193" s="52" t="str">
        <f>IFERROR(VLOOKUP(A193,MapGrantsTbl[],3, FALSE),"")</f>
        <v>Surveyed 9/27/1731 by Henry Ridgely; Patented in Aug 1739 by John Gardner for 5 acres; "on the west side of the maine falls of Patapsco River and near to a tract of land called Carters Rock laid out for Daniell Carter", location described in Oella survey</v>
      </c>
      <c r="AT193" s="52" t="str">
        <f>IF(AA193=AS193,"Y", IF(LEN(LEFT(AS193,4))&lt;&gt;4,"","N"))</f>
        <v>Y</v>
      </c>
      <c r="AU193" s="52" t="str">
        <f>IFERROR(VLOOKUP(A193,MapGrantsTbl[],5, FALSE),"")</f>
        <v>1731</v>
      </c>
      <c r="AV193" s="52" t="str">
        <f>IF(L193=AU193,"Y", IF(LEN(LEFT(AU193,4))&lt;&gt;4,"","N"))</f>
        <v>N</v>
      </c>
    </row>
    <row r="194" spans="1:48" ht="43.2" x14ac:dyDescent="0.55000000000000004">
      <c r="A194" s="43" t="s">
        <v>5831</v>
      </c>
      <c r="B194" s="13" t="str">
        <f>IFERROR(VLOOKUP(A194,MapGrantsTbl[Short Name], 1, FALSE),IFERROR(VLOOKUP(A194,MapGrantsTbl[Other Map Grant Name],1,FALSE),""))</f>
        <v>COST UPON COST</v>
      </c>
      <c r="C194" s="13"/>
      <c r="D194" s="13" t="str">
        <f>IF(ISBLANK(C194),"",IFERROR(RIGHT(C194,LEN(C194)-FIND(",",C194)) &amp; " " &amp; LEFT(C194,1) &amp; LOWER(MID(C194,2, FIND(",",C194)-2)),""))</f>
        <v/>
      </c>
      <c r="E194" s="83"/>
      <c r="F194" s="83" t="str">
        <f>RIGHT(E194,4)</f>
        <v/>
      </c>
      <c r="G194" s="83" t="str">
        <f>IF(ISBLANK(E194),"",F194&amp;"-"&amp;RIGHT("00" &amp; SUBSTITUTE(LEFT(E194,2),"/",""),2))</f>
        <v/>
      </c>
      <c r="H194" s="13" t="s">
        <v>4936</v>
      </c>
      <c r="I194" s="13" t="str">
        <f>IFERROR(RIGHT(H194,LEN(H194)-FIND(",",H194)) &amp; " " &amp; LEFT(H194,1) &amp; LOWER(MID(H194,2, FIND(",",H194)-2)),"")</f>
        <v xml:space="preserve"> Robert Ridgely</v>
      </c>
      <c r="J194" s="29" t="str">
        <f>H194</f>
        <v>RIDGELY, Robert</v>
      </c>
      <c r="K194" s="13" t="s">
        <v>4937</v>
      </c>
      <c r="L194" s="15" t="str">
        <f>RIGHT(K194,4)</f>
        <v>1749</v>
      </c>
      <c r="M194" s="147" t="str">
        <f>IF(ISBLANK(K194),"",L194&amp;"-"&amp;
IF(LEFT(K194,3)="Feb","02",
IF(LEFT(K194,3)="Mar","03",
IF(LEFT(K194,3)="Apr","04",
IF(LEFT(K194,3)="May","05",
IF(LEFT(K194,3)="Jun","06",
IF(LEFT(K194,3)="Jul","07",
IF(LEFT(K194,3)="Aug","08",
IF(LEFT(K194,3)="Sep","09",
IF(LEFT(K194,3)="Oct","10",
IF(LEFT(K194,3)="Nov","11",
IF(LEFT(K194,3)="Dec","12","01"))))))))))))</f>
        <v>1749-07</v>
      </c>
      <c r="N194" s="34" t="s">
        <v>5668</v>
      </c>
      <c r="O194" s="8" t="s">
        <v>3959</v>
      </c>
      <c r="P194" s="10" t="s">
        <v>136</v>
      </c>
      <c r="Q194" s="8">
        <v>33</v>
      </c>
      <c r="R194" s="13"/>
      <c r="S194" s="26" t="s">
        <v>4600</v>
      </c>
      <c r="T194" s="34" t="s">
        <v>6318</v>
      </c>
      <c r="U194" s="26"/>
      <c r="V194" s="44" t="s">
        <v>5840</v>
      </c>
      <c r="W194" s="44"/>
      <c r="X194" s="6"/>
      <c r="Y194" s="25" t="str">
        <f>IFERROR(LEFT(J194, FIND(",",J194)-1),"")</f>
        <v>RIDGELY</v>
      </c>
      <c r="Z194" s="25"/>
      <c r="AA194" s="24" t="str">
        <f>IF(ISBLANK(E194),"","Surveyed "&amp;E194)  &amp; IF(ISBLANK(C194),"", " by " &amp;TRIM(D194)) &amp; IF(ISBLANK(E194),"","; ") &amp; IF(ISBLANK(K194),"","Patented in " &amp; K194)  &amp; IF(ISBLANK(H194),"", " by " &amp; TRIM(I194)) &amp; IF(ISBLANK(Q194),"",IF(Q194=0,""," for " &amp; Q194 &amp; " acres")) &amp; IF(ISBLANK(S194),""," repatented as " &amp; S194) &amp; IF(ISBLANK(R194),"", "; " &amp; R194) &amp; IF(ISBLANK(X194),"", ".  " &amp; X194&amp;".")</f>
        <v>Patented in Jul 1749 by Robert Ridgely for 33 acres repatented as Felicity</v>
      </c>
      <c r="AB194" s="52" t="str">
        <f>IF(IFERROR(FIND("-",A194),0)=0,SUBSTITUTE(A194,"'",""),SUBSTITUTE(LEFT(A194,FIND("-",A194)-2),"'",""))</f>
        <v>COST UPON COST</v>
      </c>
      <c r="AC194" s="55" t="str">
        <f>SUBSTITUTE(A194,"'","")</f>
        <v>COST UPON COST</v>
      </c>
      <c r="AD194" s="52" t="str">
        <f>IFERROR(VLOOKUP(A194,MapGrantsTbl[], 5, FALSE),"")</f>
        <v>1749</v>
      </c>
      <c r="AE194" s="52" t="str">
        <f>IF(L194=AD194,"Y", IF(LEFT(AD194,1)&lt;&gt;"1","","N"))</f>
        <v>Y</v>
      </c>
      <c r="AF194" s="52" t="str">
        <f>IFERROR(VLOOKUP(A194,MapGrantsTbl[], 3, FALSE),"")</f>
        <v>Patented in Jul 1749 by Robert Ridgely for 33 acres repatented as Felicity</v>
      </c>
      <c r="AG194" s="52" t="str">
        <f>IF(AA194=AF194,"Y", IF(LEN(LEFT(AF194,4))&lt;&gt;4,"","N"))</f>
        <v>Y</v>
      </c>
      <c r="AH194" s="52" t="s">
        <v>11993</v>
      </c>
      <c r="AI194" s="52"/>
      <c r="AJ194" s="71"/>
      <c r="AK194" s="71"/>
      <c r="AL194" s="71"/>
      <c r="AM194" s="71" t="str">
        <f>IFERROR(VLOOKUP(A194,Platted[],2,FALSE),"")</f>
        <v/>
      </c>
      <c r="AN194" s="52"/>
      <c r="AO194" s="52"/>
      <c r="AP194" s="52"/>
      <c r="AQ194" s="52" t="str">
        <f>IFERROR(VLOOKUP(A194,MapGrantsTbl[], 5, FALSE),"")</f>
        <v>1749</v>
      </c>
      <c r="AR194" s="52" t="str">
        <f>IF(L194=AQ194,"Y", IF(LEN(LEFT(AQ194,4))&lt;&gt;4,"","N"))</f>
        <v>Y</v>
      </c>
      <c r="AS194" s="52" t="str">
        <f>IFERROR(VLOOKUP(A194,MapGrantsTbl[],3, FALSE),"")</f>
        <v>Patented in Jul 1749 by Robert Ridgely for 33 acres repatented as Felicity</v>
      </c>
      <c r="AT194" s="52" t="str">
        <f>IF(AA194=AS194,"Y", IF(LEN(LEFT(AS194,4))&lt;&gt;4,"","N"))</f>
        <v>Y</v>
      </c>
      <c r="AU194" s="52" t="str">
        <f>IFERROR(VLOOKUP(A194,MapGrantsTbl[],5, FALSE),"")</f>
        <v>1749</v>
      </c>
      <c r="AV194" s="52" t="str">
        <f>IF(L194=AU194,"Y", IF(LEN(LEFT(AU194,4))&lt;&gt;4,"","N"))</f>
        <v>Y</v>
      </c>
    </row>
    <row r="195" spans="1:48" ht="57.6" x14ac:dyDescent="0.55000000000000004">
      <c r="A195" s="43" t="s">
        <v>7081</v>
      </c>
      <c r="B195" s="47" t="str">
        <f>IFERROR(VLOOKUP(A195,MapGrantsTbl[Short Name], 1, FALSE),IFERROR(VLOOKUP(A195,MapGrantsTbl[Other Map Grant Name],1,FALSE),""))</f>
        <v>COSTLY</v>
      </c>
      <c r="C195" s="46" t="s">
        <v>4920</v>
      </c>
      <c r="D195" s="46" t="str">
        <f>IF(ISBLANK(C195),"",IFERROR(RIGHT(C195,LEN(C195)-FIND(",",C195)) &amp; " " &amp; LEFT(C195,1) &amp; LOWER(MID(C195,2, FIND(",",C195)-2)),""))</f>
        <v xml:space="preserve"> Orlando Griffith</v>
      </c>
      <c r="E195" s="81" t="s">
        <v>11232</v>
      </c>
      <c r="F195" s="82" t="str">
        <f>RIGHT(E195,4)</f>
        <v>1767</v>
      </c>
      <c r="G195" s="82" t="str">
        <f>IF(ISBLANK(E195),"",F195&amp;"-"&amp;RIGHT("00" &amp; SUBSTITUTE(LEFT(E195,2),"/",""),2))</f>
        <v>1767-04</v>
      </c>
      <c r="H195" s="46" t="s">
        <v>3601</v>
      </c>
      <c r="I195" s="46" t="str">
        <f>IFERROR(RIGHT(H195,LEN(H195)-FIND(",",H195)) &amp; " " &amp; LEFT(H195,1) &amp; LOWER(MID(H195,2, FIND(",",H195)-2)),"")</f>
        <v xml:space="preserve"> Henry  Howard</v>
      </c>
      <c r="J195" s="47" t="str">
        <f>H195</f>
        <v xml:space="preserve">HOWARD, Henry </v>
      </c>
      <c r="K195" s="46" t="s">
        <v>7082</v>
      </c>
      <c r="L195" s="42" t="str">
        <f>RIGHT(K195,4)</f>
        <v>1769</v>
      </c>
      <c r="M195" s="143" t="str">
        <f>IF(ISBLANK(K195),"",L195&amp;"-"&amp;
IF(LEFT(K195,3)="Feb","02",
IF(LEFT(K195,3)="Mar","03",
IF(LEFT(K195,3)="Apr","04",
IF(LEFT(K195,3)="May","05",
IF(LEFT(K195,3)="Jun","06",
IF(LEFT(K195,3)="Jul","07",
IF(LEFT(K195,3)="Aug","08",
IF(LEFT(K195,3)="Sep","09",
IF(LEFT(K195,3)="Oct","10",
IF(LEFT(K195,3)="Nov","11",
IF(LEFT(K195,3)="Dec","12","01"))))))))))))</f>
        <v>1769-10</v>
      </c>
      <c r="N195" s="44" t="s">
        <v>3961</v>
      </c>
      <c r="O195" s="43" t="s">
        <v>3959</v>
      </c>
      <c r="P195" s="43" t="s">
        <v>136</v>
      </c>
      <c r="Q195" s="43">
        <v>29</v>
      </c>
      <c r="R195" s="46" t="s">
        <v>7084</v>
      </c>
      <c r="S195" s="44"/>
      <c r="T195" s="45" t="str">
        <f>V195</f>
        <v>Costly</v>
      </c>
      <c r="U195" s="44"/>
      <c r="V195" s="35" t="s">
        <v>7083</v>
      </c>
      <c r="W195" s="35" t="s">
        <v>11231</v>
      </c>
      <c r="X195" s="34"/>
      <c r="Y195" s="45" t="str">
        <f>IFERROR(LEFT(J195, FIND(",",J195)-1),"")</f>
        <v>HOWARD</v>
      </c>
      <c r="Z195" s="45"/>
      <c r="AA195" s="45" t="str">
        <f>IF(ISBLANK(E195),"","Surveyed "&amp;E195)  &amp; IF(ISBLANK(C195),"", " by " &amp;TRIM(D195)) &amp; IF(ISBLANK(E195),"","; ") &amp; IF(ISBLANK(K195),"","Patented in " &amp; K195)  &amp; IF(ISBLANK(H195),"", " by " &amp; TRIM(I195)) &amp; IF(ISBLANK(Q195),"",IF(Q195=0,""," for " &amp; Q195 &amp; " acres")) &amp; IF(ISBLANK(S195),""," repatented as " &amp; S195) &amp; IF(ISBLANK(R195),"", "; " &amp; R195) &amp; IF(ISBLANK(X195),"", ".  " &amp; X195&amp;".")</f>
        <v>Surveyed 4/14/1767 by Orlando Griffith; Patented in Oct 1769 by Henry Howard for 29 acres; "Beginning at the end of the nineteenth course of a tract of land called Howards Resolution"</v>
      </c>
      <c r="AB195" s="45" t="str">
        <f>IF(IFERROR(FIND("-",A195),0)=0,SUBSTITUTE(A195,"'",""),SUBSTITUTE(LEFT(A195,FIND("-",A195)-2),"'",""))</f>
        <v>COSTLY</v>
      </c>
      <c r="AC195" s="45" t="str">
        <f>SUBSTITUTE(A195,"'","")</f>
        <v>COSTLY</v>
      </c>
      <c r="AD195" s="45" t="str">
        <f>IFERROR(VLOOKUP(A195,MapGrantsTbl[], 5, FALSE),"")</f>
        <v>1767</v>
      </c>
      <c r="AE195" s="45" t="str">
        <f>IF(L195=AD195,"Y", IF(LEFT(AD195,1)&lt;&gt;"1","","N"))</f>
        <v>N</v>
      </c>
      <c r="AF195" s="45" t="str">
        <f>IFERROR(VLOOKUP(A195,MapGrantsTbl[], 3, FALSE),"")</f>
        <v>Surveyed 4/14/1767 by Orlando Griffith; Patented in Oct 1769 by Henry Howard for 29 acres; "Beginning at the end of the nineteenth course of a tract of land called Howards Resolution"</v>
      </c>
      <c r="AG195" s="45" t="str">
        <f>IF(AA195=AF195,"Y", IF(LEN(LEFT(AF195,4))&lt;&gt;4,"","N"))</f>
        <v>Y</v>
      </c>
      <c r="AH195" s="33" t="s">
        <v>234</v>
      </c>
      <c r="AI195" s="45"/>
      <c r="AJ195" s="71"/>
      <c r="AK195" s="71"/>
      <c r="AL195" s="71"/>
      <c r="AM195" s="71">
        <f>IFERROR(VLOOKUP(A195,Platted[],2,FALSE),"")</f>
        <v>662</v>
      </c>
      <c r="AN195" s="52"/>
      <c r="AO195" s="52"/>
      <c r="AP195" s="52"/>
      <c r="AQ195" s="52" t="str">
        <f>IFERROR(VLOOKUP(A195,MapGrantsTbl[], 5, FALSE),"")</f>
        <v>1767</v>
      </c>
      <c r="AR195" s="52" t="str">
        <f>IF(L195=AQ195,"Y", IF(LEN(LEFT(AQ195,4))&lt;&gt;4,"","N"))</f>
        <v>N</v>
      </c>
      <c r="AS195" s="52" t="str">
        <f>IFERROR(VLOOKUP(A195,MapGrantsTbl[],3, FALSE),"")</f>
        <v>Surveyed 4/14/1767 by Orlando Griffith; Patented in Oct 1769 by Henry Howard for 29 acres; "Beginning at the end of the nineteenth course of a tract of land called Howards Resolution"</v>
      </c>
      <c r="AT195" s="52" t="str">
        <f>IF(AA195=AS195,"Y", IF(LEN(LEFT(AS195,4))&lt;&gt;4,"","N"))</f>
        <v>Y</v>
      </c>
      <c r="AU195" s="52" t="str">
        <f>IFERROR(VLOOKUP(A195,MapGrantsTbl[],5, FALSE),"")</f>
        <v>1767</v>
      </c>
      <c r="AV195" s="52" t="str">
        <f>IF(L195=AU195,"Y", IF(LEN(LEFT(AU195,4))&lt;&gt;4,"","N"))</f>
        <v>N</v>
      </c>
    </row>
    <row r="196" spans="1:48" ht="72" x14ac:dyDescent="0.55000000000000004">
      <c r="A196" s="43" t="s">
        <v>5841</v>
      </c>
      <c r="B196" s="13" t="str">
        <f>IFERROR(VLOOKUP(A196,MapGrantsTbl[Short Name], 1, FALSE),IFERROR(VLOOKUP(A196,MapGrantsTbl[Other Map Grant Name],1,FALSE),""))</f>
        <v>COWICK HALL</v>
      </c>
      <c r="C196" s="6" t="s">
        <v>5622</v>
      </c>
      <c r="D196" s="6" t="str">
        <f>IF(ISBLANK(C196),"",IFERROR(RIGHT(C196,LEN(C196)-FIND(",",C196)) &amp; " " &amp; LEFT(C196,1) &amp; LOWER(MID(C196,2, FIND(",",C196)-2)),""))</f>
        <v xml:space="preserve"> John Dorsey</v>
      </c>
      <c r="E196" s="81" t="s">
        <v>11952</v>
      </c>
      <c r="F196" s="81" t="str">
        <f>RIGHT(E196,4)</f>
        <v>1725</v>
      </c>
      <c r="G196" s="81" t="str">
        <f>IF(ISBLANK(E196),"",F196&amp;"-"&amp;RIGHT("00" &amp; SUBSTITUTE(LEFT(E196,2),"/",""),2))</f>
        <v>1725-06</v>
      </c>
      <c r="H196" s="6" t="s">
        <v>3603</v>
      </c>
      <c r="I196" s="6" t="str">
        <f>IFERROR(RIGHT(H196,LEN(H196)-FIND(",",H196)) &amp; " " &amp; LEFT(H196,1) &amp; LOWER(MID(H196,2, FIND(",",H196)-2)),"")</f>
        <v xml:space="preserve"> Thomas  Wainwright</v>
      </c>
      <c r="J196" s="29" t="str">
        <f>H196</f>
        <v xml:space="preserve">WAINWRIGHT, Thomas </v>
      </c>
      <c r="K196" s="6" t="s">
        <v>5184</v>
      </c>
      <c r="L196" s="15" t="str">
        <f>RIGHT(K196,4)</f>
        <v>1729</v>
      </c>
      <c r="M196" s="147" t="str">
        <f>IF(ISBLANK(K196),"",L196&amp;"-"&amp;
IF(LEFT(K196,3)="Feb","02",
IF(LEFT(K196,3)="Mar","03",
IF(LEFT(K196,3)="Apr","04",
IF(LEFT(K196,3)="May","05",
IF(LEFT(K196,3)="Jun","06",
IF(LEFT(K196,3)="Jul","07",
IF(LEFT(K196,3)="Aug","08",
IF(LEFT(K196,3)="Sep","09",
IF(LEFT(K196,3)="Oct","10",
IF(LEFT(K196,3)="Nov","11",
IF(LEFT(K196,3)="Dec","12","01"))))))))))))</f>
        <v>1729-03</v>
      </c>
      <c r="N196" s="34" t="s">
        <v>5668</v>
      </c>
      <c r="O196" s="8" t="s">
        <v>3959</v>
      </c>
      <c r="P196" s="8" t="s">
        <v>136</v>
      </c>
      <c r="Q196" s="8">
        <v>236</v>
      </c>
      <c r="R196" s="6" t="s">
        <v>5843</v>
      </c>
      <c r="S196" s="26" t="s">
        <v>5426</v>
      </c>
      <c r="T196" s="26" t="str">
        <f>V196</f>
        <v>Cowick Hall</v>
      </c>
      <c r="U196" s="34"/>
      <c r="V196" s="35" t="s">
        <v>5842</v>
      </c>
      <c r="W196" s="35" t="s">
        <v>11953</v>
      </c>
      <c r="X196" s="34"/>
      <c r="Y196" s="25" t="str">
        <f>IFERROR(LEFT(J196, FIND(",",J196)-1),"")</f>
        <v>WAINWRIGHT</v>
      </c>
      <c r="Z196" s="25"/>
      <c r="AA196" s="24" t="str">
        <f>IF(ISBLANK(E196),"","Surveyed "&amp;E196)  &amp; IF(ISBLANK(C196),"", " by " &amp;TRIM(D196)) &amp; IF(ISBLANK(E196),"","; ") &amp; IF(ISBLANK(K196),"","Patented in " &amp; K196)  &amp; IF(ISBLANK(H196),"", " by " &amp; TRIM(I196)) &amp; IF(ISBLANK(Q196),"",IF(Q196=0,""," for " &amp; Q196 &amp; " acres")) &amp; IF(ISBLANK(S196),""," repatented as " &amp; S196) &amp; IF(ISBLANK(R196),"", "; " &amp; R196) &amp; IF(ISBLANK(X196),"", ".  " &amp; X196&amp;".")</f>
        <v>Surveyed 6/12/1725 by John Dorsey; Patented in Mar 1729 by Thomas Wainwright for 236 acres repatented as Upton Park; lying Baltimore County starting at "the first bounded trees of the land called Sewell's(?) Delight standing on the west side the main falls of Patapsco River"</v>
      </c>
      <c r="AB196" s="52" t="str">
        <f>IF(IFERROR(FIND("-",A196),0)=0,SUBSTITUTE(A196,"'",""),SUBSTITUTE(LEFT(A196,FIND("-",A196)-2),"'",""))</f>
        <v>COWICK HALL</v>
      </c>
      <c r="AC196" s="55" t="str">
        <f>SUBSTITUTE(A196,"'","")</f>
        <v>COWICK HALL</v>
      </c>
      <c r="AD196" s="52" t="str">
        <f>IFERROR(VLOOKUP(A196,MapGrantsTbl[], 5, FALSE),"")</f>
        <v>1725</v>
      </c>
      <c r="AE196" s="52" t="str">
        <f>IF(L196=AD196,"Y", IF(LEFT(AD196,1)&lt;&gt;"1","","N"))</f>
        <v>N</v>
      </c>
      <c r="AF196" s="52" t="str">
        <f>IFERROR(VLOOKUP(A196,MapGrantsTbl[], 3, FALSE),"")</f>
        <v>Surveyed 6/12/1725 by John Dorsey; Patented in Mar 1729 by Thomas Wainwright for 236 acres repatented as Upton Park; lying Baltimore County starting at "the first bounded trees of the land called Sewell's(?) Delight standing on the west side the main falls of Patapsco River"</v>
      </c>
      <c r="AG196" s="52" t="str">
        <f>IF(AA196=AF196,"Y", IF(LEN(LEFT(AF196,4))&lt;&gt;4,"","N"))</f>
        <v>Y</v>
      </c>
      <c r="AH196" s="52" t="s">
        <v>11990</v>
      </c>
      <c r="AI196" s="52"/>
      <c r="AJ196" s="71"/>
      <c r="AK196" s="71"/>
      <c r="AL196" s="71"/>
      <c r="AM196" s="71">
        <f>IFERROR(VLOOKUP(A196,Platted[],2,FALSE),"")</f>
        <v>272</v>
      </c>
      <c r="AN196" s="52"/>
      <c r="AO196" s="52"/>
      <c r="AP196" s="52"/>
      <c r="AQ196" s="52" t="str">
        <f>IFERROR(VLOOKUP(A196,MapGrantsTbl[], 5, FALSE),"")</f>
        <v>1725</v>
      </c>
      <c r="AR196" s="52" t="str">
        <f>IF(L196=AQ196,"Y", IF(LEN(LEFT(AQ196,4))&lt;&gt;4,"","N"))</f>
        <v>N</v>
      </c>
      <c r="AS196" s="52" t="str">
        <f>IFERROR(VLOOKUP(A196,MapGrantsTbl[],3, FALSE),"")</f>
        <v>Surveyed 6/12/1725 by John Dorsey; Patented in Mar 1729 by Thomas Wainwright for 236 acres repatented as Upton Park; lying Baltimore County starting at "the first bounded trees of the land called Sewell's(?) Delight standing on the west side the main falls of Patapsco River"</v>
      </c>
      <c r="AT196" s="52" t="str">
        <f>IF(AA196=AS196,"Y", IF(LEN(LEFT(AS196,4))&lt;&gt;4,"","N"))</f>
        <v>Y</v>
      </c>
      <c r="AU196" s="52" t="str">
        <f>IFERROR(VLOOKUP(A196,MapGrantsTbl[],5, FALSE),"")</f>
        <v>1725</v>
      </c>
      <c r="AV196" s="52" t="str">
        <f>IF(L196=AU196,"Y", IF(LEN(LEFT(AU196,4))&lt;&gt;4,"","N"))</f>
        <v>N</v>
      </c>
    </row>
    <row r="197" spans="1:48" ht="100.8" x14ac:dyDescent="0.55000000000000004">
      <c r="A197" s="43" t="s">
        <v>8535</v>
      </c>
      <c r="B197" s="6" t="str">
        <f>IFERROR(VLOOKUP(A197,MapGrantsTbl[Short Name], 1, FALSE),IFERROR(VLOOKUP(A197,MapGrantsTbl[Other Map Grant Name],1,FALSE),""))</f>
        <v>CREAGHS ENLARGEMENT</v>
      </c>
      <c r="C197" s="6" t="s">
        <v>4919</v>
      </c>
      <c r="D197" s="6" t="str">
        <f>IF(ISBLANK(C197),"",IFERROR(RIGHT(C197,LEN(C197)-FIND(",",C197)) &amp; " " &amp; LEFT(C197,1) &amp; LOWER(MID(C197,2, FIND(",",C197)-2)),""))</f>
        <v xml:space="preserve"> Richard Shipley</v>
      </c>
      <c r="E197" s="81" t="s">
        <v>11226</v>
      </c>
      <c r="F197" s="81" t="str">
        <f>RIGHT(E197,4)</f>
        <v>1748</v>
      </c>
      <c r="G197" s="81" t="str">
        <f>IF(ISBLANK(E197),"",F197&amp;"-"&amp;RIGHT("00" &amp; SUBSTITUTE(LEFT(E197,2),"/",""),2))</f>
        <v>1748-02</v>
      </c>
      <c r="H197" s="6" t="s">
        <v>3586</v>
      </c>
      <c r="I197" s="6" t="str">
        <f>IFERROR(RIGHT(H197,LEN(H197)-FIND(",",H197)) &amp; " " &amp; LEFT(H197,1) &amp; LOWER(MID(H197,2, FIND(",",H197)-2)),"")</f>
        <v xml:space="preserve"> James  Creagh</v>
      </c>
      <c r="J197" s="6" t="str">
        <f>H197</f>
        <v xml:space="preserve">CREAGH, James </v>
      </c>
      <c r="K197" s="6" t="s">
        <v>5233</v>
      </c>
      <c r="L197" s="8" t="str">
        <f>RIGHT(K197,4)</f>
        <v>1750</v>
      </c>
      <c r="M197" s="146" t="str">
        <f>IF(ISBLANK(K197),"",L197&amp;"-"&amp;
IF(LEFT(K197,3)="Feb","02",
IF(LEFT(K197,3)="Mar","03",
IF(LEFT(K197,3)="Apr","04",
IF(LEFT(K197,3)="May","05",
IF(LEFT(K197,3)="Jun","06",
IF(LEFT(K197,3)="Jul","07",
IF(LEFT(K197,3)="Aug","08",
IF(LEFT(K197,3)="Sep","09",
IF(LEFT(K197,3)="Oct","10",
IF(LEFT(K197,3)="Nov","11",
IF(LEFT(K197,3)="Dec","12","01"))))))))))))</f>
        <v>1750-07</v>
      </c>
      <c r="N197" s="34" t="s">
        <v>3961</v>
      </c>
      <c r="O197" s="8" t="s">
        <v>3959</v>
      </c>
      <c r="P197" s="8" t="s">
        <v>136</v>
      </c>
      <c r="Q197" s="8">
        <v>274</v>
      </c>
      <c r="R197" s="6" t="s">
        <v>11224</v>
      </c>
      <c r="S197" s="34"/>
      <c r="T197" s="34" t="s">
        <v>11225</v>
      </c>
      <c r="U197" s="34"/>
      <c r="V197" s="35" t="s">
        <v>8834</v>
      </c>
      <c r="W197" s="35" t="s">
        <v>11223</v>
      </c>
      <c r="X197" s="34"/>
      <c r="Y197" s="26" t="str">
        <f>IFERROR(LEFT(J197, FIND(",",J197)-1),"")</f>
        <v>CREAGH</v>
      </c>
      <c r="Z197" s="24" t="s">
        <v>4491</v>
      </c>
      <c r="AA197" s="24" t="str">
        <f>IF(ISBLANK(E197),"","Surveyed "&amp;E197)  &amp; IF(ISBLANK(C197),"", " by " &amp;TRIM(D197)) &amp; IF(ISBLANK(E197),"","; ") &amp; IF(ISBLANK(K197),"","Patented in " &amp; K197)  &amp; IF(ISBLANK(H197),"", " by " &amp; TRIM(I197)) &amp; IF(ISBLANK(Q197),"",IF(Q197=0,""," for " &amp; Q197 &amp; " acres")) &amp; IF(ISBLANK(S197),""," repatented as " &amp; S197) &amp; IF(ISBLANK(R197),"", "; " &amp; R197) &amp; IF(ISBLANK(X197),"", ".  " &amp; X197&amp;".")</f>
        <v>Surveyed 2/24/1748 by Richard Shipley; Patented in Jul 1750 by James Creagh for 274 acres; Resurvey of Howards Chance and part of Mount Gilboa beginning at two oaks "standing on the east side of the main waggon road near the end of the south by west line of a tract of land called Hopsons Choice they being the original beginning trees of a tract of land called Hatherleys Resolution"</v>
      </c>
      <c r="AB197" s="52" t="str">
        <f>IF(IFERROR(FIND("-",A197),0)=0,SUBSTITUTE(A197,"'",""),SUBSTITUTE(LEFT(A197,FIND("-",A197)-2),"'",""))</f>
        <v>CREAGHS ENLARGEMENT</v>
      </c>
      <c r="AC197" s="55" t="str">
        <f>SUBSTITUTE(A197,"'","")</f>
        <v>CREAGHS ENLARGEMENT</v>
      </c>
      <c r="AD197" s="52" t="str">
        <f>IFERROR(VLOOKUP(A197,MapGrantsTbl[], 5, FALSE),"")</f>
        <v>1748</v>
      </c>
      <c r="AE197" s="52" t="str">
        <f>IF(L197=AD197,"Y", IF(LEFT(AD197,1)&lt;&gt;"1","","N"))</f>
        <v>N</v>
      </c>
      <c r="AF197" s="52" t="str">
        <f>IFERROR(VLOOKUP(A197,MapGrantsTbl[], 3, FALSE),"")</f>
        <v>Surveyed 2/24/1748 by Richard Shipley; Patented in Jul 1750 by James Creagh for 274 acres; Resurvey of Howards Chance and part of Mount Gilboa beginning at two oaks "standing on the east side of the main waggon road near the end of the south by west line of a tract of land called Hopsons Choice they being the original beginning trees of a tract of land called Hatherleys Resolution"</v>
      </c>
      <c r="AG197" s="52" t="str">
        <f>IF(AA197=AF197,"Y", IF(LEN(LEFT(AF197,4))&lt;&gt;4,"","N"))</f>
        <v>Y</v>
      </c>
      <c r="AH197" s="52" t="s">
        <v>11989</v>
      </c>
      <c r="AI197" s="52"/>
      <c r="AJ197" s="71"/>
      <c r="AK197" s="71"/>
      <c r="AL197" s="71"/>
      <c r="AM197" s="71">
        <f>IFERROR(VLOOKUP(A197,Platted[],2,FALSE),"")</f>
        <v>235</v>
      </c>
      <c r="AN197" s="52"/>
      <c r="AO197" s="52"/>
      <c r="AP197" s="52"/>
      <c r="AQ197" s="52" t="str">
        <f>IFERROR(VLOOKUP(A197,MapGrantsTbl[], 5, FALSE),"")</f>
        <v>1748</v>
      </c>
      <c r="AR197" s="52" t="str">
        <f>IF(L197=AQ197,"Y", IF(LEN(LEFT(AQ197,4))&lt;&gt;4,"","N"))</f>
        <v>N</v>
      </c>
      <c r="AS197" s="52" t="str">
        <f>IFERROR(VLOOKUP(A197,MapGrantsTbl[],3, FALSE),"")</f>
        <v>Surveyed 2/24/1748 by Richard Shipley; Patented in Jul 1750 by James Creagh for 274 acres; Resurvey of Howards Chance and part of Mount Gilboa beginning at two oaks "standing on the east side of the main waggon road near the end of the south by west line of a tract of land called Hopsons Choice they being the original beginning trees of a tract of land called Hatherleys Resolution"</v>
      </c>
      <c r="AT197" s="52" t="str">
        <f>IF(AA197=AS197,"Y", IF(LEN(LEFT(AS197,4))&lt;&gt;4,"","N"))</f>
        <v>Y</v>
      </c>
      <c r="AU197" s="52" t="str">
        <f>IFERROR(VLOOKUP(A197,MapGrantsTbl[],5, FALSE),"")</f>
        <v>1748</v>
      </c>
      <c r="AV197" s="52" t="str">
        <f>IF(L197=AU197,"Y", IF(LEN(LEFT(AU197,4))&lt;&gt;4,"","N"))</f>
        <v>N</v>
      </c>
    </row>
    <row r="198" spans="1:48" ht="43.2" x14ac:dyDescent="0.55000000000000004">
      <c r="A198" s="43" t="s">
        <v>3852</v>
      </c>
      <c r="B198" s="6" t="str">
        <f>IFERROR(VLOOKUP(A198,MapGrantsTbl[Short Name], 1, FALSE),IFERROR(VLOOKUP(A198,MapGrantsTbl[Other Map Grant Name],1,FALSE),""))</f>
        <v>CROSSES FORREST</v>
      </c>
      <c r="C198" s="6"/>
      <c r="D198" s="6" t="str">
        <f>IF(ISBLANK(C198),"",IFERROR(RIGHT(C198,LEN(C198)-FIND(",",C198)) &amp; " " &amp; LEFT(C198,1) &amp; LOWER(MID(C198,2, FIND(",",C198)-2)),""))</f>
        <v/>
      </c>
      <c r="E198" s="81"/>
      <c r="F198" s="81" t="str">
        <f>RIGHT(E198,4)</f>
        <v/>
      </c>
      <c r="G198" s="81" t="str">
        <f>IF(ISBLANK(E198),"",F198&amp;"-"&amp;RIGHT("00" &amp; SUBSTITUTE(LEFT(E198,2),"/",""),2))</f>
        <v/>
      </c>
      <c r="H198" s="6" t="s">
        <v>3587</v>
      </c>
      <c r="I198" s="6" t="str">
        <f>IFERROR(RIGHT(H198,LEN(H198)-FIND(",",H198)) &amp; " " &amp; LEFT(H198,1) &amp; LOWER(MID(H198,2, FIND(",",H198)-2)),"")</f>
        <v xml:space="preserve"> John  Cross</v>
      </c>
      <c r="J198" s="6" t="str">
        <f>H198</f>
        <v xml:space="preserve">CROSS, John </v>
      </c>
      <c r="K198" s="6">
        <v>1697</v>
      </c>
      <c r="L198" s="8" t="str">
        <f>RIGHT(K198,4)</f>
        <v>1697</v>
      </c>
      <c r="M198" s="146" t="str">
        <f>IF(ISBLANK(K198),"",L198&amp;"-"&amp;
IF(LEFT(K198,3)="Feb","02",
IF(LEFT(K198,3)="Mar","03",
IF(LEFT(K198,3)="Apr","04",
IF(LEFT(K198,3)="May","05",
IF(LEFT(K198,3)="Jun","06",
IF(LEFT(K198,3)="Jul","07",
IF(LEFT(K198,3)="Aug","08",
IF(LEFT(K198,3)="Sep","09",
IF(LEFT(K198,3)="Oct","10",
IF(LEFT(K198,3)="Nov","11",
IF(LEFT(K198,3)="Dec","12","01"))))))))))))</f>
        <v>1697-01</v>
      </c>
      <c r="N198" s="34" t="s">
        <v>5668</v>
      </c>
      <c r="O198" s="8" t="s">
        <v>3959</v>
      </c>
      <c r="P198" s="8" t="s">
        <v>136</v>
      </c>
      <c r="Q198" s="8">
        <v>357</v>
      </c>
      <c r="R198" s="6"/>
      <c r="S198" s="34"/>
      <c r="T198" s="34" t="s">
        <v>4269</v>
      </c>
      <c r="U198" s="34"/>
      <c r="V198" s="34" t="s">
        <v>5945</v>
      </c>
      <c r="W198" s="34"/>
      <c r="X198" s="34"/>
      <c r="Y198" s="18" t="str">
        <f>IFERROR(LEFT(J198, FIND(",",J198)-1),"")</f>
        <v>CROSS</v>
      </c>
      <c r="Z198" s="24" t="s">
        <v>4492</v>
      </c>
      <c r="AA198" s="24" t="str">
        <f>IF(ISBLANK(E198),"","Surveyed "&amp;E198)  &amp; IF(ISBLANK(C198),"", " by " &amp;TRIM(D198)) &amp; IF(ISBLANK(E198),"","; ") &amp; IF(ISBLANK(K198),"","Patented in " &amp; K198)  &amp; IF(ISBLANK(H198),"", " by " &amp; TRIM(I198)) &amp; IF(ISBLANK(Q198),"",IF(Q198=0,""," for " &amp; Q198 &amp; " acres")) &amp; IF(ISBLANK(S198),""," repatented as " &amp; S198) &amp; IF(ISBLANK(R198),"", "; " &amp; R198) &amp; IF(ISBLANK(X198),"", ".  " &amp; X198&amp;".")</f>
        <v>Patented in 1697 by John Cross for 357 acres</v>
      </c>
      <c r="AB198" s="52" t="str">
        <f>IF(IFERROR(FIND("-",A198),0)=0,SUBSTITUTE(A198,"'",""),SUBSTITUTE(LEFT(A198,FIND("-",A198)-2),"'",""))</f>
        <v>CROSSES FORREST</v>
      </c>
      <c r="AC198" s="55" t="str">
        <f>SUBSTITUTE(A198,"'","")</f>
        <v>CROSSES FORREST</v>
      </c>
      <c r="AD198" s="52" t="str">
        <f>IFERROR(VLOOKUP(A198,MapGrantsTbl[], 5, FALSE),"")</f>
        <v>1697</v>
      </c>
      <c r="AE198" s="52" t="str">
        <f>IF(L198=AD198,"Y", IF(LEFT(AD198,1)&lt;&gt;"1","","N"))</f>
        <v>Y</v>
      </c>
      <c r="AF198" s="52" t="str">
        <f>IFERROR(VLOOKUP(A198,MapGrantsTbl[], 3, FALSE),"")</f>
        <v>Patented in 1697 by John Cross for 357 acres</v>
      </c>
      <c r="AG198" s="52" t="str">
        <f>IF(AA198=AF198,"Y", IF(LEN(LEFT(AF198,4))&lt;&gt;4,"","N"))</f>
        <v>Y</v>
      </c>
      <c r="AH198" s="52" t="s">
        <v>11992</v>
      </c>
      <c r="AI198" s="52"/>
      <c r="AJ198" s="71"/>
      <c r="AK198" s="71"/>
      <c r="AL198" s="71"/>
      <c r="AM198" s="71" t="str">
        <f>IFERROR(VLOOKUP(A198,Platted[],2,FALSE),"")</f>
        <v/>
      </c>
      <c r="AN198" s="52"/>
      <c r="AO198" s="52"/>
      <c r="AP198" s="52"/>
      <c r="AQ198" s="52" t="str">
        <f>IFERROR(VLOOKUP(A198,MapGrantsTbl[], 5, FALSE),"")</f>
        <v>1697</v>
      </c>
      <c r="AR198" s="52" t="str">
        <f>IF(L198=AQ198,"Y", IF(LEN(LEFT(AQ198,4))&lt;&gt;4,"","N"))</f>
        <v>Y</v>
      </c>
      <c r="AS198" s="52" t="str">
        <f>IFERROR(VLOOKUP(A198,MapGrantsTbl[],3, FALSE),"")</f>
        <v>Patented in 1697 by John Cross for 357 acres</v>
      </c>
      <c r="AT198" s="52" t="str">
        <f>IF(AA198=AS198,"Y", IF(LEN(LEFT(AS198,4))&lt;&gt;4,"","N"))</f>
        <v>Y</v>
      </c>
      <c r="AU198" s="52" t="str">
        <f>IFERROR(VLOOKUP(A198,MapGrantsTbl[],5, FALSE),"")</f>
        <v>1697</v>
      </c>
      <c r="AV198" s="52" t="str">
        <f>IF(L198=AU198,"Y", IF(LEN(LEFT(AU198,4))&lt;&gt;4,"","N"))</f>
        <v>Y</v>
      </c>
    </row>
    <row r="199" spans="1:48" ht="72" x14ac:dyDescent="0.55000000000000004">
      <c r="A199" s="43" t="s">
        <v>5509</v>
      </c>
      <c r="B199" s="29" t="str">
        <f>IFERROR(VLOOKUP(A199,MapGrantsTbl[Short Name], 1, FALSE),IFERROR(VLOOKUP(A199,MapGrantsTbl[Other Map Grant Name],1,FALSE),""))</f>
        <v>CROW NEST BOTTOM</v>
      </c>
      <c r="C199" s="13" t="s">
        <v>4926</v>
      </c>
      <c r="D199" s="13" t="str">
        <f>IF(ISBLANK(C199),"",IFERROR(RIGHT(C199,LEN(C199)-FIND(",",C199)) &amp; " " &amp; LEFT(C199,1) &amp; LOWER(MID(C199,2, FIND(",",C199)-2)),""))</f>
        <v xml:space="preserve"> Joshua Griffith</v>
      </c>
      <c r="E199" s="81" t="s">
        <v>4619</v>
      </c>
      <c r="F199" s="83" t="str">
        <f>RIGHT(E199,4)</f>
        <v>1762</v>
      </c>
      <c r="G199" s="83" t="str">
        <f>IF(ISBLANK(E199),"",F199&amp;"-"&amp;RIGHT("00" &amp; SUBSTITUTE(LEFT(E199,2),"/",""),2))</f>
        <v>1762-10</v>
      </c>
      <c r="H199" s="13" t="s">
        <v>4758</v>
      </c>
      <c r="I199" s="13" t="str">
        <f>IFERROR(RIGHT(H199,LEN(H199)-FIND(",",H199)) &amp; " " &amp; LEFT(H199,1) &amp; LOWER(MID(H199,2, FIND(",",H199)-2)),"")</f>
        <v xml:space="preserve"> Mordecai Selby</v>
      </c>
      <c r="J199" s="29" t="str">
        <f>H199</f>
        <v>SELBY, Mordecai</v>
      </c>
      <c r="K199" s="13" t="s">
        <v>5510</v>
      </c>
      <c r="L199" s="15" t="str">
        <f>RIGHT(K199,4)</f>
        <v>1762</v>
      </c>
      <c r="M199" s="147" t="str">
        <f>IF(ISBLANK(K199),"",L199&amp;"-"&amp;
IF(LEFT(K199,3)="Feb","02",
IF(LEFT(K199,3)="Mar","03",
IF(LEFT(K199,3)="Apr","04",
IF(LEFT(K199,3)="May","05",
IF(LEFT(K199,3)="Jun","06",
IF(LEFT(K199,3)="Jul","07",
IF(LEFT(K199,3)="Aug","08",
IF(LEFT(K199,3)="Sep","09",
IF(LEFT(K199,3)="Oct","10",
IF(LEFT(K199,3)="Nov","11",
IF(LEFT(K199,3)="Dec","12","01"))))))))))))</f>
        <v>1762-10</v>
      </c>
      <c r="N199" s="34" t="s">
        <v>3961</v>
      </c>
      <c r="O199" s="10" t="s">
        <v>3959</v>
      </c>
      <c r="P199" s="10" t="s">
        <v>136</v>
      </c>
      <c r="Q199" s="8">
        <v>10</v>
      </c>
      <c r="R199" s="6" t="s">
        <v>6979</v>
      </c>
      <c r="S199" s="26"/>
      <c r="T199" s="26" t="str">
        <f>V199</f>
        <v>Crow Nest Bottom</v>
      </c>
      <c r="U199" s="26"/>
      <c r="V199" s="35" t="s">
        <v>5511</v>
      </c>
      <c r="W199" s="35" t="s">
        <v>11515</v>
      </c>
      <c r="X199" s="34"/>
      <c r="Y199" s="25" t="str">
        <f>IFERROR(LEFT(J199, FIND(",",J199)-1),"")</f>
        <v>SELBY</v>
      </c>
      <c r="Z199" s="25"/>
      <c r="AA199" s="24" t="str">
        <f>IF(ISBLANK(E199),"","Surveyed "&amp;E199)  &amp; IF(ISBLANK(C199),"", " by " &amp;TRIM(D199)) &amp; IF(ISBLANK(E199),"","; ") &amp; IF(ISBLANK(K199),"","Patented in " &amp; K199)  &amp; IF(ISBLANK(H199),"", " by " &amp; TRIM(I199)) &amp; IF(ISBLANK(Q199),"",IF(Q199=0,""," for " &amp; Q199 &amp; " acres")) &amp; IF(ISBLANK(S199),""," repatented as " &amp; S199) &amp; IF(ISBLANK(R199),"", "; " &amp; R199) &amp; IF(ISBLANK(X199),"", ".  " &amp; X199&amp;".")</f>
        <v>Surveyed 10/19/1762 by Joshua Griffith; Patented in Oct 1762 by Mordecai Selby for 10 acres; "Beginning at the end of the seventh line of a tract of land called Shipley's Discovery", included on the Lost By Neglect plat shown in the northwest corner of the plat</v>
      </c>
      <c r="AB199" s="52" t="str">
        <f>IF(IFERROR(FIND("-",A199),0)=0,SUBSTITUTE(A199,"'",""),SUBSTITUTE(LEFT(A199,FIND("-",A199)-2),"'",""))</f>
        <v>CROW NEST BOTTOM</v>
      </c>
      <c r="AC199" s="55" t="str">
        <f>SUBSTITUTE(A199,"'","")</f>
        <v>CROW NEST BOTTOM</v>
      </c>
      <c r="AD199" s="52" t="str">
        <f>IFERROR(VLOOKUP(A199,MapGrantsTbl[], 5, FALSE),"")</f>
        <v>1762</v>
      </c>
      <c r="AE199" s="52" t="str">
        <f>IF(L199=AD199,"Y", IF(LEFT(AD199,1)&lt;&gt;"1","","N"))</f>
        <v>Y</v>
      </c>
      <c r="AF199" s="52" t="str">
        <f>IFERROR(VLOOKUP(A199,MapGrantsTbl[], 3, FALSE),"")</f>
        <v>Surveyed 10/19/1762 by Joshua Griffith; Patented in Oct 1762 by Mordecai Selby for 10 acres; "Beginning at the end of the seventh line of a tract of land called Shipley's Discovery", included on the Lost By Neglect plat shown in the northwest corner of the plat</v>
      </c>
      <c r="AG199" s="52" t="str">
        <f>IF(AA199=AF199,"Y", IF(LEN(LEFT(AF199,4))&lt;&gt;4,"","N"))</f>
        <v>Y</v>
      </c>
      <c r="AH199" s="52" t="s">
        <v>123</v>
      </c>
      <c r="AI199" s="52"/>
      <c r="AJ199" s="71"/>
      <c r="AK199" s="71"/>
      <c r="AL199" s="71"/>
      <c r="AM199" s="71">
        <f>IFERROR(VLOOKUP(A199,Platted[],2,FALSE),"")</f>
        <v>712</v>
      </c>
      <c r="AN199" s="52"/>
      <c r="AO199" s="52"/>
      <c r="AP199" s="52"/>
      <c r="AQ199" s="52" t="str">
        <f>IFERROR(VLOOKUP(A199,MapGrantsTbl[], 5, FALSE),"")</f>
        <v>1762</v>
      </c>
      <c r="AR199" s="52" t="str">
        <f>IF(L199=AQ199,"Y", IF(LEN(LEFT(AQ199,4))&lt;&gt;4,"","N"))</f>
        <v>Y</v>
      </c>
      <c r="AS199" s="52" t="str">
        <f>IFERROR(VLOOKUP(A199,MapGrantsTbl[],3, FALSE),"")</f>
        <v>Surveyed 10/19/1762 by Joshua Griffith; Patented in Oct 1762 by Mordecai Selby for 10 acres; "Beginning at the end of the seventh line of a tract of land called Shipley's Discovery", included on the Lost By Neglect plat shown in the northwest corner of the plat</v>
      </c>
      <c r="AT199" s="52" t="str">
        <f>IF(AA199=AS199,"Y", IF(LEN(LEFT(AS199,4))&lt;&gt;4,"","N"))</f>
        <v>Y</v>
      </c>
      <c r="AU199" s="52" t="str">
        <f>IFERROR(VLOOKUP(A199,MapGrantsTbl[],5, FALSE),"")</f>
        <v>1762</v>
      </c>
      <c r="AV199" s="52" t="str">
        <f>IF(L199=AU199,"Y", IF(LEN(LEFT(AU199,4))&lt;&gt;4,"","N"))</f>
        <v>Y</v>
      </c>
    </row>
    <row r="200" spans="1:48" ht="57.6" x14ac:dyDescent="0.55000000000000004">
      <c r="A200" s="43" t="s">
        <v>3853</v>
      </c>
      <c r="B200" s="6" t="str">
        <f>IFERROR(VLOOKUP(A200,MapGrantsTbl[Short Name], 1, FALSE),IFERROR(VLOOKUP(A200,MapGrantsTbl[Other Map Grant Name],1,FALSE),""))</f>
        <v>CUMBERLAND</v>
      </c>
      <c r="C200" s="6" t="s">
        <v>4919</v>
      </c>
      <c r="D200" s="6" t="str">
        <f>IF(ISBLANK(C200),"",IFERROR(RIGHT(C200,LEN(C200)-FIND(",",C200)) &amp; " " &amp; LEFT(C200,1) &amp; LOWER(MID(C200,2, FIND(",",C200)-2)),""))</f>
        <v xml:space="preserve"> Richard Shipley</v>
      </c>
      <c r="E200" s="81" t="s">
        <v>11503</v>
      </c>
      <c r="F200" s="81" t="str">
        <f>RIGHT(E200,4)</f>
        <v>1751</v>
      </c>
      <c r="G200" s="81" t="str">
        <f>IF(ISBLANK(E200),"",F200&amp;"-"&amp;RIGHT("00" &amp; SUBSTITUTE(LEFT(E200,2),"/",""),2))</f>
        <v>1751-05</v>
      </c>
      <c r="H200" s="6" t="s">
        <v>3537</v>
      </c>
      <c r="I200" s="6" t="str">
        <f>IFERROR(RIGHT(H200,LEN(H200)-FIND(",",H200)) &amp; " " &amp; LEFT(H200,1) &amp; LOWER(MID(H200,2, FIND(",",H200)-2)),"")</f>
        <v xml:space="preserve"> Adam  Barnes</v>
      </c>
      <c r="J200" s="6" t="str">
        <f>H200</f>
        <v xml:space="preserve">BARNES, Adam </v>
      </c>
      <c r="K200" s="6" t="s">
        <v>3741</v>
      </c>
      <c r="L200" s="8" t="str">
        <f>RIGHT(K200,4)</f>
        <v>1752</v>
      </c>
      <c r="M200" s="146" t="str">
        <f>IF(ISBLANK(K200),"",L200&amp;"-"&amp;
IF(LEFT(K200,3)="Feb","02",
IF(LEFT(K200,3)="Mar","03",
IF(LEFT(K200,3)="Apr","04",
IF(LEFT(K200,3)="May","05",
IF(LEFT(K200,3)="Jun","06",
IF(LEFT(K200,3)="Jul","07",
IF(LEFT(K200,3)="Aug","08",
IF(LEFT(K200,3)="Sep","09",
IF(LEFT(K200,3)="Oct","10",
IF(LEFT(K200,3)="Nov","11",
IF(LEFT(K200,3)="Dec","12","01"))))))))))))</f>
        <v>1752-10</v>
      </c>
      <c r="N200" s="34" t="s">
        <v>3961</v>
      </c>
      <c r="O200" s="8" t="s">
        <v>3959</v>
      </c>
      <c r="P200" s="8" t="s">
        <v>3970</v>
      </c>
      <c r="Q200" s="8">
        <v>640</v>
      </c>
      <c r="R200" s="6" t="s">
        <v>5952</v>
      </c>
      <c r="S200" s="34"/>
      <c r="T200" s="34" t="s">
        <v>8863</v>
      </c>
      <c r="U200" s="34"/>
      <c r="V200" s="35" t="s">
        <v>4268</v>
      </c>
      <c r="W200" s="35" t="s">
        <v>11502</v>
      </c>
      <c r="X200" s="34"/>
      <c r="Y200" s="18" t="str">
        <f>IFERROR(LEFT(J200, FIND(",",J200)-1),"")</f>
        <v>BARNES</v>
      </c>
      <c r="Z200" s="24" t="s">
        <v>4451</v>
      </c>
      <c r="AA200" s="24" t="str">
        <f>IF(ISBLANK(E200),"","Surveyed "&amp;E200)  &amp; IF(ISBLANK(C200),"", " by " &amp;TRIM(D200)) &amp; IF(ISBLANK(E200),"","; ") &amp; IF(ISBLANK(K200),"","Patented in " &amp; K200)  &amp; IF(ISBLANK(H200),"", " by " &amp; TRIM(I200)) &amp; IF(ISBLANK(Q200),"",IF(Q200=0,""," for " &amp; Q200 &amp; " acres")) &amp; IF(ISBLANK(S200),""," repatented as " &amp; S200) &amp; IF(ISBLANK(R200),"", "; " &amp; R200) &amp; IF(ISBLANK(X200),"", ".  " &amp; X200&amp;".")</f>
        <v>Surveyed 5/8/1751 by Richard Shipley; Patented in Oct 1752 by Adam Barnes for 640 acres; Resurvey of John's Lott "on the drafts of the Middle River of Patuxent", adjoining Invasion, Pheasant Ridge, Henry And Peter</v>
      </c>
      <c r="AB200" s="52" t="str">
        <f>IF(IFERROR(FIND("-",A200),0)=0,SUBSTITUTE(A200,"'",""),SUBSTITUTE(LEFT(A200,FIND("-",A200)-2),"'",""))</f>
        <v>CUMBERLAND</v>
      </c>
      <c r="AC200" s="55" t="str">
        <f>SUBSTITUTE(A200,"'","")</f>
        <v>CUMBERLAND</v>
      </c>
      <c r="AD200" s="52" t="str">
        <f>IFERROR(VLOOKUP(A200,MapGrantsTbl[], 5, FALSE),"")</f>
        <v>1751</v>
      </c>
      <c r="AE200" s="52" t="str">
        <f>IF(L200=AD200,"Y", IF(LEFT(AD200,1)&lt;&gt;"1","","N"))</f>
        <v>N</v>
      </c>
      <c r="AF200" s="52" t="str">
        <f>IFERROR(VLOOKUP(A200,MapGrantsTbl[], 3, FALSE),"")</f>
        <v>Surveyed 5/8/1751 by Richard Shipley; Patented in Oct 1752 by Adam Barnes for 640 acres; Resurvey of John's Lott "on the drafts of the Middle River of Patuxent", adjoining Invasion, Pheasant Ridge, Henry And Peter</v>
      </c>
      <c r="AG200" s="52" t="str">
        <f>IF(AA200=AF200,"Y", IF(LEN(LEFT(AF200,4))&lt;&gt;4,"","N"))</f>
        <v>Y</v>
      </c>
      <c r="AH200" s="52" t="s">
        <v>234</v>
      </c>
      <c r="AI200" s="52"/>
      <c r="AJ200" s="71"/>
      <c r="AK200" s="71"/>
      <c r="AL200" s="71"/>
      <c r="AM200" s="71">
        <f>IFERROR(VLOOKUP(A200,Platted[],2,FALSE),"")</f>
        <v>109</v>
      </c>
      <c r="AN200" s="52"/>
      <c r="AO200" s="52"/>
      <c r="AP200" s="52"/>
      <c r="AQ200" s="52" t="str">
        <f>IFERROR(VLOOKUP(A200,MapGrantsTbl[], 5, FALSE),"")</f>
        <v>1751</v>
      </c>
      <c r="AR200" s="52" t="str">
        <f>IF(L200=AQ200,"Y", IF(LEN(LEFT(AQ200,4))&lt;&gt;4,"","N"))</f>
        <v>N</v>
      </c>
      <c r="AS200" s="52" t="str">
        <f>IFERROR(VLOOKUP(A200,MapGrantsTbl[],3, FALSE),"")</f>
        <v>Surveyed 5/8/1751 by Richard Shipley; Patented in Oct 1752 by Adam Barnes for 640 acres; Resurvey of John's Lott "on the drafts of the Middle River of Patuxent", adjoining Invasion, Pheasant Ridge, Henry And Peter</v>
      </c>
      <c r="AT200" s="52" t="str">
        <f>IF(AA200=AS200,"Y", IF(LEN(LEFT(AS200,4))&lt;&gt;4,"","N"))</f>
        <v>Y</v>
      </c>
      <c r="AU200" s="52" t="str">
        <f>IFERROR(VLOOKUP(A200,MapGrantsTbl[],5, FALSE),"")</f>
        <v>1751</v>
      </c>
      <c r="AV200" s="52" t="str">
        <f>IF(L200=AU200,"Y", IF(LEN(LEFT(AU200,4))&lt;&gt;4,"","N"))</f>
        <v>N</v>
      </c>
    </row>
    <row r="201" spans="1:48" ht="57.6" x14ac:dyDescent="0.55000000000000004">
      <c r="A201" s="43" t="s">
        <v>6750</v>
      </c>
      <c r="B201" s="47" t="str">
        <f>IFERROR(VLOOKUP(A201,MapGrantsTbl[Short Name], 1, FALSE),IFERROR(VLOOKUP(A201,MapGrantsTbl[Other Map Grant Name],1,FALSE),""))</f>
        <v/>
      </c>
      <c r="C201" s="46" t="s">
        <v>5832</v>
      </c>
      <c r="D201" s="46" t="str">
        <f>IF(ISBLANK(C201),"",IFERROR(RIGHT(C201,LEN(C201)-FIND(",",C201)) &amp; " " &amp; LEFT(C201,1) &amp; LOWER(MID(C201,2, FIND(",",C201)-2)),""))</f>
        <v xml:space="preserve"> Philip Jones</v>
      </c>
      <c r="E201" s="82"/>
      <c r="F201" s="82" t="str">
        <f>RIGHT(E201,4)</f>
        <v/>
      </c>
      <c r="G201" s="82" t="str">
        <f>IF(ISBLANK(E201),"",F201&amp;"-"&amp;RIGHT("00" &amp; SUBSTITUTE(LEFT(E201,2),"/",""),2))</f>
        <v/>
      </c>
      <c r="H201" s="46" t="s">
        <v>5470</v>
      </c>
      <c r="I201" s="46" t="str">
        <f>IFERROR(RIGHT(H201,LEN(H201)-FIND(",",H201)) &amp; " " &amp; LEFT(H201,1) &amp; LOWER(MID(H201,2, FIND(",",H201)-2)),"")</f>
        <v xml:space="preserve"> William Hammond</v>
      </c>
      <c r="J201" s="47" t="str">
        <f>H201</f>
        <v>HAMMOND, William</v>
      </c>
      <c r="K201" s="46" t="s">
        <v>3781</v>
      </c>
      <c r="L201" s="42" t="str">
        <f>RIGHT(K201,4)</f>
        <v>1734</v>
      </c>
      <c r="M201" s="143" t="str">
        <f>IF(ISBLANK(K201),"",L201&amp;"-"&amp;
IF(LEFT(K201,3)="Feb","02",
IF(LEFT(K201,3)="Mar","03",
IF(LEFT(K201,3)="Apr","04",
IF(LEFT(K201,3)="May","05",
IF(LEFT(K201,3)="Jun","06",
IF(LEFT(K201,3)="Jul","07",
IF(LEFT(K201,3)="Aug","08",
IF(LEFT(K201,3)="Sep","09",
IF(LEFT(K201,3)="Oct","10",
IF(LEFT(K201,3)="Nov","11",
IF(LEFT(K201,3)="Dec","12","01"))))))))))))</f>
        <v>1734-06</v>
      </c>
      <c r="N201" s="44" t="s">
        <v>5668</v>
      </c>
      <c r="O201" s="43" t="s">
        <v>4452</v>
      </c>
      <c r="P201" s="43" t="s">
        <v>136</v>
      </c>
      <c r="Q201" s="43">
        <v>400</v>
      </c>
      <c r="R201" s="46" t="s">
        <v>6752</v>
      </c>
      <c r="S201" s="44"/>
      <c r="T201" s="45" t="str">
        <f>V201</f>
        <v>Curgaforgus</v>
      </c>
      <c r="U201" s="44"/>
      <c r="V201" s="35" t="s">
        <v>6751</v>
      </c>
      <c r="W201" s="35"/>
      <c r="X201" s="34"/>
      <c r="Y201" s="45" t="str">
        <f>IFERROR(LEFT(J201, FIND(",",J201)-1),"")</f>
        <v>HAMMOND</v>
      </c>
      <c r="Z201" s="45"/>
      <c r="AA201" s="45" t="str">
        <f>IF(ISBLANK(E201),"","Surveyed "&amp;E201)  &amp; IF(ISBLANK(C201),"", " by " &amp;TRIM(D201)) &amp; IF(ISBLANK(E201),"","; ") &amp; IF(ISBLANK(K201),"","Patented in " &amp; K201)  &amp; IF(ISBLANK(H201),"", " by " &amp; TRIM(I201)) &amp; IF(ISBLANK(Q201),"",IF(Q201=0,""," for " &amp; Q201 &amp; " acres")) &amp; IF(ISBLANK(S201),""," repatented as " &amp; S201) &amp; IF(ISBLANK(R201),"", "; " &amp; R201) &amp; IF(ISBLANK(X201),"", ".  " &amp; X201&amp;".")</f>
        <v xml:space="preserve"> by Philip JonesPatented in Jun 1734 by William Hammond for 400 acres; in Baltimore County beginning "on the north side of a run called the middle run which said run descends into the west side of the Maine falls of Patapsco"</v>
      </c>
      <c r="AB201" s="45" t="str">
        <f>IF(IFERROR(FIND("-",A201),0)=0,SUBSTITUTE(A201,"'",""),SUBSTITUTE(LEFT(A201,FIND("-",A201)-2),"'",""))</f>
        <v>CURGAFORGUS</v>
      </c>
      <c r="AC201" s="45" t="str">
        <f>SUBSTITUTE(A201,"'","")</f>
        <v>CURGAFORGUS</v>
      </c>
      <c r="AD201" s="52" t="str">
        <f>IFERROR(VLOOKUP(A201,MapGrantsTbl[], 5, FALSE),"")</f>
        <v/>
      </c>
      <c r="AE201" s="52" t="str">
        <f>IF(L201=AD201,"Y", IF(LEFT(AD201,1)&lt;&gt;"1","","N"))</f>
        <v/>
      </c>
      <c r="AF201" s="52" t="str">
        <f>IFERROR(VLOOKUP(A201,MapGrantsTbl[], 3, FALSE),"")</f>
        <v/>
      </c>
      <c r="AG201" s="52" t="str">
        <f>IF(AA201=AF201,"Y", IF(LEN(LEFT(AF201,4))&lt;&gt;4,"","N"))</f>
        <v/>
      </c>
      <c r="AH201" s="52"/>
      <c r="AI201" s="52"/>
      <c r="AJ201" s="71"/>
      <c r="AK201" s="71"/>
      <c r="AL201" s="71"/>
      <c r="AM201" s="71" t="str">
        <f>IFERROR(VLOOKUP(A201,Platted[],2,FALSE),"")</f>
        <v/>
      </c>
      <c r="AN201" s="52"/>
      <c r="AO201" s="52"/>
      <c r="AP201" s="52"/>
      <c r="AQ201" s="52" t="str">
        <f>IFERROR(VLOOKUP(A201,MapGrantsTbl[], 5, FALSE),"")</f>
        <v/>
      </c>
      <c r="AR201" s="52" t="str">
        <f>IF(L201=AQ201,"Y", IF(LEN(LEFT(AQ201,4))&lt;&gt;4,"","N"))</f>
        <v/>
      </c>
      <c r="AS201" s="52" t="str">
        <f>IFERROR(VLOOKUP(A201,MapGrantsTbl[],3, FALSE),"")</f>
        <v/>
      </c>
      <c r="AT201" s="52" t="str">
        <f>IF(AA201=AS201,"Y", IF(LEN(LEFT(AS201,4))&lt;&gt;4,"","N"))</f>
        <v/>
      </c>
      <c r="AU201" s="52" t="str">
        <f>IFERROR(VLOOKUP(A201,MapGrantsTbl[],5, FALSE),"")</f>
        <v/>
      </c>
      <c r="AV201" s="52" t="str">
        <f>IF(L201=AU201,"Y", IF(LEN(LEFT(AU201,4))&lt;&gt;4,"","N"))</f>
        <v/>
      </c>
    </row>
    <row r="202" spans="1:48" ht="72" x14ac:dyDescent="0.55000000000000004">
      <c r="A202" s="43" t="s">
        <v>3854</v>
      </c>
      <c r="B202" s="6" t="str">
        <f>IFERROR(VLOOKUP(A202,MapGrantsTbl[Short Name], 1, FALSE),IFERROR(VLOOKUP(A202,MapGrantsTbl[Other Map Grant Name],1,FALSE),""))</f>
        <v>CURRY GALLS</v>
      </c>
      <c r="C202" s="6" t="s">
        <v>4916</v>
      </c>
      <c r="D202" s="6" t="str">
        <f>IF(ISBLANK(C202),"",IFERROR(RIGHT(C202,LEN(C202)-FIND(",",C202)) &amp; " " &amp; LEFT(C202,1) &amp; LOWER(MID(C202,2, FIND(",",C202)-2)),""))</f>
        <v xml:space="preserve"> William Cromwell</v>
      </c>
      <c r="E202" s="81" t="s">
        <v>4715</v>
      </c>
      <c r="F202" s="81" t="str">
        <f>RIGHT(E202,4)</f>
        <v>1744</v>
      </c>
      <c r="G202" s="81" t="str">
        <f>IF(ISBLANK(E202),"",F202&amp;"-"&amp;RIGHT("00" &amp; SUBSTITUTE(LEFT(E202,2),"/",""),2))</f>
        <v>1744-09</v>
      </c>
      <c r="H202" s="6" t="s">
        <v>3588</v>
      </c>
      <c r="I202" s="6" t="str">
        <f>IFERROR(RIGHT(H202,LEN(H202)-FIND(",",H202)) &amp; " " &amp; LEFT(H202,1) &amp; LOWER(MID(H202,2, FIND(",",H202)-2)),"")</f>
        <v xml:space="preserve"> Michael  Wallis</v>
      </c>
      <c r="J202" s="6" t="str">
        <f>H202</f>
        <v xml:space="preserve">WALLIS, Michael </v>
      </c>
      <c r="K202" s="6" t="s">
        <v>3757</v>
      </c>
      <c r="L202" s="8" t="str">
        <f>RIGHT(K202,4)</f>
        <v>1747</v>
      </c>
      <c r="M202" s="146" t="str">
        <f>IF(ISBLANK(K202),"",L202&amp;"-"&amp;
IF(LEFT(K202,3)="Feb","02",
IF(LEFT(K202,3)="Mar","03",
IF(LEFT(K202,3)="Apr","04",
IF(LEFT(K202,3)="May","05",
IF(LEFT(K202,3)="Jun","06",
IF(LEFT(K202,3)="Jul","07",
IF(LEFT(K202,3)="Aug","08",
IF(LEFT(K202,3)="Sep","09",
IF(LEFT(K202,3)="Oct","10",
IF(LEFT(K202,3)="Nov","11",
IF(LEFT(K202,3)="Dec","12","01"))))))))))))</f>
        <v>1747-05</v>
      </c>
      <c r="N202" s="34" t="s">
        <v>3961</v>
      </c>
      <c r="O202" s="8" t="s">
        <v>3959</v>
      </c>
      <c r="P202" s="8" t="s">
        <v>136</v>
      </c>
      <c r="Q202" s="8">
        <v>25</v>
      </c>
      <c r="R202" s="6" t="s">
        <v>13273</v>
      </c>
      <c r="S202" s="34" t="s">
        <v>10783</v>
      </c>
      <c r="T202" s="34" t="str">
        <f>V202</f>
        <v>Curry Galls</v>
      </c>
      <c r="U202" s="34" t="s">
        <v>7851</v>
      </c>
      <c r="V202" s="35" t="s">
        <v>4267</v>
      </c>
      <c r="W202" s="35" t="s">
        <v>10780</v>
      </c>
      <c r="X202" s="34"/>
      <c r="Y202" s="26" t="str">
        <f>IFERROR(LEFT(J202, FIND(",",J202)-1),"")</f>
        <v>WALLIS</v>
      </c>
      <c r="Z202" s="24" t="s">
        <v>4493</v>
      </c>
      <c r="AA202" s="24" t="str">
        <f>IF(ISBLANK(E202),"","Surveyed "&amp;E202)  &amp; IF(ISBLANK(C202),"", " by " &amp;TRIM(D202)) &amp; IF(ISBLANK(E202),"","; ") &amp; IF(ISBLANK(K202),"","Patented in " &amp; K202)  &amp; IF(ISBLANK(H202),"", " by " &amp; TRIM(I202)) &amp; IF(ISBLANK(Q202),"",IF(Q202=0,""," for " &amp; Q202 &amp; " acres")) &amp; IF(ISBLANK(S202),""," repatented as " &amp; S202) &amp; IF(ISBLANK(R202),"", "; " &amp; R202) &amp; IF(ISBLANK(X202),"", ".  " &amp; X202&amp;".")</f>
        <v>Surveyed 9/10/1744 by William Cromwell; Patented in May 1747 by Michael Wallis for 25 acres repatented as Curry Galls - Resurveyed; "near the head of the Middle Branch of Patuxent River".."on the north side of a branch called Mewshaw's Branch"</v>
      </c>
      <c r="AB202" s="52" t="str">
        <f>IF(IFERROR(FIND("-",A202),0)=0,SUBSTITUTE(A202,"'",""),SUBSTITUTE(LEFT(A202,FIND("-",A202)-2),"'",""))</f>
        <v>CURRY GALLS</v>
      </c>
      <c r="AC202" s="55" t="str">
        <f>SUBSTITUTE(A202,"'","")</f>
        <v>CURRY GALLS</v>
      </c>
      <c r="AD202" s="52" t="str">
        <f>IFERROR(VLOOKUP(A202,MapGrantsTbl[], 5, FALSE),"")</f>
        <v>1744</v>
      </c>
      <c r="AE202" s="52" t="str">
        <f>IF(L202=AD202,"Y", IF(LEFT(AD202,1)&lt;&gt;"1","","N"))</f>
        <v>N</v>
      </c>
      <c r="AF202" s="52" t="str">
        <f>IFERROR(VLOOKUP(A202,MapGrantsTbl[], 3, FALSE),"")</f>
        <v>Surveyed 9/10/1744 by William Cromwell; Patented in May 1747 by Michael Wallis for 25 acres repatented as Curry Galls - Resurveyed; "near the head of the Middle Branch of Patuxent River".."on the north side of a branch called Mewshaw's Branch"</v>
      </c>
      <c r="AG202" s="52" t="str">
        <f>IF(AA202=AF202,"Y", IF(LEN(LEFT(AF202,4))&lt;&gt;4,"","N"))</f>
        <v>Y</v>
      </c>
      <c r="AH202" s="52" t="s">
        <v>51</v>
      </c>
      <c r="AI202" s="52"/>
      <c r="AJ202" s="71"/>
      <c r="AK202" s="71"/>
      <c r="AL202" s="71"/>
      <c r="AM202" s="71">
        <f>IFERROR(VLOOKUP(A202,Platted[],2,FALSE),"")</f>
        <v>639</v>
      </c>
      <c r="AN202" s="52"/>
      <c r="AO202" s="52"/>
      <c r="AP202" s="52"/>
      <c r="AQ202" s="52" t="str">
        <f>IFERROR(VLOOKUP(A202,MapGrantsTbl[], 5, FALSE),"")</f>
        <v>1744</v>
      </c>
      <c r="AR202" s="52" t="str">
        <f>IF(L202=AQ202,"Y", IF(LEN(LEFT(AQ202,4))&lt;&gt;4,"","N"))</f>
        <v>N</v>
      </c>
      <c r="AS202" s="52" t="str">
        <f>IFERROR(VLOOKUP(A202,MapGrantsTbl[],3, FALSE),"")</f>
        <v>Surveyed 9/10/1744 by William Cromwell; Patented in May 1747 by Michael Wallis for 25 acres repatented as Curry Galls - Resurveyed; "near the head of the Middle Branch of Patuxent River".."on the north side of a branch called Mewshaw's Branch"</v>
      </c>
      <c r="AT202" s="52" t="str">
        <f>IF(AA202=AS202,"Y", IF(LEN(LEFT(AS202,4))&lt;&gt;4,"","N"))</f>
        <v>Y</v>
      </c>
      <c r="AU202" s="52" t="str">
        <f>IFERROR(VLOOKUP(A202,MapGrantsTbl[],5, FALSE),"")</f>
        <v>1744</v>
      </c>
      <c r="AV202" s="52" t="str">
        <f>IF(L202=AU202,"Y", IF(LEN(LEFT(AU202,4))&lt;&gt;4,"","N"))</f>
        <v>N</v>
      </c>
    </row>
    <row r="203" spans="1:48" ht="57.6" x14ac:dyDescent="0.55000000000000004">
      <c r="A203" s="120" t="s">
        <v>10781</v>
      </c>
      <c r="B203" s="124" t="str">
        <f>IFERROR(VLOOKUP(A203,MapGrantsTbl[Short Name], 1, FALSE),IFERROR(VLOOKUP(A203,MapGrantsTbl[Other Map Grant Name],1,FALSE),""))</f>
        <v/>
      </c>
      <c r="C203" s="125" t="s">
        <v>4919</v>
      </c>
      <c r="D203" s="125" t="str">
        <f>IF(ISBLANK(C203),"",IFERROR(RIGHT(C203,LEN(C203)-FIND(",",C203)) &amp; " " &amp; LEFT(C203,1) &amp; LOWER(MID(C203,2, FIND(",",C203)-2)),""))</f>
        <v xml:space="preserve"> Richard Shipley</v>
      </c>
      <c r="E203" s="126" t="s">
        <v>11976</v>
      </c>
      <c r="F203" s="126" t="str">
        <f>RIGHT(E203,4)</f>
        <v>1751</v>
      </c>
      <c r="G203" s="126" t="str">
        <f>IF(ISBLANK(E203),"",F203&amp;"-"&amp;RIGHT("00" &amp; SUBSTITUTE(LEFT(E203,2),"/",""),2))</f>
        <v>1751-05</v>
      </c>
      <c r="H203" s="125" t="s">
        <v>3588</v>
      </c>
      <c r="I203" s="125" t="str">
        <f>IFERROR(RIGHT(H203,LEN(H203)-FIND(",",H203)) &amp; " " &amp; LEFT(H203,1) &amp; LOWER(MID(H203,2, FIND(",",H203)-2)),"")</f>
        <v xml:space="preserve"> Michael  Wallis</v>
      </c>
      <c r="J203" s="124" t="str">
        <f>H203</f>
        <v xml:space="preserve">WALLIS, Michael </v>
      </c>
      <c r="K203" s="125" t="s">
        <v>3826</v>
      </c>
      <c r="L203" s="119" t="str">
        <f>RIGHT(K203,4)</f>
        <v>1753</v>
      </c>
      <c r="M203" s="145" t="str">
        <f>IF(ISBLANK(K203),"",L203&amp;"-"&amp;
IF(LEFT(K203,3)="Feb","02",
IF(LEFT(K203,3)="Mar","03",
IF(LEFT(K203,3)="Apr","04",
IF(LEFT(K203,3)="May","05",
IF(LEFT(K203,3)="Jun","06",
IF(LEFT(K203,3)="Jul","07",
IF(LEFT(K203,3)="Aug","08",
IF(LEFT(K203,3)="Sep","09",
IF(LEFT(K203,3)="Oct","10",
IF(LEFT(K203,3)="Nov","11",
IF(LEFT(K203,3)="Dec","12","01"))))))))))))</f>
        <v>1753-08</v>
      </c>
      <c r="N203" s="122" t="s">
        <v>3961</v>
      </c>
      <c r="O203" s="120" t="s">
        <v>3959</v>
      </c>
      <c r="P203" s="120" t="s">
        <v>3970</v>
      </c>
      <c r="Q203" s="120">
        <v>289</v>
      </c>
      <c r="R203" s="125" t="s">
        <v>10782</v>
      </c>
      <c r="S203" s="123" t="s">
        <v>10784</v>
      </c>
      <c r="T203" s="122" t="s">
        <v>4267</v>
      </c>
      <c r="U203" s="44"/>
      <c r="V203" s="35" t="s">
        <v>10783</v>
      </c>
      <c r="W203" s="35" t="s">
        <v>11711</v>
      </c>
      <c r="X203" s="35"/>
      <c r="Y203" s="122" t="str">
        <f>IFERROR(LEFT(J203, FIND(",",J203)-1),"")</f>
        <v>WALLIS</v>
      </c>
      <c r="Z203" s="122"/>
      <c r="AA203" s="122" t="str">
        <f>IF(ISBLANK(E203),"","Surveyed "&amp;E203)  &amp; IF(ISBLANK(C203),"", " by " &amp;TRIM(D203)) &amp; IF(ISBLANK(E203),"","; ") &amp; IF(ISBLANK(K203),"","Patented in " &amp; K203)  &amp; IF(ISBLANK(H203),"", " by " &amp; TRIM(I203)) &amp; IF(ISBLANK(Q203),"",IF(Q203=0,""," for " &amp; Q203 &amp; " acres")) &amp; IF(ISBLANK(S203),""," repatented as " &amp; S203) &amp; IF(ISBLANK(R203),"", "; " &amp; R203) &amp; IF(ISBLANK(X203),"", ".  " &amp; X203&amp;".")</f>
        <v>Surveyed 5/9/1751 by Richard Shipley; Patented in Aug 1753 by Michael Wallis for 289 acres repatented as Justice Required; Resurvey of Curry Galls referenced by survey of Justice Required but not found on MSA site</v>
      </c>
      <c r="AB203" s="122" t="str">
        <f>IF(IFERROR(FIND("-",A203),0)=0,SUBSTITUTE(A203,"'",""),SUBSTITUTE(LEFT(A203,FIND("-",A203)-2),"'",""))</f>
        <v>CURRY GALLS</v>
      </c>
      <c r="AC203" s="122" t="str">
        <f>SUBSTITUTE(A203,"'","")</f>
        <v>CURRY GALLS - Resurveyed</v>
      </c>
      <c r="AD203" s="122" t="str">
        <f>IFERROR(VLOOKUP(A203,MapGrantsTbl[], 5, FALSE),"")</f>
        <v/>
      </c>
      <c r="AE203" s="122" t="str">
        <f>IF(L203=AD203,"Y", IF(LEFT(AD203,1)&lt;&gt;"1","","N"))</f>
        <v/>
      </c>
      <c r="AF203" s="122" t="str">
        <f>IFERROR(VLOOKUP(A203,MapGrantsTbl[], 3, FALSE),"")</f>
        <v/>
      </c>
      <c r="AG203" s="122" t="str">
        <f>IF(AA203=AF203,"Y", IF(LEN(LEFT(AF203,4))&lt;&gt;4,"","N"))</f>
        <v/>
      </c>
      <c r="AH203" s="122" t="s">
        <v>51</v>
      </c>
      <c r="AI203" s="122"/>
      <c r="AJ203" s="122"/>
      <c r="AK203" s="122"/>
      <c r="AL203" s="122"/>
      <c r="AM203" s="122">
        <f>IFERROR(VLOOKUP(A203,Platted[],2,FALSE),"")</f>
        <v>260</v>
      </c>
      <c r="AN203" s="122"/>
      <c r="AO203" s="122"/>
      <c r="AP203" s="122"/>
      <c r="AQ203" s="122" t="str">
        <f>IFERROR(VLOOKUP(A203,MapGrantsTbl[], 5, FALSE),"")</f>
        <v/>
      </c>
      <c r="AR203" s="122" t="str">
        <f>IF(L203=AQ203,"Y", IF(LEN(LEFT(AQ203,4))&lt;&gt;4,"","N"))</f>
        <v/>
      </c>
      <c r="AS203" s="52" t="str">
        <f>IFERROR(VLOOKUP(A203,MapGrantsTbl[],3, FALSE),"")</f>
        <v/>
      </c>
      <c r="AT203" s="52" t="str">
        <f>IF(AA203=AS203,"Y", IF(LEN(LEFT(AS203,4))&lt;&gt;4,"","N"))</f>
        <v/>
      </c>
      <c r="AU203" s="52" t="str">
        <f>IFERROR(VLOOKUP(A203,MapGrantsTbl[],5, FALSE),"")</f>
        <v/>
      </c>
      <c r="AV203" s="52" t="str">
        <f>IF(L203=AU203,"Y", IF(LEN(LEFT(AU203,4))&lt;&gt;4,"","N"))</f>
        <v/>
      </c>
    </row>
    <row r="204" spans="1:48" ht="72" x14ac:dyDescent="0.55000000000000004">
      <c r="A204" s="43" t="s">
        <v>8536</v>
      </c>
      <c r="B204" s="47" t="str">
        <f>IFERROR(VLOOKUP(A204,MapGrantsTbl[Short Name], 1, FALSE),IFERROR(VLOOKUP(A204,MapGrantsTbl[Other Map Grant Name],1,FALSE),""))</f>
        <v/>
      </c>
      <c r="C204" s="46"/>
      <c r="D204" s="46" t="str">
        <f>IF(ISBLANK(C204),"",IFERROR(RIGHT(C204,LEN(C204)-FIND(",",C204)) &amp; " " &amp; LEFT(C204,1) &amp; LOWER(MID(C204,2, FIND(",",C204)-2)),""))</f>
        <v/>
      </c>
      <c r="E204" s="82"/>
      <c r="F204" s="82" t="str">
        <f>RIGHT(E204,4)</f>
        <v/>
      </c>
      <c r="G204" s="82" t="str">
        <f>IF(ISBLANK(E204),"",F204&amp;"-"&amp;RIGHT("00" &amp; SUBSTITUTE(LEFT(E204,2),"/",""),2))</f>
        <v/>
      </c>
      <c r="H204" s="46" t="s">
        <v>7332</v>
      </c>
      <c r="I204" s="46" t="str">
        <f>IFERROR(RIGHT(H204,LEN(H204)-FIND(",",H204)) &amp; " " &amp; LEFT(H204,1) &amp; LOWER(MID(H204,2, FIND(",",H204)-2)),"")</f>
        <v xml:space="preserve"> Michael Cusack</v>
      </c>
      <c r="J204" s="47" t="str">
        <f>H204</f>
        <v>CUSACK, Michael</v>
      </c>
      <c r="K204" s="46" t="s">
        <v>7331</v>
      </c>
      <c r="L204" s="42" t="str">
        <f>RIGHT(K204,4)</f>
        <v>1685</v>
      </c>
      <c r="M204" s="143" t="str">
        <f>IF(ISBLANK(K204),"",L204&amp;"-"&amp;
IF(LEFT(K204,3)="Feb","02",
IF(LEFT(K204,3)="Mar","03",
IF(LEFT(K204,3)="Apr","04",
IF(LEFT(K204,3)="May","05",
IF(LEFT(K204,3)="Jun","06",
IF(LEFT(K204,3)="Jul","07",
IF(LEFT(K204,3)="Aug","08",
IF(LEFT(K204,3)="Sep","09",
IF(LEFT(K204,3)="Oct","10",
IF(LEFT(K204,3)="Nov","11",
IF(LEFT(K204,3)="Dec","12","01"))))))))))))</f>
        <v>1685-05</v>
      </c>
      <c r="N204" s="44" t="s">
        <v>5668</v>
      </c>
      <c r="O204" s="43" t="s">
        <v>3961</v>
      </c>
      <c r="P204" s="43" t="s">
        <v>136</v>
      </c>
      <c r="Q204" s="43">
        <v>596</v>
      </c>
      <c r="R204" s="46" t="s">
        <v>7333</v>
      </c>
      <c r="S204" s="44"/>
      <c r="T204" s="45" t="str">
        <f>V204</f>
        <v>no survey found; MSA S1582-2744; Settlers of MD</v>
      </c>
      <c r="U204" s="44"/>
      <c r="V204" s="34" t="s">
        <v>11219</v>
      </c>
      <c r="W204" s="44"/>
      <c r="X204" s="34"/>
      <c r="Y204" s="45" t="str">
        <f>IFERROR(LEFT(J204, FIND(",",J204)-1),"")</f>
        <v>CUSACK</v>
      </c>
      <c r="Z204" s="45"/>
      <c r="AA204" s="45" t="str">
        <f>IF(ISBLANK(E204),"","Surveyed "&amp;E204)  &amp; IF(ISBLANK(C204),"", " by " &amp;TRIM(D204)) &amp; IF(ISBLANK(E204),"","; ") &amp; IF(ISBLANK(K204),"","Patented in " &amp; K204)  &amp; IF(ISBLANK(H204),"", " by " &amp; TRIM(I204)) &amp; IF(ISBLANK(Q204),"",IF(Q204=0,""," for " &amp; Q204 &amp; " acres")) &amp; IF(ISBLANK(S204),""," repatented as " &amp; S204) &amp; IF(ISBLANK(R204),"", "; " &amp; R204) &amp; IF(ISBLANK(X204),"", ".  " &amp; X204&amp;".")</f>
        <v>Patented in May 1685 by Michael Cusack for 596 acres; "on the south side of Patapsco River formerly in Baltimore but then in AA cty" according to Dr. Carroll's petition in the Hanover folder, Cusack died without heirs so it became escheat land</v>
      </c>
      <c r="AB204" s="45" t="str">
        <f>IF(IFERROR(FIND("-",A204),0)=0,SUBSTITUTE(A204,"'",""),SUBSTITUTE(LEFT(A204,FIND("-",A204)-2),"'",""))</f>
        <v>CUSACKS FOREST</v>
      </c>
      <c r="AC204" s="45" t="str">
        <f>SUBSTITUTE(A204,"'","")</f>
        <v>CUSACKS FOREST</v>
      </c>
      <c r="AD204" s="45" t="str">
        <f>IFERROR(VLOOKUP(A204,MapGrantsTbl[], 5, FALSE),"")</f>
        <v/>
      </c>
      <c r="AE204" s="45" t="str">
        <f>IF(L204=AD204,"Y", IF(LEFT(AD204,1)&lt;&gt;"1","","N"))</f>
        <v/>
      </c>
      <c r="AF204" s="45" t="str">
        <f>IFERROR(VLOOKUP(A204,MapGrantsTbl[], 3, FALSE),"")</f>
        <v/>
      </c>
      <c r="AG204" s="45" t="str">
        <f>IF(AA204=AF204,"Y", IF(LEN(LEFT(AF204,4))&lt;&gt;4,"","N"))</f>
        <v/>
      </c>
      <c r="AH204" s="45"/>
      <c r="AI204" s="45"/>
      <c r="AJ204" s="71"/>
      <c r="AK204" s="71"/>
      <c r="AL204" s="71"/>
      <c r="AM204" s="71" t="str">
        <f>IFERROR(VLOOKUP(A204,Platted[],2,FALSE),"")</f>
        <v/>
      </c>
      <c r="AN204" s="52"/>
      <c r="AO204" s="52"/>
      <c r="AP204" s="52"/>
      <c r="AQ204" s="52" t="str">
        <f>IFERROR(VLOOKUP(A204,MapGrantsTbl[], 5, FALSE),"")</f>
        <v/>
      </c>
      <c r="AR204" s="52" t="str">
        <f>IF(L204=AQ204,"Y", IF(LEN(LEFT(AQ204,4))&lt;&gt;4,"","N"))</f>
        <v/>
      </c>
      <c r="AS204" s="52" t="str">
        <f>IFERROR(VLOOKUP(A204,MapGrantsTbl[],3, FALSE),"")</f>
        <v/>
      </c>
      <c r="AT204" s="52" t="str">
        <f>IF(AA204=AS204,"Y", IF(LEN(LEFT(AS204,4))&lt;&gt;4,"","N"))</f>
        <v/>
      </c>
      <c r="AU204" s="52" t="str">
        <f>IFERROR(VLOOKUP(A204,MapGrantsTbl[],5, FALSE),"")</f>
        <v/>
      </c>
      <c r="AV204" s="52" t="str">
        <f>IF(L204=AU204,"Y", IF(LEN(LEFT(AU204,4))&lt;&gt;4,"","N"))</f>
        <v/>
      </c>
    </row>
    <row r="205" spans="1:48" ht="86.4" x14ac:dyDescent="0.55000000000000004">
      <c r="A205" s="43" t="s">
        <v>6793</v>
      </c>
      <c r="B205" s="47" t="str">
        <f>IFERROR(VLOOKUP(A205,MapGrantsTbl[Short Name], 1, FALSE),IFERROR(VLOOKUP(A205,MapGrantsTbl[Other Map Grant Name],1,FALSE),""))</f>
        <v>DARBYS DESIRE</v>
      </c>
      <c r="C205" s="46" t="s">
        <v>4916</v>
      </c>
      <c r="D205" s="46" t="str">
        <f>IF(ISBLANK(C205),"",IFERROR(RIGHT(C205,LEN(C205)-FIND(",",C205)) &amp; " " &amp; LEFT(C205,1) &amp; LOWER(MID(C205,2, FIND(",",C205)-2)),""))</f>
        <v xml:space="preserve"> William Cromwell</v>
      </c>
      <c r="E205" s="81" t="s">
        <v>11466</v>
      </c>
      <c r="F205" s="82" t="str">
        <f>RIGHT(E205,4)</f>
        <v>1736</v>
      </c>
      <c r="G205" s="82" t="str">
        <f>IF(ISBLANK(E205),"",F205&amp;"-"&amp;RIGHT("00" &amp; SUBSTITUTE(LEFT(E205,2),"/",""),2))</f>
        <v>1736-10</v>
      </c>
      <c r="H205" s="46" t="s">
        <v>6794</v>
      </c>
      <c r="I205" s="46" t="str">
        <f>IFERROR(RIGHT(H205,LEN(H205)-FIND(",",H205)) &amp; " " &amp; LEFT(H205,1) &amp; LOWER(MID(H205,2, FIND(",",H205)-2)),"")</f>
        <v xml:space="preserve"> Josias Darby</v>
      </c>
      <c r="J205" s="47" t="str">
        <f>H205</f>
        <v>DARBY, Josias</v>
      </c>
      <c r="K205" s="46" t="s">
        <v>3833</v>
      </c>
      <c r="L205" s="42" t="str">
        <f>RIGHT(K205,4)</f>
        <v>1739</v>
      </c>
      <c r="M205" s="143" t="str">
        <f>IF(ISBLANK(K205),"",L205&amp;"-"&amp;
IF(LEFT(K205,3)="Feb","02",
IF(LEFT(K205,3)="Mar","03",
IF(LEFT(K205,3)="Apr","04",
IF(LEFT(K205,3)="May","05",
IF(LEFT(K205,3)="Jun","06",
IF(LEFT(K205,3)="Jul","07",
IF(LEFT(K205,3)="Aug","08",
IF(LEFT(K205,3)="Sep","09",
IF(LEFT(K205,3)="Oct","10",
IF(LEFT(K205,3)="Nov","11",
IF(LEFT(K205,3)="Dec","12","01"))))))))))))</f>
        <v>1739-08</v>
      </c>
      <c r="N205" s="44" t="s">
        <v>3961</v>
      </c>
      <c r="O205" s="43" t="s">
        <v>3959</v>
      </c>
      <c r="P205" s="43" t="s">
        <v>136</v>
      </c>
      <c r="Q205" s="43">
        <v>50</v>
      </c>
      <c r="R205" s="6" t="s">
        <v>11468</v>
      </c>
      <c r="S205" s="44"/>
      <c r="T205" s="45" t="str">
        <f>V205</f>
        <v>Darbys Desire</v>
      </c>
      <c r="U205" s="44"/>
      <c r="V205" s="35" t="s">
        <v>6795</v>
      </c>
      <c r="W205" s="35" t="s">
        <v>11467</v>
      </c>
      <c r="X205" s="34"/>
      <c r="Y205" s="45" t="str">
        <f>IFERROR(LEFT(J205, FIND(",",J205)-1),"")</f>
        <v>DARBY</v>
      </c>
      <c r="Z205" s="45"/>
      <c r="AA205" s="45" t="str">
        <f>IF(ISBLANK(E205),"","Surveyed "&amp;E205)  &amp; IF(ISBLANK(C205),"", " by " &amp;TRIM(D205)) &amp; IF(ISBLANK(E205),"","; ") &amp; IF(ISBLANK(K205),"","Patented in " &amp; K205)  &amp; IF(ISBLANK(H205),"", " by " &amp; TRIM(I205)) &amp; IF(ISBLANK(Q205),"",IF(Q205=0,""," for " &amp; Q205 &amp; " acres")) &amp; IF(ISBLANK(S205),""," repatented as " &amp; S205) &amp; IF(ISBLANK(R205),"", "; " &amp; R205) &amp; IF(ISBLANK(X205),"", ".  " &amp; X205&amp;".")</f>
        <v>Surveyed 10/20/1736 by William Cromwell; Patented in Aug 1739 by Josias Darby for 50 acres; "in the fork of Patuxent River next adjoyning to a tract of land called Hammond and Gest [Geist] Beginning at a bounded white oak standing in the north thirteen degree east line of the land" and running northeast from there</v>
      </c>
      <c r="AB205" s="45" t="str">
        <f>IF(IFERROR(FIND("-",A205),0)=0,SUBSTITUTE(A205,"'",""),SUBSTITUTE(LEFT(A205,FIND("-",A205)-2),"'",""))</f>
        <v>DARBYS DESIRE</v>
      </c>
      <c r="AC205" s="45" t="str">
        <f>SUBSTITUTE(A205,"'","")</f>
        <v>DARBYS DESIRE</v>
      </c>
      <c r="AD205" s="52" t="str">
        <f>IFERROR(VLOOKUP(A205,MapGrantsTbl[], 5, FALSE),"")</f>
        <v>1736</v>
      </c>
      <c r="AE205" s="52" t="str">
        <f>IF(L205=AD205,"Y", IF(LEFT(AD205,1)&lt;&gt;"1","","N"))</f>
        <v>N</v>
      </c>
      <c r="AF205" s="52" t="str">
        <f>IFERROR(VLOOKUP(A205,MapGrantsTbl[], 3, FALSE),"")</f>
        <v>Surveyed 10/20/1736 by William Cromwell; Patented in Aug 1739 by Josias Darby for 50 acres; "in the fork of Patuxent River next adjoyning to a tract of land called Hammond and Gest [Geist] Beginning at a bounded white oak standing in the north thirteen degree east line of the land" and running northeast from there</v>
      </c>
      <c r="AG205" s="52" t="str">
        <f>IF(AA205=AF205,"Y", IF(LEN(LEFT(AF205,4))&lt;&gt;4,"","N"))</f>
        <v>Y</v>
      </c>
      <c r="AH205" s="52" t="s">
        <v>36</v>
      </c>
      <c r="AI205" s="52"/>
      <c r="AJ205" s="71"/>
      <c r="AK205" s="71"/>
      <c r="AL205" s="71"/>
      <c r="AM205" s="71">
        <f>IFERROR(VLOOKUP(A205,Platted[],2,FALSE),"")</f>
        <v>544</v>
      </c>
      <c r="AN205" s="52"/>
      <c r="AO205" s="52"/>
      <c r="AP205" s="52"/>
      <c r="AQ205" s="52" t="str">
        <f>IFERROR(VLOOKUP(A205,MapGrantsTbl[], 5, FALSE),"")</f>
        <v>1736</v>
      </c>
      <c r="AR205" s="52" t="str">
        <f>IF(L205=AQ205,"Y", IF(LEN(LEFT(AQ205,4))&lt;&gt;4,"","N"))</f>
        <v>N</v>
      </c>
      <c r="AS205" s="52" t="str">
        <f>IFERROR(VLOOKUP(A205,MapGrantsTbl[],3, FALSE),"")</f>
        <v>Surveyed 10/20/1736 by William Cromwell; Patented in Aug 1739 by Josias Darby for 50 acres; "in the fork of Patuxent River next adjoyning to a tract of land called Hammond and Gest [Geist] Beginning at a bounded white oak standing in the north thirteen degree east line of the land" and running northeast from there</v>
      </c>
      <c r="AT205" s="52" t="str">
        <f>IF(AA205=AS205,"Y", IF(LEN(LEFT(AS205,4))&lt;&gt;4,"","N"))</f>
        <v>Y</v>
      </c>
      <c r="AU205" s="52" t="str">
        <f>IFERROR(VLOOKUP(A205,MapGrantsTbl[],5, FALSE),"")</f>
        <v>1736</v>
      </c>
      <c r="AV205" s="52" t="str">
        <f>IF(L205=AU205,"Y", IF(LEN(LEFT(AU205,4))&lt;&gt;4,"","N"))</f>
        <v>N</v>
      </c>
    </row>
    <row r="206" spans="1:48" ht="43.2" x14ac:dyDescent="0.55000000000000004">
      <c r="A206" s="43" t="s">
        <v>8537</v>
      </c>
      <c r="B206" s="6" t="str">
        <f>IFERROR(VLOOKUP(A206,MapGrantsTbl[Short Name], 1, FALSE),IFERROR(VLOOKUP(A206,MapGrantsTbl[Other Map Grant Name],1,FALSE),""))</f>
        <v>DAVIS HILL</v>
      </c>
      <c r="C206" s="6" t="s">
        <v>4105</v>
      </c>
      <c r="D206" s="6" t="str">
        <f>IF(ISBLANK(C206),"",IFERROR(RIGHT(C206,LEN(C206)-FIND(",",C206)) &amp; " " &amp; LEFT(C206,1) &amp; LOWER(MID(C206,2, FIND(",",C206)-2)),""))</f>
        <v xml:space="preserve"> Henry Ridgely</v>
      </c>
      <c r="E206" s="81" t="s">
        <v>11187</v>
      </c>
      <c r="F206" s="81" t="str">
        <f>RIGHT(E206,4)</f>
        <v>1732</v>
      </c>
      <c r="G206" s="81" t="str">
        <f>IF(ISBLANK(E206),"",F206&amp;"-"&amp;RIGHT("00" &amp; SUBSTITUTE(LEFT(E206,2),"/",""),2))</f>
        <v>1732-03</v>
      </c>
      <c r="H206" s="6" t="s">
        <v>3589</v>
      </c>
      <c r="I206" s="6" t="str">
        <f>IFERROR(RIGHT(H206,LEN(H206)-FIND(",",H206)) &amp; " " &amp; LEFT(H206,1) &amp; LOWER(MID(H206,2, FIND(",",H206)-2)),"")</f>
        <v xml:space="preserve"> Thomas  Davis</v>
      </c>
      <c r="J206" s="6" t="str">
        <f>H206</f>
        <v xml:space="preserve">DAVIS, Thomas </v>
      </c>
      <c r="K206" s="6" t="s">
        <v>3758</v>
      </c>
      <c r="L206" s="8" t="str">
        <f>RIGHT(K206,4)</f>
        <v>1737</v>
      </c>
      <c r="M206" s="146" t="str">
        <f>IF(ISBLANK(K206),"",L206&amp;"-"&amp;
IF(LEFT(K206,3)="Feb","02",
IF(LEFT(K206,3)="Mar","03",
IF(LEFT(K206,3)="Apr","04",
IF(LEFT(K206,3)="May","05",
IF(LEFT(K206,3)="Jun","06",
IF(LEFT(K206,3)="Jul","07",
IF(LEFT(K206,3)="Aug","08",
IF(LEFT(K206,3)="Sep","09",
IF(LEFT(K206,3)="Oct","10",
IF(LEFT(K206,3)="Nov","11",
IF(LEFT(K206,3)="Dec","12","01"))))))))))))</f>
        <v>1737-11</v>
      </c>
      <c r="N206" s="34" t="s">
        <v>3961</v>
      </c>
      <c r="O206" s="8" t="s">
        <v>3959</v>
      </c>
      <c r="P206" s="8" t="s">
        <v>136</v>
      </c>
      <c r="Q206" s="8">
        <v>50</v>
      </c>
      <c r="R206" s="6" t="s">
        <v>5362</v>
      </c>
      <c r="S206" s="34"/>
      <c r="T206" s="34" t="str">
        <f>V206</f>
        <v>Davis Hill</v>
      </c>
      <c r="U206" s="34"/>
      <c r="V206" s="35" t="s">
        <v>8936</v>
      </c>
      <c r="W206" s="30" t="s">
        <v>11188</v>
      </c>
      <c r="X206" s="34"/>
      <c r="Y206" s="18" t="str">
        <f>IFERROR(LEFT(J206, FIND(",",J206)-1),"")</f>
        <v>DAVIS</v>
      </c>
      <c r="Z206" s="24" t="s">
        <v>4494</v>
      </c>
      <c r="AA206" s="24" t="str">
        <f>IF(ISBLANK(E206),"","Surveyed "&amp;E206)  &amp; IF(ISBLANK(C206),"", " by " &amp;TRIM(D206)) &amp; IF(ISBLANK(E206),"","; ") &amp; IF(ISBLANK(K206),"","Patented in " &amp; K206)  &amp; IF(ISBLANK(H206),"", " by " &amp; TRIM(I206)) &amp; IF(ISBLANK(Q206),"",IF(Q206=0,""," for " &amp; Q206 &amp; " acres")) &amp; IF(ISBLANK(S206),""," repatented as " &amp; S206) &amp; IF(ISBLANK(R206),"", "; " &amp; R206) &amp; IF(ISBLANK(X206),"", ".  " &amp; X206&amp;".")</f>
        <v>Surveyed 3/3/1732 by Henry Ridgely; Patented in Nov 1737 by Thomas Davis for 50 acres; "in the Great Fork of Patuxent River"</v>
      </c>
      <c r="AB206" s="52" t="str">
        <f>IF(IFERROR(FIND("-",A206),0)=0,SUBSTITUTE(A206,"'",""),SUBSTITUTE(LEFT(A206,FIND("-",A206)-2),"'",""))</f>
        <v>DAVIS HILL</v>
      </c>
      <c r="AC206" s="55" t="str">
        <f>SUBSTITUTE(A206,"'","")</f>
        <v>DAVIS HILL</v>
      </c>
      <c r="AD206" s="52" t="str">
        <f>IFERROR(VLOOKUP(A206,MapGrantsTbl[], 5, FALSE),"")</f>
        <v>1732</v>
      </c>
      <c r="AE206" s="52" t="str">
        <f>IF(L206=AD206,"Y", IF(LEFT(AD206,1)&lt;&gt;"1","","N"))</f>
        <v>N</v>
      </c>
      <c r="AF206" s="52" t="str">
        <f>IFERROR(VLOOKUP(A206,MapGrantsTbl[], 3, FALSE),"")</f>
        <v>Surveyed 3/3/1732 by Henry Ridgely; Patented in Nov 1737 by Thomas Davis for 50 acres; "in the Great Fork of Patuxent River"</v>
      </c>
      <c r="AG206" s="52" t="str">
        <f>IF(AA206=AF206,"Y", IF(LEN(LEFT(AF206,4))&lt;&gt;4,"","N"))</f>
        <v>Y</v>
      </c>
      <c r="AH206" s="52" t="s">
        <v>212</v>
      </c>
      <c r="AI206" s="52"/>
      <c r="AJ206" s="71"/>
      <c r="AK206" s="71"/>
      <c r="AL206" s="71"/>
      <c r="AM206" s="71">
        <f>IFERROR(VLOOKUP(A206,Platted[],2,FALSE),"")</f>
        <v>558</v>
      </c>
      <c r="AN206" s="52"/>
      <c r="AO206" s="52"/>
      <c r="AP206" s="52"/>
      <c r="AQ206" s="52" t="str">
        <f>IFERROR(VLOOKUP(A206,MapGrantsTbl[], 5, FALSE),"")</f>
        <v>1732</v>
      </c>
      <c r="AR206" s="52" t="str">
        <f>IF(L206=AQ206,"Y", IF(LEN(LEFT(AQ206,4))&lt;&gt;4,"","N"))</f>
        <v>N</v>
      </c>
      <c r="AS206" s="52" t="str">
        <f>IFERROR(VLOOKUP(A206,MapGrantsTbl[],3, FALSE),"")</f>
        <v>Surveyed 3/3/1732 by Henry Ridgely; Patented in Nov 1737 by Thomas Davis for 50 acres; "in the Great Fork of Patuxent River"</v>
      </c>
      <c r="AT206" s="52" t="str">
        <f>IF(AA206=AS206,"Y", IF(LEN(LEFT(AS206,4))&lt;&gt;4,"","N"))</f>
        <v>Y</v>
      </c>
      <c r="AU206" s="52" t="str">
        <f>IFERROR(VLOOKUP(A206,MapGrantsTbl[],5, FALSE),"")</f>
        <v>1732</v>
      </c>
      <c r="AV206" s="52" t="str">
        <f>IF(L206=AU206,"Y", IF(LEN(LEFT(AU206,4))&lt;&gt;4,"","N"))</f>
        <v>N</v>
      </c>
    </row>
    <row r="207" spans="1:48" ht="43.2" x14ac:dyDescent="0.55000000000000004">
      <c r="A207" s="43" t="s">
        <v>8538</v>
      </c>
      <c r="B207" s="13" t="str">
        <f>IFERROR(VLOOKUP(A207,MapGrantsTbl[Short Name], 1, FALSE),IFERROR(VLOOKUP(A207,MapGrantsTbl[Other Map Grant Name],1,FALSE),""))</f>
        <v>DAVIS PASTURE</v>
      </c>
      <c r="C207" s="13"/>
      <c r="D207" s="13" t="str">
        <f>IF(ISBLANK(C207),"",IFERROR(RIGHT(C207,LEN(C207)-FIND(",",C207)) &amp; " " &amp; LEFT(C207,1) &amp; LOWER(MID(C207,2, FIND(",",C207)-2)),""))</f>
        <v/>
      </c>
      <c r="E207" s="83"/>
      <c r="F207" s="83" t="str">
        <f>RIGHT(E207,4)</f>
        <v/>
      </c>
      <c r="G207" s="83" t="str">
        <f>IF(ISBLANK(E207),"",F207&amp;"-"&amp;RIGHT("00" &amp; SUBSTITUTE(LEFT(E207,2),"/",""),2))</f>
        <v/>
      </c>
      <c r="H207" s="6" t="s">
        <v>5946</v>
      </c>
      <c r="I207" s="6" t="str">
        <f>IFERROR(RIGHT(H207,LEN(H207)-FIND(",",H207)) &amp; " " &amp; LEFT(H207,1) &amp; LOWER(MID(H207,2, FIND(",",H207)-2)),"")</f>
        <v xml:space="preserve"> Isaac Davis</v>
      </c>
      <c r="J207" s="13" t="str">
        <f>H207</f>
        <v>DAVIS, Isaac</v>
      </c>
      <c r="K207" s="6" t="s">
        <v>5218</v>
      </c>
      <c r="L207" s="15" t="str">
        <f>RIGHT(K207,4)</f>
        <v>1700</v>
      </c>
      <c r="M207" s="147" t="str">
        <f>IF(ISBLANK(K207),"",L207&amp;"-"&amp;
IF(LEFT(K207,3)="Feb","02",
IF(LEFT(K207,3)="Mar","03",
IF(LEFT(K207,3)="Apr","04",
IF(LEFT(K207,3)="May","05",
IF(LEFT(K207,3)="Jun","06",
IF(LEFT(K207,3)="Jul","07",
IF(LEFT(K207,3)="Aug","08",
IF(LEFT(K207,3)="Sep","09",
IF(LEFT(K207,3)="Oct","10",
IF(LEFT(K207,3)="Nov","11",
IF(LEFT(K207,3)="Dec","12","01"))))))))))))</f>
        <v>1700-06</v>
      </c>
      <c r="N207" s="34" t="s">
        <v>5668</v>
      </c>
      <c r="O207" s="10" t="s">
        <v>3959</v>
      </c>
      <c r="P207" s="8" t="s">
        <v>136</v>
      </c>
      <c r="Q207" s="8">
        <v>200</v>
      </c>
      <c r="R207" s="13"/>
      <c r="S207" s="26"/>
      <c r="T207" s="34" t="s">
        <v>8835</v>
      </c>
      <c r="U207" s="26"/>
      <c r="V207" s="34" t="s">
        <v>5947</v>
      </c>
      <c r="W207" s="34"/>
      <c r="X207" s="34"/>
      <c r="Y207" s="18" t="str">
        <f>IFERROR(LEFT(J207, FIND(",",J207)-1),"")</f>
        <v>DAVIS</v>
      </c>
      <c r="Z207" s="24" t="s">
        <v>2585</v>
      </c>
      <c r="AA207" s="24" t="str">
        <f>IF(ISBLANK(E207),"","Surveyed "&amp;E207)  &amp; IF(ISBLANK(C207),"", " by " &amp;TRIM(D207)) &amp; IF(ISBLANK(E207),"","; ") &amp; IF(ISBLANK(K207),"","Patented in " &amp; K207)  &amp; IF(ISBLANK(H207),"", " by " &amp; TRIM(I207)) &amp; IF(ISBLANK(Q207),"",IF(Q207=0,""," for " &amp; Q207 &amp; " acres")) &amp; IF(ISBLANK(S207),""," repatented as " &amp; S207) &amp; IF(ISBLANK(R207),"", "; " &amp; R207) &amp; IF(ISBLANK(X207),"", ".  " &amp; X207&amp;".")</f>
        <v>Patented in Jun 1700 by Isaac Davis for 200 acres</v>
      </c>
      <c r="AB207" s="52" t="str">
        <f>IF(IFERROR(FIND("-",A207),0)=0,SUBSTITUTE(A207,"'",""),SUBSTITUTE(LEFT(A207,FIND("-",A207)-2),"'",""))</f>
        <v>DAVIS PASTURE</v>
      </c>
      <c r="AC207" s="55" t="str">
        <f>SUBSTITUTE(A207,"'","")</f>
        <v>DAVIS PASTURE</v>
      </c>
      <c r="AD207" s="52" t="str">
        <f>IFERROR(VLOOKUP(A207,MapGrantsTbl[], 5, FALSE),"")</f>
        <v>1700</v>
      </c>
      <c r="AE207" s="52" t="str">
        <f>IF(L207=AD207,"Y", IF(LEFT(AD207,1)&lt;&gt;"1","","N"))</f>
        <v>Y</v>
      </c>
      <c r="AF207" s="52" t="str">
        <f>IFERROR(VLOOKUP(A207,MapGrantsTbl[], 3, FALSE),"")</f>
        <v>Patented in Jun 1700 by Isaac Davis for 200 acres</v>
      </c>
      <c r="AG207" s="52" t="str">
        <f>IF(AA207=AF207,"Y", IF(LEN(LEFT(AF207,4))&lt;&gt;4,"","N"))</f>
        <v>Y</v>
      </c>
      <c r="AH207" s="52" t="s">
        <v>333</v>
      </c>
      <c r="AI207" s="52"/>
      <c r="AJ207" s="71"/>
      <c r="AK207" s="71"/>
      <c r="AL207" s="71"/>
      <c r="AM207" s="71" t="str">
        <f>IFERROR(VLOOKUP(A207,Platted[],2,FALSE),"")</f>
        <v/>
      </c>
      <c r="AN207" s="52"/>
      <c r="AO207" s="52"/>
      <c r="AP207" s="52"/>
      <c r="AQ207" s="52" t="str">
        <f>IFERROR(VLOOKUP(A207,MapGrantsTbl[], 5, FALSE),"")</f>
        <v>1700</v>
      </c>
      <c r="AR207" s="52" t="str">
        <f>IF(L207=AQ207,"Y", IF(LEN(LEFT(AQ207,4))&lt;&gt;4,"","N"))</f>
        <v>Y</v>
      </c>
      <c r="AS207" s="52" t="str">
        <f>IFERROR(VLOOKUP(A207,MapGrantsTbl[],3, FALSE),"")</f>
        <v>Patented in Jun 1700 by Isaac Davis for 200 acres</v>
      </c>
      <c r="AT207" s="52" t="str">
        <f>IF(AA207=AS207,"Y", IF(LEN(LEFT(AS207,4))&lt;&gt;4,"","N"))</f>
        <v>Y</v>
      </c>
      <c r="AU207" s="52" t="str">
        <f>IFERROR(VLOOKUP(A207,MapGrantsTbl[],5, FALSE),"")</f>
        <v>1700</v>
      </c>
      <c r="AV207" s="52" t="str">
        <f>IF(L207=AU207,"Y", IF(LEN(LEFT(AU207,4))&lt;&gt;4,"","N"))</f>
        <v>Y</v>
      </c>
    </row>
    <row r="208" spans="1:48" ht="57.6" x14ac:dyDescent="0.55000000000000004">
      <c r="A208" s="43" t="s">
        <v>8539</v>
      </c>
      <c r="B208" s="6" t="str">
        <f>IFERROR(VLOOKUP(A208,MapGrantsTbl[Short Name], 1, FALSE),IFERROR(VLOOKUP(A208,MapGrantsTbl[Other Map Grant Name],1,FALSE),""))</f>
        <v>DAVIS PURCHASE</v>
      </c>
      <c r="C208" s="6" t="s">
        <v>4916</v>
      </c>
      <c r="D208" s="6" t="str">
        <f>IF(ISBLANK(C208),"",IFERROR(RIGHT(C208,LEN(C208)-FIND(",",C208)) &amp; " " &amp; LEFT(C208,1) &amp; LOWER(MID(C208,2, FIND(",",C208)-2)),""))</f>
        <v xml:space="preserve"> William Cromwell</v>
      </c>
      <c r="E208" s="81" t="s">
        <v>11820</v>
      </c>
      <c r="F208" s="81" t="str">
        <f>RIGHT(E208,4)</f>
        <v>1739</v>
      </c>
      <c r="G208" s="81" t="str">
        <f>IF(ISBLANK(E208),"",F208&amp;"-"&amp;RIGHT("00" &amp; SUBSTITUTE(LEFT(E208,2),"/",""),2))</f>
        <v>1739-03</v>
      </c>
      <c r="H208" s="6" t="s">
        <v>3590</v>
      </c>
      <c r="I208" s="6" t="str">
        <f>IFERROR(RIGHT(H208,LEN(H208)-FIND(",",H208)) &amp; " " &amp; LEFT(H208,1) &amp; LOWER(MID(H208,2, FIND(",",H208)-2)),"")</f>
        <v xml:space="preserve"> Richard  Davis</v>
      </c>
      <c r="J208" s="6" t="str">
        <f>H208</f>
        <v xml:space="preserve">DAVIS, Richard </v>
      </c>
      <c r="K208" s="6" t="s">
        <v>5202</v>
      </c>
      <c r="L208" s="8" t="str">
        <f>RIGHT(K208,4)</f>
        <v>1739</v>
      </c>
      <c r="M208" s="146" t="str">
        <f>IF(ISBLANK(K208),"",L208&amp;"-"&amp;
IF(LEFT(K208,3)="Feb","02",
IF(LEFT(K208,3)="Mar","03",
IF(LEFT(K208,3)="Apr","04",
IF(LEFT(K208,3)="May","05",
IF(LEFT(K208,3)="Jun","06",
IF(LEFT(K208,3)="Jul","07",
IF(LEFT(K208,3)="Aug","08",
IF(LEFT(K208,3)="Sep","09",
IF(LEFT(K208,3)="Oct","10",
IF(LEFT(K208,3)="Nov","11",
IF(LEFT(K208,3)="Dec","12","01"))))))))))))</f>
        <v>1739-09</v>
      </c>
      <c r="N208" s="34" t="s">
        <v>3961</v>
      </c>
      <c r="O208" s="8" t="s">
        <v>3959</v>
      </c>
      <c r="P208" s="8" t="s">
        <v>3970</v>
      </c>
      <c r="Q208" s="8">
        <v>244</v>
      </c>
      <c r="R208" s="6" t="s">
        <v>5317</v>
      </c>
      <c r="S208" s="34"/>
      <c r="T208" s="34" t="s">
        <v>8836</v>
      </c>
      <c r="U208" s="34"/>
      <c r="V208" s="35" t="s">
        <v>8179</v>
      </c>
      <c r="W208" s="35" t="s">
        <v>11821</v>
      </c>
      <c r="X208" s="34"/>
      <c r="Y208" s="26" t="str">
        <f>IFERROR(LEFT(J208, FIND(",",J208)-1),"")</f>
        <v>DAVIS</v>
      </c>
      <c r="Z208" s="24" t="s">
        <v>4494</v>
      </c>
      <c r="AA208" s="24" t="str">
        <f>IF(ISBLANK(E208),"","Surveyed "&amp;E208)  &amp; IF(ISBLANK(C208),"", " by " &amp;TRIM(D208)) &amp; IF(ISBLANK(E208),"","; ") &amp; IF(ISBLANK(K208),"","Patented in " &amp; K208)  &amp; IF(ISBLANK(H208),"", " by " &amp; TRIM(I208)) &amp; IF(ISBLANK(Q208),"",IF(Q208=0,""," for " &amp; Q208 &amp; " acres")) &amp; IF(ISBLANK(S208),""," repatented as " &amp; S208) &amp; IF(ISBLANK(R208),"", "; " &amp; R208) &amp; IF(ISBLANK(X208),"", ".  " &amp; X208&amp;".")</f>
        <v>Surveyed 3/6/1739 by William Cromwell; Patented in Sep 1739 by Richard Davis for 244 acres; Resurvey of Bitt By Chance, Neal's Delight, and The Hoppyard "between the plantations of Thomas Mobberley and Philbert Wright"</v>
      </c>
      <c r="AB208" s="52" t="str">
        <f>IF(IFERROR(FIND("-",A208),0)=0,SUBSTITUTE(A208,"'",""),SUBSTITUTE(LEFT(A208,FIND("-",A208)-2),"'",""))</f>
        <v>DAVIS PURCHASE</v>
      </c>
      <c r="AC208" s="55" t="str">
        <f>SUBSTITUTE(A208,"'","")</f>
        <v>DAVIS PURCHASE</v>
      </c>
      <c r="AD208" s="52" t="str">
        <f>IFERROR(VLOOKUP(A208,MapGrantsTbl[], 5, FALSE),"")</f>
        <v>1739</v>
      </c>
      <c r="AE208" s="52" t="str">
        <f>IF(L208=AD208,"Y", IF(LEFT(AD208,1)&lt;&gt;"1","","N"))</f>
        <v>Y</v>
      </c>
      <c r="AF208" s="52" t="str">
        <f>IFERROR(VLOOKUP(A208,MapGrantsTbl[], 3, FALSE),"")</f>
        <v>Surveyed 3/6/1739 by William Cromwell; Patented in Sep 1739 by Richard Davis for 244 acres; Resurvey of Bitt By Chance, Neal's Delight, and The Hoppyard "between the plantations of Thomas Mobberley and Philbert Wright"</v>
      </c>
      <c r="AG208" s="52" t="str">
        <f>IF(AA208=AF208,"Y", IF(LEN(LEFT(AF208,4))&lt;&gt;4,"","N"))</f>
        <v>Y</v>
      </c>
      <c r="AH208" s="52" t="s">
        <v>212</v>
      </c>
      <c r="AI208" s="52"/>
      <c r="AJ208" s="71"/>
      <c r="AK208" s="71"/>
      <c r="AL208" s="71"/>
      <c r="AM208" s="71">
        <f>IFERROR(VLOOKUP(A208,Platted[],2,FALSE),"")</f>
        <v>279</v>
      </c>
      <c r="AN208" s="52"/>
      <c r="AO208" s="52"/>
      <c r="AP208" s="52"/>
      <c r="AQ208" s="52" t="str">
        <f>IFERROR(VLOOKUP(A208,MapGrantsTbl[], 5, FALSE),"")</f>
        <v>1739</v>
      </c>
      <c r="AR208" s="52" t="str">
        <f>IF(L208=AQ208,"Y", IF(LEN(LEFT(AQ208,4))&lt;&gt;4,"","N"))</f>
        <v>Y</v>
      </c>
      <c r="AS208" s="52" t="str">
        <f>IFERROR(VLOOKUP(A208,MapGrantsTbl[],3, FALSE),"")</f>
        <v>Surveyed 3/6/1739 by William Cromwell; Patented in Sep 1739 by Richard Davis for 244 acres; Resurvey of Bitt By Chance, Neal's Delight, and The Hoppyard "between the plantations of Thomas Mobberley and Philbert Wright"</v>
      </c>
      <c r="AT208" s="52" t="str">
        <f>IF(AA208=AS208,"Y", IF(LEN(LEFT(AS208,4))&lt;&gt;4,"","N"))</f>
        <v>Y</v>
      </c>
      <c r="AU208" s="52" t="str">
        <f>IFERROR(VLOOKUP(A208,MapGrantsTbl[],5, FALSE),"")</f>
        <v>1739</v>
      </c>
      <c r="AV208" s="52" t="str">
        <f>IF(L208=AU208,"Y", IF(LEN(LEFT(AU208,4))&lt;&gt;4,"","N"))</f>
        <v>Y</v>
      </c>
    </row>
    <row r="209" spans="1:48" ht="72" x14ac:dyDescent="0.55000000000000004">
      <c r="A209" s="43" t="s">
        <v>3855</v>
      </c>
      <c r="B209" s="6" t="str">
        <f>IFERROR(VLOOKUP(A209,MapGrantsTbl[Short Name], 1, FALSE),IFERROR(VLOOKUP(A209,MapGrantsTbl[Other Map Grant Name],1,FALSE),""))</f>
        <v>DAYS DISCOVERY</v>
      </c>
      <c r="C209" s="6" t="s">
        <v>4105</v>
      </c>
      <c r="D209" s="6" t="str">
        <f>IF(ISBLANK(C209),"",IFERROR(RIGHT(C209,LEN(C209)-FIND(",",C209)) &amp; " " &amp; LEFT(C209,1) &amp; LOWER(MID(C209,2, FIND(",",C209)-2)),""))</f>
        <v xml:space="preserve"> Henry Ridgely</v>
      </c>
      <c r="E209" s="81" t="s">
        <v>10690</v>
      </c>
      <c r="F209" s="81" t="str">
        <f>RIGHT(E209,4)</f>
        <v>1734</v>
      </c>
      <c r="G209" s="81" t="str">
        <f>IF(ISBLANK(E209),"",F209&amp;"-"&amp;RIGHT("00" &amp; SUBSTITUTE(LEFT(E209,2),"/",""),2))</f>
        <v>1734-05</v>
      </c>
      <c r="H209" s="6" t="s">
        <v>3554</v>
      </c>
      <c r="I209" s="6" t="str">
        <f>IFERROR(RIGHT(H209,LEN(H209)-FIND(",",H209)) &amp; " " &amp; LEFT(H209,1) &amp; LOWER(MID(H209,2, FIND(",",H209)-2)),"")</f>
        <v xml:space="preserve"> James  Barnes</v>
      </c>
      <c r="J209" s="6" t="str">
        <f>H209</f>
        <v xml:space="preserve">BARNES, James </v>
      </c>
      <c r="K209" s="6" t="s">
        <v>5231</v>
      </c>
      <c r="L209" s="8" t="str">
        <f>RIGHT(K209,4)</f>
        <v>1737</v>
      </c>
      <c r="M209" s="146" t="str">
        <f>IF(ISBLANK(K209),"",L209&amp;"-"&amp;
IF(LEFT(K209,3)="Feb","02",
IF(LEFT(K209,3)="Mar","03",
IF(LEFT(K209,3)="Apr","04",
IF(LEFT(K209,3)="May","05",
IF(LEFT(K209,3)="Jun","06",
IF(LEFT(K209,3)="Jul","07",
IF(LEFT(K209,3)="Aug","08",
IF(LEFT(K209,3)="Sep","09",
IF(LEFT(K209,3)="Oct","10",
IF(LEFT(K209,3)="Nov","11",
IF(LEFT(K209,3)="Dec","12","01"))))))))))))</f>
        <v>1737-07</v>
      </c>
      <c r="N209" s="34" t="s">
        <v>3961</v>
      </c>
      <c r="O209" s="8" t="s">
        <v>3959</v>
      </c>
      <c r="P209" s="8" t="s">
        <v>136</v>
      </c>
      <c r="Q209" s="8">
        <v>235</v>
      </c>
      <c r="R209" s="6" t="s">
        <v>4910</v>
      </c>
      <c r="S209" s="34" t="s">
        <v>3529</v>
      </c>
      <c r="T209" s="34" t="str">
        <f>V209</f>
        <v>Days Discovery</v>
      </c>
      <c r="U209" s="34" t="s">
        <v>4888</v>
      </c>
      <c r="V209" s="35" t="s">
        <v>4313</v>
      </c>
      <c r="W209" s="35" t="s">
        <v>10689</v>
      </c>
      <c r="X209" s="34"/>
      <c r="Y209" s="18" t="str">
        <f>IFERROR(LEFT(J209, FIND(",",J209)-1),"")</f>
        <v>BARNES</v>
      </c>
      <c r="Z209" s="24" t="s">
        <v>4437</v>
      </c>
      <c r="AA209" s="24" t="str">
        <f>IF(ISBLANK(E209),"","Surveyed "&amp;E209)  &amp; IF(ISBLANK(C209),"", " by " &amp;TRIM(D209)) &amp; IF(ISBLANK(E209),"","; ") &amp; IF(ISBLANK(K209),"","Patented in " &amp; K209)  &amp; IF(ISBLANK(H209),"", " by " &amp; TRIM(I209)) &amp; IF(ISBLANK(Q209),"",IF(Q209=0,""," for " &amp; Q209 &amp; " acres")) &amp; IF(ISBLANK(S209),""," repatented as " &amp; S209) &amp; IF(ISBLANK(R209),"", "; " &amp; R209) &amp; IF(ISBLANK(X209),"", ".  " &amp; X209&amp;".")</f>
        <v>Surveyed 5/10/1734 by Henry Ridgely; Patented in Jul 1737 by James Barnes for 235 acres repatented as Three Brothers; originally surveyed by Col. John Dorsey for Nicholas Day but transferred to James Barnes; adjoining Mount Gilboa</v>
      </c>
      <c r="AB209" s="52" t="str">
        <f>IF(IFERROR(FIND("-",A209),0)=0,SUBSTITUTE(A209,"'",""),SUBSTITUTE(LEFT(A209,FIND("-",A209)-2),"'",""))</f>
        <v>DAYS DISCOVERY</v>
      </c>
      <c r="AC209" s="55" t="str">
        <f>SUBSTITUTE(A209,"'","")</f>
        <v>DAYS DISCOVERY</v>
      </c>
      <c r="AD209" s="52" t="str">
        <f>IFERROR(VLOOKUP(A209,MapGrantsTbl[], 5, FALSE),"")</f>
        <v>1734</v>
      </c>
      <c r="AE209" s="52" t="str">
        <f>IF(L209=AD209,"Y", IF(LEFT(AD209,1)&lt;&gt;"1","","N"))</f>
        <v>N</v>
      </c>
      <c r="AF209" s="52" t="str">
        <f>IFERROR(VLOOKUP(A209,MapGrantsTbl[], 3, FALSE),"")</f>
        <v>Surveyed 5/10/1734 by Henry Ridgely; Patented in Jul 1737 by James Barnes for 235 acres repatented as Three Brothers; originally surveyed by Col. John Dorsey for Nicholas Day but transferred to James Barnes; adjoining Mount Gilboa</v>
      </c>
      <c r="AG209" s="52" t="str">
        <f>IF(AA209=AF209,"Y", IF(LEN(LEFT(AF209,4))&lt;&gt;4,"","N"))</f>
        <v>Y</v>
      </c>
      <c r="AH209" s="52" t="s">
        <v>11989</v>
      </c>
      <c r="AI209" s="52"/>
      <c r="AJ209" s="71"/>
      <c r="AK209" s="71"/>
      <c r="AL209" s="71"/>
      <c r="AM209" s="71">
        <f>IFERROR(VLOOKUP(A209,Platted[],2,FALSE),"")</f>
        <v>282</v>
      </c>
      <c r="AN209" s="52"/>
      <c r="AO209" s="52"/>
      <c r="AP209" s="52"/>
      <c r="AQ209" s="52" t="str">
        <f>IFERROR(VLOOKUP(A209,MapGrantsTbl[], 5, FALSE),"")</f>
        <v>1734</v>
      </c>
      <c r="AR209" s="52" t="str">
        <f>IF(L209=AQ209,"Y", IF(LEN(LEFT(AQ209,4))&lt;&gt;4,"","N"))</f>
        <v>N</v>
      </c>
      <c r="AS209" s="52" t="str">
        <f>IFERROR(VLOOKUP(A209,MapGrantsTbl[],3, FALSE),"")</f>
        <v>Surveyed 5/10/1734 by Henry Ridgely; Patented in Jul 1737 by James Barnes for 235 acres repatented as Three Brothers; originally surveyed by Col. John Dorsey for Nicholas Day but transferred to James Barnes; adjoining Mount Gilboa</v>
      </c>
      <c r="AT209" s="52" t="str">
        <f>IF(AA209=AS209,"Y", IF(LEN(LEFT(AS209,4))&lt;&gt;4,"","N"))</f>
        <v>Y</v>
      </c>
      <c r="AU209" s="52" t="str">
        <f>IFERROR(VLOOKUP(A209,MapGrantsTbl[],5, FALSE),"")</f>
        <v>1734</v>
      </c>
      <c r="AV209" s="52" t="str">
        <f>IF(L209=AU209,"Y", IF(LEN(LEFT(AU209,4))&lt;&gt;4,"","N"))</f>
        <v>N</v>
      </c>
    </row>
    <row r="210" spans="1:48" ht="86.4" x14ac:dyDescent="0.55000000000000004">
      <c r="A210" s="43" t="s">
        <v>7122</v>
      </c>
      <c r="B210" s="47" t="str">
        <f>IFERROR(VLOOKUP(A210,MapGrantsTbl[Short Name], 1, FALSE),IFERROR(VLOOKUP(A210,MapGrantsTbl[Other Map Grant Name],1,FALSE),""))</f>
        <v>DEAR BOUGHT</v>
      </c>
      <c r="C210" s="46" t="s">
        <v>4921</v>
      </c>
      <c r="D210" s="46" t="str">
        <f>IF(ISBLANK(C210),"",IFERROR(RIGHT(C210,LEN(C210)-FIND(",",C210)) &amp; " " &amp; LEFT(C210,1) &amp; LOWER(MID(C210,2, FIND(",",C210)-2)),""))</f>
        <v xml:space="preserve"> Basil Burgess</v>
      </c>
      <c r="E210" s="81" t="s">
        <v>11505</v>
      </c>
      <c r="F210" s="82" t="str">
        <f>RIGHT(E210,4)</f>
        <v>1771</v>
      </c>
      <c r="G210" s="82" t="str">
        <f>IF(ISBLANK(E210),"",F210&amp;"-"&amp;RIGHT("00" &amp; SUBSTITUTE(LEFT(E210,2),"/",""),2))</f>
        <v>1771-04</v>
      </c>
      <c r="H210" s="46" t="s">
        <v>3571</v>
      </c>
      <c r="I210" s="46" t="str">
        <f>IFERROR(RIGHT(H210,LEN(H210)-FIND(",",H210)) &amp; " " &amp; LEFT(H210,1) &amp; LOWER(MID(H210,2, FIND(",",H210)-2)),"")</f>
        <v xml:space="preserve"> John  Hood</v>
      </c>
      <c r="J210" s="47" t="str">
        <f>H210</f>
        <v xml:space="preserve">HOOD, John </v>
      </c>
      <c r="K210" s="46" t="s">
        <v>5052</v>
      </c>
      <c r="L210" s="42" t="str">
        <f>RIGHT(K210,4)</f>
        <v>1772</v>
      </c>
      <c r="M210" s="143" t="str">
        <f>IF(ISBLANK(K210),"",L210&amp;"-"&amp;
IF(LEFT(K210,3)="Feb","02",
IF(LEFT(K210,3)="Mar","03",
IF(LEFT(K210,3)="Apr","04",
IF(LEFT(K210,3)="May","05",
IF(LEFT(K210,3)="Jun","06",
IF(LEFT(K210,3)="Jul","07",
IF(LEFT(K210,3)="Aug","08",
IF(LEFT(K210,3)="Sep","09",
IF(LEFT(K210,3)="Oct","10",
IF(LEFT(K210,3)="Nov","11",
IF(LEFT(K210,3)="Dec","12","01"))))))))))))</f>
        <v>1772-05</v>
      </c>
      <c r="N210" s="44" t="s">
        <v>3961</v>
      </c>
      <c r="O210" s="43" t="s">
        <v>3959</v>
      </c>
      <c r="P210" s="43" t="s">
        <v>136</v>
      </c>
      <c r="Q210" s="43">
        <v>3.5</v>
      </c>
      <c r="R210" s="46" t="s">
        <v>7123</v>
      </c>
      <c r="S210" s="44"/>
      <c r="T210" s="45" t="str">
        <f>V210</f>
        <v>Dear Bought</v>
      </c>
      <c r="U210" s="44"/>
      <c r="V210" s="35" t="s">
        <v>7124</v>
      </c>
      <c r="W210" s="35" t="s">
        <v>11703</v>
      </c>
      <c r="X210" s="34"/>
      <c r="Y210" s="45" t="str">
        <f>IFERROR(LEFT(J210, FIND(",",J210)-1),"")</f>
        <v>HOOD</v>
      </c>
      <c r="Z210" s="45"/>
      <c r="AA210" s="45" t="str">
        <f>IF(ISBLANK(E210),"","Surveyed "&amp;E210)  &amp; IF(ISBLANK(C210),"", " by " &amp;TRIM(D210)) &amp; IF(ISBLANK(E210),"","; ") &amp; IF(ISBLANK(K210),"","Patented in " &amp; K210)  &amp; IF(ISBLANK(H210),"", " by " &amp; TRIM(I210)) &amp; IF(ISBLANK(Q210),"",IF(Q210=0,""," for " &amp; Q210 &amp; " acres")) &amp; IF(ISBLANK(S210),""," repatented as " &amp; S210) &amp; IF(ISBLANK(R210),"", "; " &amp; R210) &amp; IF(ISBLANK(X210),"", ".  " &amp; X210&amp;".")</f>
        <v>Surveyed 4/11/1771 by Basil Burgess; Patented in May 1772 by John Hood for 3.5 acres; "Beginning at the end of nineteen perches on the south five degrees west thirty four perches line of a tract or parcel of land called Conclusion it being the second line from a bounded white oak the same being a boundary of the said tract"</v>
      </c>
      <c r="AB210" s="45" t="str">
        <f>IF(IFERROR(FIND("-",A210),0)=0,SUBSTITUTE(A210,"'",""),SUBSTITUTE(LEFT(A210,FIND("-",A210)-2),"'",""))</f>
        <v>DEAR BOUGHT</v>
      </c>
      <c r="AC210" s="45" t="str">
        <f>SUBSTITUTE(A210,"'","")</f>
        <v>DEAR BOUGHT</v>
      </c>
      <c r="AD210" s="45" t="str">
        <f>IFERROR(VLOOKUP(A210,MapGrantsTbl[], 5, FALSE),"")</f>
        <v>1771</v>
      </c>
      <c r="AE210" s="45" t="str">
        <f>IF(L210=AD210,"Y", IF(LEFT(AD210,1)&lt;&gt;"1","","N"))</f>
        <v>N</v>
      </c>
      <c r="AF210" s="45" t="str">
        <f>IFERROR(VLOOKUP(A210,MapGrantsTbl[], 3, FALSE),"")</f>
        <v>Surveyed 4/11/1771 by Basil Burgess; Patented in May 1772 by John Hood for 3.5 acres; "Beginning at the end of nineteen perches on the south five degrees west thirty four perches line of a tract or parcel of land called Conclusion it being the second line from a bounded white oak the same being a boundary of the said tract"</v>
      </c>
      <c r="AG210" s="45" t="str">
        <f>IF(AA210=AF210,"Y", IF(LEN(LEFT(AF210,4))&lt;&gt;4,"","N"))</f>
        <v>Y</v>
      </c>
      <c r="AH210" s="33" t="s">
        <v>123</v>
      </c>
      <c r="AI210" s="45"/>
      <c r="AJ210" s="71"/>
      <c r="AK210" s="71"/>
      <c r="AL210" s="71"/>
      <c r="AM210" s="71">
        <f>IFERROR(VLOOKUP(A210,Platted[],2,FALSE),"")</f>
        <v>751</v>
      </c>
      <c r="AN210" s="52"/>
      <c r="AO210" s="52"/>
      <c r="AP210" s="52"/>
      <c r="AQ210" s="52" t="str">
        <f>IFERROR(VLOOKUP(A210,MapGrantsTbl[], 5, FALSE),"")</f>
        <v>1771</v>
      </c>
      <c r="AR210" s="52" t="str">
        <f>IF(L210=AQ210,"Y", IF(LEN(LEFT(AQ210,4))&lt;&gt;4,"","N"))</f>
        <v>N</v>
      </c>
      <c r="AS210" s="52" t="str">
        <f>IFERROR(VLOOKUP(A210,MapGrantsTbl[],3, FALSE),"")</f>
        <v>Surveyed 4/11/1771 by Basil Burgess; Patented in May 1772 by John Hood for 3.5 acres; "Beginning at the end of nineteen perches on the south five degrees west thirty four perches line of a tract or parcel of land called Conclusion it being the second line from a bounded white oak the same being a boundary of the said tract"</v>
      </c>
      <c r="AT210" s="52" t="str">
        <f>IF(AA210=AS210,"Y", IF(LEN(LEFT(AS210,4))&lt;&gt;4,"","N"))</f>
        <v>Y</v>
      </c>
      <c r="AU210" s="52" t="str">
        <f>IFERROR(VLOOKUP(A210,MapGrantsTbl[],5, FALSE),"")</f>
        <v>1771</v>
      </c>
      <c r="AV210" s="52" t="str">
        <f>IF(L210=AU210,"Y", IF(LEN(LEFT(AU210,4))&lt;&gt;4,"","N"))</f>
        <v>N</v>
      </c>
    </row>
    <row r="211" spans="1:48" ht="57.6" x14ac:dyDescent="0.55000000000000004">
      <c r="A211" s="43" t="s">
        <v>8540</v>
      </c>
      <c r="B211" s="47" t="str">
        <f>IFERROR(VLOOKUP(A211,MapGrantsTbl[Short Name], 1, FALSE),IFERROR(VLOOKUP(A211,MapGrantsTbl[Other Map Grant Name],1,FALSE),""))</f>
        <v>DEAVERS CHOICE</v>
      </c>
      <c r="C211" s="46" t="s">
        <v>5689</v>
      </c>
      <c r="D211" s="46" t="str">
        <f>IF(ISBLANK(C211),"",IFERROR(RIGHT(C211,LEN(C211)-FIND(",",C211)) &amp; " " &amp; LEFT(C211,1) &amp; LOWER(MID(C211,2, FIND(",",C211)-2)),""))</f>
        <v xml:space="preserve"> John Clark</v>
      </c>
      <c r="E211" s="81" t="s">
        <v>10004</v>
      </c>
      <c r="F211" s="81" t="str">
        <f>RIGHT(E211,4)</f>
        <v>1716</v>
      </c>
      <c r="G211" s="81" t="str">
        <f>IF(ISBLANK(E211),"",F211&amp;"-"&amp;RIGHT("00" &amp; SUBSTITUTE(LEFT(E211,2),"/",""),2))</f>
        <v>1716-01</v>
      </c>
      <c r="H211" s="46" t="s">
        <v>3591</v>
      </c>
      <c r="I211" s="46" t="str">
        <f>IFERROR(RIGHT(H211,LEN(H211)-FIND(",",H211)) &amp; " " &amp; LEFT(H211,1) &amp; LOWER(MID(H211,2, FIND(",",H211)-2)),"")</f>
        <v xml:space="preserve"> Stephen  Deaver</v>
      </c>
      <c r="J211" s="47" t="str">
        <f>H211</f>
        <v xml:space="preserve">DEAVER, Stephen </v>
      </c>
      <c r="K211" s="46" t="s">
        <v>4967</v>
      </c>
      <c r="L211" s="42" t="str">
        <f>RIGHT(K211,4)</f>
        <v>1723</v>
      </c>
      <c r="M211" s="143" t="str">
        <f>IF(ISBLANK(K211),"",L211&amp;"-"&amp;
IF(LEFT(K211,3)="Feb","02",
IF(LEFT(K211,3)="Mar","03",
IF(LEFT(K211,3)="Apr","04",
IF(LEFT(K211,3)="May","05",
IF(LEFT(K211,3)="Jun","06",
IF(LEFT(K211,3)="Jul","07",
IF(LEFT(K211,3)="Aug","08",
IF(LEFT(K211,3)="Sep","09",
IF(LEFT(K211,3)="Oct","10",
IF(LEFT(K211,3)="Nov","11",
IF(LEFT(K211,3)="Dec","12","01"))))))))))))</f>
        <v>1723-09</v>
      </c>
      <c r="N211" s="44" t="s">
        <v>5668</v>
      </c>
      <c r="O211" s="43" t="s">
        <v>3959</v>
      </c>
      <c r="P211" s="43" t="s">
        <v>136</v>
      </c>
      <c r="Q211" s="43">
        <v>100</v>
      </c>
      <c r="R211" s="46" t="s">
        <v>6462</v>
      </c>
      <c r="S211" s="44" t="s">
        <v>6460</v>
      </c>
      <c r="T211" s="45" t="str">
        <f>V211</f>
        <v>Deavers Choice</v>
      </c>
      <c r="U211" s="44"/>
      <c r="V211" s="35" t="s">
        <v>7895</v>
      </c>
      <c r="W211" s="35" t="s">
        <v>10003</v>
      </c>
      <c r="X211" s="34"/>
      <c r="Y211" s="45" t="str">
        <f>IFERROR(LEFT(J211, FIND(",",J211)-1),"")</f>
        <v>DEAVER</v>
      </c>
      <c r="Z211" s="45"/>
      <c r="AA211" s="45" t="str">
        <f>IF(ISBLANK(E211),"","Surveyed "&amp;E211)  &amp; IF(ISBLANK(C211),"", " by " &amp;TRIM(D211)) &amp; IF(ISBLANK(E211),"","; ") &amp; IF(ISBLANK(K211),"","Patented in " &amp; K211)  &amp; IF(ISBLANK(H211),"", " by " &amp; TRIM(I211)) &amp; IF(ISBLANK(Q211),"",IF(Q211=0,""," for " &amp; Q211 &amp; " acres")) &amp; IF(ISBLANK(S211),""," repatented as " &amp; S211) &amp; IF(ISBLANK(R211),"", "; " &amp; R211) &amp; IF(ISBLANK(X211),"", ".  " &amp; X211&amp;".")</f>
        <v>Surveyed 1/20/1716 by John Clark; Patented in Sep 1723 by Stephen Deaver for 100 acres repatented as Rock Hall; in Baltimore County starting "on the west side of Brown's River"</v>
      </c>
      <c r="AB211" s="45" t="str">
        <f>IF(IFERROR(FIND("-",A211),0)=0,SUBSTITUTE(A211,"'",""),SUBSTITUTE(LEFT(A211,FIND("-",A211)-2),"'",""))</f>
        <v>DEAVERS CHOICE</v>
      </c>
      <c r="AC211" s="55" t="str">
        <f>SUBSTITUTE(A211,"'","")</f>
        <v>DEAVERS CHOICE</v>
      </c>
      <c r="AD211" s="33" t="str">
        <f>IFERROR(VLOOKUP(A211,MapGrantsTbl[], 5, FALSE),"")</f>
        <v>1716</v>
      </c>
      <c r="AE211" s="52" t="str">
        <f>IF(L211=AD211,"Y", IF(LEFT(AD211,1)&lt;&gt;"1","","N"))</f>
        <v>N</v>
      </c>
      <c r="AF211" s="33" t="str">
        <f>IFERROR(VLOOKUP(A211,MapGrantsTbl[], 3, FALSE),"")</f>
        <v>Surveyed 1/20/1716 by John Clark; Patented in Sep 1723 by Stephen Deaver for 100 acres repatented as Rock Hall; in Baltimore County starting "on the west side of Brown's River"</v>
      </c>
      <c r="AG211" s="52" t="str">
        <f>IF(AA211=AF211,"Y", IF(LEN(LEFT(AF211,4))&lt;&gt;4,"","N"))</f>
        <v>Y</v>
      </c>
      <c r="AH211" s="52" t="s">
        <v>11994</v>
      </c>
      <c r="AI211" s="52" t="s">
        <v>7820</v>
      </c>
      <c r="AJ211" s="52" t="s">
        <v>10001</v>
      </c>
      <c r="AK211" s="52"/>
      <c r="AL211" s="71">
        <v>-2</v>
      </c>
      <c r="AM211" s="71">
        <f>IFERROR(VLOOKUP(A211,Platted[],2,FALSE),"")</f>
        <v>448</v>
      </c>
      <c r="AN211" s="52"/>
      <c r="AO211" s="52"/>
      <c r="AP211" s="52"/>
      <c r="AQ211" s="52" t="str">
        <f>IFERROR(VLOOKUP(A211,MapGrantsTbl[], 5, FALSE),"")</f>
        <v>1716</v>
      </c>
      <c r="AR211" s="52" t="str">
        <f>IF(L211=AQ211,"Y", IF(LEN(LEFT(AQ211,4))&lt;&gt;4,"","N"))</f>
        <v>N</v>
      </c>
      <c r="AS211" s="52" t="str">
        <f>IFERROR(VLOOKUP(A211,MapGrantsTbl[],3, FALSE),"")</f>
        <v>Surveyed 1/20/1716 by John Clark; Patented in Sep 1723 by Stephen Deaver for 100 acres repatented as Rock Hall; in Baltimore County starting "on the west side of Brown's River"</v>
      </c>
      <c r="AT211" s="52" t="str">
        <f>IF(AA211=AS211,"Y", IF(LEN(LEFT(AS211,4))&lt;&gt;4,"","N"))</f>
        <v>Y</v>
      </c>
      <c r="AU211" s="52" t="str">
        <f>IFERROR(VLOOKUP(A211,MapGrantsTbl[],5, FALSE),"")</f>
        <v>1716</v>
      </c>
      <c r="AV211" s="52" t="str">
        <f>IF(L211=AU211,"Y", IF(LEN(LEFT(AU211,4))&lt;&gt;4,"","N"))</f>
        <v>N</v>
      </c>
    </row>
    <row r="212" spans="1:48" ht="100.8" x14ac:dyDescent="0.55000000000000004">
      <c r="A212" s="43" t="s">
        <v>8541</v>
      </c>
      <c r="B212" s="6" t="str">
        <f>IFERROR(VLOOKUP(A212,MapGrantsTbl[Short Name], 1, FALSE),IFERROR(VLOOKUP(A212,MapGrantsTbl[Other Map Grant Name],1,FALSE),""))</f>
        <v>DEAVERS LOT</v>
      </c>
      <c r="C212" s="6" t="s">
        <v>5622</v>
      </c>
      <c r="D212" s="6" t="str">
        <f>IF(ISBLANK(C212),"",IFERROR(RIGHT(C212,LEN(C212)-FIND(",",C212)) &amp; " " &amp; LEFT(C212,1) &amp; LOWER(MID(C212,2, FIND(",",C212)-2)),""))</f>
        <v xml:space="preserve"> John Dorsey</v>
      </c>
      <c r="E212" s="81" t="s">
        <v>10006</v>
      </c>
      <c r="F212" s="81" t="str">
        <f>RIGHT(E212,4)</f>
        <v>1720</v>
      </c>
      <c r="G212" s="81" t="str">
        <f>IF(ISBLANK(E212),"",F212&amp;"-"&amp;RIGHT("00" &amp; SUBSTITUTE(LEFT(E212,2),"/",""),2))</f>
        <v>1720-05</v>
      </c>
      <c r="H212" s="6" t="s">
        <v>3591</v>
      </c>
      <c r="I212" s="6" t="str">
        <f>IFERROR(RIGHT(H212,LEN(H212)-FIND(",",H212)) &amp; " " &amp; LEFT(H212,1) &amp; LOWER(MID(H212,2, FIND(",",H212)-2)),"")</f>
        <v xml:space="preserve"> Stephen  Deaver</v>
      </c>
      <c r="J212" s="6" t="str">
        <f>H212</f>
        <v xml:space="preserve">DEAVER, Stephen </v>
      </c>
      <c r="K212" s="6" t="s">
        <v>5220</v>
      </c>
      <c r="L212" s="8" t="str">
        <f>RIGHT(K212,4)</f>
        <v>1727</v>
      </c>
      <c r="M212" s="146" t="str">
        <f>IF(ISBLANK(K212),"",L212&amp;"-"&amp;
IF(LEFT(K212,3)="Feb","02",
IF(LEFT(K212,3)="Mar","03",
IF(LEFT(K212,3)="Apr","04",
IF(LEFT(K212,3)="May","05",
IF(LEFT(K212,3)="Jun","06",
IF(LEFT(K212,3)="Jul","07",
IF(LEFT(K212,3)="Aug","08",
IF(LEFT(K212,3)="Sep","09",
IF(LEFT(K212,3)="Oct","10",
IF(LEFT(K212,3)="Nov","11",
IF(LEFT(K212,3)="Dec","12","01"))))))))))))</f>
        <v>1727-06</v>
      </c>
      <c r="N212" s="34" t="s">
        <v>5668</v>
      </c>
      <c r="O212" s="8" t="s">
        <v>3959</v>
      </c>
      <c r="P212" s="8" t="s">
        <v>136</v>
      </c>
      <c r="Q212" s="8">
        <v>200</v>
      </c>
      <c r="R212" s="6" t="s">
        <v>5728</v>
      </c>
      <c r="S212" s="6" t="s">
        <v>6460</v>
      </c>
      <c r="T212" s="6" t="str">
        <f>V212</f>
        <v>Deavers Lot</v>
      </c>
      <c r="U212" s="6"/>
      <c r="V212" s="35" t="s">
        <v>7892</v>
      </c>
      <c r="W212" s="35" t="s">
        <v>10005</v>
      </c>
      <c r="X212" s="34"/>
      <c r="Y212" s="26" t="str">
        <f>IFERROR(LEFT(J212, FIND(",",J212)-1),"")</f>
        <v>DEAVER</v>
      </c>
      <c r="Z212" s="24" t="s">
        <v>4495</v>
      </c>
      <c r="AA212" s="24" t="str">
        <f>IF(ISBLANK(E212),"","Surveyed "&amp;E212)  &amp; IF(ISBLANK(C212),"", " by " &amp;TRIM(D212)) &amp; IF(ISBLANK(E212),"","; ") &amp; IF(ISBLANK(K212),"","Patented in " &amp; K212)  &amp; IF(ISBLANK(H212),"", " by " &amp; TRIM(I212)) &amp; IF(ISBLANK(Q212),"",IF(Q212=0,""," for " &amp; Q212 &amp; " acres")) &amp; IF(ISBLANK(S212),""," repatented as " &amp; S212) &amp; IF(ISBLANK(R212),"", "; " &amp; R212) &amp; IF(ISBLANK(X212),"", ".  " &amp; X212&amp;".")</f>
        <v>Surveyed 5/9/1720 by John Dorsey; Patented in Jun 1727 by Stephen Deaver for 200 acres repatented as Rock Hall; in Baltimore County on both sides of Brown's River starting near the Great Stone at the mouth of the Island Meadow</v>
      </c>
      <c r="AB212" s="52" t="str">
        <f>IF(IFERROR(FIND("-",A212),0)=0,SUBSTITUTE(A212,"'",""),SUBSTITUTE(LEFT(A212,FIND("-",A212)-2),"'",""))</f>
        <v>DEAVERS LOT</v>
      </c>
      <c r="AC212" s="55" t="str">
        <f>SUBSTITUTE(A212,"'","")</f>
        <v>DEAVERS LOT</v>
      </c>
      <c r="AD212" s="52" t="str">
        <f>IFERROR(VLOOKUP(A212,MapGrantsTbl[], 5, FALSE),"")</f>
        <v>1720</v>
      </c>
      <c r="AE212" s="52" t="str">
        <f>IF(L212=AD212,"Y", IF(LEFT(AD212,1)&lt;&gt;"1","","N"))</f>
        <v>N</v>
      </c>
      <c r="AF212" s="52" t="str">
        <f>IFERROR(VLOOKUP(A212,MapGrantsTbl[], 3, FALSE),"")</f>
        <v>Surveyed 5/9/1720 by John Dorsey; Patented in Jun 1727 by Stephen Deaver for 200 acres repatented as Rock Hall; in Baltimore County on both sides of Brown's River starting near the Great Stone at the mouth of the Island Meadow</v>
      </c>
      <c r="AG212" s="52" t="str">
        <f>IF(AA212=AF212,"Y", IF(LEN(LEFT(AF212,4))&lt;&gt;4,"","N"))</f>
        <v>Y</v>
      </c>
      <c r="AH212" s="52" t="s">
        <v>11994</v>
      </c>
      <c r="AI212" s="52" t="s">
        <v>7820</v>
      </c>
      <c r="AJ212" s="52" t="s">
        <v>10002</v>
      </c>
      <c r="AK212" s="52"/>
      <c r="AL212" s="71">
        <v>-2</v>
      </c>
      <c r="AM212" s="71">
        <f>IFERROR(VLOOKUP(A212,Platted[],2,FALSE),"")</f>
        <v>319</v>
      </c>
      <c r="AN212" s="52"/>
      <c r="AO212" s="52"/>
      <c r="AP212" s="52"/>
      <c r="AQ212" s="52" t="str">
        <f>IFERROR(VLOOKUP(A212,MapGrantsTbl[], 5, FALSE),"")</f>
        <v>1720</v>
      </c>
      <c r="AR212" s="52" t="str">
        <f>IF(L212=AQ212,"Y", IF(LEN(LEFT(AQ212,4))&lt;&gt;4,"","N"))</f>
        <v>N</v>
      </c>
      <c r="AS212" s="52" t="str">
        <f>IFERROR(VLOOKUP(A212,MapGrantsTbl[],3, FALSE),"")</f>
        <v>Surveyed 5/9/1720 by John Dorsey; Patented in Jun 1727 by Stephen Deaver for 200 acres repatented as Rock Hall; in Baltimore County on both sides of Brown's River starting near the Great Stone at the mouth of the Island Meadow</v>
      </c>
      <c r="AT212" s="52" t="str">
        <f>IF(AA212=AS212,"Y", IF(LEN(LEFT(AS212,4))&lt;&gt;4,"","N"))</f>
        <v>Y</v>
      </c>
      <c r="AU212" s="52" t="str">
        <f>IFERROR(VLOOKUP(A212,MapGrantsTbl[],5, FALSE),"")</f>
        <v>1720</v>
      </c>
      <c r="AV212" s="52" t="str">
        <f>IF(L212=AU212,"Y", IF(LEN(LEFT(AU212,4))&lt;&gt;4,"","N"))</f>
        <v>N</v>
      </c>
    </row>
    <row r="213" spans="1:48" ht="57.6" x14ac:dyDescent="0.55000000000000004">
      <c r="A213" s="43" t="s">
        <v>6391</v>
      </c>
      <c r="B213" s="47" t="str">
        <f>IFERROR(VLOOKUP(A213,MapGrantsTbl[Short Name], 1, FALSE),IFERROR(VLOOKUP(A213,MapGrantsTbl[Other Map Grant Name],1,FALSE),""))</f>
        <v>DEFIANCE - DORSEY</v>
      </c>
      <c r="C213" s="46" t="s">
        <v>4926</v>
      </c>
      <c r="D213" s="46" t="str">
        <f>IF(ISBLANK(C213),"",IFERROR(RIGHT(C213,LEN(C213)-FIND(",",C213)) &amp; " " &amp; LEFT(C213,1) &amp; LOWER(MID(C213,2, FIND(",",C213)-2)),""))</f>
        <v xml:space="preserve"> Joshua Griffith</v>
      </c>
      <c r="E213" s="81" t="s">
        <v>4711</v>
      </c>
      <c r="F213" s="81" t="str">
        <f>RIGHT(E213,4)</f>
        <v>1761</v>
      </c>
      <c r="G213" s="81" t="str">
        <f>IF(ISBLANK(E213),"",F213&amp;"-"&amp;RIGHT("00" &amp; SUBSTITUTE(LEFT(E213,2),"/",""),2))</f>
        <v>1761-09</v>
      </c>
      <c r="H213" s="46" t="s">
        <v>3691</v>
      </c>
      <c r="I213" s="46" t="str">
        <f>IFERROR(RIGHT(H213,LEN(H213)-FIND(",",H213)) &amp; " " &amp; LEFT(H213,1) &amp; LOWER(MID(H213,2, FIND(",",H213)-2)),"")</f>
        <v xml:space="preserve"> Philemon  Dorsey</v>
      </c>
      <c r="J213" s="47" t="str">
        <f>H213</f>
        <v xml:space="preserve">DORSEY, Philemon </v>
      </c>
      <c r="K213" s="46" t="s">
        <v>5214</v>
      </c>
      <c r="L213" s="42" t="str">
        <f>RIGHT(K213,4)</f>
        <v>1761</v>
      </c>
      <c r="M213" s="143" t="str">
        <f>IF(ISBLANK(K213),"",L213&amp;"-"&amp;
IF(LEFT(K213,3)="Feb","02",
IF(LEFT(K213,3)="Mar","03",
IF(LEFT(K213,3)="Apr","04",
IF(LEFT(K213,3)="May","05",
IF(LEFT(K213,3)="Jun","06",
IF(LEFT(K213,3)="Jul","07",
IF(LEFT(K213,3)="Aug","08",
IF(LEFT(K213,3)="Sep","09",
IF(LEFT(K213,3)="Oct","10",
IF(LEFT(K213,3)="Nov","11",
IF(LEFT(K213,3)="Dec","12","01"))))))))))))</f>
        <v>1761-09</v>
      </c>
      <c r="N213" s="44" t="s">
        <v>3961</v>
      </c>
      <c r="O213" s="43" t="s">
        <v>3959</v>
      </c>
      <c r="P213" s="43" t="s">
        <v>136</v>
      </c>
      <c r="Q213" s="43">
        <v>100</v>
      </c>
      <c r="R213" s="6" t="s">
        <v>9022</v>
      </c>
      <c r="S213" s="44"/>
      <c r="T213" s="45" t="str">
        <f>V213</f>
        <v>Defiance - Dorsey</v>
      </c>
      <c r="U213" s="46"/>
      <c r="V213" s="35" t="s">
        <v>6390</v>
      </c>
      <c r="W213" s="35" t="s">
        <v>9021</v>
      </c>
      <c r="X213" s="34"/>
      <c r="Y213" s="45" t="str">
        <f>IFERROR(LEFT(J213, FIND(",",J213)-1),"")</f>
        <v>DORSEY</v>
      </c>
      <c r="Z213" s="45"/>
      <c r="AA213" s="45" t="str">
        <f>IF(ISBLANK(E213),"","Surveyed "&amp;E213)  &amp; IF(ISBLANK(C213),"", " by " &amp;TRIM(D213)) &amp; IF(ISBLANK(E213),"","; ") &amp; IF(ISBLANK(K213),"","Patented in " &amp; K213)  &amp; IF(ISBLANK(H213),"", " by " &amp; TRIM(I213)) &amp; IF(ISBLANK(Q213),"",IF(Q213=0,""," for " &amp; Q213 &amp; " acres")) &amp; IF(ISBLANK(S213),""," repatented as " &amp; S213) &amp; IF(ISBLANK(R213),"", "; " &amp; R213) &amp; IF(ISBLANK(X213),"", ".  " &amp; X213&amp;".")</f>
        <v>Surveyed 9/2/1761 by Joshua Griffith; Patented in Sep 1761 by Philemon Dorsey for 100 acres; "beginning at the end of forty perches on the thirty eighth course of a tract of land called Silence"</v>
      </c>
      <c r="AB213" s="52" t="str">
        <f>IF(IFERROR(FIND("-",A213),0)=0,SUBSTITUTE(A213,"'",""),SUBSTITUTE(LEFT(A213,FIND("-",A213)-2),"'",""))</f>
        <v>DEFIANCE</v>
      </c>
      <c r="AC213" s="55" t="str">
        <f>SUBSTITUTE(A213,"'","")</f>
        <v>DEFIANCE - Dorsey</v>
      </c>
      <c r="AD213" s="52" t="str">
        <f>IFERROR(VLOOKUP(A213,MapGrantsTbl[], 5, FALSE),"")</f>
        <v>1761</v>
      </c>
      <c r="AE213" s="52" t="str">
        <f>IF(L213=AD213,"Y", IF(LEFT(AD213,1)&lt;&gt;"1","","N"))</f>
        <v>Y</v>
      </c>
      <c r="AF213" s="52" t="str">
        <f>IFERROR(VLOOKUP(A213,MapGrantsTbl[], 3, FALSE),"")</f>
        <v>Surveyed 9/2/1761 by Joshua Griffith; Patented in Sep 1761 by Philemon Dorsey for 100 acres; "beginning at the end of forty perches on the thirty eighth course of a tract of land called Silence"</v>
      </c>
      <c r="AG213" s="52" t="str">
        <f>IF(AA213=AF213,"Y", IF(LEN(LEFT(AF213,4))&lt;&gt;4,"","N"))</f>
        <v>Y</v>
      </c>
      <c r="AH213" s="52" t="s">
        <v>51</v>
      </c>
      <c r="AI213" s="52" t="s">
        <v>7845</v>
      </c>
      <c r="AJ213" s="52" t="s">
        <v>6384</v>
      </c>
      <c r="AK213" s="52"/>
      <c r="AL213" s="71">
        <v>-2</v>
      </c>
      <c r="AM213" s="71">
        <f>IFERROR(VLOOKUP(A213,Platted[],2,FALSE),"")</f>
        <v>409</v>
      </c>
      <c r="AN213" s="52"/>
      <c r="AO213" s="52"/>
      <c r="AP213" s="52"/>
      <c r="AQ213" s="52" t="str">
        <f>IFERROR(VLOOKUP(A213,MapGrantsTbl[], 5, FALSE),"")</f>
        <v>1761</v>
      </c>
      <c r="AR213" s="52" t="str">
        <f>IF(L213=AQ213,"Y", IF(LEN(LEFT(AQ213,4))&lt;&gt;4,"","N"))</f>
        <v>Y</v>
      </c>
      <c r="AS213" s="52" t="str">
        <f>IFERROR(VLOOKUP(A213,MapGrantsTbl[],3, FALSE),"")</f>
        <v>Surveyed 9/2/1761 by Joshua Griffith; Patented in Sep 1761 by Philemon Dorsey for 100 acres; "beginning at the end of forty perches on the thirty eighth course of a tract of land called Silence"</v>
      </c>
      <c r="AT213" s="52" t="str">
        <f>IF(AA213=AS213,"Y", IF(LEN(LEFT(AS213,4))&lt;&gt;4,"","N"))</f>
        <v>Y</v>
      </c>
      <c r="AU213" s="52" t="str">
        <f>IFERROR(VLOOKUP(A213,MapGrantsTbl[],5, FALSE),"")</f>
        <v>1761</v>
      </c>
      <c r="AV213" s="52" t="str">
        <f>IF(L213=AU213,"Y", IF(LEN(LEFT(AU213,4))&lt;&gt;4,"","N"))</f>
        <v>Y</v>
      </c>
    </row>
    <row r="214" spans="1:48" ht="57.6" x14ac:dyDescent="0.55000000000000004">
      <c r="A214" s="43" t="s">
        <v>6395</v>
      </c>
      <c r="B214" s="6" t="str">
        <f>IFERROR(VLOOKUP(A214,MapGrantsTbl[Short Name], 1, FALSE),IFERROR(VLOOKUP(A214,MapGrantsTbl[Other Map Grant Name],1,FALSE),""))</f>
        <v>DEFIANCE - HOBBS</v>
      </c>
      <c r="C214" s="6" t="s">
        <v>4926</v>
      </c>
      <c r="D214" s="6" t="str">
        <f>IF(ISBLANK(C214),"",IFERROR(RIGHT(C214,LEN(C214)-FIND(",",C214)) &amp; " " &amp; LEFT(C214,1) &amp; LOWER(MID(C214,2, FIND(",",C214)-2)),""))</f>
        <v xml:space="preserve"> Joshua Griffith</v>
      </c>
      <c r="E214" s="81" t="s">
        <v>4710</v>
      </c>
      <c r="F214" s="81" t="str">
        <f>RIGHT(E214,4)</f>
        <v>1762</v>
      </c>
      <c r="G214" s="81" t="str">
        <f>IF(ISBLANK(E214),"",F214&amp;"-"&amp;RIGHT("00" &amp; SUBSTITUTE(LEFT(E214,2),"/",""),2))</f>
        <v>1762-09</v>
      </c>
      <c r="H214" s="6" t="s">
        <v>3592</v>
      </c>
      <c r="I214" s="6" t="str">
        <f>IFERROR(RIGHT(H214,LEN(H214)-FIND(",",H214)) &amp; " " &amp; LEFT(H214,1) &amp; LOWER(MID(H214,2, FIND(",",H214)-2)),"")</f>
        <v xml:space="preserve"> Joseph  Hobbs</v>
      </c>
      <c r="J214" s="6" t="str">
        <f>H214</f>
        <v xml:space="preserve">HOBBS, Joseph </v>
      </c>
      <c r="K214" s="6" t="s">
        <v>5203</v>
      </c>
      <c r="L214" s="8" t="str">
        <f>RIGHT(K214,4)</f>
        <v>1762</v>
      </c>
      <c r="M214" s="146" t="str">
        <f>IF(ISBLANK(K214),"",L214&amp;"-"&amp;
IF(LEFT(K214,3)="Feb","02",
IF(LEFT(K214,3)="Mar","03",
IF(LEFT(K214,3)="Apr","04",
IF(LEFT(K214,3)="May","05",
IF(LEFT(K214,3)="Jun","06",
IF(LEFT(K214,3)="Jul","07",
IF(LEFT(K214,3)="Aug","08",
IF(LEFT(K214,3)="Sep","09",
IF(LEFT(K214,3)="Oct","10",
IF(LEFT(K214,3)="Nov","11",
IF(LEFT(K214,3)="Dec","12","01"))))))))))))</f>
        <v>1762-09</v>
      </c>
      <c r="N214" s="34" t="s">
        <v>3961</v>
      </c>
      <c r="O214" s="8" t="s">
        <v>3959</v>
      </c>
      <c r="P214" s="8" t="s">
        <v>136</v>
      </c>
      <c r="Q214" s="8">
        <v>80</v>
      </c>
      <c r="R214" s="6" t="s">
        <v>5096</v>
      </c>
      <c r="S214" s="34" t="s">
        <v>4143</v>
      </c>
      <c r="T214" s="34" t="str">
        <f>V214</f>
        <v>Defiance - Hobbs</v>
      </c>
      <c r="U214" s="6"/>
      <c r="V214" s="35" t="s">
        <v>6397</v>
      </c>
      <c r="W214" s="35" t="s">
        <v>9023</v>
      </c>
      <c r="X214" s="34"/>
      <c r="Y214" s="26" t="str">
        <f>IFERROR(LEFT(J214, FIND(",",J214)-1),"")</f>
        <v>HOBBS</v>
      </c>
      <c r="Z214" s="24" t="s">
        <v>4496</v>
      </c>
      <c r="AA214" s="24" t="str">
        <f>IF(ISBLANK(E214),"","Surveyed "&amp;E214)  &amp; IF(ISBLANK(C214),"", " by " &amp;TRIM(D214)) &amp; IF(ISBLANK(E214),"","; ") &amp; IF(ISBLANK(K214),"","Patented in " &amp; K214)  &amp; IF(ISBLANK(H214),"", " by " &amp; TRIM(I214)) &amp; IF(ISBLANK(Q214),"",IF(Q214=0,""," for " &amp; Q214 &amp; " acres")) &amp; IF(ISBLANK(S214),""," repatented as " &amp; S214) &amp; IF(ISBLANK(R214),"", "; " &amp; R214) &amp; IF(ISBLANK(X214),"", ".  " &amp; X214&amp;".")</f>
        <v>Surveyed 9/1/1762 by Joshua Griffith; Patented in Sep 1762 by Joseph Hobbs for 80 acres repatented as The Trusty Friend; "between two drafts of the Middle River of Patuxent"</v>
      </c>
      <c r="AB214" s="52" t="str">
        <f>IF(IFERROR(FIND("-",A214),0)=0,SUBSTITUTE(A214,"'",""),SUBSTITUTE(LEFT(A214,FIND("-",A214)-2),"'",""))</f>
        <v>DEFIANCE</v>
      </c>
      <c r="AC214" s="55" t="str">
        <f>SUBSTITUTE(A214,"'","")</f>
        <v>DEFIANCE - Hobbs</v>
      </c>
      <c r="AD214" s="52" t="str">
        <f>IFERROR(VLOOKUP(A214,MapGrantsTbl[], 5, FALSE),"")</f>
        <v>1762</v>
      </c>
      <c r="AE214" s="52" t="str">
        <f>IF(L214=AD214,"Y", IF(LEFT(AD214,1)&lt;&gt;"1","","N"))</f>
        <v>Y</v>
      </c>
      <c r="AF214" s="52" t="str">
        <f>IFERROR(VLOOKUP(A214,MapGrantsTbl[], 3, FALSE),"")</f>
        <v>Surveyed 9/1/1762 by Joshua Griffith; Patented in Sep 1762 by Joseph Hobbs for 80 acres repatented as The Trusty Friend; "between two drafts of the Middle River of Patuxent"</v>
      </c>
      <c r="AG214" s="52" t="str">
        <f>IF(AA214=AF214,"Y", IF(LEN(LEFT(AF214,4))&lt;&gt;4,"","N"))</f>
        <v>Y</v>
      </c>
      <c r="AH214" s="52" t="s">
        <v>123</v>
      </c>
      <c r="AI214" s="52"/>
      <c r="AJ214" s="71"/>
      <c r="AK214" s="71"/>
      <c r="AL214" s="71">
        <v>-6</v>
      </c>
      <c r="AM214" s="71">
        <f>IFERROR(VLOOKUP(A214,Platted[],2,FALSE),"")</f>
        <v>484</v>
      </c>
      <c r="AN214" s="52"/>
      <c r="AO214" s="52"/>
      <c r="AP214" s="52"/>
      <c r="AQ214" s="52" t="str">
        <f>IFERROR(VLOOKUP(A214,MapGrantsTbl[], 5, FALSE),"")</f>
        <v>1762</v>
      </c>
      <c r="AR214" s="52" t="str">
        <f>IF(L214=AQ214,"Y", IF(LEN(LEFT(AQ214,4))&lt;&gt;4,"","N"))</f>
        <v>Y</v>
      </c>
      <c r="AS214" s="52" t="str">
        <f>IFERROR(VLOOKUP(A214,MapGrantsTbl[],3, FALSE),"")</f>
        <v>Surveyed 9/1/1762 by Joshua Griffith; Patented in Sep 1762 by Joseph Hobbs for 80 acres repatented as The Trusty Friend; "between two drafts of the Middle River of Patuxent"</v>
      </c>
      <c r="AT214" s="52" t="str">
        <f>IF(AA214=AS214,"Y", IF(LEN(LEFT(AS214,4))&lt;&gt;4,"","N"))</f>
        <v>Y</v>
      </c>
      <c r="AU214" s="52" t="str">
        <f>IFERROR(VLOOKUP(A214,MapGrantsTbl[],5, FALSE),"")</f>
        <v>1762</v>
      </c>
      <c r="AV214" s="52" t="str">
        <f>IF(L214=AU214,"Y", IF(LEN(LEFT(AU214,4))&lt;&gt;4,"","N"))</f>
        <v>Y</v>
      </c>
    </row>
    <row r="215" spans="1:48" ht="86.4" x14ac:dyDescent="0.55000000000000004">
      <c r="A215" s="43" t="s">
        <v>3856</v>
      </c>
      <c r="B215" s="6" t="str">
        <f>IFERROR(VLOOKUP(A215,MapGrantsTbl[Short Name], 1, FALSE),IFERROR(VLOOKUP(A215,MapGrantsTbl[Other Map Grant Name],1,FALSE),""))</f>
        <v>DELAWARE BOTTOM</v>
      </c>
      <c r="C215" s="6" t="s">
        <v>5689</v>
      </c>
      <c r="D215" s="8" t="str">
        <f>IF(ISBLANK(C215),"",IFERROR(RIGHT(C215,LEN(C215)-FIND(",",C215)) &amp; " " &amp; LEFT(C215,1) &amp; LOWER(MID(C215,2, FIND(",",C215)-2)),""))</f>
        <v xml:space="preserve"> John Clark</v>
      </c>
      <c r="E215" s="85" t="s">
        <v>9593</v>
      </c>
      <c r="F215" s="81" t="str">
        <f>RIGHT(E215,4)</f>
        <v>1717</v>
      </c>
      <c r="G215" s="81" t="str">
        <f>IF(ISBLANK(E215),"",F215&amp;"-"&amp;RIGHT("00" &amp; SUBSTITUTE(LEFT(E215,2),"/",""),2))</f>
        <v>1717-09</v>
      </c>
      <c r="H215" s="6" t="s">
        <v>3593</v>
      </c>
      <c r="I215" s="6" t="str">
        <f>IFERROR(RIGHT(H215,LEN(H215)-FIND(",",H215)) &amp; " " &amp; LEFT(H215,1) &amp; LOWER(MID(H215,2, FIND(",",H215)-2)),"")</f>
        <v xml:space="preserve"> Elizabeth  Jones</v>
      </c>
      <c r="J215" s="6" t="str">
        <f>H215</f>
        <v xml:space="preserve">JONES, Elizabeth </v>
      </c>
      <c r="K215" s="6" t="s">
        <v>3735</v>
      </c>
      <c r="L215" s="8" t="str">
        <f>RIGHT(K215,4)</f>
        <v>1719</v>
      </c>
      <c r="M215" s="146" t="str">
        <f>IF(ISBLANK(K215),"",L215&amp;"-"&amp;
IF(LEFT(K215,3)="Feb","02",
IF(LEFT(K215,3)="Mar","03",
IF(LEFT(K215,3)="Apr","04",
IF(LEFT(K215,3)="May","05",
IF(LEFT(K215,3)="Jun","06",
IF(LEFT(K215,3)="Jul","07",
IF(LEFT(K215,3)="Aug","08",
IF(LEFT(K215,3)="Sep","09",
IF(LEFT(K215,3)="Oct","10",
IF(LEFT(K215,3)="Nov","11",
IF(LEFT(K215,3)="Dec","12","01"))))))))))))</f>
        <v>1719-08</v>
      </c>
      <c r="N215" s="34" t="s">
        <v>5668</v>
      </c>
      <c r="O215" s="8" t="s">
        <v>3959</v>
      </c>
      <c r="P215" s="8" t="s">
        <v>136</v>
      </c>
      <c r="Q215" s="8">
        <v>300</v>
      </c>
      <c r="R215" s="6" t="s">
        <v>9486</v>
      </c>
      <c r="S215" s="34" t="s">
        <v>4119</v>
      </c>
      <c r="T215" s="34" t="s">
        <v>4263</v>
      </c>
      <c r="U215" s="34" t="s">
        <v>5844</v>
      </c>
      <c r="V215" s="35" t="s">
        <v>4263</v>
      </c>
      <c r="W215" s="35" t="s">
        <v>12188</v>
      </c>
      <c r="X215" s="34" t="s">
        <v>9484</v>
      </c>
      <c r="Y215" s="18" t="str">
        <f>IFERROR(LEFT(J215, FIND(",",J215)-1),"")</f>
        <v>JONES</v>
      </c>
      <c r="Z215" s="24" t="s">
        <v>4488</v>
      </c>
      <c r="AA215" s="24" t="str">
        <f>IF(ISBLANK(E215),"","Surveyed "&amp;E215)  &amp; IF(ISBLANK(C215),"", " by " &amp;TRIM(D215)) &amp; IF(ISBLANK(E215),"","; ") &amp; IF(ISBLANK(K215),"","Patented in " &amp; K215)  &amp; IF(ISBLANK(H215),"", " by " &amp; TRIM(I215)) &amp; IF(ISBLANK(Q215),"",IF(Q215=0,""," for " &amp; Q215 &amp; " acres")) &amp; IF(ISBLANK(S215),""," repatented as " &amp; S215) &amp; IF(ISBLANK(R215),"", "; " &amp; R215) &amp; IF(ISBLANK(X215),"", ".  " &amp; X215&amp;".")</f>
        <v>Surveyed 9/28/1717 by John Clark; Patented in Aug 1719 by Elizabeth Jones for 300 acres repatented as Woodford; "lying in Baltimore County between the drafts of Patuxent River and Patapsco River".  Sold to Samuel Howard by Matthias Hammond according to Hammond's Enlargement.</v>
      </c>
      <c r="AB215" s="52" t="str">
        <f>IF(IFERROR(FIND("-",A215),0)=0,SUBSTITUTE(A215,"'",""),SUBSTITUTE(LEFT(A215,FIND("-",A215)-2),"'",""))</f>
        <v>DELAWARE BOTTOM</v>
      </c>
      <c r="AC215" s="55" t="str">
        <f>SUBSTITUTE(A215,"'","")</f>
        <v>DELAWARE BOTTOM</v>
      </c>
      <c r="AD215" s="52" t="str">
        <f>IFERROR(VLOOKUP(A215,MapGrantsTbl[], 5, FALSE),"")</f>
        <v>1717</v>
      </c>
      <c r="AE215" s="52" t="str">
        <f>IF(L215=AD215,"Y", IF(LEFT(AD215,1)&lt;&gt;"1","","N"))</f>
        <v>N</v>
      </c>
      <c r="AF215" s="52" t="str">
        <f>IFERROR(VLOOKUP(A215,MapGrantsTbl[], 3, FALSE),"")</f>
        <v>Surveyed 9/28/1717 by John Clark; Patented in Aug 1719 by Elizabeth Jones for 300 acres repatented as Woodford; "lying in Baltimore County between the drafts of Patuxent River and Patapsco River".  Sold to Samuel Howard by Matthias Hammond according to Hammond's Enlargement.</v>
      </c>
      <c r="AG215" s="52" t="str">
        <f>IF(AA215=AF215,"Y", IF(LEN(LEFT(AF215,4))&lt;&gt;4,"","N"))</f>
        <v>Y</v>
      </c>
      <c r="AH215" s="52" t="s">
        <v>376</v>
      </c>
      <c r="AI215" s="52"/>
      <c r="AJ215" s="71"/>
      <c r="AK215" s="71"/>
      <c r="AL215" s="71"/>
      <c r="AM215" s="71">
        <f>IFERROR(VLOOKUP(A215,Platted[],2,FALSE),"")</f>
        <v>219</v>
      </c>
      <c r="AN215" s="52"/>
      <c r="AO215" s="52"/>
      <c r="AP215" s="52"/>
      <c r="AQ215" s="52" t="str">
        <f>IFERROR(VLOOKUP(A215,MapGrantsTbl[], 5, FALSE),"")</f>
        <v>1717</v>
      </c>
      <c r="AR215" s="52" t="str">
        <f>IF(L215=AQ215,"Y", IF(LEN(LEFT(AQ215,4))&lt;&gt;4,"","N"))</f>
        <v>N</v>
      </c>
      <c r="AS215" s="52" t="str">
        <f>IFERROR(VLOOKUP(A215,MapGrantsTbl[],3, FALSE),"")</f>
        <v>Surveyed 9/28/1717 by John Clark; Patented in Aug 1719 by Elizabeth Jones for 300 acres repatented as Woodford; "lying in Baltimore County between the drafts of Patuxent River and Patapsco River".  Sold to Samuel Howard by Matthias Hammond according to Hammond's Enlargement.</v>
      </c>
      <c r="AT215" s="52" t="str">
        <f>IF(AA215=AS215,"Y", IF(LEN(LEFT(AS215,4))&lt;&gt;4,"","N"))</f>
        <v>Y</v>
      </c>
      <c r="AU215" s="52" t="str">
        <f>IFERROR(VLOOKUP(A215,MapGrantsTbl[],5, FALSE),"")</f>
        <v>1717</v>
      </c>
      <c r="AV215" s="52" t="str">
        <f>IF(L215=AU215,"Y", IF(LEN(LEFT(AU215,4))&lt;&gt;4,"","N"))</f>
        <v>N</v>
      </c>
    </row>
    <row r="216" spans="1:48" ht="43.2" x14ac:dyDescent="0.55000000000000004">
      <c r="A216" s="111" t="s">
        <v>10282</v>
      </c>
      <c r="B216" s="114" t="str">
        <f>IFERROR(VLOOKUP(A216,MapGrantsTbl[Short Name], 1, FALSE),IFERROR(VLOOKUP(A216,MapGrantsTbl[Other Map Grant Name],1,FALSE),""))</f>
        <v>DENTONS PART OF THE SECOND DISCOVERY</v>
      </c>
      <c r="C216" s="109" t="s">
        <v>4105</v>
      </c>
      <c r="D216" s="109" t="str">
        <f>IF(ISBLANK(C216),"",IFERROR(RIGHT(C216,LEN(C216)-FIND(",",C216)) &amp; " " &amp; LEFT(C216,1) &amp; LOWER(MID(C216,2, FIND(",",C216)-2)),""))</f>
        <v xml:space="preserve"> Henry Ridgely</v>
      </c>
      <c r="E216" s="115" t="s">
        <v>10283</v>
      </c>
      <c r="F216" s="115" t="str">
        <f>RIGHT(E216,4)</f>
        <v>1725</v>
      </c>
      <c r="G216" s="115" t="str">
        <f>IF(ISBLANK(E216),"",F216&amp;"-"&amp;RIGHT("00" &amp; SUBSTITUTE(LEFT(E216,2),"/",""),2))</f>
        <v>1725-03</v>
      </c>
      <c r="H216" s="109" t="s">
        <v>3686</v>
      </c>
      <c r="I216" s="109" t="str">
        <f>IFERROR(RIGHT(H216,LEN(H216)-FIND(",",H216)) &amp; " " &amp; LEFT(H216,1) &amp; LOWER(MID(H216,2, FIND(",",H216)-2)),"")</f>
        <v xml:space="preserve"> Vachel  Denton</v>
      </c>
      <c r="J216" s="114" t="str">
        <f>H216</f>
        <v xml:space="preserve">DENTON, Vachel </v>
      </c>
      <c r="K216" s="109" t="s">
        <v>5215</v>
      </c>
      <c r="L216" s="110" t="str">
        <f>RIGHT(K216,4)</f>
        <v>1729</v>
      </c>
      <c r="M216" s="149" t="str">
        <f>IF(ISBLANK(K216),"",L216&amp;"-"&amp;
IF(LEFT(K216,3)="Feb","02",
IF(LEFT(K216,3)="Mar","03",
IF(LEFT(K216,3)="Apr","04",
IF(LEFT(K216,3)="May","05",
IF(LEFT(K216,3)="Jun","06",
IF(LEFT(K216,3)="Jul","07",
IF(LEFT(K216,3)="Aug","08",
IF(LEFT(K216,3)="Sep","09",
IF(LEFT(K216,3)="Oct","10",
IF(LEFT(K216,3)="Nov","11",
IF(LEFT(K216,3)="Dec","12","01"))))))))))))</f>
        <v>1729-09</v>
      </c>
      <c r="N216" s="112" t="s">
        <v>5668</v>
      </c>
      <c r="O216" s="111" t="s">
        <v>3959</v>
      </c>
      <c r="P216" s="111" t="s">
        <v>3970</v>
      </c>
      <c r="Q216" s="111">
        <v>500</v>
      </c>
      <c r="R216" s="109" t="s">
        <v>10284</v>
      </c>
      <c r="S216" s="113"/>
      <c r="T216" s="112" t="str">
        <f>V216</f>
        <v>The Second Discovery</v>
      </c>
      <c r="U216" s="113"/>
      <c r="V216" s="35" t="s">
        <v>4144</v>
      </c>
      <c r="W216" s="35" t="s">
        <v>10656</v>
      </c>
      <c r="X216" s="35"/>
      <c r="Y216" s="112" t="str">
        <f>IFERROR(LEFT(J216, FIND(",",J216)-1),"")</f>
        <v>DENTON</v>
      </c>
      <c r="Z216" s="112"/>
      <c r="AA216" s="112" t="str">
        <f>IF(ISBLANK(E216),"","Surveyed "&amp;E216)  &amp; IF(ISBLANK(C216),"", " by " &amp;TRIM(D216)) &amp; IF(ISBLANK(E216),"","; ") &amp; IF(ISBLANK(K216),"","Patented in " &amp; K216)  &amp; IF(ISBLANK(H216),"", " by " &amp; TRIM(I216)) &amp; IF(ISBLANK(Q216),"",IF(Q216=0,""," for " &amp; Q216 &amp; " acres")) &amp; IF(ISBLANK(S216),""," repatented as " &amp; S216) &amp; IF(ISBLANK(R216),"", "; " &amp; R216) &amp; IF(ISBLANK(X216),"", ".  " &amp; X216&amp;".")</f>
        <v>Surveyed 3/3/1725 by Henry Ridgely; Patented in Sep 1729 by Vachel Denton for 500 acres; Resurvey of southern half of The Second Discovery for Vachel Denton</v>
      </c>
      <c r="AB216" s="112" t="str">
        <f>IF(IFERROR(FIND("-",A216),0)=0,SUBSTITUTE(A216,"'",""),SUBSTITUTE(LEFT(A216,FIND("-",A216)-2),"'",""))</f>
        <v>DENTONS PART OF THE SECOND DISCOVERY</v>
      </c>
      <c r="AC216" s="112" t="str">
        <f>SUBSTITUTE(A216,"'","")</f>
        <v>DENTONS PART OF THE SECOND DISCOVERY</v>
      </c>
      <c r="AD216" s="112" t="str">
        <f>IFERROR(VLOOKUP(A216,MapGrantsTbl[], 5, FALSE),"")</f>
        <v>1725</v>
      </c>
      <c r="AE216" s="112" t="str">
        <f>IF(L216=AD216,"Y", IF(LEFT(AD216,1)&lt;&gt;"1","","N"))</f>
        <v>N</v>
      </c>
      <c r="AF216" s="112" t="str">
        <f>IFERROR(VLOOKUP(A216,MapGrantsTbl[], 3, FALSE),"")</f>
        <v>Surveyed 3/3/1725 by Henry Ridgely; Patented in Sep 1729 by Vachel Denton for 500 acres; Resurvey of southern half of The Second Discovery for Vachel Denton</v>
      </c>
      <c r="AG216" s="112" t="str">
        <f>IF(AA216=AF216,"Y", IF(LEN(LEFT(AF216,4))&lt;&gt;4,"","N"))</f>
        <v>Y</v>
      </c>
      <c r="AH216" s="33" t="s">
        <v>11989</v>
      </c>
      <c r="AI216" s="112" t="s">
        <v>7845</v>
      </c>
      <c r="AJ216" s="112" t="s">
        <v>4144</v>
      </c>
      <c r="AK216" s="112"/>
      <c r="AL216" s="112">
        <v>-4</v>
      </c>
      <c r="AM216" s="112">
        <f>IFERROR(VLOOKUP(A216,Platted[],2,FALSE),"")</f>
        <v>150</v>
      </c>
      <c r="AN216" s="52"/>
      <c r="AO216" s="52"/>
      <c r="AP216" s="52"/>
      <c r="AQ216" s="52" t="str">
        <f>IFERROR(VLOOKUP(A216,MapGrantsTbl[], 5, FALSE),"")</f>
        <v>1725</v>
      </c>
      <c r="AR216" s="52" t="str">
        <f>IF(L216=AQ216,"Y", IF(LEN(LEFT(AQ216,4))&lt;&gt;4,"","N"))</f>
        <v>N</v>
      </c>
      <c r="AS216" s="52" t="str">
        <f>IFERROR(VLOOKUP(A216,MapGrantsTbl[],3, FALSE),"")</f>
        <v>Surveyed 3/3/1725 by Henry Ridgely; Patented in Sep 1729 by Vachel Denton for 500 acres; Resurvey of southern half of The Second Discovery for Vachel Denton</v>
      </c>
      <c r="AT216" s="52" t="str">
        <f>IF(AA216=AS216,"Y", IF(LEN(LEFT(AS216,4))&lt;&gt;4,"","N"))</f>
        <v>Y</v>
      </c>
      <c r="AU216" s="52" t="str">
        <f>IFERROR(VLOOKUP(A216,MapGrantsTbl[],5, FALSE),"")</f>
        <v>1725</v>
      </c>
      <c r="AV216" s="52" t="str">
        <f>IF(L216=AU216,"Y", IF(LEN(LEFT(AU216,4))&lt;&gt;4,"","N"))</f>
        <v>N</v>
      </c>
    </row>
    <row r="217" spans="1:48" ht="72" x14ac:dyDescent="0.55000000000000004">
      <c r="A217" s="43" t="s">
        <v>6883</v>
      </c>
      <c r="B217" s="6" t="str">
        <f>IFERROR(VLOOKUP(A217,MapGrantsTbl[Short Name], 1, FALSE),IFERROR(VLOOKUP(A217,MapGrantsTbl[Other Map Grant Name],1,FALSE),""))</f>
        <v>DEPENDENCE</v>
      </c>
      <c r="C217" s="6" t="s">
        <v>4919</v>
      </c>
      <c r="D217" s="6" t="str">
        <f>IF(ISBLANK(C217),"",IFERROR(RIGHT(C217,LEN(C217)-FIND(",",C217)) &amp; " " &amp; LEFT(C217,1) &amp; LOWER(MID(C217,2, FIND(",",C217)-2)),""))</f>
        <v xml:space="preserve"> Richard Shipley</v>
      </c>
      <c r="E217" s="81" t="s">
        <v>4675</v>
      </c>
      <c r="F217" s="81" t="str">
        <f>RIGHT(E217,4)</f>
        <v>1755</v>
      </c>
      <c r="G217" s="81" t="str">
        <f>IF(ISBLANK(E217),"",F217&amp;"-"&amp;RIGHT("00" &amp; SUBSTITUTE(LEFT(E217,2),"/",""),2))</f>
        <v>1755-04</v>
      </c>
      <c r="H217" s="6" t="s">
        <v>3594</v>
      </c>
      <c r="I217" s="6" t="str">
        <f>IFERROR(RIGHT(H217,LEN(H217)-FIND(",",H217)) &amp; " " &amp; LEFT(H217,1) &amp; LOWER(MID(H217,2, FIND(",",H217)-2)),"")</f>
        <v xml:space="preserve"> John  Dorsey</v>
      </c>
      <c r="J217" s="6" t="str">
        <f>H217</f>
        <v xml:space="preserve">DORSEY, John </v>
      </c>
      <c r="K217" s="6" t="s">
        <v>4900</v>
      </c>
      <c r="L217" s="8" t="str">
        <f>RIGHT(K217,4)</f>
        <v>1755</v>
      </c>
      <c r="M217" s="146" t="str">
        <f>IF(ISBLANK(K217),"",L217&amp;"-"&amp;
IF(LEFT(K217,3)="Feb","02",
IF(LEFT(K217,3)="Mar","03",
IF(LEFT(K217,3)="Apr","04",
IF(LEFT(K217,3)="May","05",
IF(LEFT(K217,3)="Jun","06",
IF(LEFT(K217,3)="Jul","07",
IF(LEFT(K217,3)="Aug","08",
IF(LEFT(K217,3)="Sep","09",
IF(LEFT(K217,3)="Oct","10",
IF(LEFT(K217,3)="Nov","11",
IF(LEFT(K217,3)="Dec","12","01"))))))))))))</f>
        <v>1755-04</v>
      </c>
      <c r="N217" s="34" t="s">
        <v>3961</v>
      </c>
      <c r="O217" s="8" t="s">
        <v>3959</v>
      </c>
      <c r="P217" s="8" t="s">
        <v>3970</v>
      </c>
      <c r="Q217" s="8">
        <v>928</v>
      </c>
      <c r="R217" s="6" t="s">
        <v>5953</v>
      </c>
      <c r="S217" s="34" t="s">
        <v>10552</v>
      </c>
      <c r="T217" s="34" t="s">
        <v>5153</v>
      </c>
      <c r="U217" s="34" t="s">
        <v>7848</v>
      </c>
      <c r="V217" s="35" t="s">
        <v>6882</v>
      </c>
      <c r="W217" s="35" t="s">
        <v>11284</v>
      </c>
      <c r="X217" s="34"/>
      <c r="Y217" s="26" t="str">
        <f>IFERROR(LEFT(J217, FIND(",",J217)-1),"")</f>
        <v>DORSEY</v>
      </c>
      <c r="Z217" s="24" t="s">
        <v>4437</v>
      </c>
      <c r="AA217" s="24" t="str">
        <f>IF(ISBLANK(E217),"","Surveyed "&amp;E217)  &amp; IF(ISBLANK(C217),"", " by " &amp;TRIM(D217)) &amp; IF(ISBLANK(E217),"","; ") &amp; IF(ISBLANK(K217),"","Patented in " &amp; K217)  &amp; IF(ISBLANK(H217),"", " by " &amp; TRIM(I217)) &amp; IF(ISBLANK(Q217),"",IF(Q217=0,""," for " &amp; Q217 &amp; " acres")) &amp; IF(ISBLANK(S217),""," repatented as " &amp; S217) &amp; IF(ISBLANK(R217),"", "; " &amp; R217) &amp; IF(ISBLANK(X217),"", ".  " &amp; X217&amp;".")</f>
        <v>Surveyed 4/22/1755 by Richard Shipley; Patented in Apr 1755 by John Dorsey for 928 acres repatented as Dependence Renewed; Resurvey of Struggle For Life "on the drafts of Snowdens River in the Barrans", adjoins Henry And Peter, Curry Galls, and Dorseys Range</v>
      </c>
      <c r="AB217" s="52" t="str">
        <f>IF(IFERROR(FIND("-",A217),0)=0,SUBSTITUTE(A217,"'",""),SUBSTITUTE(LEFT(A217,FIND("-",A217)-2),"'",""))</f>
        <v>DEPENDENCE</v>
      </c>
      <c r="AC217" s="55" t="str">
        <f>SUBSTITUTE(A217,"'","")</f>
        <v>DEPENDENCE</v>
      </c>
      <c r="AD217" s="52" t="str">
        <f>IFERROR(VLOOKUP(A217,MapGrantsTbl[], 5, FALSE),"")</f>
        <v>1755</v>
      </c>
      <c r="AE217" s="52" t="str">
        <f>IF(L217=AD217,"Y", IF(LEFT(AD217,1)&lt;&gt;"1","","N"))</f>
        <v>Y</v>
      </c>
      <c r="AF217" s="52" t="str">
        <f>IFERROR(VLOOKUP(A217,MapGrantsTbl[], 3, FALSE),"")</f>
        <v>Surveyed 4/22/1755 by Richard Shipley; Patented in Apr 1755 by John Dorsey for 928 acres repatented as Dependence Renewed; Resurvey of Struggle For Life "on the drafts of Snowdens River in the Barrans", adjoins Henry And Peter, Curry Galls, and Dorseys Range</v>
      </c>
      <c r="AG217" s="52" t="str">
        <f>IF(AA217=AF217,"Y", IF(LEN(LEFT(AF217,4))&lt;&gt;4,"","N"))</f>
        <v>Y</v>
      </c>
      <c r="AH217" s="52" t="s">
        <v>65</v>
      </c>
      <c r="AI217" s="52" t="s">
        <v>7819</v>
      </c>
      <c r="AJ217" s="71" t="s">
        <v>7847</v>
      </c>
      <c r="AK217" s="71"/>
      <c r="AL217" s="71"/>
      <c r="AM217" s="71">
        <f>IFERROR(VLOOKUP(A217,Platted[],2,FALSE),"")</f>
        <v>57</v>
      </c>
      <c r="AN217" s="52"/>
      <c r="AO217" s="52"/>
      <c r="AP217" s="52"/>
      <c r="AQ217" s="52" t="str">
        <f>IFERROR(VLOOKUP(A217,MapGrantsTbl[], 5, FALSE),"")</f>
        <v>1755</v>
      </c>
      <c r="AR217" s="52" t="str">
        <f>IF(L217=AQ217,"Y", IF(LEN(LEFT(AQ217,4))&lt;&gt;4,"","N"))</f>
        <v>Y</v>
      </c>
      <c r="AS217" s="52" t="str">
        <f>IFERROR(VLOOKUP(A217,MapGrantsTbl[],3, FALSE),"")</f>
        <v>Surveyed 4/22/1755 by Richard Shipley; Patented in Apr 1755 by John Dorsey for 928 acres repatented as Dependence Renewed; Resurvey of Struggle For Life "on the drafts of Snowdens River in the Barrans", adjoins Henry And Peter, Curry Galls, and Dorseys Range</v>
      </c>
      <c r="AT217" s="52" t="str">
        <f>IF(AA217=AS217,"Y", IF(LEN(LEFT(AS217,4))&lt;&gt;4,"","N"))</f>
        <v>Y</v>
      </c>
      <c r="AU217" s="52" t="str">
        <f>IFERROR(VLOOKUP(A217,MapGrantsTbl[],5, FALSE),"")</f>
        <v>1755</v>
      </c>
      <c r="AV217" s="52" t="str">
        <f>IF(L217=AU217,"Y", IF(LEN(LEFT(AU217,4))&lt;&gt;4,"","N"))</f>
        <v>Y</v>
      </c>
    </row>
    <row r="218" spans="1:48" ht="28.8" x14ac:dyDescent="0.55000000000000004">
      <c r="A218" s="8" t="s">
        <v>10551</v>
      </c>
      <c r="B218" s="31" t="str">
        <f>IFERROR(VLOOKUP(A218,MapGrantsTbl[Short Name], 1, FALSE),IFERROR(VLOOKUP(A218,MapGrantsTbl[Other Map Grant Name],1,FALSE),""))</f>
        <v/>
      </c>
      <c r="C218" s="6" t="s">
        <v>5903</v>
      </c>
      <c r="D218" s="6" t="str">
        <f>IF(ISBLANK(C218),"",IFERROR(RIGHT(C218,LEN(C218)-FIND(",",C218)) &amp; " " &amp; LEFT(C218,1) &amp; LOWER(MID(C218,2, FIND(",",C218)-2)),""))</f>
        <v xml:space="preserve"> John Duvall</v>
      </c>
      <c r="E218" s="81" t="s">
        <v>10555</v>
      </c>
      <c r="F218" s="81" t="str">
        <f>RIGHT(E218,4)</f>
        <v>1818</v>
      </c>
      <c r="G218" s="81" t="str">
        <f>IF(ISBLANK(E218),"",F218&amp;"-"&amp;RIGHT("00" &amp; SUBSTITUTE(LEFT(E218,2),"/",""),2))</f>
        <v>1818-03</v>
      </c>
      <c r="H218" s="6" t="s">
        <v>7320</v>
      </c>
      <c r="I218" s="6" t="str">
        <f>IFERROR(RIGHT(H218,LEN(H218)-FIND(",",H218)) &amp; " " &amp; LEFT(H218,1) &amp; LOWER(MID(H218,2, FIND(",",H218)-2)),"")</f>
        <v xml:space="preserve"> Richard Dorsey</v>
      </c>
      <c r="J218" s="31" t="str">
        <f>H218</f>
        <v>DORSEY, Richard</v>
      </c>
      <c r="K218" s="6" t="s">
        <v>10554</v>
      </c>
      <c r="L218" s="32" t="str">
        <f>RIGHT(K218,4)</f>
        <v>1819</v>
      </c>
      <c r="M218" s="146" t="str">
        <f>IF(ISBLANK(K218),"",L218&amp;"-"&amp;
IF(LEFT(K218,3)="Feb","02",
IF(LEFT(K218,3)="Mar","03",
IF(LEFT(K218,3)="Apr","04",
IF(LEFT(K218,3)="May","05",
IF(LEFT(K218,3)="Jun","06",
IF(LEFT(K218,3)="Jul","07",
IF(LEFT(K218,3)="Aug","08",
IF(LEFT(K218,3)="Sep","09",
IF(LEFT(K218,3)="Oct","10",
IF(LEFT(K218,3)="Nov","11",
IF(LEFT(K218,3)="Dec","12","01"))))))))))))</f>
        <v>1819-01</v>
      </c>
      <c r="N218" s="33" t="s">
        <v>3961</v>
      </c>
      <c r="O218" s="8" t="s">
        <v>3959</v>
      </c>
      <c r="P218" s="8" t="s">
        <v>3970</v>
      </c>
      <c r="Q218" s="8">
        <v>478</v>
      </c>
      <c r="R218" s="6" t="s">
        <v>10556</v>
      </c>
      <c r="S218" s="6"/>
      <c r="T218" s="31" t="s">
        <v>5153</v>
      </c>
      <c r="U218" s="6"/>
      <c r="V218" s="35" t="s">
        <v>10552</v>
      </c>
      <c r="W218" s="35" t="s">
        <v>10553</v>
      </c>
      <c r="X218" s="35"/>
      <c r="Y218" s="33" t="str">
        <f>IFERROR(LEFT(J218, FIND(",",J218)-1),"")</f>
        <v>DORSEY</v>
      </c>
      <c r="Z218" s="33"/>
      <c r="AA218" s="33" t="str">
        <f>IF(ISBLANK(E218),"","Surveyed "&amp;E218)  &amp; IF(ISBLANK(C218),"", " by " &amp;TRIM(D218)) &amp; IF(ISBLANK(E218),"","; ") &amp; IF(ISBLANK(K218),"","Patented in " &amp; K218)  &amp; IF(ISBLANK(H218),"", " by " &amp; TRIM(I218)) &amp; IF(ISBLANK(Q218),"",IF(Q218=0,""," for " &amp; Q218 &amp; " acres")) &amp; IF(ISBLANK(S218),""," repatented as " &amp; S218) &amp; IF(ISBLANK(R218),"", "; " &amp; R218) &amp; IF(ISBLANK(X218),"", ".  " &amp; X218&amp;".")</f>
        <v>Surveyed 3/25/1818 by John Duvall; Patented in Jan 1819 by Richard Dorsey for 478 acres; Resurvey of Dependence</v>
      </c>
      <c r="AB218" s="33" t="str">
        <f>IF(IFERROR(FIND("-",A218),0)=0,SUBSTITUTE(A218,"'",""),SUBSTITUTE(LEFT(A218,FIND("-",A218)-2),"'",""))</f>
        <v>DEPENDENCE RENEWED</v>
      </c>
      <c r="AC218" s="33" t="str">
        <f>SUBSTITUTE(A218,"'","")</f>
        <v>DEPENDENCE RENEWED</v>
      </c>
      <c r="AD218" s="33" t="str">
        <f>IFERROR(VLOOKUP(A218,MapGrantsTbl[], 5, FALSE),"")</f>
        <v/>
      </c>
      <c r="AE218" s="33" t="str">
        <f>IF(L218=AD218,"Y", IF(LEFT(AD218,1)&lt;&gt;"1","","N"))</f>
        <v/>
      </c>
      <c r="AF218" s="33" t="str">
        <f>IFERROR(VLOOKUP(A218,MapGrantsTbl[], 3, FALSE),"")</f>
        <v/>
      </c>
      <c r="AG218" s="33" t="str">
        <f>IF(AA218=AF218,"Y", IF(LEN(LEFT(AF218,4))&lt;&gt;4,"","N"))</f>
        <v/>
      </c>
      <c r="AH218" s="33" t="s">
        <v>65</v>
      </c>
      <c r="AI218" s="33"/>
      <c r="AJ218" s="33"/>
      <c r="AK218" s="33"/>
      <c r="AL218" s="33"/>
      <c r="AM218" s="33" t="str">
        <f>IFERROR(VLOOKUP(A218,Platted[],2,FALSE),"")</f>
        <v/>
      </c>
      <c r="AN218" s="33"/>
      <c r="AO218" s="33"/>
      <c r="AP218" s="33"/>
      <c r="AQ218" s="52" t="str">
        <f>IFERROR(VLOOKUP(A218,MapGrantsTbl[], 5, FALSE),"")</f>
        <v/>
      </c>
      <c r="AR218" s="52" t="str">
        <f>IF(L218=AQ218,"Y", IF(LEN(LEFT(AQ218,4))&lt;&gt;4,"","N"))</f>
        <v/>
      </c>
      <c r="AS218" s="52" t="str">
        <f>IFERROR(VLOOKUP(A218,MapGrantsTbl[],3, FALSE),"")</f>
        <v/>
      </c>
      <c r="AT218" s="52" t="str">
        <f>IF(AA218=AS218,"Y", IF(LEN(LEFT(AS218,4))&lt;&gt;4,"","N"))</f>
        <v/>
      </c>
      <c r="AU218" s="52" t="str">
        <f>IFERROR(VLOOKUP(A218,MapGrantsTbl[],5, FALSE),"")</f>
        <v/>
      </c>
      <c r="AV218" s="52" t="str">
        <f>IF(L218=AU218,"Y", IF(LEN(LEFT(AU218,4))&lt;&gt;4,"","N"))</f>
        <v/>
      </c>
    </row>
    <row r="219" spans="1:48" ht="72" x14ac:dyDescent="0.55000000000000004">
      <c r="A219" s="43" t="s">
        <v>6376</v>
      </c>
      <c r="B219" s="47" t="str">
        <f>IFERROR(VLOOKUP(A219,MapGrantsTbl[Short Name], 1, FALSE),IFERROR(VLOOKUP(A219,MapGrantsTbl[Other Map Grant Name],1,FALSE),""))</f>
        <v>DISAPPOINTMENT</v>
      </c>
      <c r="C219" s="46" t="s">
        <v>4926</v>
      </c>
      <c r="D219" s="46" t="str">
        <f>IF(ISBLANK(C219),"",IFERROR(RIGHT(C219,LEN(C219)-FIND(",",C219)) &amp; " " &amp; LEFT(C219,1) &amp; LOWER(MID(C219,2, FIND(",",C219)-2)),""))</f>
        <v xml:space="preserve"> Joshua Griffith</v>
      </c>
      <c r="E219" s="81" t="s">
        <v>4711</v>
      </c>
      <c r="F219" s="82" t="str">
        <f>RIGHT(E219,4)</f>
        <v>1761</v>
      </c>
      <c r="G219" s="82" t="str">
        <f>IF(ISBLANK(E219),"",F219&amp;"-"&amp;RIGHT("00" &amp; SUBSTITUTE(LEFT(E219,2),"/",""),2))</f>
        <v>1761-09</v>
      </c>
      <c r="H219" s="46" t="s">
        <v>3691</v>
      </c>
      <c r="I219" s="46" t="str">
        <f>IFERROR(RIGHT(H219,LEN(H219)-FIND(",",H219)) &amp; " " &amp; LEFT(H219,1) &amp; LOWER(MID(H219,2, FIND(",",H219)-2)),"")</f>
        <v xml:space="preserve"> Philemon  Dorsey</v>
      </c>
      <c r="J219" s="47" t="str">
        <f>H219</f>
        <v xml:space="preserve">DORSEY, Philemon </v>
      </c>
      <c r="K219" s="46" t="s">
        <v>5214</v>
      </c>
      <c r="L219" s="42" t="str">
        <f>RIGHT(K219,4)</f>
        <v>1761</v>
      </c>
      <c r="M219" s="143" t="str">
        <f>IF(ISBLANK(K219),"",L219&amp;"-"&amp;
IF(LEFT(K219,3)="Feb","02",
IF(LEFT(K219,3)="Mar","03",
IF(LEFT(K219,3)="Apr","04",
IF(LEFT(K219,3)="May","05",
IF(LEFT(K219,3)="Jun","06",
IF(LEFT(K219,3)="Jul","07",
IF(LEFT(K219,3)="Aug","08",
IF(LEFT(K219,3)="Sep","09",
IF(LEFT(K219,3)="Oct","10",
IF(LEFT(K219,3)="Nov","11",
IF(LEFT(K219,3)="Dec","12","01"))))))))))))</f>
        <v>1761-09</v>
      </c>
      <c r="N219" s="44" t="s">
        <v>3961</v>
      </c>
      <c r="O219" s="43" t="s">
        <v>3959</v>
      </c>
      <c r="P219" s="43" t="s">
        <v>136</v>
      </c>
      <c r="Q219" s="43">
        <v>400</v>
      </c>
      <c r="R219" s="46" t="s">
        <v>6378</v>
      </c>
      <c r="S219" s="6" t="s">
        <v>6394</v>
      </c>
      <c r="T219" s="47" t="str">
        <f>V219</f>
        <v>Disappointment</v>
      </c>
      <c r="U219" s="46"/>
      <c r="V219" s="35" t="s">
        <v>6377</v>
      </c>
      <c r="W219" s="35" t="s">
        <v>11251</v>
      </c>
      <c r="X219" s="34"/>
      <c r="Y219" s="45" t="str">
        <f>IFERROR(LEFT(J219, FIND(",",J219)-1),"")</f>
        <v>DORSEY</v>
      </c>
      <c r="Z219" s="45"/>
      <c r="AA219" s="45" t="str">
        <f>IF(ISBLANK(E219),"","Surveyed "&amp;E219)  &amp; IF(ISBLANK(C219),"", " by " &amp;TRIM(D219)) &amp; IF(ISBLANK(E219),"","; ") &amp; IF(ISBLANK(K219),"","Patented in " &amp; K219)  &amp; IF(ISBLANK(H219),"", " by " &amp; TRIM(I219)) &amp; IF(ISBLANK(Q219),"",IF(Q219=0,""," for " &amp; Q219 &amp; " acres")) &amp; IF(ISBLANK(S219),""," repatented as " &amp; S219) &amp; IF(ISBLANK(R219),"", "; " &amp; R219) &amp; IF(ISBLANK(X219),"", ".  " &amp; X219&amp;".")</f>
        <v>Surveyed 9/2/1761 by Joshua Griffith; Patented in Sep 1761 by Philemon Dorsey for 400 acres repatented as Resurvey On The Disappointment; "beginning at the end of the forty-fifth course of a tract of land called Silence" and proceeding north and west from there</v>
      </c>
      <c r="AB219" s="52" t="str">
        <f>IF(IFERROR(FIND("-",A219),0)=0,SUBSTITUTE(A219,"'",""),SUBSTITUTE(LEFT(A219,FIND("-",A219)-2),"'",""))</f>
        <v>DISAPPOINTMENT</v>
      </c>
      <c r="AC219" s="55" t="str">
        <f>SUBSTITUTE(A219,"'","")</f>
        <v>DISAPPOINTMENT</v>
      </c>
      <c r="AD219" s="52" t="str">
        <f>IFERROR(VLOOKUP(A219,MapGrantsTbl[], 5, FALSE),"")</f>
        <v>1761</v>
      </c>
      <c r="AE219" s="52" t="str">
        <f>IF(L219=AD219,"Y", IF(LEFT(AD219,1)&lt;&gt;"1","","N"))</f>
        <v>Y</v>
      </c>
      <c r="AF219" s="52" t="str">
        <f>IFERROR(VLOOKUP(A219,MapGrantsTbl[], 3, FALSE),"")</f>
        <v>Surveyed 9/2/1761 by Joshua Griffith; Patented in Sep 1761 by Philemon Dorsey for 400 acres repatented as Resurvey On The Disappointment; "beginning at the end of the forty-fifth course of a tract of land called Silence" and proceeding north and west from there</v>
      </c>
      <c r="AG219" s="52" t="str">
        <f>IF(AA219=AF219,"Y", IF(LEN(LEFT(AF219,4))&lt;&gt;4,"","N"))</f>
        <v>Y</v>
      </c>
      <c r="AH219" s="52" t="s">
        <v>51</v>
      </c>
      <c r="AI219" s="52"/>
      <c r="AJ219" s="71"/>
      <c r="AK219" s="71"/>
      <c r="AL219" s="71"/>
      <c r="AM219" s="71">
        <f>IFERROR(VLOOKUP(A219,Platted[],2,FALSE),"")</f>
        <v>546</v>
      </c>
      <c r="AN219" s="52"/>
      <c r="AO219" s="52"/>
      <c r="AP219" s="52"/>
      <c r="AQ219" s="52" t="str">
        <f>IFERROR(VLOOKUP(A219,MapGrantsTbl[], 5, FALSE),"")</f>
        <v>1761</v>
      </c>
      <c r="AR219" s="52" t="str">
        <f>IF(L219=AQ219,"Y", IF(LEN(LEFT(AQ219,4))&lt;&gt;4,"","N"))</f>
        <v>Y</v>
      </c>
      <c r="AS219" s="52" t="str">
        <f>IFERROR(VLOOKUP(A219,MapGrantsTbl[],3, FALSE),"")</f>
        <v>Surveyed 9/2/1761 by Joshua Griffith; Patented in Sep 1761 by Philemon Dorsey for 400 acres repatented as Resurvey On The Disappointment; "beginning at the end of the forty-fifth course of a tract of land called Silence" and proceeding north and west from there</v>
      </c>
      <c r="AT219" s="52" t="str">
        <f>IF(AA219=AS219,"Y", IF(LEN(LEFT(AS219,4))&lt;&gt;4,"","N"))</f>
        <v>Y</v>
      </c>
      <c r="AU219" s="52" t="str">
        <f>IFERROR(VLOOKUP(A219,MapGrantsTbl[],5, FALSE),"")</f>
        <v>1761</v>
      </c>
      <c r="AV219" s="52" t="str">
        <f>IF(L219=AU219,"Y", IF(LEN(LEFT(AU219,4))&lt;&gt;4,"","N"))</f>
        <v>Y</v>
      </c>
    </row>
    <row r="220" spans="1:48" ht="72" x14ac:dyDescent="0.55000000000000004">
      <c r="A220" s="43" t="s">
        <v>6909</v>
      </c>
      <c r="B220" s="47" t="str">
        <f>IFERROR(VLOOKUP(A220,MapGrantsTbl[Short Name], 1, FALSE),IFERROR(VLOOKUP(A220,MapGrantsTbl[Other Map Grant Name],1,FALSE),""))</f>
        <v>DISCORD</v>
      </c>
      <c r="C220" s="46" t="s">
        <v>4919</v>
      </c>
      <c r="D220" s="46" t="str">
        <f>IF(ISBLANK(C220),"",IFERROR(RIGHT(C220,LEN(C220)-FIND(",",C220)) &amp; " " &amp; LEFT(C220,1) &amp; LOWER(MID(C220,2, FIND(",",C220)-2)),""))</f>
        <v xml:space="preserve"> Richard Shipley</v>
      </c>
      <c r="E220" s="81" t="s">
        <v>10620</v>
      </c>
      <c r="F220" s="82" t="str">
        <f>RIGHT(E220,4)</f>
        <v>1752</v>
      </c>
      <c r="G220" s="82" t="str">
        <f>IF(ISBLANK(E220),"",F220&amp;"-"&amp;RIGHT("00" &amp; SUBSTITUTE(LEFT(E220,2),"/",""),2))</f>
        <v>1752-04</v>
      </c>
      <c r="H220" s="46" t="s">
        <v>3571</v>
      </c>
      <c r="I220" s="46" t="str">
        <f>IFERROR(RIGHT(H220,LEN(H220)-FIND(",",H220)) &amp; " " &amp; LEFT(H220,1) &amp; LOWER(MID(H220,2, FIND(",",H220)-2)),"")</f>
        <v xml:space="preserve"> John  Hood</v>
      </c>
      <c r="J220" s="47" t="str">
        <f>H220</f>
        <v xml:space="preserve">HOOD, John </v>
      </c>
      <c r="K220" s="46" t="s">
        <v>6904</v>
      </c>
      <c r="L220" s="42" t="str">
        <f>RIGHT(K220,4)</f>
        <v>1757</v>
      </c>
      <c r="M220" s="143" t="str">
        <f>IF(ISBLANK(K220),"",L220&amp;"-"&amp;
IF(LEFT(K220,3)="Feb","02",
IF(LEFT(K220,3)="Mar","03",
IF(LEFT(K220,3)="Apr","04",
IF(LEFT(K220,3)="May","05",
IF(LEFT(K220,3)="Jun","06",
IF(LEFT(K220,3)="Jul","07",
IF(LEFT(K220,3)="Aug","08",
IF(LEFT(K220,3)="Sep","09",
IF(LEFT(K220,3)="Oct","10",
IF(LEFT(K220,3)="Nov","11",
IF(LEFT(K220,3)="Dec","12","01"))))))))))))</f>
        <v>1757-05</v>
      </c>
      <c r="N220" s="44" t="s">
        <v>3961</v>
      </c>
      <c r="O220" s="43" t="s">
        <v>3959</v>
      </c>
      <c r="P220" s="43" t="s">
        <v>136</v>
      </c>
      <c r="Q220" s="43">
        <v>18</v>
      </c>
      <c r="R220" s="46" t="s">
        <v>6911</v>
      </c>
      <c r="S220" s="46"/>
      <c r="T220" s="47" t="str">
        <f>V220</f>
        <v>Discord</v>
      </c>
      <c r="U220" s="46"/>
      <c r="V220" s="35" t="s">
        <v>6910</v>
      </c>
      <c r="W220" s="35" t="s">
        <v>11507</v>
      </c>
      <c r="X220" s="34"/>
      <c r="Y220" s="45" t="str">
        <f>IFERROR(LEFT(J220, FIND(",",J220)-1),"")</f>
        <v>HOOD</v>
      </c>
      <c r="Z220" s="45"/>
      <c r="AA220" s="45" t="str">
        <f>IF(ISBLANK(E220),"","Surveyed "&amp;E220)  &amp; IF(ISBLANK(C220),"", " by " &amp;TRIM(D220)) &amp; IF(ISBLANK(E220),"","; ") &amp; IF(ISBLANK(K220),"","Patented in " &amp; K220)  &amp; IF(ISBLANK(H220),"", " by " &amp; TRIM(I220)) &amp; IF(ISBLANK(Q220),"",IF(Q220=0,""," for " &amp; Q220 &amp; " acres")) &amp; IF(ISBLANK(S220),""," repatented as " &amp; S220) &amp; IF(ISBLANK(R220),"", "; " &amp; R220) &amp; IF(ISBLANK(X220),"", ".  " &amp; X220&amp;".")</f>
        <v>Surveyed 4/25/1752 by Richard Shipley; Patented in May 1757 by John Hood for 18 acres; "on the drafts of the western falls of Patapsco River and joyning a tract of land called the Conclusion Beginning at the end of the twenty fourth course of the afsd land called the Conclusion"</v>
      </c>
      <c r="AB220" s="45" t="str">
        <f>IF(IFERROR(FIND("-",A220),0)=0,SUBSTITUTE(A220,"'",""),SUBSTITUTE(LEFT(A220,FIND("-",A220)-2),"'",""))</f>
        <v>DISCORD</v>
      </c>
      <c r="AC220" s="45" t="str">
        <f>SUBSTITUTE(A220,"'","")</f>
        <v>DISCORD</v>
      </c>
      <c r="AD220" s="52" t="str">
        <f>IFERROR(VLOOKUP(A220,MapGrantsTbl[], 5, FALSE),"")</f>
        <v>1752</v>
      </c>
      <c r="AE220" s="52" t="str">
        <f>IF(L220=AD220,"Y", IF(LEFT(AD220,1)&lt;&gt;"1","","N"))</f>
        <v>N</v>
      </c>
      <c r="AF220" s="52" t="str">
        <f>IFERROR(VLOOKUP(A220,MapGrantsTbl[], 3, FALSE),"")</f>
        <v>Surveyed 4/25/1752 by Richard Shipley; Patented in May 1757 by John Hood for 18 acres; "on the drafts of the western falls of Patapsco River and joyning a tract of land called the Conclusion Beginning at the end of the twenty fourth course of the afsd land called the Conclusion"</v>
      </c>
      <c r="AG220" s="52" t="str">
        <f>IF(AA220=AF220,"Y", IF(LEN(LEFT(AF220,4))&lt;&gt;4,"","N"))</f>
        <v>Y</v>
      </c>
      <c r="AH220" s="52" t="s">
        <v>198</v>
      </c>
      <c r="AI220" s="52"/>
      <c r="AJ220" s="71"/>
      <c r="AK220" s="71"/>
      <c r="AL220" s="71"/>
      <c r="AM220" s="71">
        <f>IFERROR(VLOOKUP(A220,Platted[],2,FALSE),"")</f>
        <v>679</v>
      </c>
      <c r="AN220" s="52"/>
      <c r="AO220" s="52"/>
      <c r="AP220" s="52"/>
      <c r="AQ220" s="52" t="str">
        <f>IFERROR(VLOOKUP(A220,MapGrantsTbl[], 5, FALSE),"")</f>
        <v>1752</v>
      </c>
      <c r="AR220" s="52" t="str">
        <f>IF(L220=AQ220,"Y", IF(LEN(LEFT(AQ220,4))&lt;&gt;4,"","N"))</f>
        <v>N</v>
      </c>
      <c r="AS220" s="52" t="str">
        <f>IFERROR(VLOOKUP(A220,MapGrantsTbl[],3, FALSE),"")</f>
        <v>Surveyed 4/25/1752 by Richard Shipley; Patented in May 1757 by John Hood for 18 acres; "on the drafts of the western falls of Patapsco River and joyning a tract of land called the Conclusion Beginning at the end of the twenty fourth course of the afsd land called the Conclusion"</v>
      </c>
      <c r="AT220" s="52" t="str">
        <f>IF(AA220=AS220,"Y", IF(LEN(LEFT(AS220,4))&lt;&gt;4,"","N"))</f>
        <v>Y</v>
      </c>
      <c r="AU220" s="52" t="str">
        <f>IFERROR(VLOOKUP(A220,MapGrantsTbl[],5, FALSE),"")</f>
        <v>1752</v>
      </c>
      <c r="AV220" s="52" t="str">
        <f>IF(L220=AU220,"Y", IF(LEN(LEFT(AU220,4))&lt;&gt;4,"","N"))</f>
        <v>N</v>
      </c>
    </row>
    <row r="221" spans="1:48" ht="115.2" x14ac:dyDescent="0.55000000000000004">
      <c r="A221" s="43" t="s">
        <v>6845</v>
      </c>
      <c r="B221" s="47" t="str">
        <f>IFERROR(VLOOKUP(A221,MapGrantsTbl[Short Name], 1, FALSE),IFERROR(VLOOKUP(A221,MapGrantsTbl[Other Map Grant Name],1,FALSE),""))</f>
        <v>DISPUTE ENDED</v>
      </c>
      <c r="C221" s="46" t="s">
        <v>4919</v>
      </c>
      <c r="D221" s="46" t="str">
        <f>IF(ISBLANK(C221),"",IFERROR(RIGHT(C221,LEN(C221)-FIND(",",C221)) &amp; " " &amp; LEFT(C221,1) &amp; LOWER(MID(C221,2, FIND(",",C221)-2)),""))</f>
        <v xml:space="preserve"> Richard Shipley</v>
      </c>
      <c r="E221" s="126" t="s">
        <v>10620</v>
      </c>
      <c r="F221" s="82" t="str">
        <f>RIGHT(E221,4)</f>
        <v>1752</v>
      </c>
      <c r="G221" s="82" t="str">
        <f>IF(ISBLANK(E221),"",F221&amp;"-"&amp;RIGHT("00" &amp; SUBSTITUTE(LEFT(E221,2),"/",""),2))</f>
        <v>1752-04</v>
      </c>
      <c r="H221" s="46" t="s">
        <v>5622</v>
      </c>
      <c r="I221" s="46" t="str">
        <f>IFERROR(RIGHT(H221,LEN(H221)-FIND(",",H221)) &amp; " " &amp; LEFT(H221,1) &amp; LOWER(MID(H221,2, FIND(",",H221)-2)),"")</f>
        <v xml:space="preserve"> John Dorsey</v>
      </c>
      <c r="J221" s="47" t="str">
        <f>H221</f>
        <v>DORSEY, John</v>
      </c>
      <c r="K221" s="46" t="s">
        <v>4837</v>
      </c>
      <c r="L221" s="42" t="str">
        <f>RIGHT(K221,4)</f>
        <v>1752</v>
      </c>
      <c r="M221" s="143" t="str">
        <f>IF(ISBLANK(K221),"",L221&amp;"-"&amp;
IF(LEFT(K221,3)="Feb","02",
IF(LEFT(K221,3)="Mar","03",
IF(LEFT(K221,3)="Apr","04",
IF(LEFT(K221,3)="May","05",
IF(LEFT(K221,3)="Jun","06",
IF(LEFT(K221,3)="Jul","07",
IF(LEFT(K221,3)="Aug","08",
IF(LEFT(K221,3)="Sep","09",
IF(LEFT(K221,3)="Oct","10",
IF(LEFT(K221,3)="Nov","11",
IF(LEFT(K221,3)="Dec","12","01"))))))))))))</f>
        <v>1752-05</v>
      </c>
      <c r="N221" s="44" t="s">
        <v>3961</v>
      </c>
      <c r="O221" s="43" t="s">
        <v>3959</v>
      </c>
      <c r="P221" s="43" t="s">
        <v>3970</v>
      </c>
      <c r="Q221" s="43">
        <v>306</v>
      </c>
      <c r="R221" s="46" t="s">
        <v>6847</v>
      </c>
      <c r="S221" s="6" t="s">
        <v>8959</v>
      </c>
      <c r="T221" s="47" t="str">
        <f>V221</f>
        <v>Dispute Ended</v>
      </c>
      <c r="U221" s="46"/>
      <c r="V221" s="35" t="s">
        <v>6846</v>
      </c>
      <c r="W221" s="35" t="s">
        <v>10621</v>
      </c>
      <c r="X221" s="34"/>
      <c r="Y221" s="45" t="str">
        <f>IFERROR(LEFT(J221, FIND(",",J221)-1),"")</f>
        <v>DORSEY</v>
      </c>
      <c r="Z221" s="45"/>
      <c r="AA221" s="45" t="str">
        <f>IF(ISBLANK(E221),"","Surveyed "&amp;E221)  &amp; IF(ISBLANK(C221),"", " by " &amp;TRIM(D221)) &amp; IF(ISBLANK(E221),"","; ") &amp; IF(ISBLANK(K221),"","Patented in " &amp; K221)  &amp; IF(ISBLANK(H221),"", " by " &amp; TRIM(I221)) &amp; IF(ISBLANK(Q221),"",IF(Q221=0,""," for " &amp; Q221 &amp; " acres")) &amp; IF(ISBLANK(S221),""," repatented as " &amp; S221) &amp; IF(ISBLANK(R221),"", "; " &amp; R221) &amp; IF(ISBLANK(X221),"", ".  " &amp; X221&amp;".")</f>
        <v>Surveyed 4/25/1752 by Richard Shipley; Patented in May 1752 by John Dorsey for 306 acres repatented as Howards Improvement; Resurvey of Southern Addition "on the drafts of the Patuxent River" by splitting off two separate parts for John Dorsey with the rest remaining with Philip Hammond, first part starting at the beginning tree of Jack's Peacock, the second part starting at the beginning trees of Charities Purchase and James Lot</v>
      </c>
      <c r="AB221" s="45" t="str">
        <f>IF(IFERROR(FIND("-",A221),0)=0,SUBSTITUTE(A221,"'",""),SUBSTITUTE(LEFT(A221,FIND("-",A221)-2),"'",""))</f>
        <v>DISPUTE ENDED</v>
      </c>
      <c r="AC221" s="45" t="str">
        <f>SUBSTITUTE(A221,"'","")</f>
        <v>DISPUTE ENDED</v>
      </c>
      <c r="AD221" s="52" t="str">
        <f>IFERROR(VLOOKUP(A221,MapGrantsTbl[], 5, FALSE),"")</f>
        <v>1752</v>
      </c>
      <c r="AE221" s="52" t="str">
        <f>IF(L221=AD221,"Y", IF(LEFT(AD221,1)&lt;&gt;"1","","N"))</f>
        <v>Y</v>
      </c>
      <c r="AF221" s="52" t="str">
        <f>IFERROR(VLOOKUP(A221,MapGrantsTbl[], 3, FALSE),"")</f>
        <v>Surveyed 4/25/1752 by Richard Shipley; Patented in May 1752 by John Dorsey for 306 acres repatented as Howards Improvement; Resurvey of Southern Addition "on the drafts of the Patuxent River" by splitting off two separate parts for John Dorsey with the rest remaining with Philip Hammond, first part starting at the beginning tree of Jack's Peacock, the second part starting at the beginning trees of Charities Purchase and James Lot</v>
      </c>
      <c r="AG221" s="52" t="str">
        <f>IF(AA221=AF221,"Y", IF(LEN(LEFT(AF221,4))&lt;&gt;4,"","N"))</f>
        <v>Y</v>
      </c>
      <c r="AH221" s="52" t="s">
        <v>376</v>
      </c>
      <c r="AI221" s="52"/>
      <c r="AJ221" s="71"/>
      <c r="AK221" s="71"/>
      <c r="AL221" s="71"/>
      <c r="AM221" s="71">
        <f>IFERROR(VLOOKUP(A221,Platted[],2,FALSE),"")</f>
        <v>318</v>
      </c>
      <c r="AN221" s="52"/>
      <c r="AO221" s="52"/>
      <c r="AP221" s="52"/>
      <c r="AQ221" s="52" t="str">
        <f>IFERROR(VLOOKUP(A221,MapGrantsTbl[], 5, FALSE),"")</f>
        <v>1752</v>
      </c>
      <c r="AR221" s="52" t="str">
        <f>IF(L221=AQ221,"Y", IF(LEN(LEFT(AQ221,4))&lt;&gt;4,"","N"))</f>
        <v>Y</v>
      </c>
      <c r="AS221" s="52" t="str">
        <f>IFERROR(VLOOKUP(A221,MapGrantsTbl[],3, FALSE),"")</f>
        <v>Surveyed 4/25/1752 by Richard Shipley; Patented in May 1752 by John Dorsey for 306 acres repatented as Howards Improvement; Resurvey of Southern Addition "on the drafts of the Patuxent River" by splitting off two separate parts for John Dorsey with the rest remaining with Philip Hammond, first part starting at the beginning tree of Jack's Peacock, the second part starting at the beginning trees of Charities Purchase and James Lot</v>
      </c>
      <c r="AT221" s="52" t="str">
        <f>IF(AA221=AS221,"Y", IF(LEN(LEFT(AS221,4))&lt;&gt;4,"","N"))</f>
        <v>Y</v>
      </c>
      <c r="AU221" s="52" t="str">
        <f>IFERROR(VLOOKUP(A221,MapGrantsTbl[],5, FALSE),"")</f>
        <v>1752</v>
      </c>
      <c r="AV221" s="52" t="str">
        <f>IF(L221=AU221,"Y", IF(LEN(LEFT(AU221,4))&lt;&gt;4,"","N"))</f>
        <v>Y</v>
      </c>
    </row>
    <row r="222" spans="1:48" ht="57.6" x14ac:dyDescent="0.55000000000000004">
      <c r="A222" s="43" t="s">
        <v>8542</v>
      </c>
      <c r="B222" s="6" t="str">
        <f>IFERROR(VLOOKUP(A222,MapGrantsTbl[Short Name], 1, FALSE),IFERROR(VLOOKUP(A222,MapGrantsTbl[Other Map Grant Name],1,FALSE),""))</f>
        <v>DODDERIDGES FORREST</v>
      </c>
      <c r="C222" s="6"/>
      <c r="D222" s="6" t="str">
        <f>IF(ISBLANK(C222),"",IFERROR(RIGHT(C222,LEN(C222)-FIND(",",C222)) &amp; " " &amp; LEFT(C222,1) &amp; LOWER(MID(C222,2, FIND(",",C222)-2)),""))</f>
        <v/>
      </c>
      <c r="E222" s="81"/>
      <c r="F222" s="81" t="str">
        <f>RIGHT(E222,4)</f>
        <v/>
      </c>
      <c r="G222" s="81" t="str">
        <f>IF(ISBLANK(E222),"",F222&amp;"-"&amp;RIGHT("00" &amp; SUBSTITUTE(LEFT(E222,2),"/",""),2))</f>
        <v/>
      </c>
      <c r="H222" s="6" t="s">
        <v>3595</v>
      </c>
      <c r="I222" s="6" t="str">
        <f>IFERROR(RIGHT(H222,LEN(H222)-FIND(",",H222)) &amp; " " &amp; LEFT(H222,1) &amp; LOWER(MID(H222,2, FIND(",",H222)-2)),"")</f>
        <v xml:space="preserve"> John  Dodderidge</v>
      </c>
      <c r="J222" s="6" t="str">
        <f>H222</f>
        <v xml:space="preserve">DODDERIDGE, John </v>
      </c>
      <c r="K222" s="6" t="s">
        <v>5182</v>
      </c>
      <c r="L222" s="8" t="str">
        <f>RIGHT(K222,4)</f>
        <v>1695</v>
      </c>
      <c r="M222" s="146" t="str">
        <f>IF(ISBLANK(K222),"",L222&amp;"-"&amp;
IF(LEFT(K222,3)="Feb","02",
IF(LEFT(K222,3)="Mar","03",
IF(LEFT(K222,3)="Apr","04",
IF(LEFT(K222,3)="May","05",
IF(LEFT(K222,3)="Jun","06",
IF(LEFT(K222,3)="Jul","07",
IF(LEFT(K222,3)="Aug","08",
IF(LEFT(K222,3)="Sep","09",
IF(LEFT(K222,3)="Oct","10",
IF(LEFT(K222,3)="Nov","11",
IF(LEFT(K222,3)="Dec","12","01"))))))))))))</f>
        <v>1695-03</v>
      </c>
      <c r="N222" s="34"/>
      <c r="O222" s="8" t="s">
        <v>3959</v>
      </c>
      <c r="P222" s="8" t="s">
        <v>136</v>
      </c>
      <c r="Q222" s="8">
        <v>200</v>
      </c>
      <c r="R222" s="6"/>
      <c r="S222" s="6" t="s">
        <v>3971</v>
      </c>
      <c r="T222" s="6" t="s">
        <v>8837</v>
      </c>
      <c r="U222" s="6"/>
      <c r="V222" s="24" t="s">
        <v>5727</v>
      </c>
      <c r="W222" s="24"/>
      <c r="X222" s="34"/>
      <c r="Y222" s="26" t="str">
        <f>IFERROR(LEFT(J222, FIND(",",J222)-1),"")</f>
        <v>DODDERIDGE</v>
      </c>
      <c r="Z222" s="24" t="s">
        <v>4497</v>
      </c>
      <c r="AA222" s="24" t="str">
        <f>IF(ISBLANK(E222),"","Surveyed "&amp;E222)  &amp; IF(ISBLANK(C222),"", " by " &amp;TRIM(D222)) &amp; IF(ISBLANK(E222),"","; ") &amp; IF(ISBLANK(K222),"","Patented in " &amp; K222)  &amp; IF(ISBLANK(H222),"", " by " &amp; TRIM(I222)) &amp; IF(ISBLANK(Q222),"",IF(Q222=0,""," for " &amp; Q222 &amp; " acres")) &amp; IF(ISBLANK(S222),""," repatented as " &amp; S222) &amp; IF(ISBLANK(R222),"", "; " &amp; R222) &amp; IF(ISBLANK(X222),"", ".  " &amp; X222&amp;".")</f>
        <v>Patented in Mar 1695 by John Dodderidge for 200 acres repatented as Hammond's Inheritance</v>
      </c>
      <c r="AB222" s="52" t="str">
        <f>IF(IFERROR(FIND("-",A222),0)=0,SUBSTITUTE(A222,"'",""),SUBSTITUTE(LEFT(A222,FIND("-",A222)-2),"'",""))</f>
        <v>DODDERIDGES FORREST</v>
      </c>
      <c r="AC222" s="55" t="str">
        <f>SUBSTITUTE(A222,"'","")</f>
        <v>DODDERIDGES FORREST</v>
      </c>
      <c r="AD222" s="52" t="str">
        <f>IFERROR(VLOOKUP(A222,MapGrantsTbl[], 5, FALSE),"")</f>
        <v>1695</v>
      </c>
      <c r="AE222" s="52" t="str">
        <f>IF(L222=AD222,"Y", IF(LEFT(AD222,1)&lt;&gt;"1","","N"))</f>
        <v>Y</v>
      </c>
      <c r="AF222" s="52" t="str">
        <f>IFERROR(VLOOKUP(A222,MapGrantsTbl[], 3, FALSE),"")</f>
        <v>Patented in Mar 1695 by John Dodderidge for 200 acres repatented as Hammond's Inheritance</v>
      </c>
      <c r="AG222" s="52" t="str">
        <f>IF(AA222=AF222,"Y", IF(LEN(LEFT(AF222,4))&lt;&gt;4,"","N"))</f>
        <v>Y</v>
      </c>
      <c r="AH222" s="52" t="s">
        <v>11989</v>
      </c>
      <c r="AI222" s="52" t="s">
        <v>9724</v>
      </c>
      <c r="AJ222" s="52" t="s">
        <v>11864</v>
      </c>
      <c r="AK222" s="71"/>
      <c r="AL222" s="71"/>
      <c r="AM222" s="71">
        <f>IFERROR(VLOOKUP(A222,Platted[],2,FALSE),"")</f>
        <v>226</v>
      </c>
      <c r="AN222" s="52"/>
      <c r="AO222" s="52"/>
      <c r="AP222" s="52"/>
      <c r="AQ222" s="52" t="str">
        <f>IFERROR(VLOOKUP(A222,MapGrantsTbl[], 5, FALSE),"")</f>
        <v>1695</v>
      </c>
      <c r="AR222" s="52" t="str">
        <f>IF(L222=AQ222,"Y", IF(LEN(LEFT(AQ222,4))&lt;&gt;4,"","N"))</f>
        <v>Y</v>
      </c>
      <c r="AS222" s="52" t="str">
        <f>IFERROR(VLOOKUP(A222,MapGrantsTbl[],3, FALSE),"")</f>
        <v>Patented in Mar 1695 by John Dodderidge for 200 acres repatented as Hammond's Inheritance</v>
      </c>
      <c r="AT222" s="52" t="str">
        <f>IF(AA222=AS222,"Y", IF(LEN(LEFT(AS222,4))&lt;&gt;4,"","N"))</f>
        <v>Y</v>
      </c>
      <c r="AU222" s="52" t="str">
        <f>IFERROR(VLOOKUP(A222,MapGrantsTbl[],5, FALSE),"")</f>
        <v>1695</v>
      </c>
      <c r="AV222" s="52" t="str">
        <f>IF(L222=AU222,"Y", IF(LEN(LEFT(AU222,4))&lt;&gt;4,"","N"))</f>
        <v>Y</v>
      </c>
    </row>
    <row r="223" spans="1:48" ht="28.8" x14ac:dyDescent="0.55000000000000004">
      <c r="A223" s="43" t="s">
        <v>3857</v>
      </c>
      <c r="B223" s="6" t="str">
        <f>IFERROR(VLOOKUP(A223,MapGrantsTbl[Short Name], 1, FALSE),IFERROR(VLOOKUP(A223,MapGrantsTbl[Other Map Grant Name],1,FALSE),""))</f>
        <v>DOOHOREGAN</v>
      </c>
      <c r="C223" s="6"/>
      <c r="D223" s="6" t="str">
        <f>IF(ISBLANK(C223),"",IFERROR(RIGHT(C223,LEN(C223)-FIND(",",C223)) &amp; " " &amp; LEFT(C223,1) &amp; LOWER(MID(C223,2, FIND(",",C223)-2)),""))</f>
        <v/>
      </c>
      <c r="E223" s="81"/>
      <c r="F223" s="81" t="str">
        <f>RIGHT(E223,4)</f>
        <v/>
      </c>
      <c r="G223" s="81" t="str">
        <f>IF(ISBLANK(E223),"",F223&amp;"-"&amp;RIGHT("00" &amp; SUBSTITUTE(LEFT(E223,2),"/",""),2))</f>
        <v/>
      </c>
      <c r="H223" s="6" t="s">
        <v>3545</v>
      </c>
      <c r="I223" s="6" t="str">
        <f>IFERROR(RIGHT(H223,LEN(H223)-FIND(",",H223)) &amp; " " &amp; LEFT(H223,1) &amp; LOWER(MID(H223,2, FIND(",",H223)-2)),"")</f>
        <v xml:space="preserve"> Charles  Carroll</v>
      </c>
      <c r="J223" s="6" t="str">
        <f>H223</f>
        <v xml:space="preserve">CARROLL, Charles </v>
      </c>
      <c r="K223" s="6" t="s">
        <v>5031</v>
      </c>
      <c r="L223" s="8" t="str">
        <f>RIGHT(K223,4)</f>
        <v>1702</v>
      </c>
      <c r="M223" s="146" t="str">
        <f>IF(ISBLANK(K223),"",L223&amp;"-"&amp;
IF(LEFT(K223,3)="Feb","02",
IF(LEFT(K223,3)="Mar","03",
IF(LEFT(K223,3)="Apr","04",
IF(LEFT(K223,3)="May","05",
IF(LEFT(K223,3)="Jun","06",
IF(LEFT(K223,3)="Jul","07",
IF(LEFT(K223,3)="Aug","08",
IF(LEFT(K223,3)="Sep","09",
IF(LEFT(K223,3)="Oct","10",
IF(LEFT(K223,3)="Nov","11",
IF(LEFT(K223,3)="Dec","12","01"))))))))))))</f>
        <v>1702-07</v>
      </c>
      <c r="N223" s="34"/>
      <c r="O223" s="8" t="s">
        <v>3959</v>
      </c>
      <c r="P223" s="8" t="s">
        <v>136</v>
      </c>
      <c r="Q223" s="8">
        <v>7000</v>
      </c>
      <c r="R223" s="6"/>
      <c r="S223" s="6" t="s">
        <v>5731</v>
      </c>
      <c r="T223" s="6" t="s">
        <v>4261</v>
      </c>
      <c r="U223" s="6"/>
      <c r="V223" s="24" t="s">
        <v>5737</v>
      </c>
      <c r="W223" s="24"/>
      <c r="X223" s="34"/>
      <c r="Y223" s="18" t="str">
        <f>IFERROR(LEFT(J223, FIND(",",J223)-1),"")</f>
        <v>CARROLL</v>
      </c>
      <c r="Z223" s="24" t="s">
        <v>4452</v>
      </c>
      <c r="AA223" s="24" t="str">
        <f>IF(ISBLANK(E223),"","Surveyed "&amp;E223)  &amp; IF(ISBLANK(C223),"", " by " &amp;TRIM(D223)) &amp; IF(ISBLANK(E223),"","; ") &amp; IF(ISBLANK(K223),"","Patented in " &amp; K223)  &amp; IF(ISBLANK(H223),"", " by " &amp; TRIM(I223)) &amp; IF(ISBLANK(Q223),"",IF(Q223=0,""," for " &amp; Q223 &amp; " acres")) &amp; IF(ISBLANK(S223),""," repatented as " &amp; S223) &amp; IF(ISBLANK(R223),"", "; " &amp; R223) &amp; IF(ISBLANK(X223),"", ".  " &amp; X223&amp;".")</f>
        <v>Patented in Jul 1702 by Charles Carroll for 7000 acres repatented as Doohoregan (Resurveyed)</v>
      </c>
      <c r="AB223" s="52" t="str">
        <f>IF(IFERROR(FIND("-",A223),0)=0,SUBSTITUTE(A223,"'",""),SUBSTITUTE(LEFT(A223,FIND("-",A223)-2),"'",""))</f>
        <v>DOOHOREGAN</v>
      </c>
      <c r="AC223" s="55" t="str">
        <f>SUBSTITUTE(A223,"'","")</f>
        <v>DOOHOREGAN</v>
      </c>
      <c r="AD223" s="52" t="str">
        <f>IFERROR(VLOOKUP(A223,MapGrantsTbl[], 5, FALSE),"")</f>
        <v>1702</v>
      </c>
      <c r="AE223" s="52" t="str">
        <f>IF(L223=AD223,"Y", IF(LEFT(AD223,1)&lt;&gt;"1","","N"))</f>
        <v>Y</v>
      </c>
      <c r="AF223" s="52" t="str">
        <f>IFERROR(VLOOKUP(A223,MapGrantsTbl[], 3, FALSE),"")</f>
        <v>Patented in Jul 1702 by Charles Carroll for 7000 acres repatented as Doohoregan (Resurveyed)</v>
      </c>
      <c r="AG223" s="52" t="str">
        <f>IF(AA223=AF223,"Y", IF(LEN(LEFT(AF223,4))&lt;&gt;4,"","N"))</f>
        <v>Y</v>
      </c>
      <c r="AH223" s="52" t="s">
        <v>11989</v>
      </c>
      <c r="AI223" s="52"/>
      <c r="AJ223" s="71"/>
      <c r="AK223" s="71"/>
      <c r="AL223" s="71">
        <v>-3</v>
      </c>
      <c r="AM223" s="71">
        <f>IFERROR(VLOOKUP(A223,Platted[],2,FALSE),"")</f>
        <v>2</v>
      </c>
      <c r="AN223" s="52"/>
      <c r="AO223" s="52"/>
      <c r="AP223" s="52"/>
      <c r="AQ223" s="52" t="str">
        <f>IFERROR(VLOOKUP(A223,MapGrantsTbl[], 5, FALSE),"")</f>
        <v>1702</v>
      </c>
      <c r="AR223" s="52" t="str">
        <f>IF(L223=AQ223,"Y", IF(LEN(LEFT(AQ223,4))&lt;&gt;4,"","N"))</f>
        <v>Y</v>
      </c>
      <c r="AS223" s="52" t="str">
        <f>IFERROR(VLOOKUP(A223,MapGrantsTbl[],3, FALSE),"")</f>
        <v>Patented in Jul 1702 by Charles Carroll for 7000 acres repatented as Doohoregan (Resurveyed)</v>
      </c>
      <c r="AT223" s="52" t="str">
        <f>IF(AA223=AS223,"Y", IF(LEN(LEFT(AS223,4))&lt;&gt;4,"","N"))</f>
        <v>Y</v>
      </c>
      <c r="AU223" s="52" t="str">
        <f>IFERROR(VLOOKUP(A223,MapGrantsTbl[],5, FALSE),"")</f>
        <v>1702</v>
      </c>
      <c r="AV223" s="52" t="str">
        <f>IF(L223=AU223,"Y", IF(LEN(LEFT(AU223,4))&lt;&gt;4,"","N"))</f>
        <v>Y</v>
      </c>
    </row>
    <row r="224" spans="1:48" ht="43.2" x14ac:dyDescent="0.55000000000000004">
      <c r="A224" s="43" t="s">
        <v>9340</v>
      </c>
      <c r="B224" s="6" t="str">
        <f>IFERROR(VLOOKUP(A224,MapGrantsTbl[Short Name], 1, FALSE),IFERROR(VLOOKUP(A224,MapGrantsTbl[Other Map Grant Name],1,FALSE),""))</f>
        <v/>
      </c>
      <c r="C224" s="6"/>
      <c r="D224" s="6" t="str">
        <f>IF(ISBLANK(C224),"",IFERROR(RIGHT(C224,LEN(C224)-FIND(",",C224)) &amp; " " &amp; LEFT(C224,1) &amp; LOWER(MID(C224,2, FIND(",",C224)-2)),""))</f>
        <v/>
      </c>
      <c r="E224" s="81"/>
      <c r="F224" s="81" t="str">
        <f>RIGHT(E224,4)</f>
        <v/>
      </c>
      <c r="G224" s="81" t="str">
        <f>IF(ISBLANK(E224),"",F224&amp;"-"&amp;RIGHT("00" &amp; SUBSTITUTE(LEFT(E224,2),"/",""),2))</f>
        <v/>
      </c>
      <c r="H224" s="6" t="s">
        <v>3545</v>
      </c>
      <c r="I224" s="6" t="str">
        <f>IFERROR(RIGHT(H224,LEN(H224)-FIND(",",H224)) &amp; " " &amp; LEFT(H224,1) &amp; LOWER(MID(H224,2, FIND(",",H224)-2)),"")</f>
        <v xml:space="preserve"> Charles  Carroll</v>
      </c>
      <c r="J224" s="6" t="str">
        <f>H224</f>
        <v xml:space="preserve">CARROLL, Charles </v>
      </c>
      <c r="K224" s="6" t="s">
        <v>3764</v>
      </c>
      <c r="L224" s="8" t="str">
        <f>RIGHT(K224,4)</f>
        <v>1711</v>
      </c>
      <c r="M224" s="146" t="str">
        <f>IF(ISBLANK(K224),"",L224&amp;"-"&amp;
IF(LEFT(K224,3)="Feb","02",
IF(LEFT(K224,3)="Mar","03",
IF(LEFT(K224,3)="Apr","04",
IF(LEFT(K224,3)="May","05",
IF(LEFT(K224,3)="Jun","06",
IF(LEFT(K224,3)="Jul","07",
IF(LEFT(K224,3)="Aug","08",
IF(LEFT(K224,3)="Sep","09",
IF(LEFT(K224,3)="Oct","10",
IF(LEFT(K224,3)="Nov","11",
IF(LEFT(K224,3)="Dec","12","01"))))))))))))</f>
        <v>1711-05</v>
      </c>
      <c r="N224" s="34"/>
      <c r="O224" s="8" t="s">
        <v>3959</v>
      </c>
      <c r="P224" s="8" t="s">
        <v>3970</v>
      </c>
      <c r="Q224" s="8">
        <v>10000</v>
      </c>
      <c r="R224" s="6" t="s">
        <v>5734</v>
      </c>
      <c r="S224" s="6" t="s">
        <v>5733</v>
      </c>
      <c r="T224" s="6" t="s">
        <v>4261</v>
      </c>
      <c r="U224" s="6"/>
      <c r="V224" s="24" t="s">
        <v>5736</v>
      </c>
      <c r="W224" s="24"/>
      <c r="X224" s="34"/>
      <c r="Y224" s="26" t="str">
        <f>IFERROR(LEFT(J224, FIND(",",J224)-1),"")</f>
        <v>CARROLL</v>
      </c>
      <c r="Z224" s="24" t="s">
        <v>4452</v>
      </c>
      <c r="AA224" s="24" t="str">
        <f>IF(ISBLANK(E224),"","Surveyed "&amp;E224)  &amp; IF(ISBLANK(C224),"", " by " &amp;TRIM(D224)) &amp; IF(ISBLANK(E224),"","; ") &amp; IF(ISBLANK(K224),"","Patented in " &amp; K224)  &amp; IF(ISBLANK(H224),"", " by " &amp; TRIM(I224)) &amp; IF(ISBLANK(Q224),"",IF(Q224=0,""," for " &amp; Q224 &amp; " acres")) &amp; IF(ISBLANK(S224),""," repatented as " &amp; S224) &amp; IF(ISBLANK(R224),"", "; " &amp; R224) &amp; IF(ISBLANK(X224),"", ".  " &amp; X224&amp;".")</f>
        <v>Patented in May 1711 by Charles Carroll for 10000 acres repatented as Doohoregan (Resurveyed Again); Resurvey of Doohoregan</v>
      </c>
      <c r="AB224" s="52" t="str">
        <f>IF(IFERROR(FIND("-",A224),0)=0,SUBSTITUTE(A224,"'",""),SUBSTITUTE(LEFT(A224,FIND("-",A224)-2),"'",""))</f>
        <v>DOOHOREGAN</v>
      </c>
      <c r="AC224" s="55" t="str">
        <f>SUBSTITUTE(A224,"'","")</f>
        <v>DOOHOREGAN - Resurveyed</v>
      </c>
      <c r="AD224" s="52" t="str">
        <f>IFERROR(VLOOKUP(A224,MapGrantsTbl[], 5, FALSE),"")</f>
        <v/>
      </c>
      <c r="AE224" s="52" t="str">
        <f>IF(L224=AD224,"Y", IF(LEFT(AD224,1)&lt;&gt;"1","","N"))</f>
        <v/>
      </c>
      <c r="AF224" s="52" t="str">
        <f>IFERROR(VLOOKUP(A224,MapGrantsTbl[], 3, FALSE),"")</f>
        <v/>
      </c>
      <c r="AG224" s="52" t="str">
        <f>IF(AA224=AF224,"Y", IF(LEN(LEFT(AF224,4))&lt;&gt;4,"","N"))</f>
        <v/>
      </c>
      <c r="AH224" s="52" t="s">
        <v>11989</v>
      </c>
      <c r="AI224" s="52"/>
      <c r="AJ224" s="71"/>
      <c r="AK224" s="71"/>
      <c r="AL224" s="71"/>
      <c r="AM224" s="71" t="str">
        <f>IFERROR(VLOOKUP(A224,Platted[],2,FALSE),"")</f>
        <v/>
      </c>
      <c r="AN224" s="52"/>
      <c r="AO224" s="52"/>
      <c r="AP224" s="52"/>
      <c r="AQ224" s="52" t="str">
        <f>IFERROR(VLOOKUP(A224,MapGrantsTbl[], 5, FALSE),"")</f>
        <v/>
      </c>
      <c r="AR224" s="52" t="str">
        <f>IF(L224=AQ224,"Y", IF(LEN(LEFT(AQ224,4))&lt;&gt;4,"","N"))</f>
        <v/>
      </c>
      <c r="AS224" s="52" t="str">
        <f>IFERROR(VLOOKUP(A224,MapGrantsTbl[],3, FALSE),"")</f>
        <v/>
      </c>
      <c r="AT224" s="52" t="str">
        <f>IF(AA224=AS224,"Y", IF(LEN(LEFT(AS224,4))&lt;&gt;4,"","N"))</f>
        <v/>
      </c>
      <c r="AU224" s="52" t="str">
        <f>IFERROR(VLOOKUP(A224,MapGrantsTbl[],5, FALSE),"")</f>
        <v/>
      </c>
      <c r="AV224" s="52" t="str">
        <f>IF(L224=AU224,"Y", IF(LEN(LEFT(AU224,4))&lt;&gt;4,"","N"))</f>
        <v/>
      </c>
    </row>
    <row r="225" spans="1:48" ht="57.6" x14ac:dyDescent="0.55000000000000004">
      <c r="A225" s="43" t="s">
        <v>5732</v>
      </c>
      <c r="B225" s="47" t="str">
        <f>IFERROR(VLOOKUP(A225,MapGrantsTbl[Short Name], 1, FALSE),IFERROR(VLOOKUP(A225,MapGrantsTbl[Other Map Grant Name],1,FALSE),""))</f>
        <v/>
      </c>
      <c r="C225" s="46" t="s">
        <v>5622</v>
      </c>
      <c r="D225" s="46" t="str">
        <f>IF(ISBLANK(C225),"",IFERROR(RIGHT(C225,LEN(C225)-FIND(",",C225)) &amp; " " &amp; LEFT(C225,1) &amp; LOWER(MID(C225,2, FIND(",",C225)-2)),""))</f>
        <v xml:space="preserve"> John Dorsey</v>
      </c>
      <c r="E225" s="81" t="s">
        <v>11551</v>
      </c>
      <c r="F225" s="82" t="str">
        <f>RIGHT(E225,4)</f>
        <v>1724</v>
      </c>
      <c r="G225" s="82" t="str">
        <f>IF(ISBLANK(E225),"",F225&amp;"-"&amp;RIGHT("00" &amp; SUBSTITUTE(LEFT(E225,2),"/",""),2))</f>
        <v>1724-11</v>
      </c>
      <c r="H225" s="46" t="s">
        <v>3545</v>
      </c>
      <c r="I225" s="46" t="str">
        <f>IFERROR(RIGHT(H225,LEN(H225)-FIND(",",H225)) &amp; " " &amp; LEFT(H225,1) &amp; LOWER(MID(H225,2, FIND(",",H225)-2)),"")</f>
        <v xml:space="preserve"> Charles  Carroll</v>
      </c>
      <c r="J225" s="47" t="str">
        <f>H225</f>
        <v xml:space="preserve">CARROLL, Charles </v>
      </c>
      <c r="K225" s="46" t="s">
        <v>5730</v>
      </c>
      <c r="L225" s="42" t="str">
        <f>RIGHT(K225,4)</f>
        <v>1724</v>
      </c>
      <c r="M225" s="143" t="str">
        <f>IF(ISBLANK(K225),"",L225&amp;"-"&amp;
IF(LEFT(K225,3)="Feb","02",
IF(LEFT(K225,3)="Mar","03",
IF(LEFT(K225,3)="Apr","04",
IF(LEFT(K225,3)="May","05",
IF(LEFT(K225,3)="Jun","06",
IF(LEFT(K225,3)="Jul","07",
IF(LEFT(K225,3)="Aug","08",
IF(LEFT(K225,3)="Sep","09",
IF(LEFT(K225,3)="Oct","10",
IF(LEFT(K225,3)="Nov","11",
IF(LEFT(K225,3)="Dec","12","01"))))))))))))</f>
        <v>1724-11</v>
      </c>
      <c r="N225" s="44" t="s">
        <v>5668</v>
      </c>
      <c r="O225" s="43" t="s">
        <v>3959</v>
      </c>
      <c r="P225" s="43" t="s">
        <v>3970</v>
      </c>
      <c r="Q225" s="8">
        <v>10480</v>
      </c>
      <c r="R225" s="46" t="s">
        <v>5735</v>
      </c>
      <c r="S225" s="46"/>
      <c r="T225" s="6" t="s">
        <v>4261</v>
      </c>
      <c r="U225" s="46" t="s">
        <v>5729</v>
      </c>
      <c r="V225" s="35" t="s">
        <v>5733</v>
      </c>
      <c r="W225" s="35" t="s">
        <v>10903</v>
      </c>
      <c r="X225" s="34"/>
      <c r="Y225" s="45" t="str">
        <f>IFERROR(LEFT(J225, FIND(",",J225)-1),"")</f>
        <v>CARROLL</v>
      </c>
      <c r="Z225" s="45"/>
      <c r="AA225" s="24" t="str">
        <f>IF(ISBLANK(E225),"","Surveyed "&amp;E225)  &amp; IF(ISBLANK(C225),"", " by " &amp;TRIM(D225)) &amp; IF(ISBLANK(E225),"","; ") &amp; IF(ISBLANK(K225),"","Patented in " &amp; K225)  &amp; IF(ISBLANK(H225),"", " by " &amp; TRIM(I225)) &amp; IF(ISBLANK(Q225),"",IF(Q225=0,""," for " &amp; Q225 &amp; " acres")) &amp; IF(ISBLANK(S225),""," repatented as " &amp; S225) &amp; IF(ISBLANK(R225),"", "; " &amp; R225) &amp; IF(ISBLANK(X225),"", ".  " &amp; X225&amp;".")</f>
        <v>Surveyed 11/20/1724 by John Dorsey; Patented in Nov 1724 by Charles Carroll for 10480 acres; Resurvey of Doohoregan (Resurveyed), filed as an unpatented certificate</v>
      </c>
      <c r="AB225" s="52" t="str">
        <f>IF(IFERROR(FIND("-",A225),0)=0,SUBSTITUTE(A225,"'",""),SUBSTITUTE(LEFT(A225,FIND("-",A225)-2),"'",""))</f>
        <v>DOOHOREGAN (Resurveyed Again)</v>
      </c>
      <c r="AC225" s="55" t="str">
        <f>SUBSTITUTE(A225,"'","")</f>
        <v>DOOHOREGAN (Resurveyed Again)</v>
      </c>
      <c r="AD225" s="52" t="str">
        <f>IFERROR(VLOOKUP(A225,MapGrantsTbl[], 5, FALSE),"")</f>
        <v/>
      </c>
      <c r="AE225" s="52" t="str">
        <f>IF(L225=AD225,"Y", IF(LEFT(AD225,1)&lt;&gt;"1","","N"))</f>
        <v/>
      </c>
      <c r="AF225" s="52" t="str">
        <f>IFERROR(VLOOKUP(A225,MapGrantsTbl[], 3, FALSE),"")</f>
        <v/>
      </c>
      <c r="AG225" s="52" t="str">
        <f>IF(AA225=AF225,"Y", IF(LEN(LEFT(AF225,4))&lt;&gt;4,"","N"))</f>
        <v/>
      </c>
      <c r="AH225" s="52" t="s">
        <v>11989</v>
      </c>
      <c r="AI225" s="52"/>
      <c r="AJ225" s="71"/>
      <c r="AK225" s="71"/>
      <c r="AL225" s="71"/>
      <c r="AM225" s="71" t="str">
        <f>IFERROR(VLOOKUP(A225,Platted[],2,FALSE),"")</f>
        <v/>
      </c>
      <c r="AN225" s="52"/>
      <c r="AO225" s="52"/>
      <c r="AP225" s="52"/>
      <c r="AQ225" s="52" t="str">
        <f>IFERROR(VLOOKUP(A225,MapGrantsTbl[], 5, FALSE),"")</f>
        <v/>
      </c>
      <c r="AR225" s="52" t="str">
        <f>IF(L225=AQ225,"Y", IF(LEN(LEFT(AQ225,4))&lt;&gt;4,"","N"))</f>
        <v/>
      </c>
      <c r="AS225" s="52" t="str">
        <f>IFERROR(VLOOKUP(A225,MapGrantsTbl[],3, FALSE),"")</f>
        <v/>
      </c>
      <c r="AT225" s="52" t="str">
        <f>IF(AA225=AS225,"Y", IF(LEN(LEFT(AS225,4))&lt;&gt;4,"","N"))</f>
        <v/>
      </c>
      <c r="AU225" s="52" t="str">
        <f>IFERROR(VLOOKUP(A225,MapGrantsTbl[],5, FALSE),"")</f>
        <v/>
      </c>
      <c r="AV225" s="52" t="str">
        <f>IF(L225=AU225,"Y", IF(LEN(LEFT(AU225,4))&lt;&gt;4,"","N"))</f>
        <v/>
      </c>
    </row>
    <row r="226" spans="1:48" ht="72" x14ac:dyDescent="0.55000000000000004">
      <c r="A226" s="43" t="s">
        <v>8543</v>
      </c>
      <c r="B226" s="47" t="str">
        <f>IFERROR(VLOOKUP(A226,MapGrantsTbl[Short Name], 1, FALSE),IFERROR(VLOOKUP(A226,MapGrantsTbl[Other Map Grant Name],1,FALSE),""))</f>
        <v>DORSEYS ADDITION</v>
      </c>
      <c r="C226" s="46" t="s">
        <v>4916</v>
      </c>
      <c r="D226" s="46" t="str">
        <f>IF(ISBLANK(C226),"",IFERROR(RIGHT(C226,LEN(C226)-FIND(",",C226)) &amp; " " &amp; LEFT(C226,1) &amp; LOWER(MID(C226,2, FIND(",",C226)-2)),""))</f>
        <v xml:space="preserve"> William Cromwell</v>
      </c>
      <c r="E226" s="81" t="s">
        <v>11534</v>
      </c>
      <c r="F226" s="82" t="str">
        <f>RIGHT(E226,4)</f>
        <v>1742</v>
      </c>
      <c r="G226" s="82" t="str">
        <f>IF(ISBLANK(E226),"",F226&amp;"-"&amp;RIGHT("00" &amp; SUBSTITUTE(LEFT(E226,2),"/",""),2))</f>
        <v>1742-04</v>
      </c>
      <c r="H226" s="46" t="s">
        <v>6885</v>
      </c>
      <c r="I226" s="46" t="str">
        <f>IFERROR(RIGHT(H226,LEN(H226)-FIND(",",H226)) &amp; " " &amp; LEFT(H226,1) &amp; LOWER(MID(H226,2, FIND(",",H226)-2)),"")</f>
        <v xml:space="preserve"> Henry Dorsey</v>
      </c>
      <c r="J226" s="47" t="str">
        <f>H226</f>
        <v>DORSEY, Henry</v>
      </c>
      <c r="K226" s="46" t="s">
        <v>6888</v>
      </c>
      <c r="L226" s="42" t="str">
        <f>RIGHT(K226,4)</f>
        <v>1745</v>
      </c>
      <c r="M226" s="143" t="str">
        <f>IF(ISBLANK(K226),"",L226&amp;"-"&amp;
IF(LEFT(K226,3)="Feb","02",
IF(LEFT(K226,3)="Mar","03",
IF(LEFT(K226,3)="Apr","04",
IF(LEFT(K226,3)="May","05",
IF(LEFT(K226,3)="Jun","06",
IF(LEFT(K226,3)="Jul","07",
IF(LEFT(K226,3)="Aug","08",
IF(LEFT(K226,3)="Sep","09",
IF(LEFT(K226,3)="Oct","10",
IF(LEFT(K226,3)="Nov","11",
IF(LEFT(K226,3)="Dec","12","01"))))))))))))</f>
        <v>1745-09</v>
      </c>
      <c r="N226" s="44" t="s">
        <v>3961</v>
      </c>
      <c r="O226" s="43" t="s">
        <v>3959</v>
      </c>
      <c r="P226" s="43" t="s">
        <v>136</v>
      </c>
      <c r="Q226" s="43">
        <v>60</v>
      </c>
      <c r="R226" s="46" t="s">
        <v>6889</v>
      </c>
      <c r="S226" s="46" t="s">
        <v>6886</v>
      </c>
      <c r="T226" s="47" t="str">
        <f>V226</f>
        <v>Dorseys Addition</v>
      </c>
      <c r="U226" s="46"/>
      <c r="V226" s="35" t="s">
        <v>8202</v>
      </c>
      <c r="W226" s="35" t="s">
        <v>11535</v>
      </c>
      <c r="X226" s="6"/>
      <c r="Y226" s="45" t="str">
        <f>IFERROR(LEFT(J226, FIND(",",J226)-1),"")</f>
        <v>DORSEY</v>
      </c>
      <c r="Z226" s="45"/>
      <c r="AA226" s="45" t="str">
        <f>IF(ISBLANK(E226),"","Surveyed "&amp;E226)  &amp; IF(ISBLANK(C226),"", " by " &amp;TRIM(D226)) &amp; IF(ISBLANK(E226),"","; ") &amp; IF(ISBLANK(K226),"","Patented in " &amp; K226)  &amp; IF(ISBLANK(H226),"", " by " &amp; TRIM(I226)) &amp; IF(ISBLANK(Q226),"",IF(Q226=0,""," for " &amp; Q226 &amp; " acres")) &amp; IF(ISBLANK(S226),""," repatented as " &amp; S226) &amp; IF(ISBLANK(R226),"", "; " &amp; R226) &amp; IF(ISBLANK(X226),"", ".  " &amp; X226&amp;".")</f>
        <v>Surveyed 4/30/1742 by William Cromwell; Patented in Sep 1745 by Henry Dorsey for 60 acres repatented as Dorsey's Second Addition; "in the fork of Patuxent River Beginning at the end of the eighteenth course or line of a tract of land called Worthington's Range"</v>
      </c>
      <c r="AB226" s="45" t="str">
        <f>IF(IFERROR(FIND("-",A226),0)=0,SUBSTITUTE(A226,"'",""),SUBSTITUTE(LEFT(A226,FIND("-",A226)-2),"'",""))</f>
        <v>DORSEYS ADDITION</v>
      </c>
      <c r="AC226" s="45" t="str">
        <f>SUBSTITUTE(A226,"'","")</f>
        <v>DORSEYS ADDITION</v>
      </c>
      <c r="AD226" s="52" t="str">
        <f>IFERROR(VLOOKUP(A226,MapGrantsTbl[], 5, FALSE),"")</f>
        <v>1742</v>
      </c>
      <c r="AE226" s="52" t="str">
        <f>IF(L226=AD226,"Y", IF(LEFT(AD226,1)&lt;&gt;"1","","N"))</f>
        <v>N</v>
      </c>
      <c r="AF226" s="52" t="str">
        <f>IFERROR(VLOOKUP(A226,MapGrantsTbl[], 3, FALSE),"")</f>
        <v>Surveyed 4/30/1742 by William Cromwell; Patented in Sep 1745 by Henry Dorsey for 60 acres repatented as Dorsey's Second Addition; "in the fork of Patuxent River Beginning at the end of the eighteenth course or line of a tract of land called Worthington's Range"</v>
      </c>
      <c r="AG226" s="52" t="str">
        <f>IF(AA226=AF226,"Y", IF(LEN(LEFT(AF226,4))&lt;&gt;4,"","N"))</f>
        <v>Y</v>
      </c>
      <c r="AH226" s="52" t="s">
        <v>36</v>
      </c>
      <c r="AI226" s="52"/>
      <c r="AJ226" s="71"/>
      <c r="AK226" s="71"/>
      <c r="AL226" s="71">
        <v>-4</v>
      </c>
      <c r="AM226" s="71">
        <f>IFERROR(VLOOKUP(A226,Platted[],2,FALSE),"")</f>
        <v>518</v>
      </c>
      <c r="AN226" s="52"/>
      <c r="AO226" s="52"/>
      <c r="AP226" s="52"/>
      <c r="AQ226" s="52" t="str">
        <f>IFERROR(VLOOKUP(A226,MapGrantsTbl[], 5, FALSE),"")</f>
        <v>1742</v>
      </c>
      <c r="AR226" s="52" t="str">
        <f>IF(L226=AQ226,"Y", IF(LEN(LEFT(AQ226,4))&lt;&gt;4,"","N"))</f>
        <v>N</v>
      </c>
      <c r="AS226" s="52" t="str">
        <f>IFERROR(VLOOKUP(A226,MapGrantsTbl[],3, FALSE),"")</f>
        <v>Surveyed 4/30/1742 by William Cromwell; Patented in Sep 1745 by Henry Dorsey for 60 acres repatented as Dorsey's Second Addition; "in the fork of Patuxent River Beginning at the end of the eighteenth course or line of a tract of land called Worthington's Range"</v>
      </c>
      <c r="AT226" s="52" t="str">
        <f>IF(AA226=AS226,"Y", IF(LEN(LEFT(AS226,4))&lt;&gt;4,"","N"))</f>
        <v>Y</v>
      </c>
      <c r="AU226" s="52" t="str">
        <f>IFERROR(VLOOKUP(A226,MapGrantsTbl[],5, FALSE),"")</f>
        <v>1742</v>
      </c>
      <c r="AV226" s="52" t="str">
        <f>IF(L226=AU226,"Y", IF(LEN(LEFT(AU226,4))&lt;&gt;4,"","N"))</f>
        <v>N</v>
      </c>
    </row>
    <row r="227" spans="1:48" ht="72" x14ac:dyDescent="0.55000000000000004">
      <c r="A227" s="43" t="s">
        <v>8544</v>
      </c>
      <c r="B227" s="6" t="str">
        <f>IFERROR(VLOOKUP(A227,MapGrantsTbl[Short Name], 1, FALSE),IFERROR(VLOOKUP(A227,MapGrantsTbl[Other Map Grant Name],1,FALSE),""))</f>
        <v>DORSEYS ADDITION TO THOMAS LOT</v>
      </c>
      <c r="C227" s="6" t="s">
        <v>4919</v>
      </c>
      <c r="D227" s="6" t="str">
        <f>IF(ISBLANK(C227),"",IFERROR(RIGHT(C227,LEN(C227)-FIND(",",C227)) &amp; " " &amp; LEFT(C227,1) &amp; LOWER(MID(C227,2, FIND(",",C227)-2)),""))</f>
        <v xml:space="preserve"> Richard Shipley</v>
      </c>
      <c r="E227" s="81" t="s">
        <v>9025</v>
      </c>
      <c r="F227" s="81" t="str">
        <f>RIGHT(E227,4)</f>
        <v>1749</v>
      </c>
      <c r="G227" s="81" t="str">
        <f>IF(ISBLANK(E227),"",F227&amp;"-"&amp;RIGHT("00" &amp; SUBSTITUTE(LEFT(E227,2),"/",""),2))</f>
        <v>1749-08</v>
      </c>
      <c r="H227" s="6" t="s">
        <v>3596</v>
      </c>
      <c r="I227" s="6" t="str">
        <f>IFERROR(RIGHT(H227,LEN(H227)-FIND(",",H227)) &amp; " " &amp; LEFT(H227,1) &amp; LOWER(MID(H227,2, FIND(",",H227)-2)),"")</f>
        <v xml:space="preserve"> Edward  Dorsey</v>
      </c>
      <c r="J227" s="6" t="str">
        <f>H227</f>
        <v xml:space="preserve">DORSEY, Edward </v>
      </c>
      <c r="K227" s="6" t="s">
        <v>3759</v>
      </c>
      <c r="L227" s="8" t="str">
        <f>RIGHT(K227,4)</f>
        <v>1750</v>
      </c>
      <c r="M227" s="146" t="str">
        <f>IF(ISBLANK(K227),"",L227&amp;"-"&amp;
IF(LEFT(K227,3)="Feb","02",
IF(LEFT(K227,3)="Mar","03",
IF(LEFT(K227,3)="Apr","04",
IF(LEFT(K227,3)="May","05",
IF(LEFT(K227,3)="Jun","06",
IF(LEFT(K227,3)="Jul","07",
IF(LEFT(K227,3)="Aug","08",
IF(LEFT(K227,3)="Sep","09",
IF(LEFT(K227,3)="Oct","10",
IF(LEFT(K227,3)="Nov","11",
IF(LEFT(K227,3)="Dec","12","01"))))))))))))</f>
        <v>1750-02</v>
      </c>
      <c r="N227" s="34" t="s">
        <v>3961</v>
      </c>
      <c r="O227" s="8" t="s">
        <v>3959</v>
      </c>
      <c r="P227" s="8" t="s">
        <v>3970</v>
      </c>
      <c r="Q227" s="8">
        <v>348</v>
      </c>
      <c r="R227" s="6" t="s">
        <v>5239</v>
      </c>
      <c r="S227" s="6"/>
      <c r="T227" s="6" t="s">
        <v>8838</v>
      </c>
      <c r="U227" s="6"/>
      <c r="V227" s="35" t="s">
        <v>8938</v>
      </c>
      <c r="W227" s="35" t="s">
        <v>9024</v>
      </c>
      <c r="X227" s="34"/>
      <c r="Y227" s="18" t="str">
        <f>IFERROR(LEFT(J227, FIND(",",J227)-1),"")</f>
        <v>DORSEY</v>
      </c>
      <c r="Z227" s="24" t="s">
        <v>4437</v>
      </c>
      <c r="AA227" s="24" t="str">
        <f>IF(ISBLANK(E227),"","Surveyed "&amp;E227)  &amp; IF(ISBLANK(C227),"", " by " &amp;TRIM(D227)) &amp; IF(ISBLANK(E227),"","; ") &amp; IF(ISBLANK(K227),"","Patented in " &amp; K227)  &amp; IF(ISBLANK(H227),"", " by " &amp; TRIM(I227)) &amp; IF(ISBLANK(Q227),"",IF(Q227=0,""," for " &amp; Q227 &amp; " acres")) &amp; IF(ISBLANK(S227),""," repatented as " &amp; S227) &amp; IF(ISBLANK(R227),"", "; " &amp; R227) &amp; IF(ISBLANK(X227),"", ".  " &amp; X227&amp;".")</f>
        <v>Surveyed 8/28/1749 by Richard Shipley; Patented in Feb 1750 by Edward Dorsey for 348 acres; Resurvey of Edward Dorsey's 202-acre share of Thomas' Lot "in the Great Fork of Patuxent River", bounds along Geists Branch, adjoins Left Out</v>
      </c>
      <c r="AB227" s="52" t="str">
        <f>IF(IFERROR(FIND("-",A227),0)=0,SUBSTITUTE(A227,"'",""),SUBSTITUTE(LEFT(A227,FIND("-",A227)-2),"'",""))</f>
        <v>DORSEYS ADDITION TO THOMAS LOT</v>
      </c>
      <c r="AC227" s="55" t="str">
        <f>SUBSTITUTE(A227,"'","")</f>
        <v>DORSEYS ADDITION TO THOMAS LOT</v>
      </c>
      <c r="AD227" s="52" t="str">
        <f>IFERROR(VLOOKUP(A227,MapGrantsTbl[], 5, FALSE),"")</f>
        <v>1749</v>
      </c>
      <c r="AE227" s="52" t="str">
        <f>IF(L227=AD227,"Y", IF(LEFT(AD227,1)&lt;&gt;"1","","N"))</f>
        <v>N</v>
      </c>
      <c r="AF227" s="52" t="str">
        <f>IFERROR(VLOOKUP(A227,MapGrantsTbl[], 3, FALSE),"")</f>
        <v>Surveyed 8/28/1749 by Richard Shipley; Patented in Feb 1750 by Edward Dorsey for 348 acres; Resurvey of Edward Dorsey's 202-acre share of Thomas' Lot "in the Great Fork of Patuxent River", bounds along Geists Branch, adjoins Left Out</v>
      </c>
      <c r="AG227" s="52" t="str">
        <f>IF(AA227=AF227,"Y", IF(LEN(LEFT(AF227,4))&lt;&gt;4,"","N"))</f>
        <v>Y</v>
      </c>
      <c r="AH227" s="52" t="s">
        <v>375</v>
      </c>
      <c r="AI227" s="52" t="s">
        <v>7820</v>
      </c>
      <c r="AJ227" s="71" t="s">
        <v>7843</v>
      </c>
      <c r="AK227" s="71"/>
      <c r="AL227" s="71">
        <v>-2</v>
      </c>
      <c r="AM227" s="71">
        <f>IFERROR(VLOOKUP(A227,Platted[],2,FALSE),"")</f>
        <v>196</v>
      </c>
      <c r="AN227" s="52"/>
      <c r="AO227" s="52"/>
      <c r="AP227" s="52"/>
      <c r="AQ227" s="52" t="str">
        <f>IFERROR(VLOOKUP(A227,MapGrantsTbl[], 5, FALSE),"")</f>
        <v>1749</v>
      </c>
      <c r="AR227" s="52" t="str">
        <f>IF(L227=AQ227,"Y", IF(LEN(LEFT(AQ227,4))&lt;&gt;4,"","N"))</f>
        <v>N</v>
      </c>
      <c r="AS227" s="52" t="str">
        <f>IFERROR(VLOOKUP(A227,MapGrantsTbl[],3, FALSE),"")</f>
        <v>Surveyed 8/28/1749 by Richard Shipley; Patented in Feb 1750 by Edward Dorsey for 348 acres; Resurvey of Edward Dorsey's 202-acre share of Thomas' Lot "in the Great Fork of Patuxent River", bounds along Geists Branch, adjoins Left Out</v>
      </c>
      <c r="AT227" s="52" t="str">
        <f>IF(AA227=AS227,"Y", IF(LEN(LEFT(AS227,4))&lt;&gt;4,"","N"))</f>
        <v>Y</v>
      </c>
      <c r="AU227" s="52" t="str">
        <f>IFERROR(VLOOKUP(A227,MapGrantsTbl[],5, FALSE),"")</f>
        <v>1749</v>
      </c>
      <c r="AV227" s="52" t="str">
        <f>IF(L227=AU227,"Y", IF(LEN(LEFT(AU227,4))&lt;&gt;4,"","N"))</f>
        <v>N</v>
      </c>
    </row>
    <row r="228" spans="1:48" ht="57.6" x14ac:dyDescent="0.55000000000000004">
      <c r="A228" s="43" t="s">
        <v>8545</v>
      </c>
      <c r="B228" s="6" t="str">
        <f>IFERROR(VLOOKUP(A228,MapGrantsTbl[Short Name], 1, FALSE),IFERROR(VLOOKUP(A228,MapGrantsTbl[Other Map Grant Name],1,FALSE),""))</f>
        <v>DORSEYS ADVENTURE</v>
      </c>
      <c r="C228" s="6"/>
      <c r="D228" s="6" t="str">
        <f>IF(ISBLANK(C228),"",IFERROR(RIGHT(C228,LEN(C228)-FIND(",",C228)) &amp; " " &amp; LEFT(C228,1) &amp; LOWER(MID(C228,2, FIND(",",C228)-2)),""))</f>
        <v/>
      </c>
      <c r="E228" s="81"/>
      <c r="F228" s="81" t="str">
        <f>RIGHT(E228,4)</f>
        <v/>
      </c>
      <c r="G228" s="81" t="str">
        <f>IF(ISBLANK(E228),"",F228&amp;"-"&amp;RIGHT("00" &amp; SUBSTITUTE(LEFT(E228,2),"/",""),2))</f>
        <v/>
      </c>
      <c r="H228" s="6" t="s">
        <v>3594</v>
      </c>
      <c r="I228" s="6" t="str">
        <f>IFERROR(RIGHT(H228,LEN(H228)-FIND(",",H228)) &amp; " " &amp; LEFT(H228,1) &amp; LOWER(MID(H228,2, FIND(",",H228)-2)),"")</f>
        <v xml:space="preserve"> John  Dorsey</v>
      </c>
      <c r="J228" s="6" t="str">
        <f>H228</f>
        <v xml:space="preserve">DORSEY, John </v>
      </c>
      <c r="K228" s="6" t="s">
        <v>3760</v>
      </c>
      <c r="L228" s="8" t="str">
        <f>RIGHT(K228,4)</f>
        <v>1688</v>
      </c>
      <c r="M228" s="146" t="str">
        <f>IF(ISBLANK(K228),"",L228&amp;"-"&amp;
IF(LEFT(K228,3)="Feb","02",
IF(LEFT(K228,3)="Mar","03",
IF(LEFT(K228,3)="Apr","04",
IF(LEFT(K228,3)="May","05",
IF(LEFT(K228,3)="Jun","06",
IF(LEFT(K228,3)="Jul","07",
IF(LEFT(K228,3)="Aug","08",
IF(LEFT(K228,3)="Sep","09",
IF(LEFT(K228,3)="Oct","10",
IF(LEFT(K228,3)="Nov","11",
IF(LEFT(K228,3)="Dec","12","01"))))))))))))</f>
        <v>1688-06</v>
      </c>
      <c r="N228" s="34"/>
      <c r="O228" s="8" t="s">
        <v>3959</v>
      </c>
      <c r="P228" s="8" t="s">
        <v>136</v>
      </c>
      <c r="Q228" s="8">
        <v>400</v>
      </c>
      <c r="R228" s="6" t="s">
        <v>10136</v>
      </c>
      <c r="S228" s="6" t="s">
        <v>6745</v>
      </c>
      <c r="T228" s="6" t="s">
        <v>8839</v>
      </c>
      <c r="U228" s="6"/>
      <c r="V228" s="34" t="s">
        <v>5738</v>
      </c>
      <c r="W228" s="35" t="s">
        <v>10135</v>
      </c>
      <c r="X228" s="34"/>
      <c r="Y228" s="26" t="str">
        <f>IFERROR(LEFT(J228, FIND(",",J228)-1),"")</f>
        <v>DORSEY</v>
      </c>
      <c r="Z228" s="24" t="s">
        <v>4437</v>
      </c>
      <c r="AA228" s="24" t="str">
        <f>IF(ISBLANK(E228),"","Surveyed "&amp;E228)  &amp; IF(ISBLANK(C228),"", " by " &amp;TRIM(D228)) &amp; IF(ISBLANK(E228),"","; ") &amp; IF(ISBLANK(K228),"","Patented in " &amp; K228)  &amp; IF(ISBLANK(H228),"", " by " &amp; TRIM(I228)) &amp; IF(ISBLANK(Q228),"",IF(Q228=0,""," for " &amp; Q228 &amp; " acres")) &amp; IF(ISBLANK(S228),""," repatented as " &amp; S228) &amp; IF(ISBLANK(R228),"", "; " &amp; R228) &amp; IF(ISBLANK(X228),"", ".  " &amp; X228&amp;".")</f>
        <v>Patented in Jun 1688 by John Dorsey for 400 acres repatented as Dorsey's Inheritance; Original plat shown in resurvey but missing some of the original course measurements</v>
      </c>
      <c r="AB228" s="52" t="str">
        <f>IF(IFERROR(FIND("-",A228),0)=0,SUBSTITUTE(A228,"'",""),SUBSTITUTE(LEFT(A228,FIND("-",A228)-2),"'",""))</f>
        <v>DORSEYS ADVENTURE</v>
      </c>
      <c r="AC228" s="55" t="str">
        <f>SUBSTITUTE(A228,"'","")</f>
        <v>DORSEYS ADVENTURE</v>
      </c>
      <c r="AD228" s="52" t="str">
        <f>IFERROR(VLOOKUP(A228,MapGrantsTbl[], 5, FALSE),"")</f>
        <v>1688</v>
      </c>
      <c r="AE228" s="52" t="str">
        <f>IF(L228=AD228,"Y", IF(LEFT(AD228,1)&lt;&gt;"1","","N"))</f>
        <v>Y</v>
      </c>
      <c r="AF228" s="52" t="str">
        <f>IFERROR(VLOOKUP(A228,MapGrantsTbl[], 3, FALSE),"")</f>
        <v>Patented in Jun 1688 by John Dorsey for 400 acres repatented as Dorsey's Inheritance; Original plat shown in resurvey but missing some of the original course measurements</v>
      </c>
      <c r="AG228" s="52" t="str">
        <f>IF(AA228=AF228,"Y", IF(LEN(LEFT(AF228,4))&lt;&gt;4,"","N"))</f>
        <v>Y</v>
      </c>
      <c r="AH228" s="52" t="s">
        <v>11990</v>
      </c>
      <c r="AI228" s="52"/>
      <c r="AJ228" s="71"/>
      <c r="AK228" s="71"/>
      <c r="AL228" s="71"/>
      <c r="AM228" s="71" t="str">
        <f>IFERROR(VLOOKUP(A228,Platted[],2,FALSE),"")</f>
        <v/>
      </c>
      <c r="AN228" s="52"/>
      <c r="AO228" s="52"/>
      <c r="AP228" s="52"/>
      <c r="AQ228" s="52" t="str">
        <f>IFERROR(VLOOKUP(A228,MapGrantsTbl[], 5, FALSE),"")</f>
        <v>1688</v>
      </c>
      <c r="AR228" s="52" t="str">
        <f>IF(L228=AQ228,"Y", IF(LEN(LEFT(AQ228,4))&lt;&gt;4,"","N"))</f>
        <v>Y</v>
      </c>
      <c r="AS228" s="52" t="str">
        <f>IFERROR(VLOOKUP(A228,MapGrantsTbl[],3, FALSE),"")</f>
        <v>Patented in Jun 1688 by John Dorsey for 400 acres repatented as Dorsey's Inheritance; Original plat shown in resurvey but missing some of the original course measurements</v>
      </c>
      <c r="AT228" s="52" t="str">
        <f>IF(AA228=AS228,"Y", IF(LEN(LEFT(AS228,4))&lt;&gt;4,"","N"))</f>
        <v>Y</v>
      </c>
      <c r="AU228" s="52" t="str">
        <f>IFERROR(VLOOKUP(A228,MapGrantsTbl[],5, FALSE),"")</f>
        <v>1688</v>
      </c>
      <c r="AV228" s="52" t="str">
        <f>IF(L228=AU228,"Y", IF(LEN(LEFT(AU228,4))&lt;&gt;4,"","N"))</f>
        <v>Y</v>
      </c>
    </row>
    <row r="229" spans="1:48" ht="57.6" x14ac:dyDescent="0.55000000000000004">
      <c r="A229" s="43" t="s">
        <v>8546</v>
      </c>
      <c r="B229" s="6" t="str">
        <f>IFERROR(VLOOKUP(A229,MapGrantsTbl[Short Name], 1, FALSE),IFERROR(VLOOKUP(A229,MapGrantsTbl[Other Map Grant Name],1,FALSE),""))</f>
        <v>DORSEYS ANGLES</v>
      </c>
      <c r="C229" s="6" t="s">
        <v>4105</v>
      </c>
      <c r="D229" s="6" t="str">
        <f>IF(ISBLANK(C229),"",IFERROR(RIGHT(C229,LEN(C229)-FIND(",",C229)) &amp; " " &amp; LEFT(C229,1) &amp; LOWER(MID(C229,2, FIND(",",C229)-2)),""))</f>
        <v xml:space="preserve"> Henry Ridgely</v>
      </c>
      <c r="E229" s="81" t="s">
        <v>11963</v>
      </c>
      <c r="F229" s="81" t="str">
        <f>RIGHT(E229,4)</f>
        <v>1732</v>
      </c>
      <c r="G229" s="81" t="str">
        <f>IF(ISBLANK(E229),"",F229&amp;"-"&amp;RIGHT("00" &amp; SUBSTITUTE(LEFT(E229,2),"/",""),2))</f>
        <v>1732-06</v>
      </c>
      <c r="H229" s="6" t="s">
        <v>3575</v>
      </c>
      <c r="I229" s="6" t="str">
        <f>IFERROR(RIGHT(H229,LEN(H229)-FIND(",",H229)) &amp; " " &amp; LEFT(H229,1) &amp; LOWER(MID(H229,2, FIND(",",H229)-2)),"")</f>
        <v xml:space="preserve"> Joshua  Dorsey</v>
      </c>
      <c r="J229" s="6" t="str">
        <f>H229</f>
        <v xml:space="preserve">DORSEY, Joshua </v>
      </c>
      <c r="K229" s="6" t="s">
        <v>3781</v>
      </c>
      <c r="L229" s="8" t="str">
        <f>RIGHT(K229,4)</f>
        <v>1734</v>
      </c>
      <c r="M229" s="146" t="str">
        <f>IF(ISBLANK(K229),"",L229&amp;"-"&amp;
IF(LEFT(K229,3)="Feb","02",
IF(LEFT(K229,3)="Mar","03",
IF(LEFT(K229,3)="Apr","04",
IF(LEFT(K229,3)="May","05",
IF(LEFT(K229,3)="Jun","06",
IF(LEFT(K229,3)="Jul","07",
IF(LEFT(K229,3)="Aug","08",
IF(LEFT(K229,3)="Sep","09",
IF(LEFT(K229,3)="Oct","10",
IF(LEFT(K229,3)="Nov","11",
IF(LEFT(K229,3)="Dec","12","01"))))))))))))</f>
        <v>1734-06</v>
      </c>
      <c r="N229" s="34" t="s">
        <v>3961</v>
      </c>
      <c r="O229" s="8" t="s">
        <v>3959</v>
      </c>
      <c r="P229" s="8" t="s">
        <v>136</v>
      </c>
      <c r="Q229" s="8">
        <v>200</v>
      </c>
      <c r="R229" s="6" t="s">
        <v>5310</v>
      </c>
      <c r="S229" s="6"/>
      <c r="T229" s="6" t="str">
        <f>V229</f>
        <v>Dorseys Angles</v>
      </c>
      <c r="U229" s="6"/>
      <c r="V229" s="35" t="s">
        <v>8875</v>
      </c>
      <c r="W229" s="30" t="s">
        <v>11964</v>
      </c>
      <c r="X229" s="34"/>
      <c r="Y229" s="26" t="str">
        <f>IFERROR(LEFT(J229, FIND(",",J229)-1),"")</f>
        <v>DORSEY</v>
      </c>
      <c r="Z229" s="24" t="s">
        <v>4437</v>
      </c>
      <c r="AA229" s="24" t="str">
        <f>IF(ISBLANK(E229),"","Surveyed "&amp;E229)  &amp; IF(ISBLANK(C229),"", " by " &amp;TRIM(D229)) &amp; IF(ISBLANK(E229),"","; ") &amp; IF(ISBLANK(K229),"","Patented in " &amp; K229)  &amp; IF(ISBLANK(H229),"", " by " &amp; TRIM(I229)) &amp; IF(ISBLANK(Q229),"",IF(Q229=0,""," for " &amp; Q229 &amp; " acres")) &amp; IF(ISBLANK(S229),""," repatented as " &amp; S229) &amp; IF(ISBLANK(R229),"", "; " &amp; R229) &amp; IF(ISBLANK(X229),"", ".  " &amp; X229&amp;".")</f>
        <v>Surveyed 6/2/1732 by Henry Ridgely; Patented in Jun 1734 by Joshua Dorsey for 200 acres; "on a branch of Patapsco River called Deep Run" starting at a bounded tree that stands on both Timber Neck and Batchelor's Hall</v>
      </c>
      <c r="AB229" s="52" t="str">
        <f>IF(IFERROR(FIND("-",A229),0)=0,SUBSTITUTE(A229,"'",""),SUBSTITUTE(LEFT(A229,FIND("-",A229)-2),"'",""))</f>
        <v>DORSEYS ANGLES</v>
      </c>
      <c r="AC229" s="55" t="str">
        <f>SUBSTITUTE(A229,"'","")</f>
        <v>DORSEYS ANGLES</v>
      </c>
      <c r="AD229" s="52" t="str">
        <f>IFERROR(VLOOKUP(A229,MapGrantsTbl[], 5, FALSE),"")</f>
        <v>1732</v>
      </c>
      <c r="AE229" s="52" t="str">
        <f>IF(L229=AD229,"Y", IF(LEFT(AD229,1)&lt;&gt;"1","","N"))</f>
        <v>N</v>
      </c>
      <c r="AF229" s="52" t="str">
        <f>IFERROR(VLOOKUP(A229,MapGrantsTbl[], 3, FALSE),"")</f>
        <v>Surveyed 6/2/1732 by Henry Ridgely; Patented in Jun 1734 by Joshua Dorsey for 200 acres; "on a branch of Patapsco River called Deep Run" starting at a bounded tree that stands on both Timber Neck and Batchelor's Hall</v>
      </c>
      <c r="AG229" s="52" t="str">
        <f>IF(AA229=AF229,"Y", IF(LEN(LEFT(AF229,4))&lt;&gt;4,"","N"))</f>
        <v>Y</v>
      </c>
      <c r="AH229" s="52" t="s">
        <v>47</v>
      </c>
      <c r="AI229" s="52"/>
      <c r="AJ229" s="71"/>
      <c r="AK229" s="71"/>
      <c r="AL229" s="71"/>
      <c r="AM229" s="71">
        <f>IFERROR(VLOOKUP(A229,Platted[],2,FALSE),"")</f>
        <v>309</v>
      </c>
      <c r="AN229" s="52"/>
      <c r="AO229" s="52"/>
      <c r="AP229" s="52"/>
      <c r="AQ229" s="52" t="str">
        <f>IFERROR(VLOOKUP(A229,MapGrantsTbl[], 5, FALSE),"")</f>
        <v>1732</v>
      </c>
      <c r="AR229" s="52" t="str">
        <f>IF(L229=AQ229,"Y", IF(LEN(LEFT(AQ229,4))&lt;&gt;4,"","N"))</f>
        <v>N</v>
      </c>
      <c r="AS229" s="52" t="str">
        <f>IFERROR(VLOOKUP(A229,MapGrantsTbl[],3, FALSE),"")</f>
        <v>Surveyed 6/2/1732 by Henry Ridgely; Patented in Jun 1734 by Joshua Dorsey for 200 acres; "on a branch of Patapsco River called Deep Run" starting at a bounded tree that stands on both Timber Neck and Batchelor's Hall</v>
      </c>
      <c r="AT229" s="52" t="str">
        <f>IF(AA229=AS229,"Y", IF(LEN(LEFT(AS229,4))&lt;&gt;4,"","N"))</f>
        <v>Y</v>
      </c>
      <c r="AU229" s="52" t="str">
        <f>IFERROR(VLOOKUP(A229,MapGrantsTbl[],5, FALSE),"")</f>
        <v>1732</v>
      </c>
      <c r="AV229" s="52" t="str">
        <f>IF(L229=AU229,"Y", IF(LEN(LEFT(AU229,4))&lt;&gt;4,"","N"))</f>
        <v>N</v>
      </c>
    </row>
    <row r="230" spans="1:48" ht="57.6" x14ac:dyDescent="0.55000000000000004">
      <c r="A230" s="46" t="s">
        <v>8547</v>
      </c>
      <c r="B230" s="6" t="str">
        <f>IFERROR(VLOOKUP(A230,MapGrantsTbl[Short Name], 1, FALSE),IFERROR(VLOOKUP(A230,MapGrantsTbl[Other Map Grant Name],1,FALSE),""))</f>
        <v>DORSEYS CHANCE - CALEB</v>
      </c>
      <c r="C230" s="6" t="s">
        <v>5622</v>
      </c>
      <c r="D230" s="6" t="str">
        <f>IF(ISBLANK(C230),"",IFERROR(RIGHT(C230,LEN(C230)-FIND(",",C230)) &amp; " " &amp; LEFT(C230,1) &amp; LOWER(MID(C230,2, FIND(",",C230)-2)),""))</f>
        <v xml:space="preserve"> John Dorsey</v>
      </c>
      <c r="E230" s="81" t="s">
        <v>10129</v>
      </c>
      <c r="F230" s="81" t="str">
        <f>RIGHT(E230,4)</f>
        <v>1719</v>
      </c>
      <c r="G230" s="81" t="str">
        <f>IF(ISBLANK(E230),"",F230&amp;"-"&amp;RIGHT("00" &amp; SUBSTITUTE(LEFT(E230,2),"/",""),2))</f>
        <v>1719-04</v>
      </c>
      <c r="H230" s="6" t="s">
        <v>3541</v>
      </c>
      <c r="I230" s="6" t="str">
        <f>IFERROR(RIGHT(H230,LEN(H230)-FIND(",",H230)) &amp; " " &amp; LEFT(H230,1) &amp; LOWER(MID(H230,2, FIND(",",H230)-2)),"")</f>
        <v xml:space="preserve"> Caleb  Dorsey</v>
      </c>
      <c r="J230" s="6" t="str">
        <f>H230</f>
        <v xml:space="preserve">DORSEY, Caleb </v>
      </c>
      <c r="K230" s="6" t="s">
        <v>3761</v>
      </c>
      <c r="L230" s="8" t="str">
        <f>RIGHT(K230,4)</f>
        <v>1722</v>
      </c>
      <c r="M230" s="146" t="str">
        <f>IF(ISBLANK(K230),"",L230&amp;"-"&amp;
IF(LEFT(K230,3)="Feb","02",
IF(LEFT(K230,3)="Mar","03",
IF(LEFT(K230,3)="Apr","04",
IF(LEFT(K230,3)="May","05",
IF(LEFT(K230,3)="Jun","06",
IF(LEFT(K230,3)="Jul","07",
IF(LEFT(K230,3)="Aug","08",
IF(LEFT(K230,3)="Sep","09",
IF(LEFT(K230,3)="Oct","10",
IF(LEFT(K230,3)="Nov","11",
IF(LEFT(K230,3)="Dec","12","01"))))))))))))</f>
        <v>1722-02</v>
      </c>
      <c r="N230" s="34" t="s">
        <v>5668</v>
      </c>
      <c r="O230" s="8" t="s">
        <v>3959</v>
      </c>
      <c r="P230" s="8" t="s">
        <v>136</v>
      </c>
      <c r="Q230" s="8">
        <v>200</v>
      </c>
      <c r="R230" s="6" t="s">
        <v>5845</v>
      </c>
      <c r="S230" s="6"/>
      <c r="T230" s="6" t="str">
        <f>V230</f>
        <v>Dorseys Chance - Caleb</v>
      </c>
      <c r="U230" s="6"/>
      <c r="V230" s="35" t="s">
        <v>6671</v>
      </c>
      <c r="W230" s="35" t="s">
        <v>10124</v>
      </c>
      <c r="X230" s="34"/>
      <c r="Y230" s="18" t="str">
        <f>IFERROR(LEFT(J230, FIND(",",J230)-1),"")</f>
        <v>DORSEY</v>
      </c>
      <c r="Z230" s="24" t="s">
        <v>4437</v>
      </c>
      <c r="AA230" s="24" t="str">
        <f>IF(ISBLANK(E230),"","Surveyed "&amp;E230)  &amp; IF(ISBLANK(C230),"", " by " &amp;TRIM(D230)) &amp; IF(ISBLANK(E230),"","; ") &amp; IF(ISBLANK(K230),"","Patented in " &amp; K230)  &amp; IF(ISBLANK(H230),"", " by " &amp; TRIM(I230)) &amp; IF(ISBLANK(Q230),"",IF(Q230=0,""," for " &amp; Q230 &amp; " acres")) &amp; IF(ISBLANK(S230),""," repatented as " &amp; S230) &amp; IF(ISBLANK(R230),"", "; " &amp; R230) &amp; IF(ISBLANK(X230),"", ".  " &amp; X230&amp;".")</f>
        <v>Surveyed 4/13/1719 by John Dorsey; Patented in Feb 1722 by Caleb Dorsey for 200 acres; lying at Elk Ridge in Baltimore County starting at "a bounded tree of the land called Moore's Morning Choice"</v>
      </c>
      <c r="AB230" s="52" t="str">
        <f>IF(IFERROR(FIND("-",A230),0)=0,SUBSTITUTE(A230,"'",""),SUBSTITUTE(LEFT(A230,FIND("-",A230)-2),"'",""))</f>
        <v>DORSEYS CHANCE</v>
      </c>
      <c r="AC230" s="55" t="str">
        <f>SUBSTITUTE(A230,"'","")</f>
        <v>DORSEYS CHANCE - Caleb</v>
      </c>
      <c r="AD230" s="52" t="str">
        <f>IFERROR(VLOOKUP(A230,MapGrantsTbl[], 5, FALSE),"")</f>
        <v>1719</v>
      </c>
      <c r="AE230" s="52" t="str">
        <f>IF(L230=AD230,"Y", IF(LEFT(AD230,1)&lt;&gt;"1","","N"))</f>
        <v>N</v>
      </c>
      <c r="AF230" s="52" t="str">
        <f>IFERROR(VLOOKUP(A230,MapGrantsTbl[], 3, FALSE),"")</f>
        <v>Surveyed 4/13/1719 by John Dorsey; Patented in Feb 1722 by Caleb Dorsey for 200 acres; lying at Elk Ridge in Baltimore County starting at "a bounded tree of the land called Moore's Morning Choice"</v>
      </c>
      <c r="AG230" s="52" t="str">
        <f>IF(AA230=AF230,"Y", IF(LEN(LEFT(AF230,4))&lt;&gt;4,"","N"))</f>
        <v>Y</v>
      </c>
      <c r="AH230" s="52" t="s">
        <v>47</v>
      </c>
      <c r="AI230" s="52"/>
      <c r="AJ230" s="71"/>
      <c r="AK230" s="71"/>
      <c r="AL230" s="71"/>
      <c r="AM230" s="71">
        <f>IFERROR(VLOOKUP(A230,Platted[],2,FALSE),"")</f>
        <v>311</v>
      </c>
      <c r="AN230" s="52"/>
      <c r="AO230" s="52"/>
      <c r="AP230" s="52"/>
      <c r="AQ230" s="52" t="str">
        <f>IFERROR(VLOOKUP(A230,MapGrantsTbl[], 5, FALSE),"")</f>
        <v>1719</v>
      </c>
      <c r="AR230" s="52" t="str">
        <f>IF(L230=AQ230,"Y", IF(LEN(LEFT(AQ230,4))&lt;&gt;4,"","N"))</f>
        <v>N</v>
      </c>
      <c r="AS230" s="52" t="str">
        <f>IFERROR(VLOOKUP(A230,MapGrantsTbl[],3, FALSE),"")</f>
        <v>Surveyed 4/13/1719 by John Dorsey; Patented in Feb 1722 by Caleb Dorsey for 200 acres; lying at Elk Ridge in Baltimore County starting at "a bounded tree of the land called Moore's Morning Choice"</v>
      </c>
      <c r="AT230" s="52" t="str">
        <f>IF(AA230=AS230,"Y", IF(LEN(LEFT(AS230,4))&lt;&gt;4,"","N"))</f>
        <v>Y</v>
      </c>
      <c r="AU230" s="52" t="str">
        <f>IFERROR(VLOOKUP(A230,MapGrantsTbl[],5, FALSE),"")</f>
        <v>1719</v>
      </c>
      <c r="AV230" s="52" t="str">
        <f>IF(L230=AU230,"Y", IF(LEN(LEFT(AU230,4))&lt;&gt;4,"","N"))</f>
        <v>N</v>
      </c>
    </row>
    <row r="231" spans="1:48" ht="57.6" x14ac:dyDescent="0.55000000000000004">
      <c r="A231" s="46" t="s">
        <v>8548</v>
      </c>
      <c r="B231" s="13" t="str">
        <f>IFERROR(VLOOKUP(A231,MapGrantsTbl[Short Name], 1, FALSE),IFERROR(VLOOKUP(A231,MapGrantsTbl[Other Map Grant Name],1,FALSE),""))</f>
        <v>DORSEYS CHANCE - JOSHUA</v>
      </c>
      <c r="C231" s="6" t="s">
        <v>5622</v>
      </c>
      <c r="D231" s="6" t="str">
        <f>IF(ISBLANK(C231),"",IFERROR(RIGHT(C231,LEN(C231)-FIND(",",C231)) &amp; " " &amp; LEFT(C231,1) &amp; LOWER(MID(C231,2, FIND(",",C231)-2)),""))</f>
        <v xml:space="preserve"> John Dorsey</v>
      </c>
      <c r="E231" s="81" t="s">
        <v>10128</v>
      </c>
      <c r="F231" s="81" t="str">
        <f>RIGHT(E231,4)</f>
        <v>1718</v>
      </c>
      <c r="G231" s="81" t="str">
        <f>IF(ISBLANK(E231),"",F231&amp;"-"&amp;RIGHT("00" &amp; SUBSTITUTE(LEFT(E231,2),"/",""),2))</f>
        <v>1718-09</v>
      </c>
      <c r="H231" s="13" t="s">
        <v>3575</v>
      </c>
      <c r="I231" s="13" t="str">
        <f>IFERROR(RIGHT(H231,LEN(H231)-FIND(",",H231)) &amp; " " &amp; LEFT(H231,1) &amp; LOWER(MID(H231,2, FIND(",",H231)-2)),"")</f>
        <v xml:space="preserve"> Joshua  Dorsey</v>
      </c>
      <c r="J231" s="29" t="str">
        <f>H231</f>
        <v xml:space="preserve">DORSEY, Joshua </v>
      </c>
      <c r="K231" s="6" t="s">
        <v>5846</v>
      </c>
      <c r="L231" s="15" t="str">
        <f>RIGHT(K231,4)</f>
        <v>1722</v>
      </c>
      <c r="M231" s="147" t="str">
        <f>IF(ISBLANK(K231),"",L231&amp;"-"&amp;
IF(LEFT(K231,3)="Feb","02",
IF(LEFT(K231,3)="Mar","03",
IF(LEFT(K231,3)="Apr","04",
IF(LEFT(K231,3)="May","05",
IF(LEFT(K231,3)="Jun","06",
IF(LEFT(K231,3)="Jul","07",
IF(LEFT(K231,3)="Aug","08",
IF(LEFT(K231,3)="Sep","09",
IF(LEFT(K231,3)="Oct","10",
IF(LEFT(K231,3)="Nov","11",
IF(LEFT(K231,3)="Dec","12","01"))))))))))))</f>
        <v>1722-07</v>
      </c>
      <c r="N231" s="34" t="s">
        <v>5668</v>
      </c>
      <c r="O231" s="8" t="s">
        <v>3959</v>
      </c>
      <c r="P231" s="8" t="s">
        <v>136</v>
      </c>
      <c r="Q231" s="8">
        <v>150</v>
      </c>
      <c r="R231" s="6" t="s">
        <v>5849</v>
      </c>
      <c r="S231" s="13"/>
      <c r="T231" s="13" t="str">
        <f>V231</f>
        <v>Dorseys Chance - Joshua</v>
      </c>
      <c r="U231" s="13"/>
      <c r="V231" s="35" t="s">
        <v>6670</v>
      </c>
      <c r="W231" s="35" t="s">
        <v>10125</v>
      </c>
      <c r="X231" s="34"/>
      <c r="Y231" s="25" t="str">
        <f>IFERROR(LEFT(J231, FIND(",",J231)-1),"")</f>
        <v>DORSEY</v>
      </c>
      <c r="Z231" s="25"/>
      <c r="AA231" s="24" t="str">
        <f>IF(ISBLANK(E231),"","Surveyed "&amp;E231)  &amp; IF(ISBLANK(C231),"", " by " &amp;TRIM(D231)) &amp; IF(ISBLANK(E231),"","; ") &amp; IF(ISBLANK(K231),"","Patented in " &amp; K231)  &amp; IF(ISBLANK(H231),"", " by " &amp; TRIM(I231)) &amp; IF(ISBLANK(Q231),"",IF(Q231=0,""," for " &amp; Q231 &amp; " acres")) &amp; IF(ISBLANK(S231),""," repatented as " &amp; S231) &amp; IF(ISBLANK(R231),"", "; " &amp; R231) &amp; IF(ISBLANK(X231),"", ".  " &amp; X231&amp;".")</f>
        <v>Surveyed 9/13/1718 by John Dorsey; Patented in Jul 1722 by Joshua Dorsey for 150 acres; in Baltimore County at Elk Ridge near "a draft of a great branch called Ridgelys Great Branch and on the east side of the said branch"</v>
      </c>
      <c r="AB231" s="52" t="str">
        <f>IF(IFERROR(FIND("-",A231),0)=0,SUBSTITUTE(A231,"'",""),SUBSTITUTE(LEFT(A231,FIND("-",A231)-2),"'",""))</f>
        <v>DORSEYS CHANCE</v>
      </c>
      <c r="AC231" s="55" t="str">
        <f>SUBSTITUTE(A231,"'","")</f>
        <v>DORSEYS CHANCE - Joshua</v>
      </c>
      <c r="AD231" s="52" t="str">
        <f>IFERROR(VLOOKUP(A231,MapGrantsTbl[], 5, FALSE),"")</f>
        <v>1718</v>
      </c>
      <c r="AE231" s="52" t="str">
        <f>IF(L231=AD231,"Y", IF(LEFT(AD231,1)&lt;&gt;"1","","N"))</f>
        <v>N</v>
      </c>
      <c r="AF231" s="52" t="str">
        <f>IFERROR(VLOOKUP(A231,MapGrantsTbl[], 3, FALSE),"")</f>
        <v>Surveyed 9/13/1718 by John Dorsey; Patented in Jul 1722 by Joshua Dorsey for 150 acres; in Baltimore County at Elk Ridge near "a draft of a great branch called Ridgelys Great Branch and on the east side of the said branch"</v>
      </c>
      <c r="AG231" s="52" t="str">
        <f>IF(AA231=AF231,"Y", IF(LEN(LEFT(AF231,4))&lt;&gt;4,"","N"))</f>
        <v>Y</v>
      </c>
      <c r="AH231" s="52" t="s">
        <v>47</v>
      </c>
      <c r="AI231" s="52"/>
      <c r="AJ231" s="71"/>
      <c r="AK231" s="71"/>
      <c r="AL231" s="71"/>
      <c r="AM231" s="71">
        <f>IFERROR(VLOOKUP(A231,Platted[],2,FALSE),"")</f>
        <v>366</v>
      </c>
      <c r="AN231" s="52"/>
      <c r="AO231" s="52"/>
      <c r="AP231" s="52"/>
      <c r="AQ231" s="52" t="str">
        <f>IFERROR(VLOOKUP(A231,MapGrantsTbl[], 5, FALSE),"")</f>
        <v>1718</v>
      </c>
      <c r="AR231" s="52" t="str">
        <f>IF(L231=AQ231,"Y", IF(LEN(LEFT(AQ231,4))&lt;&gt;4,"","N"))</f>
        <v>N</v>
      </c>
      <c r="AS231" s="52" t="str">
        <f>IFERROR(VLOOKUP(A231,MapGrantsTbl[],3, FALSE),"")</f>
        <v>Surveyed 9/13/1718 by John Dorsey; Patented in Jul 1722 by Joshua Dorsey for 150 acres; in Baltimore County at Elk Ridge near "a draft of a great branch called Ridgelys Great Branch and on the east side of the said branch"</v>
      </c>
      <c r="AT231" s="52" t="str">
        <f>IF(AA231=AS231,"Y", IF(LEN(LEFT(AS231,4))&lt;&gt;4,"","N"))</f>
        <v>Y</v>
      </c>
      <c r="AU231" s="52" t="str">
        <f>IFERROR(VLOOKUP(A231,MapGrantsTbl[],5, FALSE),"")</f>
        <v>1718</v>
      </c>
      <c r="AV231" s="52" t="str">
        <f>IF(L231=AU231,"Y", IF(LEN(LEFT(AU231,4))&lt;&gt;4,"","N"))</f>
        <v>N</v>
      </c>
    </row>
    <row r="232" spans="1:48" ht="57.6" x14ac:dyDescent="0.55000000000000004">
      <c r="A232" s="46" t="s">
        <v>8549</v>
      </c>
      <c r="B232" s="13" t="str">
        <f>IFERROR(VLOOKUP(A232,MapGrantsTbl[Short Name], 1, FALSE),IFERROR(VLOOKUP(A232,MapGrantsTbl[Other Map Grant Name],1,FALSE),""))</f>
        <v>DORSEYS FRIENDSHIP AND HIGGINS CHANCE</v>
      </c>
      <c r="C232" s="13" t="s">
        <v>4105</v>
      </c>
      <c r="D232" s="13" t="str">
        <f>IF(ISBLANK(C232),"",IFERROR(RIGHT(C232,LEN(C232)-FIND(",",C232)) &amp; " " &amp; LEFT(C232,1) &amp; LOWER(MID(C232,2, FIND(",",C232)-2)),""))</f>
        <v xml:space="preserve"> Henry Ridgely</v>
      </c>
      <c r="E232" s="81" t="s">
        <v>10127</v>
      </c>
      <c r="F232" s="83" t="str">
        <f>RIGHT(E232,4)</f>
        <v>1732</v>
      </c>
      <c r="G232" s="83" t="str">
        <f>IF(ISBLANK(E232),"",F232&amp;"-"&amp;RIGHT("00" &amp; SUBSTITUTE(LEFT(E232,2),"/",""),2))</f>
        <v>1732-06</v>
      </c>
      <c r="H232" s="13" t="s">
        <v>4736</v>
      </c>
      <c r="I232" s="13" t="str">
        <f>IFERROR(RIGHT(H232,LEN(H232)-FIND(",",H232)) &amp; " " &amp; LEFT(H232,1) &amp; LOWER(MID(H232,2, FIND(",",H232)-2)),"")</f>
        <v xml:space="preserve"> Thomas Higgins</v>
      </c>
      <c r="J232" s="13" t="str">
        <f>H232</f>
        <v>HIGGINS, Thomas</v>
      </c>
      <c r="K232" s="13" t="s">
        <v>4941</v>
      </c>
      <c r="L232" s="15" t="str">
        <f>RIGHT(K232,4)</f>
        <v>1733</v>
      </c>
      <c r="M232" s="147" t="str">
        <f>IF(ISBLANK(K232),"",L232&amp;"-"&amp;
IF(LEFT(K232,3)="Feb","02",
IF(LEFT(K232,3)="Mar","03",
IF(LEFT(K232,3)="Apr","04",
IF(LEFT(K232,3)="May","05",
IF(LEFT(K232,3)="Jun","06",
IF(LEFT(K232,3)="Jul","07",
IF(LEFT(K232,3)="Aug","08",
IF(LEFT(K232,3)="Sep","09",
IF(LEFT(K232,3)="Oct","10",
IF(LEFT(K232,3)="Nov","11",
IF(LEFT(K232,3)="Dec","12","01"))))))))))))</f>
        <v>1733-07</v>
      </c>
      <c r="N232" s="34" t="s">
        <v>3961</v>
      </c>
      <c r="O232" s="10" t="s">
        <v>3959</v>
      </c>
      <c r="P232" s="10" t="s">
        <v>136</v>
      </c>
      <c r="Q232" s="8">
        <v>115</v>
      </c>
      <c r="R232" s="13" t="s">
        <v>4909</v>
      </c>
      <c r="S232" s="13" t="s">
        <v>4907</v>
      </c>
      <c r="T232" s="13" t="str">
        <f>V232</f>
        <v>Dorseys Friendship &amp; Higgins Chance</v>
      </c>
      <c r="U232" s="13"/>
      <c r="V232" s="35" t="s">
        <v>8816</v>
      </c>
      <c r="W232" s="35" t="s">
        <v>10126</v>
      </c>
      <c r="X232" s="34"/>
      <c r="Y232" s="25" t="str">
        <f>IFERROR(LEFT(J232, FIND(",",J232)-1),"")</f>
        <v>HIGGINS</v>
      </c>
      <c r="Z232" s="25" t="s">
        <v>4437</v>
      </c>
      <c r="AA232" s="24" t="str">
        <f>IF(ISBLANK(E232),"","Surveyed "&amp;E232)  &amp; IF(ISBLANK(C232),"", " by " &amp;TRIM(D232)) &amp; IF(ISBLANK(E232),"","; ") &amp; IF(ISBLANK(K232),"","Patented in " &amp; K232)  &amp; IF(ISBLANK(H232),"", " by " &amp; TRIM(I232)) &amp; IF(ISBLANK(Q232),"",IF(Q232=0,""," for " &amp; Q232 &amp; " acres")) &amp; IF(ISBLANK(S232),""," repatented as " &amp; S232) &amp; IF(ISBLANK(R232),"", "; " &amp; R232) &amp; IF(ISBLANK(X232),"", ".  " &amp; X232&amp;".")</f>
        <v>Surveyed 6/22/1732 by Henry Ridgely; Patented in Jul 1733 by Thomas Higgins for 115 acres repatented as Joseph's Advancement; "in the fork of the Middell River of Patuxent and on the Western Branch thereof"</v>
      </c>
      <c r="AB232" s="52" t="str">
        <f>IF(IFERROR(FIND("-",A232),0)=0,SUBSTITUTE(A232,"'",""),SUBSTITUTE(LEFT(A232,FIND("-",A232)-2),"'",""))</f>
        <v>DORSEYS FRIENDSHIP AND HIGGINS CHANCE</v>
      </c>
      <c r="AC232" s="55" t="str">
        <f>SUBSTITUTE(A232,"'","")</f>
        <v>DORSEYS FRIENDSHIP AND HIGGINS CHANCE</v>
      </c>
      <c r="AD232" s="52" t="str">
        <f>IFERROR(VLOOKUP(A232,MapGrantsTbl[], 5, FALSE),"")</f>
        <v>1732</v>
      </c>
      <c r="AE232" s="52" t="str">
        <f>IF(L232=AD232,"Y", IF(LEFT(AD232,1)&lt;&gt;"1","","N"))</f>
        <v>N</v>
      </c>
      <c r="AF232" s="52" t="str">
        <f>IFERROR(VLOOKUP(A232,MapGrantsTbl[], 3, FALSE),"")</f>
        <v>Surveyed 6/22/1732 by Henry Ridgely; Patented in Jul 1733 by Thomas Higgins for 115 acres repatented as Joseph's Advancement; "in the fork of the Middell River of Patuxent and on the Western Branch thereof"</v>
      </c>
      <c r="AG232" s="52" t="str">
        <f>IF(AA232=AF232,"Y", IF(LEN(LEFT(AF232,4))&lt;&gt;4,"","N"))</f>
        <v>Y</v>
      </c>
      <c r="AH232" s="52" t="s">
        <v>234</v>
      </c>
      <c r="AI232" s="52"/>
      <c r="AJ232" s="71"/>
      <c r="AK232" s="71"/>
      <c r="AL232" s="71"/>
      <c r="AM232" s="71">
        <f>IFERROR(VLOOKUP(A232,Platted[],2,FALSE),"")</f>
        <v>390</v>
      </c>
      <c r="AN232" s="52"/>
      <c r="AO232" s="52"/>
      <c r="AP232" s="52"/>
      <c r="AQ232" s="52" t="str">
        <f>IFERROR(VLOOKUP(A232,MapGrantsTbl[], 5, FALSE),"")</f>
        <v>1732</v>
      </c>
      <c r="AR232" s="52" t="str">
        <f>IF(L232=AQ232,"Y", IF(LEN(LEFT(AQ232,4))&lt;&gt;4,"","N"))</f>
        <v>N</v>
      </c>
      <c r="AS232" s="52" t="str">
        <f>IFERROR(VLOOKUP(A232,MapGrantsTbl[],3, FALSE),"")</f>
        <v>Surveyed 6/22/1732 by Henry Ridgely; Patented in Jul 1733 by Thomas Higgins for 115 acres repatented as Joseph's Advancement; "in the fork of the Middell River of Patuxent and on the Western Branch thereof"</v>
      </c>
      <c r="AT232" s="52" t="str">
        <f>IF(AA232=AS232,"Y", IF(LEN(LEFT(AS232,4))&lt;&gt;4,"","N"))</f>
        <v>Y</v>
      </c>
      <c r="AU232" s="52" t="str">
        <f>IFERROR(VLOOKUP(A232,MapGrantsTbl[],5, FALSE),"")</f>
        <v>1732</v>
      </c>
      <c r="AV232" s="52" t="str">
        <f>IF(L232=AU232,"Y", IF(LEN(LEFT(AU232,4))&lt;&gt;4,"","N"))</f>
        <v>N</v>
      </c>
    </row>
    <row r="233" spans="1:48" ht="72" x14ac:dyDescent="0.55000000000000004">
      <c r="A233" s="46" t="s">
        <v>8550</v>
      </c>
      <c r="B233" s="47" t="str">
        <f>IFERROR(VLOOKUP(A233,MapGrantsTbl[Short Name], 1, FALSE),IFERROR(VLOOKUP(A233,MapGrantsTbl[Other Map Grant Name],1,FALSE),""))</f>
        <v>DORSEYS GROVE</v>
      </c>
      <c r="C233" s="46" t="s">
        <v>5622</v>
      </c>
      <c r="D233" s="46" t="str">
        <f>IF(ISBLANK(C233),"",IFERROR(RIGHT(C233,LEN(C233)-FIND(",",C233)) &amp; " " &amp; LEFT(C233,1) &amp; LOWER(MID(C233,2, FIND(",",C233)-2)),""))</f>
        <v xml:space="preserve"> John Dorsey</v>
      </c>
      <c r="E233" s="81" t="s">
        <v>10261</v>
      </c>
      <c r="F233" s="82" t="str">
        <f>RIGHT(E233,4)</f>
        <v>1721</v>
      </c>
      <c r="G233" s="82" t="str">
        <f>IF(ISBLANK(E233),"",F233&amp;"-"&amp;RIGHT("00" &amp; SUBSTITUTE(LEFT(E233,2),"/",""),2))</f>
        <v>1721-08</v>
      </c>
      <c r="H233" s="46" t="s">
        <v>3594</v>
      </c>
      <c r="I233" s="46" t="str">
        <f>IFERROR(RIGHT(H233,LEN(H233)-FIND(",",H233)) &amp; " " &amp; LEFT(H233,1) &amp; LOWER(MID(H233,2, FIND(",",H233)-2)),"")</f>
        <v xml:space="preserve"> John  Dorsey</v>
      </c>
      <c r="J233" s="47" t="str">
        <f>H233</f>
        <v xml:space="preserve">DORSEY, John </v>
      </c>
      <c r="K233" s="46" t="s">
        <v>4967</v>
      </c>
      <c r="L233" s="42" t="str">
        <f>RIGHT(K233,4)</f>
        <v>1723</v>
      </c>
      <c r="M233" s="143" t="str">
        <f>IF(ISBLANK(K233),"",L233&amp;"-"&amp;
IF(LEFT(K233,3)="Feb","02",
IF(LEFT(K233,3)="Mar","03",
IF(LEFT(K233,3)="Apr","04",
IF(LEFT(K233,3)="May","05",
IF(LEFT(K233,3)="Jun","06",
IF(LEFT(K233,3)="Jul","07",
IF(LEFT(K233,3)="Aug","08",
IF(LEFT(K233,3)="Sep","09",
IF(LEFT(K233,3)="Oct","10",
IF(LEFT(K233,3)="Nov","11",
IF(LEFT(K233,3)="Dec","12","01"))))))))))))</f>
        <v>1723-09</v>
      </c>
      <c r="N233" s="44" t="s">
        <v>5668</v>
      </c>
      <c r="O233" s="43" t="s">
        <v>3959</v>
      </c>
      <c r="P233" s="43" t="s">
        <v>136</v>
      </c>
      <c r="Q233" s="43">
        <v>1030</v>
      </c>
      <c r="R233" s="46" t="s">
        <v>5834</v>
      </c>
      <c r="S233" s="6" t="s">
        <v>10519</v>
      </c>
      <c r="T233" s="46" t="str">
        <f>V233</f>
        <v>Dorseys Grove</v>
      </c>
      <c r="U233" s="46" t="s">
        <v>5835</v>
      </c>
      <c r="V233" s="35" t="s">
        <v>6658</v>
      </c>
      <c r="W233" s="35" t="s">
        <v>10262</v>
      </c>
      <c r="X233" s="34"/>
      <c r="Y233" s="45" t="str">
        <f>IFERROR(LEFT(J233, FIND(",",J233)-1),"")</f>
        <v>DORSEY</v>
      </c>
      <c r="Z233" s="45"/>
      <c r="AA233" s="24" t="str">
        <f>IF(ISBLANK(E233),"","Surveyed "&amp;E233)  &amp; IF(ISBLANK(C233),"", " by " &amp;TRIM(D233)) &amp; IF(ISBLANK(E233),"","; ") &amp; IF(ISBLANK(K233),"","Patented in " &amp; K233)  &amp; IF(ISBLANK(H233),"", " by " &amp; TRIM(I233)) &amp; IF(ISBLANK(Q233),"",IF(Q233=0,""," for " &amp; Q233 &amp; " acres")) &amp; IF(ISBLANK(S233),""," repatented as " &amp; S233) &amp; IF(ISBLANK(R233),"", "; " &amp; R233) &amp; IF(ISBLANK(X233),"", ".  " &amp; X233&amp;".")</f>
        <v>Surveyed 8/9/1721 by John Dorsey; Patented in Sep 1723 by John Dorsey for 1030 acres repatented as Champion Forrest and Benjamin's Addition; in Baltimore County "on the west side of Carrolls Mannor and on the north side of a tract of land called Good Range"</v>
      </c>
      <c r="AB233" s="52" t="str">
        <f>IF(IFERROR(FIND("-",A233),0)=0,SUBSTITUTE(A233,"'",""),SUBSTITUTE(LEFT(A233,FIND("-",A233)-2),"'",""))</f>
        <v>DORSEYS GROVE</v>
      </c>
      <c r="AC233" s="55" t="str">
        <f>SUBSTITUTE(A233,"'","")</f>
        <v>DORSEYS GROVE</v>
      </c>
      <c r="AD233" s="52" t="str">
        <f>IFERROR(VLOOKUP(A233,MapGrantsTbl[], 5, FALSE),"")</f>
        <v>1721</v>
      </c>
      <c r="AE233" s="52" t="str">
        <f>IF(L233=AD233,"Y", IF(LEFT(AD233,1)&lt;&gt;"1","","N"))</f>
        <v>N</v>
      </c>
      <c r="AF233" s="52" t="str">
        <f>IFERROR(VLOOKUP(A233,MapGrantsTbl[], 3, FALSE),"")</f>
        <v>Surveyed 8/9/1721 by John Dorsey; Patented in Sep 1723 by John Dorsey for 1030 acres repatented as Champion Forrest and Benjamin's Addition; in Baltimore County "on the west side of Carrolls Mannor and on the north side of a tract of land called Good Range"</v>
      </c>
      <c r="AG233" s="52" t="str">
        <f>IF(AA233=AF233,"Y", IF(LEN(LEFT(AF233,4))&lt;&gt;4,"","N"))</f>
        <v>Y</v>
      </c>
      <c r="AH233" s="52" t="s">
        <v>234</v>
      </c>
      <c r="AI233" s="52"/>
      <c r="AJ233" s="71"/>
      <c r="AK233" s="71"/>
      <c r="AL233" s="71"/>
      <c r="AM233" s="71">
        <f>IFERROR(VLOOKUP(A233,Platted[],2,FALSE),"")</f>
        <v>52</v>
      </c>
      <c r="AN233" s="52"/>
      <c r="AO233" s="52"/>
      <c r="AP233" s="52"/>
      <c r="AQ233" s="52" t="str">
        <f>IFERROR(VLOOKUP(A233,MapGrantsTbl[], 5, FALSE),"")</f>
        <v>1721</v>
      </c>
      <c r="AR233" s="52" t="str">
        <f>IF(L233=AQ233,"Y", IF(LEN(LEFT(AQ233,4))&lt;&gt;4,"","N"))</f>
        <v>N</v>
      </c>
      <c r="AS233" s="52" t="str">
        <f>IFERROR(VLOOKUP(A233,MapGrantsTbl[],3, FALSE),"")</f>
        <v>Surveyed 8/9/1721 by John Dorsey; Patented in Sep 1723 by John Dorsey for 1030 acres repatented as Champion Forrest and Benjamin's Addition; in Baltimore County "on the west side of Carrolls Mannor and on the north side of a tract of land called Good Range"</v>
      </c>
      <c r="AT233" s="52" t="str">
        <f>IF(AA233=AS233,"Y", IF(LEN(LEFT(AS233,4))&lt;&gt;4,"","N"))</f>
        <v>Y</v>
      </c>
      <c r="AU233" s="52" t="str">
        <f>IFERROR(VLOOKUP(A233,MapGrantsTbl[],5, FALSE),"")</f>
        <v>1721</v>
      </c>
      <c r="AV233" s="52" t="str">
        <f>IF(L233=AU233,"Y", IF(LEN(LEFT(AU233,4))&lt;&gt;4,"","N"))</f>
        <v>N</v>
      </c>
    </row>
    <row r="234" spans="1:48" ht="57.6" x14ac:dyDescent="0.55000000000000004">
      <c r="A234" s="46" t="s">
        <v>8551</v>
      </c>
      <c r="B234" s="6" t="str">
        <f>IFERROR(VLOOKUP(A234,MapGrantsTbl[Short Name], 1, FALSE),IFERROR(VLOOKUP(A234,MapGrantsTbl[Other Map Grant Name],1,FALSE),""))</f>
        <v>DORSEYS HILL</v>
      </c>
      <c r="C234" s="6" t="s">
        <v>4105</v>
      </c>
      <c r="D234" s="6" t="str">
        <f>IF(ISBLANK(C234),"",IFERROR(RIGHT(C234,LEN(C234)-FIND(",",C234)) &amp; " " &amp; LEFT(C234,1) &amp; LOWER(MID(C234,2, FIND(",",C234)-2)),""))</f>
        <v xml:space="preserve"> Henry Ridgely</v>
      </c>
      <c r="E234" s="81" t="s">
        <v>11117</v>
      </c>
      <c r="F234" s="81" t="str">
        <f>RIGHT(E234,4)</f>
        <v>1732</v>
      </c>
      <c r="G234" s="81" t="str">
        <f>IF(ISBLANK(E234),"",F234&amp;"-"&amp;RIGHT("00" &amp; SUBSTITUTE(LEFT(E234,2),"/",""),2))</f>
        <v>1732-03</v>
      </c>
      <c r="H234" s="6" t="s">
        <v>3575</v>
      </c>
      <c r="I234" s="6" t="str">
        <f>IFERROR(RIGHT(H234,LEN(H234)-FIND(",",H234)) &amp; " " &amp; LEFT(H234,1) &amp; LOWER(MID(H234,2, FIND(",",H234)-2)),"")</f>
        <v xml:space="preserve"> Joshua  Dorsey</v>
      </c>
      <c r="J234" s="6" t="str">
        <f>H234</f>
        <v xml:space="preserve">DORSEY, Joshua </v>
      </c>
      <c r="K234" s="6" t="s">
        <v>3763</v>
      </c>
      <c r="L234" s="8" t="str">
        <f>RIGHT(K234,4)</f>
        <v>1736</v>
      </c>
      <c r="M234" s="146" t="str">
        <f>IF(ISBLANK(K234),"",L234&amp;"-"&amp;
IF(LEFT(K234,3)="Feb","02",
IF(LEFT(K234,3)="Mar","03",
IF(LEFT(K234,3)="Apr","04",
IF(LEFT(K234,3)="May","05",
IF(LEFT(K234,3)="Jun","06",
IF(LEFT(K234,3)="Jul","07",
IF(LEFT(K234,3)="Aug","08",
IF(LEFT(K234,3)="Sep","09",
IF(LEFT(K234,3)="Oct","10",
IF(LEFT(K234,3)="Nov","11",
IF(LEFT(K234,3)="Dec","12","01"))))))))))))</f>
        <v>1736-11</v>
      </c>
      <c r="N234" s="34" t="s">
        <v>3961</v>
      </c>
      <c r="O234" s="8" t="s">
        <v>3959</v>
      </c>
      <c r="P234" s="8" t="s">
        <v>136</v>
      </c>
      <c r="Q234" s="8">
        <v>200</v>
      </c>
      <c r="R234" s="6" t="s">
        <v>5312</v>
      </c>
      <c r="S234" s="6"/>
      <c r="T234" s="6" t="str">
        <f>V234</f>
        <v>Dorseys Hill</v>
      </c>
      <c r="U234" s="6" t="s">
        <v>5311</v>
      </c>
      <c r="V234" s="35" t="s">
        <v>6762</v>
      </c>
      <c r="W234" s="35" t="s">
        <v>11904</v>
      </c>
      <c r="X234" s="34"/>
      <c r="Y234" s="26" t="str">
        <f>IFERROR(LEFT(J234, FIND(",",J234)-1),"")</f>
        <v>DORSEY</v>
      </c>
      <c r="Z234" s="24" t="s">
        <v>4437</v>
      </c>
      <c r="AA234" s="24" t="str">
        <f>IF(ISBLANK(E234),"","Surveyed "&amp;E234)  &amp; IF(ISBLANK(C234),"", " by " &amp;TRIM(D234)) &amp; IF(ISBLANK(E234),"","; ") &amp; IF(ISBLANK(K234),"","Patented in " &amp; K234)  &amp; IF(ISBLANK(H234),"", " by " &amp; TRIM(I234)) &amp; IF(ISBLANK(Q234),"",IF(Q234=0,""," for " &amp; Q234 &amp; " acres")) &amp; IF(ISBLANK(S234),""," repatented as " &amp; S234) &amp; IF(ISBLANK(R234),"", "; " &amp; R234) &amp; IF(ISBLANK(X234),"", ".  " &amp; X234&amp;".")</f>
        <v>Surveyed 3/15/1732 by Henry Ridgely; Patented in Nov 1736 by Joshua Dorsey for 200 acres; adjoining Batchelor's Hall "near unto a place called Elkridge" starting "in the fork of a draft of a run called Middell Run"</v>
      </c>
      <c r="AB234" s="52" t="str">
        <f>IF(IFERROR(FIND("-",A234),0)=0,SUBSTITUTE(A234,"'",""),SUBSTITUTE(LEFT(A234,FIND("-",A234)-2),"'",""))</f>
        <v>DORSEYS HILL</v>
      </c>
      <c r="AC234" s="55" t="str">
        <f>SUBSTITUTE(A234,"'","")</f>
        <v>DORSEYS HILL</v>
      </c>
      <c r="AD234" s="52" t="str">
        <f>IFERROR(VLOOKUP(A234,MapGrantsTbl[], 5, FALSE),"")</f>
        <v>1732</v>
      </c>
      <c r="AE234" s="52" t="str">
        <f>IF(L234=AD234,"Y", IF(LEFT(AD234,1)&lt;&gt;"1","","N"))</f>
        <v>N</v>
      </c>
      <c r="AF234" s="52" t="str">
        <f>IFERROR(VLOOKUP(A234,MapGrantsTbl[], 3, FALSE),"")</f>
        <v>Surveyed 3/15/1732 by Henry Ridgely; Patented in Nov 1736 by Joshua Dorsey for 200 acres; adjoining Batchelor's Hall "near unto a place called Elkridge" starting "in the fork of a draft of a run called Middell Run"</v>
      </c>
      <c r="AG234" s="52" t="str">
        <f>IF(AA234=AF234,"Y", IF(LEN(LEFT(AF234,4))&lt;&gt;4,"","N"))</f>
        <v>Y</v>
      </c>
      <c r="AH234" s="52" t="s">
        <v>47</v>
      </c>
      <c r="AI234" s="52"/>
      <c r="AJ234" s="71"/>
      <c r="AK234" s="71"/>
      <c r="AL234" s="71"/>
      <c r="AM234" s="71">
        <f>IFERROR(VLOOKUP(A234,Platted[],2,FALSE),"")</f>
        <v>312</v>
      </c>
      <c r="AN234" s="52"/>
      <c r="AO234" s="52"/>
      <c r="AP234" s="52"/>
      <c r="AQ234" s="52" t="str">
        <f>IFERROR(VLOOKUP(A234,MapGrantsTbl[], 5, FALSE),"")</f>
        <v>1732</v>
      </c>
      <c r="AR234" s="52" t="str">
        <f>IF(L234=AQ234,"Y", IF(LEN(LEFT(AQ234,4))&lt;&gt;4,"","N"))</f>
        <v>N</v>
      </c>
      <c r="AS234" s="52" t="str">
        <f>IFERROR(VLOOKUP(A234,MapGrantsTbl[],3, FALSE),"")</f>
        <v>Surveyed 3/15/1732 by Henry Ridgely; Patented in Nov 1736 by Joshua Dorsey for 200 acres; adjoining Batchelor's Hall "near unto a place called Elkridge" starting "in the fork of a draft of a run called Middell Run"</v>
      </c>
      <c r="AT234" s="52" t="str">
        <f>IF(AA234=AS234,"Y", IF(LEN(LEFT(AS234,4))&lt;&gt;4,"","N"))</f>
        <v>Y</v>
      </c>
      <c r="AU234" s="52" t="str">
        <f>IFERROR(VLOOKUP(A234,MapGrantsTbl[],5, FALSE),"")</f>
        <v>1732</v>
      </c>
      <c r="AV234" s="52" t="str">
        <f>IF(L234=AU234,"Y", IF(LEN(LEFT(AU234,4))&lt;&gt;4,"","N"))</f>
        <v>N</v>
      </c>
    </row>
    <row r="235" spans="1:48" ht="43.2" x14ac:dyDescent="0.55000000000000004">
      <c r="A235" s="46" t="s">
        <v>8552</v>
      </c>
      <c r="B235" s="47" t="str">
        <f>IFERROR(VLOOKUP(A235,MapGrantsTbl[Short Name], 1, FALSE),IFERROR(VLOOKUP(A235,MapGrantsTbl[Other Map Grant Name],1,FALSE),""))</f>
        <v>DORSEYS INHERITANCE</v>
      </c>
      <c r="C235" s="46" t="s">
        <v>5622</v>
      </c>
      <c r="D235" s="46" t="str">
        <f>IF(ISBLANK(C235),"",IFERROR(RIGHT(C235,LEN(C235)-FIND(",",C235)) &amp; " " &amp; LEFT(C235,1) &amp; LOWER(MID(C235,2, FIND(",",C235)-2)),""))</f>
        <v xml:space="preserve"> John Dorsey</v>
      </c>
      <c r="E235" s="81" t="s">
        <v>10134</v>
      </c>
      <c r="F235" s="82" t="str">
        <f>RIGHT(E235,4)</f>
        <v>1725</v>
      </c>
      <c r="G235" s="82" t="str">
        <f>IF(ISBLANK(E235),"",F235&amp;"-"&amp;RIGHT("00" &amp; SUBSTITUTE(LEFT(E235,2),"/",""),2))</f>
        <v>1725-02</v>
      </c>
      <c r="H235" s="46" t="s">
        <v>3596</v>
      </c>
      <c r="I235" s="46" t="str">
        <f>IFERROR(RIGHT(H235,LEN(H235)-FIND(",",H235)) &amp; " " &amp; LEFT(H235,1) &amp; LOWER(MID(H235,2, FIND(",",H235)-2)),"")</f>
        <v xml:space="preserve"> Edward  Dorsey</v>
      </c>
      <c r="J235" s="47" t="str">
        <f>H235</f>
        <v xml:space="preserve">DORSEY, Edward </v>
      </c>
      <c r="K235" s="46" t="s">
        <v>6744</v>
      </c>
      <c r="L235" s="42" t="str">
        <f>RIGHT(K235,4)</f>
        <v>1732</v>
      </c>
      <c r="M235" s="143" t="str">
        <f>IF(ISBLANK(K235),"",L235&amp;"-"&amp;
IF(LEFT(K235,3)="Feb","02",
IF(LEFT(K235,3)="Mar","03",
IF(LEFT(K235,3)="Apr","04",
IF(LEFT(K235,3)="May","05",
IF(LEFT(K235,3)="Jun","06",
IF(LEFT(K235,3)="Jul","07",
IF(LEFT(K235,3)="Aug","08",
IF(LEFT(K235,3)="Sep","09",
IF(LEFT(K235,3)="Oct","10",
IF(LEFT(K235,3)="Nov","11",
IF(LEFT(K235,3)="Dec","12","01"))))))))))))</f>
        <v>1732-09</v>
      </c>
      <c r="N235" s="44" t="s">
        <v>5668</v>
      </c>
      <c r="O235" s="43" t="s">
        <v>3959</v>
      </c>
      <c r="P235" s="43" t="s">
        <v>3970</v>
      </c>
      <c r="Q235" s="43">
        <v>750</v>
      </c>
      <c r="R235" s="46" t="s">
        <v>6746</v>
      </c>
      <c r="S235" s="46"/>
      <c r="T235" s="47" t="s">
        <v>8840</v>
      </c>
      <c r="U235" s="46"/>
      <c r="V235" s="35" t="s">
        <v>8939</v>
      </c>
      <c r="W235" s="35" t="s">
        <v>10135</v>
      </c>
      <c r="X235" s="34"/>
      <c r="Y235" s="45" t="str">
        <f>IFERROR(LEFT(J235, FIND(",",J235)-1),"")</f>
        <v>DORSEY</v>
      </c>
      <c r="Z235" s="45"/>
      <c r="AA235" s="45" t="str">
        <f>IF(ISBLANK(E235),"","Surveyed "&amp;E235)  &amp; IF(ISBLANK(C235),"", " by " &amp;TRIM(D235)) &amp; IF(ISBLANK(E235),"","; ") &amp; IF(ISBLANK(K235),"","Patented in " &amp; K235)  &amp; IF(ISBLANK(H235),"", " by " &amp; TRIM(I235)) &amp; IF(ISBLANK(Q235),"",IF(Q235=0,""," for " &amp; Q235 &amp; " acres")) &amp; IF(ISBLANK(S235),""," repatented as " &amp; S235) &amp; IF(ISBLANK(R235),"", "; " &amp; R235) &amp; IF(ISBLANK(X235),"", ".  " &amp; X235&amp;".")</f>
        <v>Surveyed 2/10/1725 by John Dorsey; Patented in Sep 1732 by Edward Dorsey for 750 acres; Resurvey of Dorsey's Adventure and Whittecars's Purchase</v>
      </c>
      <c r="AB235" s="45" t="str">
        <f>IF(IFERROR(FIND("-",A235),0)=0,SUBSTITUTE(A235,"'",""),SUBSTITUTE(LEFT(A235,FIND("-",A235)-2),"'",""))</f>
        <v>DORSEYS INHERITANCE</v>
      </c>
      <c r="AC235" s="45" t="str">
        <f>SUBSTITUTE(A235,"'","")</f>
        <v>DORSEYS INHERITANCE</v>
      </c>
      <c r="AD235" s="52" t="str">
        <f>IFERROR(VLOOKUP(A235,MapGrantsTbl[], 5, FALSE),"")</f>
        <v>1725</v>
      </c>
      <c r="AE235" s="52" t="str">
        <f>IF(L235=AD235,"Y", IF(LEFT(AD235,1)&lt;&gt;"1","","N"))</f>
        <v>N</v>
      </c>
      <c r="AF235" s="52" t="str">
        <f>IFERROR(VLOOKUP(A235,MapGrantsTbl[], 3, FALSE),"")</f>
        <v>Surveyed 2/10/1725 by John Dorsey; Patented in Sep 1732 by Edward Dorsey for 750 acres; Resurvey of Dorsey's Adventure and Whittecars's Purchase</v>
      </c>
      <c r="AG235" s="52" t="str">
        <f>IF(AA235=AF235,"Y", IF(LEN(LEFT(AF235,4))&lt;&gt;4,"","N"))</f>
        <v>Y</v>
      </c>
      <c r="AH235" s="52" t="s">
        <v>11990</v>
      </c>
      <c r="AI235" s="52" t="s">
        <v>7845</v>
      </c>
      <c r="AJ235" s="52" t="s">
        <v>10139</v>
      </c>
      <c r="AK235" s="52"/>
      <c r="AL235" s="71">
        <v>-4</v>
      </c>
      <c r="AM235" s="71">
        <f>IFERROR(VLOOKUP(A235,Platted[],2,FALSE),"")</f>
        <v>76</v>
      </c>
      <c r="AN235" s="52"/>
      <c r="AO235" s="52"/>
      <c r="AP235" s="52"/>
      <c r="AQ235" s="52" t="str">
        <f>IFERROR(VLOOKUP(A235,MapGrantsTbl[], 5, FALSE),"")</f>
        <v>1725</v>
      </c>
      <c r="AR235" s="52" t="str">
        <f>IF(L235=AQ235,"Y", IF(LEN(LEFT(AQ235,4))&lt;&gt;4,"","N"))</f>
        <v>N</v>
      </c>
      <c r="AS235" s="52" t="str">
        <f>IFERROR(VLOOKUP(A235,MapGrantsTbl[],3, FALSE),"")</f>
        <v>Surveyed 2/10/1725 by John Dorsey; Patented in Sep 1732 by Edward Dorsey for 750 acres; Resurvey of Dorsey's Adventure and Whittecars's Purchase</v>
      </c>
      <c r="AT235" s="52" t="str">
        <f>IF(AA235=AS235,"Y", IF(LEN(LEFT(AS235,4))&lt;&gt;4,"","N"))</f>
        <v>Y</v>
      </c>
      <c r="AU235" s="52" t="str">
        <f>IFERROR(VLOOKUP(A235,MapGrantsTbl[],5, FALSE),"")</f>
        <v>1725</v>
      </c>
      <c r="AV235" s="52" t="str">
        <f>IF(L235=AU235,"Y", IF(LEN(LEFT(AU235,4))&lt;&gt;4,"","N"))</f>
        <v>N</v>
      </c>
    </row>
    <row r="236" spans="1:48" ht="57.6" x14ac:dyDescent="0.55000000000000004">
      <c r="A236" s="46" t="s">
        <v>8553</v>
      </c>
      <c r="B236" s="6" t="str">
        <f>IFERROR(VLOOKUP(A236,MapGrantsTbl[Short Name], 1, FALSE),IFERROR(VLOOKUP(A236,MapGrantsTbl[Other Map Grant Name],1,FALSE),""))</f>
        <v>DORSEYS INTRUST</v>
      </c>
      <c r="C236" s="6" t="s">
        <v>4926</v>
      </c>
      <c r="D236" s="6" t="str">
        <f>IF(ISBLANK(C236),"",IFERROR(RIGHT(C236,LEN(C236)-FIND(",",C236)) &amp; " " &amp; LEFT(C236,1) &amp; LOWER(MID(C236,2, FIND(",",C236)-2)),""))</f>
        <v xml:space="preserve"> Joshua Griffith</v>
      </c>
      <c r="E236" s="81" t="s">
        <v>4642</v>
      </c>
      <c r="F236" s="81" t="str">
        <f>RIGHT(E236,4)</f>
        <v>1762</v>
      </c>
      <c r="G236" s="81" t="str">
        <f>IF(ISBLANK(E236),"",F236&amp;"-"&amp;RIGHT("00" &amp; SUBSTITUTE(LEFT(E236,2),"/",""),2))</f>
        <v>1762-02</v>
      </c>
      <c r="H236" s="6" t="s">
        <v>3597</v>
      </c>
      <c r="I236" s="6" t="str">
        <f>IFERROR(RIGHT(H236,LEN(H236)-FIND(",",H236)) &amp; " " &amp; LEFT(H236,1) &amp; LOWER(MID(H236,2, FIND(",",H236)-2)),"")</f>
        <v xml:space="preserve"> Vachel  Dorsey</v>
      </c>
      <c r="J236" s="6" t="str">
        <f>H236</f>
        <v xml:space="preserve">DORSEY, Vachel </v>
      </c>
      <c r="K236" s="6" t="s">
        <v>5234</v>
      </c>
      <c r="L236" s="8" t="str">
        <f>RIGHT(K236,4)</f>
        <v>1762</v>
      </c>
      <c r="M236" s="146" t="str">
        <f>IF(ISBLANK(K236),"",L236&amp;"-"&amp;
IF(LEFT(K236,3)="Feb","02",
IF(LEFT(K236,3)="Mar","03",
IF(LEFT(K236,3)="Apr","04",
IF(LEFT(K236,3)="May","05",
IF(LEFT(K236,3)="Jun","06",
IF(LEFT(K236,3)="Jul","07",
IF(LEFT(K236,3)="Aug","08",
IF(LEFT(K236,3)="Sep","09",
IF(LEFT(K236,3)="Oct","10",
IF(LEFT(K236,3)="Nov","11",
IF(LEFT(K236,3)="Dec","12","01"))))))))))))</f>
        <v>1762-07</v>
      </c>
      <c r="N236" s="34" t="s">
        <v>5668</v>
      </c>
      <c r="O236" s="8" t="s">
        <v>3959</v>
      </c>
      <c r="P236" s="8" t="s">
        <v>136</v>
      </c>
      <c r="Q236" s="8">
        <v>30</v>
      </c>
      <c r="R236" s="6" t="s">
        <v>7798</v>
      </c>
      <c r="S236" s="6"/>
      <c r="T236" s="6" t="str">
        <f>V236</f>
        <v>Dorseys Intrust</v>
      </c>
      <c r="U236" s="6"/>
      <c r="V236" s="35" t="s">
        <v>6990</v>
      </c>
      <c r="W236" s="30" t="s">
        <v>10607</v>
      </c>
      <c r="X236" s="34"/>
      <c r="Y236" s="26" t="str">
        <f>IFERROR(LEFT(J236, FIND(",",J236)-1),"")</f>
        <v>DORSEY</v>
      </c>
      <c r="Z236" s="24" t="s">
        <v>4437</v>
      </c>
      <c r="AA236" s="24" t="str">
        <f>IF(ISBLANK(E236),"","Surveyed "&amp;E236)  &amp; IF(ISBLANK(C236),"", " by " &amp;TRIM(D236)) &amp; IF(ISBLANK(E236),"","; ") &amp; IF(ISBLANK(K236),"","Patented in " &amp; K236)  &amp; IF(ISBLANK(H236),"", " by " &amp; TRIM(I236)) &amp; IF(ISBLANK(Q236),"",IF(Q236=0,""," for " &amp; Q236 &amp; " acres")) &amp; IF(ISBLANK(S236),""," repatented as " &amp; S236) &amp; IF(ISBLANK(R236),"", "; " &amp; R236) &amp; IF(ISBLANK(X236),"", ".  " &amp; X236&amp;".")</f>
        <v>Surveyed 2/18/1762 by Joshua Griffith; Patented in Jul 1762 by Vachel Dorsey for 30 acres; "being on the western fall of Patapsco River partly in Ann Arundell and part in Baltimore county", adjoining Salethea(Salopia)</v>
      </c>
      <c r="AB236" s="52" t="str">
        <f>IF(IFERROR(FIND("-",A236),0)=0,SUBSTITUTE(A236,"'",""),SUBSTITUTE(LEFT(A236,FIND("-",A236)-2),"'",""))</f>
        <v>DORSEYS INTRUST</v>
      </c>
      <c r="AC236" s="55" t="str">
        <f>SUBSTITUTE(A236,"'","")</f>
        <v>DORSEYS INTRUST</v>
      </c>
      <c r="AD236" s="52" t="str">
        <f>IFERROR(VLOOKUP(A236,MapGrantsTbl[], 5, FALSE),"")</f>
        <v>1762</v>
      </c>
      <c r="AE236" s="52" t="str">
        <f>IF(L236=AD236,"Y", IF(LEFT(AD236,1)&lt;&gt;"1","","N"))</f>
        <v>Y</v>
      </c>
      <c r="AF236" s="52" t="str">
        <f>IFERROR(VLOOKUP(A236,MapGrantsTbl[], 3, FALSE),"")</f>
        <v>Surveyed 2/18/1762 by Joshua Griffith; Patented in Jul 1762 by Vachel Dorsey for 30 acres; "being on the western fall of Patapsco River partly in Ann Arundell and part in Baltimore county", adjoining Salethea(Salopia)</v>
      </c>
      <c r="AG236" s="52" t="str">
        <f>IF(AA236=AF236,"Y", IF(LEN(LEFT(AF236,4))&lt;&gt;4,"","N"))</f>
        <v>Y</v>
      </c>
      <c r="AH236" s="52" t="s">
        <v>198</v>
      </c>
      <c r="AI236" s="52"/>
      <c r="AJ236" s="71"/>
      <c r="AK236" s="71"/>
      <c r="AL236" s="71"/>
      <c r="AM236" s="71">
        <f>IFERROR(VLOOKUP(A236,Platted[],2,FALSE),"")</f>
        <v>611</v>
      </c>
      <c r="AN236" s="52"/>
      <c r="AO236" s="52"/>
      <c r="AP236" s="52"/>
      <c r="AQ236" s="52" t="str">
        <f>IFERROR(VLOOKUP(A236,MapGrantsTbl[], 5, FALSE),"")</f>
        <v>1762</v>
      </c>
      <c r="AR236" s="52" t="str">
        <f>IF(L236=AQ236,"Y", IF(LEN(LEFT(AQ236,4))&lt;&gt;4,"","N"))</f>
        <v>Y</v>
      </c>
      <c r="AS236" s="52" t="str">
        <f>IFERROR(VLOOKUP(A236,MapGrantsTbl[],3, FALSE),"")</f>
        <v>Surveyed 2/18/1762 by Joshua Griffith; Patented in Jul 1762 by Vachel Dorsey for 30 acres; "being on the western fall of Patapsco River partly in Ann Arundell and part in Baltimore county", adjoining Salethea(Salopia)</v>
      </c>
      <c r="AT236" s="52" t="str">
        <f>IF(AA236=AS236,"Y", IF(LEN(LEFT(AS236,4))&lt;&gt;4,"","N"))</f>
        <v>Y</v>
      </c>
      <c r="AU236" s="52" t="str">
        <f>IFERROR(VLOOKUP(A236,MapGrantsTbl[],5, FALSE),"")</f>
        <v>1762</v>
      </c>
      <c r="AV236" s="52" t="str">
        <f>IF(L236=AU236,"Y", IF(LEN(LEFT(AU236,4))&lt;&gt;4,"","N"))</f>
        <v>Y</v>
      </c>
    </row>
    <row r="237" spans="1:48" ht="57.6" x14ac:dyDescent="0.55000000000000004">
      <c r="A237" s="46" t="s">
        <v>8554</v>
      </c>
      <c r="B237" s="47" t="str">
        <f>IFERROR(VLOOKUP(A237,MapGrantsTbl[Short Name], 1, FALSE),IFERROR(VLOOKUP(A237,MapGrantsTbl[Other Map Grant Name],1,FALSE),""))</f>
        <v>DORSEYS LANE</v>
      </c>
      <c r="C237" s="46" t="s">
        <v>4926</v>
      </c>
      <c r="D237" s="46" t="str">
        <f>IF(ISBLANK(C237),"",IFERROR(RIGHT(C237,LEN(C237)-FIND(",",C237)) &amp; " " &amp; LEFT(C237,1) &amp; LOWER(MID(C237,2, FIND(",",C237)-2)),""))</f>
        <v xml:space="preserve"> Joshua Griffith</v>
      </c>
      <c r="E237" s="81" t="s">
        <v>12190</v>
      </c>
      <c r="F237" s="82" t="str">
        <f>RIGHT(E237,4)</f>
        <v>1760</v>
      </c>
      <c r="G237" s="82" t="str">
        <f>IF(ISBLANK(E237),"",F237&amp;"-"&amp;RIGHT("00" &amp; SUBSTITUTE(LEFT(E237,2),"/",""),2))</f>
        <v>1760-12</v>
      </c>
      <c r="H237" s="46" t="s">
        <v>6496</v>
      </c>
      <c r="I237" s="46" t="str">
        <f>IFERROR(RIGHT(H237,LEN(H237)-FIND(",",H237)) &amp; " " &amp; LEFT(H237,1) &amp; LOWER(MID(H237,2, FIND(",",H237)-2)),"")</f>
        <v xml:space="preserve"> Eli Dorsey</v>
      </c>
      <c r="J237" s="47" t="str">
        <f>H237</f>
        <v>DORSEY, Eli</v>
      </c>
      <c r="K237" s="46" t="s">
        <v>6495</v>
      </c>
      <c r="L237" s="42" t="str">
        <f>RIGHT(K237,4)</f>
        <v>1761</v>
      </c>
      <c r="M237" s="143" t="str">
        <f>IF(ISBLANK(K237),"",L237&amp;"-"&amp;
IF(LEFT(K237,3)="Feb","02",
IF(LEFT(K237,3)="Mar","03",
IF(LEFT(K237,3)="Apr","04",
IF(LEFT(K237,3)="May","05",
IF(LEFT(K237,3)="Jun","06",
IF(LEFT(K237,3)="Jul","07",
IF(LEFT(K237,3)="Aug","08",
IF(LEFT(K237,3)="Sep","09",
IF(LEFT(K237,3)="Oct","10",
IF(LEFT(K237,3)="Nov","11",
IF(LEFT(K237,3)="Dec","12","01"))))))))))))</f>
        <v>1761-10</v>
      </c>
      <c r="N237" s="44" t="s">
        <v>3961</v>
      </c>
      <c r="O237" s="43" t="s">
        <v>3959</v>
      </c>
      <c r="P237" s="43" t="s">
        <v>136</v>
      </c>
      <c r="Q237" s="43">
        <v>130</v>
      </c>
      <c r="R237" s="46" t="s">
        <v>6498</v>
      </c>
      <c r="S237" s="46" t="s">
        <v>6478</v>
      </c>
      <c r="T237" s="47" t="str">
        <f>V237</f>
        <v>Dorseys Lane</v>
      </c>
      <c r="U237" s="46"/>
      <c r="V237" s="35" t="s">
        <v>8940</v>
      </c>
      <c r="W237" s="35" t="s">
        <v>12189</v>
      </c>
      <c r="X237" s="34"/>
      <c r="Y237" s="45" t="str">
        <f>IFERROR(LEFT(J237, FIND(",",J237)-1),"")</f>
        <v>DORSEY</v>
      </c>
      <c r="Z237" s="45"/>
      <c r="AA237" s="45" t="str">
        <f>IF(ISBLANK(E237),"","Surveyed "&amp;E237)  &amp; IF(ISBLANK(C237),"", " by " &amp;TRIM(D237)) &amp; IF(ISBLANK(E237),"","; ") &amp; IF(ISBLANK(K237),"","Patented in " &amp; K237)  &amp; IF(ISBLANK(H237),"", " by " &amp; TRIM(I237)) &amp; IF(ISBLANK(Q237),"",IF(Q237=0,""," for " &amp; Q237 &amp; " acres")) &amp; IF(ISBLANK(S237),""," repatented as " &amp; S237) &amp; IF(ISBLANK(R237),"", "; " &amp; R237) &amp; IF(ISBLANK(X237),"", ".  " &amp; X237&amp;".")</f>
        <v>Surveyed 12/13/1760 by Joshua Griffith; Patented in Oct 1761 by Eli Dorsey for 130 acres repatented as Four Brothers Portion; including unpatented land within the boundaries of The Discovery</v>
      </c>
      <c r="AB237" s="45" t="str">
        <f>IF(IFERROR(FIND("-",A237),0)=0,SUBSTITUTE(A237,"'",""),SUBSTITUTE(LEFT(A237,FIND("-",A237)-2),"'",""))</f>
        <v>DORSEYS LANE</v>
      </c>
      <c r="AC237" s="55" t="str">
        <f>SUBSTITUTE(A237,"'","")</f>
        <v>DORSEYS LANE</v>
      </c>
      <c r="AD237" s="52" t="str">
        <f>IFERROR(VLOOKUP(A237,MapGrantsTbl[], 5, FALSE),"")</f>
        <v>1760</v>
      </c>
      <c r="AE237" s="52" t="str">
        <f>IF(L237=AD237,"Y", IF(LEFT(AD237,1)&lt;&gt;"1","","N"))</f>
        <v>N</v>
      </c>
      <c r="AF237" s="52" t="str">
        <f>IFERROR(VLOOKUP(A237,MapGrantsTbl[], 3, FALSE),"")</f>
        <v>Surveyed 12/13/1760 by Joshua Griffith; Patented in Oct 1761 by Eli Dorsey for 130 acres repatented as Four Brothers Portion; including unpatented land within the boundaries of The Discovery</v>
      </c>
      <c r="AG237" s="52" t="str">
        <f>IF(AA237=AF237,"Y", IF(LEN(LEFT(AF237,4))&lt;&gt;4,"","N"))</f>
        <v>Y</v>
      </c>
      <c r="AH237" s="52" t="s">
        <v>11993</v>
      </c>
      <c r="AI237" s="52"/>
      <c r="AJ237" s="71"/>
      <c r="AK237" s="71"/>
      <c r="AL237" s="71"/>
      <c r="AM237" s="71">
        <f>IFERROR(VLOOKUP(A237,Platted[],2,FALSE),"")</f>
        <v>373</v>
      </c>
      <c r="AN237" s="52"/>
      <c r="AO237" s="52"/>
      <c r="AP237" s="52"/>
      <c r="AQ237" s="52" t="str">
        <f>IFERROR(VLOOKUP(A237,MapGrantsTbl[], 5, FALSE),"")</f>
        <v>1760</v>
      </c>
      <c r="AR237" s="52" t="str">
        <f>IF(L237=AQ237,"Y", IF(LEN(LEFT(AQ237,4))&lt;&gt;4,"","N"))</f>
        <v>N</v>
      </c>
      <c r="AS237" s="52" t="str">
        <f>IFERROR(VLOOKUP(A237,MapGrantsTbl[],3, FALSE),"")</f>
        <v>Surveyed 12/13/1760 by Joshua Griffith; Patented in Oct 1761 by Eli Dorsey for 130 acres repatented as Four Brothers Portion; including unpatented land within the boundaries of The Discovery</v>
      </c>
      <c r="AT237" s="52" t="str">
        <f>IF(AA237=AS237,"Y", IF(LEN(LEFT(AS237,4))&lt;&gt;4,"","N"))</f>
        <v>Y</v>
      </c>
      <c r="AU237" s="52" t="str">
        <f>IFERROR(VLOOKUP(A237,MapGrantsTbl[],5, FALSE),"")</f>
        <v>1760</v>
      </c>
      <c r="AV237" s="52" t="str">
        <f>IF(L237=AU237,"Y", IF(LEN(LEFT(AU237,4))&lt;&gt;4,"","N"))</f>
        <v>N</v>
      </c>
    </row>
    <row r="238" spans="1:48" ht="72" x14ac:dyDescent="0.55000000000000004">
      <c r="A238" s="109" t="s">
        <v>10452</v>
      </c>
      <c r="B238" s="114" t="str">
        <f>IFERROR(VLOOKUP(A238,MapGrantsTbl[Short Name], 1, FALSE),IFERROR(VLOOKUP(A238,MapGrantsTbl[Other Map Grant Name],1,FALSE),""))</f>
        <v>DORSEYS MILL SEAT</v>
      </c>
      <c r="C238" s="109" t="s">
        <v>5903</v>
      </c>
      <c r="D238" s="109" t="str">
        <f>IF(ISBLANK(C238),"",IFERROR(RIGHT(C238,LEN(C238)-FIND(",",C238)) &amp; " " &amp; LEFT(C238,1) &amp; LOWER(MID(C238,2, FIND(",",C238)-2)),""))</f>
        <v xml:space="preserve"> John Duvall</v>
      </c>
      <c r="E238" s="115" t="s">
        <v>10456</v>
      </c>
      <c r="F238" s="115" t="str">
        <f>RIGHT(E238,4)</f>
        <v>1824</v>
      </c>
      <c r="G238" s="115" t="str">
        <f>IF(ISBLANK(E238),"",F238&amp;"-"&amp;RIGHT("00" &amp; SUBSTITUTE(LEFT(E238,2),"/",""),2))</f>
        <v>1824-05</v>
      </c>
      <c r="H238" s="109" t="s">
        <v>10455</v>
      </c>
      <c r="I238" s="109" t="str">
        <f>IFERROR(RIGHT(H238,LEN(H238)-FIND(",",H238)) &amp; " " &amp; LEFT(H238,1) &amp; LOWER(MID(H238,2, FIND(",",H238)-2)),"")</f>
        <v xml:space="preserve"> Mortimer Dorsey</v>
      </c>
      <c r="J238" s="114" t="str">
        <f>H238</f>
        <v>DORSEY, Mortimer</v>
      </c>
      <c r="K238" s="109" t="s">
        <v>10454</v>
      </c>
      <c r="L238" s="110" t="str">
        <f>RIGHT(K238,4)</f>
        <v>1825</v>
      </c>
      <c r="M238" s="149" t="str">
        <f>IF(ISBLANK(K238),"",L238&amp;"-"&amp;
IF(LEFT(K238,3)="Feb","02",
IF(LEFT(K238,3)="Mar","03",
IF(LEFT(K238,3)="Apr","04",
IF(LEFT(K238,3)="May","05",
IF(LEFT(K238,3)="Jun","06",
IF(LEFT(K238,3)="Jul","07",
IF(LEFT(K238,3)="Aug","08",
IF(LEFT(K238,3)="Sep","09",
IF(LEFT(K238,3)="Oct","10",
IF(LEFT(K238,3)="Nov","11",
IF(LEFT(K238,3)="Dec","12","01"))))))))))))</f>
        <v>1825-07</v>
      </c>
      <c r="N238" s="112" t="s">
        <v>3961</v>
      </c>
      <c r="O238" s="111" t="s">
        <v>3959</v>
      </c>
      <c r="P238" s="111" t="s">
        <v>3970</v>
      </c>
      <c r="Q238" s="111">
        <v>29</v>
      </c>
      <c r="R238" s="109" t="s">
        <v>10453</v>
      </c>
      <c r="S238" s="109"/>
      <c r="T238" s="114" t="s">
        <v>10457</v>
      </c>
      <c r="U238" s="109"/>
      <c r="V238" s="35" t="s">
        <v>10459</v>
      </c>
      <c r="W238" s="35" t="s">
        <v>10458</v>
      </c>
      <c r="X238" s="35"/>
      <c r="Y238" s="112" t="str">
        <f>IFERROR(LEFT(J238, FIND(",",J238)-1),"")</f>
        <v>DORSEY</v>
      </c>
      <c r="Z238" s="112"/>
      <c r="AA238" s="112" t="str">
        <f>IF(ISBLANK(E238),"","Surveyed "&amp;E238)  &amp; IF(ISBLANK(C238),"", " by " &amp;TRIM(D238)) &amp; IF(ISBLANK(E238),"","; ") &amp; IF(ISBLANK(K238),"","Patented in " &amp; K238)  &amp; IF(ISBLANK(H238),"", " by " &amp; TRIM(I238)) &amp; IF(ISBLANK(Q238),"",IF(Q238=0,""," for " &amp; Q238 &amp; " acres")) &amp; IF(ISBLANK(S238),""," repatented as " &amp; S238) &amp; IF(ISBLANK(R238),"", "; " &amp; R238) &amp; IF(ISBLANK(X238),"", ".  " &amp; X238&amp;".")</f>
        <v>Surveyed 5/24/1824 by John Duvall; Patented in Jul 1825 by Mortimer Dorsey for 29 acres; Resurvey of part of Good Will To His Lordship, part of The Neglect, part of Hills And Dales, part of Cherry Bottom, and The Resurvey On Dorseys Range.</v>
      </c>
      <c r="AB238" s="112" t="str">
        <f>IF(IFERROR(FIND("-",A238),0)=0,SUBSTITUTE(A238,"'",""),SUBSTITUTE(LEFT(A238,FIND("-",A238)-2),"'",""))</f>
        <v>DORSEYS MILL SEAT</v>
      </c>
      <c r="AC238" s="112" t="str">
        <f>SUBSTITUTE(A238,"'","")</f>
        <v>DORSEYS MILL SEAT</v>
      </c>
      <c r="AD238" s="112" t="str">
        <f>IFERROR(VLOOKUP(A238,MapGrantsTbl[], 5, FALSE),"")</f>
        <v>1824</v>
      </c>
      <c r="AE238" s="112" t="str">
        <f>IF(L238=AD238,"Y", IF(LEFT(AD238,1)&lt;&gt;"1","","N"))</f>
        <v>N</v>
      </c>
      <c r="AF238" s="112" t="str">
        <f>IFERROR(VLOOKUP(A238,MapGrantsTbl[], 3, FALSE),"")</f>
        <v>Surveyed 5/24/1824 by John Duvall; Patented in Jul 1825 by Mortimer Dorsey for 29 acres; Resurvey of part of Good Will To His Lordship, part of The Neglect, part of Hills And Dales, part of Cherry Bottom, and The Resurvey On Dorseys Range.</v>
      </c>
      <c r="AG238" s="112" t="str">
        <f>IF(AA238=AF238,"Y", IF(LEN(LEFT(AF238,4))&lt;&gt;4,"","N"))</f>
        <v>Y</v>
      </c>
      <c r="AH238" s="33" t="s">
        <v>51</v>
      </c>
      <c r="AI238" s="112"/>
      <c r="AJ238" s="112"/>
      <c r="AK238" s="112"/>
      <c r="AL238" s="112"/>
      <c r="AM238" s="112">
        <f>IFERROR(VLOOKUP(A238,Platted[],2,FALSE),"")</f>
        <v>321</v>
      </c>
      <c r="AN238" s="112"/>
      <c r="AO238" s="112"/>
      <c r="AP238" s="112"/>
      <c r="AQ238" s="52" t="str">
        <f>IFERROR(VLOOKUP(A238,MapGrantsTbl[], 5, FALSE),"")</f>
        <v>1824</v>
      </c>
      <c r="AR238" s="52" t="str">
        <f>IF(L238=AQ238,"Y", IF(LEN(LEFT(AQ238,4))&lt;&gt;4,"","N"))</f>
        <v>N</v>
      </c>
      <c r="AS238" s="52" t="str">
        <f>IFERROR(VLOOKUP(A238,MapGrantsTbl[],3, FALSE),"")</f>
        <v>Surveyed 5/24/1824 by John Duvall; Patented in Jul 1825 by Mortimer Dorsey for 29 acres; Resurvey of part of Good Will To His Lordship, part of The Neglect, part of Hills And Dales, part of Cherry Bottom, and The Resurvey On Dorseys Range.</v>
      </c>
      <c r="AT238" s="52" t="str">
        <f>IF(AA238=AS238,"Y", IF(LEN(LEFT(AS238,4))&lt;&gt;4,"","N"))</f>
        <v>Y</v>
      </c>
      <c r="AU238" s="52" t="str">
        <f>IFERROR(VLOOKUP(A238,MapGrantsTbl[],5, FALSE),"")</f>
        <v>1824</v>
      </c>
      <c r="AV238" s="52" t="str">
        <f>IF(L238=AU238,"Y", IF(LEN(LEFT(AU238,4))&lt;&gt;4,"","N"))</f>
        <v>N</v>
      </c>
    </row>
    <row r="239" spans="1:48" ht="72" x14ac:dyDescent="0.55000000000000004">
      <c r="A239" s="43" t="s">
        <v>8555</v>
      </c>
      <c r="B239" s="6" t="str">
        <f>IFERROR(VLOOKUP(A239,MapGrantsTbl[Short Name], 1, FALSE),IFERROR(VLOOKUP(A239,MapGrantsTbl[Other Map Grant Name],1,FALSE),""))</f>
        <v>DORSEYS RANGE</v>
      </c>
      <c r="C239" s="6" t="s">
        <v>4916</v>
      </c>
      <c r="D239" s="6" t="str">
        <f>IF(ISBLANK(C239),"",IFERROR(RIGHT(C239,LEN(C239)-FIND(",",C239)) &amp; " " &amp; LEFT(C239,1) &amp; LOWER(MID(C239,2, FIND(",",C239)-2)),""))</f>
        <v xml:space="preserve"> William Cromwell</v>
      </c>
      <c r="E239" s="81" t="s">
        <v>11295</v>
      </c>
      <c r="F239" s="81" t="str">
        <f>RIGHT(E239,4)</f>
        <v>1746</v>
      </c>
      <c r="G239" s="81" t="str">
        <f>IF(ISBLANK(E239),"",F239&amp;"-"&amp;RIGHT("00" &amp; SUBSTITUTE(LEFT(E239,2),"/",""),2))</f>
        <v>1746-05</v>
      </c>
      <c r="H239" s="6" t="s">
        <v>5622</v>
      </c>
      <c r="I239" s="6" t="str">
        <f>IFERROR(RIGHT(H239,LEN(H239)-FIND(",",H239)) &amp; " " &amp; LEFT(H239,1) &amp; LOWER(MID(H239,2, FIND(",",H239)-2)),"")</f>
        <v xml:space="preserve"> John Dorsey</v>
      </c>
      <c r="J239" s="6" t="str">
        <f>H239</f>
        <v>DORSEY, John</v>
      </c>
      <c r="K239" s="6" t="s">
        <v>4764</v>
      </c>
      <c r="L239" s="8" t="str">
        <f>RIGHT(K239,4)</f>
        <v>1746</v>
      </c>
      <c r="M239" s="146" t="str">
        <f>IF(ISBLANK(K239),"",L239&amp;"-"&amp;
IF(LEFT(K239,3)="Feb","02",
IF(LEFT(K239,3)="Mar","03",
IF(LEFT(K239,3)="Apr","04",
IF(LEFT(K239,3)="May","05",
IF(LEFT(K239,3)="Jun","06",
IF(LEFT(K239,3)="Jul","07",
IF(LEFT(K239,3)="Aug","08",
IF(LEFT(K239,3)="Sep","09",
IF(LEFT(K239,3)="Oct","10",
IF(LEFT(K239,3)="Nov","11",
IF(LEFT(K239,3)="Dec","12","01"))))))))))))</f>
        <v>1746-03</v>
      </c>
      <c r="N239" s="34" t="s">
        <v>3961</v>
      </c>
      <c r="O239" s="8" t="s">
        <v>3959</v>
      </c>
      <c r="P239" s="8" t="s">
        <v>136</v>
      </c>
      <c r="Q239" s="8">
        <v>233</v>
      </c>
      <c r="R239" s="6" t="s">
        <v>11440</v>
      </c>
      <c r="S239" s="6"/>
      <c r="T239" s="6" t="str">
        <f>V239</f>
        <v>Dorseys Range</v>
      </c>
      <c r="U239" s="6"/>
      <c r="V239" s="30" t="s">
        <v>8323</v>
      </c>
      <c r="W239" s="30" t="s">
        <v>11439</v>
      </c>
      <c r="X239" s="34"/>
      <c r="Y239" s="26" t="str">
        <f>IFERROR(LEFT(J239, FIND(",",J239)-1),"")</f>
        <v>DORSEY</v>
      </c>
      <c r="Z239" s="24" t="s">
        <v>4437</v>
      </c>
      <c r="AA239" s="24" t="str">
        <f>IF(ISBLANK(E239),"","Surveyed "&amp;E239)  &amp; IF(ISBLANK(C239),"", " by " &amp;TRIM(D239)) &amp; IF(ISBLANK(E239),"","; ") &amp; IF(ISBLANK(K239),"","Patented in " &amp; K239)  &amp; IF(ISBLANK(H239),"", " by " &amp; TRIM(I239)) &amp; IF(ISBLANK(Q239),"",IF(Q239=0,""," for " &amp; Q239 &amp; " acres")) &amp; IF(ISBLANK(S239),""," repatented as " &amp; S239) &amp; IF(ISBLANK(R239),"", "; " &amp; R239) &amp; IF(ISBLANK(X239),"", ".  " &amp; X239&amp;".")</f>
        <v>Surveyed 5/7/1746 by William Cromwell; Patented in Mar 1746 by John Dorsey for 233 acres; "on the drafts of Snowdens River" beginning  "in the fork of a draft of Bush Cabbin Branch descending into the afsd river to the west side of of a high point or ridge"</v>
      </c>
      <c r="AB239" s="52" t="str">
        <f>IF(IFERROR(FIND("-",A239),0)=0,SUBSTITUTE(A239,"'",""),SUBSTITUTE(LEFT(A239,FIND("-",A239)-2),"'",""))</f>
        <v>DORSEYS RANGE</v>
      </c>
      <c r="AC239" s="55" t="str">
        <f>SUBSTITUTE(A239,"'","")</f>
        <v>DORSEYS RANGE</v>
      </c>
      <c r="AD239" s="52" t="str">
        <f>IFERROR(VLOOKUP(A239,MapGrantsTbl[], 5, FALSE),"")</f>
        <v>1746</v>
      </c>
      <c r="AE239" s="52" t="str">
        <f>IF(L239=AD239,"Y", IF(LEFT(AD239,1)&lt;&gt;"1","","N"))</f>
        <v>Y</v>
      </c>
      <c r="AF239" s="52" t="str">
        <f>IFERROR(VLOOKUP(A239,MapGrantsTbl[], 3, FALSE),"")</f>
        <v>Surveyed 5/7/1746 by William Cromwell; Patented in Mar 1746 by John Dorsey for 233 acres; "on the drafts of Snowdens River" beginning  "in the fork of a draft of Bush Cabbin Branch descending into the afsd river to the west side of of a high point or ridge"</v>
      </c>
      <c r="AG239" s="52" t="str">
        <f>IF(AA239=AF239,"Y", IF(LEN(LEFT(AF239,4))&lt;&gt;4,"","N"))</f>
        <v>Y</v>
      </c>
      <c r="AH239" s="52" t="s">
        <v>51</v>
      </c>
      <c r="AI239" s="52"/>
      <c r="AJ239" s="71"/>
      <c r="AK239" s="71"/>
      <c r="AL239" s="71"/>
      <c r="AM239" s="71">
        <f>IFERROR(VLOOKUP(A239,Platted[],2,FALSE),"")</f>
        <v>276</v>
      </c>
      <c r="AN239" s="52"/>
      <c r="AO239" s="52"/>
      <c r="AP239" s="52"/>
      <c r="AQ239" s="52" t="str">
        <f>IFERROR(VLOOKUP(A239,MapGrantsTbl[], 5, FALSE),"")</f>
        <v>1746</v>
      </c>
      <c r="AR239" s="52" t="str">
        <f>IF(L239=AQ239,"Y", IF(LEN(LEFT(AQ239,4))&lt;&gt;4,"","N"))</f>
        <v>Y</v>
      </c>
      <c r="AS239" s="52" t="str">
        <f>IFERROR(VLOOKUP(A239,MapGrantsTbl[],3, FALSE),"")</f>
        <v>Surveyed 5/7/1746 by William Cromwell; Patented in Mar 1746 by John Dorsey for 233 acres; "on the drafts of Snowdens River" beginning  "in the fork of a draft of Bush Cabbin Branch descending into the afsd river to the west side of of a high point or ridge"</v>
      </c>
      <c r="AT239" s="52" t="str">
        <f>IF(AA239=AS239,"Y", IF(LEN(LEFT(AS239,4))&lt;&gt;4,"","N"))</f>
        <v>Y</v>
      </c>
      <c r="AU239" s="52" t="str">
        <f>IFERROR(VLOOKUP(A239,MapGrantsTbl[],5, FALSE),"")</f>
        <v>1746</v>
      </c>
      <c r="AV239" s="52" t="str">
        <f>IF(L239=AU239,"Y", IF(LEN(LEFT(AU239,4))&lt;&gt;4,"","N"))</f>
        <v>Y</v>
      </c>
    </row>
    <row r="240" spans="1:48" ht="72" x14ac:dyDescent="0.55000000000000004">
      <c r="A240" s="6" t="s">
        <v>9026</v>
      </c>
      <c r="B240" s="6" t="str">
        <f>IFERROR(VLOOKUP(A240,MapGrantsTbl[Short Name], 1, FALSE),IFERROR(VLOOKUP(A240,MapGrantsTbl[Other Map Grant Name],1,FALSE),""))</f>
        <v/>
      </c>
      <c r="C240" s="6" t="s">
        <v>4919</v>
      </c>
      <c r="D240" s="6" t="str">
        <f>IF(ISBLANK(C240),"",IFERROR(RIGHT(C240,LEN(C240)-FIND(",",C240)) &amp; " " &amp; LEFT(C240,1) &amp; LOWER(MID(C240,2, FIND(",",C240)-2)),""))</f>
        <v xml:space="preserve"> Richard Shipley</v>
      </c>
      <c r="E240" s="81" t="s">
        <v>9028</v>
      </c>
      <c r="F240" s="81" t="str">
        <f>RIGHT(E240,4)</f>
        <v>1748</v>
      </c>
      <c r="G240" s="81" t="str">
        <f>IF(ISBLANK(E240),"",F240&amp;"-"&amp;RIGHT("00" &amp; SUBSTITUTE(LEFT(E240,2),"/",""),2))</f>
        <v>1748-01</v>
      </c>
      <c r="H240" s="6" t="s">
        <v>3594</v>
      </c>
      <c r="I240" s="6" t="str">
        <f>IFERROR(RIGHT(H240,LEN(H240)-FIND(",",H240)) &amp; " " &amp; LEFT(H240,1) &amp; LOWER(MID(H240,2, FIND(",",H240)-2)),"")</f>
        <v xml:space="preserve"> John  Dorsey</v>
      </c>
      <c r="J240" s="31" t="str">
        <f>H240</f>
        <v xml:space="preserve">DORSEY, John </v>
      </c>
      <c r="K240" s="6" t="s">
        <v>3762</v>
      </c>
      <c r="L240" s="32" t="str">
        <f>RIGHT(K240,4)</f>
        <v>1748</v>
      </c>
      <c r="M240" s="146" t="str">
        <f>IF(ISBLANK(K240),"",L240&amp;"-"&amp;
IF(LEFT(K240,3)="Feb","02",
IF(LEFT(K240,3)="Mar","03",
IF(LEFT(K240,3)="Apr","04",
IF(LEFT(K240,3)="May","05",
IF(LEFT(K240,3)="Jun","06",
IF(LEFT(K240,3)="Jul","07",
IF(LEFT(K240,3)="Aug","08",
IF(LEFT(K240,3)="Sep","09",
IF(LEFT(K240,3)="Oct","10",
IF(LEFT(K240,3)="Nov","11",
IF(LEFT(K240,3)="Dec","12","01"))))))))))))</f>
        <v>1748-02</v>
      </c>
      <c r="N240" s="34" t="s">
        <v>3961</v>
      </c>
      <c r="O240" s="8" t="s">
        <v>3959</v>
      </c>
      <c r="P240" s="8" t="s">
        <v>3970</v>
      </c>
      <c r="Q240" s="8">
        <v>430</v>
      </c>
      <c r="R240" s="6" t="s">
        <v>6355</v>
      </c>
      <c r="S240" s="6"/>
      <c r="T240" s="6" t="s">
        <v>8323</v>
      </c>
      <c r="U240" s="6"/>
      <c r="V240" s="35" t="s">
        <v>9027</v>
      </c>
      <c r="W240" s="35" t="s">
        <v>9029</v>
      </c>
      <c r="X240" s="34"/>
      <c r="Y240" s="33" t="str">
        <f>IFERROR(LEFT(J240, FIND(",",J240)-1),"")</f>
        <v>DORSEY</v>
      </c>
      <c r="Z240" s="33" t="s">
        <v>4437</v>
      </c>
      <c r="AA240" s="24" t="str">
        <f>IF(ISBLANK(E240),"","Surveyed "&amp;E240)  &amp; IF(ISBLANK(C240),"", " by " &amp;TRIM(D240)) &amp; IF(ISBLANK(E240),"","; ") &amp; IF(ISBLANK(K240),"","Patented in " &amp; K240)  &amp; IF(ISBLANK(H240),"", " by " &amp; TRIM(I240)) &amp; IF(ISBLANK(Q240),"",IF(Q240=0,""," for " &amp; Q240 &amp; " acres")) &amp; IF(ISBLANK(S240),""," repatented as " &amp; S240) &amp; IF(ISBLANK(R240),"", "; " &amp; R240) &amp; IF(ISBLANK(X240),"", ".  " &amp; X240&amp;".")</f>
        <v>Surveyed 1/30/1748 by Richard Shipley; Patented in Feb 1748 by John Dorsey for 430 acres; Resurvey of tract of same name "on the drafts of that Branch of Patuxent called the Cattail River", also refers to Bush and Limm's Cabbin Branch</v>
      </c>
      <c r="AB240" s="52" t="str">
        <f>IF(IFERROR(FIND("-",A240),0)=0,SUBSTITUTE(A240,"'",""),SUBSTITUTE(LEFT(A240,FIND("-",A240)-2),"'",""))</f>
        <v>DORSEYS RANGE</v>
      </c>
      <c r="AC240" s="55" t="str">
        <f>SUBSTITUTE(A240,"'","")</f>
        <v>DORSEYS RANGE - Resurveyed</v>
      </c>
      <c r="AD240" s="52" t="str">
        <f>IFERROR(VLOOKUP(A240,MapGrantsTbl[], 5, FALSE),"")</f>
        <v/>
      </c>
      <c r="AE240" s="52" t="str">
        <f>IF(L240=AD240,"Y", IF(LEFT(AD240,1)&lt;&gt;"1","","N"))</f>
        <v/>
      </c>
      <c r="AF240" s="52" t="str">
        <f>IFERROR(VLOOKUP(A240,MapGrantsTbl[], 3, FALSE),"")</f>
        <v/>
      </c>
      <c r="AG240" s="52" t="str">
        <f>IF(AA240=AF240,"Y", IF(LEN(LEFT(AF240,4))&lt;&gt;4,"","N"))</f>
        <v/>
      </c>
      <c r="AH240" s="52" t="s">
        <v>51</v>
      </c>
      <c r="AI240" s="52"/>
      <c r="AJ240" s="71"/>
      <c r="AK240" s="71"/>
      <c r="AL240" s="71">
        <v>-3</v>
      </c>
      <c r="AM240" s="71">
        <f>IFERROR(VLOOKUP(A240,Platted[],2,FALSE),"")</f>
        <v>173</v>
      </c>
      <c r="AN240" s="52"/>
      <c r="AO240" s="52"/>
      <c r="AP240" s="52"/>
      <c r="AQ240" s="52" t="str">
        <f>IFERROR(VLOOKUP(A240,MapGrantsTbl[], 5, FALSE),"")</f>
        <v/>
      </c>
      <c r="AR240" s="52" t="str">
        <f>IF(L240=AQ240,"Y", IF(LEN(LEFT(AQ240,4))&lt;&gt;4,"","N"))</f>
        <v/>
      </c>
      <c r="AS240" s="52" t="str">
        <f>IFERROR(VLOOKUP(A240,MapGrantsTbl[],3, FALSE),"")</f>
        <v/>
      </c>
      <c r="AT240" s="52" t="str">
        <f>IF(AA240=AS240,"Y", IF(LEN(LEFT(AS240,4))&lt;&gt;4,"","N"))</f>
        <v/>
      </c>
      <c r="AU240" s="52" t="str">
        <f>IFERROR(VLOOKUP(A240,MapGrantsTbl[],5, FALSE),"")</f>
        <v/>
      </c>
      <c r="AV240" s="52" t="str">
        <f>IF(L240=AU240,"Y", IF(LEN(LEFT(AU240,4))&lt;&gt;4,"","N"))</f>
        <v/>
      </c>
    </row>
    <row r="241" spans="1:48" ht="57.6" x14ac:dyDescent="0.55000000000000004">
      <c r="A241" s="43" t="s">
        <v>8556</v>
      </c>
      <c r="B241" s="6" t="str">
        <f>IFERROR(VLOOKUP(A241,MapGrantsTbl[Short Name], 1, FALSE),IFERROR(VLOOKUP(A241,MapGrantsTbl[Other Map Grant Name],1,FALSE),""))</f>
        <v/>
      </c>
      <c r="C241" s="6" t="s">
        <v>4926</v>
      </c>
      <c r="D241" s="6" t="str">
        <f>IF(ISBLANK(C241),"",IFERROR(RIGHT(C241,LEN(C241)-FIND(",",C241)) &amp; " " &amp; LEFT(C241,1) &amp; LOWER(MID(C241,2, FIND(",",C241)-2)),""))</f>
        <v xml:space="preserve"> Joshua Griffith</v>
      </c>
      <c r="E241" s="81"/>
      <c r="F241" s="81" t="str">
        <f>RIGHT(E241,4)</f>
        <v/>
      </c>
      <c r="G241" s="81" t="str">
        <f>IF(ISBLANK(E241),"",F241&amp;"-"&amp;RIGHT("00" &amp; SUBSTITUTE(LEFT(E241,2),"/",""),2))</f>
        <v/>
      </c>
      <c r="H241" s="6" t="s">
        <v>3541</v>
      </c>
      <c r="I241" s="6" t="str">
        <f>IFERROR(RIGHT(H241,LEN(H241)-FIND(",",H241)) &amp; " " &amp; LEFT(H241,1) &amp; LOWER(MID(H241,2, FIND(",",H241)-2)),"")</f>
        <v xml:space="preserve"> Caleb  Dorsey</v>
      </c>
      <c r="J241" s="31" t="str">
        <f>H241</f>
        <v xml:space="preserve">DORSEY, Caleb </v>
      </c>
      <c r="K241" s="6" t="s">
        <v>5167</v>
      </c>
      <c r="L241" s="32" t="str">
        <f>RIGHT(K241,4)</f>
        <v>1766</v>
      </c>
      <c r="M241" s="146" t="str">
        <f>IF(ISBLANK(K241),"",L241&amp;"-"&amp;
IF(LEFT(K241,3)="Feb","02",
IF(LEFT(K241,3)="Mar","03",
IF(LEFT(K241,3)="Apr","04",
IF(LEFT(K241,3)="May","05",
IF(LEFT(K241,3)="Jun","06",
IF(LEFT(K241,3)="Jul","07",
IF(LEFT(K241,3)="Aug","08",
IF(LEFT(K241,3)="Sep","09",
IF(LEFT(K241,3)="Oct","10",
IF(LEFT(K241,3)="Nov","11",
IF(LEFT(K241,3)="Dec","12","01"))))))))))))</f>
        <v>1766-03</v>
      </c>
      <c r="N241" s="34" t="s">
        <v>3961</v>
      </c>
      <c r="O241" s="8" t="s">
        <v>3961</v>
      </c>
      <c r="P241" s="8" t="s">
        <v>3970</v>
      </c>
      <c r="Q241" s="8">
        <v>121</v>
      </c>
      <c r="R241" s="6" t="s">
        <v>5621</v>
      </c>
      <c r="S241" s="6"/>
      <c r="T241" s="6" t="s">
        <v>8841</v>
      </c>
      <c r="U241" s="6"/>
      <c r="V241" s="35" t="s">
        <v>8941</v>
      </c>
      <c r="W241" s="35"/>
      <c r="X241" s="34"/>
      <c r="Y241" s="33" t="str">
        <f>IFERROR(LEFT(J241, FIND(",",J241)-1),"")</f>
        <v>DORSEY</v>
      </c>
      <c r="Z241" s="33"/>
      <c r="AA241" s="24" t="str">
        <f>IF(ISBLANK(E241),"","Surveyed "&amp;E241)  &amp; IF(ISBLANK(C241),"", " by " &amp;TRIM(D241)) &amp; IF(ISBLANK(E241),"","; ") &amp; IF(ISBLANK(K241),"","Patented in " &amp; K241)  &amp; IF(ISBLANK(H241),"", " by " &amp; TRIM(I241)) &amp; IF(ISBLANK(Q241),"",IF(Q241=0,""," for " &amp; Q241 &amp; " acres")) &amp; IF(ISBLANK(S241),""," repatented as " &amp; S241) &amp; IF(ISBLANK(R241),"", "; " &amp; R241) &amp; IF(ISBLANK(X241),"", ".  " &amp; X241&amp;".")</f>
        <v xml:space="preserve"> by Joshua GriffithPatented in Mar 1766 by Caleb Dorsey for 121 acres; Resurvey of Howard's Heirship which was located in the Middle Neck Hundred south of South River according to J. D. Warfield</v>
      </c>
      <c r="AB241" s="52" t="str">
        <f>IF(IFERROR(FIND("-",A241),0)=0,SUBSTITUTE(A241,"'",""),SUBSTITUTE(LEFT(A241,FIND("-",A241)-2),"'",""))</f>
        <v>DORSEYS SEARCH</v>
      </c>
      <c r="AC241" s="55" t="str">
        <f>SUBSTITUTE(A241,"'","")</f>
        <v>DORSEYS SEARCH - Caleb</v>
      </c>
      <c r="AD241" s="52" t="str">
        <f>IFERROR(VLOOKUP(A241,MapGrantsTbl[], 5, FALSE),"")</f>
        <v/>
      </c>
      <c r="AE241" s="52" t="str">
        <f>IF(L241=AD241,"Y", IF(LEFT(AD241,1)&lt;&gt;"1","","N"))</f>
        <v/>
      </c>
      <c r="AF241" s="52" t="str">
        <f>IFERROR(VLOOKUP(A241,MapGrantsTbl[], 3, FALSE),"")</f>
        <v/>
      </c>
      <c r="AG241" s="52" t="str">
        <f>IF(AA241=AF241,"Y", IF(LEN(LEFT(AF241,4))&lt;&gt;4,"","N"))</f>
        <v/>
      </c>
      <c r="AH241" s="52"/>
      <c r="AI241" s="52"/>
      <c r="AJ241" s="71"/>
      <c r="AK241" s="71"/>
      <c r="AL241" s="71"/>
      <c r="AM241" s="71" t="str">
        <f>IFERROR(VLOOKUP(A241,Platted[],2,FALSE),"")</f>
        <v/>
      </c>
      <c r="AN241" s="52"/>
      <c r="AO241" s="52"/>
      <c r="AP241" s="52"/>
      <c r="AQ241" s="52" t="str">
        <f>IFERROR(VLOOKUP(A241,MapGrantsTbl[], 5, FALSE),"")</f>
        <v/>
      </c>
      <c r="AR241" s="52" t="str">
        <f>IF(L241=AQ241,"Y", IF(LEN(LEFT(AQ241,4))&lt;&gt;4,"","N"))</f>
        <v/>
      </c>
      <c r="AS241" s="52" t="str">
        <f>IFERROR(VLOOKUP(A241,MapGrantsTbl[],3, FALSE),"")</f>
        <v/>
      </c>
      <c r="AT241" s="52" t="str">
        <f>IF(AA241=AS241,"Y", IF(LEN(LEFT(AS241,4))&lt;&gt;4,"","N"))</f>
        <v/>
      </c>
      <c r="AU241" s="52" t="str">
        <f>IFERROR(VLOOKUP(A241,MapGrantsTbl[],5, FALSE),"")</f>
        <v/>
      </c>
      <c r="AV241" s="52" t="str">
        <f>IF(L241=AU241,"Y", IF(LEN(LEFT(AU241,4))&lt;&gt;4,"","N"))</f>
        <v/>
      </c>
    </row>
    <row r="242" spans="1:48" ht="43.2" x14ac:dyDescent="0.55000000000000004">
      <c r="A242" s="46" t="s">
        <v>8557</v>
      </c>
      <c r="B242" s="6" t="str">
        <f>IFERROR(VLOOKUP(A242,MapGrantsTbl[Short Name], 1, FALSE),IFERROR(VLOOKUP(A242,MapGrantsTbl[Other Map Grant Name],1,FALSE),""))</f>
        <v>DORSEYS SEARCH - JOHN</v>
      </c>
      <c r="C242" s="6"/>
      <c r="D242" s="6" t="str">
        <f>IF(ISBLANK(C242),"",IFERROR(RIGHT(C242,LEN(C242)-FIND(",",C242)) &amp; " " &amp; LEFT(C242,1) &amp; LOWER(MID(C242,2, FIND(",",C242)-2)),""))</f>
        <v/>
      </c>
      <c r="E242" s="81"/>
      <c r="F242" s="81" t="str">
        <f>RIGHT(E242,4)</f>
        <v/>
      </c>
      <c r="G242" s="81" t="str">
        <f>IF(ISBLANK(E242),"",F242&amp;"-"&amp;RIGHT("00" &amp; SUBSTITUTE(LEFT(E242,2),"/",""),2))</f>
        <v/>
      </c>
      <c r="H242" s="6" t="s">
        <v>3594</v>
      </c>
      <c r="I242" s="6" t="str">
        <f>IFERROR(RIGHT(H242,LEN(H242)-FIND(",",H242)) &amp; " " &amp; LEFT(H242,1) &amp; LOWER(MID(H242,2, FIND(",",H242)-2)),"")</f>
        <v xml:space="preserve"> John  Dorsey</v>
      </c>
      <c r="J242" s="6" t="str">
        <f>H242</f>
        <v xml:space="preserve">DORSEY, John </v>
      </c>
      <c r="K242" s="6" t="s">
        <v>5028</v>
      </c>
      <c r="L242" s="8" t="str">
        <f>RIGHT(K242,4)</f>
        <v>1696</v>
      </c>
      <c r="M242" s="146" t="str">
        <f>IF(ISBLANK(K242),"",L242&amp;"-"&amp;
IF(LEFT(K242,3)="Feb","02",
IF(LEFT(K242,3)="Mar","03",
IF(LEFT(K242,3)="Apr","04",
IF(LEFT(K242,3)="May","05",
IF(LEFT(K242,3)="Jun","06",
IF(LEFT(K242,3)="Jul","07",
IF(LEFT(K242,3)="Aug","08",
IF(LEFT(K242,3)="Sep","09",
IF(LEFT(K242,3)="Oct","10",
IF(LEFT(K242,3)="Nov","11",
IF(LEFT(K242,3)="Dec","12","01"))))))))))))</f>
        <v>1696-03</v>
      </c>
      <c r="N242" s="34"/>
      <c r="O242" s="8" t="s">
        <v>3959</v>
      </c>
      <c r="P242" s="8" t="s">
        <v>136</v>
      </c>
      <c r="Q242" s="8">
        <v>479</v>
      </c>
      <c r="R242" s="6" t="s">
        <v>5775</v>
      </c>
      <c r="S242" s="34"/>
      <c r="T242" s="34" t="s">
        <v>6669</v>
      </c>
      <c r="U242" s="34"/>
      <c r="V242" s="6" t="s">
        <v>5774</v>
      </c>
      <c r="W242" s="24"/>
      <c r="X242" s="34"/>
      <c r="Y242" s="26" t="str">
        <f>IFERROR(LEFT(J242, FIND(",",J242)-1),"")</f>
        <v>DORSEY</v>
      </c>
      <c r="Z242" s="24" t="s">
        <v>4437</v>
      </c>
      <c r="AA242" s="24" t="str">
        <f>IF(ISBLANK(E242),"","Surveyed "&amp;E242)  &amp; IF(ISBLANK(C242),"", " by " &amp;TRIM(D242)) &amp; IF(ISBLANK(E242),"","; ") &amp; IF(ISBLANK(K242),"","Patented in " &amp; K242)  &amp; IF(ISBLANK(H242),"", " by " &amp; TRIM(I242)) &amp; IF(ISBLANK(Q242),"",IF(Q242=0,""," for " &amp; Q242 &amp; " acres")) &amp; IF(ISBLANK(S242),""," repatented as " &amp; S242) &amp; IF(ISBLANK(R242),"", "; " &amp; R242) &amp; IF(ISBLANK(X242),"", ".  " &amp; X242&amp;".")</f>
        <v>Patented in Mar 1696 by John Dorsey for 479 acres; Site of Dorsey Hall (Ely Dorsey (to Richard Ridgely to Caleb Dorsey of Caleb)</v>
      </c>
      <c r="AB242" s="52" t="str">
        <f>IF(IFERROR(FIND("-",A242),0)=0,SUBSTITUTE(A242,"'",""),SUBSTITUTE(LEFT(A242,FIND("-",A242)-2),"'",""))</f>
        <v>DORSEYS SEARCH</v>
      </c>
      <c r="AC242" s="55" t="str">
        <f>SUBSTITUTE(A242,"'","")</f>
        <v>DORSEYS SEARCH - John</v>
      </c>
      <c r="AD242" s="52" t="str">
        <f>IFERROR(VLOOKUP(A242,MapGrantsTbl[], 5, FALSE),"")</f>
        <v>1696</v>
      </c>
      <c r="AE242" s="52" t="str">
        <f>IF(L242=AD242,"Y", IF(LEFT(AD242,1)&lt;&gt;"1","","N"))</f>
        <v>Y</v>
      </c>
      <c r="AF242" s="52" t="str">
        <f>IFERROR(VLOOKUP(A242,MapGrantsTbl[], 3, FALSE),"")</f>
        <v>Patented in Mar 1696 by John Dorsey for 479 acres; Site of Dorsey Hall (Ely Dorsey (to Richard Ridgely to Caleb Dorsey of Caleb)</v>
      </c>
      <c r="AG242" s="52" t="str">
        <f>IF(AA242=AF242,"Y", IF(LEN(LEFT(AF242,4))&lt;&gt;4,"","N"))</f>
        <v>Y</v>
      </c>
      <c r="AH242" s="52" t="s">
        <v>11989</v>
      </c>
      <c r="AI242" s="52"/>
      <c r="AJ242" s="71"/>
      <c r="AK242" s="71"/>
      <c r="AL242" s="71"/>
      <c r="AM242" s="71" t="str">
        <f>IFERROR(VLOOKUP(A242,Platted[],2,FALSE),"")</f>
        <v/>
      </c>
      <c r="AN242" s="52"/>
      <c r="AO242" s="52"/>
      <c r="AP242" s="52"/>
      <c r="AQ242" s="52" t="str">
        <f>IFERROR(VLOOKUP(A242,MapGrantsTbl[], 5, FALSE),"")</f>
        <v>1696</v>
      </c>
      <c r="AR242" s="52" t="str">
        <f>IF(L242=AQ242,"Y", IF(LEN(LEFT(AQ242,4))&lt;&gt;4,"","N"))</f>
        <v>Y</v>
      </c>
      <c r="AS242" s="52" t="str">
        <f>IFERROR(VLOOKUP(A242,MapGrantsTbl[],3, FALSE),"")</f>
        <v>Patented in Mar 1696 by John Dorsey for 479 acres; Site of Dorsey Hall (Ely Dorsey (to Richard Ridgely to Caleb Dorsey of Caleb)</v>
      </c>
      <c r="AT242" s="52" t="str">
        <f>IF(AA242=AS242,"Y", IF(LEN(LEFT(AS242,4))&lt;&gt;4,"","N"))</f>
        <v>Y</v>
      </c>
      <c r="AU242" s="52" t="str">
        <f>IFERROR(VLOOKUP(A242,MapGrantsTbl[],5, FALSE),"")</f>
        <v>1696</v>
      </c>
      <c r="AV242" s="52" t="str">
        <f>IF(L242=AU242,"Y", IF(LEN(LEFT(AU242,4))&lt;&gt;4,"","N"))</f>
        <v>Y</v>
      </c>
    </row>
    <row r="243" spans="1:48" ht="72" x14ac:dyDescent="0.55000000000000004">
      <c r="A243" s="46" t="s">
        <v>8558</v>
      </c>
      <c r="B243" s="47" t="str">
        <f>IFERROR(VLOOKUP(A243,MapGrantsTbl[Short Name], 1, FALSE),IFERROR(VLOOKUP(A243,MapGrantsTbl[Other Map Grant Name],1,FALSE),""))</f>
        <v>DORSEYS SECOND ADDITION</v>
      </c>
      <c r="C243" s="46" t="s">
        <v>4919</v>
      </c>
      <c r="D243" s="46" t="str">
        <f>IF(ISBLANK(C243),"",IFERROR(RIGHT(C243,LEN(C243)-FIND(",",C243)) &amp; " " &amp; LEFT(C243,1) &amp; LOWER(MID(C243,2, FIND(",",C243)-2)),""))</f>
        <v xml:space="preserve"> Richard Shipley</v>
      </c>
      <c r="E243" s="81" t="s">
        <v>12191</v>
      </c>
      <c r="F243" s="82" t="str">
        <f>RIGHT(E243,4)</f>
        <v>1753</v>
      </c>
      <c r="G243" s="82" t="str">
        <f>IF(ISBLANK(E243),"",F243&amp;"-"&amp;RIGHT("00" &amp; SUBSTITUTE(LEFT(E243,2),"/",""),2))</f>
        <v>1753-09</v>
      </c>
      <c r="H243" s="46" t="s">
        <v>6885</v>
      </c>
      <c r="I243" s="46" t="str">
        <f>IFERROR(RIGHT(H243,LEN(H243)-FIND(",",H243)) &amp; " " &amp; LEFT(H243,1) &amp; LOWER(MID(H243,2, FIND(",",H243)-2)),"")</f>
        <v xml:space="preserve"> Henry Dorsey</v>
      </c>
      <c r="J243" s="47" t="str">
        <f>H243</f>
        <v>DORSEY, Henry</v>
      </c>
      <c r="K243" s="46" t="s">
        <v>6884</v>
      </c>
      <c r="L243" s="42" t="str">
        <f>RIGHT(K243,4)</f>
        <v>1755</v>
      </c>
      <c r="M243" s="143" t="str">
        <f>IF(ISBLANK(K243),"",L243&amp;"-"&amp;
IF(LEFT(K243,3)="Feb","02",
IF(LEFT(K243,3)="Mar","03",
IF(LEFT(K243,3)="Apr","04",
IF(LEFT(K243,3)="May","05",
IF(LEFT(K243,3)="Jun","06",
IF(LEFT(K243,3)="Jul","07",
IF(LEFT(K243,3)="Aug","08",
IF(LEFT(K243,3)="Sep","09",
IF(LEFT(K243,3)="Oct","10",
IF(LEFT(K243,3)="Nov","11",
IF(LEFT(K243,3)="Dec","12","01"))))))))))))</f>
        <v>1755-03</v>
      </c>
      <c r="N243" s="44" t="s">
        <v>3961</v>
      </c>
      <c r="O243" s="43" t="s">
        <v>3959</v>
      </c>
      <c r="P243" s="43" t="s">
        <v>3970</v>
      </c>
      <c r="Q243" s="43">
        <v>462</v>
      </c>
      <c r="R243" s="46" t="s">
        <v>6887</v>
      </c>
      <c r="S243" s="44"/>
      <c r="T243" s="45" t="s">
        <v>8202</v>
      </c>
      <c r="U243" s="44"/>
      <c r="V243" s="35" t="s">
        <v>8942</v>
      </c>
      <c r="W243" s="35" t="s">
        <v>12192</v>
      </c>
      <c r="X243" s="34"/>
      <c r="Y243" s="45" t="str">
        <f>IFERROR(LEFT(J243, FIND(",",J243)-1),"")</f>
        <v>DORSEY</v>
      </c>
      <c r="Z243" s="45"/>
      <c r="AA243" s="45" t="str">
        <f>IF(ISBLANK(E243),"","Surveyed "&amp;E243)  &amp; IF(ISBLANK(C243),"", " by " &amp;TRIM(D243)) &amp; IF(ISBLANK(E243),"","; ") &amp; IF(ISBLANK(K243),"","Patented in " &amp; K243)  &amp; IF(ISBLANK(H243),"", " by " &amp; TRIM(I243)) &amp; IF(ISBLANK(Q243),"",IF(Q243=0,""," for " &amp; Q243 &amp; " acres")) &amp; IF(ISBLANK(S243),""," repatented as " &amp; S243) &amp; IF(ISBLANK(R243),"", "; " &amp; R243) &amp; IF(ISBLANK(X243),"", ".  " &amp; X243&amp;".")</f>
        <v>Surveyed 9/26/1753 by Richard Shipley; Patented in Mar 1755 by Henry Dorsey for 462 acres; Resurvey of Dorsey's Addition starting "at the end of the eighteenth course of a tract of land called Worthington's Range being the original beginning place of the afsd Dorseys Addition"</v>
      </c>
      <c r="AB243" s="45" t="str">
        <f>IF(IFERROR(FIND("-",A243),0)=0,SUBSTITUTE(A243,"'",""),SUBSTITUTE(LEFT(A243,FIND("-",A243)-2),"'",""))</f>
        <v>DORSEYS SECOND ADDITION</v>
      </c>
      <c r="AC243" s="45" t="str">
        <f>SUBSTITUTE(A243,"'","")</f>
        <v>DORSEYS SECOND ADDITION</v>
      </c>
      <c r="AD243" s="52" t="str">
        <f>IFERROR(VLOOKUP(A243,MapGrantsTbl[], 5, FALSE),"")</f>
        <v/>
      </c>
      <c r="AE243" s="52" t="str">
        <f>IF(L243=AD243,"Y", IF(LEFT(AD243,1)&lt;&gt;"1","","N"))</f>
        <v/>
      </c>
      <c r="AF243" s="52" t="str">
        <f>IFERROR(VLOOKUP(A243,MapGrantsTbl[], 3, FALSE),"")</f>
        <v/>
      </c>
      <c r="AG243" s="52" t="str">
        <f>IF(AA243=AF243,"Y", IF(LEN(LEFT(AF243,4))&lt;&gt;4,"","N"))</f>
        <v/>
      </c>
      <c r="AH243" s="52" t="s">
        <v>36</v>
      </c>
      <c r="AI243" s="52"/>
      <c r="AJ243" s="71"/>
      <c r="AK243" s="71"/>
      <c r="AL243" s="71"/>
      <c r="AM243" s="71" t="str">
        <f>IFERROR(VLOOKUP(A243,Platted[],2,FALSE),"")</f>
        <v/>
      </c>
      <c r="AN243" s="52"/>
      <c r="AO243" s="52"/>
      <c r="AP243" s="52"/>
      <c r="AQ243" s="52" t="str">
        <f>IFERROR(VLOOKUP(A243,MapGrantsTbl[], 5, FALSE),"")</f>
        <v/>
      </c>
      <c r="AR243" s="52" t="str">
        <f>IF(L243=AQ243,"Y", IF(LEN(LEFT(AQ243,4))&lt;&gt;4,"","N"))</f>
        <v/>
      </c>
      <c r="AS243" s="52" t="str">
        <f>IFERROR(VLOOKUP(A243,MapGrantsTbl[],3, FALSE),"")</f>
        <v/>
      </c>
      <c r="AT243" s="52" t="str">
        <f>IF(AA243=AS243,"Y", IF(LEN(LEFT(AS243,4))&lt;&gt;4,"","N"))</f>
        <v/>
      </c>
      <c r="AU243" s="52" t="str">
        <f>IFERROR(VLOOKUP(A243,MapGrantsTbl[],5, FALSE),"")</f>
        <v/>
      </c>
      <c r="AV243" s="52" t="str">
        <f>IF(L243=AU243,"Y", IF(LEN(LEFT(AU243,4))&lt;&gt;4,"","N"))</f>
        <v/>
      </c>
    </row>
    <row r="244" spans="1:48" ht="28.8" x14ac:dyDescent="0.55000000000000004">
      <c r="A244" s="46" t="s">
        <v>4869</v>
      </c>
      <c r="B244" s="13" t="str">
        <f>IFERROR(VLOOKUP(A244,MapGrantsTbl[Short Name], 1, FALSE),IFERROR(VLOOKUP(A244,MapGrantsTbl[Other Map Grant Name],1,FALSE),""))</f>
        <v/>
      </c>
      <c r="C244" s="6" t="s">
        <v>12333</v>
      </c>
      <c r="D244" s="6" t="str">
        <f>IF(ISBLANK(C244),"",IFERROR(RIGHT(C244,LEN(C244)-FIND(",",C244)) &amp; " " &amp; LEFT(C244,1) &amp; LOWER(MID(C244,2, FIND(",",C244)-2)),""))</f>
        <v/>
      </c>
      <c r="E244" s="83"/>
      <c r="F244" s="83" t="str">
        <f>RIGHT(E244,4)</f>
        <v/>
      </c>
      <c r="G244" s="83" t="str">
        <f>IF(ISBLANK(E244),"",F244&amp;"-"&amp;RIGHT("00" &amp; SUBSTITUTE(LEFT(E244,2),"/",""),2))</f>
        <v/>
      </c>
      <c r="H244" s="13" t="s">
        <v>3545</v>
      </c>
      <c r="I244" s="13" t="str">
        <f>IFERROR(RIGHT(H244,LEN(H244)-FIND(",",H244)) &amp; " " &amp; LEFT(H244,1) &amp; LOWER(MID(H244,2, FIND(",",H244)-2)),"")</f>
        <v xml:space="preserve"> Charles  Carroll</v>
      </c>
      <c r="J244" s="29" t="str">
        <f>H244</f>
        <v xml:space="preserve">CARROLL, Charles </v>
      </c>
      <c r="K244" s="13" t="s">
        <v>4870</v>
      </c>
      <c r="L244" s="15" t="str">
        <f>RIGHT(K244,4)</f>
        <v>1822</v>
      </c>
      <c r="M244" s="147" t="str">
        <f>IF(ISBLANK(K244),"",L244&amp;"-"&amp;
IF(LEFT(K244,3)="Feb","02",
IF(LEFT(K244,3)="Mar","03",
IF(LEFT(K244,3)="Apr","04",
IF(LEFT(K244,3)="May","05",
IF(LEFT(K244,3)="Jun","06",
IF(LEFT(K244,3)="Jul","07",
IF(LEFT(K244,3)="Aug","08",
IF(LEFT(K244,3)="Sep","09",
IF(LEFT(K244,3)="Oct","10",
IF(LEFT(K244,3)="Nov","11",
IF(LEFT(K244,3)="Dec","12","01"))))))))))))</f>
        <v>1822-08</v>
      </c>
      <c r="N244" s="34" t="s">
        <v>3961</v>
      </c>
      <c r="O244" s="10" t="s">
        <v>3959</v>
      </c>
      <c r="P244" s="10" t="s">
        <v>3970</v>
      </c>
      <c r="Q244" s="8">
        <v>13360</v>
      </c>
      <c r="R244" s="13"/>
      <c r="S244" s="26"/>
      <c r="T244" s="34" t="s">
        <v>4261</v>
      </c>
      <c r="U244" s="34" t="s">
        <v>12335</v>
      </c>
      <c r="V244" s="35" t="s">
        <v>4871</v>
      </c>
      <c r="W244" s="34" t="s">
        <v>5360</v>
      </c>
      <c r="X244" s="34"/>
      <c r="Y244" s="25" t="str">
        <f>IFERROR(LEFT(J244, FIND(",",J244)-1),"")</f>
        <v>CARROLL</v>
      </c>
      <c r="Z244" s="25"/>
      <c r="AA244" s="24" t="str">
        <f>IF(ISBLANK(E244),"","Surveyed "&amp;E244)  &amp; IF(ISBLANK(C244),"", " by " &amp;TRIM(D244)) &amp; IF(ISBLANK(E244),"","; ") &amp; IF(ISBLANK(K244),"","Patented in " &amp; K244)  &amp; IF(ISBLANK(H244),"", " by " &amp; TRIM(I244)) &amp; IF(ISBLANK(Q244),"",IF(Q244=0,""," for " &amp; Q244 &amp; " acres")) &amp; IF(ISBLANK(S244),""," repatented as " &amp; S244) &amp; IF(ISBLANK(R244),"", "; " &amp; R244) &amp; IF(ISBLANK(X244),"", ".  " &amp; X244&amp;".")</f>
        <v xml:space="preserve"> by Patented in Aug 1822 by Charles Carroll for 13360 acres</v>
      </c>
      <c r="AB244" s="52" t="str">
        <f>IF(IFERROR(FIND("-",A244),0)=0,SUBSTITUTE(A244,"'",""),SUBSTITUTE(LEFT(A244,FIND("-",A244)-2),"'",""))</f>
        <v>DOUGHOREGAN ENLARGED</v>
      </c>
      <c r="AC244" s="55" t="str">
        <f>SUBSTITUTE(A244,"'","")</f>
        <v>DOUGHOREGAN ENLARGED</v>
      </c>
      <c r="AD244" s="52" t="str">
        <f>IFERROR(VLOOKUP(A244,MapGrantsTbl[], 5, FALSE),"")</f>
        <v/>
      </c>
      <c r="AE244" s="52" t="str">
        <f>IF(L244=AD244,"Y", IF(LEFT(AD244,1)&lt;&gt;"1","","N"))</f>
        <v/>
      </c>
      <c r="AF244" s="52" t="str">
        <f>IFERROR(VLOOKUP(A244,MapGrantsTbl[], 3, FALSE),"")</f>
        <v/>
      </c>
      <c r="AG244" s="52" t="str">
        <f>IF(AA244=AF244,"Y", IF(LEN(LEFT(AF244,4))&lt;&gt;4,"","N"))</f>
        <v/>
      </c>
      <c r="AH244" s="52" t="s">
        <v>11989</v>
      </c>
      <c r="AI244" s="52"/>
      <c r="AJ244" s="71"/>
      <c r="AK244" s="71"/>
      <c r="AL244" s="71"/>
      <c r="AM244" s="71" t="str">
        <f>IFERROR(VLOOKUP(A244,Platted[],2,FALSE),"")</f>
        <v/>
      </c>
      <c r="AN244" s="52"/>
      <c r="AO244" s="52"/>
      <c r="AP244" s="52"/>
      <c r="AQ244" s="52" t="str">
        <f>IFERROR(VLOOKUP(A244,MapGrantsTbl[], 5, FALSE),"")</f>
        <v/>
      </c>
      <c r="AR244" s="52" t="str">
        <f>IF(L244=AQ244,"Y", IF(LEN(LEFT(AQ244,4))&lt;&gt;4,"","N"))</f>
        <v/>
      </c>
      <c r="AS244" s="52" t="str">
        <f>IFERROR(VLOOKUP(A244,MapGrantsTbl[],3, FALSE),"")</f>
        <v/>
      </c>
      <c r="AT244" s="52" t="str">
        <f>IF(AA244=AS244,"Y", IF(LEN(LEFT(AS244,4))&lt;&gt;4,"","N"))</f>
        <v/>
      </c>
      <c r="AU244" s="52" t="str">
        <f>IFERROR(VLOOKUP(A244,MapGrantsTbl[],5, FALSE),"")</f>
        <v/>
      </c>
      <c r="AV244" s="52" t="str">
        <f>IF(L244=AU244,"Y", IF(LEN(LEFT(AU244,4))&lt;&gt;4,"","N"))</f>
        <v/>
      </c>
    </row>
    <row r="245" spans="1:48" ht="43.2" x14ac:dyDescent="0.55000000000000004">
      <c r="A245" s="46" t="s">
        <v>8559</v>
      </c>
      <c r="B245" s="6" t="str">
        <f>IFERROR(VLOOKUP(A245,MapGrantsTbl[Short Name], 1, FALSE),IFERROR(VLOOKUP(A245,MapGrantsTbl[Other Map Grant Name],1,FALSE),""))</f>
        <v>DRYERS INHERITANCE</v>
      </c>
      <c r="C245" s="6"/>
      <c r="D245" s="6" t="str">
        <f>IF(ISBLANK(C245),"",IFERROR(RIGHT(C245,LEN(C245)-FIND(",",C245)) &amp; " " &amp; LEFT(C245,1) &amp; LOWER(MID(C245,2, FIND(",",C245)-2)),""))</f>
        <v/>
      </c>
      <c r="E245" s="81"/>
      <c r="F245" s="81" t="str">
        <f>RIGHT(E245,4)</f>
        <v/>
      </c>
      <c r="G245" s="81" t="str">
        <f>IF(ISBLANK(E245),"",F245&amp;"-"&amp;RIGHT("00" &amp; SUBSTITUTE(LEFT(E245,2),"/",""),2))</f>
        <v/>
      </c>
      <c r="H245" s="6" t="s">
        <v>3598</v>
      </c>
      <c r="I245" s="6" t="str">
        <f>IFERROR(RIGHT(H245,LEN(H245)-FIND(",",H245)) &amp; " " &amp; LEFT(H245,1) &amp; LOWER(MID(H245,2, FIND(",",H245)-2)),"")</f>
        <v xml:space="preserve"> Samuel  Dryer</v>
      </c>
      <c r="J245" s="6" t="str">
        <f>H245</f>
        <v xml:space="preserve">DRYER, Samuel </v>
      </c>
      <c r="K245" s="6" t="s">
        <v>5182</v>
      </c>
      <c r="L245" s="8" t="str">
        <f>RIGHT(K245,4)</f>
        <v>1695</v>
      </c>
      <c r="M245" s="146" t="str">
        <f>IF(ISBLANK(K245),"",L245&amp;"-"&amp;
IF(LEFT(K245,3)="Feb","02",
IF(LEFT(K245,3)="Mar","03",
IF(LEFT(K245,3)="Apr","04",
IF(LEFT(K245,3)="May","05",
IF(LEFT(K245,3)="Jun","06",
IF(LEFT(K245,3)="Jul","07",
IF(LEFT(K245,3)="Aug","08",
IF(LEFT(K245,3)="Sep","09",
IF(LEFT(K245,3)="Oct","10",
IF(LEFT(K245,3)="Nov","11",
IF(LEFT(K245,3)="Dec","12","01"))))))))))))</f>
        <v>1695-03</v>
      </c>
      <c r="N245" s="34" t="s">
        <v>3961</v>
      </c>
      <c r="O245" s="8" t="s">
        <v>3959</v>
      </c>
      <c r="P245" s="8" t="s">
        <v>136</v>
      </c>
      <c r="Q245" s="8">
        <v>254</v>
      </c>
      <c r="R245" s="6" t="s">
        <v>6300</v>
      </c>
      <c r="S245" s="34" t="s">
        <v>3971</v>
      </c>
      <c r="T245" s="34" t="s">
        <v>8842</v>
      </c>
      <c r="U245" s="34"/>
      <c r="V245" s="34" t="s">
        <v>5739</v>
      </c>
      <c r="W245" s="24"/>
      <c r="X245" s="34"/>
      <c r="Y245" s="18" t="str">
        <f>IFERROR(LEFT(J245, FIND(",",J245)-1),"")</f>
        <v>DRYER</v>
      </c>
      <c r="Z245" s="24" t="s">
        <v>4498</v>
      </c>
      <c r="AA245" s="24" t="str">
        <f>IF(ISBLANK(E245),"","Surveyed "&amp;E245)  &amp; IF(ISBLANK(C245),"", " by " &amp;TRIM(D245)) &amp; IF(ISBLANK(E245),"","; ") &amp; IF(ISBLANK(K245),"","Patented in " &amp; K245)  &amp; IF(ISBLANK(H245),"", " by " &amp; TRIM(I245)) &amp; IF(ISBLANK(Q245),"",IF(Q245=0,""," for " &amp; Q245 &amp; " acres")) &amp; IF(ISBLANK(S245),""," repatented as " &amp; S245) &amp; IF(ISBLANK(R245),"", "; " &amp; R245) &amp; IF(ISBLANK(X245),"", ".  " &amp; X245&amp;".")</f>
        <v>Patented in Mar 1695 by Samuel Dryer for 254 acres repatented as Hammond's Inheritance; Later resurvey says 1696</v>
      </c>
      <c r="AB245" s="52" t="str">
        <f>IF(IFERROR(FIND("-",A245),0)=0,SUBSTITUTE(A245,"'",""),SUBSTITUTE(LEFT(A245,FIND("-",A245)-2),"'",""))</f>
        <v>DRYERS INHERITANCE</v>
      </c>
      <c r="AC245" s="55" t="str">
        <f>SUBSTITUTE(A245,"'","")</f>
        <v>DRYERS INHERITANCE</v>
      </c>
      <c r="AD245" s="52" t="str">
        <f>IFERROR(VLOOKUP(A245,MapGrantsTbl[], 5, FALSE),"")</f>
        <v>1695</v>
      </c>
      <c r="AE245" s="52" t="str">
        <f>IF(L245=AD245,"Y", IF(LEFT(AD245,1)&lt;&gt;"1","","N"))</f>
        <v>Y</v>
      </c>
      <c r="AF245" s="52" t="str">
        <f>IFERROR(VLOOKUP(A245,MapGrantsTbl[], 3, FALSE),"")</f>
        <v>Patented in Mar 1695 by Samuel Dryer for 254 acres repatented as Hammond's Inheritance; Later resurvey says 1696</v>
      </c>
      <c r="AG245" s="52" t="str">
        <f>IF(AA245=AF245,"Y", IF(LEN(LEFT(AF245,4))&lt;&gt;4,"","N"))</f>
        <v>Y</v>
      </c>
      <c r="AH245" s="52" t="s">
        <v>11989</v>
      </c>
      <c r="AI245" s="52" t="s">
        <v>7820</v>
      </c>
      <c r="AJ245" s="52" t="s">
        <v>9991</v>
      </c>
      <c r="AK245" s="71"/>
      <c r="AL245" s="71"/>
      <c r="AM245" s="71">
        <f>IFERROR(VLOOKUP(A245,Platted[],2,FALSE),"")</f>
        <v>165</v>
      </c>
      <c r="AN245" s="52"/>
      <c r="AO245" s="52"/>
      <c r="AP245" s="52"/>
      <c r="AQ245" s="52" t="str">
        <f>IFERROR(VLOOKUP(A245,MapGrantsTbl[], 5, FALSE),"")</f>
        <v>1695</v>
      </c>
      <c r="AR245" s="52" t="str">
        <f>IF(L245=AQ245,"Y", IF(LEN(LEFT(AQ245,4))&lt;&gt;4,"","N"))</f>
        <v>Y</v>
      </c>
      <c r="AS245" s="52" t="str">
        <f>IFERROR(VLOOKUP(A245,MapGrantsTbl[],3, FALSE),"")</f>
        <v>Patented in Mar 1695 by Samuel Dryer for 254 acres repatented as Hammond's Inheritance; Later resurvey says 1696</v>
      </c>
      <c r="AT245" s="52" t="str">
        <f>IF(AA245=AS245,"Y", IF(LEN(LEFT(AS245,4))&lt;&gt;4,"","N"))</f>
        <v>Y</v>
      </c>
      <c r="AU245" s="52" t="str">
        <f>IFERROR(VLOOKUP(A245,MapGrantsTbl[],5, FALSE),"")</f>
        <v>1695</v>
      </c>
      <c r="AV245" s="52" t="str">
        <f>IF(L245=AU245,"Y", IF(LEN(LEFT(AU245,4))&lt;&gt;4,"","N"))</f>
        <v>Y</v>
      </c>
    </row>
    <row r="246" spans="1:48" ht="57.6" x14ac:dyDescent="0.55000000000000004">
      <c r="A246" s="6" t="s">
        <v>9372</v>
      </c>
      <c r="B246" s="6" t="str">
        <f>IFERROR(VLOOKUP(A246,MapGrantsTbl[Short Name], 1, FALSE),IFERROR(VLOOKUP(A246,MapGrantsTbl[Other Map Grant Name],1,FALSE),""))</f>
        <v>DUNGHILL GROUND THICKET</v>
      </c>
      <c r="C246" s="6" t="s">
        <v>4919</v>
      </c>
      <c r="D246" s="6" t="str">
        <f>IF(ISBLANK(C246),"",IFERROR(RIGHT(C246,LEN(C246)-FIND(",",C246)) &amp; " " &amp; LEFT(C246,1) &amp; LOWER(MID(C246,2, FIND(",",C246)-2)),""))</f>
        <v xml:space="preserve"> Richard Shipley</v>
      </c>
      <c r="E246" s="81" t="s">
        <v>11150</v>
      </c>
      <c r="F246" s="81" t="str">
        <f>RIGHT(E246,4)</f>
        <v>1753</v>
      </c>
      <c r="G246" s="81" t="str">
        <f>IF(ISBLANK(E246),"",F246&amp;"-"&amp;RIGHT("00" &amp; SUBSTITUTE(LEFT(E246,2),"/",""),2))</f>
        <v>1753-04</v>
      </c>
      <c r="H246" s="6" t="s">
        <v>3554</v>
      </c>
      <c r="I246" s="6" t="str">
        <f>IFERROR(RIGHT(H246,LEN(H246)-FIND(",",H246)) &amp; " " &amp; LEFT(H246,1) &amp; LOWER(MID(H246,2, FIND(",",H246)-2)),"")</f>
        <v xml:space="preserve"> James  Barnes</v>
      </c>
      <c r="J246" s="6" t="str">
        <f>H246</f>
        <v xml:space="preserve">BARNES, James </v>
      </c>
      <c r="K246" s="6" t="s">
        <v>5204</v>
      </c>
      <c r="L246" s="8" t="str">
        <f>RIGHT(K246,4)</f>
        <v>1754</v>
      </c>
      <c r="M246" s="146" t="str">
        <f>IF(ISBLANK(K246),"",L246&amp;"-"&amp;
IF(LEFT(K246,3)="Feb","02",
IF(LEFT(K246,3)="Mar","03",
IF(LEFT(K246,3)="Apr","04",
IF(LEFT(K246,3)="May","05",
IF(LEFT(K246,3)="Jun","06",
IF(LEFT(K246,3)="Jul","07",
IF(LEFT(K246,3)="Aug","08",
IF(LEFT(K246,3)="Sep","09",
IF(LEFT(K246,3)="Oct","10",
IF(LEFT(K246,3)="Nov","11",
IF(LEFT(K246,3)="Dec","12","01"))))))))))))</f>
        <v>1754-09</v>
      </c>
      <c r="N246" s="34" t="s">
        <v>3961</v>
      </c>
      <c r="O246" s="8" t="s">
        <v>3959</v>
      </c>
      <c r="P246" s="8" t="s">
        <v>3970</v>
      </c>
      <c r="Q246" s="8">
        <v>314</v>
      </c>
      <c r="R246" s="6" t="s">
        <v>4905</v>
      </c>
      <c r="S246" s="34"/>
      <c r="T246" s="34" t="str">
        <f>V246</f>
        <v>Dunghill Ground Thicket</v>
      </c>
      <c r="U246" s="34"/>
      <c r="V246" s="35" t="s">
        <v>8345</v>
      </c>
      <c r="W246" s="30" t="s">
        <v>11149</v>
      </c>
      <c r="X246" s="34"/>
      <c r="Y246" s="26" t="str">
        <f>IFERROR(LEFT(J246, FIND(",",J246)-1),"")</f>
        <v>BARNES</v>
      </c>
      <c r="Z246" s="24" t="s">
        <v>4451</v>
      </c>
      <c r="AA246" s="24" t="str">
        <f>IF(ISBLANK(E246),"","Surveyed "&amp;E246)  &amp; IF(ISBLANK(C246),"", " by " &amp;TRIM(D246)) &amp; IF(ISBLANK(E246),"","; ") &amp; IF(ISBLANK(K246),"","Patented in " &amp; K246)  &amp; IF(ISBLANK(H246),"", " by " &amp; TRIM(I246)) &amp; IF(ISBLANK(Q246),"",IF(Q246=0,""," for " &amp; Q246 &amp; " acres")) &amp; IF(ISBLANK(S246),""," repatented as " &amp; S246) &amp; IF(ISBLANK(R246),"", "; " &amp; R246) &amp; IF(ISBLANK(X246),"", ".  " &amp; X246&amp;".")</f>
        <v>Surveyed 4/26/1753 by Richard Shipley; Patented in Sep 1754 by James Barnes for 314 acres; Resurvey of 150 acres by same name originally surveyed in 1740 "on the drafts of Snowdens River in the Barrans"</v>
      </c>
      <c r="AB246" s="52" t="str">
        <f>IF(IFERROR(FIND("-",A246),0)=0,SUBSTITUTE(A246,"'",""),SUBSTITUTE(LEFT(A246,FIND("-",A246)-2),"'",""))</f>
        <v>DUNGHILL GROUND THICKET</v>
      </c>
      <c r="AC246" s="55" t="str">
        <f>SUBSTITUTE(A246,"'","")</f>
        <v>DUNGHILL GROUND THICKET</v>
      </c>
      <c r="AD246" s="52" t="str">
        <f>IFERROR(VLOOKUP(A246,MapGrantsTbl[], 5, FALSE),"")</f>
        <v>1753</v>
      </c>
      <c r="AE246" s="52" t="str">
        <f>IF(L246=AD246,"Y", IF(LEFT(AD246,1)&lt;&gt;"1","","N"))</f>
        <v>N</v>
      </c>
      <c r="AF246" s="52" t="str">
        <f>IFERROR(VLOOKUP(A246,MapGrantsTbl[], 3, FALSE),"")</f>
        <v>Surveyed 4/26/1753 by Richard Shipley; Patented in Sep 1754 by James Barnes for 314 acres; Resurvey of 150 acres by same name originally surveyed in 1740 "on the drafts of Snowdens River in the Barrans"</v>
      </c>
      <c r="AG246" s="52" t="str">
        <f>IF(AA246=AF246,"Y", IF(LEN(LEFT(AF246,4))&lt;&gt;4,"","N"))</f>
        <v>Y</v>
      </c>
      <c r="AH246" s="52" t="s">
        <v>51</v>
      </c>
      <c r="AI246" s="52"/>
      <c r="AJ246" s="71"/>
      <c r="AK246" s="71"/>
      <c r="AL246" s="71"/>
      <c r="AM246" s="71">
        <f>IFERROR(VLOOKUP(A246,Platted[],2,FALSE),"")</f>
        <v>190</v>
      </c>
      <c r="AN246" s="52"/>
      <c r="AO246" s="52"/>
      <c r="AP246" s="52"/>
      <c r="AQ246" s="52" t="str">
        <f>IFERROR(VLOOKUP(A246,MapGrantsTbl[], 5, FALSE),"")</f>
        <v>1753</v>
      </c>
      <c r="AR246" s="52" t="str">
        <f>IF(L246=AQ246,"Y", IF(LEN(LEFT(AQ246,4))&lt;&gt;4,"","N"))</f>
        <v>N</v>
      </c>
      <c r="AS246" s="52" t="str">
        <f>IFERROR(VLOOKUP(A246,MapGrantsTbl[],3, FALSE),"")</f>
        <v>Surveyed 4/26/1753 by Richard Shipley; Patented in Sep 1754 by James Barnes for 314 acres; Resurvey of 150 acres by same name originally surveyed in 1740 "on the drafts of Snowdens River in the Barrans"</v>
      </c>
      <c r="AT246" s="52" t="str">
        <f>IF(AA246=AS246,"Y", IF(LEN(LEFT(AS246,4))&lt;&gt;4,"","N"))</f>
        <v>Y</v>
      </c>
      <c r="AU246" s="52" t="str">
        <f>IFERROR(VLOOKUP(A246,MapGrantsTbl[],5, FALSE),"")</f>
        <v>1753</v>
      </c>
      <c r="AV246" s="52" t="str">
        <f>IF(L246=AU246,"Y", IF(LEN(LEFT(AU246,4))&lt;&gt;4,"","N"))</f>
        <v>N</v>
      </c>
    </row>
    <row r="247" spans="1:48" ht="72" x14ac:dyDescent="0.55000000000000004">
      <c r="A247" s="46" t="s">
        <v>6486</v>
      </c>
      <c r="B247" s="47" t="str">
        <f>IFERROR(VLOOKUP(A247,MapGrantsTbl[Short Name], 1, FALSE),IFERROR(VLOOKUP(A247,MapGrantsTbl[Other Map Grant Name],1,FALSE),""))</f>
        <v>DUNKEL</v>
      </c>
      <c r="C247" s="46" t="s">
        <v>4916</v>
      </c>
      <c r="D247" s="46" t="str">
        <f>IF(ISBLANK(C247),"",IFERROR(RIGHT(C247,LEN(C247)-FIND(",",C247)) &amp; " " &amp; LEFT(C247,1) &amp; LOWER(MID(C247,2, FIND(",",C247)-2)),""))</f>
        <v xml:space="preserve"> William Cromwell</v>
      </c>
      <c r="E247" s="81" t="s">
        <v>11832</v>
      </c>
      <c r="F247" s="82" t="str">
        <f>RIGHT(E247,4)</f>
        <v>1737</v>
      </c>
      <c r="G247" s="82" t="str">
        <f>IF(ISBLANK(E247),"",F247&amp;"-"&amp;RIGHT("00" &amp; SUBSTITUTE(LEFT(E247,2),"/",""),2))</f>
        <v>1737-01</v>
      </c>
      <c r="H247" s="46" t="s">
        <v>6482</v>
      </c>
      <c r="I247" s="46" t="str">
        <f>IFERROR(RIGHT(H247,LEN(H247)-FIND(",",H247)) &amp; " " &amp; LEFT(H247,1) &amp; LOWER(MID(H247,2, FIND(",",H247)-2)),"")</f>
        <v xml:space="preserve"> John Campbell</v>
      </c>
      <c r="J247" s="47" t="str">
        <f>H247</f>
        <v>CAMPBELL, John</v>
      </c>
      <c r="K247" s="46" t="s">
        <v>6483</v>
      </c>
      <c r="L247" s="42" t="str">
        <f>RIGHT(K247,4)</f>
        <v>1739</v>
      </c>
      <c r="M247" s="143" t="str">
        <f>IF(ISBLANK(K247),"",L247&amp;"-"&amp;
IF(LEFT(K247,3)="Feb","02",
IF(LEFT(K247,3)="Mar","03",
IF(LEFT(K247,3)="Apr","04",
IF(LEFT(K247,3)="May","05",
IF(LEFT(K247,3)="Jun","06",
IF(LEFT(K247,3)="Jul","07",
IF(LEFT(K247,3)="Aug","08",
IF(LEFT(K247,3)="Sep","09",
IF(LEFT(K247,3)="Oct","10",
IF(LEFT(K247,3)="Nov","11",
IF(LEFT(K247,3)="Dec","12","01"))))))))))))</f>
        <v>1739-10</v>
      </c>
      <c r="N247" s="44" t="s">
        <v>3961</v>
      </c>
      <c r="O247" s="43" t="s">
        <v>3959</v>
      </c>
      <c r="P247" s="43" t="s">
        <v>136</v>
      </c>
      <c r="Q247" s="43">
        <v>228</v>
      </c>
      <c r="R247" s="46" t="s">
        <v>6488</v>
      </c>
      <c r="S247" s="44" t="s">
        <v>6489</v>
      </c>
      <c r="T247" s="45" t="str">
        <f>V247</f>
        <v>Dunkel</v>
      </c>
      <c r="U247" s="44"/>
      <c r="V247" s="35" t="s">
        <v>6487</v>
      </c>
      <c r="W247" s="35" t="s">
        <v>11831</v>
      </c>
      <c r="X247" s="34"/>
      <c r="Y247" s="45" t="str">
        <f>IFERROR(LEFT(J247, FIND(",",J247)-1),"")</f>
        <v>CAMPBELL</v>
      </c>
      <c r="Z247" s="45"/>
      <c r="AA247" s="45" t="str">
        <f>IF(ISBLANK(E247),"","Surveyed "&amp;E247)  &amp; IF(ISBLANK(C247),"", " by " &amp;TRIM(D247)) &amp; IF(ISBLANK(E247),"","; ") &amp; IF(ISBLANK(K247),"","Patented in " &amp; K247)  &amp; IF(ISBLANK(H247),"", " by " &amp; TRIM(I247)) &amp; IF(ISBLANK(Q247),"",IF(Q247=0,""," for " &amp; Q247 &amp; " acres")) &amp; IF(ISBLANK(S247),""," repatented as " &amp; S247) &amp; IF(ISBLANK(R247),"", "; " &amp; R247) &amp; IF(ISBLANK(X247),"", ".  " &amp; X247&amp;".")</f>
        <v>Surveyed 1/17/1737 by William Cromwell; Patented in Oct 1739 by John Campbell for 228 acres repatented as South Bran; "in the fork of Patuxent River on the east side of Cambels (Campbells) Chance" beginning "at the head of the chief branch of Haystack Meadow"</v>
      </c>
      <c r="AB247" s="45" t="str">
        <f>IF(IFERROR(FIND("-",A247),0)=0,SUBSTITUTE(A247,"'",""),SUBSTITUTE(LEFT(A247,FIND("-",A247)-2),"'",""))</f>
        <v>DUNKEL</v>
      </c>
      <c r="AC247" s="55" t="str">
        <f>SUBSTITUTE(A247,"'","")</f>
        <v>DUNKEL</v>
      </c>
      <c r="AD247" s="52" t="str">
        <f>IFERROR(VLOOKUP(A247,MapGrantsTbl[], 5, FALSE),"")</f>
        <v>1737</v>
      </c>
      <c r="AE247" s="52" t="str">
        <f>IF(L247=AD247,"Y", IF(LEFT(AD247,1)&lt;&gt;"1","","N"))</f>
        <v>N</v>
      </c>
      <c r="AF247" s="52" t="str">
        <f>IFERROR(VLOOKUP(A247,MapGrantsTbl[], 3, FALSE),"")</f>
        <v>Surveyed 1/17/1737 by William Cromwell; Patented in Oct 1739 by John Campbell for 228 acres repatented as South Bran; "in the fork of Patuxent River on the east side of Cambels (Campbells) Chance" beginning "at the head of the chief branch of Haystack Meadow"</v>
      </c>
      <c r="AG247" s="52" t="str">
        <f>IF(AA247=AF247,"Y", IF(LEN(LEFT(AF247,4))&lt;&gt;4,"","N"))</f>
        <v>Y</v>
      </c>
      <c r="AH247" s="52" t="s">
        <v>36</v>
      </c>
      <c r="AI247" s="52"/>
      <c r="AJ247" s="71"/>
      <c r="AK247" s="71"/>
      <c r="AL247" s="71"/>
      <c r="AM247" s="71">
        <f>IFERROR(VLOOKUP(A247,Platted[],2,FALSE),"")</f>
        <v>280</v>
      </c>
      <c r="AN247" s="52"/>
      <c r="AO247" s="52"/>
      <c r="AP247" s="52"/>
      <c r="AQ247" s="52" t="str">
        <f>IFERROR(VLOOKUP(A247,MapGrantsTbl[], 5, FALSE),"")</f>
        <v>1737</v>
      </c>
      <c r="AR247" s="52" t="str">
        <f>IF(L247=AQ247,"Y", IF(LEN(LEFT(AQ247,4))&lt;&gt;4,"","N"))</f>
        <v>N</v>
      </c>
      <c r="AS247" s="52" t="str">
        <f>IFERROR(VLOOKUP(A247,MapGrantsTbl[],3, FALSE),"")</f>
        <v>Surveyed 1/17/1737 by William Cromwell; Patented in Oct 1739 by John Campbell for 228 acres repatented as South Bran; "in the fork of Patuxent River on the east side of Cambels (Campbells) Chance" beginning "at the head of the chief branch of Haystack Meadow"</v>
      </c>
      <c r="AT247" s="52" t="str">
        <f>IF(AA247=AS247,"Y", IF(LEN(LEFT(AS247,4))&lt;&gt;4,"","N"))</f>
        <v>Y</v>
      </c>
      <c r="AU247" s="52" t="str">
        <f>IFERROR(VLOOKUP(A247,MapGrantsTbl[],5, FALSE),"")</f>
        <v>1737</v>
      </c>
      <c r="AV247" s="52" t="str">
        <f>IF(L247=AU247,"Y", IF(LEN(LEFT(AU247,4))&lt;&gt;4,"","N"))</f>
        <v>N</v>
      </c>
    </row>
    <row r="248" spans="1:48" ht="86.4" x14ac:dyDescent="0.55000000000000004">
      <c r="A248" s="46" t="s">
        <v>8560</v>
      </c>
      <c r="B248" s="6" t="str">
        <f>IFERROR(VLOOKUP(A248,MapGrantsTbl[Short Name], 1, FALSE),IFERROR(VLOOKUP(A248,MapGrantsTbl[Other Map Grant Name],1,FALSE),""))</f>
        <v>DUVALLS RANGE</v>
      </c>
      <c r="C248" s="6" t="s">
        <v>4105</v>
      </c>
      <c r="D248" s="6" t="str">
        <f>IF(ISBLANK(C248),"",IFERROR(RIGHT(C248,LEN(C248)-FIND(",",C248)) &amp; " " &amp; LEFT(C248,1) &amp; LOWER(MID(C248,2, FIND(",",C248)-2)),""))</f>
        <v xml:space="preserve"> Henry Ridgely</v>
      </c>
      <c r="E248" s="81" t="s">
        <v>11310</v>
      </c>
      <c r="F248" s="81" t="str">
        <f>RIGHT(E248,4)</f>
        <v>1730</v>
      </c>
      <c r="G248" s="81" t="str">
        <f>IF(ISBLANK(E248),"",F248&amp;"-"&amp;RIGHT("00" &amp; SUBSTITUTE(LEFT(E248,2),"/",""),2))</f>
        <v>1730-05</v>
      </c>
      <c r="H248" s="6" t="s">
        <v>3599</v>
      </c>
      <c r="I248" s="6" t="str">
        <f>IFERROR(RIGHT(H248,LEN(H248)-FIND(",",H248)) &amp; " " &amp; LEFT(H248,1) &amp; LOWER(MID(H248,2, FIND(",",H248)-2)),"")</f>
        <v xml:space="preserve"> Samuel  Duvall</v>
      </c>
      <c r="J248" s="6" t="str">
        <f>H248</f>
        <v xml:space="preserve">DUVALL, Samuel </v>
      </c>
      <c r="K248" s="6" t="s">
        <v>3765</v>
      </c>
      <c r="L248" s="8" t="str">
        <f>RIGHT(K248,4)</f>
        <v>1731</v>
      </c>
      <c r="M248" s="146" t="str">
        <f>IF(ISBLANK(K248),"",L248&amp;"-"&amp;
IF(LEFT(K248,3)="Feb","02",
IF(LEFT(K248,3)="Mar","03",
IF(LEFT(K248,3)="Apr","04",
IF(LEFT(K248,3)="May","05",
IF(LEFT(K248,3)="Jun","06",
IF(LEFT(K248,3)="Jul","07",
IF(LEFT(K248,3)="Aug","08",
IF(LEFT(K248,3)="Sep","09",
IF(LEFT(K248,3)="Oct","10",
IF(LEFT(K248,3)="Nov","11",
IF(LEFT(K248,3)="Dec","12","01"))))))))))))</f>
        <v>1731-11</v>
      </c>
      <c r="N248" s="34" t="s">
        <v>3961</v>
      </c>
      <c r="O248" s="8" t="s">
        <v>3959</v>
      </c>
      <c r="P248" s="8" t="s">
        <v>136</v>
      </c>
      <c r="Q248" s="8">
        <v>300</v>
      </c>
      <c r="R248" s="6" t="s">
        <v>13274</v>
      </c>
      <c r="S248" s="34"/>
      <c r="T248" s="34" t="str">
        <f>V248</f>
        <v>Duvalls Range</v>
      </c>
      <c r="U248" s="34"/>
      <c r="V248" s="16" t="s">
        <v>8328</v>
      </c>
      <c r="W248" s="30" t="s">
        <v>11311</v>
      </c>
      <c r="X248" s="34"/>
      <c r="Y248" s="26" t="str">
        <f>IFERROR(LEFT(J248, FIND(",",J248)-1),"")</f>
        <v>DUVALL</v>
      </c>
      <c r="Z248" s="24" t="s">
        <v>4499</v>
      </c>
      <c r="AA248" s="24" t="str">
        <f>IF(ISBLANK(E248),"","Surveyed "&amp;E248)  &amp; IF(ISBLANK(C248),"", " by " &amp;TRIM(D248)) &amp; IF(ISBLANK(E248),"","; ") &amp; IF(ISBLANK(K248),"","Patented in " &amp; K248)  &amp; IF(ISBLANK(H248),"", " by " &amp; TRIM(I248)) &amp; IF(ISBLANK(Q248),"",IF(Q248=0,""," for " &amp; Q248 &amp; " acres")) &amp; IF(ISBLANK(S248),""," repatented as " &amp; S248) &amp; IF(ISBLANK(R248),"", "; " &amp; R248) &amp; IF(ISBLANK(X248),"", ".  " &amp; X248&amp;".")</f>
        <v>Surveyed 5/1/1730 by Henry Ridgely; Patented in Nov 1731 by Samuel Duvall for 300 acres; "in the great fork of Patuxent River on both sides of a branch called Hanks's branch" .. "Beginning at  two bounded white oaks standing at the head of a draft leading out on the south side of the aforesaid Hanks's branch"</v>
      </c>
      <c r="AB248" s="52" t="str">
        <f>IF(IFERROR(FIND("-",A248),0)=0,SUBSTITUTE(A248,"'",""),SUBSTITUTE(LEFT(A248,FIND("-",A248)-2),"'",""))</f>
        <v>DUVALLS RANGE</v>
      </c>
      <c r="AC248" s="55" t="str">
        <f>SUBSTITUTE(A248,"'","")</f>
        <v>DUVALLS RANGE</v>
      </c>
      <c r="AD248" s="52" t="str">
        <f>IFERROR(VLOOKUP(A248,MapGrantsTbl[], 5, FALSE),"")</f>
        <v>1730</v>
      </c>
      <c r="AE248" s="52" t="str">
        <f>IF(L248=AD248,"Y", IF(LEFT(AD248,1)&lt;&gt;"1","","N"))</f>
        <v>N</v>
      </c>
      <c r="AF248" s="52" t="str">
        <f>IFERROR(VLOOKUP(A248,MapGrantsTbl[], 3, FALSE),"")</f>
        <v>Surveyed 5/1/1730 by Henry Ridgely; Patented in Nov 1731 by Samuel Duvall for 300 acres; "in the great fork of Patuxent River on both sides of a branch called Hanks's branch" .. "Beginning at  two bounded white oaks standing at the head of a draft leading out on the south side of the aforesaid Hanks's branch"</v>
      </c>
      <c r="AG248" s="52" t="str">
        <f>IF(AA248=AF248,"Y", IF(LEN(LEFT(AF248,4))&lt;&gt;4,"","N"))</f>
        <v>Y</v>
      </c>
      <c r="AH248" s="52" t="s">
        <v>65</v>
      </c>
      <c r="AI248" s="52"/>
      <c r="AJ248" s="71"/>
      <c r="AK248" s="71"/>
      <c r="AL248" s="71"/>
      <c r="AM248" s="71">
        <f>IFERROR(VLOOKUP(A248,Platted[],2,FALSE),"")</f>
        <v>204</v>
      </c>
      <c r="AN248" s="52"/>
      <c r="AO248" s="52"/>
      <c r="AP248" s="52"/>
      <c r="AQ248" s="52" t="str">
        <f>IFERROR(VLOOKUP(A248,MapGrantsTbl[], 5, FALSE),"")</f>
        <v>1730</v>
      </c>
      <c r="AR248" s="52" t="str">
        <f>IF(L248=AQ248,"Y", IF(LEN(LEFT(AQ248,4))&lt;&gt;4,"","N"))</f>
        <v>N</v>
      </c>
      <c r="AS248" s="52" t="str">
        <f>IFERROR(VLOOKUP(A248,MapGrantsTbl[],3, FALSE),"")</f>
        <v>Surveyed 5/1/1730 by Henry Ridgely; Patented in Nov 1731 by Samuel Duvall for 300 acres; "in the great fork of Patuxent River on both sides of a branch called Hanks's branch" .. "Beginning at  two bounded white oaks standing at the head of a draft leading out on the south side of the aforesaid Hanks's branch"</v>
      </c>
      <c r="AT248" s="52" t="str">
        <f>IF(AA248=AS248,"Y", IF(LEN(LEFT(AS248,4))&lt;&gt;4,"","N"))</f>
        <v>Y</v>
      </c>
      <c r="AU248" s="52" t="str">
        <f>IFERROR(VLOOKUP(A248,MapGrantsTbl[],5, FALSE),"")</f>
        <v>1730</v>
      </c>
      <c r="AV248" s="52" t="str">
        <f>IF(L248=AU248,"Y", IF(LEN(LEFT(AU248,4))&lt;&gt;4,"","N"))</f>
        <v>N</v>
      </c>
    </row>
    <row r="249" spans="1:48" ht="43.2" x14ac:dyDescent="0.55000000000000004">
      <c r="A249" s="43" t="s">
        <v>3858</v>
      </c>
      <c r="B249" s="6" t="str">
        <f>IFERROR(VLOOKUP(A249,MapGrantsTbl[Short Name], 1, FALSE),IFERROR(VLOOKUP(A249,MapGrantsTbl[Other Map Grant Name],1,FALSE),""))</f>
        <v>EAGLE TOWER</v>
      </c>
      <c r="C249" s="6" t="s">
        <v>4920</v>
      </c>
      <c r="D249" s="6" t="str">
        <f>IF(ISBLANK(C249),"",IFERROR(RIGHT(C249,LEN(C249)-FIND(",",C249)) &amp; " " &amp; LEFT(C249,1) &amp; LOWER(MID(C249,2, FIND(",",C249)-2)),""))</f>
        <v xml:space="preserve"> Orlando Griffith</v>
      </c>
      <c r="E249" s="81" t="s">
        <v>11934</v>
      </c>
      <c r="F249" s="81" t="str">
        <f>RIGHT(E249,4)</f>
        <v>1767</v>
      </c>
      <c r="G249" s="81" t="str">
        <f>IF(ISBLANK(E249),"",F249&amp;"-"&amp;RIGHT("00" &amp; SUBSTITUTE(LEFT(E249,2),"/",""),2))</f>
        <v>1767-11</v>
      </c>
      <c r="H249" s="6" t="s">
        <v>3600</v>
      </c>
      <c r="I249" s="6" t="str">
        <f>IFERROR(RIGHT(H249,LEN(H249)-FIND(",",H249)) &amp; " " &amp; LEFT(H249,1) &amp; LOWER(MID(H249,2, FIND(",",H249)-2)),"")</f>
        <v xml:space="preserve"> Robert  Davis</v>
      </c>
      <c r="J249" s="6" t="str">
        <f>H249</f>
        <v xml:space="preserve">DAVIS, Robert </v>
      </c>
      <c r="K249" s="6" t="s">
        <v>5221</v>
      </c>
      <c r="L249" s="8" t="str">
        <f>RIGHT(K249,4)</f>
        <v>1768</v>
      </c>
      <c r="M249" s="146" t="str">
        <f>IF(ISBLANK(K249),"",L249&amp;"-"&amp;
IF(LEFT(K249,3)="Feb","02",
IF(LEFT(K249,3)="Mar","03",
IF(LEFT(K249,3)="Apr","04",
IF(LEFT(K249,3)="May","05",
IF(LEFT(K249,3)="Jun","06",
IF(LEFT(K249,3)="Jul","07",
IF(LEFT(K249,3)="Aug","08",
IF(LEFT(K249,3)="Sep","09",
IF(LEFT(K249,3)="Oct","10",
IF(LEFT(K249,3)="Nov","11",
IF(LEFT(K249,3)="Dec","12","01"))))))))))))</f>
        <v>1768-06</v>
      </c>
      <c r="N249" s="34" t="s">
        <v>3961</v>
      </c>
      <c r="O249" s="8" t="s">
        <v>3959</v>
      </c>
      <c r="P249" s="8" t="s">
        <v>136</v>
      </c>
      <c r="Q249" s="8">
        <v>8</v>
      </c>
      <c r="R249" s="6" t="s">
        <v>5359</v>
      </c>
      <c r="S249" s="34"/>
      <c r="T249" s="34" t="str">
        <f>V249</f>
        <v>Eagle Tower</v>
      </c>
      <c r="U249" s="34"/>
      <c r="V249" s="35" t="s">
        <v>5358</v>
      </c>
      <c r="W249" s="35" t="s">
        <v>11935</v>
      </c>
      <c r="X249" s="34"/>
      <c r="Y249" s="26" t="str">
        <f>IFERROR(LEFT(J249, FIND(",",J249)-1),"")</f>
        <v>DAVIS</v>
      </c>
      <c r="Z249" s="24" t="s">
        <v>4494</v>
      </c>
      <c r="AA249" s="24" t="str">
        <f>IF(ISBLANK(E249),"","Surveyed "&amp;E249)  &amp; IF(ISBLANK(C249),"", " by " &amp;TRIM(D249)) &amp; IF(ISBLANK(E249),"","; ") &amp; IF(ISBLANK(K249),"","Patented in " &amp; K249)  &amp; IF(ISBLANK(H249),"", " by " &amp; TRIM(I249)) &amp; IF(ISBLANK(Q249),"",IF(Q249=0,""," for " &amp; Q249 &amp; " acres")) &amp; IF(ISBLANK(S249),""," repatented as " &amp; S249) &amp; IF(ISBLANK(R249),"", "; " &amp; R249) &amp; IF(ISBLANK(X249),"", ".  " &amp; X249&amp;".")</f>
        <v>Surveyed 11/16/1767 by Orlando Griffith; Patented in Jun 1768 by Robert Davis for 8 acres; Adjoining Hatherly's Contrivance</v>
      </c>
      <c r="AB249" s="52" t="str">
        <f>IF(IFERROR(FIND("-",A249),0)=0,SUBSTITUTE(A249,"'",""),SUBSTITUTE(LEFT(A249,FIND("-",A249)-2),"'",""))</f>
        <v>EAGLE TOWER</v>
      </c>
      <c r="AC249" s="55" t="str">
        <f>SUBSTITUTE(A249,"'","")</f>
        <v>EAGLE TOWER</v>
      </c>
      <c r="AD249" s="52" t="str">
        <f>IFERROR(VLOOKUP(A249,MapGrantsTbl[], 5, FALSE),"")</f>
        <v>1767</v>
      </c>
      <c r="AE249" s="52" t="str">
        <f>IF(L249=AD249,"Y", IF(LEFT(AD249,1)&lt;&gt;"1","","N"))</f>
        <v>N</v>
      </c>
      <c r="AF249" s="52" t="str">
        <f>IFERROR(VLOOKUP(A249,MapGrantsTbl[], 3, FALSE),"")</f>
        <v>Surveyed 11/16/1767 by Orlando Griffith; Patented in Jun 1768 by Robert Davis for 8 acres; Adjoining Hatherly's Contrivance</v>
      </c>
      <c r="AG249" s="52" t="str">
        <f>IF(AA249=AF249,"Y", IF(LEN(LEFT(AF249,4))&lt;&gt;4,"","N"))</f>
        <v>Y</v>
      </c>
      <c r="AH249" s="52" t="s">
        <v>11989</v>
      </c>
      <c r="AI249" s="52"/>
      <c r="AJ249" s="71"/>
      <c r="AK249" s="71"/>
      <c r="AL249" s="71"/>
      <c r="AM249" s="71">
        <f>IFERROR(VLOOKUP(A249,Platted[],2,FALSE),"")</f>
        <v>720</v>
      </c>
      <c r="AN249" s="52"/>
      <c r="AO249" s="52"/>
      <c r="AP249" s="52"/>
      <c r="AQ249" s="52" t="str">
        <f>IFERROR(VLOOKUP(A249,MapGrantsTbl[], 5, FALSE),"")</f>
        <v>1767</v>
      </c>
      <c r="AR249" s="52" t="str">
        <f>IF(L249=AQ249,"Y", IF(LEN(LEFT(AQ249,4))&lt;&gt;4,"","N"))</f>
        <v>N</v>
      </c>
      <c r="AS249" s="52" t="str">
        <f>IFERROR(VLOOKUP(A249,MapGrantsTbl[],3, FALSE),"")</f>
        <v>Surveyed 11/16/1767 by Orlando Griffith; Patented in Jun 1768 by Robert Davis for 8 acres; Adjoining Hatherly's Contrivance</v>
      </c>
      <c r="AT249" s="52" t="str">
        <f>IF(AA249=AS249,"Y", IF(LEN(LEFT(AS249,4))&lt;&gt;4,"","N"))</f>
        <v>Y</v>
      </c>
      <c r="AU249" s="52" t="str">
        <f>IFERROR(VLOOKUP(A249,MapGrantsTbl[],5, FALSE),"")</f>
        <v>1767</v>
      </c>
      <c r="AV249" s="52" t="str">
        <f>IF(L249=AU249,"Y", IF(LEN(LEFT(AU249,4))&lt;&gt;4,"","N"))</f>
        <v>N</v>
      </c>
    </row>
    <row r="250" spans="1:48" ht="115.2" x14ac:dyDescent="0.55000000000000004">
      <c r="A250" s="46" t="s">
        <v>6926</v>
      </c>
      <c r="B250" s="6" t="str">
        <f>IFERROR(VLOOKUP(A250,MapGrantsTbl[Short Name], 1, FALSE),IFERROR(VLOOKUP(A250,MapGrantsTbl[Other Map Grant Name],1,FALSE),""))</f>
        <v>EDWARDS DISCOVERY</v>
      </c>
      <c r="C250" s="6" t="s">
        <v>4919</v>
      </c>
      <c r="D250" s="6" t="str">
        <f>IF(ISBLANK(C250),"",IFERROR(RIGHT(C250,LEN(C250)-FIND(",",C250)) &amp; " " &amp; LEFT(C250,1) &amp; LOWER(MID(C250,2, FIND(",",C250)-2)),""))</f>
        <v xml:space="preserve"> Richard Shipley</v>
      </c>
      <c r="E250" s="81" t="s">
        <v>11920</v>
      </c>
      <c r="F250" s="81" t="str">
        <f>RIGHT(E250,4)</f>
        <v>1750</v>
      </c>
      <c r="G250" s="81" t="str">
        <f>IF(ISBLANK(E250),"",F250&amp;"-"&amp;RIGHT("00" &amp; SUBSTITUTE(LEFT(E250,2),"/",""),2))</f>
        <v>1750-03</v>
      </c>
      <c r="H250" s="6" t="s">
        <v>5264</v>
      </c>
      <c r="I250" s="6" t="str">
        <f>IFERROR(RIGHT(H250,LEN(H250)-FIND(",",H250)) &amp; " " &amp; LEFT(H250,1) &amp; LOWER(MID(H250,2, FIND(",",H250)-2)),"")</f>
        <v xml:space="preserve"> Philip Edwards</v>
      </c>
      <c r="J250" s="31" t="str">
        <f>H250</f>
        <v>EDWARDS, Philip</v>
      </c>
      <c r="K250" s="6" t="s">
        <v>11921</v>
      </c>
      <c r="L250" s="32" t="str">
        <f>RIGHT(K250,4)</f>
        <v>1750</v>
      </c>
      <c r="M250" s="146" t="str">
        <f>IF(ISBLANK(K250),"",L250&amp;"-"&amp;
IF(LEFT(K250,3)="Feb","02",
IF(LEFT(K250,3)="Mar","03",
IF(LEFT(K250,3)="Apr","04",
IF(LEFT(K250,3)="May","05",
IF(LEFT(K250,3)="Jun","06",
IF(LEFT(K250,3)="Jul","07",
IF(LEFT(K250,3)="Aug","08",
IF(LEFT(K250,3)="Sep","09",
IF(LEFT(K250,3)="Oct","10",
IF(LEFT(K250,3)="Nov","11",
IF(LEFT(K250,3)="Dec","12","01"))))))))))))</f>
        <v>1750-03</v>
      </c>
      <c r="N250" s="34" t="s">
        <v>5668</v>
      </c>
      <c r="O250" s="8" t="s">
        <v>3959</v>
      </c>
      <c r="P250" s="8" t="s">
        <v>3970</v>
      </c>
      <c r="Q250" s="8">
        <v>350</v>
      </c>
      <c r="R250" s="6" t="s">
        <v>9487</v>
      </c>
      <c r="S250" s="34" t="s">
        <v>5258</v>
      </c>
      <c r="T250" s="34" t="s">
        <v>6925</v>
      </c>
      <c r="U250" s="34" t="s">
        <v>11922</v>
      </c>
      <c r="V250" s="35" t="s">
        <v>6923</v>
      </c>
      <c r="W250" s="35" t="s">
        <v>11910</v>
      </c>
      <c r="X250" s="34" t="s">
        <v>9485</v>
      </c>
      <c r="Y250" s="33" t="str">
        <f>IFERROR(LEFT(J250, FIND(",",J250)-1),"")</f>
        <v>EDWARDS</v>
      </c>
      <c r="Z250" s="33"/>
      <c r="AA250" s="24" t="str">
        <f>IF(ISBLANK(E250),"","Surveyed "&amp;E250)  &amp; IF(ISBLANK(C250),"", " by " &amp;TRIM(D250)) &amp; IF(ISBLANK(E250),"","; ") &amp; IF(ISBLANK(K250),"","Patented in " &amp; K250)  &amp; IF(ISBLANK(H250),"", " by " &amp; TRIM(I250)) &amp; IF(ISBLANK(Q250),"",IF(Q250=0,""," for " &amp; Q250 &amp; " acres")) &amp; IF(ISBLANK(S250),""," repatented as " &amp; S250) &amp; IF(ISBLANK(R250),"", "; " &amp; R250) &amp; IF(ISBLANK(X250),"", ".  " &amp; X250&amp;".")</f>
        <v>Surveyed 3/22/1750 by Richard Shipley; Patented in Mar 1750 by Philip Edwards for 350 acres repatented as Hammond's Enlargement; Resurvey of Edward's Hopewell, partly in AA County and partly in Baltimore County, near to the fork in the falls of the Patapsco River, adjoining Hammond's Pursuit, Northern Addition, and Tivises Adventure.  John Brunt sold part to Charles Hipsley, another part to William Swartz.</v>
      </c>
      <c r="AB250" s="52" t="str">
        <f>IF(IFERROR(FIND("-",A250),0)=0,SUBSTITUTE(A250,"'",""),SUBSTITUTE(LEFT(A250,FIND("-",A250)-2),"'",""))</f>
        <v>EDWARDS DISCOVERY</v>
      </c>
      <c r="AC250" s="55" t="str">
        <f>SUBSTITUTE(A250,"'","")</f>
        <v>EDWARDS DISCOVERY</v>
      </c>
      <c r="AD250" s="52" t="str">
        <f>IFERROR(VLOOKUP(A250,MapGrantsTbl[], 5, FALSE),"")</f>
        <v>1750</v>
      </c>
      <c r="AE250" s="52" t="str">
        <f>IF(L250=AD250,"Y", IF(LEFT(AD250,1)&lt;&gt;"1","","N"))</f>
        <v>Y</v>
      </c>
      <c r="AF250" s="52" t="str">
        <f>IFERROR(VLOOKUP(A250,MapGrantsTbl[], 3, FALSE),"")</f>
        <v>Surveyed 3/22/1750 by Richard Shipley; Patented in Mar 1750 by Philip Edwards for 350 acres repatented as Hammond's Enlargement; Resurvey of Edward's Hopewell, partly in AA County and partly in Baltimore County, near to the fork in the falls of the Patapsco River, adjoining Hammond's Pursuit, Northern Addition, and Tivises Adventure.  John Brunt sold part to Charles Hipsley, another part to William Swartz.</v>
      </c>
      <c r="AG250" s="52" t="str">
        <f>IF(AA250=AF250,"Y", IF(LEN(LEFT(AF250,4))&lt;&gt;4,"","N"))</f>
        <v>Y</v>
      </c>
      <c r="AH250" s="52" t="s">
        <v>376</v>
      </c>
      <c r="AI250" s="52"/>
      <c r="AJ250" s="71"/>
      <c r="AK250" s="71"/>
      <c r="AL250" s="71"/>
      <c r="AM250" s="71">
        <f>IFERROR(VLOOKUP(A250,Platted[],2,FALSE),"")</f>
        <v>203</v>
      </c>
      <c r="AN250" s="52"/>
      <c r="AO250" s="52"/>
      <c r="AP250" s="52"/>
      <c r="AQ250" s="52" t="str">
        <f>IFERROR(VLOOKUP(A250,MapGrantsTbl[], 5, FALSE),"")</f>
        <v>1750</v>
      </c>
      <c r="AR250" s="52" t="str">
        <f>IF(L250=AQ250,"Y", IF(LEN(LEFT(AQ250,4))&lt;&gt;4,"","N"))</f>
        <v>Y</v>
      </c>
      <c r="AS250" s="52" t="str">
        <f>IFERROR(VLOOKUP(A250,MapGrantsTbl[],3, FALSE),"")</f>
        <v>Surveyed 3/22/1750 by Richard Shipley; Patented in Mar 1750 by Philip Edwards for 350 acres repatented as Hammond's Enlargement; Resurvey of Edward's Hopewell, partly in AA County and partly in Baltimore County, near to the fork in the falls of the Patapsco River, adjoining Hammond's Pursuit, Northern Addition, and Tivises Adventure.  John Brunt sold part to Charles Hipsley, another part to William Swartz.</v>
      </c>
      <c r="AT250" s="52" t="str">
        <f>IF(AA250=AS250,"Y", IF(LEN(LEFT(AS250,4))&lt;&gt;4,"","N"))</f>
        <v>Y</v>
      </c>
      <c r="AU250" s="52" t="str">
        <f>IFERROR(VLOOKUP(A250,MapGrantsTbl[],5, FALSE),"")</f>
        <v>1750</v>
      </c>
      <c r="AV250" s="52" t="str">
        <f>IF(L250=AU250,"Y", IF(LEN(LEFT(AU250,4))&lt;&gt;4,"","N"))</f>
        <v>Y</v>
      </c>
    </row>
    <row r="251" spans="1:48" ht="28.8" x14ac:dyDescent="0.55000000000000004">
      <c r="A251" s="46" t="s">
        <v>6927</v>
      </c>
      <c r="B251" s="6" t="str">
        <f>IFERROR(VLOOKUP(A251,MapGrantsTbl[Short Name], 1, FALSE),IFERROR(VLOOKUP(A251,MapGrantsTbl[Other Map Grant Name],1,FALSE),""))</f>
        <v>EDWARDS HOPEWELL</v>
      </c>
      <c r="C251" s="6"/>
      <c r="D251" s="6" t="str">
        <f>IF(ISBLANK(C251),"",IFERROR(RIGHT(C251,LEN(C251)-FIND(",",C251)) &amp; " " &amp; LEFT(C251,1) &amp; LOWER(MID(C251,2, FIND(",",C251)-2)),""))</f>
        <v/>
      </c>
      <c r="E251" s="81"/>
      <c r="F251" s="81" t="str">
        <f>RIGHT(E251,4)</f>
        <v/>
      </c>
      <c r="G251" s="81" t="str">
        <f>IF(ISBLANK(E251),"",F251&amp;"-"&amp;RIGHT("00" &amp; SUBSTITUTE(LEFT(E251,2),"/",""),2))</f>
        <v/>
      </c>
      <c r="H251" s="6" t="s">
        <v>5264</v>
      </c>
      <c r="I251" s="6" t="str">
        <f>IFERROR(RIGHT(H251,LEN(H251)-FIND(",",H251)) &amp; " " &amp; LEFT(H251,1) &amp; LOWER(MID(H251,2, FIND(",",H251)-2)),"")</f>
        <v xml:space="preserve"> Philip Edwards</v>
      </c>
      <c r="J251" s="31" t="str">
        <f>H251</f>
        <v>EDWARDS, Philip</v>
      </c>
      <c r="K251" s="6" t="s">
        <v>5282</v>
      </c>
      <c r="L251" s="32" t="str">
        <f>RIGHT(K251,4)</f>
        <v>1749</v>
      </c>
      <c r="M251" s="146" t="str">
        <f>IF(ISBLANK(K251),"",L251&amp;"-"&amp;
IF(LEFT(K251,3)="Feb","02",
IF(LEFT(K251,3)="Mar","03",
IF(LEFT(K251,3)="Apr","04",
IF(LEFT(K251,3)="May","05",
IF(LEFT(K251,3)="Jun","06",
IF(LEFT(K251,3)="Jul","07",
IF(LEFT(K251,3)="Aug","08",
IF(LEFT(K251,3)="Sep","09",
IF(LEFT(K251,3)="Oct","10",
IF(LEFT(K251,3)="Nov","11",
IF(LEFT(K251,3)="Dec","12","01"))))))))))))</f>
        <v>1749-09</v>
      </c>
      <c r="N251" s="34" t="s">
        <v>3961</v>
      </c>
      <c r="O251" s="8" t="s">
        <v>3959</v>
      </c>
      <c r="P251" s="8" t="s">
        <v>136</v>
      </c>
      <c r="Q251" s="8">
        <v>21</v>
      </c>
      <c r="R251" s="6"/>
      <c r="S251" s="34" t="s">
        <v>5281</v>
      </c>
      <c r="T251" s="34" t="s">
        <v>6925</v>
      </c>
      <c r="U251" s="34"/>
      <c r="V251" s="34" t="s">
        <v>5853</v>
      </c>
      <c r="W251" s="35"/>
      <c r="X251" s="34"/>
      <c r="Y251" s="33" t="str">
        <f>IFERROR(LEFT(J251, FIND(",",J251)-1),"")</f>
        <v>EDWARDS</v>
      </c>
      <c r="Z251" s="33"/>
      <c r="AA251" s="24" t="str">
        <f>IF(ISBLANK(E251),"","Surveyed "&amp;E251)  &amp; IF(ISBLANK(C251),"", " by " &amp;TRIM(D251)) &amp; IF(ISBLANK(E251),"","; ") &amp; IF(ISBLANK(K251),"","Patented in " &amp; K251)  &amp; IF(ISBLANK(H251),"", " by " &amp; TRIM(I251)) &amp; IF(ISBLANK(Q251),"",IF(Q251=0,""," for " &amp; Q251 &amp; " acres")) &amp; IF(ISBLANK(S251),""," repatented as " &amp; S251) &amp; IF(ISBLANK(R251),"", "; " &amp; R251) &amp; IF(ISBLANK(X251),"", ".  " &amp; X251&amp;".")</f>
        <v>Patented in Sep 1749 by Philip Edwards for 21 acres repatented as Edward's Discovery</v>
      </c>
      <c r="AB251" s="52" t="str">
        <f>IF(IFERROR(FIND("-",A251),0)=0,SUBSTITUTE(A251,"'",""),SUBSTITUTE(LEFT(A251,FIND("-",A251)-2),"'",""))</f>
        <v>EDWARDS HOPEWELL</v>
      </c>
      <c r="AC251" s="55" t="str">
        <f>SUBSTITUTE(A251,"'","")</f>
        <v>EDWARDS HOPEWELL</v>
      </c>
      <c r="AD251" s="52" t="str">
        <f>IFERROR(VLOOKUP(A251,MapGrantsTbl[], 5, FALSE),"")</f>
        <v/>
      </c>
      <c r="AE251" s="52" t="str">
        <f>IF(L251=AD251,"Y", IF(LEFT(AD251,1)&lt;&gt;"1","","N"))</f>
        <v/>
      </c>
      <c r="AF251" s="52" t="str">
        <f>IFERROR(VLOOKUP(A251,MapGrantsTbl[], 3, FALSE),"")</f>
        <v/>
      </c>
      <c r="AG251" s="52" t="str">
        <f>IF(AA251=AF251,"Y", IF(LEN(LEFT(AF251,4))&lt;&gt;4,"","N"))</f>
        <v/>
      </c>
      <c r="AH251" s="52" t="s">
        <v>376</v>
      </c>
      <c r="AI251" s="52"/>
      <c r="AJ251" s="71"/>
      <c r="AK251" s="71"/>
      <c r="AL251" s="71"/>
      <c r="AM251" s="71">
        <f>IFERROR(VLOOKUP(A251,Platted[],2,FALSE),"")</f>
        <v>665</v>
      </c>
      <c r="AN251" s="52"/>
      <c r="AO251" s="52"/>
      <c r="AP251" s="52"/>
      <c r="AQ251" s="52" t="str">
        <f>IFERROR(VLOOKUP(A251,MapGrantsTbl[], 5, FALSE),"")</f>
        <v/>
      </c>
      <c r="AR251" s="52" t="str">
        <f>IF(L251=AQ251,"Y", IF(LEN(LEFT(AQ251,4))&lt;&gt;4,"","N"))</f>
        <v/>
      </c>
      <c r="AS251" s="52" t="str">
        <f>IFERROR(VLOOKUP(A251,MapGrantsTbl[],3, FALSE),"")</f>
        <v/>
      </c>
      <c r="AT251" s="52" t="str">
        <f>IF(AA251=AS251,"Y", IF(LEN(LEFT(AS251,4))&lt;&gt;4,"","N"))</f>
        <v/>
      </c>
      <c r="AU251" s="52" t="str">
        <f>IFERROR(VLOOKUP(A251,MapGrantsTbl[],5, FALSE),"")</f>
        <v/>
      </c>
      <c r="AV251" s="52" t="str">
        <f>IF(L251=AU251,"Y", IF(LEN(LEFT(AU251,4))&lt;&gt;4,"","N"))</f>
        <v/>
      </c>
    </row>
    <row r="252" spans="1:48" ht="57.6" x14ac:dyDescent="0.55000000000000004">
      <c r="A252" s="46" t="s">
        <v>6928</v>
      </c>
      <c r="B252" s="6" t="str">
        <f>IFERROR(VLOOKUP(A252,MapGrantsTbl[Short Name], 1, FALSE),IFERROR(VLOOKUP(A252,MapGrantsTbl[Other Map Grant Name],1,FALSE),""))</f>
        <v>EDWARDS LOT</v>
      </c>
      <c r="C252" s="6" t="s">
        <v>4916</v>
      </c>
      <c r="D252" s="6" t="str">
        <f>IF(ISBLANK(C252),"",IFERROR(RIGHT(C252,LEN(C252)-FIND(",",C252)) &amp; " " &amp; LEFT(C252,1) &amp; LOWER(MID(C252,2, FIND(",",C252)-2)),""))</f>
        <v xml:space="preserve"> William Cromwell</v>
      </c>
      <c r="E252" s="81" t="s">
        <v>11913</v>
      </c>
      <c r="F252" s="81" t="str">
        <f>RIGHT(E252,4)</f>
        <v>1741</v>
      </c>
      <c r="G252" s="81" t="str">
        <f>IF(ISBLANK(E252),"",F252&amp;"-"&amp;RIGHT("00" &amp; SUBSTITUTE(LEFT(E252,2),"/",""),2))</f>
        <v>1741-06</v>
      </c>
      <c r="H252" s="6" t="s">
        <v>5264</v>
      </c>
      <c r="I252" s="6" t="str">
        <f>IFERROR(RIGHT(H252,LEN(H252)-FIND(",",H252)) &amp; " " &amp; LEFT(H252,1) &amp; LOWER(MID(H252,2, FIND(",",H252)-2)),"")</f>
        <v xml:space="preserve"> Philip Edwards</v>
      </c>
      <c r="J252" s="31" t="str">
        <f>H252</f>
        <v>EDWARDS, Philip</v>
      </c>
      <c r="K252" s="6" t="s">
        <v>3768</v>
      </c>
      <c r="L252" s="32" t="str">
        <f>RIGHT(K252,4)</f>
        <v>1747</v>
      </c>
      <c r="M252" s="146" t="str">
        <f>IF(ISBLANK(K252),"",L252&amp;"-"&amp;
IF(LEFT(K252,3)="Feb","02",
IF(LEFT(K252,3)="Mar","03",
IF(LEFT(K252,3)="Apr","04",
IF(LEFT(K252,3)="May","05",
IF(LEFT(K252,3)="Jun","06",
IF(LEFT(K252,3)="Jul","07",
IF(LEFT(K252,3)="Aug","08",
IF(LEFT(K252,3)="Sep","09",
IF(LEFT(K252,3)="Oct","10",
IF(LEFT(K252,3)="Nov","11",
IF(LEFT(K252,3)="Dec","12","01"))))))))))))</f>
        <v>1747-10</v>
      </c>
      <c r="N252" s="34" t="s">
        <v>3961</v>
      </c>
      <c r="O252" s="8" t="s">
        <v>3959</v>
      </c>
      <c r="P252" s="8" t="s">
        <v>136</v>
      </c>
      <c r="Q252" s="8">
        <v>50</v>
      </c>
      <c r="R252" s="6" t="s">
        <v>5280</v>
      </c>
      <c r="S252" s="34" t="s">
        <v>5258</v>
      </c>
      <c r="T252" s="34" t="str">
        <f>V252</f>
        <v>Edwards Lot</v>
      </c>
      <c r="U252" s="34" t="s">
        <v>5259</v>
      </c>
      <c r="V252" s="35" t="s">
        <v>6924</v>
      </c>
      <c r="W252" s="35" t="s">
        <v>11914</v>
      </c>
      <c r="X252" s="34"/>
      <c r="Y252" s="33" t="str">
        <f>IFERROR(LEFT(J252, FIND(",",J252)-1),"")</f>
        <v>EDWARDS</v>
      </c>
      <c r="Z252" s="33"/>
      <c r="AA252" s="24" t="str">
        <f>IF(ISBLANK(E252),"","Surveyed "&amp;E252)  &amp; IF(ISBLANK(C252),"", " by " &amp;TRIM(D252)) &amp; IF(ISBLANK(E252),"","; ") &amp; IF(ISBLANK(K252),"","Patented in " &amp; K252)  &amp; IF(ISBLANK(H252),"", " by " &amp; TRIM(I252)) &amp; IF(ISBLANK(Q252),"",IF(Q252=0,""," for " &amp; Q252 &amp; " acres")) &amp; IF(ISBLANK(S252),""," repatented as " &amp; S252) &amp; IF(ISBLANK(R252),"", "; " &amp; R252) &amp; IF(ISBLANK(X252),"", ".  " &amp; X252&amp;".")</f>
        <v>Surveyed 6/8/1741 by William Cromwell; Patented in Oct 1747 by Philip Edwards for 50 acres repatented as Hammond's Enlargement; Adjoining Woodford, starting near "a small draft that loads into Patapsco Falls"</v>
      </c>
      <c r="AB252" s="52" t="str">
        <f>IF(IFERROR(FIND("-",A252),0)=0,SUBSTITUTE(A252,"'",""),SUBSTITUTE(LEFT(A252,FIND("-",A252)-2),"'",""))</f>
        <v>EDWARDS LOT</v>
      </c>
      <c r="AC252" s="55" t="str">
        <f>SUBSTITUTE(A252,"'","")</f>
        <v>EDWARDS LOT</v>
      </c>
      <c r="AD252" s="52" t="str">
        <f>IFERROR(VLOOKUP(A252,MapGrantsTbl[], 5, FALSE),"")</f>
        <v>1741</v>
      </c>
      <c r="AE252" s="52" t="str">
        <f>IF(L252=AD252,"Y", IF(LEFT(AD252,1)&lt;&gt;"1","","N"))</f>
        <v>N</v>
      </c>
      <c r="AF252" s="52" t="str">
        <f>IFERROR(VLOOKUP(A252,MapGrantsTbl[], 3, FALSE),"")</f>
        <v>Surveyed 6/8/1741 by William Cromwell; Patented in Oct 1747 by Philip Edwards for 50 acres repatented as Hammond's Enlargement; Adjoining Woodford, starting near "a small draft that loads into Patapsco Falls"</v>
      </c>
      <c r="AG252" s="52" t="str">
        <f>IF(AA252=AF252,"Y", IF(LEN(LEFT(AF252,4))&lt;&gt;4,"","N"))</f>
        <v>Y</v>
      </c>
      <c r="AH252" s="52" t="s">
        <v>376</v>
      </c>
      <c r="AI252" s="52"/>
      <c r="AJ252" s="71"/>
      <c r="AK252" s="71"/>
      <c r="AL252" s="71"/>
      <c r="AM252" s="71">
        <f>IFERROR(VLOOKUP(A252,Platted[],2,FALSE),"")</f>
        <v>548</v>
      </c>
      <c r="AN252" s="52"/>
      <c r="AO252" s="52"/>
      <c r="AP252" s="52"/>
      <c r="AQ252" s="52" t="str">
        <f>IFERROR(VLOOKUP(A252,MapGrantsTbl[], 5, FALSE),"")</f>
        <v>1741</v>
      </c>
      <c r="AR252" s="52" t="str">
        <f>IF(L252=AQ252,"Y", IF(LEN(LEFT(AQ252,4))&lt;&gt;4,"","N"))</f>
        <v>N</v>
      </c>
      <c r="AS252" s="52" t="str">
        <f>IFERROR(VLOOKUP(A252,MapGrantsTbl[],3, FALSE),"")</f>
        <v>Surveyed 6/8/1741 by William Cromwell; Patented in Oct 1747 by Philip Edwards for 50 acres repatented as Hammond's Enlargement; Adjoining Woodford, starting near "a small draft that loads into Patapsco Falls"</v>
      </c>
      <c r="AT252" s="52" t="str">
        <f>IF(AA252=AS252,"Y", IF(LEN(LEFT(AS252,4))&lt;&gt;4,"","N"))</f>
        <v>Y</v>
      </c>
      <c r="AU252" s="52" t="str">
        <f>IFERROR(VLOOKUP(A252,MapGrantsTbl[],5, FALSE),"")</f>
        <v>1741</v>
      </c>
      <c r="AV252" s="52" t="str">
        <f>IF(L252=AU252,"Y", IF(LEN(LEFT(AU252,4))&lt;&gt;4,"","N"))</f>
        <v>N</v>
      </c>
    </row>
    <row r="253" spans="1:48" ht="129.6" x14ac:dyDescent="0.55000000000000004">
      <c r="A253" s="43" t="s">
        <v>7510</v>
      </c>
      <c r="B253" s="47" t="str">
        <f>IFERROR(VLOOKUP(A253,MapGrantsTbl[Short Name], 1, FALSE),IFERROR(VLOOKUP(A253,MapGrantsTbl[Other Map Grant Name],1,FALSE),""))</f>
        <v>ELLICOTTS PARK</v>
      </c>
      <c r="C253" s="46" t="s">
        <v>10467</v>
      </c>
      <c r="D253" s="46" t="str">
        <f>IF(ISBLANK(C253),"",IFERROR(RIGHT(C253,LEN(C253)-FIND(",",C253)) &amp; " " &amp; LEFT(C253,1) &amp; LOWER(MID(C253,2, FIND(",",C253)-2)),""))</f>
        <v xml:space="preserve"> Baruch Fowler</v>
      </c>
      <c r="E253" s="81" t="s">
        <v>4695</v>
      </c>
      <c r="F253" s="82" t="str">
        <f>RIGHT(E253,4)</f>
        <v>1802</v>
      </c>
      <c r="G253" s="82" t="str">
        <f>IF(ISBLANK(E253),"",F253&amp;"-"&amp;RIGHT("00" &amp; SUBSTITUTE(LEFT(E253,2),"/",""),2))</f>
        <v>1802-06</v>
      </c>
      <c r="H253" s="46" t="s">
        <v>7519</v>
      </c>
      <c r="I253" s="46" t="str">
        <f>IFERROR(RIGHT(H253,LEN(H253)-FIND(",",H253)) &amp; " " &amp; LEFT(H253,1) &amp; LOWER(MID(H253,2, FIND(",",H253)-2)),"")</f>
        <v xml:space="preserve"> George Ellicott</v>
      </c>
      <c r="J253" s="47" t="str">
        <f>H253</f>
        <v>ELLICOTT, George</v>
      </c>
      <c r="K253" s="46" t="s">
        <v>5232</v>
      </c>
      <c r="L253" s="42" t="str">
        <f>RIGHT(K253,4)</f>
        <v>1804</v>
      </c>
      <c r="M253" s="143" t="str">
        <f>IF(ISBLANK(K253),"",L253&amp;"-"&amp;
IF(LEFT(K253,3)="Feb","02",
IF(LEFT(K253,3)="Mar","03",
IF(LEFT(K253,3)="Apr","04",
IF(LEFT(K253,3)="May","05",
IF(LEFT(K253,3)="Jun","06",
IF(LEFT(K253,3)="Jul","07",
IF(LEFT(K253,3)="Aug","08",
IF(LEFT(K253,3)="Sep","09",
IF(LEFT(K253,3)="Oct","10",
IF(LEFT(K253,3)="Nov","11",
IF(LEFT(K253,3)="Dec","12","01"))))))))))))</f>
        <v>1804-07</v>
      </c>
      <c r="N253" s="44" t="s">
        <v>3961</v>
      </c>
      <c r="O253" s="43" t="s">
        <v>3959</v>
      </c>
      <c r="P253" s="43" t="s">
        <v>136</v>
      </c>
      <c r="Q253" s="43">
        <v>22.25</v>
      </c>
      <c r="R253" s="46" t="s">
        <v>7513</v>
      </c>
      <c r="S253" s="44"/>
      <c r="T253" s="45" t="str">
        <f>V253</f>
        <v>Ellicotts Park</v>
      </c>
      <c r="U253" s="44" t="s">
        <v>7512</v>
      </c>
      <c r="V253" s="35" t="s">
        <v>7511</v>
      </c>
      <c r="W253" s="35" t="s">
        <v>12193</v>
      </c>
      <c r="X253" s="34"/>
      <c r="Y253" s="45" t="str">
        <f>IFERROR(LEFT(J253, FIND(",",J253)-1),"")</f>
        <v>ELLICOTT</v>
      </c>
      <c r="Z253" s="45"/>
      <c r="AA253" s="45" t="str">
        <f>IF(ISBLANK(E253),"","Surveyed "&amp;E253)  &amp; IF(ISBLANK(C253),"", " by " &amp;TRIM(D253)) &amp; IF(ISBLANK(E253),"","; ") &amp; IF(ISBLANK(K253),"","Patented in " &amp; K253)  &amp; IF(ISBLANK(H253),"", " by " &amp; TRIM(I253)) &amp; IF(ISBLANK(Q253),"",IF(Q253=0,""," for " &amp; Q253 &amp; " acres")) &amp; IF(ISBLANK(S253),""," repatented as " &amp; S253) &amp; IF(ISBLANK(R253),"", "; " &amp; R253) &amp; IF(ISBLANK(X253),"", ".  " &amp; X253&amp;".")</f>
        <v>Surveyed 6/25/1802 by Baruch Fowler; Patented in Jul 1804 by George Ellicott for 22.25 acres; "located adjoining the tracts of land called Calebs Vineyard and The Pavement lying in Anne Arundel and Baltimore Counties", "lying and being in Anne Arundel County adjoining and between a tract of land called Haywards Discovery and the aforesaid tract called Calebs Vineyard" starting "at the end of thirteen perches in the second line of a tract of land called Calebs Vineyard"</v>
      </c>
      <c r="AB253" s="45" t="str">
        <f>IF(IFERROR(FIND("-",A253),0)=0,SUBSTITUTE(A253,"'",""),SUBSTITUTE(LEFT(A253,FIND("-",A253)-2),"'",""))</f>
        <v>ELLICOTTS PARK</v>
      </c>
      <c r="AC253" s="45" t="str">
        <f>SUBSTITUTE(A253,"'","")</f>
        <v>ELLICOTTS PARK</v>
      </c>
      <c r="AD253" s="45" t="str">
        <f>IFERROR(VLOOKUP(A253,MapGrantsTbl[], 5, FALSE),"")</f>
        <v>1802</v>
      </c>
      <c r="AE253" s="45" t="str">
        <f>IF(L253=AD253,"Y", IF(LEFT(AD253,1)&lt;&gt;"1","","N"))</f>
        <v>N</v>
      </c>
      <c r="AF253" s="45" t="str">
        <f>IFERROR(VLOOKUP(A253,MapGrantsTbl[], 3, FALSE),"")</f>
        <v>Surveyed 6/25/1802 by Baruch Fowler; Patented in Jul 1804 by George Ellicott for 22.25 acres; "located adjoining the tracts of land called Calebs Vineyard and The Pavement lying in Anne Arundel and Baltimore Counties", "lying and being in Anne Arundel County adjoining and between a tract of land called Haywards Discovery and the aforesaid tract called Calebs Vineyard" starting "at the end of thirteen perches in the second line of a tract of land called Calebs Vineyard"</v>
      </c>
      <c r="AG253" s="45" t="str">
        <f>IF(AA253=AF253,"Y", IF(LEN(LEFT(AF253,4))&lt;&gt;4,"","N"))</f>
        <v>Y</v>
      </c>
      <c r="AH253" s="33" t="s">
        <v>11990</v>
      </c>
      <c r="AI253" s="45"/>
      <c r="AJ253" s="71"/>
      <c r="AK253" s="71"/>
      <c r="AL253" s="71"/>
      <c r="AM253" s="71">
        <f>IFERROR(VLOOKUP(A253,Platted[],2,FALSE),"")</f>
        <v>655</v>
      </c>
      <c r="AN253" s="52"/>
      <c r="AO253" s="52"/>
      <c r="AP253" s="52"/>
      <c r="AQ253" s="52" t="str">
        <f>IFERROR(VLOOKUP(A253,MapGrantsTbl[], 5, FALSE),"")</f>
        <v>1802</v>
      </c>
      <c r="AR253" s="52" t="str">
        <f>IF(L253=AQ253,"Y", IF(LEN(LEFT(AQ253,4))&lt;&gt;4,"","N"))</f>
        <v>N</v>
      </c>
      <c r="AS253" s="52" t="str">
        <f>IFERROR(VLOOKUP(A253,MapGrantsTbl[],3, FALSE),"")</f>
        <v>Surveyed 6/25/1802 by Baruch Fowler; Patented in Jul 1804 by George Ellicott for 22.25 acres; "located adjoining the tracts of land called Calebs Vineyard and The Pavement lying in Anne Arundel and Baltimore Counties", "lying and being in Anne Arundel County adjoining and between a tract of land called Haywards Discovery and the aforesaid tract called Calebs Vineyard" starting "at the end of thirteen perches in the second line of a tract of land called Calebs Vineyard"</v>
      </c>
      <c r="AT253" s="52" t="str">
        <f>IF(AA253=AS253,"Y", IF(LEN(LEFT(AS253,4))&lt;&gt;4,"","N"))</f>
        <v>Y</v>
      </c>
      <c r="AU253" s="52" t="str">
        <f>IFERROR(VLOOKUP(A253,MapGrantsTbl[],5, FALSE),"")</f>
        <v>1802</v>
      </c>
      <c r="AV253" s="52" t="str">
        <f>IF(L253=AU253,"Y", IF(LEN(LEFT(AU253,4))&lt;&gt;4,"","N"))</f>
        <v>N</v>
      </c>
    </row>
    <row r="254" spans="1:48" ht="100.8" x14ac:dyDescent="0.55000000000000004">
      <c r="A254" s="43" t="s">
        <v>6616</v>
      </c>
      <c r="B254" s="47" t="str">
        <f>IFERROR(VLOOKUP(A254,MapGrantsTbl[Short Name], 1, FALSE),IFERROR(VLOOKUP(A254,MapGrantsTbl[Other Map Grant Name],1,FALSE),""))</f>
        <v>EMPTY BOTTLE</v>
      </c>
      <c r="C254" s="46" t="s">
        <v>5830</v>
      </c>
      <c r="D254" s="46" t="str">
        <f>IF(ISBLANK(C254),"",IFERROR(RIGHT(C254,LEN(C254)-FIND(",",C254)) &amp; " " &amp; LEFT(C254,1) &amp; LOWER(MID(C254,2, FIND(",",C254)-2)),""))</f>
        <v xml:space="preserve"> William Smith</v>
      </c>
      <c r="E254" s="81" t="s">
        <v>10825</v>
      </c>
      <c r="F254" s="82" t="str">
        <f>RIGHT(E254,4)</f>
        <v>1762</v>
      </c>
      <c r="G254" s="82" t="str">
        <f>IF(ISBLANK(E254),"",F254&amp;"-"&amp;RIGHT("00" &amp; SUBSTITUTE(LEFT(E254,2),"/",""),2))</f>
        <v>1762-10</v>
      </c>
      <c r="H254" s="46" t="s">
        <v>6601</v>
      </c>
      <c r="I254" s="46" t="str">
        <f>IFERROR(RIGHT(H254,LEN(H254)-FIND(",",H254)) &amp; " " &amp; LEFT(H254,1) &amp; LOWER(MID(H254,2, FIND(",",H254)-2)),"")</f>
        <v xml:space="preserve"> John Gillis</v>
      </c>
      <c r="J254" s="47" t="str">
        <f>H254</f>
        <v>GILLIS, John</v>
      </c>
      <c r="K254" s="46" t="s">
        <v>5510</v>
      </c>
      <c r="L254" s="42" t="str">
        <f>RIGHT(K254,4)</f>
        <v>1762</v>
      </c>
      <c r="M254" s="143" t="str">
        <f>IF(ISBLANK(K254),"",L254&amp;"-"&amp;
IF(LEFT(K254,3)="Feb","02",
IF(LEFT(K254,3)="Mar","03",
IF(LEFT(K254,3)="Apr","04",
IF(LEFT(K254,3)="May","05",
IF(LEFT(K254,3)="Jun","06",
IF(LEFT(K254,3)="Jul","07",
IF(LEFT(K254,3)="Aug","08",
IF(LEFT(K254,3)="Sep","09",
IF(LEFT(K254,3)="Oct","10",
IF(LEFT(K254,3)="Nov","11",
IF(LEFT(K254,3)="Dec","12","01"))))))))))))</f>
        <v>1762-10</v>
      </c>
      <c r="N254" s="44" t="s">
        <v>5668</v>
      </c>
      <c r="O254" s="43" t="s">
        <v>5668</v>
      </c>
      <c r="P254" s="43" t="s">
        <v>136</v>
      </c>
      <c r="Q254" s="43">
        <v>51</v>
      </c>
      <c r="R254" s="46" t="s">
        <v>6618</v>
      </c>
      <c r="S254" s="44"/>
      <c r="T254" s="45" t="str">
        <f>V254</f>
        <v>Empty Bottle</v>
      </c>
      <c r="U254" s="44"/>
      <c r="V254" s="35" t="s">
        <v>6617</v>
      </c>
      <c r="W254" s="35" t="s">
        <v>10824</v>
      </c>
      <c r="X254" s="34"/>
      <c r="Y254" s="45" t="str">
        <f>IFERROR(LEFT(J254, FIND(",",J254)-1),"")</f>
        <v>GILLIS</v>
      </c>
      <c r="Z254" s="45"/>
      <c r="AA254" s="45" t="str">
        <f>IF(ISBLANK(E254),"","Surveyed "&amp;E254)  &amp; IF(ISBLANK(C254),"", " by " &amp;TRIM(D254)) &amp; IF(ISBLANK(E254),"","; ") &amp; IF(ISBLANK(K254),"","Patented in " &amp; K254)  &amp; IF(ISBLANK(H254),"", " by " &amp; TRIM(I254)) &amp; IF(ISBLANK(Q254),"",IF(Q254=0,""," for " &amp; Q254 &amp; " acres")) &amp; IF(ISBLANK(S254),""," repatented as " &amp; S254) &amp; IF(ISBLANK(R254),"", "; " &amp; R254) &amp; IF(ISBLANK(X254),"", ".  " &amp; X254&amp;".")</f>
        <v>Surveyed 10/15/1762 by William Smith; Patented in Oct 1762 by John Gillis for 51 acres; in Baltimore County starting "at the end of the south fifteen degrees west three hundred and sixty eight perches line of a tract of land called Bachelors Refuge and on the north side of the northern fork of Delaware Falls which descends into the great falls of Patapsco"</v>
      </c>
      <c r="AB254" s="45" t="str">
        <f>IF(IFERROR(FIND("-",A254),0)=0,SUBSTITUTE(A254,"'",""),SUBSTITUTE(LEFT(A254,FIND("-",A254)-2),"'",""))</f>
        <v>EMPTY BOTTLE</v>
      </c>
      <c r="AC254" s="55" t="str">
        <f>SUBSTITUTE(A254,"'","")</f>
        <v>EMPTY BOTTLE</v>
      </c>
      <c r="AD254" s="52" t="str">
        <f>IFERROR(VLOOKUP(A254,MapGrantsTbl[], 5, FALSE),"")</f>
        <v>1762</v>
      </c>
      <c r="AE254" s="52" t="str">
        <f>IF(L254=AD254,"Y", IF(LEFT(AD254,1)&lt;&gt;"1","","N"))</f>
        <v>Y</v>
      </c>
      <c r="AF254" s="52" t="str">
        <f>IFERROR(VLOOKUP(A254,MapGrantsTbl[], 3, FALSE),"")</f>
        <v>Surveyed 10/15/1762 by William Smith; Patented in Oct 1762 by John Gillis for 51 acres; in Baltimore County starting "at the end of the south fifteen degrees west three hundred and sixty eight perches line of a tract of land called Bachelors Refuge and on the north side of the northern fork of Delaware Falls which descends into the great falls of Patapsco"</v>
      </c>
      <c r="AG254" s="52" t="str">
        <f>IF(AA254=AF254,"Y", IF(LEN(LEFT(AF254,4))&lt;&gt;4,"","N"))</f>
        <v>Y</v>
      </c>
      <c r="AH254" s="52"/>
      <c r="AI254" s="52" t="s">
        <v>7845</v>
      </c>
      <c r="AJ254" s="52" t="s">
        <v>10837</v>
      </c>
      <c r="AK254" s="52"/>
      <c r="AL254" s="71"/>
      <c r="AM254" s="71">
        <f>IFERROR(VLOOKUP(A254,Platted[],2,FALSE),"")</f>
        <v>555</v>
      </c>
      <c r="AN254" s="52"/>
      <c r="AO254" s="52"/>
      <c r="AP254" s="52"/>
      <c r="AQ254" s="52" t="str">
        <f>IFERROR(VLOOKUP(A254,MapGrantsTbl[], 5, FALSE),"")</f>
        <v>1762</v>
      </c>
      <c r="AR254" s="52" t="str">
        <f>IF(L254=AQ254,"Y", IF(LEN(LEFT(AQ254,4))&lt;&gt;4,"","N"))</f>
        <v>Y</v>
      </c>
      <c r="AS254" s="52" t="str">
        <f>IFERROR(VLOOKUP(A254,MapGrantsTbl[],3, FALSE),"")</f>
        <v>Surveyed 10/15/1762 by William Smith; Patented in Oct 1762 by John Gillis for 51 acres; in Baltimore County starting "at the end of the south fifteen degrees west three hundred and sixty eight perches line of a tract of land called Bachelors Refuge and on the north side of the northern fork of Delaware Falls which descends into the great falls of Patapsco"</v>
      </c>
      <c r="AT254" s="52" t="str">
        <f>IF(AA254=AS254,"Y", IF(LEN(LEFT(AS254,4))&lt;&gt;4,"","N"))</f>
        <v>Y</v>
      </c>
      <c r="AU254" s="52" t="str">
        <f>IFERROR(VLOOKUP(A254,MapGrantsTbl[],5, FALSE),"")</f>
        <v>1762</v>
      </c>
      <c r="AV254" s="52" t="str">
        <f>IF(L254=AU254,"Y", IF(LEN(LEFT(AU254,4))&lt;&gt;4,"","N"))</f>
        <v>Y</v>
      </c>
    </row>
    <row r="255" spans="1:48" ht="57.6" x14ac:dyDescent="0.55000000000000004">
      <c r="A255" s="43" t="s">
        <v>3859</v>
      </c>
      <c r="B255" s="6" t="str">
        <f>IFERROR(VLOOKUP(A255,MapGrantsTbl[Short Name], 1, FALSE),IFERROR(VLOOKUP(A255,MapGrantsTbl[Other Map Grant Name],1,FALSE),""))</f>
        <v>EQUITABLE</v>
      </c>
      <c r="C255" s="6" t="s">
        <v>4919</v>
      </c>
      <c r="D255" s="8" t="str">
        <f>IF(ISBLANK(C255),"",IFERROR(RIGHT(C255,LEN(C255)-FIND(",",C255)) &amp; " " &amp; LEFT(C255,1) &amp; LOWER(MID(C255,2, FIND(",",C255)-2)),""))</f>
        <v xml:space="preserve"> Richard Shipley</v>
      </c>
      <c r="E255" s="85" t="s">
        <v>11558</v>
      </c>
      <c r="F255" s="81" t="str">
        <f>RIGHT(E255,4)</f>
        <v>1750</v>
      </c>
      <c r="G255" s="81" t="str">
        <f>IF(ISBLANK(E255),"",F255&amp;"-"&amp;RIGHT("00" &amp; SUBSTITUTE(LEFT(E255,2),"/",""),2))</f>
        <v>1750-12</v>
      </c>
      <c r="H255" s="6" t="s">
        <v>3601</v>
      </c>
      <c r="I255" s="6" t="str">
        <f>IFERROR(RIGHT(H255,LEN(H255)-FIND(",",H255)) &amp; " " &amp; LEFT(H255,1) &amp; LOWER(MID(H255,2, FIND(",",H255)-2)),"")</f>
        <v xml:space="preserve"> Henry  Howard</v>
      </c>
      <c r="J255" s="6" t="str">
        <f>H255</f>
        <v xml:space="preserve">HOWARD, Henry </v>
      </c>
      <c r="K255" s="6" t="s">
        <v>11559</v>
      </c>
      <c r="L255" s="8" t="str">
        <f>RIGHT(K255,4)</f>
        <v>1751</v>
      </c>
      <c r="M255" s="146" t="str">
        <f>IF(ISBLANK(K255),"",L255&amp;"-"&amp;
IF(LEFT(K255,3)="Feb","02",
IF(LEFT(K255,3)="Mar","03",
IF(LEFT(K255,3)="Apr","04",
IF(LEFT(K255,3)="May","05",
IF(LEFT(K255,3)="Jun","06",
IF(LEFT(K255,3)="Jul","07",
IF(LEFT(K255,3)="Aug","08",
IF(LEFT(K255,3)="Sep","09",
IF(LEFT(K255,3)="Oct","10",
IF(LEFT(K255,3)="Nov","11",
IF(LEFT(K255,3)="Dec","12","01"))))))))))))</f>
        <v>1751-02</v>
      </c>
      <c r="N255" s="34" t="s">
        <v>3961</v>
      </c>
      <c r="O255" s="8" t="s">
        <v>3959</v>
      </c>
      <c r="P255" s="8" t="s">
        <v>136</v>
      </c>
      <c r="Q255" s="8">
        <v>50</v>
      </c>
      <c r="R255" s="6" t="s">
        <v>5300</v>
      </c>
      <c r="S255" s="34" t="s">
        <v>4216</v>
      </c>
      <c r="T255" s="34" t="str">
        <f>V255</f>
        <v>Equitable</v>
      </c>
      <c r="U255" s="34"/>
      <c r="V255" s="35" t="s">
        <v>4252</v>
      </c>
      <c r="W255" s="35" t="s">
        <v>11560</v>
      </c>
      <c r="X255" s="34"/>
      <c r="Y255" s="26" t="str">
        <f>IFERROR(LEFT(J255, FIND(",",J255)-1),"")</f>
        <v>HOWARD</v>
      </c>
      <c r="Z255" s="24" t="s">
        <v>3959</v>
      </c>
      <c r="AA255" s="24" t="str">
        <f>IF(ISBLANK(E255),"","Surveyed "&amp;E255)  &amp; IF(ISBLANK(C255),"", " by " &amp;TRIM(D255)) &amp; IF(ISBLANK(E255),"","; ") &amp; IF(ISBLANK(K255),"","Patented in " &amp; K255)  &amp; IF(ISBLANK(H255),"", " by " &amp; TRIM(I255)) &amp; IF(ISBLANK(Q255),"",IF(Q255=0,""," for " &amp; Q255 &amp; " acres")) &amp; IF(ISBLANK(S255),""," repatented as " &amp; S255) &amp; IF(ISBLANK(R255),"", "; " &amp; R255) &amp; IF(ISBLANK(X255),"", ".  " &amp; X255&amp;".")</f>
        <v>Surveyed 12/11/1750 by Richard Shipley; Patented in Feb 1751 by Henry Howard for 50 acres repatented as Howard's Resolution; lying "on the north side of the Doohoregan Manor" starting at trees on Bishop's Range</v>
      </c>
      <c r="AB255" s="52" t="str">
        <f>IF(IFERROR(FIND("-",A255),0)=0,SUBSTITUTE(A255,"'",""),SUBSTITUTE(LEFT(A255,FIND("-",A255)-2),"'",""))</f>
        <v>EQUITABLE</v>
      </c>
      <c r="AC255" s="55" t="str">
        <f>SUBSTITUTE(A255,"'","")</f>
        <v>EQUITABLE</v>
      </c>
      <c r="AD255" s="52" t="str">
        <f>IFERROR(VLOOKUP(A255,MapGrantsTbl[], 5, FALSE),"")</f>
        <v>1750</v>
      </c>
      <c r="AE255" s="52" t="str">
        <f>IF(L255=AD255,"Y", IF(LEFT(AD255,1)&lt;&gt;"1","","N"))</f>
        <v>N</v>
      </c>
      <c r="AF255" s="52" t="str">
        <f>IFERROR(VLOOKUP(A255,MapGrantsTbl[], 3, FALSE),"")</f>
        <v>Surveyed 12/11/1750 by Richard Shipley; Patented in Feb 1751 by Henry Howard for 50 acres repatented as Howard's Resolution; lying "on the north side of the Doohoregan Manor" starting at trees on Bishop's Range</v>
      </c>
      <c r="AG255" s="52" t="str">
        <f>IF(AA255=AF255,"Y", IF(LEN(LEFT(AF255,4))&lt;&gt;4,"","N"))</f>
        <v>Y</v>
      </c>
      <c r="AH255" s="52" t="s">
        <v>234</v>
      </c>
      <c r="AI255" s="52"/>
      <c r="AJ255" s="71"/>
      <c r="AK255" s="71"/>
      <c r="AL255" s="71"/>
      <c r="AM255" s="71">
        <f>IFERROR(VLOOKUP(A255,Platted[],2,FALSE),"")</f>
        <v>575</v>
      </c>
      <c r="AN255" s="52"/>
      <c r="AO255" s="52"/>
      <c r="AP255" s="52"/>
      <c r="AQ255" s="52" t="str">
        <f>IFERROR(VLOOKUP(A255,MapGrantsTbl[], 5, FALSE),"")</f>
        <v>1750</v>
      </c>
      <c r="AR255" s="52" t="str">
        <f>IF(L255=AQ255,"Y", IF(LEN(LEFT(AQ255,4))&lt;&gt;4,"","N"))</f>
        <v>N</v>
      </c>
      <c r="AS255" s="52" t="str">
        <f>IFERROR(VLOOKUP(A255,MapGrantsTbl[],3, FALSE),"")</f>
        <v>Surveyed 12/11/1750 by Richard Shipley; Patented in Feb 1751 by Henry Howard for 50 acres repatented as Howard's Resolution; lying "on the north side of the Doohoregan Manor" starting at trees on Bishop's Range</v>
      </c>
      <c r="AT255" s="52" t="str">
        <f>IF(AA255=AS255,"Y", IF(LEN(LEFT(AS255,4))&lt;&gt;4,"","N"))</f>
        <v>Y</v>
      </c>
      <c r="AU255" s="52" t="str">
        <f>IFERROR(VLOOKUP(A255,MapGrantsTbl[],5, FALSE),"")</f>
        <v>1750</v>
      </c>
      <c r="AV255" s="52" t="str">
        <f>IF(L255=AU255,"Y", IF(LEN(LEFT(AU255,4))&lt;&gt;4,"","N"))</f>
        <v>N</v>
      </c>
    </row>
    <row r="256" spans="1:48" ht="43.2" x14ac:dyDescent="0.55000000000000004">
      <c r="A256" s="43" t="s">
        <v>3860</v>
      </c>
      <c r="B256" s="6" t="str">
        <f>IFERROR(VLOOKUP(A256,MapGrantsTbl[Short Name], 1, FALSE),IFERROR(VLOOKUP(A256,MapGrantsTbl[Other Map Grant Name],1,FALSE),""))</f>
        <v>EVERYTHING</v>
      </c>
      <c r="C256" s="6" t="s">
        <v>4926</v>
      </c>
      <c r="D256" s="8" t="str">
        <f>IF(ISBLANK(C256),"",IFERROR(RIGHT(C256,LEN(C256)-FIND(",",C256)) &amp; " " &amp; LEFT(C256,1) &amp; LOWER(MID(C256,2, FIND(",",C256)-2)),""))</f>
        <v xml:space="preserve"> Joshua Griffith</v>
      </c>
      <c r="E256" s="85" t="s">
        <v>4672</v>
      </c>
      <c r="F256" s="81" t="str">
        <f>RIGHT(E256,4)</f>
        <v>1764</v>
      </c>
      <c r="G256" s="81" t="str">
        <f>IF(ISBLANK(E256),"",F256&amp;"-"&amp;RIGHT("00" &amp; SUBSTITUTE(LEFT(E256,2),"/",""),2))</f>
        <v>1764-04</v>
      </c>
      <c r="H256" s="6" t="s">
        <v>3602</v>
      </c>
      <c r="I256" s="6" t="str">
        <f>IFERROR(RIGHT(H256,LEN(H256)-FIND(",",H256)) &amp; " " &amp; LEFT(H256,1) &amp; LOWER(MID(H256,2, FIND(",",H256)-2)),"")</f>
        <v xml:space="preserve"> Vachel  Warfield</v>
      </c>
      <c r="J256" s="6" t="str">
        <f>H256</f>
        <v xml:space="preserve">WARFIELD, Vachel </v>
      </c>
      <c r="K256" s="6" t="s">
        <v>5193</v>
      </c>
      <c r="L256" s="8" t="str">
        <f>RIGHT(K256,4)</f>
        <v>1764</v>
      </c>
      <c r="M256" s="146" t="str">
        <f>IF(ISBLANK(K256),"",L256&amp;"-"&amp;
IF(LEFT(K256,3)="Feb","02",
IF(LEFT(K256,3)="Mar","03",
IF(LEFT(K256,3)="Apr","04",
IF(LEFT(K256,3)="May","05",
IF(LEFT(K256,3)="Jun","06",
IF(LEFT(K256,3)="Jul","07",
IF(LEFT(K256,3)="Aug","08",
IF(LEFT(K256,3)="Sep","09",
IF(LEFT(K256,3)="Oct","10",
IF(LEFT(K256,3)="Nov","11",
IF(LEFT(K256,3)="Dec","12","01"))))))))))))</f>
        <v>1764-04</v>
      </c>
      <c r="N256" s="34" t="s">
        <v>3961</v>
      </c>
      <c r="O256" s="8" t="s">
        <v>3959</v>
      </c>
      <c r="P256" s="8" t="s">
        <v>136</v>
      </c>
      <c r="Q256" s="8">
        <v>50</v>
      </c>
      <c r="R256" s="6" t="s">
        <v>6416</v>
      </c>
      <c r="S256" s="34"/>
      <c r="T256" s="34" t="str">
        <f>V256</f>
        <v>Everything</v>
      </c>
      <c r="U256" s="34"/>
      <c r="V256" s="35" t="s">
        <v>4251</v>
      </c>
      <c r="W256" s="35" t="s">
        <v>10960</v>
      </c>
      <c r="X256" s="34"/>
      <c r="Y256" s="26" t="str">
        <f>IFERROR(LEFT(J256, FIND(",",J256)-1),"")</f>
        <v>WARFIELD</v>
      </c>
      <c r="Z256" s="24" t="s">
        <v>4453</v>
      </c>
      <c r="AA256" s="24" t="str">
        <f>IF(ISBLANK(E256),"","Surveyed "&amp;E256)  &amp; IF(ISBLANK(C256),"", " by " &amp;TRIM(D256)) &amp; IF(ISBLANK(E256),"","; ") &amp; IF(ISBLANK(K256),"","Patented in " &amp; K256)  &amp; IF(ISBLANK(H256),"", " by " &amp; TRIM(I256)) &amp; IF(ISBLANK(Q256),"",IF(Q256=0,""," for " &amp; Q256 &amp; " acres")) &amp; IF(ISBLANK(S256),""," repatented as " &amp; S256) &amp; IF(ISBLANK(R256),"", "; " &amp; R256) &amp; IF(ISBLANK(X256),"", ".  " &amp; X256&amp;".")</f>
        <v>Surveyed 4/16/1764 by Joshua Griffith; Patented in Apr 1764 by Vachel Warfield for 50 acres; Share the same beginning trees with Anything</v>
      </c>
      <c r="AB256" s="52" t="str">
        <f>IF(IFERROR(FIND("-",A256),0)=0,SUBSTITUTE(A256,"'",""),SUBSTITUTE(LEFT(A256,FIND("-",A256)-2),"'",""))</f>
        <v>EVERYTHING</v>
      </c>
      <c r="AC256" s="55" t="str">
        <f>SUBSTITUTE(A256,"'","")</f>
        <v>EVERYTHING</v>
      </c>
      <c r="AD256" s="52" t="str">
        <f>IFERROR(VLOOKUP(A256,MapGrantsTbl[], 5, FALSE),"")</f>
        <v>1764</v>
      </c>
      <c r="AE256" s="52" t="str">
        <f>IF(L256=AD256,"Y", IF(LEFT(AD256,1)&lt;&gt;"1","","N"))</f>
        <v>Y</v>
      </c>
      <c r="AF256" s="52" t="str">
        <f>IFERROR(VLOOKUP(A256,MapGrantsTbl[], 3, FALSE),"")</f>
        <v>Surveyed 4/16/1764 by Joshua Griffith; Patented in Apr 1764 by Vachel Warfield for 50 acres; Share the same beginning trees with Anything</v>
      </c>
      <c r="AG256" s="52" t="str">
        <f>IF(AA256=AF256,"Y", IF(LEN(LEFT(AF256,4))&lt;&gt;4,"","N"))</f>
        <v>Y</v>
      </c>
      <c r="AH256" s="52" t="s">
        <v>375</v>
      </c>
      <c r="AI256" s="52"/>
      <c r="AJ256" s="71"/>
      <c r="AK256" s="71"/>
      <c r="AL256" s="71"/>
      <c r="AM256" s="71">
        <f>IFERROR(VLOOKUP(A256,Platted[],2,FALSE),"")</f>
        <v>530</v>
      </c>
      <c r="AN256" s="52"/>
      <c r="AO256" s="52"/>
      <c r="AP256" s="52"/>
      <c r="AQ256" s="52" t="str">
        <f>IFERROR(VLOOKUP(A256,MapGrantsTbl[], 5, FALSE),"")</f>
        <v>1764</v>
      </c>
      <c r="AR256" s="52" t="str">
        <f>IF(L256=AQ256,"Y", IF(LEN(LEFT(AQ256,4))&lt;&gt;4,"","N"))</f>
        <v>Y</v>
      </c>
      <c r="AS256" s="52" t="str">
        <f>IFERROR(VLOOKUP(A256,MapGrantsTbl[],3, FALSE),"")</f>
        <v>Surveyed 4/16/1764 by Joshua Griffith; Patented in Apr 1764 by Vachel Warfield for 50 acres; Share the same beginning trees with Anything</v>
      </c>
      <c r="AT256" s="52" t="str">
        <f>IF(AA256=AS256,"Y", IF(LEN(LEFT(AS256,4))&lt;&gt;4,"","N"))</f>
        <v>Y</v>
      </c>
      <c r="AU256" s="52" t="str">
        <f>IFERROR(VLOOKUP(A256,MapGrantsTbl[],5, FALSE),"")</f>
        <v>1764</v>
      </c>
      <c r="AV256" s="52" t="str">
        <f>IF(L256=AU256,"Y", IF(LEN(LEFT(AU256,4))&lt;&gt;4,"","N"))</f>
        <v>Y</v>
      </c>
    </row>
    <row r="257" spans="1:48" ht="28.8" x14ac:dyDescent="0.55000000000000004">
      <c r="A257" s="43" t="s">
        <v>4037</v>
      </c>
      <c r="B257" s="13" t="str">
        <f>IFERROR(VLOOKUP(A257,MapGrantsTbl[Short Name], 1, FALSE),IFERROR(VLOOKUP(A257,MapGrantsTbl[Other Map Grant Name],1,FALSE),""))</f>
        <v/>
      </c>
      <c r="C257" s="13"/>
      <c r="D257" s="10" t="str">
        <f>IF(ISBLANK(C257),"",IFERROR(RIGHT(C257,LEN(C257)-FIND(",",C257)) &amp; " " &amp; LEFT(C257,1) &amp; LOWER(MID(C257,2, FIND(",",C257)-2)),""))</f>
        <v/>
      </c>
      <c r="E257" s="86"/>
      <c r="F257" s="83" t="str">
        <f>RIGHT(E257,4)</f>
        <v/>
      </c>
      <c r="G257" s="83" t="str">
        <f>IF(ISBLANK(E257),"",F257&amp;"-"&amp;RIGHT("00" &amp; SUBSTITUTE(LEFT(E257,2),"/",""),2))</f>
        <v/>
      </c>
      <c r="H257" s="13" t="s">
        <v>4038</v>
      </c>
      <c r="I257" s="13" t="str">
        <f>IFERROR(RIGHT(H257,LEN(H257)-FIND(",",H257)) &amp; " " &amp; LEFT(H257,1) &amp; LOWER(MID(H257,2, FIND(",",H257)-2)),"")</f>
        <v xml:space="preserve"> Richard Ewen</v>
      </c>
      <c r="J257" s="13" t="str">
        <f>H257</f>
        <v>EWEN, Richard</v>
      </c>
      <c r="K257" s="13">
        <v>1666</v>
      </c>
      <c r="L257" s="15" t="str">
        <f>RIGHT(K257,4)</f>
        <v>1666</v>
      </c>
      <c r="M257" s="147" t="str">
        <f>IF(ISBLANK(K257),"",L257&amp;"-"&amp;
IF(LEFT(K257,3)="Feb","02",
IF(LEFT(K257,3)="Mar","03",
IF(LEFT(K257,3)="Apr","04",
IF(LEFT(K257,3)="May","05",
IF(LEFT(K257,3)="Jun","06",
IF(LEFT(K257,3)="Jul","07",
IF(LEFT(K257,3)="Aug","08",
IF(LEFT(K257,3)="Sep","09",
IF(LEFT(K257,3)="Oct","10",
IF(LEFT(K257,3)="Nov","11",
IF(LEFT(K257,3)="Dec","12","01"))))))))))))</f>
        <v>1666-01</v>
      </c>
      <c r="N257" s="34" t="s">
        <v>3961</v>
      </c>
      <c r="O257" s="10" t="s">
        <v>3961</v>
      </c>
      <c r="P257" s="8" t="s">
        <v>136</v>
      </c>
      <c r="Q257" s="8">
        <v>400</v>
      </c>
      <c r="R257" s="13"/>
      <c r="S257" s="26"/>
      <c r="T257" s="34" t="s">
        <v>4042</v>
      </c>
      <c r="U257" s="26"/>
      <c r="V257" s="34" t="s">
        <v>5740</v>
      </c>
      <c r="W257" s="24"/>
      <c r="X257" s="34"/>
      <c r="Y257" s="26" t="str">
        <f>IFERROR(LEFT(J257, FIND(",",J257)-1),"")</f>
        <v>EWEN</v>
      </c>
      <c r="Z257" s="24" t="s">
        <v>4500</v>
      </c>
      <c r="AA257" s="24" t="str">
        <f>IF(ISBLANK(E257),"","Surveyed "&amp;E257)  &amp; IF(ISBLANK(C257),"", " by " &amp;TRIM(D257)) &amp; IF(ISBLANK(E257),"","; ") &amp; IF(ISBLANK(K257),"","Patented in " &amp; K257)  &amp; IF(ISBLANK(H257),"", " by " &amp; TRIM(I257)) &amp; IF(ISBLANK(Q257),"",IF(Q257=0,""," for " &amp; Q257 &amp; " acres")) &amp; IF(ISBLANK(S257),""," repatented as " &amp; S257) &amp; IF(ISBLANK(R257),"", "; " &amp; R257) &amp; IF(ISBLANK(X257),"", ".  " &amp; X257&amp;".")</f>
        <v>Patented in 1666 by Richard Ewen for 400 acres</v>
      </c>
      <c r="AB257" s="52" t="str">
        <f>IF(IFERROR(FIND("-",A257),0)=0,SUBSTITUTE(A257,"'",""),SUBSTITUTE(LEFT(A257,FIND("-",A257)-2),"'",""))</f>
        <v>EWEN UPON EWENTON</v>
      </c>
      <c r="AC257" s="55" t="str">
        <f>SUBSTITUTE(A257,"'","")</f>
        <v>EWEN UPON EWENTON</v>
      </c>
      <c r="AD257" s="52" t="str">
        <f>IFERROR(VLOOKUP(A257,MapGrantsTbl[], 5, FALSE),"")</f>
        <v/>
      </c>
      <c r="AE257" s="52" t="str">
        <f>IF(L257=AD257,"Y", IF(LEFT(AD257,1)&lt;&gt;"1","","N"))</f>
        <v/>
      </c>
      <c r="AF257" s="52" t="str">
        <f>IFERROR(VLOOKUP(A257,MapGrantsTbl[], 3, FALSE),"")</f>
        <v/>
      </c>
      <c r="AG257" s="52" t="str">
        <f>IF(AA257=AF257,"Y", IF(LEN(LEFT(AF257,4))&lt;&gt;4,"","N"))</f>
        <v/>
      </c>
      <c r="AH257" s="52"/>
      <c r="AI257" s="52"/>
      <c r="AJ257" s="71"/>
      <c r="AK257" s="71"/>
      <c r="AL257" s="71"/>
      <c r="AM257" s="71" t="str">
        <f>IFERROR(VLOOKUP(A257,Platted[],2,FALSE),"")</f>
        <v/>
      </c>
      <c r="AN257" s="52"/>
      <c r="AO257" s="52"/>
      <c r="AP257" s="52"/>
      <c r="AQ257" s="52" t="str">
        <f>IFERROR(VLOOKUP(A257,MapGrantsTbl[], 5, FALSE),"")</f>
        <v/>
      </c>
      <c r="AR257" s="52" t="str">
        <f>IF(L257=AQ257,"Y", IF(LEN(LEFT(AQ257,4))&lt;&gt;4,"","N"))</f>
        <v/>
      </c>
      <c r="AS257" s="52" t="str">
        <f>IFERROR(VLOOKUP(A257,MapGrantsTbl[],3, FALSE),"")</f>
        <v/>
      </c>
      <c r="AT257" s="52" t="str">
        <f>IF(AA257=AS257,"Y", IF(LEN(LEFT(AS257,4))&lt;&gt;4,"","N"))</f>
        <v/>
      </c>
      <c r="AU257" s="52" t="str">
        <f>IFERROR(VLOOKUP(A257,MapGrantsTbl[],5, FALSE),"")</f>
        <v/>
      </c>
      <c r="AV257" s="52" t="str">
        <f>IF(L257=AU257,"Y", IF(LEN(LEFT(AU257,4))&lt;&gt;4,"","N"))</f>
        <v/>
      </c>
    </row>
    <row r="258" spans="1:48" ht="72" x14ac:dyDescent="0.55000000000000004">
      <c r="A258" s="43" t="s">
        <v>6709</v>
      </c>
      <c r="B258" s="47" t="str">
        <f>IFERROR(VLOOKUP(A258,MapGrantsTbl[Short Name], 1, FALSE),IFERROR(VLOOKUP(A258,MapGrantsTbl[Other Map Grant Name],1,FALSE),""))</f>
        <v>EXCHANGE - DORSEY</v>
      </c>
      <c r="C258" s="46" t="s">
        <v>4919</v>
      </c>
      <c r="D258" s="43" t="str">
        <f>IF(ISBLANK(C258),"",IFERROR(RIGHT(C258,LEN(C258)-FIND(",",C258)) &amp; " " &amp; LEFT(C258,1) &amp; LOWER(MID(C258,2, FIND(",",C258)-2)),""))</f>
        <v xml:space="preserve"> Richard Shipley</v>
      </c>
      <c r="E258" s="85" t="s">
        <v>10069</v>
      </c>
      <c r="F258" s="81" t="str">
        <f>RIGHT(E258,4)</f>
        <v>1750</v>
      </c>
      <c r="G258" s="81" t="str">
        <f>IF(ISBLANK(E258),"",F258&amp;"-"&amp;RIGHT("00" &amp; SUBSTITUTE(LEFT(E258,2),"/",""),2))</f>
        <v>1750-01</v>
      </c>
      <c r="H258" s="46" t="s">
        <v>3691</v>
      </c>
      <c r="I258" s="46" t="str">
        <f>IFERROR(RIGHT(H258,LEN(H258)-FIND(",",H258)) &amp; " " &amp; LEFT(H258,1) &amp; LOWER(MID(H258,2, FIND(",",H258)-2)),"")</f>
        <v xml:space="preserve"> Philemon  Dorsey</v>
      </c>
      <c r="J258" s="47" t="str">
        <f>H258</f>
        <v xml:space="preserve">DORSEY, Philemon </v>
      </c>
      <c r="K258" s="46" t="s">
        <v>3826</v>
      </c>
      <c r="L258" s="42" t="str">
        <f>RIGHT(K258,4)</f>
        <v>1753</v>
      </c>
      <c r="M258" s="143" t="str">
        <f>IF(ISBLANK(K258),"",L258&amp;"-"&amp;
IF(LEFT(K258,3)="Feb","02",
IF(LEFT(K258,3)="Mar","03",
IF(LEFT(K258,3)="Apr","04",
IF(LEFT(K258,3)="May","05",
IF(LEFT(K258,3)="Jun","06",
IF(LEFT(K258,3)="Jul","07",
IF(LEFT(K258,3)="Aug","08",
IF(LEFT(K258,3)="Sep","09",
IF(LEFT(K258,3)="Oct","10",
IF(LEFT(K258,3)="Nov","11",
IF(LEFT(K258,3)="Dec","12","01"))))))))))))</f>
        <v>1753-08</v>
      </c>
      <c r="N258" s="34" t="s">
        <v>3961</v>
      </c>
      <c r="O258" s="43" t="s">
        <v>3959</v>
      </c>
      <c r="P258" s="43" t="s">
        <v>136</v>
      </c>
      <c r="Q258" s="43">
        <v>70</v>
      </c>
      <c r="R258" s="46" t="s">
        <v>6708</v>
      </c>
      <c r="S258" s="44"/>
      <c r="T258" s="45" t="str">
        <f>V258</f>
        <v>Exchange - Dorsey</v>
      </c>
      <c r="U258" s="44"/>
      <c r="V258" s="35" t="s">
        <v>6710</v>
      </c>
      <c r="W258" s="35" t="s">
        <v>9636</v>
      </c>
      <c r="X258" s="34"/>
      <c r="Y258" s="45" t="str">
        <f>IFERROR(LEFT(J258, FIND(",",J258)-1),"")</f>
        <v>DORSEY</v>
      </c>
      <c r="Z258" s="45"/>
      <c r="AA258" s="45" t="str">
        <f>IF(ISBLANK(E258),"","Surveyed "&amp;E258)  &amp; IF(ISBLANK(C258),"", " by " &amp;TRIM(D258)) &amp; IF(ISBLANK(E258),"","; ") &amp; IF(ISBLANK(K258),"","Patented in " &amp; K258)  &amp; IF(ISBLANK(H258),"", " by " &amp; TRIM(I258)) &amp; IF(ISBLANK(Q258),"",IF(Q258=0,""," for " &amp; Q258 &amp; " acres")) &amp; IF(ISBLANK(S258),""," repatented as " &amp; S258) &amp; IF(ISBLANK(R258),"", "; " &amp; R258) &amp; IF(ISBLANK(X258),"", ".  " &amp; X258&amp;".")</f>
        <v>Surveyed 1/24/1750 by Richard Shipley; Patented in Aug 1753 by Philemon Dorsey for 70 acres; "between a tract of and called Dorsey's Grove and a tract of land called Partnership Beginning at the end of the second course of the said Dorsey's Grove"</v>
      </c>
      <c r="AB258" s="45" t="str">
        <f>IF(IFERROR(FIND("-",A258),0)=0,SUBSTITUTE(A258,"'",""),SUBSTITUTE(LEFT(A258,FIND("-",A258)-2),"'",""))</f>
        <v>EXCHANGE</v>
      </c>
      <c r="AC258" s="45" t="str">
        <f>SUBSTITUTE(A258,"'","")</f>
        <v>EXCHANGE - Dorsey</v>
      </c>
      <c r="AD258" s="52" t="str">
        <f>IFERROR(VLOOKUP(A258,MapGrantsTbl[], 5, FALSE),"")</f>
        <v>1750</v>
      </c>
      <c r="AE258" s="52" t="str">
        <f>IF(L258=AD258,"Y", IF(LEFT(AD258,1)&lt;&gt;"1","","N"))</f>
        <v>N</v>
      </c>
      <c r="AF258" s="52" t="str">
        <f>IFERROR(VLOOKUP(A258,MapGrantsTbl[], 3, FALSE),"")</f>
        <v>Surveyed 1/24/1750 by Richard Shipley; Patented in Aug 1753 by Philemon Dorsey for 70 acres; "between a tract of and called Dorsey's Grove and a tract of land called Partnership Beginning at the end of the second course of the said Dorsey's Grove"</v>
      </c>
      <c r="AG258" s="52" t="str">
        <f>IF(AA258=AF258,"Y", IF(LEN(LEFT(AF258,4))&lt;&gt;4,"","N"))</f>
        <v>Y</v>
      </c>
      <c r="AH258" s="52" t="s">
        <v>375</v>
      </c>
      <c r="AI258" s="52"/>
      <c r="AJ258" s="71"/>
      <c r="AK258" s="71"/>
      <c r="AL258" s="71">
        <v>0</v>
      </c>
      <c r="AM258" s="71">
        <f>IFERROR(VLOOKUP(A258,Platted[],2,FALSE),"")</f>
        <v>496</v>
      </c>
      <c r="AN258" s="52"/>
      <c r="AO258" s="52"/>
      <c r="AP258" s="52"/>
      <c r="AQ258" s="52" t="str">
        <f>IFERROR(VLOOKUP(A258,MapGrantsTbl[], 5, FALSE),"")</f>
        <v>1750</v>
      </c>
      <c r="AR258" s="52" t="str">
        <f>IF(L258=AQ258,"Y", IF(LEN(LEFT(AQ258,4))&lt;&gt;4,"","N"))</f>
        <v>N</v>
      </c>
      <c r="AS258" s="52" t="str">
        <f>IFERROR(VLOOKUP(A258,MapGrantsTbl[],3, FALSE),"")</f>
        <v>Surveyed 1/24/1750 by Richard Shipley; Patented in Aug 1753 by Philemon Dorsey for 70 acres; "between a tract of and called Dorsey's Grove and a tract of land called Partnership Beginning at the end of the second course of the said Dorsey's Grove"</v>
      </c>
      <c r="AT258" s="52" t="str">
        <f>IF(AA258=AS258,"Y", IF(LEN(LEFT(AS258,4))&lt;&gt;4,"","N"))</f>
        <v>Y</v>
      </c>
      <c r="AU258" s="52" t="str">
        <f>IFERROR(VLOOKUP(A258,MapGrantsTbl[],5, FALSE),"")</f>
        <v>1750</v>
      </c>
      <c r="AV258" s="52" t="str">
        <f>IF(L258=AU258,"Y", IF(LEN(LEFT(AU258,4))&lt;&gt;4,"","N"))</f>
        <v>N</v>
      </c>
    </row>
    <row r="259" spans="1:48" ht="86.4" x14ac:dyDescent="0.55000000000000004">
      <c r="A259" s="8" t="s">
        <v>10023</v>
      </c>
      <c r="B259" s="47" t="str">
        <f>IFERROR(VLOOKUP(A259,MapGrantsTbl[Short Name], 1, FALSE),IFERROR(VLOOKUP(A259,MapGrantsTbl[Other Map Grant Name],1,FALSE),""))</f>
        <v>EXCHANGE - MACGILL</v>
      </c>
      <c r="C259" s="46" t="s">
        <v>4926</v>
      </c>
      <c r="D259" s="43" t="str">
        <f>IF(ISBLANK(C259),"",IFERROR(RIGHT(C259,LEN(C259)-FIND(",",C259)) &amp; " " &amp; LEFT(C259,1) &amp; LOWER(MID(C259,2, FIND(",",C259)-2)),""))</f>
        <v xml:space="preserve"> Joshua Griffith</v>
      </c>
      <c r="E259" s="85" t="s">
        <v>9999</v>
      </c>
      <c r="F259" s="81" t="str">
        <f>RIGHT(E259,4)</f>
        <v>1763</v>
      </c>
      <c r="G259" s="81" t="str">
        <f>IF(ISBLANK(E259),"",F259&amp;"-"&amp;RIGHT("00" &amp; SUBSTITUTE(LEFT(E259,2),"/",""),2))</f>
        <v>1763-09</v>
      </c>
      <c r="H259" s="6" t="s">
        <v>10011</v>
      </c>
      <c r="I259" s="6" t="str">
        <f>IFERROR(RIGHT(H259,LEN(H259)-FIND(",",H259)) &amp; " " &amp; LEFT(H259,1) &amp; LOWER(MID(H259,2, FIND(",",H259)-2)),"")</f>
        <v xml:space="preserve"> James Macgill</v>
      </c>
      <c r="J259" s="47" t="str">
        <f>H259</f>
        <v>MACGILL, James</v>
      </c>
      <c r="K259" s="46" t="s">
        <v>6297</v>
      </c>
      <c r="L259" s="42" t="str">
        <f>RIGHT(K259,4)</f>
        <v>1765</v>
      </c>
      <c r="M259" s="143" t="str">
        <f>IF(ISBLANK(K259),"",L259&amp;"-"&amp;
IF(LEFT(K259,3)="Feb","02",
IF(LEFT(K259,3)="Mar","03",
IF(LEFT(K259,3)="Apr","04",
IF(LEFT(K259,3)="May","05",
IF(LEFT(K259,3)="Jun","06",
IF(LEFT(K259,3)="Jul","07",
IF(LEFT(K259,3)="Aug","08",
IF(LEFT(K259,3)="Sep","09",
IF(LEFT(K259,3)="Oct","10",
IF(LEFT(K259,3)="Nov","11",
IF(LEFT(K259,3)="Dec","12","01"))))))))))))</f>
        <v>1765-09</v>
      </c>
      <c r="N259" s="34" t="s">
        <v>3961</v>
      </c>
      <c r="O259" s="43" t="s">
        <v>3959</v>
      </c>
      <c r="P259" s="43" t="s">
        <v>136</v>
      </c>
      <c r="Q259" s="43">
        <v>28</v>
      </c>
      <c r="R259" s="46" t="s">
        <v>6711</v>
      </c>
      <c r="S259" s="44"/>
      <c r="T259" s="45" t="str">
        <f>V259</f>
        <v>Exchange - MacGill</v>
      </c>
      <c r="U259" s="44"/>
      <c r="V259" s="35" t="s">
        <v>10024</v>
      </c>
      <c r="W259" s="35" t="s">
        <v>10025</v>
      </c>
      <c r="X259" s="34"/>
      <c r="Y259" s="45" t="str">
        <f>IFERROR(LEFT(J259, FIND(",",J259)-1),"")</f>
        <v>MACGILL</v>
      </c>
      <c r="Z259" s="45"/>
      <c r="AA259" s="45" t="str">
        <f>IF(ISBLANK(E259),"","Surveyed "&amp;E259)  &amp; IF(ISBLANK(C259),"", " by " &amp;TRIM(D259)) &amp; IF(ISBLANK(E259),"","; ") &amp; IF(ISBLANK(K259),"","Patented in " &amp; K259)  &amp; IF(ISBLANK(H259),"", " by " &amp; TRIM(I259)) &amp; IF(ISBLANK(Q259),"",IF(Q259=0,""," for " &amp; Q259 &amp; " acres")) &amp; IF(ISBLANK(S259),""," repatented as " &amp; S259) &amp; IF(ISBLANK(R259),"", "; " &amp; R259) &amp; IF(ISBLANK(X259),"", ".  " &amp; X259&amp;".")</f>
        <v>Surveyed 9/8/1763 by Joshua Griffith; Patented in Sep 1765 by James Macgill for 28 acres; "Beginning at a large stone marked IM on the east side of one of the main drafts of Patuxent River it being the beginning of a tract of land called Deavours (Deavers) Lott", borders along the southern and eastern border of Deaver's Choice</v>
      </c>
      <c r="AB259" s="45" t="str">
        <f>IF(IFERROR(FIND("-",A259),0)=0,SUBSTITUTE(A259,"'",""),SUBSTITUTE(LEFT(A259,FIND("-",A259)-2),"'",""))</f>
        <v>EXCHANGE</v>
      </c>
      <c r="AC259" s="45" t="str">
        <f>SUBSTITUTE(A259,"'","")</f>
        <v>EXCHANGE - MacGill</v>
      </c>
      <c r="AD259" s="52" t="str">
        <f>IFERROR(VLOOKUP(A259,MapGrantsTbl[], 5, FALSE),"")</f>
        <v>1763</v>
      </c>
      <c r="AE259" s="52" t="str">
        <f>IF(L259=AD259,"Y", IF(LEFT(AD259,1)&lt;&gt;"1","","N"))</f>
        <v>N</v>
      </c>
      <c r="AF259" s="52" t="str">
        <f>IFERROR(VLOOKUP(A259,MapGrantsTbl[], 3, FALSE),"")</f>
        <v>Surveyed 9/8/1763 by Joshua Griffith; Patented in Sep 1765 by James Macgill for 28 acres; "Beginning at a large stone marked IM on the east side of one of the main drafts of Patuxent River it being the beginning of a tract of land called Deavours (Deavers) Lott", borders along the southern and eastern border of Deaver's Choice</v>
      </c>
      <c r="AG259" s="52" t="str">
        <f>IF(AA259=AF259,"Y", IF(LEN(LEFT(AF259,4))&lt;&gt;4,"","N"))</f>
        <v>Y</v>
      </c>
      <c r="AH259" s="52" t="s">
        <v>11994</v>
      </c>
      <c r="AI259" s="52" t="s">
        <v>7861</v>
      </c>
      <c r="AJ259" s="52" t="s">
        <v>10000</v>
      </c>
      <c r="AK259" s="52"/>
      <c r="AL259" s="71"/>
      <c r="AM259" s="71">
        <f>IFERROR(VLOOKUP(A259,Platted[],2,FALSE),"")</f>
        <v>619</v>
      </c>
      <c r="AN259" s="52"/>
      <c r="AO259" s="52"/>
      <c r="AP259" s="52"/>
      <c r="AQ259" s="52" t="str">
        <f>IFERROR(VLOOKUP(A259,MapGrantsTbl[], 5, FALSE),"")</f>
        <v>1763</v>
      </c>
      <c r="AR259" s="52" t="str">
        <f>IF(L259=AQ259,"Y", IF(LEN(LEFT(AQ259,4))&lt;&gt;4,"","N"))</f>
        <v>N</v>
      </c>
      <c r="AS259" s="52" t="str">
        <f>IFERROR(VLOOKUP(A259,MapGrantsTbl[],3, FALSE),"")</f>
        <v>Surveyed 9/8/1763 by Joshua Griffith; Patented in Sep 1765 by James Macgill for 28 acres; "Beginning at a large stone marked IM on the east side of one of the main drafts of Patuxent River it being the beginning of a tract of land called Deavours (Deavers) Lott", borders along the southern and eastern border of Deaver's Choice</v>
      </c>
      <c r="AT259" s="52" t="str">
        <f>IF(AA259=AS259,"Y", IF(LEN(LEFT(AS259,4))&lt;&gt;4,"","N"))</f>
        <v>Y</v>
      </c>
      <c r="AU259" s="52" t="str">
        <f>IFERROR(VLOOKUP(A259,MapGrantsTbl[],5, FALSE),"")</f>
        <v>1763</v>
      </c>
      <c r="AV259" s="52" t="str">
        <f>IF(L259=AU259,"Y", IF(LEN(LEFT(AU259,4))&lt;&gt;4,"","N"))</f>
        <v>N</v>
      </c>
    </row>
    <row r="260" spans="1:48" ht="86.4" x14ac:dyDescent="0.55000000000000004">
      <c r="A260" s="43" t="s">
        <v>4881</v>
      </c>
      <c r="B260" s="13" t="str">
        <f>IFERROR(VLOOKUP(A260,MapGrantsTbl[Short Name], 1, FALSE),IFERROR(VLOOKUP(A260,MapGrantsTbl[Other Map Grant Name],1,FALSE),""))</f>
        <v>FAR ENOUGH</v>
      </c>
      <c r="C260" s="13" t="s">
        <v>4105</v>
      </c>
      <c r="D260" s="10" t="str">
        <f>IF(ISBLANK(C260),"",IFERROR(RIGHT(C260,LEN(C260)-FIND(",",C260)) &amp; " " &amp; LEFT(C260,1) &amp; LOWER(MID(C260,2, FIND(",",C260)-2)),""))</f>
        <v xml:space="preserve"> Henry Ridgely</v>
      </c>
      <c r="E260" s="85" t="s">
        <v>10952</v>
      </c>
      <c r="F260" s="83" t="str">
        <f>RIGHT(E260,4)</f>
        <v>1729</v>
      </c>
      <c r="G260" s="83" t="str">
        <f>IF(ISBLANK(E260),"",F260&amp;"-"&amp;RIGHT("00" &amp; SUBSTITUTE(LEFT(E260,2),"/",""),2))</f>
        <v>1729-12</v>
      </c>
      <c r="H260" s="13" t="s">
        <v>4882</v>
      </c>
      <c r="I260" s="13" t="str">
        <f>IFERROR(RIGHT(H260,LEN(H260)-FIND(",",H260)) &amp; " " &amp; LEFT(H260,1) &amp; LOWER(MID(H260,2, FIND(",",H260)-2)),"")</f>
        <v xml:space="preserve"> William Hankes</v>
      </c>
      <c r="J260" s="29" t="str">
        <f>H260</f>
        <v>HANKES, William</v>
      </c>
      <c r="K260" s="13" t="s">
        <v>3781</v>
      </c>
      <c r="L260" s="15" t="str">
        <f>RIGHT(K260,4)</f>
        <v>1734</v>
      </c>
      <c r="M260" s="147" t="str">
        <f>IF(ISBLANK(K260),"",L260&amp;"-"&amp;
IF(LEFT(K260,3)="Feb","02",
IF(LEFT(K260,3)="Mar","03",
IF(LEFT(K260,3)="Apr","04",
IF(LEFT(K260,3)="May","05",
IF(LEFT(K260,3)="Jun","06",
IF(LEFT(K260,3)="Jul","07",
IF(LEFT(K260,3)="Aug","08",
IF(LEFT(K260,3)="Sep","09",
IF(LEFT(K260,3)="Oct","10",
IF(LEFT(K260,3)="Nov","11",
IF(LEFT(K260,3)="Dec","12","01"))))))))))))</f>
        <v>1734-06</v>
      </c>
      <c r="N260" s="34" t="s">
        <v>3961</v>
      </c>
      <c r="O260" s="10" t="s">
        <v>3959</v>
      </c>
      <c r="P260" s="10" t="s">
        <v>136</v>
      </c>
      <c r="Q260" s="8">
        <v>100</v>
      </c>
      <c r="R260" s="13" t="s">
        <v>4889</v>
      </c>
      <c r="S260" s="34" t="s">
        <v>6427</v>
      </c>
      <c r="T260" s="26" t="str">
        <f>V260</f>
        <v>Far Enough</v>
      </c>
      <c r="U260" s="26"/>
      <c r="V260" s="35" t="s">
        <v>4883</v>
      </c>
      <c r="W260" s="35" t="s">
        <v>10951</v>
      </c>
      <c r="X260" s="34"/>
      <c r="Y260" s="25" t="str">
        <f>IFERROR(LEFT(J260, FIND(",",J260)-1),"")</f>
        <v>HANKES</v>
      </c>
      <c r="Z260" s="25"/>
      <c r="AA260" s="24" t="str">
        <f>IF(ISBLANK(E260),"","Surveyed "&amp;E260)  &amp; IF(ISBLANK(C260),"", " by " &amp;TRIM(D260)) &amp; IF(ISBLANK(E260),"","; ") &amp; IF(ISBLANK(K260),"","Patented in " &amp; K260)  &amp; IF(ISBLANK(H260),"", " by " &amp; TRIM(I260)) &amp; IF(ISBLANK(Q260),"",IF(Q260=0,""," for " &amp; Q260 &amp; " acres")) &amp; IF(ISBLANK(S260),""," repatented as " &amp; S260) &amp; IF(ISBLANK(R260),"", "; " &amp; R260) &amp; IF(ISBLANK(X260),"", ".  " &amp; X260&amp;".")</f>
        <v>Surveyed 12/11/1729 by Henry Ridgely; Patented in Jun 1734 by William Hankes for 100 acres repatented as Brown's Enlargement; in the great fork of the Patuxent River, starting "about 40 yards to the northwards of a branch called Howards Branch leading into the North Branch or Snowdens River"</v>
      </c>
      <c r="AB260" s="52" t="str">
        <f>IF(IFERROR(FIND("-",A260),0)=0,SUBSTITUTE(A260,"'",""),SUBSTITUTE(LEFT(A260,FIND("-",A260)-2),"'",""))</f>
        <v>FAR ENOUGH</v>
      </c>
      <c r="AC260" s="55" t="str">
        <f>SUBSTITUTE(A260,"'","")</f>
        <v>FAR ENOUGH</v>
      </c>
      <c r="AD260" s="52" t="str">
        <f>IFERROR(VLOOKUP(A260,MapGrantsTbl[], 5, FALSE),"")</f>
        <v>1729</v>
      </c>
      <c r="AE260" s="52" t="str">
        <f>IF(L260=AD260,"Y", IF(LEFT(AD260,1)&lt;&gt;"1","","N"))</f>
        <v>N</v>
      </c>
      <c r="AF260" s="52" t="str">
        <f>IFERROR(VLOOKUP(A260,MapGrantsTbl[], 3, FALSE),"")</f>
        <v>Surveyed 12/11/1729 by Henry Ridgely; Patented in Jun 1734 by William Hankes for 100 acres repatented as Brown's Enlargement; in the great fork of the Patuxent River, starting "about 40 yards to the northwards of a branch called Howards Branch leading into the North Branch or Snowdens River"</v>
      </c>
      <c r="AG260" s="52" t="str">
        <f>IF(AA260=AF260,"Y", IF(LEN(LEFT(AF260,4))&lt;&gt;4,"","N"))</f>
        <v>Y</v>
      </c>
      <c r="AH260" s="52" t="s">
        <v>396</v>
      </c>
      <c r="AI260" s="52"/>
      <c r="AJ260" s="71"/>
      <c r="AK260" s="71"/>
      <c r="AL260" s="71"/>
      <c r="AM260" s="71">
        <f>IFERROR(VLOOKUP(A260,Platted[],2,FALSE),"")</f>
        <v>456</v>
      </c>
      <c r="AN260" s="52"/>
      <c r="AO260" s="52"/>
      <c r="AP260" s="52"/>
      <c r="AQ260" s="52" t="str">
        <f>IFERROR(VLOOKUP(A260,MapGrantsTbl[], 5, FALSE),"")</f>
        <v>1729</v>
      </c>
      <c r="AR260" s="52" t="str">
        <f>IF(L260=AQ260,"Y", IF(LEN(LEFT(AQ260,4))&lt;&gt;4,"","N"))</f>
        <v>N</v>
      </c>
      <c r="AS260" s="52" t="str">
        <f>IFERROR(VLOOKUP(A260,MapGrantsTbl[],3, FALSE),"")</f>
        <v>Surveyed 12/11/1729 by Henry Ridgely; Patented in Jun 1734 by William Hankes for 100 acres repatented as Brown's Enlargement; in the great fork of the Patuxent River, starting "about 40 yards to the northwards of a branch called Howards Branch leading into the North Branch or Snowdens River"</v>
      </c>
      <c r="AT260" s="52" t="str">
        <f>IF(AA260=AS260,"Y", IF(LEN(LEFT(AS260,4))&lt;&gt;4,"","N"))</f>
        <v>Y</v>
      </c>
      <c r="AU260" s="52" t="str">
        <f>IFERROR(VLOOKUP(A260,MapGrantsTbl[],5, FALSE),"")</f>
        <v>1729</v>
      </c>
      <c r="AV260" s="52" t="str">
        <f>IF(L260=AU260,"Y", IF(LEN(LEFT(AU260,4))&lt;&gt;4,"","N"))</f>
        <v>N</v>
      </c>
    </row>
    <row r="261" spans="1:48" ht="72" x14ac:dyDescent="0.55000000000000004">
      <c r="A261" s="43" t="s">
        <v>7182</v>
      </c>
      <c r="B261" s="47" t="str">
        <f>IFERROR(VLOOKUP(A261,MapGrantsTbl[Short Name], 1, FALSE),IFERROR(VLOOKUP(A261,MapGrantsTbl[Other Map Grant Name],1,FALSE),""))</f>
        <v/>
      </c>
      <c r="C261" s="46" t="s">
        <v>4919</v>
      </c>
      <c r="D261" s="43" t="str">
        <f>IF(ISBLANK(C261),"",IFERROR(RIGHT(C261,LEN(C261)-FIND(",",C261)) &amp; " " &amp; LEFT(C261,1) &amp; LOWER(MID(C261,2, FIND(",",C261)-2)),""))</f>
        <v xml:space="preserve"> Richard Shipley</v>
      </c>
      <c r="E261" s="85" t="s">
        <v>12550</v>
      </c>
      <c r="F261" s="81" t="str">
        <f>RIGHT(E261,4)</f>
        <v>1753</v>
      </c>
      <c r="G261" s="81" t="str">
        <f>IF(ISBLANK(E261),"",F261&amp;"-"&amp;RIGHT("00" &amp; SUBSTITUTE(LEFT(E261,2),"/",""),2))</f>
        <v>1753-04</v>
      </c>
      <c r="H261" s="46" t="s">
        <v>3562</v>
      </c>
      <c r="I261" s="46" t="str">
        <f>IFERROR(RIGHT(H261,LEN(H261)-FIND(",",H261)) &amp; " " &amp; LEFT(H261,1) &amp; LOWER(MID(H261,2, FIND(",",H261)-2)),"")</f>
        <v xml:space="preserve"> Henry  Griffith</v>
      </c>
      <c r="J261" s="47" t="str">
        <f>H261</f>
        <v xml:space="preserve">GRIFFITH, Henry </v>
      </c>
      <c r="K261" s="46" t="s">
        <v>7183</v>
      </c>
      <c r="L261" s="42" t="str">
        <f>RIGHT(K261,4)</f>
        <v>1756</v>
      </c>
      <c r="M261" s="143" t="str">
        <f>IF(ISBLANK(K261),"",L261&amp;"-"&amp;
IF(LEFT(K261,3)="Feb","02",
IF(LEFT(K261,3)="Mar","03",
IF(LEFT(K261,3)="Apr","04",
IF(LEFT(K261,3)="May","05",
IF(LEFT(K261,3)="Jun","06",
IF(LEFT(K261,3)="Jul","07",
IF(LEFT(K261,3)="Aug","08",
IF(LEFT(K261,3)="Sep","09",
IF(LEFT(K261,3)="Oct","10",
IF(LEFT(K261,3)="Nov","11",
IF(LEFT(K261,3)="Dec","12","01"))))))))))))</f>
        <v>1756-05</v>
      </c>
      <c r="N261" s="44" t="s">
        <v>6530</v>
      </c>
      <c r="O261" s="8" t="s">
        <v>6530</v>
      </c>
      <c r="P261" s="8" t="s">
        <v>3970</v>
      </c>
      <c r="Q261" s="8">
        <v>1466</v>
      </c>
      <c r="R261" s="46" t="s">
        <v>7184</v>
      </c>
      <c r="S261" s="44"/>
      <c r="T261" s="45" t="str">
        <f>V261</f>
        <v>Favor And Ease</v>
      </c>
      <c r="U261" s="44" t="s">
        <v>7185</v>
      </c>
      <c r="V261" s="35" t="s">
        <v>7186</v>
      </c>
      <c r="W261" s="35" t="s">
        <v>8808</v>
      </c>
      <c r="X261" s="34"/>
      <c r="Y261" s="45" t="str">
        <f>IFERROR(LEFT(J261, FIND(",",J261)-1),"")</f>
        <v>GRIFFITH</v>
      </c>
      <c r="Z261" s="45"/>
      <c r="AA261" s="45" t="str">
        <f>IF(ISBLANK(E261),"","Surveyed "&amp;E261)  &amp; IF(ISBLANK(C261),"", " by " &amp;TRIM(D261)) &amp; IF(ISBLANK(E261),"","; ") &amp; IF(ISBLANK(K261),"","Patented in " &amp; K261)  &amp; IF(ISBLANK(H261),"", " by " &amp; TRIM(I261)) &amp; IF(ISBLANK(Q261),"",IF(Q261=0,""," for " &amp; Q261 &amp; " acres")) &amp; IF(ISBLANK(S261),""," repatented as " &amp; S261) &amp; IF(ISBLANK(R261),"", "; " &amp; R261) &amp; IF(ISBLANK(X261),"", ".  " &amp; X261&amp;".")</f>
        <v>Surveyed 4/12/1753 by Richard Shipley; Patented in May 1756 by Henry Griffith for 1466 acres; Resurvey of Discovery lying partly in Frederick county and partly in Baltimore county adjoining Garrison's Choice, Shiver's Integrity, Parr's Range, and Buck Bottom</v>
      </c>
      <c r="AB261" s="45" t="str">
        <f>IF(IFERROR(FIND("-",A261),0)=0,SUBSTITUTE(A261,"'",""),SUBSTITUTE(LEFT(A261,FIND("-",A261)-2),"'",""))</f>
        <v>FAVOR AND EASE</v>
      </c>
      <c r="AC261" s="45" t="str">
        <f>SUBSTITUTE(A261,"'","")</f>
        <v>FAVOR AND EASE</v>
      </c>
      <c r="AD261" s="45" t="str">
        <f>IFERROR(VLOOKUP(A261,MapGrantsTbl[], 5, FALSE),"")</f>
        <v/>
      </c>
      <c r="AE261" s="45" t="str">
        <f>IF(L261=AD261,"Y", IF(LEFT(AD261,1)&lt;&gt;"1","","N"))</f>
        <v/>
      </c>
      <c r="AF261" s="45" t="str">
        <f>IFERROR(VLOOKUP(A261,MapGrantsTbl[], 3, FALSE),"")</f>
        <v/>
      </c>
      <c r="AG261" s="45" t="str">
        <f>IF(AA261=AF261,"Y", IF(LEN(LEFT(AF261,4))&lt;&gt;4,"","N"))</f>
        <v/>
      </c>
      <c r="AH261" s="45"/>
      <c r="AI261" s="33" t="s">
        <v>7845</v>
      </c>
      <c r="AJ261" s="52" t="s">
        <v>8809</v>
      </c>
      <c r="AK261" s="52"/>
      <c r="AL261" s="71"/>
      <c r="AM261" s="71" t="str">
        <f>IFERROR(VLOOKUP(A261,Platted[],2,FALSE),"")</f>
        <v/>
      </c>
      <c r="AN261" s="52"/>
      <c r="AO261" s="52"/>
      <c r="AP261" s="52"/>
      <c r="AQ261" s="52" t="str">
        <f>IFERROR(VLOOKUP(A261,MapGrantsTbl[], 5, FALSE),"")</f>
        <v/>
      </c>
      <c r="AR261" s="52" t="str">
        <f>IF(L261=AQ261,"Y", IF(LEN(LEFT(AQ261,4))&lt;&gt;4,"","N"))</f>
        <v/>
      </c>
      <c r="AS261" s="52" t="str">
        <f>IFERROR(VLOOKUP(A261,MapGrantsTbl[],3, FALSE),"")</f>
        <v/>
      </c>
      <c r="AT261" s="52" t="str">
        <f>IF(AA261=AS261,"Y", IF(LEN(LEFT(AS261,4))&lt;&gt;4,"","N"))</f>
        <v/>
      </c>
      <c r="AU261" s="52" t="str">
        <f>IFERROR(VLOOKUP(A261,MapGrantsTbl[],5, FALSE),"")</f>
        <v/>
      </c>
      <c r="AV261" s="52" t="str">
        <f>IF(L261=AU261,"Y", IF(LEN(LEFT(AU261,4))&lt;&gt;4,"","N"))</f>
        <v/>
      </c>
    </row>
    <row r="262" spans="1:48" ht="72" x14ac:dyDescent="0.55000000000000004">
      <c r="A262" s="10" t="s">
        <v>4598</v>
      </c>
      <c r="B262" s="13" t="str">
        <f>IFERROR(VLOOKUP(A262,MapGrantsTbl[Short Name], 1, FALSE),IFERROR(VLOOKUP(A262,MapGrantsTbl[Other Map Grant Name],1,FALSE),""))</f>
        <v>FELICITY</v>
      </c>
      <c r="C262" s="13" t="s">
        <v>4917</v>
      </c>
      <c r="D262" s="10" t="str">
        <f>IF(ISBLANK(C262),"",IFERROR(RIGHT(C262,LEN(C262)-FIND(",",C262)) &amp; " " &amp; LEFT(C262,1) &amp; LOWER(MID(C262,2, FIND(",",C262)-2)),""))</f>
        <v xml:space="preserve"> Vachel Stevens</v>
      </c>
      <c r="E262" s="85" t="s">
        <v>9994</v>
      </c>
      <c r="F262" s="81" t="str">
        <f>RIGHT(E262,4)</f>
        <v>1785</v>
      </c>
      <c r="G262" s="81" t="str">
        <f>IF(ISBLANK(E262),"",F262&amp;"-"&amp;RIGHT("00" &amp; SUBSTITUTE(LEFT(E262,2),"/",""),2))</f>
        <v>1785-02</v>
      </c>
      <c r="H262" s="13" t="s">
        <v>4599</v>
      </c>
      <c r="I262" s="13" t="str">
        <f>IFERROR(RIGHT(H262,LEN(H262)-FIND(",",H262)) &amp; " " &amp; LEFT(H262,1) &amp; LOWER(MID(H262,2, FIND(",",H262)-2)),"")</f>
        <v xml:space="preserve"> John Sterrett</v>
      </c>
      <c r="J262" s="13" t="str">
        <f>H262</f>
        <v>STERRETT, John</v>
      </c>
      <c r="K262" s="6" t="s">
        <v>9995</v>
      </c>
      <c r="L262" s="15" t="str">
        <f>RIGHT(K262,4)</f>
        <v>1795</v>
      </c>
      <c r="M262" s="147" t="str">
        <f>IF(ISBLANK(K262),"",L262&amp;"-"&amp;
IF(LEFT(K262,3)="Feb","02",
IF(LEFT(K262,3)="Mar","03",
IF(LEFT(K262,3)="Apr","04",
IF(LEFT(K262,3)="May","05",
IF(LEFT(K262,3)="Jun","06",
IF(LEFT(K262,3)="Jul","07",
IF(LEFT(K262,3)="Aug","08",
IF(LEFT(K262,3)="Sep","09",
IF(LEFT(K262,3)="Oct","10",
IF(LEFT(K262,3)="Nov","11",
IF(LEFT(K262,3)="Dec","12","01"))))))))))))</f>
        <v>1795-03</v>
      </c>
      <c r="N262" s="34" t="s">
        <v>3961</v>
      </c>
      <c r="O262" s="10" t="s">
        <v>3959</v>
      </c>
      <c r="P262" s="10" t="s">
        <v>3970</v>
      </c>
      <c r="Q262" s="8">
        <v>1696.5</v>
      </c>
      <c r="R262" s="6" t="s">
        <v>5933</v>
      </c>
      <c r="S262" s="34" t="s">
        <v>10464</v>
      </c>
      <c r="T262" s="34" t="s">
        <v>8843</v>
      </c>
      <c r="U262" s="26"/>
      <c r="V262" s="16" t="s">
        <v>4600</v>
      </c>
      <c r="W262" s="35" t="s">
        <v>9996</v>
      </c>
      <c r="X262" s="34"/>
      <c r="Y262" s="25" t="str">
        <f>IFERROR(LEFT(J262, FIND(",",J262)-1),"")</f>
        <v>STERRETT</v>
      </c>
      <c r="Z262" s="25"/>
      <c r="AA262" s="24" t="str">
        <f>IF(ISBLANK(E262),"","Surveyed "&amp;E262)  &amp; IF(ISBLANK(C262),"", " by " &amp;TRIM(D262)) &amp; IF(ISBLANK(E262),"","; ") &amp; IF(ISBLANK(K262),"","Patented in " &amp; K262)  &amp; IF(ISBLANK(H262),"", " by " &amp; TRIM(I262)) &amp; IF(ISBLANK(Q262),"",IF(Q262=0,""," for " &amp; Q262 &amp; " acres")) &amp; IF(ISBLANK(S262),""," repatented as " &amp; S262) &amp; IF(ISBLANK(R262),"", "; " &amp; R262) &amp; IF(ISBLANK(X262),"", ".  " &amp; X262&amp;".")</f>
        <v>Surveyed 2/26/1785 by Vachel Stevens; Patented in Mar 1795 by John Sterrett for 1696.5 acres repatented as Hazelwood; Resurvey of parts of Steven's Forrest, Whitacre's Chance, Cash Upon Cash, Triangle, and Brown's The Addition formerly belonging to Mathias Hammond</v>
      </c>
      <c r="AB262" s="52" t="str">
        <f>IF(IFERROR(FIND("-",A262),0)=0,SUBSTITUTE(A262,"'",""),SUBSTITUTE(LEFT(A262,FIND("-",A262)-2),"'",""))</f>
        <v>FELICITY</v>
      </c>
      <c r="AC262" s="55" t="str">
        <f>SUBSTITUTE(A262,"'","")</f>
        <v>FELICITY</v>
      </c>
      <c r="AD262" s="52" t="str">
        <f>IFERROR(VLOOKUP(A262,MapGrantsTbl[], 5, FALSE),"")</f>
        <v>1785</v>
      </c>
      <c r="AE262" s="52" t="str">
        <f>IF(L262=AD262,"Y", IF(LEFT(AD262,1)&lt;&gt;"1","","N"))</f>
        <v>N</v>
      </c>
      <c r="AF262" s="52" t="str">
        <f>IFERROR(VLOOKUP(A262,MapGrantsTbl[], 3, FALSE),"")</f>
        <v>Surveyed 2/26/1785 by Vachel Stevens; Patented in Mar 1795 by John Sterrett for 1696.5 acres repatented as Hazelwood; Resurvey of parts of Steven's Forrest, Whitacre's Chance, Cash Upon Cash, Triangle, and Brown's The Addition formerly belonging to Mathias Hammond</v>
      </c>
      <c r="AG262" s="52" t="str">
        <f>IF(AA262=AF262,"Y", IF(LEN(LEFT(AF262,4))&lt;&gt;4,"","N"))</f>
        <v>Y</v>
      </c>
      <c r="AH262" s="52" t="s">
        <v>11993</v>
      </c>
      <c r="AI262" s="52" t="s">
        <v>7820</v>
      </c>
      <c r="AJ262" s="71" t="s">
        <v>9030</v>
      </c>
      <c r="AK262" s="71"/>
      <c r="AL262" s="71">
        <v>0</v>
      </c>
      <c r="AM262" s="71">
        <f>IFERROR(VLOOKUP(A262,Platted[],2,FALSE),"")</f>
        <v>23</v>
      </c>
      <c r="AN262" s="52"/>
      <c r="AO262" s="52"/>
      <c r="AP262" s="52"/>
      <c r="AQ262" s="52" t="str">
        <f>IFERROR(VLOOKUP(A262,MapGrantsTbl[], 5, FALSE),"")</f>
        <v>1785</v>
      </c>
      <c r="AR262" s="52" t="str">
        <f>IF(L262=AQ262,"Y", IF(LEN(LEFT(AQ262,4))&lt;&gt;4,"","N"))</f>
        <v>N</v>
      </c>
      <c r="AS262" s="52" t="str">
        <f>IFERROR(VLOOKUP(A262,MapGrantsTbl[],3, FALSE),"")</f>
        <v>Surveyed 2/26/1785 by Vachel Stevens; Patented in Mar 1795 by John Sterrett for 1696.5 acres repatented as Hazelwood; Resurvey of parts of Steven's Forrest, Whitacre's Chance, Cash Upon Cash, Triangle, and Brown's The Addition formerly belonging to Mathias Hammond</v>
      </c>
      <c r="AT262" s="52" t="str">
        <f>IF(AA262=AS262,"Y", IF(LEN(LEFT(AS262,4))&lt;&gt;4,"","N"))</f>
        <v>Y</v>
      </c>
      <c r="AU262" s="52" t="str">
        <f>IFERROR(VLOOKUP(A262,MapGrantsTbl[],5, FALSE),"")</f>
        <v>1785</v>
      </c>
      <c r="AV262" s="52" t="str">
        <f>IF(L262=AU262,"Y", IF(LEN(LEFT(AU262,4))&lt;&gt;4,"","N"))</f>
        <v>N</v>
      </c>
    </row>
    <row r="263" spans="1:48" ht="57.6" x14ac:dyDescent="0.55000000000000004">
      <c r="A263" s="6" t="s">
        <v>3861</v>
      </c>
      <c r="B263" s="6" t="str">
        <f>IFERROR(VLOOKUP(A263,MapGrantsTbl[Short Name], 1, FALSE),IFERROR(VLOOKUP(A263,MapGrantsTbl[Other Map Grant Name],1,FALSE),""))</f>
        <v>FERRY BRIDGE</v>
      </c>
      <c r="C263" s="6" t="s">
        <v>5622</v>
      </c>
      <c r="D263" s="8" t="str">
        <f>IF(ISBLANK(C263),"",IFERROR(RIGHT(C263,LEN(C263)-FIND(",",C263)) &amp; " " &amp; LEFT(C263,1) &amp; LOWER(MID(C263,2, FIND(",",C263)-2)),""))</f>
        <v xml:space="preserve"> John Dorsey</v>
      </c>
      <c r="E263" s="85" t="s">
        <v>10266</v>
      </c>
      <c r="F263" s="81" t="str">
        <f>RIGHT(E263,4)</f>
        <v>1725</v>
      </c>
      <c r="G263" s="81" t="str">
        <f>IF(ISBLANK(E263),"",F263&amp;"-"&amp;RIGHT("00" &amp; SUBSTITUTE(LEFT(E263,2),"/",""),2))</f>
        <v>1725-06</v>
      </c>
      <c r="H263" s="6" t="s">
        <v>3603</v>
      </c>
      <c r="I263" s="6" t="str">
        <f>IFERROR(RIGHT(H263,LEN(H263)-FIND(",",H263)) &amp; " " &amp; LEFT(H263,1) &amp; LOWER(MID(H263,2, FIND(",",H263)-2)),"")</f>
        <v xml:space="preserve"> Thomas  Wainwright</v>
      </c>
      <c r="J263" s="6" t="str">
        <f>H263</f>
        <v xml:space="preserve">WAINWRIGHT, Thomas </v>
      </c>
      <c r="K263" s="6" t="s">
        <v>5181</v>
      </c>
      <c r="L263" s="8" t="str">
        <f>RIGHT(K263,4)</f>
        <v>1728</v>
      </c>
      <c r="M263" s="146" t="str">
        <f>IF(ISBLANK(K263),"",L263&amp;"-"&amp;
IF(LEFT(K263,3)="Feb","02",
IF(LEFT(K263,3)="Mar","03",
IF(LEFT(K263,3)="Apr","04",
IF(LEFT(K263,3)="May","05",
IF(LEFT(K263,3)="Jun","06",
IF(LEFT(K263,3)="Jul","07",
IF(LEFT(K263,3)="Aug","08",
IF(LEFT(K263,3)="Sep","09",
IF(LEFT(K263,3)="Oct","10",
IF(LEFT(K263,3)="Nov","11",
IF(LEFT(K263,3)="Dec","12","01"))))))))))))</f>
        <v>1728-03</v>
      </c>
      <c r="N263" s="34" t="s">
        <v>5668</v>
      </c>
      <c r="O263" s="8" t="s">
        <v>3959</v>
      </c>
      <c r="P263" s="8" t="s">
        <v>136</v>
      </c>
      <c r="Q263" s="8">
        <v>224</v>
      </c>
      <c r="R263" s="6" t="s">
        <v>5854</v>
      </c>
      <c r="S263" s="34" t="s">
        <v>11939</v>
      </c>
      <c r="T263" s="34" t="str">
        <f>V263</f>
        <v>Ferry Bridge</v>
      </c>
      <c r="U263" s="34"/>
      <c r="V263" s="35" t="s">
        <v>4250</v>
      </c>
      <c r="W263" s="35" t="s">
        <v>10265</v>
      </c>
      <c r="X263" s="34"/>
      <c r="Y263" s="26" t="str">
        <f>IFERROR(LEFT(J263, FIND(",",J263)-1),"")</f>
        <v>WAINWRIGHT</v>
      </c>
      <c r="Z263" s="24" t="s">
        <v>4501</v>
      </c>
      <c r="AA263" s="24" t="str">
        <f>IF(ISBLANK(E263),"","Surveyed "&amp;E263)  &amp; IF(ISBLANK(C263),"", " by " &amp;TRIM(D263)) &amp; IF(ISBLANK(E263),"","; ") &amp; IF(ISBLANK(K263),"","Patented in " &amp; K263)  &amp; IF(ISBLANK(H263),"", " by " &amp; TRIM(I263)) &amp; IF(ISBLANK(Q263),"",IF(Q263=0,""," for " &amp; Q263 &amp; " acres")) &amp; IF(ISBLANK(S263),""," repatented as " &amp; S263) &amp; IF(ISBLANK(R263),"", "; " &amp; R263) &amp; IF(ISBLANK(X263),"", ".  " &amp; X263&amp;".")</f>
        <v>Surveyed 6/11/1725 by John Dorsey; Patented in Mar 1728 by Thomas Wainwright for 224 acres repatented as Gaither's Adventure; in Baltimore County "on the west side of Patapsco falls"</v>
      </c>
      <c r="AB263" s="52" t="str">
        <f>IF(IFERROR(FIND("-",A263),0)=0,SUBSTITUTE(A263,"'",""),SUBSTITUTE(LEFT(A263,FIND("-",A263)-2),"'",""))</f>
        <v>FERRY BRIDGE</v>
      </c>
      <c r="AC263" s="55" t="str">
        <f>SUBSTITUTE(A263,"'","")</f>
        <v>FERRY BRIDGE</v>
      </c>
      <c r="AD263" s="52" t="str">
        <f>IFERROR(VLOOKUP(A263,MapGrantsTbl[], 5, FALSE),"")</f>
        <v>1725</v>
      </c>
      <c r="AE263" s="52" t="str">
        <f>IF(L263=AD263,"Y", IF(LEFT(AD263,1)&lt;&gt;"1","","N"))</f>
        <v>N</v>
      </c>
      <c r="AF263" s="52" t="str">
        <f>IFERROR(VLOOKUP(A263,MapGrantsTbl[], 3, FALSE),"")</f>
        <v>Surveyed 6/11/1725 by John Dorsey; Patented in Mar 1728 by Thomas Wainwright for 224 acres repatented as Gaither's Adventure; in Baltimore County "on the west side of Patapsco falls"</v>
      </c>
      <c r="AG263" s="52" t="str">
        <f>IF(AA263=AF263,"Y", IF(LEN(LEFT(AF263,4))&lt;&gt;4,"","N"))</f>
        <v>Y</v>
      </c>
      <c r="AH263" s="52" t="s">
        <v>11989</v>
      </c>
      <c r="AI263" s="52"/>
      <c r="AJ263" s="71"/>
      <c r="AK263" s="71"/>
      <c r="AL263" s="71"/>
      <c r="AM263" s="71">
        <f>IFERROR(VLOOKUP(A263,Platted[],2,FALSE),"")</f>
        <v>293</v>
      </c>
      <c r="AN263" s="52"/>
      <c r="AO263" s="52"/>
      <c r="AP263" s="52"/>
      <c r="AQ263" s="52" t="str">
        <f>IFERROR(VLOOKUP(A263,MapGrantsTbl[], 5, FALSE),"")</f>
        <v>1725</v>
      </c>
      <c r="AR263" s="52" t="str">
        <f>IF(L263=AQ263,"Y", IF(LEN(LEFT(AQ263,4))&lt;&gt;4,"","N"))</f>
        <v>N</v>
      </c>
      <c r="AS263" s="52" t="str">
        <f>IFERROR(VLOOKUP(A263,MapGrantsTbl[],3, FALSE),"")</f>
        <v>Surveyed 6/11/1725 by John Dorsey; Patented in Mar 1728 by Thomas Wainwright for 224 acres repatented as Gaither's Adventure; in Baltimore County "on the west side of Patapsco falls"</v>
      </c>
      <c r="AT263" s="52" t="str">
        <f>IF(AA263=AS263,"Y", IF(LEN(LEFT(AS263,4))&lt;&gt;4,"","N"))</f>
        <v>Y</v>
      </c>
      <c r="AU263" s="52" t="str">
        <f>IFERROR(VLOOKUP(A263,MapGrantsTbl[],5, FALSE),"")</f>
        <v>1725</v>
      </c>
      <c r="AV263" s="52" t="str">
        <f>IF(L263=AU263,"Y", IF(LEN(LEFT(AU263,4))&lt;&gt;4,"","N"))</f>
        <v>N</v>
      </c>
    </row>
    <row r="264" spans="1:48" ht="57.6" x14ac:dyDescent="0.55000000000000004">
      <c r="A264" s="8" t="s">
        <v>7766</v>
      </c>
      <c r="B264" s="6" t="str">
        <f>IFERROR(VLOOKUP(A264,MapGrantsTbl[Short Name], 1, FALSE),IFERROR(VLOOKUP(A264,MapGrantsTbl[Other Map Grant Name],1,FALSE),""))</f>
        <v>FIND IT IF YOU CAN - MANSELL</v>
      </c>
      <c r="C264" s="6" t="s">
        <v>4919</v>
      </c>
      <c r="D264" s="8" t="str">
        <f>IF(ISBLANK(C264),"",IFERROR(RIGHT(C264,LEN(C264)-FIND(",",C264)) &amp; " " &amp; LEFT(C264,1) &amp; LOWER(MID(C264,2, FIND(",",C264)-2)),""))</f>
        <v xml:space="preserve"> Richard Shipley</v>
      </c>
      <c r="E264" s="85" t="s">
        <v>4620</v>
      </c>
      <c r="F264" s="81" t="str">
        <f>RIGHT(E264,4)</f>
        <v>1756</v>
      </c>
      <c r="G264" s="81" t="str">
        <f>IF(ISBLANK(E264),"",F264&amp;"-"&amp;RIGHT("00" &amp; SUBSTITUTE(LEFT(E264,2),"/",""),2))</f>
        <v>1756-11</v>
      </c>
      <c r="H264" s="6" t="s">
        <v>3546</v>
      </c>
      <c r="I264" s="6" t="str">
        <f>IFERROR(RIGHT(H264,LEN(H264)-FIND(",",H264)) &amp; " " &amp; LEFT(H264,1) &amp; LOWER(MID(H264,2, FIND(",",H264)-2)),"")</f>
        <v xml:space="preserve"> Samuel  Mansell</v>
      </c>
      <c r="J264" s="6" t="str">
        <f>H264</f>
        <v xml:space="preserve">MANSELL, Samuel </v>
      </c>
      <c r="K264" s="6" t="s">
        <v>4836</v>
      </c>
      <c r="L264" s="8" t="str">
        <f>RIGHT(K264,4)</f>
        <v>1756</v>
      </c>
      <c r="M264" s="146" t="str">
        <f>IF(ISBLANK(K264),"",L264&amp;"-"&amp;
IF(LEFT(K264,3)="Feb","02",
IF(LEFT(K264,3)="Mar","03",
IF(LEFT(K264,3)="Apr","04",
IF(LEFT(K264,3)="May","05",
IF(LEFT(K264,3)="Jun","06",
IF(LEFT(K264,3)="Jul","07",
IF(LEFT(K264,3)="Aug","08",
IF(LEFT(K264,3)="Sep","09",
IF(LEFT(K264,3)="Oct","10",
IF(LEFT(K264,3)="Nov","11",
IF(LEFT(K264,3)="Dec","12","01"))))))))))))</f>
        <v>1756-11</v>
      </c>
      <c r="N264" s="34" t="s">
        <v>3961</v>
      </c>
      <c r="O264" s="8" t="s">
        <v>3959</v>
      </c>
      <c r="P264" s="8" t="s">
        <v>136</v>
      </c>
      <c r="Q264" s="8">
        <v>5</v>
      </c>
      <c r="R264" s="6" t="s">
        <v>5066</v>
      </c>
      <c r="S264" s="34" t="s">
        <v>5064</v>
      </c>
      <c r="T264" s="34" t="s">
        <v>7788</v>
      </c>
      <c r="U264" s="34"/>
      <c r="V264" s="16" t="s">
        <v>4249</v>
      </c>
      <c r="W264" s="35" t="s">
        <v>10388</v>
      </c>
      <c r="X264" s="34"/>
      <c r="Y264" s="26" t="str">
        <f>IFERROR(LEFT(J264, FIND(",",J264)-1),"")</f>
        <v>MANSELL</v>
      </c>
      <c r="Z264" s="24" t="s">
        <v>4502</v>
      </c>
      <c r="AA264" s="24" t="str">
        <f>IF(ISBLANK(E264),"","Surveyed "&amp;E264)  &amp; IF(ISBLANK(C264),"", " by " &amp;TRIM(D264)) &amp; IF(ISBLANK(E264),"","; ") &amp; IF(ISBLANK(K264),"","Patented in " &amp; K264)  &amp; IF(ISBLANK(H264),"", " by " &amp; TRIM(I264)) &amp; IF(ISBLANK(Q264),"",IF(Q264=0,""," for " &amp; Q264 &amp; " acres")) &amp; IF(ISBLANK(S264),""," repatented as " &amp; S264) &amp; IF(ISBLANK(R264),"", "; " &amp; R264) &amp; IF(ISBLANK(X264),"", ".  " &amp; X264&amp;".")</f>
        <v>Surveyed 11/12/1756 by Richard Shipley; Patented in Nov 1756 by Samuel Mansell for 5 acres repatented as Look Sharp; "on the drafts of Snowdens River and near to the land called Chesnut Hill"</v>
      </c>
      <c r="AB264" s="52" t="str">
        <f>IF(IFERROR(FIND("-",A264),0)=0,SUBSTITUTE(A264,"'",""),SUBSTITUTE(LEFT(A264,FIND("-",A264)-2),"'",""))</f>
        <v>FIND IT IF YOU CAN</v>
      </c>
      <c r="AC264" s="55" t="str">
        <f>SUBSTITUTE(A264,"'","")</f>
        <v>FIND IT IF YOU CAN - Mansell</v>
      </c>
      <c r="AD264" s="52" t="str">
        <f>IFERROR(VLOOKUP(A264,MapGrantsTbl[], 5, FALSE),"")</f>
        <v>1756</v>
      </c>
      <c r="AE264" s="52" t="str">
        <f>IF(L264=AD264,"Y", IF(LEFT(AD264,1)&lt;&gt;"1","","N"))</f>
        <v>Y</v>
      </c>
      <c r="AF264" s="52" t="str">
        <f>IFERROR(VLOOKUP(A264,MapGrantsTbl[], 3, FALSE),"")</f>
        <v>Surveyed 11/12/1756 by Richard Shipley; Patented in Nov 1756 by Samuel Mansell for 5 acres repatented as Look Sharp; "on the drafts of Snowdens River and near to the land called Chesnut Hill"</v>
      </c>
      <c r="AG264" s="52" t="str">
        <f>IF(AA264=AF264,"Y", IF(LEN(LEFT(AF264,4))&lt;&gt;4,"","N"))</f>
        <v>Y</v>
      </c>
      <c r="AH264" s="52" t="s">
        <v>78</v>
      </c>
      <c r="AI264" s="52" t="s">
        <v>9154</v>
      </c>
      <c r="AJ264" s="71" t="s">
        <v>9170</v>
      </c>
      <c r="AK264" s="71"/>
      <c r="AL264" s="71"/>
      <c r="AM264" s="71">
        <f>IFERROR(VLOOKUP(A264,Platted[],2,FALSE),"")</f>
        <v>746</v>
      </c>
      <c r="AN264" s="52"/>
      <c r="AO264" s="52"/>
      <c r="AP264" s="52"/>
      <c r="AQ264" s="52" t="str">
        <f>IFERROR(VLOOKUP(A264,MapGrantsTbl[], 5, FALSE),"")</f>
        <v>1756</v>
      </c>
      <c r="AR264" s="52" t="str">
        <f>IF(L264=AQ264,"Y", IF(LEN(LEFT(AQ264,4))&lt;&gt;4,"","N"))</f>
        <v>Y</v>
      </c>
      <c r="AS264" s="52" t="str">
        <f>IFERROR(VLOOKUP(A264,MapGrantsTbl[],3, FALSE),"")</f>
        <v>Surveyed 11/12/1756 by Richard Shipley; Patented in Nov 1756 by Samuel Mansell for 5 acres repatented as Look Sharp; "on the drafts of Snowdens River and near to the land called Chesnut Hill"</v>
      </c>
      <c r="AT264" s="52" t="str">
        <f>IF(AA264=AS264,"Y", IF(LEN(LEFT(AS264,4))&lt;&gt;4,"","N"))</f>
        <v>Y</v>
      </c>
      <c r="AU264" s="52" t="str">
        <f>IFERROR(VLOOKUP(A264,MapGrantsTbl[],5, FALSE),"")</f>
        <v>1756</v>
      </c>
      <c r="AV264" s="52" t="str">
        <f>IF(L264=AU264,"Y", IF(LEN(LEFT(AU264,4))&lt;&gt;4,"","N"))</f>
        <v>Y</v>
      </c>
    </row>
    <row r="265" spans="1:48" ht="72" x14ac:dyDescent="0.55000000000000004">
      <c r="A265" s="43" t="s">
        <v>7767</v>
      </c>
      <c r="B265" s="47" t="str">
        <f>IFERROR(VLOOKUP(A265,MapGrantsTbl[Short Name], 1, FALSE),IFERROR(VLOOKUP(A265,MapGrantsTbl[Other Map Grant Name],1,FALSE),""))</f>
        <v>FIND IT IF YOU CAN - WELSH</v>
      </c>
      <c r="C265" s="46" t="s">
        <v>4920</v>
      </c>
      <c r="D265" s="43" t="str">
        <f>IF(ISBLANK(C265),"",IFERROR(RIGHT(C265,LEN(C265)-FIND(",",C265)) &amp; " " &amp; LEFT(C265,1) &amp; LOWER(MID(C265,2, FIND(",",C265)-2)),""))</f>
        <v xml:space="preserve"> Orlando Griffith</v>
      </c>
      <c r="E265" s="85" t="s">
        <v>4651</v>
      </c>
      <c r="F265" s="82" t="str">
        <f>RIGHT(E265,4)</f>
        <v>1767</v>
      </c>
      <c r="G265" s="82" t="str">
        <f>IF(ISBLANK(E265),"",F265&amp;"-"&amp;RIGHT("00" &amp; SUBSTITUTE(LEFT(E265,2),"/",""),2))</f>
        <v>1767-03</v>
      </c>
      <c r="H265" s="46" t="s">
        <v>6286</v>
      </c>
      <c r="I265" s="46" t="str">
        <f>IFERROR(RIGHT(H265,LEN(H265)-FIND(",",H265)) &amp; " " &amp; LEFT(H265,1) &amp; LOWER(MID(H265,2, FIND(",",H265)-2)),"")</f>
        <v xml:space="preserve"> Charles Welsh</v>
      </c>
      <c r="J265" s="47" t="str">
        <f>H265</f>
        <v>WELSH, Charles</v>
      </c>
      <c r="K265" s="46" t="s">
        <v>4611</v>
      </c>
      <c r="L265" s="42" t="str">
        <f>RIGHT(K265,4)</f>
        <v>1767</v>
      </c>
      <c r="M265" s="143" t="str">
        <f>IF(ISBLANK(K265),"",L265&amp;"-"&amp;
IF(LEFT(K265,3)="Feb","02",
IF(LEFT(K265,3)="Mar","03",
IF(LEFT(K265,3)="Apr","04",
IF(LEFT(K265,3)="May","05",
IF(LEFT(K265,3)="Jun","06",
IF(LEFT(K265,3)="Jul","07",
IF(LEFT(K265,3)="Aug","08",
IF(LEFT(K265,3)="Sep","09",
IF(LEFT(K265,3)="Oct","10",
IF(LEFT(K265,3)="Nov","11",
IF(LEFT(K265,3)="Dec","12","01"))))))))))))</f>
        <v>1767-03</v>
      </c>
      <c r="N265" s="44" t="s">
        <v>3961</v>
      </c>
      <c r="O265" s="43" t="s">
        <v>3959</v>
      </c>
      <c r="P265" s="43" t="s">
        <v>136</v>
      </c>
      <c r="Q265" s="43">
        <v>1</v>
      </c>
      <c r="R265" s="46" t="s">
        <v>7768</v>
      </c>
      <c r="S265" s="44" t="s">
        <v>71</v>
      </c>
      <c r="T265" s="33" t="s">
        <v>7787</v>
      </c>
      <c r="U265" s="44"/>
      <c r="V265" s="35" t="s">
        <v>4249</v>
      </c>
      <c r="W265" s="35" t="s">
        <v>10388</v>
      </c>
      <c r="X265" s="34"/>
      <c r="Y265" s="45" t="str">
        <f>IFERROR(LEFT(J265, FIND(",",J265)-1),"")</f>
        <v>WELSH</v>
      </c>
      <c r="Z265" s="45"/>
      <c r="AA265" s="45" t="str">
        <f>IF(ISBLANK(E265),"","Surveyed "&amp;E265)  &amp; IF(ISBLANK(C265),"", " by " &amp;TRIM(D265)) &amp; IF(ISBLANK(E265),"","; ") &amp; IF(ISBLANK(K265),"","Patented in " &amp; K265)  &amp; IF(ISBLANK(H265),"", " by " &amp; TRIM(I265)) &amp; IF(ISBLANK(Q265),"",IF(Q265=0,""," for " &amp; Q265 &amp; " acres")) &amp; IF(ISBLANK(S265),""," repatented as " &amp; S265) &amp; IF(ISBLANK(R265),"", "; " &amp; R265) &amp; IF(ISBLANK(X265),"", ".  " &amp; X265&amp;".")</f>
        <v>Surveyed 3/12/1767 by Orlando Griffith; Patented in Mar 1767 by Charles Welsh for 1 acres repatented as Columbia; starting south of a hill called the Mine Bank Hill, described in the unpatented resurvey called The Victory, shown in the plat for Columbia</v>
      </c>
      <c r="AB265" s="45" t="str">
        <f>IF(IFERROR(FIND("-",A265),0)=0,SUBSTITUTE(A265,"'",""),SUBSTITUTE(LEFT(A265,FIND("-",A265)-2),"'",""))</f>
        <v>FIND IT IF YOU CAN</v>
      </c>
      <c r="AC265" s="45" t="str">
        <f>SUBSTITUTE(A265,"'","")</f>
        <v>FIND IT IF YOU CAN - Welsh</v>
      </c>
      <c r="AD265" s="45" t="str">
        <f>IFERROR(VLOOKUP(A265,MapGrantsTbl[], 5, FALSE),"")</f>
        <v>1767</v>
      </c>
      <c r="AE265" s="45" t="str">
        <f>IF(L265=AD265,"Y", IF(LEFT(AD265,1)&lt;&gt;"1","","N"))</f>
        <v>Y</v>
      </c>
      <c r="AF265" s="45" t="str">
        <f>IFERROR(VLOOKUP(A265,MapGrantsTbl[], 3, FALSE),"")</f>
        <v>Surveyed 3/12/1767 by Orlando Griffith; Patented in Mar 1767 by Charles Welsh for 1 acres repatented as Columbia; starting south of a hill called the Mine Bank Hill, described in the unpatented resurvey called The Victory, shown in the plat for Columbia</v>
      </c>
      <c r="AG265" s="45" t="str">
        <f>IF(AA265=AF265,"Y", IF(LEN(LEFT(AF265,4))&lt;&gt;4,"","N"))</f>
        <v>Y</v>
      </c>
      <c r="AH265" s="33" t="s">
        <v>51</v>
      </c>
      <c r="AI265" s="45"/>
      <c r="AJ265" s="71"/>
      <c r="AK265" s="71"/>
      <c r="AL265" s="71"/>
      <c r="AM265" s="71" t="str">
        <f>IFERROR(VLOOKUP(A265,Platted[],2,FALSE),"")</f>
        <v/>
      </c>
      <c r="AN265" s="52"/>
      <c r="AO265" s="52"/>
      <c r="AP265" s="52"/>
      <c r="AQ265" s="52" t="str">
        <f>IFERROR(VLOOKUP(A265,MapGrantsTbl[], 5, FALSE),"")</f>
        <v>1767</v>
      </c>
      <c r="AR265" s="52" t="str">
        <f>IF(L265=AQ265,"Y", IF(LEN(LEFT(AQ265,4))&lt;&gt;4,"","N"))</f>
        <v>Y</v>
      </c>
      <c r="AS265" s="52" t="str">
        <f>IFERROR(VLOOKUP(A265,MapGrantsTbl[],3, FALSE),"")</f>
        <v>Surveyed 3/12/1767 by Orlando Griffith; Patented in Mar 1767 by Charles Welsh for 1 acres repatented as Columbia; starting south of a hill called the Mine Bank Hill, described in the unpatented resurvey called The Victory, shown in the plat for Columbia</v>
      </c>
      <c r="AT265" s="52" t="str">
        <f>IF(AA265=AS265,"Y", IF(LEN(LEFT(AS265,4))&lt;&gt;4,"","N"))</f>
        <v>Y</v>
      </c>
      <c r="AU265" s="52" t="str">
        <f>IFERROR(VLOOKUP(A265,MapGrantsTbl[],5, FALSE),"")</f>
        <v>1767</v>
      </c>
      <c r="AV265" s="52" t="str">
        <f>IF(L265=AU265,"Y", IF(LEN(LEFT(AU265,4))&lt;&gt;4,"","N"))</f>
        <v>Y</v>
      </c>
    </row>
    <row r="266" spans="1:48" ht="72" x14ac:dyDescent="0.55000000000000004">
      <c r="A266" s="10" t="s">
        <v>5397</v>
      </c>
      <c r="B266" s="13" t="str">
        <f>IFERROR(VLOOKUP(A266,MapGrantsTbl[Short Name], 1, FALSE),IFERROR(VLOOKUP(A266,MapGrantsTbl[Other Map Grant Name],1,FALSE),""))</f>
        <v>FINE SOIL FORREST</v>
      </c>
      <c r="C266" s="13" t="s">
        <v>4916</v>
      </c>
      <c r="D266" s="10" t="str">
        <f>IF(ISBLANK(C266),"",IFERROR(RIGHT(C266,LEN(C266)-FIND(",",C266)) &amp; " " &amp; LEFT(C266,1) &amp; LOWER(MID(C266,2, FIND(",",C266)-2)),""))</f>
        <v xml:space="preserve"> William Cromwell</v>
      </c>
      <c r="E266" s="85" t="s">
        <v>4687</v>
      </c>
      <c r="F266" s="83" t="str">
        <f>RIGHT(E266,4)</f>
        <v>1745</v>
      </c>
      <c r="G266" s="83" t="str">
        <f>IF(ISBLANK(E266),"",F266&amp;"-"&amp;RIGHT("00" &amp; SUBSTITUTE(LEFT(E266,2),"/",""),2))</f>
        <v>1745-05</v>
      </c>
      <c r="H266" s="13" t="s">
        <v>3552</v>
      </c>
      <c r="I266" s="13" t="str">
        <f>IFERROR(RIGHT(H266,LEN(H266)-FIND(",",H266)) &amp; " " &amp; LEFT(H266,1) &amp; LOWER(MID(H266,2, FIND(",",H266)-2)),"")</f>
        <v xml:space="preserve"> Peter  Barnes</v>
      </c>
      <c r="J266" s="29" t="str">
        <f>H266</f>
        <v xml:space="preserve">BARNES, Peter </v>
      </c>
      <c r="K266" s="13" t="s">
        <v>3822</v>
      </c>
      <c r="L266" s="15" t="str">
        <f>RIGHT(K266,4)</f>
        <v>1745</v>
      </c>
      <c r="M266" s="147" t="str">
        <f>IF(ISBLANK(K266),"",L266&amp;"-"&amp;
IF(LEFT(K266,3)="Feb","02",
IF(LEFT(K266,3)="Mar","03",
IF(LEFT(K266,3)="Apr","04",
IF(LEFT(K266,3)="May","05",
IF(LEFT(K266,3)="Jun","06",
IF(LEFT(K266,3)="Jul","07",
IF(LEFT(K266,3)="Aug","08",
IF(LEFT(K266,3)="Sep","09",
IF(LEFT(K266,3)="Oct","10",
IF(LEFT(K266,3)="Nov","11",
IF(LEFT(K266,3)="Dec","12","01"))))))))))))</f>
        <v>1745-05</v>
      </c>
      <c r="N266" s="34" t="s">
        <v>3961</v>
      </c>
      <c r="O266" s="8" t="s">
        <v>3959</v>
      </c>
      <c r="P266" s="10" t="s">
        <v>136</v>
      </c>
      <c r="Q266" s="8">
        <v>95</v>
      </c>
      <c r="R266" s="13" t="s">
        <v>5381</v>
      </c>
      <c r="S266" s="26" t="s">
        <v>5379</v>
      </c>
      <c r="T266" s="34" t="str">
        <f>V266</f>
        <v>Fine Soil Forrest</v>
      </c>
      <c r="U266" s="26" t="s">
        <v>5398</v>
      </c>
      <c r="V266" s="35" t="s">
        <v>5380</v>
      </c>
      <c r="W266" s="35" t="s">
        <v>11476</v>
      </c>
      <c r="X266" s="34"/>
      <c r="Y266" s="25" t="str">
        <f>IFERROR(LEFT(J266, FIND(",",J266)-1),"")</f>
        <v>BARNES</v>
      </c>
      <c r="Z266" s="25"/>
      <c r="AA266" s="24" t="str">
        <f>IF(ISBLANK(E266),"","Surveyed "&amp;E266)  &amp; IF(ISBLANK(C266),"", " by " &amp;TRIM(D266)) &amp; IF(ISBLANK(E266),"","; ") &amp; IF(ISBLANK(K266),"","Patented in " &amp; K266)  &amp; IF(ISBLANK(H266),"", " by " &amp; TRIM(I266)) &amp; IF(ISBLANK(Q266),"",IF(Q266=0,""," for " &amp; Q266 &amp; " acres")) &amp; IF(ISBLANK(S266),""," repatented as " &amp; S266) &amp; IF(ISBLANK(R266),"", "; " &amp; R266) &amp; IF(ISBLANK(X266),"", ".  " &amp; X266&amp;".")</f>
        <v>Surveyed 5/15/1745 by William Cromwell; Patented in May 1745 by Peter Barnes for 95 acres repatented as Henry And Peter; "on the head draughts of the Middle River of Patuxent" starting "on the west side of the head of a branch leading into the aforesaid River"</v>
      </c>
      <c r="AB266" s="52" t="str">
        <f>IF(IFERROR(FIND("-",A266),0)=0,SUBSTITUTE(A266,"'",""),SUBSTITUTE(LEFT(A266,FIND("-",A266)-2),"'",""))</f>
        <v>FINE SOIL FORREST</v>
      </c>
      <c r="AC266" s="55" t="str">
        <f>SUBSTITUTE(A266,"'","")</f>
        <v>FINE SOIL FORREST</v>
      </c>
      <c r="AD266" s="52" t="str">
        <f>IFERROR(VLOOKUP(A266,MapGrantsTbl[], 5, FALSE),"")</f>
        <v>1745</v>
      </c>
      <c r="AE266" s="52" t="str">
        <f>IF(L266=AD266,"Y", IF(LEFT(AD266,1)&lt;&gt;"1","","N"))</f>
        <v>Y</v>
      </c>
      <c r="AF266" s="52" t="str">
        <f>IFERROR(VLOOKUP(A266,MapGrantsTbl[], 3, FALSE),"")</f>
        <v>Surveyed 5/15/1745 by William Cromwell; Patented in May 1745 by Peter Barnes for 95 acres repatented as Henry And Peter; "on the head draughts of the Middle River of Patuxent" starting "on the west side of the head of a branch leading into the aforesaid River"</v>
      </c>
      <c r="AG266" s="52" t="str">
        <f>IF(AA266=AF266,"Y", IF(LEN(LEFT(AF266,4))&lt;&gt;4,"","N"))</f>
        <v>Y</v>
      </c>
      <c r="AH266" s="52" t="s">
        <v>65</v>
      </c>
      <c r="AI266" s="52"/>
      <c r="AJ266" s="71"/>
      <c r="AK266" s="71"/>
      <c r="AL266" s="71"/>
      <c r="AM266" s="71">
        <f>IFERROR(VLOOKUP(A266,Platted[],2,FALSE),"")</f>
        <v>468</v>
      </c>
      <c r="AN266" s="52"/>
      <c r="AO266" s="52"/>
      <c r="AP266" s="52"/>
      <c r="AQ266" s="52" t="str">
        <f>IFERROR(VLOOKUP(A266,MapGrantsTbl[], 5, FALSE),"")</f>
        <v>1745</v>
      </c>
      <c r="AR266" s="52" t="str">
        <f>IF(L266=AQ266,"Y", IF(LEN(LEFT(AQ266,4))&lt;&gt;4,"","N"))</f>
        <v>Y</v>
      </c>
      <c r="AS266" s="52" t="str">
        <f>IFERROR(VLOOKUP(A266,MapGrantsTbl[],3, FALSE),"")</f>
        <v>Surveyed 5/15/1745 by William Cromwell; Patented in May 1745 by Peter Barnes for 95 acres repatented as Henry And Peter; "on the head draughts of the Middle River of Patuxent" starting "on the west side of the head of a branch leading into the aforesaid River"</v>
      </c>
      <c r="AT266" s="52" t="str">
        <f>IF(AA266=AS266,"Y", IF(LEN(LEFT(AS266,4))&lt;&gt;4,"","N"))</f>
        <v>Y</v>
      </c>
      <c r="AU266" s="52" t="str">
        <f>IFERROR(VLOOKUP(A266,MapGrantsTbl[],5, FALSE),"")</f>
        <v>1745</v>
      </c>
      <c r="AV266" s="52" t="str">
        <f>IF(L266=AU266,"Y", IF(LEN(LEFT(AU266,4))&lt;&gt;4,"","N"))</f>
        <v>Y</v>
      </c>
    </row>
    <row r="267" spans="1:48" ht="43.2" x14ac:dyDescent="0.55000000000000004">
      <c r="A267" s="10" t="s">
        <v>7067</v>
      </c>
      <c r="B267" s="47" t="str">
        <f>IFERROR(VLOOKUP(A267,MapGrantsTbl[Short Name], 1, FALSE),IFERROR(VLOOKUP(A267,MapGrantsTbl[Other Map Grant Name],1,FALSE),""))</f>
        <v>FINISH</v>
      </c>
      <c r="C267" s="46" t="s">
        <v>4920</v>
      </c>
      <c r="D267" s="43" t="str">
        <f>IF(ISBLANK(C267),"",IFERROR(RIGHT(C267,LEN(C267)-FIND(",",C267)) &amp; " " &amp; LEFT(C267,1) &amp; LOWER(MID(C267,2, FIND(",",C267)-2)),""))</f>
        <v xml:space="preserve"> Orlando Griffith</v>
      </c>
      <c r="E267" s="85" t="s">
        <v>11232</v>
      </c>
      <c r="F267" s="82" t="str">
        <f>RIGHT(E267,4)</f>
        <v>1767</v>
      </c>
      <c r="G267" s="82" t="str">
        <f>IF(ISBLANK(E267),"",F267&amp;"-"&amp;RIGHT("00" &amp; SUBSTITUTE(LEFT(E267,2),"/",""),2))</f>
        <v>1767-04</v>
      </c>
      <c r="H267" s="46" t="s">
        <v>3601</v>
      </c>
      <c r="I267" s="46" t="str">
        <f>IFERROR(RIGHT(H267,LEN(H267)-FIND(",",H267)) &amp; " " &amp; LEFT(H267,1) &amp; LOWER(MID(H267,2, FIND(",",H267)-2)),"")</f>
        <v xml:space="preserve"> Henry  Howard</v>
      </c>
      <c r="J267" s="47" t="str">
        <f>H267</f>
        <v xml:space="preserve">HOWARD, Henry </v>
      </c>
      <c r="K267" s="46" t="s">
        <v>7069</v>
      </c>
      <c r="L267" s="42" t="str">
        <f>RIGHT(K267,4)</f>
        <v>1768</v>
      </c>
      <c r="M267" s="143" t="str">
        <f>IF(ISBLANK(K267),"",L267&amp;"-"&amp;
IF(LEFT(K267,3)="Feb","02",
IF(LEFT(K267,3)="Mar","03",
IF(LEFT(K267,3)="Apr","04",
IF(LEFT(K267,3)="May","05",
IF(LEFT(K267,3)="Jun","06",
IF(LEFT(K267,3)="Jul","07",
IF(LEFT(K267,3)="Aug","08",
IF(LEFT(K267,3)="Sep","09",
IF(LEFT(K267,3)="Oct","10",
IF(LEFT(K267,3)="Nov","11",
IF(LEFT(K267,3)="Dec","12","01"))))))))))))</f>
        <v>1768-11</v>
      </c>
      <c r="N267" s="44" t="s">
        <v>3961</v>
      </c>
      <c r="O267" s="43" t="s">
        <v>3959</v>
      </c>
      <c r="P267" s="43" t="s">
        <v>136</v>
      </c>
      <c r="Q267" s="43">
        <v>71</v>
      </c>
      <c r="R267" s="46" t="s">
        <v>7068</v>
      </c>
      <c r="S267" s="44"/>
      <c r="T267" s="45" t="str">
        <f>V267</f>
        <v>Finish</v>
      </c>
      <c r="U267" s="44" t="s">
        <v>7204</v>
      </c>
      <c r="V267" s="35" t="s">
        <v>7066</v>
      </c>
      <c r="W267" s="35" t="s">
        <v>11563</v>
      </c>
      <c r="X267" s="34"/>
      <c r="Y267" s="45" t="str">
        <f>IFERROR(LEFT(J267, FIND(",",J267)-1),"")</f>
        <v>HOWARD</v>
      </c>
      <c r="Z267" s="45"/>
      <c r="AA267" s="45" t="str">
        <f>IF(ISBLANK(E267),"","Surveyed "&amp;E267)  &amp; IF(ISBLANK(C267),"", " by " &amp;TRIM(D267)) &amp; IF(ISBLANK(E267),"","; ") &amp; IF(ISBLANK(K267),"","Patented in " &amp; K267)  &amp; IF(ISBLANK(H267),"", " by " &amp; TRIM(I267)) &amp; IF(ISBLANK(Q267),"",IF(Q267=0,""," for " &amp; Q267 &amp; " acres")) &amp; IF(ISBLANK(S267),""," repatented as " &amp; S267) &amp; IF(ISBLANK(R267),"", "; " &amp; R267) &amp; IF(ISBLANK(X267),"", ".  " &amp; X267&amp;".")</f>
        <v>Surveyed 4/14/1767 by Orlando Griffith; Patented in Nov 1768 by Henry Howard for 71 acres; "Beginning at the end of the fiftieth course of a tract of land called Invasion"</v>
      </c>
      <c r="AB267" s="45" t="str">
        <f>IF(IFERROR(FIND("-",A267),0)=0,SUBSTITUTE(A267,"'",""),SUBSTITUTE(LEFT(A267,FIND("-",A267)-2),"'",""))</f>
        <v>FINISH</v>
      </c>
      <c r="AC267" s="45" t="str">
        <f>SUBSTITUTE(A267,"'","")</f>
        <v>FINISH</v>
      </c>
      <c r="AD267" s="45" t="str">
        <f>IFERROR(VLOOKUP(A267,MapGrantsTbl[], 5, FALSE),"")</f>
        <v>1767</v>
      </c>
      <c r="AE267" s="45" t="str">
        <f>IF(L267=AD267,"Y", IF(LEFT(AD267,1)&lt;&gt;"1","","N"))</f>
        <v>N</v>
      </c>
      <c r="AF267" s="45" t="str">
        <f>IFERROR(VLOOKUP(A267,MapGrantsTbl[], 3, FALSE),"")</f>
        <v>Surveyed 4/14/1767 by Orlando Griffith; Patented in Nov 1768 by Henry Howard for 71 acres; "Beginning at the end of the fiftieth course of a tract of land called Invasion"</v>
      </c>
      <c r="AG267" s="45" t="str">
        <f>IF(AA267=AF267,"Y", IF(LEN(LEFT(AF267,4))&lt;&gt;4,"","N"))</f>
        <v>Y</v>
      </c>
      <c r="AH267" s="33" t="s">
        <v>198</v>
      </c>
      <c r="AI267" s="45"/>
      <c r="AJ267" s="71"/>
      <c r="AK267" s="71"/>
      <c r="AL267" s="71"/>
      <c r="AM267" s="71">
        <f>IFERROR(VLOOKUP(A267,Platted[],2,FALSE),"")</f>
        <v>497</v>
      </c>
      <c r="AN267" s="52"/>
      <c r="AO267" s="52"/>
      <c r="AP267" s="52"/>
      <c r="AQ267" s="52" t="str">
        <f>IFERROR(VLOOKUP(A267,MapGrantsTbl[], 5, FALSE),"")</f>
        <v>1767</v>
      </c>
      <c r="AR267" s="52" t="str">
        <f>IF(L267=AQ267,"Y", IF(LEN(LEFT(AQ267,4))&lt;&gt;4,"","N"))</f>
        <v>N</v>
      </c>
      <c r="AS267" s="52" t="str">
        <f>IFERROR(VLOOKUP(A267,MapGrantsTbl[],3, FALSE),"")</f>
        <v>Surveyed 4/14/1767 by Orlando Griffith; Patented in Nov 1768 by Henry Howard for 71 acres; "Beginning at the end of the fiftieth course of a tract of land called Invasion"</v>
      </c>
      <c r="AT267" s="52" t="str">
        <f>IF(AA267=AS267,"Y", IF(LEN(LEFT(AS267,4))&lt;&gt;4,"","N"))</f>
        <v>Y</v>
      </c>
      <c r="AU267" s="52" t="str">
        <f>IFERROR(VLOOKUP(A267,MapGrantsTbl[],5, FALSE),"")</f>
        <v>1767</v>
      </c>
      <c r="AV267" s="52" t="str">
        <f>IF(L267=AU267,"Y", IF(LEN(LEFT(AU267,4))&lt;&gt;4,"","N"))</f>
        <v>N</v>
      </c>
    </row>
    <row r="268" spans="1:48" ht="57.6" x14ac:dyDescent="0.55000000000000004">
      <c r="A268" s="43" t="s">
        <v>7070</v>
      </c>
      <c r="B268" s="47" t="str">
        <f>IFERROR(VLOOKUP(A268,MapGrantsTbl[Short Name], 1, FALSE),IFERROR(VLOOKUP(A268,MapGrantsTbl[Other Map Grant Name],1,FALSE),""))</f>
        <v>FIRE TONGS</v>
      </c>
      <c r="C268" s="46" t="s">
        <v>4920</v>
      </c>
      <c r="D268" s="43" t="str">
        <f>IF(ISBLANK(C268),"",IFERROR(RIGHT(C268,LEN(C268)-FIND(",",C268)) &amp; " " &amp; LEFT(C268,1) &amp; LOWER(MID(C268,2, FIND(",",C268)-2)),""))</f>
        <v xml:space="preserve"> Orlando Griffith</v>
      </c>
      <c r="E268" s="85" t="s">
        <v>11897</v>
      </c>
      <c r="F268" s="82" t="str">
        <f>RIGHT(E268,4)</f>
        <v>1767</v>
      </c>
      <c r="G268" s="82" t="str">
        <f>IF(ISBLANK(E268),"",F268&amp;"-"&amp;RIGHT("00" &amp; SUBSTITUTE(LEFT(E268,2),"/",""),2))</f>
        <v>1767-09</v>
      </c>
      <c r="H268" s="46" t="s">
        <v>7072</v>
      </c>
      <c r="I268" s="46" t="str">
        <f>IFERROR(RIGHT(H268,LEN(H268)-FIND(",",H268)) &amp; " " &amp; LEFT(H268,1) &amp; LOWER(MID(H268,2, FIND(",",H268)-2)),"")</f>
        <v xml:space="preserve"> Richard Yeates</v>
      </c>
      <c r="J268" s="47" t="str">
        <f>H268</f>
        <v>YEATES, Richard</v>
      </c>
      <c r="K268" s="46" t="s">
        <v>5237</v>
      </c>
      <c r="L268" s="42" t="str">
        <f>RIGHT(K268,4)</f>
        <v>1768</v>
      </c>
      <c r="M268" s="143" t="str">
        <f>IF(ISBLANK(K268),"",L268&amp;"-"&amp;
IF(LEFT(K268,3)="Feb","02",
IF(LEFT(K268,3)="Mar","03",
IF(LEFT(K268,3)="Apr","04",
IF(LEFT(K268,3)="May","05",
IF(LEFT(K268,3)="Jun","06",
IF(LEFT(K268,3)="Jul","07",
IF(LEFT(K268,3)="Aug","08",
IF(LEFT(K268,3)="Sep","09",
IF(LEFT(K268,3)="Oct","10",
IF(LEFT(K268,3)="Nov","11",
IF(LEFT(K268,3)="Dec","12","01"))))))))))))</f>
        <v>1768-07</v>
      </c>
      <c r="N268" s="44" t="s">
        <v>3961</v>
      </c>
      <c r="O268" s="43" t="s">
        <v>3959</v>
      </c>
      <c r="P268" s="43" t="s">
        <v>136</v>
      </c>
      <c r="Q268" s="43">
        <v>8</v>
      </c>
      <c r="R268" s="46" t="s">
        <v>7071</v>
      </c>
      <c r="S268" s="44"/>
      <c r="T268" s="45" t="str">
        <f>V268</f>
        <v>Fire Tongs</v>
      </c>
      <c r="U268" s="44"/>
      <c r="V268" s="35" t="s">
        <v>7073</v>
      </c>
      <c r="W268" s="35" t="s">
        <v>11898</v>
      </c>
      <c r="X268" s="34"/>
      <c r="Y268" s="45" t="str">
        <f>IFERROR(LEFT(J268, FIND(",",J268)-1),"")</f>
        <v>YEATES</v>
      </c>
      <c r="Z268" s="45"/>
      <c r="AA268" s="45" t="str">
        <f>IF(ISBLANK(E268),"","Surveyed "&amp;E268)  &amp; IF(ISBLANK(C268),"", " by " &amp;TRIM(D268)) &amp; IF(ISBLANK(E268),"","; ") &amp; IF(ISBLANK(K268),"","Patented in " &amp; K268)  &amp; IF(ISBLANK(H268),"", " by " &amp; TRIM(I268)) &amp; IF(ISBLANK(Q268),"",IF(Q268=0,""," for " &amp; Q268 &amp; " acres")) &amp; IF(ISBLANK(S268),""," repatented as " &amp; S268) &amp; IF(ISBLANK(R268),"", "; " &amp; R268) &amp; IF(ISBLANK(X268),"", ".  " &amp; X268&amp;".")</f>
        <v>Surveyed 9/7/1767 by Orlando Griffith; Patented in Jul 1768 by Richard Yeates for 8 acres; "Beginning at the beginning of a tract or parcel of land called Browns Purchase"</v>
      </c>
      <c r="AB268" s="45" t="str">
        <f>IF(IFERROR(FIND("-",A268),0)=0,SUBSTITUTE(A268,"'",""),SUBSTITUTE(LEFT(A268,FIND("-",A268)-2),"'",""))</f>
        <v>FIRE TONGS</v>
      </c>
      <c r="AC268" s="45" t="str">
        <f>SUBSTITUTE(A268,"'","")</f>
        <v>FIRE TONGS</v>
      </c>
      <c r="AD268" s="45" t="str">
        <f>IFERROR(VLOOKUP(A268,MapGrantsTbl[], 5, FALSE),"")</f>
        <v>1767</v>
      </c>
      <c r="AE268" s="45" t="str">
        <f>IF(L268=AD268,"Y", IF(LEFT(AD268,1)&lt;&gt;"1","","N"))</f>
        <v>N</v>
      </c>
      <c r="AF268" s="45" t="str">
        <f>IFERROR(VLOOKUP(A268,MapGrantsTbl[], 3, FALSE),"")</f>
        <v>Surveyed 9/7/1767 by Orlando Griffith; Patented in Jul 1768 by Richard Yeates for 8 acres; "Beginning at the beginning of a tract or parcel of land called Browns Purchase"</v>
      </c>
      <c r="AG268" s="45" t="str">
        <f>IF(AA268=AF268,"Y", IF(LEN(LEFT(AF268,4))&lt;&gt;4,"","N"))</f>
        <v>Y</v>
      </c>
      <c r="AH268" s="33" t="s">
        <v>90</v>
      </c>
      <c r="AI268" s="45"/>
      <c r="AJ268" s="71"/>
      <c r="AK268" s="71"/>
      <c r="AL268" s="71"/>
      <c r="AM268" s="71">
        <f>IFERROR(VLOOKUP(A268,Platted[],2,FALSE),"")</f>
        <v>717</v>
      </c>
      <c r="AN268" s="52"/>
      <c r="AO268" s="52"/>
      <c r="AP268" s="52"/>
      <c r="AQ268" s="52" t="str">
        <f>IFERROR(VLOOKUP(A268,MapGrantsTbl[], 5, FALSE),"")</f>
        <v>1767</v>
      </c>
      <c r="AR268" s="52" t="str">
        <f>IF(L268=AQ268,"Y", IF(LEN(LEFT(AQ268,4))&lt;&gt;4,"","N"))</f>
        <v>N</v>
      </c>
      <c r="AS268" s="52" t="str">
        <f>IFERROR(VLOOKUP(A268,MapGrantsTbl[],3, FALSE),"")</f>
        <v>Surveyed 9/7/1767 by Orlando Griffith; Patented in Jul 1768 by Richard Yeates for 8 acres; "Beginning at the beginning of a tract or parcel of land called Browns Purchase"</v>
      </c>
      <c r="AT268" s="52" t="str">
        <f>IF(AA268=AS268,"Y", IF(LEN(LEFT(AS268,4))&lt;&gt;4,"","N"))</f>
        <v>Y</v>
      </c>
      <c r="AU268" s="52" t="str">
        <f>IFERROR(VLOOKUP(A268,MapGrantsTbl[],5, FALSE),"")</f>
        <v>1767</v>
      </c>
      <c r="AV268" s="52" t="str">
        <f>IF(L268=AU268,"Y", IF(LEN(LEFT(AU268,4))&lt;&gt;4,"","N"))</f>
        <v>N</v>
      </c>
    </row>
    <row r="269" spans="1:48" ht="57.6" x14ac:dyDescent="0.55000000000000004">
      <c r="A269" s="43" t="s">
        <v>8561</v>
      </c>
      <c r="B269" s="13" t="str">
        <f>IFERROR(VLOOKUP(A269,MapGrantsTbl[Short Name], 1, FALSE),IFERROR(VLOOKUP(A269,MapGrantsTbl[Other Map Grant Name],1,FALSE),""))</f>
        <v>FIRST ADDITION TO ARNOLDS FANCY</v>
      </c>
      <c r="C269" s="13" t="s">
        <v>4917</v>
      </c>
      <c r="D269" s="10" t="str">
        <f>IF(ISBLANK(C269),"",IFERROR(RIGHT(C269,LEN(C269)-FIND(",",C269)) &amp; " " &amp; LEFT(C269,1) &amp; LOWER(MID(C269,2, FIND(",",C269)-2)),""))</f>
        <v xml:space="preserve"> Vachel Stevens</v>
      </c>
      <c r="E269" s="85" t="s">
        <v>10396</v>
      </c>
      <c r="F269" s="83" t="str">
        <f>RIGHT(E269,4)</f>
        <v>1785</v>
      </c>
      <c r="G269" s="83" t="str">
        <f>IF(ISBLANK(E269),"",F269&amp;"-"&amp;RIGHT("00" &amp; SUBSTITUTE(LEFT(E269,2),"/",""),2))</f>
        <v>1785-01</v>
      </c>
      <c r="H269" s="13" t="s">
        <v>3545</v>
      </c>
      <c r="I269" s="13" t="str">
        <f>IFERROR(RIGHT(H269,LEN(H269)-FIND(",",H269)) &amp; " " &amp; LEFT(H269,1) &amp; LOWER(MID(H269,2, FIND(",",H269)-2)),"")</f>
        <v xml:space="preserve"> Charles  Carroll</v>
      </c>
      <c r="J269" s="29" t="str">
        <f>H269</f>
        <v xml:space="preserve">CARROLL, Charles </v>
      </c>
      <c r="K269" s="13" t="s">
        <v>5102</v>
      </c>
      <c r="L269" s="15" t="str">
        <f>RIGHT(K269,4)</f>
        <v>1786</v>
      </c>
      <c r="M269" s="147" t="str">
        <f>IF(ISBLANK(K269),"",L269&amp;"-"&amp;
IF(LEFT(K269,3)="Feb","02",
IF(LEFT(K269,3)="Mar","03",
IF(LEFT(K269,3)="Apr","04",
IF(LEFT(K269,3)="May","05",
IF(LEFT(K269,3)="Jun","06",
IF(LEFT(K269,3)="Jul","07",
IF(LEFT(K269,3)="Aug","08",
IF(LEFT(K269,3)="Sep","09",
IF(LEFT(K269,3)="Oct","10",
IF(LEFT(K269,3)="Nov","11",
IF(LEFT(K269,3)="Dec","12","01"))))))))))))</f>
        <v>1786-05</v>
      </c>
      <c r="N269" s="34" t="s">
        <v>3961</v>
      </c>
      <c r="O269" s="8" t="s">
        <v>3959</v>
      </c>
      <c r="P269" s="10" t="s">
        <v>136</v>
      </c>
      <c r="Q269" s="8">
        <v>8</v>
      </c>
      <c r="R269" s="13" t="s">
        <v>5103</v>
      </c>
      <c r="S269" s="26"/>
      <c r="T269" s="26" t="str">
        <f>V269</f>
        <v>First Addition To Arnolds Fancy</v>
      </c>
      <c r="U269" s="26"/>
      <c r="V269" s="35" t="s">
        <v>8943</v>
      </c>
      <c r="W269" s="35" t="s">
        <v>10397</v>
      </c>
      <c r="X269" s="34"/>
      <c r="Y269" s="25" t="str">
        <f>IFERROR(LEFT(J269, FIND(",",J269)-1),"")</f>
        <v>CARROLL</v>
      </c>
      <c r="Z269" s="25"/>
      <c r="AA269" s="24" t="str">
        <f>IF(ISBLANK(E269),"","Surveyed "&amp;E269)  &amp; IF(ISBLANK(C269),"", " by " &amp;TRIM(D269)) &amp; IF(ISBLANK(E269),"","; ") &amp; IF(ISBLANK(K269),"","Patented in " &amp; K269)  &amp; IF(ISBLANK(H269),"", " by " &amp; TRIM(I269)) &amp; IF(ISBLANK(Q269),"",IF(Q269=0,""," for " &amp; Q269 &amp; " acres")) &amp; IF(ISBLANK(S269),""," repatented as " &amp; S269) &amp; IF(ISBLANK(R269),"", "; " &amp; R269) &amp; IF(ISBLANK(X269),"", ".  " &amp; X269&amp;".")</f>
        <v>Surveyed 1/11/1785 by Vachel Stevens; Patented in May 1786 by Charles Carroll for 8 acres; adjoining and between Hartherly's Contrivance, Eagle's Tower, the Mistake, Arnold's Fancy</v>
      </c>
      <c r="AB269" s="52" t="str">
        <f>IF(IFERROR(FIND("-",A269),0)=0,SUBSTITUTE(A269,"'",""),SUBSTITUTE(LEFT(A269,FIND("-",A269)-2),"'",""))</f>
        <v>FIRST ADDITION TO ARNOLDS FANCY</v>
      </c>
      <c r="AC269" s="55" t="str">
        <f>SUBSTITUTE(A269,"'","")</f>
        <v>FIRST ADDITION TO ARNOLDS FANCY</v>
      </c>
      <c r="AD269" s="52" t="str">
        <f>IFERROR(VLOOKUP(A269,MapGrantsTbl[], 5, FALSE),"")</f>
        <v>1785</v>
      </c>
      <c r="AE269" s="52" t="str">
        <f>IF(L269=AD269,"Y", IF(LEFT(AD269,1)&lt;&gt;"1","","N"))</f>
        <v>N</v>
      </c>
      <c r="AF269" s="52" t="str">
        <f>IFERROR(VLOOKUP(A269,MapGrantsTbl[], 3, FALSE),"")</f>
        <v>Surveyed 1/11/1785 by Vachel Stevens; Patented in May 1786 by Charles Carroll for 8 acres; adjoining and between Hartherly's Contrivance, Eagle's Tower, the Mistake, Arnold's Fancy</v>
      </c>
      <c r="AG269" s="52" t="str">
        <f>IF(AA269=AF269,"Y", IF(LEN(LEFT(AF269,4))&lt;&gt;4,"","N"))</f>
        <v>Y</v>
      </c>
      <c r="AH269" s="52" t="s">
        <v>11989</v>
      </c>
      <c r="AI269" s="52"/>
      <c r="AJ269" s="71"/>
      <c r="AK269" s="71"/>
      <c r="AL269" s="71"/>
      <c r="AM269" s="71">
        <f>IFERROR(VLOOKUP(A269,Platted[],2,FALSE),"")</f>
        <v>727</v>
      </c>
      <c r="AN269" s="52"/>
      <c r="AO269" s="52"/>
      <c r="AP269" s="52"/>
      <c r="AQ269" s="52" t="str">
        <f>IFERROR(VLOOKUP(A269,MapGrantsTbl[], 5, FALSE),"")</f>
        <v>1785</v>
      </c>
      <c r="AR269" s="52" t="str">
        <f>IF(L269=AQ269,"Y", IF(LEN(LEFT(AQ269,4))&lt;&gt;4,"","N"))</f>
        <v>N</v>
      </c>
      <c r="AS269" s="52" t="str">
        <f>IFERROR(VLOOKUP(A269,MapGrantsTbl[],3, FALSE),"")</f>
        <v>Surveyed 1/11/1785 by Vachel Stevens; Patented in May 1786 by Charles Carroll for 8 acres; adjoining and between Hartherly's Contrivance, Eagle's Tower, the Mistake, Arnold's Fancy</v>
      </c>
      <c r="AT269" s="52" t="str">
        <f>IF(AA269=AS269,"Y", IF(LEN(LEFT(AS269,4))&lt;&gt;4,"","N"))</f>
        <v>Y</v>
      </c>
      <c r="AU269" s="52" t="str">
        <f>IFERROR(VLOOKUP(A269,MapGrantsTbl[],5, FALSE),"")</f>
        <v>1785</v>
      </c>
      <c r="AV269" s="52" t="str">
        <f>IF(L269=AU269,"Y", IF(LEN(LEFT(AU269,4))&lt;&gt;4,"","N"))</f>
        <v>N</v>
      </c>
    </row>
    <row r="270" spans="1:48" ht="43.2" x14ac:dyDescent="0.55000000000000004">
      <c r="A270" s="43" t="s">
        <v>7125</v>
      </c>
      <c r="B270" s="47" t="str">
        <f>IFERROR(VLOOKUP(A270,MapGrantsTbl[Short Name], 1, FALSE),IFERROR(VLOOKUP(A270,MapGrantsTbl[Other Map Grant Name],1,FALSE),""))</f>
        <v>FIRST ADDITION TO LITTLE WORTH</v>
      </c>
      <c r="C270" s="46" t="s">
        <v>4921</v>
      </c>
      <c r="D270" s="43" t="str">
        <f>IF(ISBLANK(C270),"",IFERROR(RIGHT(C270,LEN(C270)-FIND(",",C270)) &amp; " " &amp; LEFT(C270,1) &amp; LOWER(MID(C270,2, FIND(",",C270)-2)),""))</f>
        <v xml:space="preserve"> Basil Burgess</v>
      </c>
      <c r="E270" s="85" t="s">
        <v>10617</v>
      </c>
      <c r="F270" s="82" t="str">
        <f>RIGHT(E270,4)</f>
        <v>1771</v>
      </c>
      <c r="G270" s="82" t="str">
        <f>IF(ISBLANK(E270),"",F270&amp;"-"&amp;RIGHT("00" &amp; SUBSTITUTE(LEFT(E270,2),"/",""),2))</f>
        <v>1771-01</v>
      </c>
      <c r="H270" s="46" t="s">
        <v>3571</v>
      </c>
      <c r="I270" s="46" t="str">
        <f>IFERROR(RIGHT(H270,LEN(H270)-FIND(",",H270)) &amp; " " &amp; LEFT(H270,1) &amp; LOWER(MID(H270,2, FIND(",",H270)-2)),"")</f>
        <v xml:space="preserve"> John  Hood</v>
      </c>
      <c r="J270" s="47" t="str">
        <f>H270</f>
        <v xml:space="preserve">HOOD, John </v>
      </c>
      <c r="K270" s="46" t="s">
        <v>5052</v>
      </c>
      <c r="L270" s="42" t="str">
        <f>RIGHT(K270,4)</f>
        <v>1772</v>
      </c>
      <c r="M270" s="143" t="str">
        <f>IF(ISBLANK(K270),"",L270&amp;"-"&amp;
IF(LEFT(K270,3)="Feb","02",
IF(LEFT(K270,3)="Mar","03",
IF(LEFT(K270,3)="Apr","04",
IF(LEFT(K270,3)="May","05",
IF(LEFT(K270,3)="Jun","06",
IF(LEFT(K270,3)="Jul","07",
IF(LEFT(K270,3)="Aug","08",
IF(LEFT(K270,3)="Sep","09",
IF(LEFT(K270,3)="Oct","10",
IF(LEFT(K270,3)="Nov","11",
IF(LEFT(K270,3)="Dec","12","01"))))))))))))</f>
        <v>1772-05</v>
      </c>
      <c r="N270" s="44" t="s">
        <v>3961</v>
      </c>
      <c r="O270" s="43" t="s">
        <v>3959</v>
      </c>
      <c r="P270" s="43" t="s">
        <v>136</v>
      </c>
      <c r="Q270" s="43">
        <v>2</v>
      </c>
      <c r="R270" s="46" t="s">
        <v>7128</v>
      </c>
      <c r="S270" s="44"/>
      <c r="T270" s="45" t="str">
        <f>V270</f>
        <v>First Addition To Little Worth</v>
      </c>
      <c r="U270" s="44"/>
      <c r="V270" s="35" t="s">
        <v>7127</v>
      </c>
      <c r="W270" s="35" t="s">
        <v>11704</v>
      </c>
      <c r="X270" s="34"/>
      <c r="Y270" s="45" t="str">
        <f>IFERROR(LEFT(J270, FIND(",",J270)-1),"")</f>
        <v>HOOD</v>
      </c>
      <c r="Z270" s="45"/>
      <c r="AA270" s="45" t="str">
        <f>IF(ISBLANK(E270),"","Surveyed "&amp;E270)  &amp; IF(ISBLANK(C270),"", " by " &amp;TRIM(D270)) &amp; IF(ISBLANK(E270),"","; ") &amp; IF(ISBLANK(K270),"","Patented in " &amp; K270)  &amp; IF(ISBLANK(H270),"", " by " &amp; TRIM(I270)) &amp; IF(ISBLANK(Q270),"",IF(Q270=0,""," for " &amp; Q270 &amp; " acres")) &amp; IF(ISBLANK(S270),""," repatented as " &amp; S270) &amp; IF(ISBLANK(R270),"", "; " &amp; R270) &amp; IF(ISBLANK(X270),"", ".  " &amp; X270&amp;".")</f>
        <v>Surveyed 1/24/1771 by Basil Burgess; Patented in May 1772 by John Hood for 2 acres; "Beginning at the end of the third course of Little Worth"</v>
      </c>
      <c r="AB270" s="45" t="str">
        <f>IF(IFERROR(FIND("-",A270),0)=0,SUBSTITUTE(A270,"'",""),SUBSTITUTE(LEFT(A270,FIND("-",A270)-2),"'",""))</f>
        <v>FIRST ADDITION TO LITTLE WORTH</v>
      </c>
      <c r="AC270" s="45" t="str">
        <f>SUBSTITUTE(A270,"'","")</f>
        <v>FIRST ADDITION TO LITTLE WORTH</v>
      </c>
      <c r="AD270" s="45" t="str">
        <f>IFERROR(VLOOKUP(A270,MapGrantsTbl[], 5, FALSE),"")</f>
        <v>1771</v>
      </c>
      <c r="AE270" s="45" t="str">
        <f>IF(L270=AD270,"Y", IF(LEFT(AD270,1)&lt;&gt;"1","","N"))</f>
        <v>N</v>
      </c>
      <c r="AF270" s="45" t="str">
        <f>IFERROR(VLOOKUP(A270,MapGrantsTbl[], 3, FALSE),"")</f>
        <v>Surveyed 1/24/1771 by Basil Burgess; Patented in May 1772 by John Hood for 2 acres; "Beginning at the end of the third course of Little Worth"</v>
      </c>
      <c r="AG270" s="45" t="str">
        <f>IF(AA270=AF270,"Y", IF(LEN(LEFT(AF270,4))&lt;&gt;4,"","N"))</f>
        <v>Y</v>
      </c>
      <c r="AH270" s="33" t="s">
        <v>123</v>
      </c>
      <c r="AI270" s="45"/>
      <c r="AJ270" s="71"/>
      <c r="AK270" s="71"/>
      <c r="AL270" s="71"/>
      <c r="AM270" s="71">
        <f>IFERROR(VLOOKUP(A270,Platted[],2,FALSE),"")</f>
        <v>755</v>
      </c>
      <c r="AN270" s="52"/>
      <c r="AO270" s="52"/>
      <c r="AP270" s="52"/>
      <c r="AQ270" s="52" t="str">
        <f>IFERROR(VLOOKUP(A270,MapGrantsTbl[], 5, FALSE),"")</f>
        <v>1771</v>
      </c>
      <c r="AR270" s="52" t="str">
        <f>IF(L270=AQ270,"Y", IF(LEN(LEFT(AQ270,4))&lt;&gt;4,"","N"))</f>
        <v>N</v>
      </c>
      <c r="AS270" s="52" t="str">
        <f>IFERROR(VLOOKUP(A270,MapGrantsTbl[],3, FALSE),"")</f>
        <v>Surveyed 1/24/1771 by Basil Burgess; Patented in May 1772 by John Hood for 2 acres; "Beginning at the end of the third course of Little Worth"</v>
      </c>
      <c r="AT270" s="52" t="str">
        <f>IF(AA270=AS270,"Y", IF(LEN(LEFT(AS270,4))&lt;&gt;4,"","N"))</f>
        <v>Y</v>
      </c>
      <c r="AU270" s="52" t="str">
        <f>IFERROR(VLOOKUP(A270,MapGrantsTbl[],5, FALSE),"")</f>
        <v>1771</v>
      </c>
      <c r="AV270" s="52" t="str">
        <f>IF(L270=AU270,"Y", IF(LEN(LEFT(AU270,4))&lt;&gt;4,"","N"))</f>
        <v>N</v>
      </c>
    </row>
    <row r="271" spans="1:48" ht="129.6" x14ac:dyDescent="0.55000000000000004">
      <c r="A271" s="10" t="s">
        <v>5543</v>
      </c>
      <c r="B271" s="29" t="str">
        <f>IFERROR(VLOOKUP(A271,MapGrantsTbl[Short Name], 1, FALSE),IFERROR(VLOOKUP(A271,MapGrantsTbl[Other Map Grant Name],1,FALSE),""))</f>
        <v>FIRST CHOICE</v>
      </c>
      <c r="C271" s="13" t="s">
        <v>4921</v>
      </c>
      <c r="D271" s="10" t="str">
        <f>IF(ISBLANK(C271),"",IFERROR(RIGHT(C271,LEN(C271)-FIND(",",C271)) &amp; " " &amp; LEFT(C271,1) &amp; LOWER(MID(C271,2, FIND(",",C271)-2)),""))</f>
        <v xml:space="preserve"> Basil Burgess</v>
      </c>
      <c r="E271" s="85" t="s">
        <v>4698</v>
      </c>
      <c r="F271" s="83" t="str">
        <f>RIGHT(E271,4)</f>
        <v>1770</v>
      </c>
      <c r="G271" s="83" t="str">
        <f>IF(ISBLANK(E271),"",F271&amp;"-"&amp;RIGHT("00" &amp; SUBSTITUTE(LEFT(E271,2),"/",""),2))</f>
        <v>1770-06</v>
      </c>
      <c r="H271" s="13" t="s">
        <v>5544</v>
      </c>
      <c r="I271" s="13" t="str">
        <f>IFERROR(RIGHT(H271,LEN(H271)-FIND(",",H271)) &amp; " " &amp; LEFT(H271,1) &amp; LOWER(MID(H271,2, FIND(",",H271)-2)),"")</f>
        <v xml:space="preserve"> George Whipps</v>
      </c>
      <c r="J271" s="29" t="str">
        <f>H271</f>
        <v>WHIPPS, George</v>
      </c>
      <c r="K271" s="13" t="s">
        <v>5548</v>
      </c>
      <c r="L271" s="15" t="str">
        <f>RIGHT(K271,4)</f>
        <v>1784</v>
      </c>
      <c r="M271" s="147" t="str">
        <f>IF(ISBLANK(K271),"",L271&amp;"-"&amp;
IF(LEFT(K271,3)="Feb","02",
IF(LEFT(K271,3)="Mar","03",
IF(LEFT(K271,3)="Apr","04",
IF(LEFT(K271,3)="May","05",
IF(LEFT(K271,3)="Jun","06",
IF(LEFT(K271,3)="Jul","07",
IF(LEFT(K271,3)="Aug","08",
IF(LEFT(K271,3)="Sep","09",
IF(LEFT(K271,3)="Oct","10",
IF(LEFT(K271,3)="Nov","11",
IF(LEFT(K271,3)="Dec","12","01"))))))))))))</f>
        <v>1784-08</v>
      </c>
      <c r="N271" s="34" t="s">
        <v>3961</v>
      </c>
      <c r="O271" s="10" t="s">
        <v>3959</v>
      </c>
      <c r="P271" s="8" t="s">
        <v>136</v>
      </c>
      <c r="Q271" s="8">
        <v>21</v>
      </c>
      <c r="R271" s="6" t="s">
        <v>13265</v>
      </c>
      <c r="S271" s="26"/>
      <c r="T271" s="26" t="str">
        <f>V271</f>
        <v>First Choice</v>
      </c>
      <c r="U271" s="34"/>
      <c r="V271" s="35" t="s">
        <v>5547</v>
      </c>
      <c r="W271" s="35" t="s">
        <v>10592</v>
      </c>
      <c r="X271" s="34"/>
      <c r="Y271" s="25" t="str">
        <f>IFERROR(LEFT(J271, FIND(",",J271)-1),"")</f>
        <v>WHIPPS</v>
      </c>
      <c r="Z271" s="25"/>
      <c r="AA271" s="24" t="str">
        <f>IF(ISBLANK(E271),"","Surveyed "&amp;E271)  &amp; IF(ISBLANK(C271),"", " by " &amp;TRIM(D271)) &amp; IF(ISBLANK(E271),"","; ") &amp; IF(ISBLANK(K271),"","Patented in " &amp; K271)  &amp; IF(ISBLANK(H271),"", " by " &amp; TRIM(I271)) &amp; IF(ISBLANK(Q271),"",IF(Q271=0,""," for " &amp; Q271 &amp; " acres")) &amp; IF(ISBLANK(S271),""," repatented as " &amp; S271) &amp; IF(ISBLANK(R271),"", "; " &amp; R271) &amp; IF(ISBLANK(X271),"", ".  " &amp; X271&amp;".")</f>
        <v>Surveyed 6/7/1770 by Basil Burgess; Patented in Aug 1784 by George Whipps for 21 acres; "on the south side of the main western falls of Patapsco River" starting "near the end of the fifth line of a tract or parcel of land called Forrest Grove which was on the 15th day of November AD 1732 granted unto a certain John Whipps (grandfather to the said George Whipps) for 90 acres of land" .. "on the west side of the head of one of the drafts of the Second Branch that is above Bens Branch"</v>
      </c>
      <c r="AB271" s="52" t="str">
        <f>IF(IFERROR(FIND("-",A271),0)=0,SUBSTITUTE(A271,"'",""),SUBSTITUTE(LEFT(A271,FIND("-",A271)-2),"'",""))</f>
        <v>FIRST CHOICE</v>
      </c>
      <c r="AC271" s="55" t="str">
        <f>SUBSTITUTE(A271,"'","")</f>
        <v>FIRST CHOICE</v>
      </c>
      <c r="AD271" s="52" t="str">
        <f>IFERROR(VLOOKUP(A271,MapGrantsTbl[], 5, FALSE),"")</f>
        <v>1770</v>
      </c>
      <c r="AE271" s="52" t="str">
        <f>IF(L271=AD271,"Y", IF(LEFT(AD271,1)&lt;&gt;"1","","N"))</f>
        <v>N</v>
      </c>
      <c r="AF271" s="52" t="str">
        <f>IFERROR(VLOOKUP(A271,MapGrantsTbl[], 3, FALSE),"")</f>
        <v>Surveyed 6/7/1770 by Basil Burgess; Patented in Aug 1784 by George Whipps for 21 acres; "on the south side of the main western falls of Patapsco River" starting "near the end of the fifth line of a tract or parcel of land called Forrest Grove which was on the 15th day of November AD 1732 granted unto a certain John Whipps (grandfather to the said George Whipps) for 90 acres of land" .. "on the west side of the head of one of the drafts of the Second Branch that is above Bens Branch"</v>
      </c>
      <c r="AG271" s="52" t="str">
        <f>IF(AA271=AF271,"Y", IF(LEN(LEFT(AF271,4))&lt;&gt;4,"","N"))</f>
        <v>Y</v>
      </c>
      <c r="AH271" s="52" t="s">
        <v>198</v>
      </c>
      <c r="AI271" s="52"/>
      <c r="AJ271" s="71"/>
      <c r="AK271" s="71"/>
      <c r="AL271" s="71"/>
      <c r="AM271" s="71">
        <f>IFERROR(VLOOKUP(A271,Platted[],2,FALSE),"")</f>
        <v>668</v>
      </c>
      <c r="AN271" s="52"/>
      <c r="AO271" s="52"/>
      <c r="AP271" s="52"/>
      <c r="AQ271" s="52" t="str">
        <f>IFERROR(VLOOKUP(A271,MapGrantsTbl[], 5, FALSE),"")</f>
        <v>1770</v>
      </c>
      <c r="AR271" s="52" t="str">
        <f>IF(L271=AQ271,"Y", IF(LEN(LEFT(AQ271,4))&lt;&gt;4,"","N"))</f>
        <v>N</v>
      </c>
      <c r="AS271" s="52" t="str">
        <f>IFERROR(VLOOKUP(A271,MapGrantsTbl[],3, FALSE),"")</f>
        <v>Surveyed 6/7/1770 by Basil Burgess; Patented in Aug 1784 by George Whipps for 21 acres; "on the south side of the main western falls of Patapsco River" starting "near the end of the fifth line of a tract or parcel of land called Forrest Grove which was on the 15th day of November AD 1732 granted unto a certain John Whipps (grandfather to the said George Whipps) for 90 acres of land" .. "on the west side of the head of one of the drafts of the Second Branch that is above Bens Branch"</v>
      </c>
      <c r="AT271" s="52" t="str">
        <f>IF(AA271=AS271,"Y", IF(LEN(LEFT(AS271,4))&lt;&gt;4,"","N"))</f>
        <v>Y</v>
      </c>
      <c r="AU271" s="52" t="str">
        <f>IFERROR(VLOOKUP(A271,MapGrantsTbl[],5, FALSE),"")</f>
        <v>1770</v>
      </c>
      <c r="AV271" s="52" t="str">
        <f>IF(L271=AU271,"Y", IF(LEN(LEFT(AU271,4))&lt;&gt;4,"","N"))</f>
        <v>N</v>
      </c>
    </row>
    <row r="272" spans="1:48" ht="57.6" x14ac:dyDescent="0.55000000000000004">
      <c r="A272" s="8" t="s">
        <v>3862</v>
      </c>
      <c r="B272" s="6" t="str">
        <f>IFERROR(VLOOKUP(A272,MapGrantsTbl[Short Name], 1, FALSE),IFERROR(VLOOKUP(A272,MapGrantsTbl[Other Map Grant Name],1,FALSE),""))</f>
        <v>FIRST DISCOVERY</v>
      </c>
      <c r="C272" s="6" t="s">
        <v>4919</v>
      </c>
      <c r="D272" s="8" t="str">
        <f>IF(ISBLANK(C272),"",IFERROR(RIGHT(C272,LEN(C272)-FIND(",",C272)) &amp; " " &amp; LEFT(C272,1) &amp; LOWER(MID(C272,2, FIND(",",C272)-2)),""))</f>
        <v xml:space="preserve"> Richard Shipley</v>
      </c>
      <c r="E272" s="85" t="s">
        <v>4654</v>
      </c>
      <c r="F272" s="81" t="str">
        <f>RIGHT(E272,4)</f>
        <v>1757</v>
      </c>
      <c r="G272" s="81" t="str">
        <f>IF(ISBLANK(E272),"",F272&amp;"-"&amp;RIGHT("00" &amp; SUBSTITUTE(LEFT(E272,2),"/",""),2))</f>
        <v>1757-03</v>
      </c>
      <c r="H272" s="6" t="s">
        <v>3541</v>
      </c>
      <c r="I272" s="6" t="str">
        <f>IFERROR(RIGHT(H272,LEN(H272)-FIND(",",H272)) &amp; " " &amp; LEFT(H272,1) &amp; LOWER(MID(H272,2, FIND(",",H272)-2)),"")</f>
        <v xml:space="preserve"> Caleb  Dorsey</v>
      </c>
      <c r="J272" s="6" t="str">
        <f>H272</f>
        <v xml:space="preserve">DORSEY, Caleb </v>
      </c>
      <c r="K272" s="6" t="s">
        <v>5111</v>
      </c>
      <c r="L272" s="8" t="str">
        <f>RIGHT(K272,4)</f>
        <v>1757</v>
      </c>
      <c r="M272" s="146" t="str">
        <f>IF(ISBLANK(K272),"",L272&amp;"-"&amp;
IF(LEFT(K272,3)="Feb","02",
IF(LEFT(K272,3)="Mar","03",
IF(LEFT(K272,3)="Apr","04",
IF(LEFT(K272,3)="May","05",
IF(LEFT(K272,3)="Jun","06",
IF(LEFT(K272,3)="Jul","07",
IF(LEFT(K272,3)="Aug","08",
IF(LEFT(K272,3)="Sep","09",
IF(LEFT(K272,3)="Oct","10",
IF(LEFT(K272,3)="Nov","11",
IF(LEFT(K272,3)="Dec","12","01"))))))))))))</f>
        <v>1757-03</v>
      </c>
      <c r="N272" s="34" t="s">
        <v>3961</v>
      </c>
      <c r="O272" s="8" t="s">
        <v>3959</v>
      </c>
      <c r="P272" s="8" t="s">
        <v>136</v>
      </c>
      <c r="Q272" s="8">
        <v>234</v>
      </c>
      <c r="R272" s="6" t="s">
        <v>4890</v>
      </c>
      <c r="S272" s="34"/>
      <c r="T272" s="34" t="str">
        <f>V272</f>
        <v>First Discovery</v>
      </c>
      <c r="U272" s="34"/>
      <c r="V272" s="35" t="s">
        <v>4248</v>
      </c>
      <c r="W272" s="35" t="s">
        <v>11962</v>
      </c>
      <c r="X272" s="34"/>
      <c r="Y272" s="26" t="str">
        <f>IFERROR(LEFT(J272, FIND(",",J272)-1),"")</f>
        <v>DORSEY</v>
      </c>
      <c r="Z272" s="24" t="s">
        <v>4437</v>
      </c>
      <c r="AA272" s="24" t="str">
        <f>IF(ISBLANK(E272),"","Surveyed "&amp;E272)  &amp; IF(ISBLANK(C272),"", " by " &amp;TRIM(D272)) &amp; IF(ISBLANK(E272),"","; ") &amp; IF(ISBLANK(K272),"","Patented in " &amp; K272)  &amp; IF(ISBLANK(H272),"", " by " &amp; TRIM(I272)) &amp; IF(ISBLANK(Q272),"",IF(Q272=0,""," for " &amp; Q272 &amp; " acres")) &amp; IF(ISBLANK(S272),""," repatented as " &amp; S272) &amp; IF(ISBLANK(R272),"", "; " &amp; R272) &amp; IF(ISBLANK(X272),"", ".  " &amp; X272&amp;".")</f>
        <v>Surveyed 3/16/1757 by Richard Shipley; Patented in Mar 1757 by Caleb Dorsey for 234 acres; on the drafts between Deep Run and Patapsco Falls south of Moore's Morning Choice</v>
      </c>
      <c r="AB272" s="52" t="str">
        <f>IF(IFERROR(FIND("-",A272),0)=0,SUBSTITUTE(A272,"'",""),SUBSTITUTE(LEFT(A272,FIND("-",A272)-2),"'",""))</f>
        <v>FIRST DISCOVERY</v>
      </c>
      <c r="AC272" s="55" t="str">
        <f>SUBSTITUTE(A272,"'","")</f>
        <v>FIRST DISCOVERY</v>
      </c>
      <c r="AD272" s="52" t="str">
        <f>IFERROR(VLOOKUP(A272,MapGrantsTbl[], 5, FALSE),"")</f>
        <v>1757</v>
      </c>
      <c r="AE272" s="52" t="str">
        <f>IF(L272=AD272,"Y", IF(LEFT(AD272,1)&lt;&gt;"1","","N"))</f>
        <v>Y</v>
      </c>
      <c r="AF272" s="52" t="str">
        <f>IFERROR(VLOOKUP(A272,MapGrantsTbl[], 3, FALSE),"")</f>
        <v>Surveyed 3/16/1757 by Richard Shipley; Patented in Mar 1757 by Caleb Dorsey for 234 acres; on the drafts between Deep Run and Patapsco Falls south of Moore's Morning Choice</v>
      </c>
      <c r="AG272" s="52" t="str">
        <f>IF(AA272=AF272,"Y", IF(LEN(LEFT(AF272,4))&lt;&gt;4,"","N"))</f>
        <v>Y</v>
      </c>
      <c r="AH272" s="52" t="s">
        <v>47</v>
      </c>
      <c r="AI272" s="52"/>
      <c r="AJ272" s="71"/>
      <c r="AK272" s="71"/>
      <c r="AL272" s="71"/>
      <c r="AM272" s="71">
        <f>IFERROR(VLOOKUP(A272,Platted[],2,FALSE),"")</f>
        <v>285</v>
      </c>
      <c r="AN272" s="52"/>
      <c r="AO272" s="52"/>
      <c r="AP272" s="52"/>
      <c r="AQ272" s="52" t="str">
        <f>IFERROR(VLOOKUP(A272,MapGrantsTbl[], 5, FALSE),"")</f>
        <v>1757</v>
      </c>
      <c r="AR272" s="52" t="str">
        <f>IF(L272=AQ272,"Y", IF(LEN(LEFT(AQ272,4))&lt;&gt;4,"","N"))</f>
        <v>Y</v>
      </c>
      <c r="AS272" s="52" t="str">
        <f>IFERROR(VLOOKUP(A272,MapGrantsTbl[],3, FALSE),"")</f>
        <v>Surveyed 3/16/1757 by Richard Shipley; Patented in Mar 1757 by Caleb Dorsey for 234 acres; on the drafts between Deep Run and Patapsco Falls south of Moore's Morning Choice</v>
      </c>
      <c r="AT272" s="52" t="str">
        <f>IF(AA272=AS272,"Y", IF(LEN(LEFT(AS272,4))&lt;&gt;4,"","N"))</f>
        <v>Y</v>
      </c>
      <c r="AU272" s="52" t="str">
        <f>IFERROR(VLOOKUP(A272,MapGrantsTbl[],5, FALSE),"")</f>
        <v>1757</v>
      </c>
      <c r="AV272" s="52" t="str">
        <f>IF(L272=AU272,"Y", IF(LEN(LEFT(AU272,4))&lt;&gt;4,"","N"))</f>
        <v>Y</v>
      </c>
    </row>
    <row r="273" spans="1:48" ht="86.4" x14ac:dyDescent="0.55000000000000004">
      <c r="A273" s="43" t="s">
        <v>5914</v>
      </c>
      <c r="B273" s="47" t="str">
        <f>IFERROR(VLOOKUP(A273,MapGrantsTbl[Short Name], 1, FALSE),IFERROR(VLOOKUP(A273,MapGrantsTbl[Other Map Grant Name],1,FALSE),""))</f>
        <v>FIRST DIVISION</v>
      </c>
      <c r="C273" s="46" t="s">
        <v>4916</v>
      </c>
      <c r="D273" s="43" t="str">
        <f>IF(ISBLANK(C273),"",IFERROR(RIGHT(C273,LEN(C273)-FIND(",",C273)) &amp; " " &amp; LEFT(C273,1) &amp; LOWER(MID(C273,2, FIND(",",C273)-2)),""))</f>
        <v xml:space="preserve"> William Cromwell</v>
      </c>
      <c r="E273" s="85" t="s">
        <v>10652</v>
      </c>
      <c r="F273" s="82" t="str">
        <f>RIGHT(E273,4)</f>
        <v>1745</v>
      </c>
      <c r="G273" s="82" t="str">
        <f>IF(ISBLANK(E273),"",F273&amp;"-"&amp;RIGHT("00" &amp; SUBSTITUTE(LEFT(E273,2),"/",""),2))</f>
        <v>1745-04</v>
      </c>
      <c r="H273" s="46" t="s">
        <v>3601</v>
      </c>
      <c r="I273" s="46" t="str">
        <f>IFERROR(RIGHT(H273,LEN(H273)-FIND(",",H273)) &amp; " " &amp; LEFT(H273,1) &amp; LOWER(MID(H273,2, FIND(",",H273)-2)),"")</f>
        <v xml:space="preserve"> Henry  Howard</v>
      </c>
      <c r="J273" s="47" t="str">
        <f>H273</f>
        <v xml:space="preserve">HOWARD, Henry </v>
      </c>
      <c r="K273" s="46" t="s">
        <v>5910</v>
      </c>
      <c r="L273" s="42" t="str">
        <f>RIGHT(K273,4)</f>
        <v>1745</v>
      </c>
      <c r="M273" s="143" t="str">
        <f>IF(ISBLANK(K273),"",L273&amp;"-"&amp;
IF(LEFT(K273,3)="Feb","02",
IF(LEFT(K273,3)="Mar","03",
IF(LEFT(K273,3)="Apr","04",
IF(LEFT(K273,3)="May","05",
IF(LEFT(K273,3)="Jun","06",
IF(LEFT(K273,3)="Jul","07",
IF(LEFT(K273,3)="Aug","08",
IF(LEFT(K273,3)="Sep","09",
IF(LEFT(K273,3)="Oct","10",
IF(LEFT(K273,3)="Nov","11",
IF(LEFT(K273,3)="Dec","12","01"))))))))))))</f>
        <v>1745-04</v>
      </c>
      <c r="N273" s="44" t="s">
        <v>3961</v>
      </c>
      <c r="O273" s="43" t="s">
        <v>3959</v>
      </c>
      <c r="P273" s="43" t="s">
        <v>3970</v>
      </c>
      <c r="Q273" s="43">
        <v>458</v>
      </c>
      <c r="R273" s="46" t="s">
        <v>5916</v>
      </c>
      <c r="S273" s="44"/>
      <c r="T273" s="34" t="s">
        <v>10645</v>
      </c>
      <c r="U273" s="44"/>
      <c r="V273" s="35" t="s">
        <v>5915</v>
      </c>
      <c r="W273" s="35" t="s">
        <v>10649</v>
      </c>
      <c r="X273" s="34"/>
      <c r="Y273" s="45" t="str">
        <f>IFERROR(LEFT(J273, FIND(",",J273)-1),"")</f>
        <v>HOWARD</v>
      </c>
      <c r="Z273" s="45"/>
      <c r="AA273" s="24" t="str">
        <f>IF(ISBLANK(E273),"","Surveyed "&amp;E273)  &amp; IF(ISBLANK(C273),"", " by " &amp;TRIM(D273)) &amp; IF(ISBLANK(E273),"","; ") &amp; IF(ISBLANK(K273),"","Patented in " &amp; K273)  &amp; IF(ISBLANK(H273),"", " by " &amp; TRIM(I273)) &amp; IF(ISBLANK(Q273),"",IF(Q273=0,""," for " &amp; Q273 &amp; " acres")) &amp; IF(ISBLANK(S273),""," repatented as " &amp; S273) &amp; IF(ISBLANK(R273),"", "; " &amp; R273) &amp; IF(ISBLANK(X273),"", ".  " &amp; X273&amp;".")</f>
        <v>Surveyed 4/10/1745 by William Cromwell; Patented in Apr 1745 by Henry Howard for 458 acres; Resurvey of the rest of The Second Part Of Discovery "on the east side of the Middle River of Patuxent" adjoining Discovery, Kendall's Enlargement,  The Disart, Brown's Addition, Pushpin, and Doohoregan Mannor.</v>
      </c>
      <c r="AB273" s="52" t="str">
        <f>IF(IFERROR(FIND("-",A273),0)=0,SUBSTITUTE(A273,"'",""),SUBSTITUTE(LEFT(A273,FIND("-",A273)-2),"'",""))</f>
        <v>FIRST DIVISION</v>
      </c>
      <c r="AC273" s="55" t="str">
        <f>SUBSTITUTE(A273,"'","")</f>
        <v>FIRST DIVISION</v>
      </c>
      <c r="AD273" s="52" t="str">
        <f>IFERROR(VLOOKUP(A273,MapGrantsTbl[], 5, FALSE),"")</f>
        <v>1745</v>
      </c>
      <c r="AE273" s="52" t="str">
        <f>IF(L273=AD273,"Y", IF(LEFT(AD273,1)&lt;&gt;"1","","N"))</f>
        <v>Y</v>
      </c>
      <c r="AF273" s="52" t="str">
        <f>IFERROR(VLOOKUP(A273,MapGrantsTbl[], 3, FALSE),"")</f>
        <v>Surveyed 4/10/1745 by William Cromwell; Patented in Apr 1745 by Henry Howard for 458 acres; Resurvey of the rest of The Second Part Of Discovery "on the east side of the Middle River of Patuxent" adjoining Discovery, Kendall's Enlargement,  The Disart, Brown's Addition, Pushpin, and Doohoregan Mannor.</v>
      </c>
      <c r="AG273" s="52" t="str">
        <f>IF(AA273=AF273,"Y", IF(LEN(LEFT(AF273,4))&lt;&gt;4,"","N"))</f>
        <v>Y</v>
      </c>
      <c r="AH273" s="52" t="s">
        <v>11989</v>
      </c>
      <c r="AI273" s="52"/>
      <c r="AJ273" s="71"/>
      <c r="AK273" s="71"/>
      <c r="AL273" s="71"/>
      <c r="AM273" s="71">
        <f>IFERROR(VLOOKUP(A273,Platted[],2,FALSE),"")</f>
        <v>156</v>
      </c>
      <c r="AN273" s="52"/>
      <c r="AO273" s="52"/>
      <c r="AP273" s="52"/>
      <c r="AQ273" s="52" t="str">
        <f>IFERROR(VLOOKUP(A273,MapGrantsTbl[], 5, FALSE),"")</f>
        <v>1745</v>
      </c>
      <c r="AR273" s="52" t="str">
        <f>IF(L273=AQ273,"Y", IF(LEN(LEFT(AQ273,4))&lt;&gt;4,"","N"))</f>
        <v>Y</v>
      </c>
      <c r="AS273" s="52" t="str">
        <f>IFERROR(VLOOKUP(A273,MapGrantsTbl[],3, FALSE),"")</f>
        <v>Surveyed 4/10/1745 by William Cromwell; Patented in Apr 1745 by Henry Howard for 458 acres; Resurvey of the rest of The Second Part Of Discovery "on the east side of the Middle River of Patuxent" adjoining Discovery, Kendall's Enlargement,  The Disart, Brown's Addition, Pushpin, and Doohoregan Mannor.</v>
      </c>
      <c r="AT273" s="52" t="str">
        <f>IF(AA273=AS273,"Y", IF(LEN(LEFT(AS273,4))&lt;&gt;4,"","N"))</f>
        <v>Y</v>
      </c>
      <c r="AU273" s="52" t="str">
        <f>IFERROR(VLOOKUP(A273,MapGrantsTbl[],5, FALSE),"")</f>
        <v>1745</v>
      </c>
      <c r="AV273" s="52" t="str">
        <f>IF(L273=AU273,"Y", IF(LEN(LEFT(AU273,4))&lt;&gt;4,"","N"))</f>
        <v>Y</v>
      </c>
    </row>
    <row r="274" spans="1:48" ht="43.2" x14ac:dyDescent="0.55000000000000004">
      <c r="A274" s="8" t="s">
        <v>3863</v>
      </c>
      <c r="B274" s="6" t="str">
        <f>IFERROR(VLOOKUP(A274,MapGrantsTbl[Short Name], 1, FALSE),IFERROR(VLOOKUP(A274,MapGrantsTbl[Other Map Grant Name],1,FALSE),""))</f>
        <v>FOOD PLENTY</v>
      </c>
      <c r="C274" s="6" t="s">
        <v>4965</v>
      </c>
      <c r="D274" s="8" t="str">
        <f>IF(ISBLANK(C274),"",IFERROR(RIGHT(C274,LEN(C274)-FIND(",",C274)) &amp; " " &amp; LEFT(C274,1) &amp; LOWER(MID(C274,2, FIND(",",C274)-2)),""))</f>
        <v xml:space="preserve"> Thomas Larkin</v>
      </c>
      <c r="E274" s="85" t="s">
        <v>11103</v>
      </c>
      <c r="F274" s="81" t="str">
        <f>RIGHT(E274,4)</f>
        <v>1720</v>
      </c>
      <c r="G274" s="81" t="str">
        <f>IF(ISBLANK(E274),"",F274&amp;"-"&amp;RIGHT("00" &amp; SUBSTITUTE(LEFT(E274,2),"/",""),2))</f>
        <v>1720-07</v>
      </c>
      <c r="H274" s="6" t="s">
        <v>3604</v>
      </c>
      <c r="I274" s="6" t="str">
        <f>IFERROR(RIGHT(H274,LEN(H274)-FIND(",",H274)) &amp; " " &amp; LEFT(H274,1) &amp; LOWER(MID(H274,2, FIND(",",H274)-2)),"")</f>
        <v xml:space="preserve"> Thomas  Reynolds</v>
      </c>
      <c r="J274" s="6" t="str">
        <f>H274</f>
        <v xml:space="preserve">REYNOLDS, Thomas </v>
      </c>
      <c r="K274" s="6" t="s">
        <v>3781</v>
      </c>
      <c r="L274" s="8" t="str">
        <f>RIGHT(K274,4)</f>
        <v>1734</v>
      </c>
      <c r="M274" s="146" t="str">
        <f>IF(ISBLANK(K274),"",L274&amp;"-"&amp;
IF(LEFT(K274,3)="Feb","02",
IF(LEFT(K274,3)="Mar","03",
IF(LEFT(K274,3)="Apr","04",
IF(LEFT(K274,3)="May","05",
IF(LEFT(K274,3)="Jun","06",
IF(LEFT(K274,3)="Jul","07",
IF(LEFT(K274,3)="Aug","08",
IF(LEFT(K274,3)="Sep","09",
IF(LEFT(K274,3)="Oct","10",
IF(LEFT(K274,3)="Nov","11",
IF(LEFT(K274,3)="Dec","12","01"))))))))))))</f>
        <v>1734-06</v>
      </c>
      <c r="N274" s="34" t="s">
        <v>3961</v>
      </c>
      <c r="O274" s="8" t="s">
        <v>3959</v>
      </c>
      <c r="P274" s="8" t="s">
        <v>136</v>
      </c>
      <c r="Q274" s="8">
        <v>830</v>
      </c>
      <c r="R274" s="6" t="s">
        <v>7538</v>
      </c>
      <c r="S274" s="34"/>
      <c r="T274" s="34" t="str">
        <f>V274</f>
        <v>Food Plenty</v>
      </c>
      <c r="U274" s="34"/>
      <c r="V274" s="35" t="s">
        <v>4247</v>
      </c>
      <c r="W274" s="35" t="s">
        <v>12194</v>
      </c>
      <c r="X274" s="34"/>
      <c r="Y274" s="26" t="str">
        <f>IFERROR(LEFT(J274, FIND(",",J274)-1),"")</f>
        <v>REYNOLDS</v>
      </c>
      <c r="Z274" s="24" t="s">
        <v>4503</v>
      </c>
      <c r="AA274" s="24" t="str">
        <f>IF(ISBLANK(E274),"","Surveyed "&amp;E274)  &amp; IF(ISBLANK(C274),"", " by " &amp;TRIM(D274)) &amp; IF(ISBLANK(E274),"","; ") &amp; IF(ISBLANK(K274),"","Patented in " &amp; K274)  &amp; IF(ISBLANK(H274),"", " by " &amp; TRIM(I274)) &amp; IF(ISBLANK(Q274),"",IF(Q274=0,""," for " &amp; Q274 &amp; " acres")) &amp; IF(ISBLANK(S274),""," repatented as " &amp; S274) &amp; IF(ISBLANK(R274),"", "; " &amp; R274) &amp; IF(ISBLANK(X274),"", ".  " &amp; X274&amp;".")</f>
        <v>Surveyed 7/20/1720 by Thomas Larkin; Patented in Jun 1734 by Thomas Reynolds for 830 acres; "on the east side of Ridgelys Great Branch"</v>
      </c>
      <c r="AB274" s="52" t="str">
        <f>IF(IFERROR(FIND("-",A274),0)=0,SUBSTITUTE(A274,"'",""),SUBSTITUTE(LEFT(A274,FIND("-",A274)-2),"'",""))</f>
        <v>FOOD PLENTY</v>
      </c>
      <c r="AC274" s="55" t="str">
        <f>SUBSTITUTE(A274,"'","")</f>
        <v>FOOD PLENTY</v>
      </c>
      <c r="AD274" s="52" t="str">
        <f>IFERROR(VLOOKUP(A274,MapGrantsTbl[], 5, FALSE),"")</f>
        <v>1720</v>
      </c>
      <c r="AE274" s="52" t="str">
        <f>IF(L274=AD274,"Y", IF(LEFT(AD274,1)&lt;&gt;"1","","N"))</f>
        <v>N</v>
      </c>
      <c r="AF274" s="52" t="str">
        <f>IFERROR(VLOOKUP(A274,MapGrantsTbl[], 3, FALSE),"")</f>
        <v>Surveyed 7/20/1720 by Thomas Larkin; Patented in Jun 1734 by Thomas Reynolds for 830 acres; "on the east side of Ridgelys Great Branch"</v>
      </c>
      <c r="AG274" s="52" t="str">
        <f>IF(AA274=AF274,"Y", IF(LEN(LEFT(AF274,4))&lt;&gt;4,"","N"))</f>
        <v>Y</v>
      </c>
      <c r="AH274" s="52" t="s">
        <v>90</v>
      </c>
      <c r="AI274" s="52"/>
      <c r="AJ274" s="71"/>
      <c r="AK274" s="71"/>
      <c r="AL274" s="71"/>
      <c r="AM274" s="71">
        <f>IFERROR(VLOOKUP(A274,Platted[],2,FALSE),"")</f>
        <v>65</v>
      </c>
      <c r="AN274" s="52"/>
      <c r="AO274" s="52"/>
      <c r="AP274" s="52"/>
      <c r="AQ274" s="52" t="str">
        <f>IFERROR(VLOOKUP(A274,MapGrantsTbl[], 5, FALSE),"")</f>
        <v>1720</v>
      </c>
      <c r="AR274" s="52" t="str">
        <f>IF(L274=AQ274,"Y", IF(LEN(LEFT(AQ274,4))&lt;&gt;4,"","N"))</f>
        <v>N</v>
      </c>
      <c r="AS274" s="52" t="str">
        <f>IFERROR(VLOOKUP(A274,MapGrantsTbl[],3, FALSE),"")</f>
        <v>Surveyed 7/20/1720 by Thomas Larkin; Patented in Jun 1734 by Thomas Reynolds for 830 acres; "on the east side of Ridgelys Great Branch"</v>
      </c>
      <c r="AT274" s="52" t="str">
        <f>IF(AA274=AS274,"Y", IF(LEN(LEFT(AS274,4))&lt;&gt;4,"","N"))</f>
        <v>Y</v>
      </c>
      <c r="AU274" s="52" t="str">
        <f>IFERROR(VLOOKUP(A274,MapGrantsTbl[],5, FALSE),"")</f>
        <v>1720</v>
      </c>
      <c r="AV274" s="52" t="str">
        <f>IF(L274=AU274,"Y", IF(LEN(LEFT(AU274,4))&lt;&gt;4,"","N"))</f>
        <v>N</v>
      </c>
    </row>
    <row r="275" spans="1:48" ht="86.4" x14ac:dyDescent="0.55000000000000004">
      <c r="A275" s="43" t="s">
        <v>8562</v>
      </c>
      <c r="B275" s="47" t="str">
        <f>IFERROR(VLOOKUP(A275,MapGrantsTbl[Short Name], 1, FALSE),IFERROR(VLOOKUP(A275,MapGrantsTbl[Other Map Grant Name],1,FALSE),""))</f>
        <v/>
      </c>
      <c r="C275" s="46" t="s">
        <v>4919</v>
      </c>
      <c r="D275" s="43" t="str">
        <f>IF(ISBLANK(C275),"",IFERROR(RIGHT(C275,LEN(C275)-FIND(",",C275)) &amp; " " &amp; LEFT(C275,1) &amp; LOWER(MID(C275,2, FIND(",",C275)-2)),""))</f>
        <v xml:space="preserve"> Richard Shipley</v>
      </c>
      <c r="E275" s="85"/>
      <c r="F275" s="82" t="str">
        <f>RIGHT(E275,4)</f>
        <v/>
      </c>
      <c r="G275" s="82" t="str">
        <f>IF(ISBLANK(E275),"",F275&amp;"-"&amp;RIGHT("00" &amp; SUBSTITUTE(LEFT(E275,2),"/",""),2))</f>
        <v/>
      </c>
      <c r="H275" s="46" t="s">
        <v>7061</v>
      </c>
      <c r="I275" s="46" t="str">
        <f>IFERROR(RIGHT(H275,LEN(H275)-FIND(",",H275)) &amp; " " &amp; LEFT(H275,1) &amp; LOWER(MID(H275,2, FIND(",",H275)-2)),"")</f>
        <v xml:space="preserve"> John Forrest</v>
      </c>
      <c r="J275" s="47" t="str">
        <f>H275</f>
        <v>FORREST, John</v>
      </c>
      <c r="K275" s="46" t="s">
        <v>3801</v>
      </c>
      <c r="L275" s="42" t="str">
        <f>RIGHT(K275,4)</f>
        <v>1748</v>
      </c>
      <c r="M275" s="143" t="str">
        <f>IF(ISBLANK(K275),"",L275&amp;"-"&amp;
IF(LEFT(K275,3)="Feb","02",
IF(LEFT(K275,3)="Mar","03",
IF(LEFT(K275,3)="Apr","04",
IF(LEFT(K275,3)="May","05",
IF(LEFT(K275,3)="Jun","06",
IF(LEFT(K275,3)="Jul","07",
IF(LEFT(K275,3)="Aug","08",
IF(LEFT(K275,3)="Sep","09",
IF(LEFT(K275,3)="Oct","10",
IF(LEFT(K275,3)="Nov","11",
IF(LEFT(K275,3)="Dec","12","01"))))))))))))</f>
        <v>1748-10</v>
      </c>
      <c r="N275" s="44" t="s">
        <v>3961</v>
      </c>
      <c r="O275" s="43" t="s">
        <v>3961</v>
      </c>
      <c r="P275" s="43" t="s">
        <v>136</v>
      </c>
      <c r="Q275" s="43">
        <v>40</v>
      </c>
      <c r="R275" s="46" t="s">
        <v>7064</v>
      </c>
      <c r="S275" s="46" t="s">
        <v>7062</v>
      </c>
      <c r="T275" s="47" t="str">
        <f>V275</f>
        <v>Foresters Range</v>
      </c>
      <c r="U275" s="46"/>
      <c r="V275" s="35" t="s">
        <v>8944</v>
      </c>
      <c r="W275" s="35"/>
      <c r="X275" s="34"/>
      <c r="Y275" s="45" t="str">
        <f>IFERROR(LEFT(J275, FIND(",",J275)-1),"")</f>
        <v>FORREST</v>
      </c>
      <c r="Z275" s="45"/>
      <c r="AA275" s="45" t="str">
        <f>IF(ISBLANK(E275),"","Surveyed "&amp;E275)  &amp; IF(ISBLANK(C275),"", " by " &amp;TRIM(D275)) &amp; IF(ISBLANK(E275),"","; ") &amp; IF(ISBLANK(K275),"","Patented in " &amp; K275)  &amp; IF(ISBLANK(H275),"", " by " &amp; TRIM(I275)) &amp; IF(ISBLANK(Q275),"",IF(Q275=0,""," for " &amp; Q275 &amp; " acres")) &amp; IF(ISBLANK(S275),""," repatented as " &amp; S275) &amp; IF(ISBLANK(R275),"", "; " &amp; R275) &amp; IF(ISBLANK(X275),"", ".  " &amp; X275&amp;".")</f>
        <v xml:space="preserve"> by Richard ShipleyPatented in Oct 1748 by John Forrest for 40 acres repatented as Forrester's Range (Resurveyed); "in the barrans and in the fork of the branches of Deep Run and on the south side of a tract of land called Addition To Timber Neck" starting "about fifty perches to the northward of a run called Little Deep Run "</v>
      </c>
      <c r="AB275" s="45" t="str">
        <f>IF(IFERROR(FIND("-",A275),0)=0,SUBSTITUTE(A275,"'",""),SUBSTITUTE(LEFT(A275,FIND("-",A275)-2),"'",""))</f>
        <v>FORESTERS RANGE</v>
      </c>
      <c r="AC275" s="45" t="str">
        <f>SUBSTITUTE(A275,"'","")</f>
        <v>FORESTERS RANGE</v>
      </c>
      <c r="AD275" s="45" t="str">
        <f>IFERROR(VLOOKUP(A275,MapGrantsTbl[], 5, FALSE),"")</f>
        <v/>
      </c>
      <c r="AE275" s="45" t="str">
        <f>IF(L275=AD275,"Y", IF(LEFT(AD275,1)&lt;&gt;"1","","N"))</f>
        <v/>
      </c>
      <c r="AF275" s="45" t="str">
        <f>IFERROR(VLOOKUP(A275,MapGrantsTbl[], 3, FALSE),"")</f>
        <v/>
      </c>
      <c r="AG275" s="45" t="str">
        <f>IF(AA275=AF275,"Y", IF(LEN(LEFT(AF275,4))&lt;&gt;4,"","N"))</f>
        <v/>
      </c>
      <c r="AH275" s="45"/>
      <c r="AI275" s="45"/>
      <c r="AJ275" s="71"/>
      <c r="AK275" s="71"/>
      <c r="AL275" s="71"/>
      <c r="AM275" s="71" t="str">
        <f>IFERROR(VLOOKUP(A275,Platted[],2,FALSE),"")</f>
        <v/>
      </c>
      <c r="AN275" s="52"/>
      <c r="AO275" s="52"/>
      <c r="AP275" s="52"/>
      <c r="AQ275" s="52" t="str">
        <f>IFERROR(VLOOKUP(A275,MapGrantsTbl[], 5, FALSE),"")</f>
        <v/>
      </c>
      <c r="AR275" s="52" t="str">
        <f>IF(L275=AQ275,"Y", IF(LEN(LEFT(AQ275,4))&lt;&gt;4,"","N"))</f>
        <v/>
      </c>
      <c r="AS275" s="52" t="str">
        <f>IFERROR(VLOOKUP(A275,MapGrantsTbl[],3, FALSE),"")</f>
        <v/>
      </c>
      <c r="AT275" s="52" t="str">
        <f>IF(AA275=AS275,"Y", IF(LEN(LEFT(AS275,4))&lt;&gt;4,"","N"))</f>
        <v/>
      </c>
      <c r="AU275" s="52" t="str">
        <f>IFERROR(VLOOKUP(A275,MapGrantsTbl[],5, FALSE),"")</f>
        <v/>
      </c>
      <c r="AV275" s="52" t="str">
        <f>IF(L275=AU275,"Y", IF(LEN(LEFT(AU275,4))&lt;&gt;4,"","N"))</f>
        <v/>
      </c>
    </row>
    <row r="276" spans="1:48" ht="43.2" x14ac:dyDescent="0.55000000000000004">
      <c r="A276" s="43" t="s">
        <v>9341</v>
      </c>
      <c r="B276" s="47" t="str">
        <f>IFERROR(VLOOKUP(A276,MapGrantsTbl[Short Name], 1, FALSE),IFERROR(VLOOKUP(A276,MapGrantsTbl[Other Map Grant Name],1,FALSE),""))</f>
        <v/>
      </c>
      <c r="C276" s="46" t="s">
        <v>4919</v>
      </c>
      <c r="D276" s="43" t="str">
        <f>IF(ISBLANK(C276),"",IFERROR(RIGHT(C276,LEN(C276)-FIND(",",C276)) &amp; " " &amp; LEFT(C276,1) &amp; LOWER(MID(C276,2, FIND(",",C276)-2)),""))</f>
        <v xml:space="preserve"> Richard Shipley</v>
      </c>
      <c r="E276" s="85"/>
      <c r="F276" s="82" t="str">
        <f>RIGHT(E276,4)</f>
        <v/>
      </c>
      <c r="G276" s="82" t="str">
        <f>IF(ISBLANK(E276),"",F276&amp;"-"&amp;RIGHT("00" &amp; SUBSTITUTE(LEFT(E276,2),"/",""),2))</f>
        <v/>
      </c>
      <c r="H276" s="46" t="s">
        <v>7061</v>
      </c>
      <c r="I276" s="46" t="str">
        <f>IFERROR(RIGHT(H276,LEN(H276)-FIND(",",H276)) &amp; " " &amp; LEFT(H276,1) &amp; LOWER(MID(H276,2, FIND(",",H276)-2)),"")</f>
        <v xml:space="preserve"> John Forrest</v>
      </c>
      <c r="J276" s="47" t="str">
        <f>H276</f>
        <v>FORREST, John</v>
      </c>
      <c r="K276" s="46" t="s">
        <v>7060</v>
      </c>
      <c r="L276" s="42" t="str">
        <f>RIGHT(K276,4)</f>
        <v>1755</v>
      </c>
      <c r="M276" s="143" t="str">
        <f>IF(ISBLANK(K276),"",L276&amp;"-"&amp;
IF(LEFT(K276,3)="Feb","02",
IF(LEFT(K276,3)="Mar","03",
IF(LEFT(K276,3)="Apr","04",
IF(LEFT(K276,3)="May","05",
IF(LEFT(K276,3)="Jun","06",
IF(LEFT(K276,3)="Jul","07",
IF(LEFT(K276,3)="Aug","08",
IF(LEFT(K276,3)="Sep","09",
IF(LEFT(K276,3)="Oct","10",
IF(LEFT(K276,3)="Nov","11",
IF(LEFT(K276,3)="Dec","12","01"))))))))))))</f>
        <v>1755-10</v>
      </c>
      <c r="N276" s="44" t="s">
        <v>3961</v>
      </c>
      <c r="O276" s="43" t="s">
        <v>3961</v>
      </c>
      <c r="P276" s="43" t="s">
        <v>3970</v>
      </c>
      <c r="Q276" s="43">
        <v>430</v>
      </c>
      <c r="R276" s="46" t="s">
        <v>7063</v>
      </c>
      <c r="S276" s="46"/>
      <c r="T276" s="47" t="str">
        <f>V276</f>
        <v>Forresters Range</v>
      </c>
      <c r="U276" s="46"/>
      <c r="V276" s="35" t="s">
        <v>8945</v>
      </c>
      <c r="W276" s="35"/>
      <c r="X276" s="34"/>
      <c r="Y276" s="45" t="str">
        <f>IFERROR(LEFT(J276, FIND(",",J276)-1),"")</f>
        <v>FORREST</v>
      </c>
      <c r="Z276" s="45"/>
      <c r="AA276" s="45" t="str">
        <f>IF(ISBLANK(E276),"","Surveyed "&amp;E276)  &amp; IF(ISBLANK(C276),"", " by " &amp;TRIM(D276)) &amp; IF(ISBLANK(E276),"","; ") &amp; IF(ISBLANK(K276),"","Patented in " &amp; K276)  &amp; IF(ISBLANK(H276),"", " by " &amp; TRIM(I276)) &amp; IF(ISBLANK(Q276),"",IF(Q276=0,""," for " &amp; Q276 &amp; " acres")) &amp; IF(ISBLANK(S276),""," repatented as " &amp; S276) &amp; IF(ISBLANK(R276),"", "; " &amp; R276) &amp; IF(ISBLANK(X276),"", ".  " &amp; X276&amp;".")</f>
        <v xml:space="preserve"> by Richard ShipleyPatented in Oct 1755 by John Forrest for 430 acres; "in the barrans between the branches of Deep and and the branches of Stoney Run", adjoining Cupola Hill</v>
      </c>
      <c r="AB276" s="45" t="str">
        <f>IF(IFERROR(FIND("-",A276),0)=0,SUBSTITUTE(A276,"'",""),SUBSTITUTE(LEFT(A276,FIND("-",A276)-2),"'",""))</f>
        <v>FORRESTERS RANGE</v>
      </c>
      <c r="AC276" s="45" t="str">
        <f>SUBSTITUTE(A276,"'","")</f>
        <v>FORRESTERS RANGE - Resurveyed</v>
      </c>
      <c r="AD276" s="45" t="str">
        <f>IFERROR(VLOOKUP(A276,MapGrantsTbl[], 5, FALSE),"")</f>
        <v/>
      </c>
      <c r="AE276" s="45" t="str">
        <f>IF(L276=AD276,"Y", IF(LEFT(AD276,1)&lt;&gt;"1","","N"))</f>
        <v/>
      </c>
      <c r="AF276" s="45" t="str">
        <f>IFERROR(VLOOKUP(A276,MapGrantsTbl[], 3, FALSE),"")</f>
        <v/>
      </c>
      <c r="AG276" s="45" t="str">
        <f>IF(AA276=AF276,"Y", IF(LEN(LEFT(AF276,4))&lt;&gt;4,"","N"))</f>
        <v/>
      </c>
      <c r="AH276" s="45"/>
      <c r="AI276" s="45"/>
      <c r="AJ276" s="71"/>
      <c r="AK276" s="71"/>
      <c r="AL276" s="71"/>
      <c r="AM276" s="71" t="str">
        <f>IFERROR(VLOOKUP(A276,Platted[],2,FALSE),"")</f>
        <v/>
      </c>
      <c r="AN276" s="52"/>
      <c r="AO276" s="52"/>
      <c r="AP276" s="52"/>
      <c r="AQ276" s="52" t="str">
        <f>IFERROR(VLOOKUP(A276,MapGrantsTbl[], 5, FALSE),"")</f>
        <v/>
      </c>
      <c r="AR276" s="52" t="str">
        <f>IF(L276=AQ276,"Y", IF(LEN(LEFT(AQ276,4))&lt;&gt;4,"","N"))</f>
        <v/>
      </c>
      <c r="AS276" s="52" t="str">
        <f>IFERROR(VLOOKUP(A276,MapGrantsTbl[],3, FALSE),"")</f>
        <v/>
      </c>
      <c r="AT276" s="52" t="str">
        <f>IF(AA276=AS276,"Y", IF(LEN(LEFT(AS276,4))&lt;&gt;4,"","N"))</f>
        <v/>
      </c>
      <c r="AU276" s="52" t="str">
        <f>IFERROR(VLOOKUP(A276,MapGrantsTbl[],5, FALSE),"")</f>
        <v/>
      </c>
      <c r="AV276" s="52" t="str">
        <f>IF(L276=AU276,"Y", IF(LEN(LEFT(AU276,4))&lt;&gt;4,"","N"))</f>
        <v/>
      </c>
    </row>
    <row r="277" spans="1:48" ht="43.2" x14ac:dyDescent="0.55000000000000004">
      <c r="A277" s="10" t="s">
        <v>8563</v>
      </c>
      <c r="B277" s="13" t="str">
        <f>IFERROR(VLOOKUP(A277,MapGrantsTbl[Short Name], 1, FALSE),IFERROR(VLOOKUP(A277,MapGrantsTbl[Other Map Grant Name],1,FALSE),""))</f>
        <v>FOSTERS FANCY</v>
      </c>
      <c r="C277" s="13"/>
      <c r="D277" s="10" t="str">
        <f>IF(ISBLANK(C277),"",IFERROR(RIGHT(C277,LEN(C277)-FIND(",",C277)) &amp; " " &amp; LEFT(C277,1) &amp; LOWER(MID(C277,2, FIND(",",C277)-2)),""))</f>
        <v/>
      </c>
      <c r="E277" s="85"/>
      <c r="F277" s="83" t="str">
        <f>RIGHT(E277,4)</f>
        <v/>
      </c>
      <c r="G277" s="83" t="str">
        <f>IF(ISBLANK(E277),"",F277&amp;"-"&amp;RIGHT("00" &amp; SUBSTITUTE(LEFT(E277,2),"/",""),2))</f>
        <v/>
      </c>
      <c r="H277" s="13" t="s">
        <v>3605</v>
      </c>
      <c r="I277" s="13" t="str">
        <f>IFERROR(RIGHT(H277,LEN(H277)-FIND(",",H277)) &amp; " " &amp; LEFT(H277,1) &amp; LOWER(MID(H277,2, FIND(",",H277)-2)),"")</f>
        <v xml:space="preserve"> Henry  Ayton</v>
      </c>
      <c r="J277" s="29" t="str">
        <f>H277</f>
        <v xml:space="preserve">AYTON, Henry </v>
      </c>
      <c r="K277" s="6" t="s">
        <v>5766</v>
      </c>
      <c r="L277" s="15" t="str">
        <f>RIGHT(K277,4)</f>
        <v>1727</v>
      </c>
      <c r="M277" s="147" t="str">
        <f>IF(ISBLANK(K277),"",L277&amp;"-"&amp;
IF(LEFT(K277,3)="Feb","02",
IF(LEFT(K277,3)="Mar","03",
IF(LEFT(K277,3)="Apr","04",
IF(LEFT(K277,3)="May","05",
IF(LEFT(K277,3)="Jun","06",
IF(LEFT(K277,3)="Jul","07",
IF(LEFT(K277,3)="Aug","08",
IF(LEFT(K277,3)="Sep","09",
IF(LEFT(K277,3)="Oct","10",
IF(LEFT(K277,3)="Nov","11",
IF(LEFT(K277,3)="Dec","12","01"))))))))))))</f>
        <v>1727-11</v>
      </c>
      <c r="N277" s="34" t="s">
        <v>3961</v>
      </c>
      <c r="O277" s="8" t="s">
        <v>3959</v>
      </c>
      <c r="P277" s="10" t="s">
        <v>136</v>
      </c>
      <c r="Q277" s="8">
        <v>95</v>
      </c>
      <c r="R277" s="13"/>
      <c r="S277" s="6" t="s">
        <v>5572</v>
      </c>
      <c r="T277" s="6" t="s">
        <v>6320</v>
      </c>
      <c r="U277" s="13"/>
      <c r="V277" s="34" t="s">
        <v>5767</v>
      </c>
      <c r="W277" s="24"/>
      <c r="X277" s="34"/>
      <c r="Y277" s="25" t="str">
        <f>IFERROR(LEFT(J277, FIND(",",J277)-1),"")</f>
        <v>AYTON</v>
      </c>
      <c r="Z277" s="25"/>
      <c r="AA277" s="24" t="str">
        <f>IF(ISBLANK(E277),"","Surveyed "&amp;E277)  &amp; IF(ISBLANK(C277),"", " by " &amp;TRIM(D277)) &amp; IF(ISBLANK(E277),"","; ") &amp; IF(ISBLANK(K277),"","Patented in " &amp; K277)  &amp; IF(ISBLANK(H277),"", " by " &amp; TRIM(I277)) &amp; IF(ISBLANK(Q277),"",IF(Q277=0,""," for " &amp; Q277 &amp; " acres")) &amp; IF(ISBLANK(S277),""," repatented as " &amp; S277) &amp; IF(ISBLANK(R277),"", "; " &amp; R277) &amp; IF(ISBLANK(X277),"", ".  " &amp; X277&amp;".")</f>
        <v>Patented in Nov 1727 by Henry Ayton for 95 acres repatented as Foster's Fancy (Resurveyed)</v>
      </c>
      <c r="AB277" s="52" t="str">
        <f>IF(IFERROR(FIND("-",A277),0)=0,SUBSTITUTE(A277,"'",""),SUBSTITUTE(LEFT(A277,FIND("-",A277)-2),"'",""))</f>
        <v>FOSTERS FANCY</v>
      </c>
      <c r="AC277" s="55" t="str">
        <f>SUBSTITUTE(A277,"'","")</f>
        <v>FOSTERS FANCY</v>
      </c>
      <c r="AD277" s="52" t="str">
        <f>IFERROR(VLOOKUP(A277,MapGrantsTbl[], 5, FALSE),"")</f>
        <v>1727</v>
      </c>
      <c r="AE277" s="52" t="str">
        <f>IF(L277=AD277,"Y", IF(LEFT(AD277,1)&lt;&gt;"1","","N"))</f>
        <v>Y</v>
      </c>
      <c r="AF277" s="52" t="str">
        <f>IFERROR(VLOOKUP(A277,MapGrantsTbl[], 3, FALSE),"")</f>
        <v>Patented in Nov 1727 by Henry Ayton for 95 acres repatented as Foster's Fancy (Resurveyed)</v>
      </c>
      <c r="AG277" s="52" t="str">
        <f>IF(AA277=AF277,"Y", IF(LEN(LEFT(AF277,4))&lt;&gt;4,"","N"))</f>
        <v>Y</v>
      </c>
      <c r="AH277" s="52" t="s">
        <v>47</v>
      </c>
      <c r="AI277" s="52"/>
      <c r="AJ277" s="71"/>
      <c r="AK277" s="71"/>
      <c r="AL277" s="71"/>
      <c r="AM277" s="71" t="str">
        <f>IFERROR(VLOOKUP(A277,Platted[],2,FALSE),"")</f>
        <v/>
      </c>
      <c r="AN277" s="52"/>
      <c r="AO277" s="52"/>
      <c r="AP277" s="52"/>
      <c r="AQ277" s="52" t="str">
        <f>IFERROR(VLOOKUP(A277,MapGrantsTbl[], 5, FALSE),"")</f>
        <v>1727</v>
      </c>
      <c r="AR277" s="52" t="str">
        <f>IF(L277=AQ277,"Y", IF(LEN(LEFT(AQ277,4))&lt;&gt;4,"","N"))</f>
        <v>Y</v>
      </c>
      <c r="AS277" s="52" t="str">
        <f>IFERROR(VLOOKUP(A277,MapGrantsTbl[],3, FALSE),"")</f>
        <v>Patented in Nov 1727 by Henry Ayton for 95 acres repatented as Foster's Fancy (Resurveyed)</v>
      </c>
      <c r="AT277" s="52" t="str">
        <f>IF(AA277=AS277,"Y", IF(LEN(LEFT(AS277,4))&lt;&gt;4,"","N"))</f>
        <v>Y</v>
      </c>
      <c r="AU277" s="52" t="str">
        <f>IFERROR(VLOOKUP(A277,MapGrantsTbl[],5, FALSE),"")</f>
        <v>1727</v>
      </c>
      <c r="AV277" s="52" t="str">
        <f>IF(L277=AU277,"Y", IF(LEN(LEFT(AU277,4))&lt;&gt;4,"","N"))</f>
        <v>Y</v>
      </c>
    </row>
    <row r="278" spans="1:48" ht="57.6" x14ac:dyDescent="0.55000000000000004">
      <c r="A278" s="8" t="s">
        <v>9342</v>
      </c>
      <c r="B278" s="6" t="str">
        <f>IFERROR(VLOOKUP(A278,MapGrantsTbl[Short Name], 1, FALSE),IFERROR(VLOOKUP(A278,MapGrantsTbl[Other Map Grant Name],1,FALSE),""))</f>
        <v/>
      </c>
      <c r="C278" s="6" t="s">
        <v>4105</v>
      </c>
      <c r="D278" s="8" t="str">
        <f>IF(ISBLANK(C278),"",IFERROR(RIGHT(C278,LEN(C278)-FIND(",",C278)) &amp; " " &amp; LEFT(C278,1) &amp; LOWER(MID(C278,2, FIND(",",C278)-2)),""))</f>
        <v xml:space="preserve"> Henry Ridgely</v>
      </c>
      <c r="E278" s="85" t="s">
        <v>11470</v>
      </c>
      <c r="F278" s="81" t="str">
        <f>RIGHT(E278,4)</f>
        <v>1728</v>
      </c>
      <c r="G278" s="81" t="str">
        <f>IF(ISBLANK(E278),"",F278&amp;"-"&amp;RIGHT("00" &amp; SUBSTITUTE(LEFT(E278,2),"/",""),2))</f>
        <v>1728-03</v>
      </c>
      <c r="H278" s="6" t="s">
        <v>3605</v>
      </c>
      <c r="I278" s="6" t="str">
        <f>IFERROR(RIGHT(H278,LEN(H278)-FIND(",",H278)) &amp; " " &amp; LEFT(H278,1) &amp; LOWER(MID(H278,2, FIND(",",H278)-2)),"")</f>
        <v xml:space="preserve"> Henry  Ayton</v>
      </c>
      <c r="J278" s="6" t="str">
        <f>H278</f>
        <v xml:space="preserve">AYTON, Henry </v>
      </c>
      <c r="K278" s="6" t="s">
        <v>5178</v>
      </c>
      <c r="L278" s="8" t="str">
        <f>RIGHT(K278,4)</f>
        <v>1733</v>
      </c>
      <c r="M278" s="146" t="str">
        <f>IF(ISBLANK(K278),"",L278&amp;"-"&amp;
IF(LEFT(K278,3)="Feb","02",
IF(LEFT(K278,3)="Mar","03",
IF(LEFT(K278,3)="Apr","04",
IF(LEFT(K278,3)="May","05",
IF(LEFT(K278,3)="Jun","06",
IF(LEFT(K278,3)="Jul","07",
IF(LEFT(K278,3)="Aug","08",
IF(LEFT(K278,3)="Sep","09",
IF(LEFT(K278,3)="Oct","10",
IF(LEFT(K278,3)="Nov","11",
IF(LEFT(K278,3)="Dec","12","01"))))))))))))</f>
        <v>1733-03</v>
      </c>
      <c r="N278" s="34" t="s">
        <v>3961</v>
      </c>
      <c r="O278" s="8" t="s">
        <v>3959</v>
      </c>
      <c r="P278" s="8" t="s">
        <v>3970</v>
      </c>
      <c r="Q278" s="8">
        <v>98</v>
      </c>
      <c r="R278" s="6" t="s">
        <v>5177</v>
      </c>
      <c r="S278" s="6" t="s">
        <v>86</v>
      </c>
      <c r="T278" s="6" t="s">
        <v>6320</v>
      </c>
      <c r="U278" s="6"/>
      <c r="V278" s="35" t="s">
        <v>9385</v>
      </c>
      <c r="W278" s="35" t="s">
        <v>11471</v>
      </c>
      <c r="X278" s="34"/>
      <c r="Y278" s="25" t="str">
        <f>IFERROR(LEFT(J278, FIND(",",J278)-1),"")</f>
        <v>AYTON</v>
      </c>
      <c r="Z278" s="24" t="s">
        <v>4504</v>
      </c>
      <c r="AA278" s="24" t="str">
        <f>IF(ISBLANK(E278),"","Surveyed "&amp;E278)  &amp; IF(ISBLANK(C278),"", " by " &amp;TRIM(D278)) &amp; IF(ISBLANK(E278),"","; ") &amp; IF(ISBLANK(K278),"","Patented in " &amp; K278)  &amp; IF(ISBLANK(H278),"", " by " &amp; TRIM(I278)) &amp; IF(ISBLANK(Q278),"",IF(Q278=0,""," for " &amp; Q278 &amp; " acres")) &amp; IF(ISBLANK(S278),""," repatented as " &amp; S278) &amp; IF(ISBLANK(R278),"", "; " &amp; R278) &amp; IF(ISBLANK(X278),"", ".  " &amp; X278&amp;".")</f>
        <v>Surveyed 3/27/1728 by Henry Ridgely; Patented in Mar 1733 by Henry Ayton for 98 acres repatented as Hanover; Resurvey of same tract with vacancies "on the south side of Patapsco River and near the head thereof"</v>
      </c>
      <c r="AB278" s="52" t="str">
        <f>IF(IFERROR(FIND("-",A278),0)=0,SUBSTITUTE(A278,"'",""),SUBSTITUTE(LEFT(A278,FIND("-",A278)-2),"'",""))</f>
        <v>FOSTERS FANCY</v>
      </c>
      <c r="AC278" s="55" t="str">
        <f>SUBSTITUTE(A278,"'","")</f>
        <v>FOSTERS FANCY - Resurveyed</v>
      </c>
      <c r="AD278" s="52" t="str">
        <f>IFERROR(VLOOKUP(A278,MapGrantsTbl[], 5, FALSE),"")</f>
        <v/>
      </c>
      <c r="AE278" s="52" t="str">
        <f>IF(L278=AD278,"Y", IF(LEFT(AD278,1)&lt;&gt;"1","","N"))</f>
        <v/>
      </c>
      <c r="AF278" s="52" t="str">
        <f>IFERROR(VLOOKUP(A278,MapGrantsTbl[], 3, FALSE),"")</f>
        <v/>
      </c>
      <c r="AG278" s="52" t="str">
        <f>IF(AA278=AF278,"Y", IF(LEN(LEFT(AF278,4))&lt;&gt;4,"","N"))</f>
        <v/>
      </c>
      <c r="AH278" s="52" t="s">
        <v>47</v>
      </c>
      <c r="AI278" s="52"/>
      <c r="AJ278" s="71"/>
      <c r="AK278" s="71"/>
      <c r="AL278" s="71"/>
      <c r="AM278" s="71">
        <f>IFERROR(VLOOKUP(A278,Platted[],2,FALSE),"")</f>
        <v>467</v>
      </c>
      <c r="AN278" s="52"/>
      <c r="AO278" s="52"/>
      <c r="AP278" s="52"/>
      <c r="AQ278" s="52" t="str">
        <f>IFERROR(VLOOKUP(A278,MapGrantsTbl[], 5, FALSE),"")</f>
        <v/>
      </c>
      <c r="AR278" s="52" t="str">
        <f>IF(L278=AQ278,"Y", IF(LEN(LEFT(AQ278,4))&lt;&gt;4,"","N"))</f>
        <v/>
      </c>
      <c r="AS278" s="52" t="str">
        <f>IFERROR(VLOOKUP(A278,MapGrantsTbl[],3, FALSE),"")</f>
        <v/>
      </c>
      <c r="AT278" s="52" t="str">
        <f>IF(AA278=AS278,"Y", IF(LEN(LEFT(AS278,4))&lt;&gt;4,"","N"))</f>
        <v/>
      </c>
      <c r="AU278" s="52" t="str">
        <f>IFERROR(VLOOKUP(A278,MapGrantsTbl[],5, FALSE),"")</f>
        <v/>
      </c>
      <c r="AV278" s="52" t="str">
        <f>IF(L278=AU278,"Y", IF(LEN(LEFT(AU278,4))&lt;&gt;4,"","N"))</f>
        <v/>
      </c>
    </row>
    <row r="279" spans="1:48" ht="86.4" x14ac:dyDescent="0.55000000000000004">
      <c r="A279" s="8" t="s">
        <v>8564</v>
      </c>
      <c r="B279" s="6" t="str">
        <f>IFERROR(VLOOKUP(A279,MapGrantsTbl[Short Name], 1, FALSE),IFERROR(VLOOKUP(A279,MapGrantsTbl[Other Map Grant Name],1,FALSE),""))</f>
        <v>FOSTERS MAKESHIFT</v>
      </c>
      <c r="C279" s="6" t="s">
        <v>4916</v>
      </c>
      <c r="D279" s="8" t="str">
        <f>IF(ISBLANK(C279),"",IFERROR(RIGHT(C279,LEN(C279)-FIND(",",C279)) &amp; " " &amp; LEFT(C279,1) &amp; LOWER(MID(C279,2, FIND(",",C279)-2)),""))</f>
        <v xml:space="preserve"> William Cromwell</v>
      </c>
      <c r="E279" s="85" t="s">
        <v>4624</v>
      </c>
      <c r="F279" s="81" t="str">
        <f>RIGHT(E279,4)</f>
        <v>1742</v>
      </c>
      <c r="G279" s="81" t="str">
        <f>IF(ISBLANK(E279),"",F279&amp;"-"&amp;RIGHT("00" &amp; SUBSTITUTE(LEFT(E279,2),"/",""),2))</f>
        <v>1742-10</v>
      </c>
      <c r="H279" s="6" t="s">
        <v>3606</v>
      </c>
      <c r="I279" s="6" t="str">
        <f>IFERROR(RIGHT(H279,LEN(H279)-FIND(",",H279)) &amp; " " &amp; LEFT(H279,1) &amp; LOWER(MID(H279,2, FIND(",",H279)-2)),"")</f>
        <v xml:space="preserve"> Hugh  Foster</v>
      </c>
      <c r="J279" s="6" t="str">
        <f>H279</f>
        <v xml:space="preserve">FOSTER, Hugh </v>
      </c>
      <c r="K279" s="6" t="s">
        <v>4764</v>
      </c>
      <c r="L279" s="8" t="str">
        <f>RIGHT(K279,4)</f>
        <v>1746</v>
      </c>
      <c r="M279" s="146" t="str">
        <f>IF(ISBLANK(K279),"",L279&amp;"-"&amp;
IF(LEFT(K279,3)="Feb","02",
IF(LEFT(K279,3)="Mar","03",
IF(LEFT(K279,3)="Apr","04",
IF(LEFT(K279,3)="May","05",
IF(LEFT(K279,3)="Jun","06",
IF(LEFT(K279,3)="Jul","07",
IF(LEFT(K279,3)="Aug","08",
IF(LEFT(K279,3)="Sep","09",
IF(LEFT(K279,3)="Oct","10",
IF(LEFT(K279,3)="Nov","11",
IF(LEFT(K279,3)="Dec","12","01"))))))))))))</f>
        <v>1746-03</v>
      </c>
      <c r="N279" s="34" t="s">
        <v>3961</v>
      </c>
      <c r="O279" s="8" t="s">
        <v>3959</v>
      </c>
      <c r="P279" s="8" t="s">
        <v>136</v>
      </c>
      <c r="Q279" s="8">
        <v>50</v>
      </c>
      <c r="R279" s="6" t="s">
        <v>6424</v>
      </c>
      <c r="S279" s="34"/>
      <c r="T279" s="34" t="str">
        <f>V279</f>
        <v>Fosters Makeshift</v>
      </c>
      <c r="U279" s="34"/>
      <c r="V279" s="35" t="s">
        <v>8257</v>
      </c>
      <c r="W279" s="30" t="s">
        <v>11489</v>
      </c>
      <c r="X279" s="34"/>
      <c r="Y279" s="26" t="str">
        <f>IFERROR(LEFT(J279, FIND(",",J279)-1),"")</f>
        <v>FOSTER</v>
      </c>
      <c r="Z279" s="24" t="s">
        <v>4505</v>
      </c>
      <c r="AA279" s="24" t="str">
        <f>IF(ISBLANK(E279),"","Surveyed "&amp;E279)  &amp; IF(ISBLANK(C279),"", " by " &amp;TRIM(D279)) &amp; IF(ISBLANK(E279),"","; ") &amp; IF(ISBLANK(K279),"","Patented in " &amp; K279)  &amp; IF(ISBLANK(H279),"", " by " &amp; TRIM(I279)) &amp; IF(ISBLANK(Q279),"",IF(Q279=0,""," for " &amp; Q279 &amp; " acres")) &amp; IF(ISBLANK(S279),""," repatented as " &amp; S279) &amp; IF(ISBLANK(R279),"", "; " &amp; R279) &amp; IF(ISBLANK(X279),"", ".  " &amp; X279&amp;".")</f>
        <v>Surveyed 10/20/1742 by William Cromwell; Patented in Mar 1746 by Hugh Foster for 50 acres; "in the fork of Patuxent River" starting "on the south side of a branch called Gishs(Geists?) branch", see plats for Grimes Venture and Moorehouse's Generousity for proper location further southeast</v>
      </c>
      <c r="AB279" s="52" t="str">
        <f>IF(IFERROR(FIND("-",A279),0)=0,SUBSTITUTE(A279,"'",""),SUBSTITUTE(LEFT(A279,FIND("-",A279)-2),"'",""))</f>
        <v>FOSTERS MAKESHIFT</v>
      </c>
      <c r="AC279" s="55" t="str">
        <f>SUBSTITUTE(A279,"'","")</f>
        <v>FOSTERS MAKESHIFT</v>
      </c>
      <c r="AD279" s="52" t="str">
        <f>IFERROR(VLOOKUP(A279,MapGrantsTbl[], 5, FALSE),"")</f>
        <v>1742</v>
      </c>
      <c r="AE279" s="52" t="str">
        <f>IF(L279=AD279,"Y", IF(LEFT(AD279,1)&lt;&gt;"1","","N"))</f>
        <v>N</v>
      </c>
      <c r="AF279" s="52" t="str">
        <f>IFERROR(VLOOKUP(A279,MapGrantsTbl[], 3, FALSE),"")</f>
        <v>Surveyed 10/20/1742 by William Cromwell; Patented in Mar 1746 by Hugh Foster for 50 acres; "in the fork of Patuxent River" starting "on the south side of a branch called Gishs(Geists?) branch", see plats for Grimes Venture and Moorehouse's Generousity for proper location further southeast</v>
      </c>
      <c r="AG279" s="52" t="str">
        <f>IF(AA279=AF279,"Y", IF(LEN(LEFT(AF279,4))&lt;&gt;4,"","N"))</f>
        <v>Y</v>
      </c>
      <c r="AH279" s="52" t="s">
        <v>36</v>
      </c>
      <c r="AI279" s="52"/>
      <c r="AJ279" s="71"/>
      <c r="AK279" s="71"/>
      <c r="AL279" s="71"/>
      <c r="AM279" s="71">
        <f>IFERROR(VLOOKUP(A279,Platted[],2,FALSE),"")</f>
        <v>571</v>
      </c>
      <c r="AN279" s="52"/>
      <c r="AO279" s="52"/>
      <c r="AP279" s="52"/>
      <c r="AQ279" s="52" t="str">
        <f>IFERROR(VLOOKUP(A279,MapGrantsTbl[], 5, FALSE),"")</f>
        <v>1742</v>
      </c>
      <c r="AR279" s="52" t="str">
        <f>IF(L279=AQ279,"Y", IF(LEN(LEFT(AQ279,4))&lt;&gt;4,"","N"))</f>
        <v>N</v>
      </c>
      <c r="AS279" s="52" t="str">
        <f>IFERROR(VLOOKUP(A279,MapGrantsTbl[],3, FALSE),"")</f>
        <v>Surveyed 10/20/1742 by William Cromwell; Patented in Mar 1746 by Hugh Foster for 50 acres; "in the fork of Patuxent River" starting "on the south side of a branch called Gishs(Geists?) branch", see plats for Grimes Venture and Moorehouse's Generousity for proper location further southeast</v>
      </c>
      <c r="AT279" s="52" t="str">
        <f>IF(AA279=AS279,"Y", IF(LEN(LEFT(AS279,4))&lt;&gt;4,"","N"))</f>
        <v>Y</v>
      </c>
      <c r="AU279" s="52" t="str">
        <f>IFERROR(VLOOKUP(A279,MapGrantsTbl[],5, FALSE),"")</f>
        <v>1742</v>
      </c>
      <c r="AV279" s="52" t="str">
        <f>IF(L279=AU279,"Y", IF(LEN(LEFT(AU279,4))&lt;&gt;4,"","N"))</f>
        <v>N</v>
      </c>
    </row>
    <row r="280" spans="1:48" ht="100.8" x14ac:dyDescent="0.55000000000000004">
      <c r="A280" s="43" t="s">
        <v>6479</v>
      </c>
      <c r="B280" s="47" t="str">
        <f>IFERROR(VLOOKUP(A280,MapGrantsTbl[Short Name], 1, FALSE),IFERROR(VLOOKUP(A280,MapGrantsTbl[Other Map Grant Name],1,FALSE),""))</f>
        <v>FOUR BROTHERS PORTION</v>
      </c>
      <c r="C280" s="46" t="s">
        <v>6481</v>
      </c>
      <c r="D280" s="43" t="str">
        <f>IF(ISBLANK(C280),"",IFERROR(RIGHT(C280,LEN(C280)-FIND(",",C280)) &amp; " " &amp; LEFT(C280,1) &amp; LOWER(MID(C280,2, FIND(",",C280)-2)),""))</f>
        <v xml:space="preserve"> Charles Stewart</v>
      </c>
      <c r="E280" s="85" t="s">
        <v>10923</v>
      </c>
      <c r="F280" s="82" t="str">
        <f>RIGHT(E280,4)</f>
        <v>1812</v>
      </c>
      <c r="G280" s="82" t="str">
        <f>IF(ISBLANK(E280),"",F280&amp;"-"&amp;RIGHT("00" &amp; SUBSTITUTE(LEFT(E280,2),"/",""),2))</f>
        <v>1812-02</v>
      </c>
      <c r="H280" s="46" t="s">
        <v>3642</v>
      </c>
      <c r="I280" s="46" t="str">
        <f>IFERROR(RIGHT(H280,LEN(H280)-FIND(",",H280)) &amp; " " &amp; LEFT(H280,1) &amp; LOWER(MID(H280,2, FIND(",",H280)-2)),"")</f>
        <v xml:space="preserve"> Richard  Owings</v>
      </c>
      <c r="J280" s="47" t="str">
        <f>H280</f>
        <v xml:space="preserve">OWINGS, Richard </v>
      </c>
      <c r="K280" s="46" t="s">
        <v>6480</v>
      </c>
      <c r="L280" s="42" t="str">
        <f>RIGHT(K280,4)</f>
        <v>1812</v>
      </c>
      <c r="M280" s="143" t="str">
        <f>IF(ISBLANK(K280),"",L280&amp;"-"&amp;
IF(LEFT(K280,3)="Feb","02",
IF(LEFT(K280,3)="Mar","03",
IF(LEFT(K280,3)="Apr","04",
IF(LEFT(K280,3)="May","05",
IF(LEFT(K280,3)="Jun","06",
IF(LEFT(K280,3)="Jul","07",
IF(LEFT(K280,3)="Aug","08",
IF(LEFT(K280,3)="Sep","09",
IF(LEFT(K280,3)="Oct","10",
IF(LEFT(K280,3)="Nov","11",
IF(LEFT(K280,3)="Dec","12","01"))))))))))))</f>
        <v>1812-05</v>
      </c>
      <c r="N280" s="44" t="s">
        <v>3961</v>
      </c>
      <c r="O280" s="43" t="s">
        <v>3959</v>
      </c>
      <c r="P280" s="43" t="s">
        <v>3970</v>
      </c>
      <c r="Q280" s="43">
        <v>1210</v>
      </c>
      <c r="R280" s="46" t="s">
        <v>6492</v>
      </c>
      <c r="S280" s="44"/>
      <c r="T280" s="33" t="s">
        <v>10659</v>
      </c>
      <c r="U280" s="44"/>
      <c r="V280" s="35" t="s">
        <v>6478</v>
      </c>
      <c r="W280" s="35" t="s">
        <v>10922</v>
      </c>
      <c r="X280" s="34"/>
      <c r="Y280" s="45" t="str">
        <f>IFERROR(LEFT(J280, FIND(",",J280)-1),"")</f>
        <v>OWINGS</v>
      </c>
      <c r="Z280" s="45"/>
      <c r="AA280" s="45" t="str">
        <f>IF(ISBLANK(E280),"","Surveyed "&amp;E280)  &amp; IF(ISBLANK(C280),"", " by " &amp;TRIM(D280)) &amp; IF(ISBLANK(E280),"","; ") &amp; IF(ISBLANK(K280),"","Patented in " &amp; K280)  &amp; IF(ISBLANK(H280),"", " by " &amp; TRIM(I280)) &amp; IF(ISBLANK(Q280),"",IF(Q280=0,""," for " &amp; Q280 &amp; " acres")) &amp; IF(ISBLANK(S280),""," repatented as " &amp; S280) &amp; IF(ISBLANK(R280),"", "; " &amp; R280) &amp; IF(ISBLANK(X280),"", ".  " &amp; X280&amp;".")</f>
        <v>Surveyed 2/12/1812 by Charles Stewart; Patented in May 1812 by Richard Owings for 1210 acres; Resurvey of Luck Supported, Dunkell, Pinch Close Forrest, part of The Addition To The Grove, part of The Fourth Division Of The Discovery, part of The Fifth Division Of The Discovery, part of Dorsey's Lane, part of Southbran, part of Campbell's Chance, and Richmond's Lot</v>
      </c>
      <c r="AB280" s="45" t="str">
        <f>IF(IFERROR(FIND("-",A280),0)=0,SUBSTITUTE(A280,"'",""),SUBSTITUTE(LEFT(A280,FIND("-",A280)-2),"'",""))</f>
        <v>FOUR BROTHERS PORTION</v>
      </c>
      <c r="AC280" s="55" t="str">
        <f>SUBSTITUTE(A280,"'","")</f>
        <v>FOUR BROTHERS PORTION</v>
      </c>
      <c r="AD280" s="52" t="str">
        <f>IFERROR(VLOOKUP(A280,MapGrantsTbl[], 5, FALSE),"")</f>
        <v>1812</v>
      </c>
      <c r="AE280" s="52" t="str">
        <f>IF(L280=AD280,"Y", IF(LEFT(AD280,1)&lt;&gt;"1","","N"))</f>
        <v>Y</v>
      </c>
      <c r="AF280" s="52" t="str">
        <f>IFERROR(VLOOKUP(A280,MapGrantsTbl[], 3, FALSE),"")</f>
        <v>Surveyed 2/12/1812 by Charles Stewart; Patented in May 1812 by Richard Owings for 1210 acres; Resurvey of Luck Supported, Dunkell, Pinch Close Forrest, part of The Addition To The Grove, part of The Fourth Division Of The Discovery, part of The Fifth Division Of The Discovery, part of Dorsey's Lane, part of Southbran, part of Campbell's Chance, and Richmond's Lot</v>
      </c>
      <c r="AG280" s="52" t="str">
        <f>IF(AA280=AF280,"Y", IF(LEN(LEFT(AF280,4))&lt;&gt;4,"","N"))</f>
        <v>Y</v>
      </c>
      <c r="AH280" s="52" t="s">
        <v>11993</v>
      </c>
      <c r="AI280" s="52"/>
      <c r="AJ280" s="71"/>
      <c r="AK280" s="71"/>
      <c r="AL280" s="71"/>
      <c r="AM280" s="71">
        <f>IFERROR(VLOOKUP(A280,Platted[],2,FALSE),"")</f>
        <v>39</v>
      </c>
      <c r="AN280" s="52"/>
      <c r="AO280" s="52"/>
      <c r="AP280" s="52"/>
      <c r="AQ280" s="52" t="str">
        <f>IFERROR(VLOOKUP(A280,MapGrantsTbl[], 5, FALSE),"")</f>
        <v>1812</v>
      </c>
      <c r="AR280" s="52" t="str">
        <f>IF(L280=AQ280,"Y", IF(LEN(LEFT(AQ280,4))&lt;&gt;4,"","N"))</f>
        <v>Y</v>
      </c>
      <c r="AS280" s="52" t="str">
        <f>IFERROR(VLOOKUP(A280,MapGrantsTbl[],3, FALSE),"")</f>
        <v>Surveyed 2/12/1812 by Charles Stewart; Patented in May 1812 by Richard Owings for 1210 acres; Resurvey of Luck Supported, Dunkell, Pinch Close Forrest, part of The Addition To The Grove, part of The Fourth Division Of The Discovery, part of The Fifth Division Of The Discovery, part of Dorsey's Lane, part of Southbran, part of Campbell's Chance, and Richmond's Lot</v>
      </c>
      <c r="AT280" s="52" t="str">
        <f>IF(AA280=AS280,"Y", IF(LEN(LEFT(AS280,4))&lt;&gt;4,"","N"))</f>
        <v>Y</v>
      </c>
      <c r="AU280" s="52" t="str">
        <f>IFERROR(VLOOKUP(A280,MapGrantsTbl[],5, FALSE),"")</f>
        <v>1812</v>
      </c>
      <c r="AV280" s="52" t="str">
        <f>IF(L280=AU280,"Y", IF(LEN(LEFT(AU280,4))&lt;&gt;4,"","N"))</f>
        <v>Y</v>
      </c>
    </row>
    <row r="281" spans="1:48" ht="100.8" x14ac:dyDescent="0.55000000000000004">
      <c r="A281" s="43" t="s">
        <v>7480</v>
      </c>
      <c r="B281" s="47" t="str">
        <f>IFERROR(VLOOKUP(A281,MapGrantsTbl[Short Name], 1, FALSE),IFERROR(VLOOKUP(A281,MapGrantsTbl[Other Map Grant Name],1,FALSE),""))</f>
        <v/>
      </c>
      <c r="C281" s="6"/>
      <c r="D281" s="8" t="str">
        <f>IF(ISBLANK(C281),"",IFERROR(RIGHT(C281,LEN(C281)-FIND(",",C281)) &amp; " " &amp; LEFT(C281,1) &amp; LOWER(MID(C281,2, FIND(",",C281)-2)),""))</f>
        <v/>
      </c>
      <c r="E281" s="85" t="s">
        <v>10817</v>
      </c>
      <c r="F281" s="82" t="str">
        <f>RIGHT(E281,4)</f>
        <v>1770</v>
      </c>
      <c r="G281" s="82" t="str">
        <f>IF(ISBLANK(E281),"",F281&amp;"-"&amp;RIGHT("00" &amp; SUBSTITUTE(LEFT(E281,2),"/",""),2))</f>
        <v>1770-10</v>
      </c>
      <c r="H281" s="46"/>
      <c r="I281" s="46" t="str">
        <f>IFERROR(RIGHT(H281,LEN(H281)-FIND(",",H281)) &amp; " " &amp; LEFT(H281,1) &amp; LOWER(MID(H281,2, FIND(",",H281)-2)),"")</f>
        <v/>
      </c>
      <c r="J281" s="47">
        <f>H281</f>
        <v>0</v>
      </c>
      <c r="K281" s="46" t="s">
        <v>7481</v>
      </c>
      <c r="L281" s="42" t="str">
        <f>RIGHT(K281,4)</f>
        <v>1770</v>
      </c>
      <c r="M281" s="143" t="str">
        <f>IF(ISBLANK(K281),"",L281&amp;"-"&amp;
IF(LEFT(K281,3)="Feb","02",
IF(LEFT(K281,3)="Mar","03",
IF(LEFT(K281,3)="Apr","04",
IF(LEFT(K281,3)="May","05",
IF(LEFT(K281,3)="Jun","06",
IF(LEFT(K281,3)="Jul","07",
IF(LEFT(K281,3)="Aug","08",
IF(LEFT(K281,3)="Sep","09",
IF(LEFT(K281,3)="Oct","10",
IF(LEFT(K281,3)="Nov","11",
IF(LEFT(K281,3)="Dec","12","01"))))))))))))</f>
        <v>1770-10</v>
      </c>
      <c r="N281" s="34" t="s">
        <v>3961</v>
      </c>
      <c r="O281" s="43" t="s">
        <v>3959</v>
      </c>
      <c r="P281" s="43" t="s">
        <v>6586</v>
      </c>
      <c r="Q281" s="43">
        <v>3360</v>
      </c>
      <c r="R281" s="6" t="s">
        <v>10844</v>
      </c>
      <c r="S281" s="34" t="s">
        <v>6597</v>
      </c>
      <c r="T281" s="33" t="s">
        <v>6589</v>
      </c>
      <c r="U281" s="34" t="s">
        <v>5925</v>
      </c>
      <c r="V281" s="35" t="s">
        <v>6597</v>
      </c>
      <c r="W281" s="35" t="s">
        <v>9637</v>
      </c>
      <c r="X281" s="34"/>
      <c r="Y281" s="45" t="str">
        <f>IFERROR(LEFT(J281, FIND(",",J281)-1),"")</f>
        <v/>
      </c>
      <c r="Z281" s="45"/>
      <c r="AA281" s="45" t="str">
        <f>IF(ISBLANK(E281),"","Surveyed "&amp;E281)  &amp; IF(ISBLANK(C281),"", " by " &amp;TRIM(D281)) &amp; IF(ISBLANK(E281),"","; ") &amp; IF(ISBLANK(K281),"","Patented in " &amp; K281)  &amp; IF(ISBLANK(H281),"", " by " &amp; TRIM(I281)) &amp; IF(ISBLANK(Q281),"",IF(Q281=0,""," for " &amp; Q281 &amp; " acres")) &amp; IF(ISBLANK(S281),""," repatented as " &amp; S281) &amp; IF(ISBLANK(R281),"", "; " &amp; R281) &amp; IF(ISBLANK(X281),"", ".  " &amp; X281&amp;".")</f>
        <v>Surveyed 10/23/1770; Patented in Oct 1770 for 3360 acres repatented as Honest Triumph; Resurvey of Saint James Park given a certificate but evidently never patented due to errors, was amended to exclude land in Mansells Purchase, Just In Sight, Sherwoods Forrest, and the String Enlarged and now named Honest Triumph lying entirely in Anne Arundel county</v>
      </c>
      <c r="AB281" s="45" t="str">
        <f>IF(IFERROR(FIND("-",A281),0)=0,SUBSTITUTE(A281,"'",""),SUBSTITUTE(LEFT(A281,FIND("-",A281)-2),"'",""))</f>
        <v>FOXHUNTERS UNITED FRIENDSHIP</v>
      </c>
      <c r="AC281" s="45" t="str">
        <f>SUBSTITUTE(A281,"'","")</f>
        <v>FOXHUNTERS UNITED FRIENDSHIP</v>
      </c>
      <c r="AD281" s="45" t="str">
        <f>IFERROR(VLOOKUP(A281,MapGrantsTbl[], 5, FALSE),"")</f>
        <v/>
      </c>
      <c r="AE281" s="45" t="str">
        <f>IF(L281=AD281,"Y", IF(LEFT(AD281,1)&lt;&gt;"1","","N"))</f>
        <v/>
      </c>
      <c r="AF281" s="45" t="str">
        <f>IFERROR(VLOOKUP(A281,MapGrantsTbl[], 3, FALSE),"")</f>
        <v/>
      </c>
      <c r="AG281" s="45" t="str">
        <f>IF(AA281=AF281,"Y", IF(LEN(LEFT(AF281,4))&lt;&gt;4,"","N"))</f>
        <v/>
      </c>
      <c r="AH281" s="33" t="s">
        <v>78</v>
      </c>
      <c r="AI281" s="45"/>
      <c r="AJ281" s="71"/>
      <c r="AK281" s="71"/>
      <c r="AL281" s="71"/>
      <c r="AM281" s="71" t="str">
        <f>IFERROR(VLOOKUP(A281,Platted[],2,FALSE),"")</f>
        <v/>
      </c>
      <c r="AN281" s="52"/>
      <c r="AO281" s="52"/>
      <c r="AP281" s="52"/>
      <c r="AQ281" s="52" t="str">
        <f>IFERROR(VLOOKUP(A281,MapGrantsTbl[], 5, FALSE),"")</f>
        <v/>
      </c>
      <c r="AR281" s="52" t="str">
        <f>IF(L281=AQ281,"Y", IF(LEN(LEFT(AQ281,4))&lt;&gt;4,"","N"))</f>
        <v/>
      </c>
      <c r="AS281" s="52" t="str">
        <f>IFERROR(VLOOKUP(A281,MapGrantsTbl[],3, FALSE),"")</f>
        <v/>
      </c>
      <c r="AT281" s="52" t="str">
        <f>IF(AA281=AS281,"Y", IF(LEN(LEFT(AS281,4))&lt;&gt;4,"","N"))</f>
        <v/>
      </c>
      <c r="AU281" s="52" t="str">
        <f>IFERROR(VLOOKUP(A281,MapGrantsTbl[],5, FALSE),"")</f>
        <v/>
      </c>
      <c r="AV281" s="52" t="str">
        <f>IF(L281=AU281,"Y", IF(LEN(LEFT(AU281,4))&lt;&gt;4,"","N"))</f>
        <v/>
      </c>
    </row>
    <row r="282" spans="1:48" ht="129.6" x14ac:dyDescent="0.55000000000000004">
      <c r="A282" s="8" t="s">
        <v>5363</v>
      </c>
      <c r="B282" s="6" t="str">
        <f>IFERROR(VLOOKUP(A282,MapGrantsTbl[Short Name], 1, FALSE),IFERROR(VLOOKUP(A282,MapGrantsTbl[Other Map Grant Name],1,FALSE),""))</f>
        <v>FREDERICKS BURGH</v>
      </c>
      <c r="C282" s="6" t="s">
        <v>4919</v>
      </c>
      <c r="D282" s="8" t="str">
        <f>IF(ISBLANK(C282),"",IFERROR(RIGHT(C282,LEN(C282)-FIND(",",C282)) &amp; " " &amp; LEFT(C282,1) &amp; LOWER(MID(C282,2, FIND(",",C282)-2)),""))</f>
        <v xml:space="preserve"> Richard Shipley</v>
      </c>
      <c r="E282" s="85" t="s">
        <v>10986</v>
      </c>
      <c r="F282" s="81" t="str">
        <f>RIGHT(E282,4)</f>
        <v>1756</v>
      </c>
      <c r="G282" s="81" t="str">
        <f>IF(ISBLANK(E282),"",F282&amp;"-"&amp;RIGHT("00" &amp; SUBSTITUTE(LEFT(E282,2),"/",""),2))</f>
        <v>1756-02</v>
      </c>
      <c r="H282" s="6" t="s">
        <v>3562</v>
      </c>
      <c r="I282" s="6" t="str">
        <f>IFERROR(RIGHT(H282,LEN(H282)-FIND(",",H282)) &amp; " " &amp; LEFT(H282,1) &amp; LOWER(MID(H282,2, FIND(",",H282)-2)),"")</f>
        <v xml:space="preserve"> Henry  Griffith</v>
      </c>
      <c r="J282" s="6" t="str">
        <f>H282</f>
        <v xml:space="preserve">GRIFFITH, Henry </v>
      </c>
      <c r="K282" s="6" t="s">
        <v>5185</v>
      </c>
      <c r="L282" s="8" t="str">
        <f>RIGHT(K282,4)</f>
        <v>1756</v>
      </c>
      <c r="M282" s="146" t="str">
        <f>IF(ISBLANK(K282),"",L282&amp;"-"&amp;
IF(LEFT(K282,3)="Feb","02",
IF(LEFT(K282,3)="Mar","03",
IF(LEFT(K282,3)="Apr","04",
IF(LEFT(K282,3)="May","05",
IF(LEFT(K282,3)="Jun","06",
IF(LEFT(K282,3)="Jul","07",
IF(LEFT(K282,3)="Aug","08",
IF(LEFT(K282,3)="Sep","09",
IF(LEFT(K282,3)="Oct","10",
IF(LEFT(K282,3)="Nov","11",
IF(LEFT(K282,3)="Dec","12","01"))))))))))))</f>
        <v>1756-03</v>
      </c>
      <c r="N282" s="34" t="s">
        <v>3961</v>
      </c>
      <c r="O282" s="8" t="s">
        <v>3959</v>
      </c>
      <c r="P282" s="8" t="s">
        <v>3970</v>
      </c>
      <c r="Q282" s="8">
        <v>590</v>
      </c>
      <c r="R282" s="6" t="s">
        <v>13266</v>
      </c>
      <c r="S282" s="34" t="s">
        <v>10984</v>
      </c>
      <c r="T282" s="34" t="s">
        <v>4223</v>
      </c>
      <c r="U282" s="34" t="s">
        <v>10988</v>
      </c>
      <c r="V282" s="35" t="s">
        <v>5364</v>
      </c>
      <c r="W282" s="35" t="s">
        <v>10987</v>
      </c>
      <c r="X282" s="34"/>
      <c r="Y282" s="34" t="str">
        <f>IFERROR(LEFT(J282, FIND(",",J282)-1),"")</f>
        <v>GRIFFITH</v>
      </c>
      <c r="Z282" s="24" t="s">
        <v>4453</v>
      </c>
      <c r="AA282" s="24" t="str">
        <f>IF(ISBLANK(E282),"","Surveyed "&amp;E282)  &amp; IF(ISBLANK(C282),"", " by " &amp;TRIM(D282)) &amp; IF(ISBLANK(E282),"","; ") &amp; IF(ISBLANK(K282),"","Patented in " &amp; K282)  &amp; IF(ISBLANK(H282),"", " by " &amp; TRIM(I282)) &amp; IF(ISBLANK(Q282),"",IF(Q282=0,""," for " &amp; Q282 &amp; " acres")) &amp; IF(ISBLANK(S282),""," repatented as " &amp; S282) &amp; IF(ISBLANK(R282),"", "; " &amp; R282) &amp; IF(ISBLANK(X282),"", ".  " &amp; X282&amp;".")</f>
        <v>Surveyed 2/16/1756 by Richard Shipley; Patented in Mar 1756 by Henry Griffith for 590 acres repatented as Addition To Part Of Fredericks Borough and Warfields Connection; Resurvey of Hickory Forrest "on the branches of Snowdens River of Patuxent in the Barrans", vacancy starting "..on a hill about 100 yards distance from the east side of a draft of Snowdens River called and known by the name of Linn Cabbin Branch", near "the main road that leads up by John Mobberley's old plantation to John Welshes.."</v>
      </c>
      <c r="AB282" s="52" t="str">
        <f>IF(IFERROR(FIND("-",A282),0)=0,SUBSTITUTE(A282,"'",""),SUBSTITUTE(LEFT(A282,FIND("-",A282)-2),"'",""))</f>
        <v>FREDERICKS BURGH</v>
      </c>
      <c r="AC282" s="55" t="str">
        <f>SUBSTITUTE(A282,"'","")</f>
        <v>FREDERICKS BURGH</v>
      </c>
      <c r="AD282" s="52" t="str">
        <f>IFERROR(VLOOKUP(A282,MapGrantsTbl[], 5, FALSE),"")</f>
        <v>1756</v>
      </c>
      <c r="AE282" s="52" t="str">
        <f>IF(L282=AD282,"Y", IF(LEFT(AD282,1)&lt;&gt;"1","","N"))</f>
        <v>Y</v>
      </c>
      <c r="AF282" s="52" t="str">
        <f>IFERROR(VLOOKUP(A282,MapGrantsTbl[], 3, FALSE),"")</f>
        <v>Surveyed 2/16/1756 by Richard Shipley; Patented in Mar 1756 by Henry Griffith for 590 acres repatented as Addition To Part Of Fredericks Borough and Warfields Connection; Resurvey of Hickory Forrest "on the branches of Snowdens River of Patuxent in the Barrans", vacancy starting "..on a hill about 100 yards distance from the east side of a draft of Snowdens River called and known by the name of Linn Cabbin Branch", near "the main road that leads up by John Mobberley's old plantation to John Welshes.."</v>
      </c>
      <c r="AG282" s="52" t="str">
        <f>IF(AA282=AF282,"Y", IF(LEN(LEFT(AF282,4))&lt;&gt;4,"","N"))</f>
        <v>Y</v>
      </c>
      <c r="AH282" s="52" t="s">
        <v>51</v>
      </c>
      <c r="AI282" s="52" t="s">
        <v>7820</v>
      </c>
      <c r="AJ282" s="71" t="s">
        <v>7859</v>
      </c>
      <c r="AK282" s="71"/>
      <c r="AL282" s="71"/>
      <c r="AM282" s="71">
        <f>IFERROR(VLOOKUP(A282,Platted[],2,FALSE),"")</f>
        <v>121</v>
      </c>
      <c r="AN282" s="52"/>
      <c r="AO282" s="52"/>
      <c r="AP282" s="52"/>
      <c r="AQ282" s="52" t="str">
        <f>IFERROR(VLOOKUP(A282,MapGrantsTbl[], 5, FALSE),"")</f>
        <v>1756</v>
      </c>
      <c r="AR282" s="52" t="str">
        <f>IF(L282=AQ282,"Y", IF(LEN(LEFT(AQ282,4))&lt;&gt;4,"","N"))</f>
        <v>Y</v>
      </c>
      <c r="AS282" s="52" t="str">
        <f>IFERROR(VLOOKUP(A282,MapGrantsTbl[],3, FALSE),"")</f>
        <v>Surveyed 2/16/1756 by Richard Shipley; Patented in Mar 1756 by Henry Griffith for 590 acres repatented as Addition To Part Of Fredericks Borough and Warfields Connection; Resurvey of Hickory Forrest "on the branches of Snowdens River of Patuxent in the Barrans", vacancy starting "..on a hill about 100 yards distance from the east side of a draft of Snowdens River called and known by the name of Linn Cabbin Branch", near "the main road that leads up by John Mobberley's old plantation to John Welshes.."</v>
      </c>
      <c r="AT282" s="52" t="str">
        <f>IF(AA282=AS282,"Y", IF(LEN(LEFT(AS282,4))&lt;&gt;4,"","N"))</f>
        <v>Y</v>
      </c>
      <c r="AU282" s="52" t="str">
        <f>IFERROR(VLOOKUP(A282,MapGrantsTbl[],5, FALSE),"")</f>
        <v>1756</v>
      </c>
      <c r="AV282" s="52" t="str">
        <f>IF(L282=AU282,"Y", IF(LEN(LEFT(AU282,4))&lt;&gt;4,"","N"))</f>
        <v>Y</v>
      </c>
    </row>
    <row r="283" spans="1:48" ht="43.2" x14ac:dyDescent="0.55000000000000004">
      <c r="A283" s="68" t="s">
        <v>7823</v>
      </c>
      <c r="B283" s="73" t="str">
        <f>IFERROR(VLOOKUP(A283,MapGrantsTbl[Short Name], 1, FALSE),IFERROR(VLOOKUP(A283,MapGrantsTbl[Other Map Grant Name],1,FALSE),""))</f>
        <v/>
      </c>
      <c r="C283" s="74" t="s">
        <v>7770</v>
      </c>
      <c r="D283" s="68" t="str">
        <f>IF(ISBLANK(C283),"",IFERROR(RIGHT(C283,LEN(C283)-FIND(",",C283)) &amp; " " &amp; LEFT(C283,1) &amp; LOWER(MID(C283,2, FIND(",",C283)-2)),""))</f>
        <v xml:space="preserve"> Isaac Brooke</v>
      </c>
      <c r="E283" s="85"/>
      <c r="F283" s="84" t="str">
        <f>RIGHT(E283,4)</f>
        <v/>
      </c>
      <c r="G283" s="84" t="str">
        <f>IF(ISBLANK(E283),"",F283&amp;"-"&amp;RIGHT("00" &amp; SUBSTITUTE(LEFT(E283,2),"/",""),2))</f>
        <v/>
      </c>
      <c r="H283" s="74" t="s">
        <v>7803</v>
      </c>
      <c r="I283" s="74" t="str">
        <f>IFERROR(RIGHT(H283,LEN(H283)-FIND(",",H283)) &amp; " " &amp; LEFT(H283,1) &amp; LOWER(MID(H283,2, FIND(",",H283)-2)),"")</f>
        <v xml:space="preserve"> Henry Gaither</v>
      </c>
      <c r="J283" s="73" t="str">
        <f>H283</f>
        <v>GAITHER, Henry</v>
      </c>
      <c r="K283" s="74" t="s">
        <v>7824</v>
      </c>
      <c r="L283" s="67" t="str">
        <f>RIGHT(K283,4)</f>
        <v>1752</v>
      </c>
      <c r="M283" s="148" t="str">
        <f>IF(ISBLANK(K283),"",L283&amp;"-"&amp;
IF(LEFT(K283,3)="Feb","02",
IF(LEFT(K283,3)="Mar","03",
IF(LEFT(K283,3)="Apr","04",
IF(LEFT(K283,3)="May","05",
IF(LEFT(K283,3)="Jun","06",
IF(LEFT(K283,3)="Jul","07",
IF(LEFT(K283,3)="Aug","08",
IF(LEFT(K283,3)="Sep","09",
IF(LEFT(K283,3)="Oct","10",
IF(LEFT(K283,3)="Nov","11",
IF(LEFT(K283,3)="Dec","12","01"))))))))))))</f>
        <v>1752-04</v>
      </c>
      <c r="N283" s="69" t="s">
        <v>6530</v>
      </c>
      <c r="O283" s="68" t="s">
        <v>4060</v>
      </c>
      <c r="P283" s="68" t="s">
        <v>3970</v>
      </c>
      <c r="Q283" s="68">
        <v>238</v>
      </c>
      <c r="R283" s="6" t="s">
        <v>9579</v>
      </c>
      <c r="S283" s="69"/>
      <c r="T283" s="33" t="s">
        <v>8778</v>
      </c>
      <c r="U283" s="69"/>
      <c r="V283" s="16" t="s">
        <v>7825</v>
      </c>
      <c r="W283" s="35"/>
      <c r="X283" s="34"/>
      <c r="Y283" s="70" t="str">
        <f>IFERROR(LEFT(J283, FIND(",",J283)-1),"")</f>
        <v>GAITHER</v>
      </c>
      <c r="Z283" s="70"/>
      <c r="AA283" s="70" t="str">
        <f>IF(ISBLANK(E283),"","Surveyed "&amp;E283)  &amp; IF(ISBLANK(C283),"", " by " &amp;TRIM(D283)) &amp; IF(ISBLANK(E283),"","; ") &amp; IF(ISBLANK(K283),"","Patented in " &amp; K283)  &amp; IF(ISBLANK(H283),"", " by " &amp; TRIM(I283)) &amp; IF(ISBLANK(Q283),"",IF(Q283=0,""," for " &amp; Q283 &amp; " acres")) &amp; IF(ISBLANK(S283),""," repatented as " &amp; S283) &amp; IF(ISBLANK(R283),"", "; " &amp; R283) &amp; IF(ISBLANK(X283),"", ".  " &amp; X283&amp;".")</f>
        <v xml:space="preserve"> by Isaac BrookePatented in Apr 1752 by Henry Gaither for 238 acres; Resurvey of part of Benjamin's Lot due to loss of land to elder surveys plus an added vacancy</v>
      </c>
      <c r="AB283" s="70" t="str">
        <f>IF(IFERROR(FIND("-",A283),0)=0,SUBSTITUTE(A283,"'",""),SUBSTITUTE(LEFT(A283,FIND("-",A283)-2),"'",""))</f>
        <v>FREDERICKS GROVE</v>
      </c>
      <c r="AC283" s="70" t="str">
        <f>SUBSTITUTE(A283,"'","")</f>
        <v>FREDERICKS GROVE</v>
      </c>
      <c r="AD283" s="70" t="str">
        <f>IFERROR(VLOOKUP(A283,MapGrantsTbl[], 5, FALSE),"")</f>
        <v/>
      </c>
      <c r="AE283" s="70" t="str">
        <f>IF(L283=AD283,"Y", IF(LEFT(AD283,1)&lt;&gt;"1","","N"))</f>
        <v/>
      </c>
      <c r="AF283" s="70" t="str">
        <f>IFERROR(VLOOKUP(A283,MapGrantsTbl[], 3, FALSE),"")</f>
        <v/>
      </c>
      <c r="AG283" s="70" t="str">
        <f>IF(AA283=AF283,"Y", IF(LEN(LEFT(AF283,4))&lt;&gt;4,"","N"))</f>
        <v/>
      </c>
      <c r="AH283" s="70"/>
      <c r="AI283" s="70"/>
      <c r="AJ283" s="70"/>
      <c r="AK283" s="70"/>
      <c r="AL283" s="71"/>
      <c r="AM283" s="71">
        <f>IFERROR(VLOOKUP(A283,Platted[],2,FALSE),"")</f>
        <v>286</v>
      </c>
      <c r="AN283" s="52"/>
      <c r="AO283" s="52"/>
      <c r="AP283" s="52"/>
      <c r="AQ283" s="52" t="str">
        <f>IFERROR(VLOOKUP(A283,MapGrantsTbl[], 5, FALSE),"")</f>
        <v/>
      </c>
      <c r="AR283" s="52" t="str">
        <f>IF(L283=AQ283,"Y", IF(LEN(LEFT(AQ283,4))&lt;&gt;4,"","N"))</f>
        <v/>
      </c>
      <c r="AS283" s="52" t="str">
        <f>IFERROR(VLOOKUP(A283,MapGrantsTbl[],3, FALSE),"")</f>
        <v/>
      </c>
      <c r="AT283" s="52" t="str">
        <f>IF(AA283=AS283,"Y", IF(LEN(LEFT(AS283,4))&lt;&gt;4,"","N"))</f>
        <v/>
      </c>
      <c r="AU283" s="52" t="str">
        <f>IFERROR(VLOOKUP(A283,MapGrantsTbl[],5, FALSE),"")</f>
        <v/>
      </c>
      <c r="AV283" s="52" t="str">
        <f>IF(L283=AU283,"Y", IF(LEN(LEFT(AU283,4))&lt;&gt;4,"","N"))</f>
        <v/>
      </c>
    </row>
    <row r="284" spans="1:48" ht="28.8" x14ac:dyDescent="0.55000000000000004">
      <c r="A284" s="8" t="s">
        <v>8565</v>
      </c>
      <c r="B284" s="6" t="str">
        <f>IFERROR(VLOOKUP(A284,MapGrantsTbl[Short Name], 1, FALSE),IFERROR(VLOOKUP(A284,MapGrantsTbl[Other Map Grant Name],1,FALSE),""))</f>
        <v>FREEBORNS PROGRESS</v>
      </c>
      <c r="C284" s="6"/>
      <c r="D284" s="8" t="str">
        <f>IF(ISBLANK(C284),"",IFERROR(RIGHT(C284,LEN(C284)-FIND(",",C284)) &amp; " " &amp; LEFT(C284,1) &amp; LOWER(MID(C284,2, FIND(",",C284)-2)),""))</f>
        <v/>
      </c>
      <c r="E284" s="85"/>
      <c r="F284" s="81" t="str">
        <f>RIGHT(E284,4)</f>
        <v/>
      </c>
      <c r="G284" s="81" t="str">
        <f>IF(ISBLANK(E284),"",F284&amp;"-"&amp;RIGHT("00" &amp; SUBSTITUTE(LEFT(E284,2),"/",""),2))</f>
        <v/>
      </c>
      <c r="H284" s="6" t="s">
        <v>3607</v>
      </c>
      <c r="I284" s="6" t="str">
        <f>IFERROR(RIGHT(H284,LEN(H284)-FIND(",",H284)) &amp; " " &amp; LEFT(H284,1) &amp; LOWER(MID(H284,2, FIND(",",H284)-2)),"")</f>
        <v xml:space="preserve"> Thomas  Freeborn</v>
      </c>
      <c r="J284" s="6" t="str">
        <f>H284</f>
        <v xml:space="preserve">FREEBORN, Thomas </v>
      </c>
      <c r="K284" s="6" t="s">
        <v>3766</v>
      </c>
      <c r="L284" s="8" t="str">
        <f>RIGHT(K284,4)</f>
        <v>1695</v>
      </c>
      <c r="M284" s="146" t="str">
        <f>IF(ISBLANK(K284),"",L284&amp;"-"&amp;
IF(LEFT(K284,3)="Feb","02",
IF(LEFT(K284,3)="Mar","03",
IF(LEFT(K284,3)="Apr","04",
IF(LEFT(K284,3)="May","05",
IF(LEFT(K284,3)="Jun","06",
IF(LEFT(K284,3)="Jul","07",
IF(LEFT(K284,3)="Aug","08",
IF(LEFT(K284,3)="Sep","09",
IF(LEFT(K284,3)="Oct","10",
IF(LEFT(K284,3)="Nov","11",
IF(LEFT(K284,3)="Dec","12","01"))))))))))))</f>
        <v>1695-12</v>
      </c>
      <c r="N284" s="34"/>
      <c r="O284" s="8" t="s">
        <v>3959</v>
      </c>
      <c r="P284" s="8" t="s">
        <v>136</v>
      </c>
      <c r="Q284" s="8">
        <v>600</v>
      </c>
      <c r="R284" s="6"/>
      <c r="S284" s="34" t="s">
        <v>9001</v>
      </c>
      <c r="T284" s="34" t="s">
        <v>8844</v>
      </c>
      <c r="U284" s="34"/>
      <c r="V284" s="34" t="s">
        <v>5741</v>
      </c>
      <c r="W284" s="34"/>
      <c r="X284" s="34"/>
      <c r="Y284" s="18" t="str">
        <f>IFERROR(LEFT(J284, FIND(",",J284)-1),"")</f>
        <v>FREEBORN</v>
      </c>
      <c r="Z284" s="24" t="s">
        <v>4437</v>
      </c>
      <c r="AA284" s="24" t="str">
        <f>IF(ISBLANK(E284),"","Surveyed "&amp;E284)  &amp; IF(ISBLANK(C284),"", " by " &amp;TRIM(D284)) &amp; IF(ISBLANK(E284),"","; ") &amp; IF(ISBLANK(K284),"","Patented in " &amp; K284)  &amp; IF(ISBLANK(H284),"", " by " &amp; TRIM(I284)) &amp; IF(ISBLANK(Q284),"",IF(Q284=0,""," for " &amp; Q284 &amp; " acres")) &amp; IF(ISBLANK(S284),""," repatented as " &amp; S284) &amp; IF(ISBLANK(R284),"", "; " &amp; R284) &amp; IF(ISBLANK(X284),"", ".  " &amp; X284&amp;".")</f>
        <v>Patented in Dec 1695 by Thomas Freeborn for 600 acres repatented as Smiths Fortune</v>
      </c>
      <c r="AB284" s="52" t="str">
        <f>IF(IFERROR(FIND("-",A284),0)=0,SUBSTITUTE(A284,"'",""),SUBSTITUTE(LEFT(A284,FIND("-",A284)-2),"'",""))</f>
        <v>FREEBORNS PROGRESS</v>
      </c>
      <c r="AC284" s="55" t="str">
        <f>SUBSTITUTE(A284,"'","")</f>
        <v>FREEBORNS PROGRESS</v>
      </c>
      <c r="AD284" s="52" t="str">
        <f>IFERROR(VLOOKUP(A284,MapGrantsTbl[], 5, FALSE),"")</f>
        <v>1695</v>
      </c>
      <c r="AE284" s="52" t="str">
        <f>IF(L284=AD284,"Y", IF(LEFT(AD284,1)&lt;&gt;"1","","N"))</f>
        <v>Y</v>
      </c>
      <c r="AF284" s="52" t="str">
        <f>IFERROR(VLOOKUP(A284,MapGrantsTbl[], 3, FALSE),"")</f>
        <v>Patented in Dec 1695 by Thomas Freeborn for 600 acres repatented as Smiths Fortune</v>
      </c>
      <c r="AG284" s="52" t="str">
        <f>IF(AA284=AF284,"Y", IF(LEN(LEFT(AF284,4))&lt;&gt;4,"","N"))</f>
        <v>Y</v>
      </c>
      <c r="AH284" s="52" t="s">
        <v>11989</v>
      </c>
      <c r="AI284" s="52"/>
      <c r="AJ284" s="71"/>
      <c r="AK284" s="71"/>
      <c r="AL284" s="71"/>
      <c r="AM284" s="71">
        <f>IFERROR(VLOOKUP(A284,Platted[],2,FALSE),"")</f>
        <v>126</v>
      </c>
      <c r="AN284" s="52"/>
      <c r="AO284" s="52"/>
      <c r="AP284" s="52"/>
      <c r="AQ284" s="52" t="str">
        <f>IFERROR(VLOOKUP(A284,MapGrantsTbl[], 5, FALSE),"")</f>
        <v>1695</v>
      </c>
      <c r="AR284" s="52" t="str">
        <f>IF(L284=AQ284,"Y", IF(LEN(LEFT(AQ284,4))&lt;&gt;4,"","N"))</f>
        <v>Y</v>
      </c>
      <c r="AS284" s="52" t="str">
        <f>IFERROR(VLOOKUP(A284,MapGrantsTbl[],3, FALSE),"")</f>
        <v>Patented in Dec 1695 by Thomas Freeborn for 600 acres repatented as Smiths Fortune</v>
      </c>
      <c r="AT284" s="52" t="str">
        <f>IF(AA284=AS284,"Y", IF(LEN(LEFT(AS284,4))&lt;&gt;4,"","N"))</f>
        <v>Y</v>
      </c>
      <c r="AU284" s="52" t="str">
        <f>IFERROR(VLOOKUP(A284,MapGrantsTbl[],5, FALSE),"")</f>
        <v>1695</v>
      </c>
      <c r="AV284" s="52" t="str">
        <f>IF(L284=AU284,"Y", IF(LEN(LEFT(AU284,4))&lt;&gt;4,"","N"))</f>
        <v>Y</v>
      </c>
    </row>
    <row r="285" spans="1:48" ht="86.4" x14ac:dyDescent="0.55000000000000004">
      <c r="A285" s="68" t="s">
        <v>9174</v>
      </c>
      <c r="B285" s="73" t="str">
        <f>IFERROR(VLOOKUP(A285,MapGrantsTbl[Short Name], 1, FALSE),IFERROR(VLOOKUP(A285,MapGrantsTbl[Other Map Grant Name],1,FALSE),""))</f>
        <v/>
      </c>
      <c r="C285" s="6" t="s">
        <v>4919</v>
      </c>
      <c r="D285" s="8" t="str">
        <f>IF(ISBLANK(C285),"",IFERROR(RIGHT(C285,LEN(C285)-FIND(",",C285)) &amp; " " &amp; LEFT(C285,1) &amp; LOWER(MID(C285,2, FIND(",",C285)-2)),""))</f>
        <v xml:space="preserve"> Richard Shipley</v>
      </c>
      <c r="E285" s="85" t="s">
        <v>4657</v>
      </c>
      <c r="F285" s="84" t="str">
        <f>RIGHT(E285,4)</f>
        <v>1755</v>
      </c>
      <c r="G285" s="84" t="str">
        <f>IF(ISBLANK(E285),"",F285&amp;"-"&amp;RIGHT("00" &amp; SUBSTITUTE(LEFT(E285,2),"/",""),2))</f>
        <v>1755-03</v>
      </c>
      <c r="H285" s="74" t="s">
        <v>7867</v>
      </c>
      <c r="I285" s="74" t="str">
        <f>IFERROR(RIGHT(H285,LEN(H285)-FIND(",",H285)) &amp; " " &amp; LEFT(H285,1) &amp; LOWER(MID(H285,2, FIND(",",H285)-2)),"")</f>
        <v xml:space="preserve"> Charles Carroll</v>
      </c>
      <c r="J285" s="73" t="str">
        <f>H285</f>
        <v>CARROLL, Charles</v>
      </c>
      <c r="K285" s="74" t="s">
        <v>6884</v>
      </c>
      <c r="L285" s="67" t="str">
        <f>RIGHT(K285,4)</f>
        <v>1755</v>
      </c>
      <c r="M285" s="148" t="str">
        <f>IF(ISBLANK(K285),"",L285&amp;"-"&amp;
IF(LEFT(K285,3)="Feb","02",
IF(LEFT(K285,3)="Mar","03",
IF(LEFT(K285,3)="Apr","04",
IF(LEFT(K285,3)="May","05",
IF(LEFT(K285,3)="Jun","06",
IF(LEFT(K285,3)="Jul","07",
IF(LEFT(K285,3)="Aug","08",
IF(LEFT(K285,3)="Sep","09",
IF(LEFT(K285,3)="Oct","10",
IF(LEFT(K285,3)="Nov","11",
IF(LEFT(K285,3)="Dec","12","01"))))))))))))</f>
        <v>1755-03</v>
      </c>
      <c r="N285" s="69" t="s">
        <v>3961</v>
      </c>
      <c r="O285" s="68" t="s">
        <v>3959</v>
      </c>
      <c r="P285" s="68" t="s">
        <v>136</v>
      </c>
      <c r="Q285" s="68">
        <v>62</v>
      </c>
      <c r="R285" s="6" t="s">
        <v>11928</v>
      </c>
      <c r="S285" s="69"/>
      <c r="T285" s="70" t="str">
        <f>V285</f>
        <v>Friendship - Carroll</v>
      </c>
      <c r="U285" s="69"/>
      <c r="V285" s="35" t="s">
        <v>7940</v>
      </c>
      <c r="W285" s="35" t="s">
        <v>10640</v>
      </c>
      <c r="X285" s="34"/>
      <c r="Y285" s="70" t="str">
        <f>IFERROR(LEFT(J285, FIND(",",J285)-1),"")</f>
        <v>CARROLL</v>
      </c>
      <c r="Z285" s="70"/>
      <c r="AA285" s="70" t="str">
        <f>IF(ISBLANK(E285),"","Surveyed "&amp;E285)  &amp; IF(ISBLANK(C285),"", " by " &amp;TRIM(D285)) &amp; IF(ISBLANK(E285),"","; ") &amp; IF(ISBLANK(K285),"","Patented in " &amp; K285)  &amp; IF(ISBLANK(H285),"", " by " &amp; TRIM(I285)) &amp; IF(ISBLANK(Q285),"",IF(Q285=0,""," for " &amp; Q285 &amp; " acres")) &amp; IF(ISBLANK(S285),""," repatented as " &amp; S285) &amp; IF(ISBLANK(R285),"", "; " &amp; R285) &amp; IF(ISBLANK(X285),"", ".  " &amp; X285&amp;".")</f>
        <v>Surveyed 3/25/1755 by Richard Shipley; Patented in Mar 1755 by Charles Carroll for 62 acres; "on that branch of Patuxent called Browns River" beginning "at the end of the first course of a tract of land called Porters Care and in the north course of a tract of land called Shipards [sic - Shephards] Forest"</v>
      </c>
      <c r="AB285" s="70" t="str">
        <f>IF(IFERROR(FIND("-",A285),0)=0,SUBSTITUTE(A285,"'",""),SUBSTITUTE(LEFT(A285,FIND("-",A285)-2),"'",""))</f>
        <v>FRIENDSHIP</v>
      </c>
      <c r="AC285" s="70" t="str">
        <f>SUBSTITUTE(A285,"'","")</f>
        <v>FRIENDSHIP - Carroll</v>
      </c>
      <c r="AD285" s="70" t="str">
        <f>IFERROR(VLOOKUP(A285,MapGrantsTbl[], 5, FALSE),"")</f>
        <v/>
      </c>
      <c r="AE285" s="70" t="str">
        <f>IF(L285=AD285,"Y", IF(LEFT(AD285,1)&lt;&gt;"1","","N"))</f>
        <v/>
      </c>
      <c r="AF285" s="70" t="str">
        <f>IFERROR(VLOOKUP(A285,MapGrantsTbl[], 3, FALSE),"")</f>
        <v/>
      </c>
      <c r="AG285" s="70" t="str">
        <f>IF(AA285=AF285,"Y", IF(LEN(LEFT(AF285,4))&lt;&gt;4,"","N"))</f>
        <v/>
      </c>
      <c r="AH285" s="33" t="s">
        <v>11989</v>
      </c>
      <c r="AI285" s="70"/>
      <c r="AJ285" s="70"/>
      <c r="AK285" s="70"/>
      <c r="AL285" s="71"/>
      <c r="AM285" s="71">
        <f>IFERROR(VLOOKUP(A285,Platted[],2,FALSE),"")</f>
        <v>502</v>
      </c>
      <c r="AN285" s="52"/>
      <c r="AO285" s="52"/>
      <c r="AP285" s="52"/>
      <c r="AQ285" s="52" t="str">
        <f>IFERROR(VLOOKUP(A285,MapGrantsTbl[], 5, FALSE),"")</f>
        <v/>
      </c>
      <c r="AR285" s="52" t="str">
        <f>IF(L285=AQ285,"Y", IF(LEN(LEFT(AQ285,4))&lt;&gt;4,"","N"))</f>
        <v/>
      </c>
      <c r="AS285" s="52" t="str">
        <f>IFERROR(VLOOKUP(A285,MapGrantsTbl[],3, FALSE),"")</f>
        <v/>
      </c>
      <c r="AT285" s="52" t="str">
        <f>IF(AA285=AS285,"Y", IF(LEN(LEFT(AS285,4))&lt;&gt;4,"","N"))</f>
        <v/>
      </c>
      <c r="AU285" s="52" t="str">
        <f>IFERROR(VLOOKUP(A285,MapGrantsTbl[],5, FALSE),"")</f>
        <v/>
      </c>
      <c r="AV285" s="52" t="str">
        <f>IF(L285=AU285,"Y", IF(LEN(LEFT(AU285,4))&lt;&gt;4,"","N"))</f>
        <v/>
      </c>
    </row>
    <row r="286" spans="1:48" ht="43.2" x14ac:dyDescent="0.55000000000000004">
      <c r="A286" s="8" t="s">
        <v>7866</v>
      </c>
      <c r="B286" s="6" t="str">
        <f>IFERROR(VLOOKUP(A286,MapGrantsTbl[Short Name], 1, FALSE),IFERROR(VLOOKUP(A286,MapGrantsTbl[Other Map Grant Name],1,FALSE),""))</f>
        <v/>
      </c>
      <c r="C286" s="6"/>
      <c r="D286" s="8" t="str">
        <f>IF(ISBLANK(C286),"",IFERROR(RIGHT(C286,LEN(C286)-FIND(",",C286)) &amp; " " &amp; LEFT(C286,1) &amp; LOWER(MID(C286,2, FIND(",",C286)-2)),""))</f>
        <v/>
      </c>
      <c r="E286" s="85"/>
      <c r="F286" s="81" t="str">
        <f>RIGHT(E286,4)</f>
        <v/>
      </c>
      <c r="G286" s="81" t="str">
        <f>IF(ISBLANK(E286),"",F286&amp;"-"&amp;RIGHT("00" &amp; SUBSTITUTE(LEFT(E286,2),"/",""),2))</f>
        <v/>
      </c>
      <c r="H286" s="6" t="s">
        <v>4105</v>
      </c>
      <c r="I286" s="6" t="str">
        <f>IFERROR(RIGHT(H286,LEN(H286)-FIND(",",H286)) &amp; " " &amp; LEFT(H286,1) &amp; LOWER(MID(H286,2, FIND(",",H286)-2)),"")</f>
        <v xml:space="preserve"> Henry Ridgely</v>
      </c>
      <c r="J286" s="31" t="str">
        <f>H286</f>
        <v>RIDGELY, Henry</v>
      </c>
      <c r="K286" s="6" t="s">
        <v>5479</v>
      </c>
      <c r="L286" s="32" t="str">
        <f>RIGHT(K286,4)</f>
        <v>1760</v>
      </c>
      <c r="M286" s="146" t="str">
        <f>IF(ISBLANK(K286),"",L286&amp;"-"&amp;
IF(LEFT(K286,3)="Feb","02",
IF(LEFT(K286,3)="Mar","03",
IF(LEFT(K286,3)="Apr","04",
IF(LEFT(K286,3)="May","05",
IF(LEFT(K286,3)="Jun","06",
IF(LEFT(K286,3)="Jul","07",
IF(LEFT(K286,3)="Aug","08",
IF(LEFT(K286,3)="Sep","09",
IF(LEFT(K286,3)="Oct","10",
IF(LEFT(K286,3)="Nov","11",
IF(LEFT(K286,3)="Dec","12","01"))))))))))))</f>
        <v>1760-04</v>
      </c>
      <c r="N286" s="34" t="s">
        <v>6530</v>
      </c>
      <c r="O286" s="8" t="s">
        <v>6530</v>
      </c>
      <c r="P286" s="8" t="s">
        <v>136</v>
      </c>
      <c r="Q286" s="8">
        <v>1575</v>
      </c>
      <c r="R286" s="6" t="s">
        <v>10376</v>
      </c>
      <c r="S286" s="34" t="s">
        <v>5480</v>
      </c>
      <c r="T286" s="34" t="s">
        <v>10370</v>
      </c>
      <c r="U286" s="34" t="s">
        <v>10377</v>
      </c>
      <c r="V286" s="34" t="s">
        <v>5720</v>
      </c>
      <c r="W286" s="34"/>
      <c r="X286" s="34"/>
      <c r="Y286" s="33" t="str">
        <f>IFERROR(LEFT(J286, FIND(",",J286)-1),"")</f>
        <v>RIDGELY</v>
      </c>
      <c r="Z286" s="33"/>
      <c r="AA286" s="24" t="str">
        <f>IF(ISBLANK(E286),"","Surveyed "&amp;E286)  &amp; IF(ISBLANK(C286),"", " by " &amp;TRIM(D286)) &amp; IF(ISBLANK(E286),"","; ") &amp; IF(ISBLANK(K286),"","Patented in " &amp; K286)  &amp; IF(ISBLANK(H286),"", " by " &amp; TRIM(I286)) &amp; IF(ISBLANK(Q286),"",IF(Q286=0,""," for " &amp; Q286 &amp; " acres")) &amp; IF(ISBLANK(S286),""," repatented as " &amp; S286) &amp; IF(ISBLANK(R286),"", "; " &amp; R286) &amp; IF(ISBLANK(X286),"", ".  " &amp; X286&amp;".")</f>
        <v>Patented in Apr 1760 by Henry Ridgely for 1575 acres repatented as Friendship Enlarged; Adjoining Black Walnut Plains in Frederick County</v>
      </c>
      <c r="AB286" s="52" t="str">
        <f>IF(IFERROR(FIND("-",A286),0)=0,SUBSTITUTE(A286,"'",""),SUBSTITUTE(LEFT(A286,FIND("-",A286)-2),"'",""))</f>
        <v>FRIENDSHIP</v>
      </c>
      <c r="AC286" s="55" t="str">
        <f>SUBSTITUTE(A286,"'","")</f>
        <v>FRIENDSHIP - Ridgely</v>
      </c>
      <c r="AD286" s="52" t="str">
        <f>IFERROR(VLOOKUP(A286,MapGrantsTbl[], 5, FALSE),"")</f>
        <v/>
      </c>
      <c r="AE286" s="52" t="str">
        <f>IF(L286=AD286,"Y", IF(LEFT(AD286,1)&lt;&gt;"1","","N"))</f>
        <v/>
      </c>
      <c r="AF286" s="52" t="str">
        <f>IFERROR(VLOOKUP(A286,MapGrantsTbl[], 3, FALSE),"")</f>
        <v/>
      </c>
      <c r="AG286" s="52" t="str">
        <f>IF(AA286=AF286,"Y", IF(LEN(LEFT(AF286,4))&lt;&gt;4,"","N"))</f>
        <v/>
      </c>
      <c r="AH286" s="52"/>
      <c r="AI286" s="52"/>
      <c r="AJ286" s="71"/>
      <c r="AK286" s="71"/>
      <c r="AL286" s="71"/>
      <c r="AM286" s="71" t="str">
        <f>IFERROR(VLOOKUP(A286,Platted[],2,FALSE),"")</f>
        <v/>
      </c>
      <c r="AN286" s="52"/>
      <c r="AO286" s="52"/>
      <c r="AP286" s="52"/>
      <c r="AQ286" s="52" t="str">
        <f>IFERROR(VLOOKUP(A286,MapGrantsTbl[], 5, FALSE),"")</f>
        <v/>
      </c>
      <c r="AR286" s="52" t="str">
        <f>IF(L286=AQ286,"Y", IF(LEN(LEFT(AQ286,4))&lt;&gt;4,"","N"))</f>
        <v/>
      </c>
      <c r="AS286" s="52" t="str">
        <f>IFERROR(VLOOKUP(A286,MapGrantsTbl[],3, FALSE),"")</f>
        <v/>
      </c>
      <c r="AT286" s="52" t="str">
        <f>IF(AA286=AS286,"Y", IF(LEN(LEFT(AS286,4))&lt;&gt;4,"","N"))</f>
        <v/>
      </c>
      <c r="AU286" s="52" t="str">
        <f>IFERROR(VLOOKUP(A286,MapGrantsTbl[],5, FALSE),"")</f>
        <v/>
      </c>
      <c r="AV286" s="52" t="str">
        <f>IF(L286=AU286,"Y", IF(LEN(LEFT(AU286,4))&lt;&gt;4,"","N"))</f>
        <v/>
      </c>
    </row>
    <row r="287" spans="1:48" ht="72" x14ac:dyDescent="0.55000000000000004">
      <c r="A287" s="8" t="s">
        <v>9406</v>
      </c>
      <c r="B287" s="6" t="str">
        <f>IFERROR(VLOOKUP(A287,MapGrantsTbl[Short Name], 1, FALSE),IFERROR(VLOOKUP(A287,MapGrantsTbl[Other Map Grant Name],1,FALSE),""))</f>
        <v>FRIENDSHIP - THE PLATT RESURVEYED</v>
      </c>
      <c r="C287" s="8" t="s">
        <v>4916</v>
      </c>
      <c r="D287" s="8" t="str">
        <f>IF(ISBLANK(C287),"",IFERROR(RIGHT(C287,LEN(C287)-FIND(",",C287)) &amp; " " &amp; LEFT(C287,1) &amp; LOWER(MID(C287,2, FIND(",",C287)-2)),""))</f>
        <v xml:space="preserve"> William Cromwell</v>
      </c>
      <c r="E287" s="85" t="s">
        <v>11319</v>
      </c>
      <c r="F287" s="85" t="str">
        <f>RIGHT(E287,4)</f>
        <v>1743</v>
      </c>
      <c r="G287" s="85" t="str">
        <f>IF(ISBLANK(E287),"",F287&amp;"-"&amp;RIGHT("00" &amp; SUBSTITUTE(LEFT(E287,2),"/",""),2))</f>
        <v>1743-02</v>
      </c>
      <c r="H287" s="6" t="s">
        <v>3608</v>
      </c>
      <c r="I287" s="6" t="str">
        <f>IFERROR(RIGHT(H287,LEN(H287)-FIND(",",H287)) &amp; " " &amp; LEFT(H287,1) &amp; LOWER(MID(H287,2, FIND(",",H287)-2)),"")</f>
        <v xml:space="preserve"> William  Spires</v>
      </c>
      <c r="J287" s="6" t="str">
        <f>H287</f>
        <v xml:space="preserve">SPIRES, William </v>
      </c>
      <c r="K287" s="6" t="s">
        <v>5194</v>
      </c>
      <c r="L287" s="8" t="str">
        <f>RIGHT(K287,4)</f>
        <v>1748</v>
      </c>
      <c r="M287" s="146" t="str">
        <f>IF(ISBLANK(K287),"",L287&amp;"-"&amp;
IF(LEFT(K287,3)="Feb","02",
IF(LEFT(K287,3)="Mar","03",
IF(LEFT(K287,3)="Apr","04",
IF(LEFT(K287,3)="May","05",
IF(LEFT(K287,3)="Jun","06",
IF(LEFT(K287,3)="Jul","07",
IF(LEFT(K287,3)="Aug","08",
IF(LEFT(K287,3)="Sep","09",
IF(LEFT(K287,3)="Oct","10",
IF(LEFT(K287,3)="Nov","11",
IF(LEFT(K287,3)="Dec","12","01"))))))))))))</f>
        <v>1748-04</v>
      </c>
      <c r="N287" s="34" t="s">
        <v>3961</v>
      </c>
      <c r="O287" s="8" t="s">
        <v>3959</v>
      </c>
      <c r="P287" s="8" t="s">
        <v>3970</v>
      </c>
      <c r="Q287" s="8">
        <v>153</v>
      </c>
      <c r="R287" s="6" t="s">
        <v>5369</v>
      </c>
      <c r="S287" s="34"/>
      <c r="T287" s="34" t="s">
        <v>4856</v>
      </c>
      <c r="U287" s="34" t="s">
        <v>7780</v>
      </c>
      <c r="V287" s="35" t="s">
        <v>4245</v>
      </c>
      <c r="W287" s="35" t="s">
        <v>10749</v>
      </c>
      <c r="X287" s="34"/>
      <c r="Y287" s="18" t="str">
        <f>IFERROR(LEFT(J287, FIND(",",J287)-1),"")</f>
        <v>SPIRES</v>
      </c>
      <c r="Z287" s="24" t="s">
        <v>4506</v>
      </c>
      <c r="AA287" s="24" t="str">
        <f>IF(ISBLANK(E287),"","Surveyed "&amp;E287)  &amp; IF(ISBLANK(C287),"", " by " &amp;TRIM(D287)) &amp; IF(ISBLANK(E287),"","; ") &amp; IF(ISBLANK(K287),"","Patented in " &amp; K287)  &amp; IF(ISBLANK(H287),"", " by " &amp; TRIM(I287)) &amp; IF(ISBLANK(Q287),"",IF(Q287=0,""," for " &amp; Q287 &amp; " acres")) &amp; IF(ISBLANK(S287),""," repatented as " &amp; S287) &amp; IF(ISBLANK(R287),"", "; " &amp; R287) &amp; IF(ISBLANK(X287),"", ".  " &amp; X287&amp;".")</f>
        <v>Surveyed 2/18/1743 by William Cromwell; Patented in Apr 1748 by William Spires for 153 acres; Resurvey of The Platt "in the great fork of Patuxent River and on the east side of a branch of the said River called the Cattail River", adjoining Gilpin</v>
      </c>
      <c r="AB287" s="52" t="str">
        <f>IF(IFERROR(FIND("-",A287),0)=0,SUBSTITUTE(A287,"'",""),SUBSTITUTE(LEFT(A287,FIND("-",A287)-2),"'",""))</f>
        <v>FRIENDSHIP</v>
      </c>
      <c r="AC287" s="55" t="str">
        <f>SUBSTITUTE(A287,"'","")</f>
        <v>FRIENDSHIP - The Platt Resurveyed</v>
      </c>
      <c r="AD287" s="52" t="str">
        <f>IFERROR(VLOOKUP(A287,MapGrantsTbl[], 5, FALSE),"")</f>
        <v>1743</v>
      </c>
      <c r="AE287" s="52" t="str">
        <f>IF(L287=AD287,"Y", IF(LEFT(AD287,1)&lt;&gt;"1","","N"))</f>
        <v>N</v>
      </c>
      <c r="AF287" s="52" t="str">
        <f>IFERROR(VLOOKUP(A287,MapGrantsTbl[], 3, FALSE),"")</f>
        <v>Surveyed 2/18/1743 by William Cromwell; Patented in Apr 1748 by William Spires for 153 acres; Resurvey of The Platt "in the great fork of Patuxent River and on the east side of a branch of the said River called the Cattail River", adjoining Gilpin</v>
      </c>
      <c r="AG287" s="52" t="str">
        <f>IF(AA287=AF287,"Y", IF(LEN(LEFT(AF287,4))&lt;&gt;4,"","N"))</f>
        <v>Y</v>
      </c>
      <c r="AH287" s="52" t="s">
        <v>396</v>
      </c>
      <c r="AI287" s="52"/>
      <c r="AJ287" s="71"/>
      <c r="AK287" s="71"/>
      <c r="AL287" s="71"/>
      <c r="AM287" s="71">
        <f>IFERROR(VLOOKUP(A287,Platted[],2,FALSE),"")</f>
        <v>362</v>
      </c>
      <c r="AN287" s="52"/>
      <c r="AO287" s="52"/>
      <c r="AP287" s="52"/>
      <c r="AQ287" s="52" t="str">
        <f>IFERROR(VLOOKUP(A287,MapGrantsTbl[], 5, FALSE),"")</f>
        <v>1743</v>
      </c>
      <c r="AR287" s="52" t="str">
        <f>IF(L287=AQ287,"Y", IF(LEN(LEFT(AQ287,4))&lt;&gt;4,"","N"))</f>
        <v>N</v>
      </c>
      <c r="AS287" s="52" t="str">
        <f>IFERROR(VLOOKUP(A287,MapGrantsTbl[],3, FALSE),"")</f>
        <v>Surveyed 2/18/1743 by William Cromwell; Patented in Apr 1748 by William Spires for 153 acres; Resurvey of The Platt "in the great fork of Patuxent River and on the east side of a branch of the said River called the Cattail River", adjoining Gilpin</v>
      </c>
      <c r="AT287" s="52" t="str">
        <f>IF(AA287=AS287,"Y", IF(LEN(LEFT(AS287,4))&lt;&gt;4,"","N"))</f>
        <v>Y</v>
      </c>
      <c r="AU287" s="52" t="str">
        <f>IFERROR(VLOOKUP(A287,MapGrantsTbl[],5, FALSE),"")</f>
        <v>1743</v>
      </c>
      <c r="AV287" s="52" t="str">
        <f>IF(L287=AU287,"Y", IF(LEN(LEFT(AU287,4))&lt;&gt;4,"","N"))</f>
        <v>N</v>
      </c>
    </row>
    <row r="288" spans="1:48" ht="43.2" x14ac:dyDescent="0.55000000000000004">
      <c r="A288" s="111" t="s">
        <v>10747</v>
      </c>
      <c r="B288" s="114" t="str">
        <f>IFERROR(VLOOKUP(A288,MapGrantsTbl[Short Name], 1, FALSE),IFERROR(VLOOKUP(A288,MapGrantsTbl[Other Map Grant Name],1,FALSE),""))</f>
        <v>FRIENDSHIP - WEST</v>
      </c>
      <c r="C288" s="109" t="s">
        <v>4917</v>
      </c>
      <c r="D288" s="111" t="str">
        <f>IF(ISBLANK(C288),"",IFERROR(RIGHT(C288,LEN(C288)-FIND(",",C288)) &amp; " " &amp; LEFT(C288,1) &amp; LOWER(MID(C288,2, FIND(",",C288)-2)),""))</f>
        <v xml:space="preserve"> Vachel Stevens</v>
      </c>
      <c r="E288" s="85" t="s">
        <v>10750</v>
      </c>
      <c r="F288" s="115" t="str">
        <f>RIGHT(E288,4)</f>
        <v>1792</v>
      </c>
      <c r="G288" s="115" t="str">
        <f>IF(ISBLANK(E288),"",F288&amp;"-"&amp;RIGHT("00" &amp; SUBSTITUTE(LEFT(E288,2),"/",""),2))</f>
        <v>1792-08</v>
      </c>
      <c r="H288" s="109" t="s">
        <v>10748</v>
      </c>
      <c r="I288" s="109" t="str">
        <f>IFERROR(RIGHT(H288,LEN(H288)-FIND(",",H288)) &amp; " " &amp; LEFT(H288,1) &amp; LOWER(MID(H288,2, FIND(",",H288)-2)),"")</f>
        <v xml:space="preserve"> Stephen West</v>
      </c>
      <c r="J288" s="114" t="str">
        <f>H288</f>
        <v>WEST, Stephen</v>
      </c>
      <c r="K288" s="109" t="s">
        <v>7311</v>
      </c>
      <c r="L288" s="110" t="str">
        <f>RIGHT(K288,4)</f>
        <v>1793</v>
      </c>
      <c r="M288" s="149" t="str">
        <f>IF(ISBLANK(K288),"",L288&amp;"-"&amp;
IF(LEFT(K288,3)="Feb","02",
IF(LEFT(K288,3)="Mar","03",
IF(LEFT(K288,3)="Apr","04",
IF(LEFT(K288,3)="May","05",
IF(LEFT(K288,3)="Jun","06",
IF(LEFT(K288,3)="Jul","07",
IF(LEFT(K288,3)="Aug","08",
IF(LEFT(K288,3)="Sep","09",
IF(LEFT(K288,3)="Oct","10",
IF(LEFT(K288,3)="Nov","11",
IF(LEFT(K288,3)="Dec","12","01"))))))))))))</f>
        <v>1793-10</v>
      </c>
      <c r="N288" s="33" t="s">
        <v>3961</v>
      </c>
      <c r="O288" s="111" t="s">
        <v>3959</v>
      </c>
      <c r="P288" s="111" t="s">
        <v>3970</v>
      </c>
      <c r="Q288" s="111">
        <v>237</v>
      </c>
      <c r="R288" s="6" t="s">
        <v>12374</v>
      </c>
      <c r="S288" s="113"/>
      <c r="T288" s="112" t="s">
        <v>7018</v>
      </c>
      <c r="U288" s="113"/>
      <c r="V288" s="35" t="s">
        <v>4245</v>
      </c>
      <c r="W288" s="35" t="s">
        <v>10749</v>
      </c>
      <c r="X288" s="35"/>
      <c r="Y288" s="112" t="str">
        <f>IFERROR(LEFT(J288, FIND(",",J288)-1),"")</f>
        <v>WEST</v>
      </c>
      <c r="Z288" s="112"/>
      <c r="AA288" s="112" t="str">
        <f>IF(ISBLANK(E288),"","Surveyed "&amp;E288)  &amp; IF(ISBLANK(C288),"", " by " &amp;TRIM(D288)) &amp; IF(ISBLANK(E288),"","; ") &amp; IF(ISBLANK(K288),"","Patented in " &amp; K288)  &amp; IF(ISBLANK(H288),"", " by " &amp; TRIM(I288)) &amp; IF(ISBLANK(Q288),"",IF(Q288=0,""," for " &amp; Q288 &amp; " acres")) &amp; IF(ISBLANK(S288),""," repatented as " &amp; S288) &amp; IF(ISBLANK(R288),"", "; " &amp; R288) &amp; IF(ISBLANK(X288),"", ".  " &amp; X288&amp;".")</f>
        <v>Surveyed 8/23/1792 by Vachel Stevens; Patented in Oct 1793 by Stephen West for 237 acres; Resurvey of Remnant Corrected</v>
      </c>
      <c r="AB288" s="112" t="str">
        <f>IF(IFERROR(FIND("-",A288),0)=0,SUBSTITUTE(A288,"'",""),SUBSTITUTE(LEFT(A288,FIND("-",A288)-2),"'",""))</f>
        <v>FRIENDSHIP</v>
      </c>
      <c r="AC288" s="112" t="str">
        <f>SUBSTITUTE(A288,"'","")</f>
        <v>FRIENDSHIP - West</v>
      </c>
      <c r="AD288" s="112" t="str">
        <f>IFERROR(VLOOKUP(A288,MapGrantsTbl[], 5, FALSE),"")</f>
        <v>1792</v>
      </c>
      <c r="AE288" s="112" t="str">
        <f>IF(L288=AD288,"Y", IF(LEFT(AD288,1)&lt;&gt;"1","","N"))</f>
        <v>N</v>
      </c>
      <c r="AF288" s="112" t="str">
        <f>IFERROR(VLOOKUP(A288,MapGrantsTbl[], 3, FALSE),"")</f>
        <v>Surveyed 8/23/1792 by Vachel Stevens; Patented in Oct 1793 by Stephen West for 237 acres; Resurvey of Remnant Corrected</v>
      </c>
      <c r="AG288" s="112" t="str">
        <f>IF(AA288=AF288,"Y", IF(LEN(LEFT(AF288,4))&lt;&gt;4,"","N"))</f>
        <v>Y</v>
      </c>
      <c r="AH288" s="33" t="s">
        <v>47</v>
      </c>
      <c r="AI288" s="112"/>
      <c r="AJ288" s="112"/>
      <c r="AK288" s="112"/>
      <c r="AL288" s="112"/>
      <c r="AM288" s="112">
        <f>IFERROR(VLOOKUP(A288,Platted[],2,FALSE),"")</f>
        <v>287</v>
      </c>
      <c r="AN288" s="112"/>
      <c r="AO288" s="112"/>
      <c r="AP288" s="112"/>
      <c r="AQ288" s="112" t="str">
        <f>IFERROR(VLOOKUP(A288,MapGrantsTbl[], 5, FALSE),"")</f>
        <v>1792</v>
      </c>
      <c r="AR288" s="112" t="str">
        <f>IF(L288=AQ288,"Y", IF(LEN(LEFT(AQ288,4))&lt;&gt;4,"","N"))</f>
        <v>N</v>
      </c>
      <c r="AS288" s="52" t="str">
        <f>IFERROR(VLOOKUP(A288,MapGrantsTbl[],3, FALSE),"")</f>
        <v>Surveyed 8/23/1792 by Vachel Stevens; Patented in Oct 1793 by Stephen West for 237 acres; Resurvey of Remnant Corrected</v>
      </c>
      <c r="AT288" s="52" t="str">
        <f>IF(AA288=AS288,"Y", IF(LEN(LEFT(AS288,4))&lt;&gt;4,"","N"))</f>
        <v>Y</v>
      </c>
      <c r="AU288" s="52" t="str">
        <f>IFERROR(VLOOKUP(A288,MapGrantsTbl[],5, FALSE),"")</f>
        <v>1792</v>
      </c>
      <c r="AV288" s="52" t="str">
        <f>IF(L288=AU288,"Y", IF(LEN(LEFT(AU288,4))&lt;&gt;4,"","N"))</f>
        <v>N</v>
      </c>
    </row>
    <row r="289" spans="1:48" ht="86.4" x14ac:dyDescent="0.55000000000000004">
      <c r="A289" s="43" t="s">
        <v>5478</v>
      </c>
      <c r="B289" s="6" t="str">
        <f>IFERROR(VLOOKUP(A289,MapGrantsTbl[Short Name], 1, FALSE),IFERROR(VLOOKUP(A289,MapGrantsTbl[Other Map Grant Name],1,FALSE),""))</f>
        <v/>
      </c>
      <c r="C289" s="6" t="s">
        <v>4921</v>
      </c>
      <c r="D289" s="8" t="str">
        <f>IF(ISBLANK(C289),"",IFERROR(RIGHT(C289,LEN(C289)-FIND(",",C289)) &amp; " " &amp; LEFT(C289,1) &amp; LOWER(MID(C289,2, FIND(",",C289)-2)),""))</f>
        <v xml:space="preserve"> Basil Burgess</v>
      </c>
      <c r="E289" s="85" t="s">
        <v>10374</v>
      </c>
      <c r="F289" s="81" t="str">
        <f>RIGHT(E289,4)</f>
        <v>1771</v>
      </c>
      <c r="G289" s="81" t="str">
        <f>IF(ISBLANK(E289),"",F289&amp;"-"&amp;RIGHT("00" &amp; SUBSTITUTE(LEFT(E289,2),"/",""),2))</f>
        <v>1771-02</v>
      </c>
      <c r="H289" s="6" t="s">
        <v>4105</v>
      </c>
      <c r="I289" s="6" t="str">
        <f>IFERROR(RIGHT(H289,LEN(H289)-FIND(",",H289)) &amp; " " &amp; LEFT(H289,1) &amp; LOWER(MID(H289,2, FIND(",",H289)-2)),"")</f>
        <v xml:space="preserve"> Henry Ridgely</v>
      </c>
      <c r="J289" s="31" t="str">
        <f>H289</f>
        <v>RIDGELY, Henry</v>
      </c>
      <c r="K289" s="6" t="s">
        <v>10375</v>
      </c>
      <c r="L289" s="32" t="str">
        <f>RIGHT(K289,4)</f>
        <v>1771</v>
      </c>
      <c r="M289" s="146" t="str">
        <f>IF(ISBLANK(K289),"",L289&amp;"-"&amp;
IF(LEFT(K289,3)="Feb","02",
IF(LEFT(K289,3)="Mar","03",
IF(LEFT(K289,3)="Apr","04",
IF(LEFT(K289,3)="May","05",
IF(LEFT(K289,3)="Jun","06",
IF(LEFT(K289,3)="Jul","07",
IF(LEFT(K289,3)="Aug","08",
IF(LEFT(K289,3)="Sep","09",
IF(LEFT(K289,3)="Oct","10",
IF(LEFT(K289,3)="Nov","11",
IF(LEFT(K289,3)="Dec","12","01"))))))))))))</f>
        <v>1771-02</v>
      </c>
      <c r="N289" s="34" t="s">
        <v>3961</v>
      </c>
      <c r="O289" s="8" t="s">
        <v>3959</v>
      </c>
      <c r="P289" s="8" t="s">
        <v>3970</v>
      </c>
      <c r="Q289" s="8">
        <v>1915</v>
      </c>
      <c r="R289" s="6" t="s">
        <v>5954</v>
      </c>
      <c r="S289" s="34" t="s">
        <v>5441</v>
      </c>
      <c r="T289" s="34" t="s">
        <v>10370</v>
      </c>
      <c r="U289" s="34" t="s">
        <v>5601</v>
      </c>
      <c r="V289" s="16" t="s">
        <v>5480</v>
      </c>
      <c r="W289" s="35" t="s">
        <v>10373</v>
      </c>
      <c r="X289" s="34"/>
      <c r="Y289" s="33" t="str">
        <f>IFERROR(LEFT(J289, FIND(",",J289)-1),"")</f>
        <v>RIDGELY</v>
      </c>
      <c r="Z289" s="33"/>
      <c r="AA289" s="24" t="str">
        <f>IF(ISBLANK(E289),"","Surveyed "&amp;E289)  &amp; IF(ISBLANK(C289),"", " by " &amp;TRIM(D289)) &amp; IF(ISBLANK(E289),"","; ") &amp; IF(ISBLANK(K289),"","Patented in " &amp; K289)  &amp; IF(ISBLANK(H289),"", " by " &amp; TRIM(I289)) &amp; IF(ISBLANK(Q289),"",IF(Q289=0,""," for " &amp; Q289 &amp; " acres")) &amp; IF(ISBLANK(S289),""," repatented as " &amp; S289) &amp; IF(ISBLANK(R289),"", "; " &amp; R289) &amp; IF(ISBLANK(X289),"", ".  " &amp; X289&amp;".")</f>
        <v>Surveyed 2/14/1771 by Basil Burgess; Patented in Feb 1771 by Henry Ridgely for 1915 acres repatented as Prospect Hill; Resurvey of Friendship lying in both AA and Frederick counties, omitting land in elder surveys (Hobb's Purchase, Dickersons Chance) adjoining Black Walnut Plains and Henry And Elizabeth</v>
      </c>
      <c r="AB289" s="52" t="str">
        <f>IF(IFERROR(FIND("-",A289),0)=0,SUBSTITUTE(A289,"'",""),SUBSTITUTE(LEFT(A289,FIND("-",A289)-2),"'",""))</f>
        <v>FRIENDSHIP ENLARGED</v>
      </c>
      <c r="AC289" s="55" t="str">
        <f>SUBSTITUTE(A289,"'","")</f>
        <v>FRIENDSHIP ENLARGED</v>
      </c>
      <c r="AD289" s="52" t="str">
        <f>IFERROR(VLOOKUP(A289,MapGrantsTbl[], 5, FALSE),"")</f>
        <v/>
      </c>
      <c r="AE289" s="52" t="str">
        <f>IF(L289=AD289,"Y", IF(LEFT(AD289,1)&lt;&gt;"1","","N"))</f>
        <v/>
      </c>
      <c r="AF289" s="52" t="str">
        <f>IFERROR(VLOOKUP(A289,MapGrantsTbl[], 3, FALSE),"")</f>
        <v/>
      </c>
      <c r="AG289" s="52" t="str">
        <f>IF(AA289=AF289,"Y", IF(LEN(LEFT(AF289,4))&lt;&gt;4,"","N"))</f>
        <v/>
      </c>
      <c r="AH289" s="52" t="s">
        <v>78</v>
      </c>
      <c r="AI289" s="52"/>
      <c r="AJ289" s="71"/>
      <c r="AK289" s="71"/>
      <c r="AL289" s="71"/>
      <c r="AM289" s="71" t="str">
        <f>IFERROR(VLOOKUP(A289,Platted[],2,FALSE),"")</f>
        <v/>
      </c>
      <c r="AN289" s="52"/>
      <c r="AO289" s="52"/>
      <c r="AP289" s="52"/>
      <c r="AQ289" s="52" t="str">
        <f>IFERROR(VLOOKUP(A289,MapGrantsTbl[], 5, FALSE),"")</f>
        <v/>
      </c>
      <c r="AR289" s="52" t="str">
        <f>IF(L289=AQ289,"Y", IF(LEN(LEFT(AQ289,4))&lt;&gt;4,"","N"))</f>
        <v/>
      </c>
      <c r="AS289" s="52" t="str">
        <f>IFERROR(VLOOKUP(A289,MapGrantsTbl[],3, FALSE),"")</f>
        <v/>
      </c>
      <c r="AT289" s="52" t="str">
        <f>IF(AA289=AS289,"Y", IF(LEN(LEFT(AS289,4))&lt;&gt;4,"","N"))</f>
        <v/>
      </c>
      <c r="AU289" s="52" t="str">
        <f>IFERROR(VLOOKUP(A289,MapGrantsTbl[],5, FALSE),"")</f>
        <v/>
      </c>
      <c r="AV289" s="52" t="str">
        <f>IF(L289=AU289,"Y", IF(LEN(LEFT(AU289,4))&lt;&gt;4,"","N"))</f>
        <v/>
      </c>
    </row>
    <row r="290" spans="1:48" ht="43.2" x14ac:dyDescent="0.55000000000000004">
      <c r="A290" s="43" t="s">
        <v>5599</v>
      </c>
      <c r="B290" s="13" t="str">
        <f>IFERROR(VLOOKUP(A290,MapGrantsTbl[Short Name], 1, FALSE),IFERROR(VLOOKUP(A290,MapGrantsTbl[Other Map Grant Name],1,FALSE),""))</f>
        <v>FRIZELLS CHANCE</v>
      </c>
      <c r="C290" s="13"/>
      <c r="D290" s="10" t="str">
        <f>IF(ISBLANK(C290),"",IFERROR(RIGHT(C290,LEN(C290)-FIND(",",C290)) &amp; " " &amp; LEFT(C290,1) &amp; LOWER(MID(C290,2, FIND(",",C290)-2)),""))</f>
        <v/>
      </c>
      <c r="E290" s="85"/>
      <c r="F290" s="83" t="str">
        <f>RIGHT(E290,4)</f>
        <v/>
      </c>
      <c r="G290" s="83" t="str">
        <f>IF(ISBLANK(E290),"",F290&amp;"-"&amp;RIGHT("00" &amp; SUBSTITUTE(LEFT(E290,2),"/",""),2))</f>
        <v/>
      </c>
      <c r="H290" s="6" t="s">
        <v>3547</v>
      </c>
      <c r="I290" s="6" t="str">
        <f>IFERROR(RIGHT(H290,LEN(H290)-FIND(",",H290)) &amp; " " &amp; LEFT(H290,1) &amp; LOWER(MID(H290,2, FIND(",",H290)-2)),"")</f>
        <v xml:space="preserve"> Thomas  Worthington</v>
      </c>
      <c r="J290" s="13" t="str">
        <f>H290</f>
        <v xml:space="preserve">WORTHINGTON, Thomas </v>
      </c>
      <c r="K290" s="6" t="s">
        <v>4990</v>
      </c>
      <c r="L290" s="15" t="str">
        <f>RIGHT(K290,4)</f>
        <v>1735</v>
      </c>
      <c r="M290" s="147" t="str">
        <f>IF(ISBLANK(K290),"",L290&amp;"-"&amp;
IF(LEFT(K290,3)="Feb","02",
IF(LEFT(K290,3)="Mar","03",
IF(LEFT(K290,3)="Apr","04",
IF(LEFT(K290,3)="May","05",
IF(LEFT(K290,3)="Jun","06",
IF(LEFT(K290,3)="Jul","07",
IF(LEFT(K290,3)="Aug","08",
IF(LEFT(K290,3)="Sep","09",
IF(LEFT(K290,3)="Oct","10",
IF(LEFT(K290,3)="Nov","11",
IF(LEFT(K290,3)="Dec","12","01"))))))))))))</f>
        <v>1735-11</v>
      </c>
      <c r="N290" s="34" t="s">
        <v>3961</v>
      </c>
      <c r="O290" s="10" t="s">
        <v>3959</v>
      </c>
      <c r="P290" s="8" t="s">
        <v>136</v>
      </c>
      <c r="Q290" s="8">
        <v>84</v>
      </c>
      <c r="R290" s="6" t="s">
        <v>12460</v>
      </c>
      <c r="S290" s="34" t="s">
        <v>10510</v>
      </c>
      <c r="T290" s="34" t="s">
        <v>6321</v>
      </c>
      <c r="U290" s="26"/>
      <c r="V290" s="34" t="s">
        <v>5744</v>
      </c>
      <c r="W290" s="35" t="s">
        <v>10509</v>
      </c>
      <c r="X290" s="34"/>
      <c r="Y290" s="18" t="str">
        <f>IFERROR(LEFT(J290, FIND(",",J290)-1),"")</f>
        <v>WORTHINGTON</v>
      </c>
      <c r="Z290" s="24" t="s">
        <v>2585</v>
      </c>
      <c r="AA290" s="24" t="str">
        <f>IF(ISBLANK(E290),"","Surveyed "&amp;E290)  &amp; IF(ISBLANK(C290),"", " by " &amp;TRIM(D290)) &amp; IF(ISBLANK(E290),"","; ") &amp; IF(ISBLANK(K290),"","Patented in " &amp; K290)  &amp; IF(ISBLANK(H290),"", " by " &amp; TRIM(I290)) &amp; IF(ISBLANK(Q290),"",IF(Q290=0,""," for " &amp; Q290 &amp; " acres")) &amp; IF(ISBLANK(S290),""," repatented as " &amp; S290) &amp; IF(ISBLANK(R290),"", "; " &amp; R290) &amp; IF(ISBLANK(X290),"", ".  " &amp; X290&amp;".")</f>
        <v>Patented in Nov 1735 by Thomas Worthington for 84 acres repatented as Windsor Plains; Adjoining Mount Aetna, see resurvey for courses</v>
      </c>
      <c r="AB290" s="52" t="str">
        <f>IF(IFERROR(FIND("-",A290),0)=0,SUBSTITUTE(A290,"'",""),SUBSTITUTE(LEFT(A290,FIND("-",A290)-2),"'",""))</f>
        <v>FRIZELLS CHANCE</v>
      </c>
      <c r="AC290" s="55" t="str">
        <f>SUBSTITUTE(A290,"'","")</f>
        <v>FRIZELLS CHANCE</v>
      </c>
      <c r="AD290" s="52" t="str">
        <f>IFERROR(VLOOKUP(A290,MapGrantsTbl[], 5, FALSE),"")</f>
        <v>1735</v>
      </c>
      <c r="AE290" s="52" t="str">
        <f>IF(L290=AD290,"Y", IF(LEFT(AD290,1)&lt;&gt;"1","","N"))</f>
        <v>Y</v>
      </c>
      <c r="AF290" s="52" t="str">
        <f>IFERROR(VLOOKUP(A290,MapGrantsTbl[], 3, FALSE),"")</f>
        <v>Patented in Nov 1735 by Thomas Worthington for 84 acres repatented as Windsor Plains; Adjoining Mount Aetna, see resurvey for courses</v>
      </c>
      <c r="AG290" s="52" t="str">
        <f>IF(AA290=AF290,"Y", IF(LEN(LEFT(AF290,4))&lt;&gt;4,"","N"))</f>
        <v>Y</v>
      </c>
      <c r="AH290" s="52" t="s">
        <v>11989</v>
      </c>
      <c r="AI290" s="52"/>
      <c r="AJ290" s="71"/>
      <c r="AK290" s="71"/>
      <c r="AL290" s="71"/>
      <c r="AM290" s="71">
        <f>IFERROR(VLOOKUP(A290,Platted[],2,FALSE),"")</f>
        <v>486</v>
      </c>
      <c r="AN290" s="52"/>
      <c r="AO290" s="52"/>
      <c r="AP290" s="52"/>
      <c r="AQ290" s="52" t="str">
        <f>IFERROR(VLOOKUP(A290,MapGrantsTbl[], 5, FALSE),"")</f>
        <v>1735</v>
      </c>
      <c r="AR290" s="52" t="str">
        <f>IF(L290=AQ290,"Y", IF(LEN(LEFT(AQ290,4))&lt;&gt;4,"","N"))</f>
        <v>Y</v>
      </c>
      <c r="AS290" s="52" t="str">
        <f>IFERROR(VLOOKUP(A290,MapGrantsTbl[],3, FALSE),"")</f>
        <v>Patented in Nov 1735 by Thomas Worthington for 84 acres repatented as Windsor Plains; Adjoining Mount Aetna, see resurvey for courses</v>
      </c>
      <c r="AT290" s="52" t="str">
        <f>IF(AA290=AS290,"Y", IF(LEN(LEFT(AS290,4))&lt;&gt;4,"","N"))</f>
        <v>Y</v>
      </c>
      <c r="AU290" s="52" t="str">
        <f>IFERROR(VLOOKUP(A290,MapGrantsTbl[],5, FALSE),"")</f>
        <v>1735</v>
      </c>
      <c r="AV290" s="52" t="str">
        <f>IF(L290=AU290,"Y", IF(LEN(LEFT(AU290,4))&lt;&gt;4,"","N"))</f>
        <v>Y</v>
      </c>
    </row>
    <row r="291" spans="1:48" ht="86.4" x14ac:dyDescent="0.55000000000000004">
      <c r="A291" s="43" t="s">
        <v>8566</v>
      </c>
      <c r="B291" s="47" t="str">
        <f>IFERROR(VLOOKUP(A291,MapGrantsTbl[Short Name], 1, FALSE),IFERROR(VLOOKUP(A291,MapGrantsTbl[Other Map Grant Name],1,FALSE),""))</f>
        <v>FROSTS VENTURE</v>
      </c>
      <c r="C291" s="46" t="s">
        <v>10467</v>
      </c>
      <c r="D291" s="43" t="str">
        <f>IF(ISBLANK(C291),"",IFERROR(RIGHT(C291,LEN(C291)-FIND(",",C291)) &amp; " " &amp; LEFT(C291,1) &amp; LOWER(MID(C291,2, FIND(",",C291)-2)),""))</f>
        <v xml:space="preserve"> Baruch Fowler</v>
      </c>
      <c r="E291" s="85" t="s">
        <v>10602</v>
      </c>
      <c r="F291" s="82" t="str">
        <f>RIGHT(E291,4)</f>
        <v>1801</v>
      </c>
      <c r="G291" s="82" t="str">
        <f>IF(ISBLANK(E291),"",F291&amp;"-"&amp;RIGHT("00" &amp; SUBSTITUTE(LEFT(E291,2),"/",""),2))</f>
        <v>1801-10</v>
      </c>
      <c r="H291" s="46" t="s">
        <v>7502</v>
      </c>
      <c r="I291" s="46" t="str">
        <f>IFERROR(RIGHT(H291,LEN(H291)-FIND(",",H291)) &amp; " " &amp; LEFT(H291,1) &amp; LOWER(MID(H291,2, FIND(",",H291)-2)),"")</f>
        <v xml:space="preserve"> John Jr. Frost</v>
      </c>
      <c r="J291" s="47" t="str">
        <f>H291</f>
        <v>FROST, John Jr.</v>
      </c>
      <c r="K291" s="46" t="s">
        <v>7500</v>
      </c>
      <c r="L291" s="42" t="str">
        <f>RIGHT(K291,4)</f>
        <v>1802</v>
      </c>
      <c r="M291" s="143" t="str">
        <f>IF(ISBLANK(K291),"",L291&amp;"-"&amp;
IF(LEFT(K291,3)="Feb","02",
IF(LEFT(K291,3)="Mar","03",
IF(LEFT(K291,3)="Apr","04",
IF(LEFT(K291,3)="May","05",
IF(LEFT(K291,3)="Jun","06",
IF(LEFT(K291,3)="Jul","07",
IF(LEFT(K291,3)="Aug","08",
IF(LEFT(K291,3)="Sep","09",
IF(LEFT(K291,3)="Oct","10",
IF(LEFT(K291,3)="Nov","11",
IF(LEFT(K291,3)="Dec","12","01"))))))))))))</f>
        <v>1802-09</v>
      </c>
      <c r="N291" s="44" t="s">
        <v>3961</v>
      </c>
      <c r="O291" s="43" t="s">
        <v>3959</v>
      </c>
      <c r="P291" s="43" t="s">
        <v>136</v>
      </c>
      <c r="Q291" s="43">
        <v>23</v>
      </c>
      <c r="R291" s="46" t="s">
        <v>7501</v>
      </c>
      <c r="S291" s="44"/>
      <c r="T291" s="45" t="str">
        <f>V291</f>
        <v>Frosts Venture</v>
      </c>
      <c r="U291" s="44"/>
      <c r="V291" s="35" t="s">
        <v>8137</v>
      </c>
      <c r="W291" s="35" t="s">
        <v>10603</v>
      </c>
      <c r="X291" s="34"/>
      <c r="Y291" s="45" t="str">
        <f>IFERROR(LEFT(J291, FIND(",",J291)-1),"")</f>
        <v>FROST</v>
      </c>
      <c r="Z291" s="45"/>
      <c r="AA291" s="45" t="str">
        <f>IF(ISBLANK(E291),"","Surveyed "&amp;E291)  &amp; IF(ISBLANK(C291),"", " by " &amp;TRIM(D291)) &amp; IF(ISBLANK(E291),"","; ") &amp; IF(ISBLANK(K291),"","Patented in " &amp; K291)  &amp; IF(ISBLANK(H291),"", " by " &amp; TRIM(I291)) &amp; IF(ISBLANK(Q291),"",IF(Q291=0,""," for " &amp; Q291 &amp; " acres")) &amp; IF(ISBLANK(S291),""," repatented as " &amp; S291) &amp; IF(ISBLANK(R291),"", "; " &amp; R291) &amp; IF(ISBLANK(X291),"", ".  " &amp; X291&amp;".")</f>
        <v>Surveyed 10/22/1801 by Baruch Fowler; Patented in Sep 1802 by John Jr. Frost for 23 acres; "being partly in Anne Arundel and part in Baltimore county adjoining and between" Salophia and Dorsey's Intrust starting "at the beginning of the land called Salophia it also being the beginning of the land called Dorsey's Intrust"</v>
      </c>
      <c r="AB291" s="45" t="str">
        <f>IF(IFERROR(FIND("-",A291),0)=0,SUBSTITUTE(A291,"'",""),SUBSTITUTE(LEFT(A291,FIND("-",A291)-2),"'",""))</f>
        <v>FROSTS VENTURE</v>
      </c>
      <c r="AC291" s="45" t="str">
        <f>SUBSTITUTE(A291,"'","")</f>
        <v>FROSTS VENTURE</v>
      </c>
      <c r="AD291" s="45" t="str">
        <f>IFERROR(VLOOKUP(A291,MapGrantsTbl[], 5, FALSE),"")</f>
        <v>1801</v>
      </c>
      <c r="AE291" s="45" t="str">
        <f>IF(L291=AD291,"Y", IF(LEFT(AD291,1)&lt;&gt;"1","","N"))</f>
        <v>N</v>
      </c>
      <c r="AF291" s="45" t="str">
        <f>IFERROR(VLOOKUP(A291,MapGrantsTbl[], 3, FALSE),"")</f>
        <v>Surveyed 10/22/1801 by Baruch Fowler; Patented in Sep 1802 by John Jr. Frost for 23 acres; "being partly in Anne Arundel and part in Baltimore county adjoining and between" Salophia and Dorsey's Intrust starting "at the beginning of the land called Salophia it also being the beginning of the land called Dorsey's Intrust"</v>
      </c>
      <c r="AG291" s="45" t="str">
        <f>IF(AA291=AF291,"Y", IF(LEN(LEFT(AF291,4))&lt;&gt;4,"","N"))</f>
        <v>Y</v>
      </c>
      <c r="AH291" s="33" t="s">
        <v>198</v>
      </c>
      <c r="AI291" s="45"/>
      <c r="AJ291" s="71"/>
      <c r="AK291" s="71"/>
      <c r="AL291" s="71"/>
      <c r="AM291" s="71">
        <f>IFERROR(VLOOKUP(A291,Platted[],2,FALSE),"")</f>
        <v>641</v>
      </c>
      <c r="AN291" s="52"/>
      <c r="AO291" s="52"/>
      <c r="AP291" s="52"/>
      <c r="AQ291" s="52" t="str">
        <f>IFERROR(VLOOKUP(A291,MapGrantsTbl[], 5, FALSE),"")</f>
        <v>1801</v>
      </c>
      <c r="AR291" s="52" t="str">
        <f>IF(L291=AQ291,"Y", IF(LEN(LEFT(AQ291,4))&lt;&gt;4,"","N"))</f>
        <v>N</v>
      </c>
      <c r="AS291" s="52" t="str">
        <f>IFERROR(VLOOKUP(A291,MapGrantsTbl[],3, FALSE),"")</f>
        <v>Surveyed 10/22/1801 by Baruch Fowler; Patented in Sep 1802 by John Jr. Frost for 23 acres; "being partly in Anne Arundel and part in Baltimore county adjoining and between" Salophia and Dorsey's Intrust starting "at the beginning of the land called Salophia it also being the beginning of the land called Dorsey's Intrust"</v>
      </c>
      <c r="AT291" s="52" t="str">
        <f>IF(AA291=AS291,"Y", IF(LEN(LEFT(AS291,4))&lt;&gt;4,"","N"))</f>
        <v>Y</v>
      </c>
      <c r="AU291" s="52" t="str">
        <f>IFERROR(VLOOKUP(A291,MapGrantsTbl[],5, FALSE),"")</f>
        <v>1801</v>
      </c>
      <c r="AV291" s="52" t="str">
        <f>IF(L291=AU291,"Y", IF(LEN(LEFT(AU291,4))&lt;&gt;4,"","N"))</f>
        <v>N</v>
      </c>
    </row>
    <row r="292" spans="1:48" ht="86.4" x14ac:dyDescent="0.55000000000000004">
      <c r="A292" s="43" t="s">
        <v>8567</v>
      </c>
      <c r="B292" s="6" t="str">
        <f>IFERROR(VLOOKUP(A292,MapGrantsTbl[Short Name], 1, FALSE),IFERROR(VLOOKUP(A292,MapGrantsTbl[Other Map Grant Name],1,FALSE),""))</f>
        <v>GAITHERS ADVENTURE</v>
      </c>
      <c r="C292" s="6" t="s">
        <v>4921</v>
      </c>
      <c r="D292" s="8" t="str">
        <f>IF(ISBLANK(C292),"",IFERROR(RIGHT(C292,LEN(C292)-FIND(",",C292)) &amp; " " &amp; LEFT(C292,1) &amp; LOWER(MID(C292,2, FIND(",",C292)-2)),""))</f>
        <v xml:space="preserve"> Basil Burgess</v>
      </c>
      <c r="E292" s="85" t="s">
        <v>10264</v>
      </c>
      <c r="F292" s="81" t="str">
        <f>RIGHT(E292,4)</f>
        <v>1776</v>
      </c>
      <c r="G292" s="81" t="str">
        <f>IF(ISBLANK(E292),"",F292&amp;"-"&amp;RIGHT("00" &amp; SUBSTITUTE(LEFT(E292,2),"/",""),2))</f>
        <v>1776-02</v>
      </c>
      <c r="H292" s="6" t="s">
        <v>5371</v>
      </c>
      <c r="I292" s="6" t="str">
        <f>IFERROR(RIGHT(H292,LEN(H292)-FIND(",",H292)) &amp; " " &amp; LEFT(H292,1) &amp; LOWER(MID(H292,2, FIND(",",H292)-2)),"")</f>
        <v xml:space="preserve"> Edward Gaither</v>
      </c>
      <c r="J292" s="6" t="str">
        <f>H292</f>
        <v>GAITHER, Edward</v>
      </c>
      <c r="K292" s="6" t="s">
        <v>3767</v>
      </c>
      <c r="L292" s="8" t="str">
        <f>RIGHT(K292,4)</f>
        <v>1776</v>
      </c>
      <c r="M292" s="146" t="str">
        <f>IF(ISBLANK(K292),"",L292&amp;"-"&amp;
IF(LEFT(K292,3)="Feb","02",
IF(LEFT(K292,3)="Mar","03",
IF(LEFT(K292,3)="Apr","04",
IF(LEFT(K292,3)="May","05",
IF(LEFT(K292,3)="Jun","06",
IF(LEFT(K292,3)="Jul","07",
IF(LEFT(K292,3)="Aug","08",
IF(LEFT(K292,3)="Sep","09",
IF(LEFT(K292,3)="Oct","10",
IF(LEFT(K292,3)="Nov","11",
IF(LEFT(K292,3)="Dec","12","01"))))))))))))</f>
        <v>1776-11</v>
      </c>
      <c r="N292" s="34" t="s">
        <v>3961</v>
      </c>
      <c r="O292" s="8" t="s">
        <v>3959</v>
      </c>
      <c r="P292" s="8" t="s">
        <v>3970</v>
      </c>
      <c r="Q292" s="8">
        <v>210</v>
      </c>
      <c r="R292" s="6" t="s">
        <v>5855</v>
      </c>
      <c r="S292" s="34" t="s">
        <v>3529</v>
      </c>
      <c r="T292" s="34" t="s">
        <v>4250</v>
      </c>
      <c r="U292" s="34"/>
      <c r="V292" s="35" t="s">
        <v>7907</v>
      </c>
      <c r="W292" s="35" t="s">
        <v>10263</v>
      </c>
      <c r="X292" s="34"/>
      <c r="Y292" s="18" t="str">
        <f>IFERROR(LEFT(J292, FIND(",",J292)-1),"")</f>
        <v>GAITHER</v>
      </c>
      <c r="Z292" s="24" t="s">
        <v>4437</v>
      </c>
      <c r="AA292" s="24" t="str">
        <f>IF(ISBLANK(E292),"","Surveyed "&amp;E292)  &amp; IF(ISBLANK(C292),"", " by " &amp;TRIM(D292)) &amp; IF(ISBLANK(E292),"","; ") &amp; IF(ISBLANK(K292),"","Patented in " &amp; K292)  &amp; IF(ISBLANK(H292),"", " by " &amp; TRIM(I292)) &amp; IF(ISBLANK(Q292),"",IF(Q292=0,""," for " &amp; Q292 &amp; " acres")) &amp; IF(ISBLANK(S292),""," repatented as " &amp; S292) &amp; IF(ISBLANK(R292),"", "; " &amp; R292) &amp; IF(ISBLANK(X292),"", ".  " &amp; X292&amp;".")</f>
        <v>Surveyed 2/10/1776 by Basil Burgess; Patented in Nov 1776 by Edward Gaither for 210 acres repatented as Three Brothers; Resurvey of Ferry Bridge adjoining Pinkstone's Delight, Mount Gilboa, Rebecca's Lot starting at "beginning tree of Mt. Gilboa and the beginning tree of Days Discovery"</v>
      </c>
      <c r="AB292" s="52" t="str">
        <f>IF(IFERROR(FIND("-",A292),0)=0,SUBSTITUTE(A292,"'",""),SUBSTITUTE(LEFT(A292,FIND("-",A292)-2),"'",""))</f>
        <v>GAITHERS ADVENTURE</v>
      </c>
      <c r="AC292" s="55" t="str">
        <f>SUBSTITUTE(A292,"'","")</f>
        <v>GAITHERS ADVENTURE</v>
      </c>
      <c r="AD292" s="52" t="str">
        <f>IFERROR(VLOOKUP(A292,MapGrantsTbl[], 5, FALSE),"")</f>
        <v/>
      </c>
      <c r="AE292" s="52" t="str">
        <f>IF(L292=AD292,"Y", IF(LEFT(AD292,1)&lt;&gt;"1","","N"))</f>
        <v/>
      </c>
      <c r="AF292" s="52" t="str">
        <f>IFERROR(VLOOKUP(A292,MapGrantsTbl[], 3, FALSE),"")</f>
        <v/>
      </c>
      <c r="AG292" s="52" t="str">
        <f>IF(AA292=AF292,"Y", IF(LEN(LEFT(AF292,4))&lt;&gt;4,"","N"))</f>
        <v/>
      </c>
      <c r="AH292" s="52" t="s">
        <v>11989</v>
      </c>
      <c r="AI292" s="52"/>
      <c r="AJ292" s="71"/>
      <c r="AK292" s="71"/>
      <c r="AL292" s="71"/>
      <c r="AM292" s="71">
        <f>IFERROR(VLOOKUP(A292,Platted[],2,FALSE),"")</f>
        <v>297</v>
      </c>
      <c r="AN292" s="52"/>
      <c r="AO292" s="52"/>
      <c r="AP292" s="52"/>
      <c r="AQ292" s="52" t="str">
        <f>IFERROR(VLOOKUP(A292,MapGrantsTbl[], 5, FALSE),"")</f>
        <v/>
      </c>
      <c r="AR292" s="52" t="str">
        <f>IF(L292=AQ292,"Y", IF(LEN(LEFT(AQ292,4))&lt;&gt;4,"","N"))</f>
        <v/>
      </c>
      <c r="AS292" s="52" t="str">
        <f>IFERROR(VLOOKUP(A292,MapGrantsTbl[],3, FALSE),"")</f>
        <v/>
      </c>
      <c r="AT292" s="52" t="str">
        <f>IF(AA292=AS292,"Y", IF(LEN(LEFT(AS292,4))&lt;&gt;4,"","N"))</f>
        <v/>
      </c>
      <c r="AU292" s="52" t="str">
        <f>IFERROR(VLOOKUP(A292,MapGrantsTbl[],5, FALSE),"")</f>
        <v/>
      </c>
      <c r="AV292" s="52" t="str">
        <f>IF(L292=AU292,"Y", IF(LEN(LEFT(AU292,4))&lt;&gt;4,"","N"))</f>
        <v/>
      </c>
    </row>
    <row r="293" spans="1:48" ht="57.6" x14ac:dyDescent="0.55000000000000004">
      <c r="A293" s="43" t="s">
        <v>8568</v>
      </c>
      <c r="B293" s="6" t="str">
        <f>IFERROR(VLOOKUP(A293,MapGrantsTbl[Short Name], 1, FALSE),IFERROR(VLOOKUP(A293,MapGrantsTbl[Other Map Grant Name],1,FALSE),""))</f>
        <v>GAITHERS CHANCE</v>
      </c>
      <c r="C293" s="6" t="s">
        <v>4919</v>
      </c>
      <c r="D293" s="8" t="str">
        <f>IF(ISBLANK(C293),"",IFERROR(RIGHT(C293,LEN(C293)-FIND(",",C293)) &amp; " " &amp; LEFT(C293,1) &amp; LOWER(MID(C293,2, FIND(",",C293)-2)),""))</f>
        <v xml:space="preserve"> Richard Shipley</v>
      </c>
      <c r="E293" s="85" t="s">
        <v>11490</v>
      </c>
      <c r="F293" s="81" t="str">
        <f>RIGHT(E293,4)</f>
        <v>1746</v>
      </c>
      <c r="G293" s="81" t="str">
        <f>IF(ISBLANK(E293),"",F293&amp;"-"&amp;RIGHT("00" &amp; SUBSTITUTE(LEFT(E293,2),"/",""),2))</f>
        <v>1746-01</v>
      </c>
      <c r="H293" s="6" t="s">
        <v>3609</v>
      </c>
      <c r="I293" s="6" t="str">
        <f>IFERROR(RIGHT(H293,LEN(H293)-FIND(",",H293)) &amp; " " &amp; LEFT(H293,1) &amp; LOWER(MID(H293,2, FIND(",",H293)-2)),"")</f>
        <v xml:space="preserve"> Samuel  Gaither</v>
      </c>
      <c r="J293" s="6" t="str">
        <f>H293</f>
        <v xml:space="preserve">GAITHER, Samuel </v>
      </c>
      <c r="K293" s="6" t="s">
        <v>3768</v>
      </c>
      <c r="L293" s="8" t="str">
        <f>RIGHT(K293,4)</f>
        <v>1747</v>
      </c>
      <c r="M293" s="146" t="str">
        <f>IF(ISBLANK(K293),"",L293&amp;"-"&amp;
IF(LEFT(K293,3)="Feb","02",
IF(LEFT(K293,3)="Mar","03",
IF(LEFT(K293,3)="Apr","04",
IF(LEFT(K293,3)="May","05",
IF(LEFT(K293,3)="Jun","06",
IF(LEFT(K293,3)="Jul","07",
IF(LEFT(K293,3)="Aug","08",
IF(LEFT(K293,3)="Sep","09",
IF(LEFT(K293,3)="Oct","10",
IF(LEFT(K293,3)="Nov","11",
IF(LEFT(K293,3)="Dec","12","01"))))))))))))</f>
        <v>1747-10</v>
      </c>
      <c r="N293" s="34" t="s">
        <v>3961</v>
      </c>
      <c r="O293" s="8" t="s">
        <v>3959</v>
      </c>
      <c r="P293" s="8" t="s">
        <v>136</v>
      </c>
      <c r="Q293" s="8">
        <v>50</v>
      </c>
      <c r="R293" s="6" t="s">
        <v>5169</v>
      </c>
      <c r="S293" s="34"/>
      <c r="T293" s="34" t="str">
        <f>V293</f>
        <v>Gaithers Chance</v>
      </c>
      <c r="U293" s="34"/>
      <c r="V293" s="35" t="s">
        <v>8220</v>
      </c>
      <c r="W293" s="35" t="s">
        <v>11491</v>
      </c>
      <c r="X293" s="34"/>
      <c r="Y293" s="18" t="str">
        <f>IFERROR(LEFT(J293, FIND(",",J293)-1),"")</f>
        <v>GAITHER</v>
      </c>
      <c r="Z293" s="24" t="s">
        <v>4477</v>
      </c>
      <c r="AA293" s="24" t="str">
        <f>IF(ISBLANK(E293),"","Surveyed "&amp;E293)  &amp; IF(ISBLANK(C293),"", " by " &amp;TRIM(D293)) &amp; IF(ISBLANK(E293),"","; ") &amp; IF(ISBLANK(K293),"","Patented in " &amp; K293)  &amp; IF(ISBLANK(H293),"", " by " &amp; TRIM(I293)) &amp; IF(ISBLANK(Q293),"",IF(Q293=0,""," for " &amp; Q293 &amp; " acres")) &amp; IF(ISBLANK(S293),""," repatented as " &amp; S293) &amp; IF(ISBLANK(R293),"", "; " &amp; R293) &amp; IF(ISBLANK(X293),"", ".  " &amp; X293&amp;".")</f>
        <v>Surveyed 1/24/1746 by Richard Shipley; Patented in Oct 1747 by Samuel Gaither for 50 acres; "on the west side of the Middle River Patuxent on the drafts of a branch called Sagulons(?) branch", adjoining Thomas Lott and Altogether</v>
      </c>
      <c r="AB293" s="52" t="str">
        <f>IF(IFERROR(FIND("-",A293),0)=0,SUBSTITUTE(A293,"'",""),SUBSTITUTE(LEFT(A293,FIND("-",A293)-2),"'",""))</f>
        <v>GAITHERS CHANCE</v>
      </c>
      <c r="AC293" s="55" t="str">
        <f>SUBSTITUTE(A293,"'","")</f>
        <v>GAITHERS CHANCE</v>
      </c>
      <c r="AD293" s="52" t="str">
        <f>IFERROR(VLOOKUP(A293,MapGrantsTbl[], 5, FALSE),"")</f>
        <v>1746</v>
      </c>
      <c r="AE293" s="52" t="str">
        <f>IF(L293=AD293,"Y", IF(LEFT(AD293,1)&lt;&gt;"1","","N"))</f>
        <v>N</v>
      </c>
      <c r="AF293" s="52" t="str">
        <f>IFERROR(VLOOKUP(A293,MapGrantsTbl[], 3, FALSE),"")</f>
        <v>Surveyed 1/24/1746 by Richard Shipley; Patented in Oct 1747 by Samuel Gaither for 50 acres; "on the west side of the Middle River Patuxent on the drafts of a branch called Sagulons(?) branch", adjoining Thomas Lott and Altogether</v>
      </c>
      <c r="AG293" s="52" t="str">
        <f>IF(AA293=AF293,"Y", IF(LEN(LEFT(AF293,4))&lt;&gt;4,"","N"))</f>
        <v>Y</v>
      </c>
      <c r="AH293" s="52" t="s">
        <v>375</v>
      </c>
      <c r="AI293" s="52"/>
      <c r="AJ293" s="71"/>
      <c r="AK293" s="71"/>
      <c r="AL293" s="71"/>
      <c r="AM293" s="71">
        <f>IFERROR(VLOOKUP(A293,Platted[],2,FALSE),"")</f>
        <v>552</v>
      </c>
      <c r="AN293" s="52"/>
      <c r="AO293" s="52"/>
      <c r="AP293" s="52"/>
      <c r="AQ293" s="52" t="str">
        <f>IFERROR(VLOOKUP(A293,MapGrantsTbl[], 5, FALSE),"")</f>
        <v>1746</v>
      </c>
      <c r="AR293" s="52" t="str">
        <f>IF(L293=AQ293,"Y", IF(LEN(LEFT(AQ293,4))&lt;&gt;4,"","N"))</f>
        <v>N</v>
      </c>
      <c r="AS293" s="52" t="str">
        <f>IFERROR(VLOOKUP(A293,MapGrantsTbl[],3, FALSE),"")</f>
        <v>Surveyed 1/24/1746 by Richard Shipley; Patented in Oct 1747 by Samuel Gaither for 50 acres; "on the west side of the Middle River Patuxent on the drafts of a branch called Sagulons(?) branch", adjoining Thomas Lott and Altogether</v>
      </c>
      <c r="AT293" s="52" t="str">
        <f>IF(AA293=AS293,"Y", IF(LEN(LEFT(AS293,4))&lt;&gt;4,"","N"))</f>
        <v>Y</v>
      </c>
      <c r="AU293" s="52" t="str">
        <f>IFERROR(VLOOKUP(A293,MapGrantsTbl[],5, FALSE),"")</f>
        <v>1746</v>
      </c>
      <c r="AV293" s="52" t="str">
        <f>IF(L293=AU293,"Y", IF(LEN(LEFT(AU293,4))&lt;&gt;4,"","N"))</f>
        <v>N</v>
      </c>
    </row>
    <row r="294" spans="1:48" ht="72" x14ac:dyDescent="0.55000000000000004">
      <c r="A294" s="43" t="s">
        <v>8569</v>
      </c>
      <c r="B294" s="47" t="str">
        <f>IFERROR(VLOOKUP(A294,MapGrantsTbl[Short Name], 1, FALSE),IFERROR(VLOOKUP(A294,MapGrantsTbl[Other Map Grant Name],1,FALSE),""))</f>
        <v>GAITHERS ENLARGEMENT</v>
      </c>
      <c r="C294" s="46" t="s">
        <v>4926</v>
      </c>
      <c r="D294" s="43" t="str">
        <f>IF(ISBLANK(C294),"",IFERROR(RIGHT(C294,LEN(C294)-FIND(",",C294)) &amp; " " &amp; LEFT(C294,1) &amp; LOWER(MID(C294,2, FIND(",",C294)-2)),""))</f>
        <v xml:space="preserve"> Joshua Griffith</v>
      </c>
      <c r="E294" s="85" t="s">
        <v>11700</v>
      </c>
      <c r="F294" s="82" t="str">
        <f>RIGHT(E294,4)</f>
        <v>1762</v>
      </c>
      <c r="G294" s="82" t="str">
        <f>IF(ISBLANK(E294),"",F294&amp;"-"&amp;RIGHT("00" &amp; SUBSTITUTE(LEFT(E294,2),"/",""),2))</f>
        <v>1762-09</v>
      </c>
      <c r="H294" s="46" t="s">
        <v>3609</v>
      </c>
      <c r="I294" s="46" t="str">
        <f>IFERROR(RIGHT(H294,LEN(H294)-FIND(",",H294)) &amp; " " &amp; LEFT(H294,1) &amp; LOWER(MID(H294,2, FIND(",",H294)-2)),"")</f>
        <v xml:space="preserve"> Samuel  Gaither</v>
      </c>
      <c r="J294" s="47" t="str">
        <f>H294</f>
        <v xml:space="preserve">GAITHER, Samuel </v>
      </c>
      <c r="K294" s="46" t="s">
        <v>7005</v>
      </c>
      <c r="L294" s="42" t="str">
        <f>RIGHT(K294,4)</f>
        <v>1763</v>
      </c>
      <c r="M294" s="143" t="str">
        <f>IF(ISBLANK(K294),"",L294&amp;"-"&amp;
IF(LEFT(K294,3)="Feb","02",
IF(LEFT(K294,3)="Mar","03",
IF(LEFT(K294,3)="Apr","04",
IF(LEFT(K294,3)="May","05",
IF(LEFT(K294,3)="Jun","06",
IF(LEFT(K294,3)="Jul","07",
IF(LEFT(K294,3)="Aug","08",
IF(LEFT(K294,3)="Sep","09",
IF(LEFT(K294,3)="Oct","10",
IF(LEFT(K294,3)="Nov","11",
IF(LEFT(K294,3)="Dec","12","01"))))))))))))</f>
        <v>1763-05</v>
      </c>
      <c r="N294" s="44" t="s">
        <v>3961</v>
      </c>
      <c r="O294" s="43" t="s">
        <v>3959</v>
      </c>
      <c r="P294" s="43" t="s">
        <v>3970</v>
      </c>
      <c r="Q294" s="43">
        <v>100</v>
      </c>
      <c r="R294" s="46" t="s">
        <v>7007</v>
      </c>
      <c r="S294" s="44"/>
      <c r="T294" s="45" t="str">
        <f>V294</f>
        <v>Gaithers Enlargement</v>
      </c>
      <c r="U294" s="44"/>
      <c r="V294" s="35" t="s">
        <v>8946</v>
      </c>
      <c r="W294" s="35" t="s">
        <v>11701</v>
      </c>
      <c r="X294" s="34"/>
      <c r="Y294" s="45" t="str">
        <f>IFERROR(LEFT(J294, FIND(",",J294)-1),"")</f>
        <v>GAITHER</v>
      </c>
      <c r="Z294" s="45"/>
      <c r="AA294" s="45" t="str">
        <f>IF(ISBLANK(E294),"","Surveyed "&amp;E294)  &amp; IF(ISBLANK(C294),"", " by " &amp;TRIM(D294)) &amp; IF(ISBLANK(E294),"","; ") &amp; IF(ISBLANK(K294),"","Patented in " &amp; K294)  &amp; IF(ISBLANK(H294),"", " by " &amp; TRIM(I294)) &amp; IF(ISBLANK(Q294),"",IF(Q294=0,""," for " &amp; Q294 &amp; " acres")) &amp; IF(ISBLANK(S294),""," repatented as " &amp; S294) &amp; IF(ISBLANK(R294),"", "; " &amp; R294) &amp; IF(ISBLANK(X294),"", ".  " &amp; X294&amp;".")</f>
        <v>Surveyed 9/4/1762 by Joshua Griffith; Patented in May 1763 by Samuel Gaither for 100 acres; Resurvey of Gaither's Chance beginning at "the end of the north eighty degrees west line of a tract of land called Worthington's Range"</v>
      </c>
      <c r="AB294" s="45" t="str">
        <f>IF(IFERROR(FIND("-",A294),0)=0,SUBSTITUTE(A294,"'",""),SUBSTITUTE(LEFT(A294,FIND("-",A294)-2),"'",""))</f>
        <v>GAITHERS ENLARGEMENT</v>
      </c>
      <c r="AC294" s="45" t="str">
        <f>SUBSTITUTE(A294,"'","")</f>
        <v>GAITHERS ENLARGEMENT</v>
      </c>
      <c r="AD294" s="45" t="str">
        <f>IFERROR(VLOOKUP(A294,MapGrantsTbl[], 5, FALSE),"")</f>
        <v>1762</v>
      </c>
      <c r="AE294" s="45" t="str">
        <f>IF(L294=AD294,"Y", IF(LEFT(AD294,1)&lt;&gt;"1","","N"))</f>
        <v>N</v>
      </c>
      <c r="AF294" s="45" t="str">
        <f>IFERROR(VLOOKUP(A294,MapGrantsTbl[], 3, FALSE),"")</f>
        <v>Surveyed 9/4/1762 by Joshua Griffith; Patented in May 1763 by Samuel Gaither for 100 acres; Resurvey of Gaither's Chance beginning at "the end of the north eighty degrees west line of a tract of land called Worthington's Range"</v>
      </c>
      <c r="AG294" s="45" t="str">
        <f>IF(AA294=AF294,"Y", IF(LEN(LEFT(AF294,4))&lt;&gt;4,"","N"))</f>
        <v>Y</v>
      </c>
      <c r="AH294" s="33" t="s">
        <v>36</v>
      </c>
      <c r="AI294" s="45"/>
      <c r="AJ294" s="71"/>
      <c r="AK294" s="71"/>
      <c r="AL294" s="71"/>
      <c r="AM294" s="71">
        <f>IFERROR(VLOOKUP(A294,Platted[],2,FALSE),"")</f>
        <v>434</v>
      </c>
      <c r="AN294" s="52"/>
      <c r="AO294" s="52"/>
      <c r="AP294" s="52"/>
      <c r="AQ294" s="52" t="str">
        <f>IFERROR(VLOOKUP(A294,MapGrantsTbl[], 5, FALSE),"")</f>
        <v>1762</v>
      </c>
      <c r="AR294" s="52" t="str">
        <f>IF(L294=AQ294,"Y", IF(LEN(LEFT(AQ294,4))&lt;&gt;4,"","N"))</f>
        <v>N</v>
      </c>
      <c r="AS294" s="52" t="str">
        <f>IFERROR(VLOOKUP(A294,MapGrantsTbl[],3, FALSE),"")</f>
        <v>Surveyed 9/4/1762 by Joshua Griffith; Patented in May 1763 by Samuel Gaither for 100 acres; Resurvey of Gaither's Chance beginning at "the end of the north eighty degrees west line of a tract of land called Worthington's Range"</v>
      </c>
      <c r="AT294" s="52" t="str">
        <f>IF(AA294=AS294,"Y", IF(LEN(LEFT(AS294,4))&lt;&gt;4,"","N"))</f>
        <v>Y</v>
      </c>
      <c r="AU294" s="52" t="str">
        <f>IFERROR(VLOOKUP(A294,MapGrantsTbl[],5, FALSE),"")</f>
        <v>1762</v>
      </c>
      <c r="AV294" s="52" t="str">
        <f>IF(L294=AU294,"Y", IF(LEN(LEFT(AU294,4))&lt;&gt;4,"","N"))</f>
        <v>N</v>
      </c>
    </row>
    <row r="295" spans="1:48" ht="57.6" x14ac:dyDescent="0.55000000000000004">
      <c r="A295" s="8" t="s">
        <v>9410</v>
      </c>
      <c r="B295" s="6" t="str">
        <f>IFERROR(VLOOKUP(A295,MapGrantsTbl[Short Name], 1, FALSE),IFERROR(VLOOKUP(A295,MapGrantsTbl[Other Map Grant Name],1,FALSE),""))</f>
        <v>GARDINERS GARDIN</v>
      </c>
      <c r="C295" s="6" t="s">
        <v>5689</v>
      </c>
      <c r="D295" s="8" t="str">
        <f>IF(ISBLANK(C295),"",IFERROR(RIGHT(C295,LEN(C295)-FIND(",",C295)) &amp; " " &amp; LEFT(C295,1) &amp; LOWER(MID(C295,2, FIND(",",C295)-2)),""))</f>
        <v xml:space="preserve"> John Clark</v>
      </c>
      <c r="E295" s="85" t="s">
        <v>9756</v>
      </c>
      <c r="F295" s="81" t="str">
        <f>RIGHT(E295,4)</f>
        <v>1716</v>
      </c>
      <c r="G295" s="81" t="str">
        <f>IF(ISBLANK(E295),"",F295&amp;"-"&amp;RIGHT("00" &amp; SUBSTITUTE(LEFT(E295,2),"/",""),2))</f>
        <v>1716-01</v>
      </c>
      <c r="H295" s="6" t="s">
        <v>3540</v>
      </c>
      <c r="I295" s="6" t="str">
        <f>IFERROR(RIGHT(H295,LEN(H295)-FIND(",",H295)) &amp; " " &amp; LEFT(H295,1) &amp; LOWER(MID(H295,2, FIND(",",H295)-2)),"")</f>
        <v xml:space="preserve"> William  Gardner</v>
      </c>
      <c r="J295" s="6" t="str">
        <f>H295</f>
        <v xml:space="preserve">GARDNER, William </v>
      </c>
      <c r="K295" s="6" t="s">
        <v>5205</v>
      </c>
      <c r="L295" s="8" t="str">
        <f>RIGHT(K295,4)</f>
        <v>1716</v>
      </c>
      <c r="M295" s="146" t="str">
        <f>IF(ISBLANK(K295),"",L295&amp;"-"&amp;
IF(LEFT(K295,3)="Feb","02",
IF(LEFT(K295,3)="Mar","03",
IF(LEFT(K295,3)="Apr","04",
IF(LEFT(K295,3)="May","05",
IF(LEFT(K295,3)="Jun","06",
IF(LEFT(K295,3)="Jul","07",
IF(LEFT(K295,3)="Aug","08",
IF(LEFT(K295,3)="Sep","09",
IF(LEFT(K295,3)="Oct","10",
IF(LEFT(K295,3)="Nov","11",
IF(LEFT(K295,3)="Dec","12","01"))))))))))))</f>
        <v>1716-09</v>
      </c>
      <c r="N295" s="34" t="s">
        <v>5668</v>
      </c>
      <c r="O295" s="8" t="s">
        <v>3959</v>
      </c>
      <c r="P295" s="8" t="s">
        <v>136</v>
      </c>
      <c r="Q295" s="8">
        <v>100</v>
      </c>
      <c r="R295" s="6" t="s">
        <v>5688</v>
      </c>
      <c r="S295" s="34" t="s">
        <v>1561</v>
      </c>
      <c r="T295" s="34" t="str">
        <f>V295</f>
        <v>Gardiners Gardin</v>
      </c>
      <c r="U295" s="34"/>
      <c r="V295" s="35" t="s">
        <v>8947</v>
      </c>
      <c r="W295" s="34" t="s">
        <v>9768</v>
      </c>
      <c r="X295" s="34"/>
      <c r="Y295" s="18" t="str">
        <f>IFERROR(LEFT(J295, FIND(",",J295)-1),"")</f>
        <v>GARDNER</v>
      </c>
      <c r="Z295" s="24" t="s">
        <v>4454</v>
      </c>
      <c r="AA295" s="24" t="str">
        <f>IF(ISBLANK(E295),"","Surveyed "&amp;E295)  &amp; IF(ISBLANK(C295),"", " by " &amp;TRIM(D295)) &amp; IF(ISBLANK(E295),"","; ") &amp; IF(ISBLANK(K295),"","Patented in " &amp; K295)  &amp; IF(ISBLANK(H295),"", " by " &amp; TRIM(I295)) &amp; IF(ISBLANK(Q295),"",IF(Q295=0,""," for " &amp; Q295 &amp; " acres")) &amp; IF(ISBLANK(S295),""," repatented as " &amp; S295) &amp; IF(ISBLANK(R295),"", "; " &amp; R295) &amp; IF(ISBLANK(X295),"", ".  " &amp; X295&amp;".")</f>
        <v>Surveyed 1/8/1716 by John Clark; Patented in Sep 1716 by William Gardner for 100 acres repatented as Mount Hebron; in Baltimore County "southwest side of the main falls of Patapsco River"</v>
      </c>
      <c r="AB295" s="52" t="str">
        <f>IF(IFERROR(FIND("-",A295),0)=0,SUBSTITUTE(A295,"'",""),SUBSTITUTE(LEFT(A295,FIND("-",A295)-2),"'",""))</f>
        <v>GARDINERS GARDIN</v>
      </c>
      <c r="AC295" s="55" t="str">
        <f>SUBSTITUTE(A295,"'","")</f>
        <v>GARDINERS GARDIN</v>
      </c>
      <c r="AD295" s="52" t="str">
        <f>IFERROR(VLOOKUP(A295,MapGrantsTbl[], 5, FALSE),"")</f>
        <v>1716</v>
      </c>
      <c r="AE295" s="52" t="str">
        <f>IF(L295=AD295,"Y", IF(LEFT(AD295,1)&lt;&gt;"1","","N"))</f>
        <v>Y</v>
      </c>
      <c r="AF295" s="52" t="str">
        <f>IFERROR(VLOOKUP(A295,MapGrantsTbl[], 3, FALSE),"")</f>
        <v>Surveyed 1/8/1716 by John Clark; Patented in Sep 1716 by William Gardner for 100 acres repatented as Mount Hebron; in Baltimore County "southwest side of the main falls of Patapsco River"</v>
      </c>
      <c r="AG295" s="52" t="str">
        <f>IF(AA295=AF295,"Y", IF(LEN(LEFT(AF295,4))&lt;&gt;4,"","N"))</f>
        <v>Y</v>
      </c>
      <c r="AH295" s="52" t="s">
        <v>11989</v>
      </c>
      <c r="AI295" s="52"/>
      <c r="AJ295" s="71"/>
      <c r="AK295" s="71"/>
      <c r="AL295" s="71">
        <v>-4</v>
      </c>
      <c r="AM295" s="71">
        <f>IFERROR(VLOOKUP(A295,Platted[],2,FALSE),"")</f>
        <v>419</v>
      </c>
      <c r="AN295" s="52"/>
      <c r="AO295" s="52"/>
      <c r="AP295" s="52"/>
      <c r="AQ295" s="52" t="str">
        <f>IFERROR(VLOOKUP(A295,MapGrantsTbl[], 5, FALSE),"")</f>
        <v>1716</v>
      </c>
      <c r="AR295" s="52" t="str">
        <f>IF(L295=AQ295,"Y", IF(LEN(LEFT(AQ295,4))&lt;&gt;4,"","N"))</f>
        <v>Y</v>
      </c>
      <c r="AS295" s="52" t="str">
        <f>IFERROR(VLOOKUP(A295,MapGrantsTbl[],3, FALSE),"")</f>
        <v>Surveyed 1/8/1716 by John Clark; Patented in Sep 1716 by William Gardner for 100 acres repatented as Mount Hebron; in Baltimore County "southwest side of the main falls of Patapsco River"</v>
      </c>
      <c r="AT295" s="52" t="str">
        <f>IF(AA295=AS295,"Y", IF(LEN(LEFT(AS295,4))&lt;&gt;4,"","N"))</f>
        <v>Y</v>
      </c>
      <c r="AU295" s="52" t="str">
        <f>IFERROR(VLOOKUP(A295,MapGrantsTbl[],5, FALSE),"")</f>
        <v>1716</v>
      </c>
      <c r="AV295" s="52" t="str">
        <f>IF(L295=AU295,"Y", IF(LEN(LEFT(AU295,4))&lt;&gt;4,"","N"))</f>
        <v>Y</v>
      </c>
    </row>
    <row r="296" spans="1:48" ht="57.6" x14ac:dyDescent="0.55000000000000004">
      <c r="A296" s="8" t="s">
        <v>9411</v>
      </c>
      <c r="B296" s="6" t="str">
        <f>IFERROR(VLOOKUP(A296,MapGrantsTbl[Short Name], 1, FALSE),IFERROR(VLOOKUP(A296,MapGrantsTbl[Other Map Grant Name],1,FALSE),""))</f>
        <v>GARDINERS MILL</v>
      </c>
      <c r="C296" s="6" t="s">
        <v>5689</v>
      </c>
      <c r="D296" s="8" t="str">
        <f>IF(ISBLANK(C296),"",IFERROR(RIGHT(C296,LEN(C296)-FIND(",",C296)) &amp; " " &amp; LEFT(C296,1) &amp; LOWER(MID(C296,2, FIND(",",C296)-2)),""))</f>
        <v xml:space="preserve"> John Clark</v>
      </c>
      <c r="E296" s="85" t="s">
        <v>9756</v>
      </c>
      <c r="F296" s="81" t="str">
        <f>RIGHT(E296,4)</f>
        <v>1716</v>
      </c>
      <c r="G296" s="81" t="str">
        <f>IF(ISBLANK(E296),"",F296&amp;"-"&amp;RIGHT("00" &amp; SUBSTITUTE(LEFT(E296,2),"/",""),2))</f>
        <v>1716-01</v>
      </c>
      <c r="H296" s="6" t="s">
        <v>3610</v>
      </c>
      <c r="I296" s="6" t="str">
        <f>IFERROR(RIGHT(H296,LEN(H296)-FIND(",",H296)) &amp; " " &amp; LEFT(H296,1) &amp; LOWER(MID(H296,2, FIND(",",H296)-2)),"")</f>
        <v xml:space="preserve"> Christopher  Gardner</v>
      </c>
      <c r="J296" s="6" t="str">
        <f>H296</f>
        <v xml:space="preserve">GARDNER, Christopher </v>
      </c>
      <c r="K296" s="6" t="s">
        <v>3769</v>
      </c>
      <c r="L296" s="8" t="str">
        <f>RIGHT(K296,4)</f>
        <v>1716</v>
      </c>
      <c r="M296" s="146" t="str">
        <f>IF(ISBLANK(K296),"",L296&amp;"-"&amp;
IF(LEFT(K296,3)="Feb","02",
IF(LEFT(K296,3)="Mar","03",
IF(LEFT(K296,3)="Apr","04",
IF(LEFT(K296,3)="May","05",
IF(LEFT(K296,3)="Jun","06",
IF(LEFT(K296,3)="Jul","07",
IF(LEFT(K296,3)="Aug","08",
IF(LEFT(K296,3)="Sep","09",
IF(LEFT(K296,3)="Oct","10",
IF(LEFT(K296,3)="Nov","11",
IF(LEFT(K296,3)="Dec","12","01"))))))))))))</f>
        <v>1716-10</v>
      </c>
      <c r="N296" s="34" t="s">
        <v>5668</v>
      </c>
      <c r="O296" s="8" t="s">
        <v>3959</v>
      </c>
      <c r="P296" s="8" t="s">
        <v>136</v>
      </c>
      <c r="Q296" s="8">
        <v>100</v>
      </c>
      <c r="R296" s="6" t="s">
        <v>5688</v>
      </c>
      <c r="S296" s="34" t="s">
        <v>1561</v>
      </c>
      <c r="T296" s="34" t="str">
        <f>V296</f>
        <v>Gardiners Mill</v>
      </c>
      <c r="U296" s="34"/>
      <c r="V296" s="35" t="s">
        <v>7929</v>
      </c>
      <c r="W296" s="34" t="s">
        <v>9768</v>
      </c>
      <c r="X296" s="34"/>
      <c r="Y296" s="18" t="str">
        <f>IFERROR(LEFT(J296, FIND(",",J296)-1),"")</f>
        <v>GARDNER</v>
      </c>
      <c r="Z296" s="24" t="s">
        <v>4454</v>
      </c>
      <c r="AA296" s="24" t="str">
        <f>IF(ISBLANK(E296),"","Surveyed "&amp;E296)  &amp; IF(ISBLANK(C296),"", " by " &amp;TRIM(D296)) &amp; IF(ISBLANK(E296),"","; ") &amp; IF(ISBLANK(K296),"","Patented in " &amp; K296)  &amp; IF(ISBLANK(H296),"", " by " &amp; TRIM(I296)) &amp; IF(ISBLANK(Q296),"",IF(Q296=0,""," for " &amp; Q296 &amp; " acres")) &amp; IF(ISBLANK(S296),""," repatented as " &amp; S296) &amp; IF(ISBLANK(R296),"", "; " &amp; R296) &amp; IF(ISBLANK(X296),"", ".  " &amp; X296&amp;".")</f>
        <v>Surveyed 1/8/1716 by John Clark; Patented in Oct 1716 by Christopher Gardner for 100 acres repatented as Mount Hebron; in Baltimore County "southwest side of the main falls of Patapsco River"</v>
      </c>
      <c r="AB296" s="52" t="str">
        <f>IF(IFERROR(FIND("-",A296),0)=0,SUBSTITUTE(A296,"'",""),SUBSTITUTE(LEFT(A296,FIND("-",A296)-2),"'",""))</f>
        <v>GARDINERS MILL</v>
      </c>
      <c r="AC296" s="55" t="str">
        <f>SUBSTITUTE(A296,"'","")</f>
        <v>GARDINERS MILL</v>
      </c>
      <c r="AD296" s="52" t="str">
        <f>IFERROR(VLOOKUP(A296,MapGrantsTbl[], 5, FALSE),"")</f>
        <v>1716</v>
      </c>
      <c r="AE296" s="52" t="str">
        <f>IF(L296=AD296,"Y", IF(LEFT(AD296,1)&lt;&gt;"1","","N"))</f>
        <v>Y</v>
      </c>
      <c r="AF296" s="52" t="str">
        <f>IFERROR(VLOOKUP(A296,MapGrantsTbl[], 3, FALSE),"")</f>
        <v>Surveyed 1/8/1716 by John Clark; Patented in Oct 1716 by Christopher Gardner for 100 acres repatented as Mount Hebron; in Baltimore County "southwest side of the main falls of Patapsco River"</v>
      </c>
      <c r="AG296" s="52" t="str">
        <f>IF(AA296=AF296,"Y", IF(LEN(LEFT(AF296,4))&lt;&gt;4,"","N"))</f>
        <v>Y</v>
      </c>
      <c r="AH296" s="52" t="s">
        <v>11989</v>
      </c>
      <c r="AI296" s="52"/>
      <c r="AJ296" s="71"/>
      <c r="AK296" s="71"/>
      <c r="AL296" s="71">
        <v>-2</v>
      </c>
      <c r="AM296" s="71">
        <f>IFERROR(VLOOKUP(A296,Platted[],2,FALSE),"")</f>
        <v>449</v>
      </c>
      <c r="AN296" s="52"/>
      <c r="AO296" s="52"/>
      <c r="AP296" s="52"/>
      <c r="AQ296" s="52" t="str">
        <f>IFERROR(VLOOKUP(A296,MapGrantsTbl[], 5, FALSE),"")</f>
        <v>1716</v>
      </c>
      <c r="AR296" s="52" t="str">
        <f>IF(L296=AQ296,"Y", IF(LEN(LEFT(AQ296,4))&lt;&gt;4,"","N"))</f>
        <v>Y</v>
      </c>
      <c r="AS296" s="52" t="str">
        <f>IFERROR(VLOOKUP(A296,MapGrantsTbl[],3, FALSE),"")</f>
        <v>Surveyed 1/8/1716 by John Clark; Patented in Oct 1716 by Christopher Gardner for 100 acres repatented as Mount Hebron; in Baltimore County "southwest side of the main falls of Patapsco River"</v>
      </c>
      <c r="AT296" s="52" t="str">
        <f>IF(AA296=AS296,"Y", IF(LEN(LEFT(AS296,4))&lt;&gt;4,"","N"))</f>
        <v>Y</v>
      </c>
      <c r="AU296" s="52" t="str">
        <f>IFERROR(VLOOKUP(A296,MapGrantsTbl[],5, FALSE),"")</f>
        <v>1716</v>
      </c>
      <c r="AV296" s="52" t="str">
        <f>IF(L296=AU296,"Y", IF(LEN(LEFT(AU296,4))&lt;&gt;4,"","N"))</f>
        <v>Y</v>
      </c>
    </row>
    <row r="297" spans="1:48" ht="100.8" x14ac:dyDescent="0.55000000000000004">
      <c r="A297" s="43" t="s">
        <v>8570</v>
      </c>
      <c r="B297" s="6" t="str">
        <f>IFERROR(VLOOKUP(A297,MapGrantsTbl[Short Name], 1, FALSE),IFERROR(VLOOKUP(A297,MapGrantsTbl[Other Map Grant Name],1,FALSE),""))</f>
        <v>GEISTS PLAINS</v>
      </c>
      <c r="C297" s="6" t="s">
        <v>5622</v>
      </c>
      <c r="D297" s="8" t="str">
        <f>IF(ISBLANK(C297),"",IFERROR(RIGHT(C297,LEN(C297)-FIND(",",C297)) &amp; " " &amp; LEFT(C297,1) &amp; LOWER(MID(C297,2, FIND(",",C297)-2)),""))</f>
        <v xml:space="preserve"> John Dorsey</v>
      </c>
      <c r="E297" s="85" t="s">
        <v>11856</v>
      </c>
      <c r="F297" s="81" t="str">
        <f>RIGHT(E297,4)</f>
        <v>1724</v>
      </c>
      <c r="G297" s="81" t="str">
        <f>IF(ISBLANK(E297),"",F297&amp;"-"&amp;RIGHT("00" &amp; SUBSTITUTE(LEFT(E297,2),"/",""),2))</f>
        <v>1724-02</v>
      </c>
      <c r="H297" s="6" t="s">
        <v>3612</v>
      </c>
      <c r="I297" s="6" t="str">
        <f>IFERROR(RIGHT(H297,LEN(H297)-FIND(",",H297)) &amp; " " &amp; LEFT(H297,1) &amp; LOWER(MID(H297,2, FIND(",",H297)-2)),"")</f>
        <v xml:space="preserve"> Thomas  Bordley</v>
      </c>
      <c r="J297" s="6" t="str">
        <f>H297</f>
        <v xml:space="preserve">BORDLEY, Thomas </v>
      </c>
      <c r="K297" s="6" t="s">
        <v>3736</v>
      </c>
      <c r="L297" s="8" t="str">
        <f>RIGHT(K297,4)</f>
        <v>1725</v>
      </c>
      <c r="M297" s="146" t="str">
        <f>IF(ISBLANK(K297),"",L297&amp;"-"&amp;
IF(LEFT(K297,3)="Feb","02",
IF(LEFT(K297,3)="Mar","03",
IF(LEFT(K297,3)="Apr","04",
IF(LEFT(K297,3)="May","05",
IF(LEFT(K297,3)="Jun","06",
IF(LEFT(K297,3)="Jul","07",
IF(LEFT(K297,3)="Aug","08",
IF(LEFT(K297,3)="Sep","09",
IF(LEFT(K297,3)="Oct","10",
IF(LEFT(K297,3)="Nov","11",
IF(LEFT(K297,3)="Dec","12","01"))))))))))))</f>
        <v>1725-08</v>
      </c>
      <c r="N297" s="34" t="s">
        <v>5668</v>
      </c>
      <c r="O297" s="8" t="s">
        <v>3959</v>
      </c>
      <c r="P297" s="8" t="s">
        <v>136</v>
      </c>
      <c r="Q297" s="8">
        <v>540</v>
      </c>
      <c r="R297" s="6" t="s">
        <v>6468</v>
      </c>
      <c r="S297" s="34"/>
      <c r="T297" s="34" t="s">
        <v>8845</v>
      </c>
      <c r="U297" s="34"/>
      <c r="V297" s="35" t="s">
        <v>8845</v>
      </c>
      <c r="W297" s="35" t="s">
        <v>11855</v>
      </c>
      <c r="X297" s="34"/>
      <c r="Y297" s="18" t="str">
        <f>IFERROR(LEFT(J297, FIND(",",J297)-1),"")</f>
        <v>BORDLEY</v>
      </c>
      <c r="Z297" s="24" t="s">
        <v>4507</v>
      </c>
      <c r="AA297" s="24" t="str">
        <f>IF(ISBLANK(E297),"","Surveyed "&amp;E297)  &amp; IF(ISBLANK(C297),"", " by " &amp;TRIM(D297)) &amp; IF(ISBLANK(E297),"","; ") &amp; IF(ISBLANK(K297),"","Patented in " &amp; K297)  &amp; IF(ISBLANK(H297),"", " by " &amp; TRIM(I297)) &amp; IF(ISBLANK(Q297),"",IF(Q297=0,""," for " &amp; Q297 &amp; " acres")) &amp; IF(ISBLANK(S297),""," repatented as " &amp; S297) &amp; IF(ISBLANK(R297),"", "; " &amp; R297) &amp; IF(ISBLANK(X297),"", ".  " &amp; X297&amp;".")</f>
        <v>Surveyed 2/17/1724 by John Dorsey; Patented in Aug 1725 by Thomas Bordley for 540 acres; in Baltimore County "on the west side of a branch of Patuxent called Browns River" starting "at the head of a draught of Clarks (Charles?) A?em? Branch known by the name of the ?ock draught and in the line of the fourth course of a tract of land called The Discovery"</v>
      </c>
      <c r="AB297" s="52" t="str">
        <f>IF(IFERROR(FIND("-",A297),0)=0,SUBSTITUTE(A297,"'",""),SUBSTITUTE(LEFT(A297,FIND("-",A297)-2),"'",""))</f>
        <v>GEISTS PLAINS</v>
      </c>
      <c r="AC297" s="55" t="str">
        <f>SUBSTITUTE(A297,"'","")</f>
        <v>GEISTS PLAINS</v>
      </c>
      <c r="AD297" s="52" t="str">
        <f>IFERROR(VLOOKUP(A297,MapGrantsTbl[], 5, FALSE),"")</f>
        <v>1724</v>
      </c>
      <c r="AE297" s="52" t="str">
        <f>IF(L297=AD297,"Y", IF(LEFT(AD297,1)&lt;&gt;"1","","N"))</f>
        <v>N</v>
      </c>
      <c r="AF297" s="52" t="str">
        <f>IFERROR(VLOOKUP(A297,MapGrantsTbl[], 3, FALSE),"")</f>
        <v>Surveyed 2/17/1724 by John Dorsey; Patented in Aug 1725 by Thomas Bordley for 540 acres; in Baltimore County "on the west side of a branch of Patuxent called Browns River" starting "at the head of a draught of Clarks (Charles?) A?em? Branch known by the name of the ?ock draught and in the line of the fourth course of a tract of land called The Discovery"</v>
      </c>
      <c r="AG297" s="52" t="str">
        <f>IF(AA297=AF297,"Y", IF(LEN(LEFT(AF297,4))&lt;&gt;4,"","N"))</f>
        <v>Y</v>
      </c>
      <c r="AH297" s="52" t="s">
        <v>11993</v>
      </c>
      <c r="AI297" s="52" t="s">
        <v>7845</v>
      </c>
      <c r="AJ297" s="52" t="s">
        <v>10051</v>
      </c>
      <c r="AK297" s="52"/>
      <c r="AL297" s="71">
        <v>-3</v>
      </c>
      <c r="AM297" s="71">
        <f>IFERROR(VLOOKUP(A297,Platted[],2,FALSE),"")</f>
        <v>137</v>
      </c>
      <c r="AN297" s="52"/>
      <c r="AO297" s="52"/>
      <c r="AP297" s="52"/>
      <c r="AQ297" s="52" t="str">
        <f>IFERROR(VLOOKUP(A297,MapGrantsTbl[], 5, FALSE),"")</f>
        <v>1724</v>
      </c>
      <c r="AR297" s="52" t="str">
        <f>IF(L297=AQ297,"Y", IF(LEN(LEFT(AQ297,4))&lt;&gt;4,"","N"))</f>
        <v>N</v>
      </c>
      <c r="AS297" s="52" t="str">
        <f>IFERROR(VLOOKUP(A297,MapGrantsTbl[],3, FALSE),"")</f>
        <v>Surveyed 2/17/1724 by John Dorsey; Patented in Aug 1725 by Thomas Bordley for 540 acres; in Baltimore County "on the west side of a branch of Patuxent called Browns River" starting "at the head of a draught of Clarks (Charles?) A?em? Branch known by the name of the ?ock draught and in the line of the fourth course of a tract of land called The Discovery"</v>
      </c>
      <c r="AT297" s="52" t="str">
        <f>IF(AA297=AS297,"Y", IF(LEN(LEFT(AS297,4))&lt;&gt;4,"","N"))</f>
        <v>Y</v>
      </c>
      <c r="AU297" s="52" t="str">
        <f>IFERROR(VLOOKUP(A297,MapGrantsTbl[],5, FALSE),"")</f>
        <v>1724</v>
      </c>
      <c r="AV297" s="52" t="str">
        <f>IF(L297=AU297,"Y", IF(LEN(LEFT(AU297,4))&lt;&gt;4,"","N"))</f>
        <v>N</v>
      </c>
    </row>
    <row r="298" spans="1:48" ht="43.2" x14ac:dyDescent="0.55000000000000004">
      <c r="A298" s="120" t="s">
        <v>12153</v>
      </c>
      <c r="B298" s="124" t="str">
        <f>IFERROR(VLOOKUP(A298,MapGrantsTbl[Short Name], 1, FALSE),IFERROR(VLOOKUP(A298,MapGrantsTbl[Other Map Grant Name],1,FALSE),""))</f>
        <v>GET THROUGH IT IF YOU CAN</v>
      </c>
      <c r="C298" s="125" t="s">
        <v>10467</v>
      </c>
      <c r="D298" s="120" t="str">
        <f>IF(ISBLANK(C298),"",IFERROR(RIGHT(C298,LEN(C298)-FIND(",",C298)) &amp; " " &amp; LEFT(C298,1) &amp; LOWER(MID(C298,2, FIND(",",C298)-2)),""))</f>
        <v xml:space="preserve"> Baruch Fowler</v>
      </c>
      <c r="E298" s="121" t="s">
        <v>10470</v>
      </c>
      <c r="F298" s="126" t="str">
        <f>RIGHT(E298,4)</f>
        <v>1796</v>
      </c>
      <c r="G298" s="126" t="str">
        <f>IF(ISBLANK(E298),"",F298&amp;"-"&amp;RIGHT("00" &amp; SUBSTITUTE(LEFT(E298,2),"/",""),2))</f>
        <v>1796-08</v>
      </c>
      <c r="H298" s="125" t="s">
        <v>12155</v>
      </c>
      <c r="I298" s="125" t="str">
        <f>IFERROR(RIGHT(H298,LEN(H298)-FIND(",",H298)) &amp; " " &amp; LEFT(H298,1) &amp; LOWER(MID(H298,2, FIND(",",H298)-2)),"")</f>
        <v xml:space="preserve"> Samuel Welsh</v>
      </c>
      <c r="J298" s="124" t="str">
        <f>H298</f>
        <v>WELSH, Samuel</v>
      </c>
      <c r="K298" s="125" t="s">
        <v>10473</v>
      </c>
      <c r="L298" s="119" t="str">
        <f>RIGHT(K298,4)</f>
        <v>1813</v>
      </c>
      <c r="M298" s="145" t="str">
        <f>IF(ISBLANK(K298),"",L298&amp;"-"&amp;
IF(LEFT(K298,3)="Feb","02",
IF(LEFT(K298,3)="Mar","03",
IF(LEFT(K298,3)="Apr","04",
IF(LEFT(K298,3)="May","05",
IF(LEFT(K298,3)="Jun","06",
IF(LEFT(K298,3)="Jul","07",
IF(LEFT(K298,3)="Aug","08",
IF(LEFT(K298,3)="Sep","09",
IF(LEFT(K298,3)="Oct","10",
IF(LEFT(K298,3)="Nov","11",
IF(LEFT(K298,3)="Dec","12","01"))))))))))))</f>
        <v>1813-03</v>
      </c>
      <c r="N298" s="122" t="s">
        <v>3961</v>
      </c>
      <c r="O298" s="120" t="s">
        <v>3959</v>
      </c>
      <c r="P298" s="120" t="s">
        <v>136</v>
      </c>
      <c r="Q298" s="120">
        <v>1.25</v>
      </c>
      <c r="R298" s="125" t="s">
        <v>12157</v>
      </c>
      <c r="S298" s="123"/>
      <c r="T298" s="122" t="str">
        <f>V298</f>
        <v>Get Through It If You Can</v>
      </c>
      <c r="U298" s="123"/>
      <c r="V298" s="35" t="s">
        <v>12156</v>
      </c>
      <c r="W298" s="35" t="s">
        <v>12154</v>
      </c>
      <c r="X298" s="35"/>
      <c r="Y298" s="122" t="str">
        <f>IFERROR(LEFT(J298, FIND(",",J298)-1),"")</f>
        <v>WELSH</v>
      </c>
      <c r="Z298" s="122"/>
      <c r="AA298" s="122" t="str">
        <f>IF(ISBLANK(E298),"","Surveyed "&amp;E298)  &amp; IF(ISBLANK(C298),"", " by " &amp;TRIM(D298)) &amp; IF(ISBLANK(E298),"","; ") &amp; IF(ISBLANK(K298),"","Patented in " &amp; K298)  &amp; IF(ISBLANK(H298),"", " by " &amp; TRIM(I298)) &amp; IF(ISBLANK(Q298),"",IF(Q298=0,""," for " &amp; Q298 &amp; " acres")) &amp; IF(ISBLANK(S298),""," repatented as " &amp; S298) &amp; IF(ISBLANK(R298),"", "; " &amp; R298) &amp; IF(ISBLANK(X298),"", ".  " &amp; X298&amp;".")</f>
        <v>Surveyed 8/1/1796 by Baruch Fowler; Patented in Mar 1813 by Samuel Welsh for 1.25 acres; "Beginning at the end of the fortyeth line of the land called Hampton Court"</v>
      </c>
      <c r="AB298" s="122" t="str">
        <f>IF(IFERROR(FIND("-",A298),0)=0,SUBSTITUTE(A298,"'",""),SUBSTITUTE(LEFT(A298,FIND("-",A298)-2),"'",""))</f>
        <v>GET THROUGH IT IF YOU CAN</v>
      </c>
      <c r="AC298" s="122" t="str">
        <f>SUBSTITUTE(A298,"'","")</f>
        <v>GET THROUGH IT IF YOU CAN</v>
      </c>
      <c r="AD298" s="122" t="str">
        <f>IFERROR(VLOOKUP(A298,MapGrantsTbl[], 5, FALSE),"")</f>
        <v>1796</v>
      </c>
      <c r="AE298" s="122" t="str">
        <f>IF(L298=AD298,"Y", IF(LEFT(AD298,1)&lt;&gt;"1","","N"))</f>
        <v>N</v>
      </c>
      <c r="AF298" s="122" t="str">
        <f>IFERROR(VLOOKUP(A298,MapGrantsTbl[], 3, FALSE),"")</f>
        <v>Surveyed 8/1/1796 by Baruch Fowler; Patented in Mar 1813 by Samuel Welsh for 1.25 acres; "Beginning at the end of the fortyeth line of the land called Hampton Court"</v>
      </c>
      <c r="AG298" s="122" t="str">
        <f>IF(AA298=AF298,"Y", IF(LEN(LEFT(AF298,4))&lt;&gt;4,"","N"))</f>
        <v>Y</v>
      </c>
      <c r="AH298" s="122" t="s">
        <v>78</v>
      </c>
      <c r="AI298" s="122"/>
      <c r="AJ298" s="122"/>
      <c r="AK298" s="122"/>
      <c r="AL298" s="122"/>
      <c r="AM298" s="122">
        <f>IFERROR(VLOOKUP(A298,Platted[],2,FALSE),"")</f>
        <v>757</v>
      </c>
      <c r="AN298" s="122"/>
      <c r="AO298" s="122"/>
      <c r="AP298" s="122"/>
      <c r="AQ298" s="122" t="str">
        <f>IFERROR(VLOOKUP(A298,MapGrantsTbl[], 5, FALSE),"")</f>
        <v>1796</v>
      </c>
      <c r="AR298" s="122" t="str">
        <f>IF(L298=AQ298,"Y", IF(LEN(LEFT(AQ298,4))&lt;&gt;4,"","N"))</f>
        <v>N</v>
      </c>
      <c r="AS298" s="52" t="str">
        <f>IFERROR(VLOOKUP(A298,MapGrantsTbl[],3, FALSE),"")</f>
        <v>Surveyed 8/1/1796 by Baruch Fowler; Patented in Mar 1813 by Samuel Welsh for 1.25 acres; "Beginning at the end of the fortyeth line of the land called Hampton Court"</v>
      </c>
      <c r="AT298" s="52" t="str">
        <f>IF(AA298=AS298,"Y", IF(LEN(LEFT(AS298,4))&lt;&gt;4,"","N"))</f>
        <v>Y</v>
      </c>
      <c r="AU298" s="52" t="str">
        <f>IFERROR(VLOOKUP(A298,MapGrantsTbl[],5, FALSE),"")</f>
        <v>1796</v>
      </c>
      <c r="AV298" s="52" t="str">
        <f>IF(L298=AU298,"Y", IF(LEN(LEFT(AU298,4))&lt;&gt;4,"","N"))</f>
        <v>N</v>
      </c>
    </row>
    <row r="299" spans="1:48" ht="57.6" x14ac:dyDescent="0.55000000000000004">
      <c r="A299" s="43" t="s">
        <v>3864</v>
      </c>
      <c r="B299" s="6" t="str">
        <f>IFERROR(VLOOKUP(A299,MapGrantsTbl[Short Name], 1, FALSE),IFERROR(VLOOKUP(A299,MapGrantsTbl[Other Map Grant Name],1,FALSE),""))</f>
        <v>GILPIN</v>
      </c>
      <c r="C299" s="6" t="s">
        <v>4105</v>
      </c>
      <c r="D299" s="8" t="str">
        <f>IF(ISBLANK(C299),"",IFERROR(RIGHT(C299,LEN(C299)-FIND(",",C299)) &amp; " " &amp; LEFT(C299,1) &amp; LOWER(MID(C299,2, FIND(",",C299)-2)),""))</f>
        <v xml:space="preserve"> Henry Ridgely</v>
      </c>
      <c r="E299" s="85" t="s">
        <v>11315</v>
      </c>
      <c r="F299" s="81" t="str">
        <f>RIGHT(E299,4)</f>
        <v>1730</v>
      </c>
      <c r="G299" s="81" t="str">
        <f>IF(ISBLANK(E299),"",F299&amp;"-"&amp;RIGHT("00" &amp; SUBSTITUTE(LEFT(E299,2),"/",""),2))</f>
        <v>1730-12</v>
      </c>
      <c r="H299" s="6" t="s">
        <v>3611</v>
      </c>
      <c r="I299" s="6" t="str">
        <f>IFERROR(RIGHT(H299,LEN(H299)-FIND(",",H299)) &amp; " " &amp; LEFT(H299,1) &amp; LOWER(MID(H299,2, FIND(",",H299)-2)),"")</f>
        <v xml:space="preserve"> Thomas  Athorpe</v>
      </c>
      <c r="J299" s="6" t="str">
        <f>H299</f>
        <v xml:space="preserve">ATHORPE, Thomas </v>
      </c>
      <c r="K299" s="6" t="s">
        <v>3781</v>
      </c>
      <c r="L299" s="8" t="str">
        <f>RIGHT(K299,4)</f>
        <v>1734</v>
      </c>
      <c r="M299" s="146" t="str">
        <f>IF(ISBLANK(K299),"",L299&amp;"-"&amp;
IF(LEFT(K299,3)="Feb","02",
IF(LEFT(K299,3)="Mar","03",
IF(LEFT(K299,3)="Apr","04",
IF(LEFT(K299,3)="May","05",
IF(LEFT(K299,3)="Jun","06",
IF(LEFT(K299,3)="Jul","07",
IF(LEFT(K299,3)="Aug","08",
IF(LEFT(K299,3)="Sep","09",
IF(LEFT(K299,3)="Oct","10",
IF(LEFT(K299,3)="Nov","11",
IF(LEFT(K299,3)="Dec","12","01"))))))))))))</f>
        <v>1734-06</v>
      </c>
      <c r="N299" s="34" t="s">
        <v>3961</v>
      </c>
      <c r="O299" s="8" t="s">
        <v>3959</v>
      </c>
      <c r="P299" s="8" t="s">
        <v>136</v>
      </c>
      <c r="Q299" s="8">
        <v>250</v>
      </c>
      <c r="R299" s="6" t="s">
        <v>5170</v>
      </c>
      <c r="S299" s="34" t="s">
        <v>5171</v>
      </c>
      <c r="T299" s="34" t="str">
        <f>V299</f>
        <v>Gilpin</v>
      </c>
      <c r="U299" s="34"/>
      <c r="V299" s="35" t="s">
        <v>4242</v>
      </c>
      <c r="W299" s="35" t="s">
        <v>11316</v>
      </c>
      <c r="X299" s="34"/>
      <c r="Y299" s="18" t="str">
        <f>IFERROR(LEFT(J299, FIND(",",J299)-1),"")</f>
        <v>ATHORPE</v>
      </c>
      <c r="Z299" s="24" t="s">
        <v>4508</v>
      </c>
      <c r="AA299" s="24" t="str">
        <f>IF(ISBLANK(E299),"","Surveyed "&amp;E299)  &amp; IF(ISBLANK(C299),"", " by " &amp;TRIM(D299)) &amp; IF(ISBLANK(E299),"","; ") &amp; IF(ISBLANK(K299),"","Patented in " &amp; K299)  &amp; IF(ISBLANK(H299),"", " by " &amp; TRIM(I299)) &amp; IF(ISBLANK(Q299),"",IF(Q299=0,""," for " &amp; Q299 &amp; " acres")) &amp; IF(ISBLANK(S299),""," repatented as " &amp; S299) &amp; IF(ISBLANK(R299),"", "; " &amp; R299) &amp; IF(ISBLANK(X299),"", ".  " &amp; X299&amp;".")</f>
        <v>Surveyed 12/3/1730 by Henry Ridgely; Patented in Jun 1734 by Thomas Athorpe for 250 acres repatented as Pressby; "in the uppermost fork on Snowdens River of Patuxent commonly now called Pinkstone's Fork"</v>
      </c>
      <c r="AB299" s="52" t="str">
        <f>IF(IFERROR(FIND("-",A299),0)=0,SUBSTITUTE(A299,"'",""),SUBSTITUTE(LEFT(A299,FIND("-",A299)-2),"'",""))</f>
        <v>GILPIN</v>
      </c>
      <c r="AC299" s="55" t="str">
        <f>SUBSTITUTE(A299,"'","")</f>
        <v>GILPIN</v>
      </c>
      <c r="AD299" s="52" t="str">
        <f>IFERROR(VLOOKUP(A299,MapGrantsTbl[], 5, FALSE),"")</f>
        <v>1730</v>
      </c>
      <c r="AE299" s="52" t="str">
        <f>IF(L299=AD299,"Y", IF(LEFT(AD299,1)&lt;&gt;"1","","N"))</f>
        <v>N</v>
      </c>
      <c r="AF299" s="52" t="str">
        <f>IFERROR(VLOOKUP(A299,MapGrantsTbl[], 3, FALSE),"")</f>
        <v>Surveyed 12/3/1730 by Henry Ridgely; Patented in Jun 1734 by Thomas Athorpe for 250 acres repatented as Pressby; "in the uppermost fork on Snowdens River of Patuxent commonly now called Pinkstone's Fork"</v>
      </c>
      <c r="AG299" s="52" t="str">
        <f>IF(AA299=AF299,"Y", IF(LEN(LEFT(AF299,4))&lt;&gt;4,"","N"))</f>
        <v>Y</v>
      </c>
      <c r="AH299" s="52" t="s">
        <v>11488</v>
      </c>
      <c r="AI299" s="52"/>
      <c r="AJ299" s="71"/>
      <c r="AK299" s="71"/>
      <c r="AL299" s="71"/>
      <c r="AM299" s="71">
        <f>IFERROR(VLOOKUP(A299,Platted[],2,FALSE),"")</f>
        <v>270</v>
      </c>
      <c r="AN299" s="52"/>
      <c r="AO299" s="52"/>
      <c r="AP299" s="52"/>
      <c r="AQ299" s="52" t="str">
        <f>IFERROR(VLOOKUP(A299,MapGrantsTbl[], 5, FALSE),"")</f>
        <v>1730</v>
      </c>
      <c r="AR299" s="52" t="str">
        <f>IF(L299=AQ299,"Y", IF(LEN(LEFT(AQ299,4))&lt;&gt;4,"","N"))</f>
        <v>N</v>
      </c>
      <c r="AS299" s="52" t="str">
        <f>IFERROR(VLOOKUP(A299,MapGrantsTbl[],3, FALSE),"")</f>
        <v>Surveyed 12/3/1730 by Henry Ridgely; Patented in Jun 1734 by Thomas Athorpe for 250 acres repatented as Pressby; "in the uppermost fork on Snowdens River of Patuxent commonly now called Pinkstone's Fork"</v>
      </c>
      <c r="AT299" s="52" t="str">
        <f>IF(AA299=AS299,"Y", IF(LEN(LEFT(AS299,4))&lt;&gt;4,"","N"))</f>
        <v>Y</v>
      </c>
      <c r="AU299" s="52" t="str">
        <f>IFERROR(VLOOKUP(A299,MapGrantsTbl[],5, FALSE),"")</f>
        <v>1730</v>
      </c>
      <c r="AV299" s="52" t="str">
        <f>IF(L299=AU299,"Y", IF(LEN(LEFT(AU299,4))&lt;&gt;4,"","N"))</f>
        <v>N</v>
      </c>
    </row>
    <row r="300" spans="1:48" ht="72" x14ac:dyDescent="0.55000000000000004">
      <c r="A300" s="43" t="s">
        <v>8571</v>
      </c>
      <c r="B300" s="6" t="str">
        <f>IFERROR(VLOOKUP(A300,MapGrantsTbl[Short Name], 1, FALSE),IFERROR(VLOOKUP(A300,MapGrantsTbl[Other Map Grant Name],1,FALSE),""))</f>
        <v>GIRLS PORTION</v>
      </c>
      <c r="C300" s="6"/>
      <c r="D300" s="8" t="str">
        <f>IF(ISBLANK(C300),"",IFERROR(RIGHT(C300,LEN(C300)-FIND(",",C300)) &amp; " " &amp; LEFT(C300,1) &amp; LOWER(MID(C300,2, FIND(",",C300)-2)),""))</f>
        <v/>
      </c>
      <c r="E300" s="85"/>
      <c r="F300" s="81" t="str">
        <f>RIGHT(E300,4)</f>
        <v/>
      </c>
      <c r="G300" s="81" t="str">
        <f>IF(ISBLANK(E300),"",F300&amp;"-"&amp;RIGHT("00" &amp; SUBSTITUTE(LEFT(E300,2),"/",""),2))</f>
        <v/>
      </c>
      <c r="H300" s="6" t="s">
        <v>5745</v>
      </c>
      <c r="I300" s="6" t="str">
        <f>IFERROR(RIGHT(H300,LEN(H300)-FIND(",",H300)) &amp; " " &amp; LEFT(H300,1) &amp; LOWER(MID(H300,2, FIND(",",H300)-2)),"")</f>
        <v xml:space="preserve"> Richard  Kethin</v>
      </c>
      <c r="J300" s="6" t="str">
        <f>H300</f>
        <v xml:space="preserve">KETHIN, Richard </v>
      </c>
      <c r="K300" s="6" t="s">
        <v>5746</v>
      </c>
      <c r="L300" s="8" t="str">
        <f>RIGHT(K300,4)</f>
        <v>1705</v>
      </c>
      <c r="M300" s="146" t="str">
        <f>IF(ISBLANK(K300),"",L300&amp;"-"&amp;
IF(LEFT(K300,3)="Feb","02",
IF(LEFT(K300,3)="Mar","03",
IF(LEFT(K300,3)="Apr","04",
IF(LEFT(K300,3)="May","05",
IF(LEFT(K300,3)="Jun","06",
IF(LEFT(K300,3)="Jul","07",
IF(LEFT(K300,3)="Aug","08",
IF(LEFT(K300,3)="Sep","09",
IF(LEFT(K300,3)="Oct","10",
IF(LEFT(K300,3)="Nov","11",
IF(LEFT(K300,3)="Dec","12","01"))))))))))))</f>
        <v>1705-06</v>
      </c>
      <c r="N300" s="34" t="s">
        <v>5668</v>
      </c>
      <c r="O300" s="8" t="s">
        <v>3959</v>
      </c>
      <c r="P300" s="8" t="s">
        <v>136</v>
      </c>
      <c r="Q300" s="8">
        <v>100</v>
      </c>
      <c r="R300" s="6"/>
      <c r="S300" s="34"/>
      <c r="T300" s="34" t="s">
        <v>6640</v>
      </c>
      <c r="U300" s="34"/>
      <c r="V300" s="6" t="s">
        <v>5747</v>
      </c>
      <c r="W300" s="34"/>
      <c r="X300" s="34"/>
      <c r="Y300" s="18" t="str">
        <f>IFERROR(LEFT(J300, FIND(",",J300)-1),"")</f>
        <v>KETHIN</v>
      </c>
      <c r="Z300" s="24" t="s">
        <v>4509</v>
      </c>
      <c r="AA300" s="24" t="str">
        <f>IF(ISBLANK(E300),"","Surveyed "&amp;E300)  &amp; IF(ISBLANK(C300),"", " by " &amp;TRIM(D300)) &amp; IF(ISBLANK(E300),"","; ") &amp; IF(ISBLANK(K300),"","Patented in " &amp; K300)  &amp; IF(ISBLANK(H300),"", " by " &amp; TRIM(I300)) &amp; IF(ISBLANK(Q300),"",IF(Q300=0,""," for " &amp; Q300 &amp; " acres")) &amp; IF(ISBLANK(S300),""," repatented as " &amp; S300) &amp; IF(ISBLANK(R300),"", "; " &amp; R300) &amp; IF(ISBLANK(X300),"", ".  " &amp; X300&amp;".")</f>
        <v>Patented in Jun 1705 by Richard Kethin for 100 acres</v>
      </c>
      <c r="AB300" s="52" t="str">
        <f>IF(IFERROR(FIND("-",A300),0)=0,SUBSTITUTE(A300,"'",""),SUBSTITUTE(LEFT(A300,FIND("-",A300)-2),"'",""))</f>
        <v>GIRLS PORTION</v>
      </c>
      <c r="AC300" s="55" t="str">
        <f>SUBSTITUTE(A300,"'","")</f>
        <v>GIRLS PORTION</v>
      </c>
      <c r="AD300" s="52" t="str">
        <f>IFERROR(VLOOKUP(A300,MapGrantsTbl[], 5, FALSE),"")</f>
        <v>1705</v>
      </c>
      <c r="AE300" s="52" t="str">
        <f>IF(L300=AD300,"Y", IF(LEFT(AD300,1)&lt;&gt;"1","","N"))</f>
        <v>Y</v>
      </c>
      <c r="AF300" s="52" t="str">
        <f>IFERROR(VLOOKUP(A300,MapGrantsTbl[], 3, FALSE),"")</f>
        <v>Patented in Jun 1705 by Richard Kethin for 100 acres</v>
      </c>
      <c r="AG300" s="52" t="str">
        <f>IF(AA300=AF300,"Y", IF(LEN(LEFT(AF300,4))&lt;&gt;4,"","N"))</f>
        <v>Y</v>
      </c>
      <c r="AH300" s="52" t="s">
        <v>11993</v>
      </c>
      <c r="AI300" s="52"/>
      <c r="AJ300" s="71"/>
      <c r="AK300" s="71"/>
      <c r="AL300" s="71"/>
      <c r="AM300" s="71" t="str">
        <f>IFERROR(VLOOKUP(A300,Platted[],2,FALSE),"")</f>
        <v/>
      </c>
      <c r="AN300" s="52"/>
      <c r="AO300" s="52"/>
      <c r="AP300" s="52"/>
      <c r="AQ300" s="52" t="str">
        <f>IFERROR(VLOOKUP(A300,MapGrantsTbl[], 5, FALSE),"")</f>
        <v>1705</v>
      </c>
      <c r="AR300" s="52" t="str">
        <f>IF(L300=AQ300,"Y", IF(LEN(LEFT(AQ300,4))&lt;&gt;4,"","N"))</f>
        <v>Y</v>
      </c>
      <c r="AS300" s="52" t="str">
        <f>IFERROR(VLOOKUP(A300,MapGrantsTbl[],3, FALSE),"")</f>
        <v>Patented in Jun 1705 by Richard Kethin for 100 acres</v>
      </c>
      <c r="AT300" s="52" t="str">
        <f>IF(AA300=AS300,"Y", IF(LEN(LEFT(AS300,4))&lt;&gt;4,"","N"))</f>
        <v>Y</v>
      </c>
      <c r="AU300" s="52" t="str">
        <f>IFERROR(VLOOKUP(A300,MapGrantsTbl[],5, FALSE),"")</f>
        <v>1705</v>
      </c>
      <c r="AV300" s="52" t="str">
        <f>IF(L300=AU300,"Y", IF(LEN(LEFT(AU300,4))&lt;&gt;4,"","N"))</f>
        <v>Y</v>
      </c>
    </row>
    <row r="301" spans="1:48" ht="43.2" x14ac:dyDescent="0.55000000000000004">
      <c r="A301" s="43" t="s">
        <v>10557</v>
      </c>
      <c r="B301" s="31" t="str">
        <f>IFERROR(VLOOKUP(A301,MapGrantsTbl[Short Name], 1, FALSE),IFERROR(VLOOKUP(A301,MapGrantsTbl[Other Map Grant Name],1,FALSE),""))</f>
        <v>GLEN OWEN</v>
      </c>
      <c r="C301" s="6" t="s">
        <v>5903</v>
      </c>
      <c r="D301" s="8" t="str">
        <f>IF(ISBLANK(C301),"",IFERROR(RIGHT(C301,LEN(C301)-FIND(",",C301)) &amp; " " &amp; LEFT(C301,1) &amp; LOWER(MID(C301,2, FIND(",",C301)-2)),""))</f>
        <v xml:space="preserve"> John Duvall</v>
      </c>
      <c r="E301" s="85" t="s">
        <v>10562</v>
      </c>
      <c r="F301" s="81" t="str">
        <f>RIGHT(E301,4)</f>
        <v>1817</v>
      </c>
      <c r="G301" s="81" t="str">
        <f>IF(ISBLANK(E301),"",F301&amp;"-"&amp;RIGHT("00" &amp; SUBSTITUTE(LEFT(E301,2),"/",""),2))</f>
        <v>1817-10</v>
      </c>
      <c r="H301" s="6" t="s">
        <v>10559</v>
      </c>
      <c r="I301" s="6" t="str">
        <f>IFERROR(RIGHT(H301,LEN(H301)-FIND(",",H301)) &amp; " " &amp; LEFT(H301,1) &amp; LOWER(MID(H301,2, FIND(",",H301)-2)),"")</f>
        <v xml:space="preserve"> William Gwynn</v>
      </c>
      <c r="J301" s="31" t="str">
        <f>H301</f>
        <v>GWYNN, William</v>
      </c>
      <c r="K301" s="6" t="s">
        <v>10558</v>
      </c>
      <c r="L301" s="32" t="str">
        <f>RIGHT(K301,4)</f>
        <v>1819</v>
      </c>
      <c r="M301" s="146" t="str">
        <f>IF(ISBLANK(K301),"",L301&amp;"-"&amp;
IF(LEFT(K301,3)="Feb","02",
IF(LEFT(K301,3)="Mar","03",
IF(LEFT(K301,3)="Apr","04",
IF(LEFT(K301,3)="May","05",
IF(LEFT(K301,3)="Jun","06",
IF(LEFT(K301,3)="Jul","07",
IF(LEFT(K301,3)="Aug","08",
IF(LEFT(K301,3)="Sep","09",
IF(LEFT(K301,3)="Oct","10",
IF(LEFT(K301,3)="Nov","11",
IF(LEFT(K301,3)="Dec","12","01"))))))))))))</f>
        <v>1819-02</v>
      </c>
      <c r="N301" s="33" t="s">
        <v>3961</v>
      </c>
      <c r="O301" s="8" t="s">
        <v>3959</v>
      </c>
      <c r="P301" s="8" t="s">
        <v>3970</v>
      </c>
      <c r="Q301" s="8">
        <v>419</v>
      </c>
      <c r="R301" s="6" t="s">
        <v>12454</v>
      </c>
      <c r="S301" s="34"/>
      <c r="T301" s="33" t="s">
        <v>10568</v>
      </c>
      <c r="U301" s="34" t="s">
        <v>10563</v>
      </c>
      <c r="V301" s="16" t="s">
        <v>10561</v>
      </c>
      <c r="W301" s="35" t="s">
        <v>10560</v>
      </c>
      <c r="X301" s="35"/>
      <c r="Y301" s="33" t="str">
        <f>IFERROR(LEFT(J301, FIND(",",J301)-1),"")</f>
        <v>GWYNN</v>
      </c>
      <c r="Z301" s="33"/>
      <c r="AA301" s="33" t="str">
        <f>IF(ISBLANK(E301),"","Surveyed "&amp;E301)  &amp; IF(ISBLANK(C301),"", " by " &amp;TRIM(D301)) &amp; IF(ISBLANK(E301),"","; ") &amp; IF(ISBLANK(K301),"","Patented in " &amp; K301)  &amp; IF(ISBLANK(H301),"", " by " &amp; TRIM(I301)) &amp; IF(ISBLANK(Q301),"",IF(Q301=0,""," for " &amp; Q301 &amp; " acres")) &amp; IF(ISBLANK(S301),""," repatented as " &amp; S301) &amp; IF(ISBLANK(R301),"", "; " &amp; R301) &amp; IF(ISBLANK(X301),"", ".  " &amp; X301&amp;".")</f>
        <v>Surveyed 10/24/1817 by John Duvall; Patented in Feb 1819 by William Gwynn for 419 acres; Resurvey of Valley Of Owen adjoining Bensons Park and Chews Vineyard</v>
      </c>
      <c r="AB301" s="33" t="str">
        <f>IF(IFERROR(FIND("-",A301),0)=0,SUBSTITUTE(A301,"'",""),SUBSTITUTE(LEFT(A301,FIND("-",A301)-2),"'",""))</f>
        <v>GLEN OWEN</v>
      </c>
      <c r="AC301" s="33" t="str">
        <f>SUBSTITUTE(A301,"'","")</f>
        <v>GLEN OWEN</v>
      </c>
      <c r="AD301" s="33" t="str">
        <f>IFERROR(VLOOKUP(A301,MapGrantsTbl[], 5, FALSE),"")</f>
        <v/>
      </c>
      <c r="AE301" s="33" t="str">
        <f>IF(L301=AD301,"Y", IF(LEFT(AD301,1)&lt;&gt;"1","","N"))</f>
        <v/>
      </c>
      <c r="AF301" s="33" t="str">
        <f>IFERROR(VLOOKUP(A301,MapGrantsTbl[], 3, FALSE),"")</f>
        <v/>
      </c>
      <c r="AG301" s="33" t="str">
        <f>IF(AA301=AF301,"Y", IF(LEN(LEFT(AF301,4))&lt;&gt;4,"","N"))</f>
        <v/>
      </c>
      <c r="AH301" s="33" t="s">
        <v>11990</v>
      </c>
      <c r="AI301" s="33"/>
      <c r="AJ301" s="33"/>
      <c r="AK301" s="33"/>
      <c r="AL301" s="33"/>
      <c r="AM301" s="33">
        <f>IFERROR(VLOOKUP(A301,Platted[],2,FALSE),"")</f>
        <v>174</v>
      </c>
      <c r="AN301" s="33"/>
      <c r="AO301" s="33"/>
      <c r="AP301" s="33"/>
      <c r="AQ301" s="52" t="str">
        <f>IFERROR(VLOOKUP(A301,MapGrantsTbl[], 5, FALSE),"")</f>
        <v/>
      </c>
      <c r="AR301" s="52" t="str">
        <f>IF(L301=AQ301,"Y", IF(LEN(LEFT(AQ301,4))&lt;&gt;4,"","N"))</f>
        <v/>
      </c>
      <c r="AS301" s="52" t="str">
        <f>IFERROR(VLOOKUP(A301,MapGrantsTbl[],3, FALSE),"")</f>
        <v/>
      </c>
      <c r="AT301" s="52" t="str">
        <f>IF(AA301=AS301,"Y", IF(LEN(LEFT(AS301,4))&lt;&gt;4,"","N"))</f>
        <v/>
      </c>
      <c r="AU301" s="52" t="str">
        <f>IFERROR(VLOOKUP(A301,MapGrantsTbl[],5, FALSE),"")</f>
        <v/>
      </c>
      <c r="AV301" s="52" t="str">
        <f>IF(L301=AU301,"Y", IF(LEN(LEFT(AU301,4))&lt;&gt;4,"","N"))</f>
        <v/>
      </c>
    </row>
    <row r="302" spans="1:48" ht="57.6" x14ac:dyDescent="0.55000000000000004">
      <c r="A302" s="43" t="s">
        <v>3865</v>
      </c>
      <c r="B302" s="6" t="str">
        <f>IFERROR(VLOOKUP(A302,MapGrantsTbl[Short Name], 1, FALSE),IFERROR(VLOOKUP(A302,MapGrantsTbl[Other Map Grant Name],1,FALSE),""))</f>
        <v>GOOD FELLOWSHIP</v>
      </c>
      <c r="C302" s="6"/>
      <c r="D302" s="8" t="str">
        <f>IF(ISBLANK(C302),"",IFERROR(RIGHT(C302,LEN(C302)-FIND(",",C302)) &amp; " " &amp; LEFT(C302,1) &amp; LOWER(MID(C302,2, FIND(",",C302)-2)),""))</f>
        <v/>
      </c>
      <c r="E302" s="85"/>
      <c r="F302" s="81" t="str">
        <f>RIGHT(E302,4)</f>
        <v/>
      </c>
      <c r="G302" s="81" t="str">
        <f>IF(ISBLANK(E302),"",F302&amp;"-"&amp;RIGHT("00" &amp; SUBSTITUTE(LEFT(E302,2),"/",""),2))</f>
        <v/>
      </c>
      <c r="H302" s="6" t="s">
        <v>3613</v>
      </c>
      <c r="I302" s="6" t="str">
        <f>IFERROR(RIGHT(H302,LEN(H302)-FIND(",",H302)) &amp; " " &amp; LEFT(H302,1) &amp; LOWER(MID(H302,2, FIND(",",H302)-2)),"")</f>
        <v xml:space="preserve"> Christopher  Randall</v>
      </c>
      <c r="J302" s="6" t="str">
        <f>H302</f>
        <v xml:space="preserve">RANDALL, Christopher </v>
      </c>
      <c r="K302" s="6" t="s">
        <v>5181</v>
      </c>
      <c r="L302" s="8" t="str">
        <f>RIGHT(K302,4)</f>
        <v>1728</v>
      </c>
      <c r="M302" s="146" t="str">
        <f>IF(ISBLANK(K302),"",L302&amp;"-"&amp;
IF(LEFT(K302,3)="Feb","02",
IF(LEFT(K302,3)="Mar","03",
IF(LEFT(K302,3)="Apr","04",
IF(LEFT(K302,3)="May","05",
IF(LEFT(K302,3)="Jun","06",
IF(LEFT(K302,3)="Jul","07",
IF(LEFT(K302,3)="Aug","08",
IF(LEFT(K302,3)="Sep","09",
IF(LEFT(K302,3)="Oct","10",
IF(LEFT(K302,3)="Nov","11",
IF(LEFT(K302,3)="Dec","12","01"))))))))))))</f>
        <v>1728-03</v>
      </c>
      <c r="N302" s="34"/>
      <c r="O302" s="8" t="s">
        <v>3959</v>
      </c>
      <c r="P302" s="8" t="s">
        <v>136</v>
      </c>
      <c r="Q302" s="8">
        <v>536</v>
      </c>
      <c r="R302" s="6" t="s">
        <v>5272</v>
      </c>
      <c r="S302" s="34"/>
      <c r="T302" s="34" t="s">
        <v>783</v>
      </c>
      <c r="U302" s="34"/>
      <c r="V302" s="34" t="s">
        <v>5748</v>
      </c>
      <c r="W302" s="34"/>
      <c r="X302" s="34"/>
      <c r="Y302" s="18" t="str">
        <f>IFERROR(LEFT(J302, FIND(",",J302)-1),"")</f>
        <v>RANDALL</v>
      </c>
      <c r="Z302" s="24" t="s">
        <v>4510</v>
      </c>
      <c r="AA302" s="24" t="str">
        <f>IF(ISBLANK(E302),"","Surveyed "&amp;E302)  &amp; IF(ISBLANK(C302),"", " by " &amp;TRIM(D302)) &amp; IF(ISBLANK(E302),"","; ") &amp; IF(ISBLANK(K302),"","Patented in " &amp; K302)  &amp; IF(ISBLANK(H302),"", " by " &amp; TRIM(I302)) &amp; IF(ISBLANK(Q302),"",IF(Q302=0,""," for " &amp; Q302 &amp; " acres")) &amp; IF(ISBLANK(S302),""," repatented as " &amp; S302) &amp; IF(ISBLANK(R302),"", "; " &amp; R302) &amp; IF(ISBLANK(X302),"", ".  " &amp; X302&amp;".")</f>
        <v>Patented in Mar 1728 by Christopher Randall for 536 acres; Adjoining Hammond's Enlargement</v>
      </c>
      <c r="AB302" s="52" t="str">
        <f>IF(IFERROR(FIND("-",A302),0)=0,SUBSTITUTE(A302,"'",""),SUBSTITUTE(LEFT(A302,FIND("-",A302)-2),"'",""))</f>
        <v>GOOD FELLOWSHIP</v>
      </c>
      <c r="AC302" s="55" t="str">
        <f>SUBSTITUTE(A302,"'","")</f>
        <v>GOOD FELLOWSHIP</v>
      </c>
      <c r="AD302" s="52" t="str">
        <f>IFERROR(VLOOKUP(A302,MapGrantsTbl[], 5, FALSE),"")</f>
        <v>1728</v>
      </c>
      <c r="AE302" s="52" t="str">
        <f>IF(L302=AD302,"Y", IF(LEFT(AD302,1)&lt;&gt;"1","","N"))</f>
        <v>Y</v>
      </c>
      <c r="AF302" s="52" t="str">
        <f>IFERROR(VLOOKUP(A302,MapGrantsTbl[], 3, FALSE),"")</f>
        <v>Patented in Mar 1728 by Christopher Randall for 536 acres; Adjoining Hammond's Enlargement</v>
      </c>
      <c r="AG302" s="52" t="str">
        <f>IF(AA302=AF302,"Y", IF(LEN(LEFT(AF302,4))&lt;&gt;4,"","N"))</f>
        <v>Y</v>
      </c>
      <c r="AH302" s="52" t="s">
        <v>61</v>
      </c>
      <c r="AI302" s="52"/>
      <c r="AJ302" s="71"/>
      <c r="AK302" s="71"/>
      <c r="AL302" s="71"/>
      <c r="AM302" s="71" t="str">
        <f>IFERROR(VLOOKUP(A302,Platted[],2,FALSE),"")</f>
        <v/>
      </c>
      <c r="AN302" s="52"/>
      <c r="AO302" s="52"/>
      <c r="AP302" s="52"/>
      <c r="AQ302" s="52" t="str">
        <f>IFERROR(VLOOKUP(A302,MapGrantsTbl[], 5, FALSE),"")</f>
        <v>1728</v>
      </c>
      <c r="AR302" s="52" t="str">
        <f>IF(L302=AQ302,"Y", IF(LEN(LEFT(AQ302,4))&lt;&gt;4,"","N"))</f>
        <v>Y</v>
      </c>
      <c r="AS302" s="52" t="str">
        <f>IFERROR(VLOOKUP(A302,MapGrantsTbl[],3, FALSE),"")</f>
        <v>Patented in Mar 1728 by Christopher Randall for 536 acres; Adjoining Hammond's Enlargement</v>
      </c>
      <c r="AT302" s="52" t="str">
        <f>IF(AA302=AS302,"Y", IF(LEN(LEFT(AS302,4))&lt;&gt;4,"","N"))</f>
        <v>Y</v>
      </c>
      <c r="AU302" s="52" t="str">
        <f>IFERROR(VLOOKUP(A302,MapGrantsTbl[],5, FALSE),"")</f>
        <v>1728</v>
      </c>
      <c r="AV302" s="52" t="str">
        <f>IF(L302=AU302,"Y", IF(LEN(LEFT(AU302,4))&lt;&gt;4,"","N"))</f>
        <v>Y</v>
      </c>
    </row>
    <row r="303" spans="1:48" ht="43.2" x14ac:dyDescent="0.55000000000000004">
      <c r="A303" s="43" t="s">
        <v>3866</v>
      </c>
      <c r="B303" s="8" t="str">
        <f>IFERROR(VLOOKUP(A303,MapGrantsTbl[Short Name], 1, FALSE),IFERROR(VLOOKUP(A303,MapGrantsTbl[Other Map Grant Name],1,FALSE),""))</f>
        <v>GOOD FOR LITTLE</v>
      </c>
      <c r="C303" s="8" t="s">
        <v>5622</v>
      </c>
      <c r="D303" s="8" t="str">
        <f>IF(ISBLANK(C303),"",IFERROR(RIGHT(C303,LEN(C303)-FIND(",",C303)) &amp; " " &amp; LEFT(C303,1) &amp; LOWER(MID(C303,2, FIND(",",C303)-2)),""))</f>
        <v xml:space="preserve"> John Dorsey</v>
      </c>
      <c r="E303" s="85" t="s">
        <v>10141</v>
      </c>
      <c r="F303" s="85" t="str">
        <f>RIGHT(E303,4)</f>
        <v>1723</v>
      </c>
      <c r="G303" s="85" t="str">
        <f>IF(ISBLANK(E303),"",F303&amp;"-"&amp;RIGHT("00" &amp; SUBSTITUTE(LEFT(E303,2),"/",""),2))</f>
        <v>1723-01</v>
      </c>
      <c r="H303" s="8" t="s">
        <v>3614</v>
      </c>
      <c r="I303" s="8" t="str">
        <f>IFERROR(RIGHT(H303,LEN(H303)-FIND(",",H303)) &amp; " " &amp; LEFT(H303,1) &amp; LOWER(MID(H303,2, FIND(",",H303)-2)),"")</f>
        <v xml:space="preserve"> Richard  Barnes</v>
      </c>
      <c r="J303" s="8" t="str">
        <f>H303</f>
        <v xml:space="preserve">BARNES, Richard </v>
      </c>
      <c r="K303" s="8" t="s">
        <v>3752</v>
      </c>
      <c r="L303" s="8" t="str">
        <f>RIGHT(K303,4)</f>
        <v>1725</v>
      </c>
      <c r="M303" s="146" t="str">
        <f>IF(ISBLANK(K303),"",L303&amp;"-"&amp;
IF(LEFT(K303,3)="Feb","02",
IF(LEFT(K303,3)="Mar","03",
IF(LEFT(K303,3)="Apr","04",
IF(LEFT(K303,3)="May","05",
IF(LEFT(K303,3)="Jun","06",
IF(LEFT(K303,3)="Jul","07",
IF(LEFT(K303,3)="Aug","08",
IF(LEFT(K303,3)="Sep","09",
IF(LEFT(K303,3)="Oct","10",
IF(LEFT(K303,3)="Nov","11",
IF(LEFT(K303,3)="Dec","12","01"))))))))))))</f>
        <v>1725-05</v>
      </c>
      <c r="N303" s="34" t="s">
        <v>5668</v>
      </c>
      <c r="O303" s="8" t="s">
        <v>3959</v>
      </c>
      <c r="P303" s="8" t="s">
        <v>136</v>
      </c>
      <c r="Q303" s="8">
        <v>250</v>
      </c>
      <c r="R303" s="8" t="s">
        <v>5749</v>
      </c>
      <c r="S303" s="34"/>
      <c r="T303" s="34" t="str">
        <f>V303</f>
        <v>Good For Little</v>
      </c>
      <c r="U303" s="34" t="s">
        <v>5776</v>
      </c>
      <c r="V303" s="35" t="s">
        <v>4240</v>
      </c>
      <c r="W303" s="30" t="s">
        <v>10138</v>
      </c>
      <c r="X303" s="34"/>
      <c r="Y303" s="18" t="str">
        <f>IFERROR(LEFT(J303, FIND(",",J303)-1),"")</f>
        <v>BARNES</v>
      </c>
      <c r="Z303" s="24" t="s">
        <v>4451</v>
      </c>
      <c r="AA303" s="24" t="str">
        <f>IF(ISBLANK(E303),"","Surveyed "&amp;E303)  &amp; IF(ISBLANK(C303),"", " by " &amp;TRIM(D303)) &amp; IF(ISBLANK(E303),"","; ") &amp; IF(ISBLANK(K303),"","Patented in " &amp; K303)  &amp; IF(ISBLANK(H303),"", " by " &amp; TRIM(I303)) &amp; IF(ISBLANK(Q303),"",IF(Q303=0,""," for " &amp; Q303 &amp; " acres")) &amp; IF(ISBLANK(S303),""," repatented as " &amp; S303) &amp; IF(ISBLANK(R303),"", "; " &amp; R303) &amp; IF(ISBLANK(X303),"", ".  " &amp; X303&amp;".")</f>
        <v>Surveyed 1/22/1723 by John Dorsey; Patented in May 1725 by Richard Barnes for 250 acres; in Baltimore County on Elk Ridge, adjoining Troy to the south of it</v>
      </c>
      <c r="AB303" s="52" t="str">
        <f>IF(IFERROR(FIND("-",A303),0)=0,SUBSTITUTE(A303,"'",""),SUBSTITUTE(LEFT(A303,FIND("-",A303)-2),"'",""))</f>
        <v>GOOD FOR LITTLE</v>
      </c>
      <c r="AC303" s="55" t="str">
        <f>SUBSTITUTE(A303,"'","")</f>
        <v>GOOD FOR LITTLE</v>
      </c>
      <c r="AD303" s="52" t="str">
        <f>IFERROR(VLOOKUP(A303,MapGrantsTbl[], 5, FALSE),"")</f>
        <v>1723</v>
      </c>
      <c r="AE303" s="52" t="str">
        <f>IF(L303=AD303,"Y", IF(LEFT(AD303,1)&lt;&gt;"1","","N"))</f>
        <v>N</v>
      </c>
      <c r="AF303" s="52" t="str">
        <f>IFERROR(VLOOKUP(A303,MapGrantsTbl[], 3, FALSE),"")</f>
        <v>Surveyed 1/22/1723 by John Dorsey; Patented in May 1725 by Richard Barnes for 250 acres; in Baltimore County on Elk Ridge, adjoining Troy to the south of it</v>
      </c>
      <c r="AG303" s="52" t="str">
        <f>IF(AA303=AF303,"Y", IF(LEN(LEFT(AF303,4))&lt;&gt;4,"","N"))</f>
        <v>Y</v>
      </c>
      <c r="AH303" s="52" t="s">
        <v>47</v>
      </c>
      <c r="AI303" s="52"/>
      <c r="AJ303" s="71"/>
      <c r="AK303" s="71"/>
      <c r="AL303" s="71"/>
      <c r="AM303" s="71">
        <f>IFERROR(VLOOKUP(A303,Platted[],2,FALSE),"")</f>
        <v>253</v>
      </c>
      <c r="AN303" s="52"/>
      <c r="AO303" s="52"/>
      <c r="AP303" s="52"/>
      <c r="AQ303" s="52" t="str">
        <f>IFERROR(VLOOKUP(A303,MapGrantsTbl[], 5, FALSE),"")</f>
        <v>1723</v>
      </c>
      <c r="AR303" s="52" t="str">
        <f>IF(L303=AQ303,"Y", IF(LEN(LEFT(AQ303,4))&lt;&gt;4,"","N"))</f>
        <v>N</v>
      </c>
      <c r="AS303" s="52" t="str">
        <f>IFERROR(VLOOKUP(A303,MapGrantsTbl[],3, FALSE),"")</f>
        <v>Surveyed 1/22/1723 by John Dorsey; Patented in May 1725 by Richard Barnes for 250 acres; in Baltimore County on Elk Ridge, adjoining Troy to the south of it</v>
      </c>
      <c r="AT303" s="52" t="str">
        <f>IF(AA303=AS303,"Y", IF(LEN(LEFT(AS303,4))&lt;&gt;4,"","N"))</f>
        <v>Y</v>
      </c>
      <c r="AU303" s="52" t="str">
        <f>IFERROR(VLOOKUP(A303,MapGrantsTbl[],5, FALSE),"")</f>
        <v>1723</v>
      </c>
      <c r="AV303" s="52" t="str">
        <f>IF(L303=AU303,"Y", IF(LEN(LEFT(AU303,4))&lt;&gt;4,"","N"))</f>
        <v>N</v>
      </c>
    </row>
    <row r="304" spans="1:48" ht="100.8" x14ac:dyDescent="0.55000000000000004">
      <c r="A304" s="43" t="s">
        <v>7439</v>
      </c>
      <c r="B304" s="42" t="str">
        <f>IFERROR(VLOOKUP(A304,MapGrantsTbl[Short Name], 1, FALSE),IFERROR(VLOOKUP(A304,MapGrantsTbl[Other Map Grant Name],1,FALSE),""))</f>
        <v>GOOD HOPE</v>
      </c>
      <c r="C304" s="43" t="s">
        <v>7442</v>
      </c>
      <c r="D304" s="43" t="str">
        <f>IF(ISBLANK(C304),"",IFERROR(RIGHT(C304,LEN(C304)-FIND(",",C304)) &amp; " " &amp; LEFT(C304,1) &amp; LOWER(MID(C304,2, FIND(",",C304)-2)),""))</f>
        <v xml:space="preserve"> Archibald Orne</v>
      </c>
      <c r="E304" s="85" t="s">
        <v>12196</v>
      </c>
      <c r="F304" s="80" t="str">
        <f>RIGHT(E304,4)</f>
        <v>1793</v>
      </c>
      <c r="G304" s="80" t="str">
        <f>IF(ISBLANK(E304),"",F304&amp;"-"&amp;RIGHT("00" &amp; SUBSTITUTE(LEFT(E304,2),"/",""),2))</f>
        <v>1793-07</v>
      </c>
      <c r="H304" s="43" t="s">
        <v>7440</v>
      </c>
      <c r="I304" s="43" t="str">
        <f>IFERROR(RIGHT(H304,LEN(H304)-FIND(",",H304)) &amp; " " &amp; LEFT(H304,1) &amp; LOWER(MID(H304,2, FIND(",",H304)-2)),"")</f>
        <v xml:space="preserve"> Walter Magruder</v>
      </c>
      <c r="J304" s="42" t="str">
        <f>H304</f>
        <v>MAGRUDER, Walter</v>
      </c>
      <c r="K304" s="43" t="s">
        <v>7397</v>
      </c>
      <c r="L304" s="42" t="str">
        <f>RIGHT(K304,4)</f>
        <v>1796</v>
      </c>
      <c r="M304" s="143" t="str">
        <f>IF(ISBLANK(K304),"",L304&amp;"-"&amp;
IF(LEFT(K304,3)="Feb","02",
IF(LEFT(K304,3)="Mar","03",
IF(LEFT(K304,3)="Apr","04",
IF(LEFT(K304,3)="May","05",
IF(LEFT(K304,3)="Jun","06",
IF(LEFT(K304,3)="Jul","07",
IF(LEFT(K304,3)="Aug","08",
IF(LEFT(K304,3)="Sep","09",
IF(LEFT(K304,3)="Oct","10",
IF(LEFT(K304,3)="Nov","11",
IF(LEFT(K304,3)="Dec","12","01"))))))))))))</f>
        <v>1796-04</v>
      </c>
      <c r="N304" s="44" t="s">
        <v>7443</v>
      </c>
      <c r="O304" s="43" t="s">
        <v>3959</v>
      </c>
      <c r="P304" s="43" t="s">
        <v>136</v>
      </c>
      <c r="Q304" s="43">
        <v>122</v>
      </c>
      <c r="R304" s="43" t="s">
        <v>7444</v>
      </c>
      <c r="S304" s="44"/>
      <c r="T304" s="45" t="str">
        <f>V304</f>
        <v>Good Hope</v>
      </c>
      <c r="U304" s="44"/>
      <c r="V304" s="35" t="s">
        <v>7441</v>
      </c>
      <c r="W304" s="35" t="s">
        <v>12195</v>
      </c>
      <c r="X304" s="34"/>
      <c r="Y304" s="45" t="str">
        <f>IFERROR(LEFT(J304, FIND(",",J304)-1),"")</f>
        <v>MAGRUDER</v>
      </c>
      <c r="Z304" s="45"/>
      <c r="AA304" s="45" t="str">
        <f>IF(ISBLANK(E304),"","Surveyed "&amp;E304)  &amp; IF(ISBLANK(C304),"", " by " &amp;TRIM(D304)) &amp; IF(ISBLANK(E304),"","; ") &amp; IF(ISBLANK(K304),"","Patented in " &amp; K304)  &amp; IF(ISBLANK(H304),"", " by " &amp; TRIM(I304)) &amp; IF(ISBLANK(Q304),"",IF(Q304=0,""," for " &amp; Q304 &amp; " acres")) &amp; IF(ISBLANK(S304),""," repatented as " &amp; S304) &amp; IF(ISBLANK(R304),"", "; " &amp; R304) &amp; IF(ISBLANK(X304),"", ".  " &amp; X304&amp;".")</f>
        <v>Surveyed 7/15/1793 by Archibald Orne; Patented in Apr 1796 by Walter Magruder for 122 acres; "lying partly in Montgomery partly in Anne Arundel County" beginning "at the beginning tree of a tract of land called Pork Plenty if no Thieves", narrow strip running along the east boundary of Pork Plenty If No Thieves and the southern boundary of Terra Execultabilis</v>
      </c>
      <c r="AB304" s="45" t="str">
        <f>IF(IFERROR(FIND("-",A304),0)=0,SUBSTITUTE(A304,"'",""),SUBSTITUTE(LEFT(A304,FIND("-",A304)-2),"'",""))</f>
        <v>GOOD HOPE</v>
      </c>
      <c r="AC304" s="45" t="str">
        <f>SUBSTITUTE(A304,"'","")</f>
        <v>GOOD HOPE</v>
      </c>
      <c r="AD304" s="45" t="str">
        <f>IFERROR(VLOOKUP(A304,MapGrantsTbl[], 5, FALSE),"")</f>
        <v>1793</v>
      </c>
      <c r="AE304" s="45" t="str">
        <f>IF(L304=AD304,"Y", IF(LEFT(AD304,1)&lt;&gt;"1","","N"))</f>
        <v>N</v>
      </c>
      <c r="AF304" s="45" t="str">
        <f>IFERROR(VLOOKUP(A304,MapGrantsTbl[], 3, FALSE),"")</f>
        <v>Surveyed 7/15/1793 by Archibald Orne; Patented in Apr 1796 by Walter Magruder for 122 acres; "lying partly in Montgomery partly in Anne Arundel County" beginning "at the beginning tree of a tract of land called Pork Plenty if no Thieves", narrow strip running along the east boundary of Pork Plenty If No Thieves and the southern boundary of Terra Execultabilis</v>
      </c>
      <c r="AG304" s="45" t="str">
        <f>IF(AA304=AF304,"Y", IF(LEN(LEFT(AF304,4))&lt;&gt;4,"","N"))</f>
        <v>Y</v>
      </c>
      <c r="AH304" s="33" t="s">
        <v>51</v>
      </c>
      <c r="AI304" s="45"/>
      <c r="AJ304" s="71"/>
      <c r="AK304" s="71"/>
      <c r="AL304" s="71"/>
      <c r="AM304" s="71" t="str">
        <f>IFERROR(VLOOKUP(A304,Platted[],2,FALSE),"")</f>
        <v/>
      </c>
      <c r="AN304" s="52"/>
      <c r="AO304" s="52"/>
      <c r="AP304" s="52"/>
      <c r="AQ304" s="52" t="str">
        <f>IFERROR(VLOOKUP(A304,MapGrantsTbl[], 5, FALSE),"")</f>
        <v>1793</v>
      </c>
      <c r="AR304" s="52" t="str">
        <f>IF(L304=AQ304,"Y", IF(LEN(LEFT(AQ304,4))&lt;&gt;4,"","N"))</f>
        <v>N</v>
      </c>
      <c r="AS304" s="52" t="str">
        <f>IFERROR(VLOOKUP(A304,MapGrantsTbl[],3, FALSE),"")</f>
        <v>Surveyed 7/15/1793 by Archibald Orne; Patented in Apr 1796 by Walter Magruder for 122 acres; "lying partly in Montgomery partly in Anne Arundel County" beginning "at the beginning tree of a tract of land called Pork Plenty if no Thieves", narrow strip running along the east boundary of Pork Plenty If No Thieves and the southern boundary of Terra Execultabilis</v>
      </c>
      <c r="AT304" s="52" t="str">
        <f>IF(AA304=AS304,"Y", IF(LEN(LEFT(AS304,4))&lt;&gt;4,"","N"))</f>
        <v>Y</v>
      </c>
      <c r="AU304" s="52" t="str">
        <f>IFERROR(VLOOKUP(A304,MapGrantsTbl[],5, FALSE),"")</f>
        <v>1793</v>
      </c>
      <c r="AV304" s="52" t="str">
        <f>IF(L304=AU304,"Y", IF(LEN(LEFT(AU304,4))&lt;&gt;4,"","N"))</f>
        <v>N</v>
      </c>
    </row>
    <row r="305" spans="1:48" ht="115.2" x14ac:dyDescent="0.55000000000000004">
      <c r="A305" s="43" t="s">
        <v>7131</v>
      </c>
      <c r="B305" s="42" t="str">
        <f>IFERROR(VLOOKUP(A305,MapGrantsTbl[Short Name], 1, FALSE),IFERROR(VLOOKUP(A305,MapGrantsTbl[Other Map Grant Name],1,FALSE),""))</f>
        <v>GOOD LUCK</v>
      </c>
      <c r="C305" s="43" t="s">
        <v>6268</v>
      </c>
      <c r="D305" s="43" t="str">
        <f>IF(ISBLANK(C305),"",IFERROR(RIGHT(C305,LEN(C305)-FIND(",",C305)) &amp; " " &amp; LEFT(C305,1) &amp; LOWER(MID(C305,2, FIND(",",C305)-2)),""))</f>
        <v xml:space="preserve"> James Calder</v>
      </c>
      <c r="E305" s="85" t="s">
        <v>9814</v>
      </c>
      <c r="F305" s="85" t="str">
        <f>RIGHT(E305,4)</f>
        <v>1771</v>
      </c>
      <c r="G305" s="85" t="str">
        <f>IF(ISBLANK(E305),"",F305&amp;"-"&amp;RIGHT("00" &amp; SUBSTITUTE(LEFT(E305,2),"/",""),2))</f>
        <v>1771-05</v>
      </c>
      <c r="H305" s="43" t="s">
        <v>7133</v>
      </c>
      <c r="I305" s="43" t="str">
        <f>IFERROR(RIGHT(H305,LEN(H305)-FIND(",",H305)) &amp; " " &amp; LEFT(H305,1) &amp; LOWER(MID(H305,2, FIND(",",H305)-2)),"")</f>
        <v xml:space="preserve"> Michael Mackinzie</v>
      </c>
      <c r="J305" s="42" t="str">
        <f>H305</f>
        <v>MACKINZIE, Michael</v>
      </c>
      <c r="K305" s="43" t="s">
        <v>7132</v>
      </c>
      <c r="L305" s="42" t="str">
        <f>RIGHT(K305,4)</f>
        <v>1773</v>
      </c>
      <c r="M305" s="143" t="str">
        <f>IF(ISBLANK(K305),"",L305&amp;"-"&amp;
IF(LEFT(K305,3)="Feb","02",
IF(LEFT(K305,3)="Mar","03",
IF(LEFT(K305,3)="Apr","04",
IF(LEFT(K305,3)="May","05",
IF(LEFT(K305,3)="Jun","06",
IF(LEFT(K305,3)="Jul","07",
IF(LEFT(K305,3)="Aug","08",
IF(LEFT(K305,3)="Sep","09",
IF(LEFT(K305,3)="Oct","10",
IF(LEFT(K305,3)="Nov","11",
IF(LEFT(K305,3)="Dec","12","01"))))))))))))</f>
        <v>1773-08</v>
      </c>
      <c r="N305" s="44" t="s">
        <v>5668</v>
      </c>
      <c r="O305" s="43" t="s">
        <v>3959</v>
      </c>
      <c r="P305" s="43" t="s">
        <v>136</v>
      </c>
      <c r="Q305" s="43">
        <v>50</v>
      </c>
      <c r="R305" s="8" t="s">
        <v>7135</v>
      </c>
      <c r="S305" s="44" t="s">
        <v>7386</v>
      </c>
      <c r="T305" s="45" t="str">
        <f>V305</f>
        <v>Good Luck</v>
      </c>
      <c r="U305" s="44"/>
      <c r="V305" s="35" t="s">
        <v>7134</v>
      </c>
      <c r="W305" s="35" t="s">
        <v>9813</v>
      </c>
      <c r="X305" s="34"/>
      <c r="Y305" s="45" t="str">
        <f>IFERROR(LEFT(J305, FIND(",",J305)-1),"")</f>
        <v>MACKINZIE</v>
      </c>
      <c r="Z305" s="45"/>
      <c r="AA305" s="45" t="str">
        <f>IF(ISBLANK(E305),"","Surveyed "&amp;E305)  &amp; IF(ISBLANK(C305),"", " by " &amp;TRIM(D305)) &amp; IF(ISBLANK(E305),"","; ") &amp; IF(ISBLANK(K305),"","Patented in " &amp; K305)  &amp; IF(ISBLANK(H305),"", " by " &amp; TRIM(I305)) &amp; IF(ISBLANK(Q305),"",IF(Q305=0,""," for " &amp; Q305 &amp; " acres")) &amp; IF(ISBLANK(S305),""," repatented as " &amp; S305) &amp; IF(ISBLANK(R305),"", "; " &amp; R305) &amp; IF(ISBLANK(X305),"", ".  " &amp; X305&amp;".")</f>
        <v>Surveyed 5/30/1771 by James Calder; Patented in Aug 1773 by Michael Mackinzie for 50 acres repatented as Good Luck Enlarged; lying partly in Anne Arundel county and partly in Baltimore county bounded by Sewells Contrivance, Carters Whim, Grays Bower, and Batchelors Choice starting "at the end of the fifteenth line of a tract of land called Sewells Contrivance"; Sewell's Contrivance runs along the north side of the Patapsco in Baltimore County</v>
      </c>
      <c r="AB305" s="45" t="str">
        <f>IF(IFERROR(FIND("-",A305),0)=0,SUBSTITUTE(A305,"'",""),SUBSTITUTE(LEFT(A305,FIND("-",A305)-2),"'",""))</f>
        <v>GOOD LUCK</v>
      </c>
      <c r="AC305" s="45" t="str">
        <f>SUBSTITUTE(A305,"'","")</f>
        <v>GOOD LUCK</v>
      </c>
      <c r="AD305" s="45" t="str">
        <f>IFERROR(VLOOKUP(A305,MapGrantsTbl[], 5, FALSE),"")</f>
        <v>1771</v>
      </c>
      <c r="AE305" s="45" t="str">
        <f>IF(L305=AD305,"Y", IF(LEFT(AD305,1)&lt;&gt;"1","","N"))</f>
        <v>N</v>
      </c>
      <c r="AF305" s="45" t="str">
        <f>IFERROR(VLOOKUP(A305,MapGrantsTbl[], 3, FALSE),"")</f>
        <v>Surveyed 5/30/1771 by James Calder; Patented in Aug 1773 by Michael Mackinzie for 50 acres repatented as Good Luck Enlarged; lying partly in Anne Arundel county and partly in Baltimore county bounded by Sewells Contrivance, Carters Whim, Grays Bower, and Batchelors Choice starting "at the end of the fifteenth line of a tract of land called Sewells Contrivance"; Sewell's Contrivance runs along the north side of the Patapsco in Baltimore County</v>
      </c>
      <c r="AG305" s="45" t="str">
        <f>IF(AA305=AF305,"Y", IF(LEN(LEFT(AF305,4))&lt;&gt;4,"","N"))</f>
        <v>Y</v>
      </c>
      <c r="AH305" s="33" t="s">
        <v>11989</v>
      </c>
      <c r="AI305" s="33" t="s">
        <v>9154</v>
      </c>
      <c r="AJ305" s="52" t="s">
        <v>9815</v>
      </c>
      <c r="AK305" s="52"/>
      <c r="AL305" s="71">
        <v>-6</v>
      </c>
      <c r="AM305" s="71">
        <f>IFERROR(VLOOKUP(A305,Platted[],2,FALSE),"")</f>
        <v>578</v>
      </c>
      <c r="AN305" s="52"/>
      <c r="AO305" s="52"/>
      <c r="AP305" s="52"/>
      <c r="AQ305" s="52" t="str">
        <f>IFERROR(VLOOKUP(A305,MapGrantsTbl[], 5, FALSE),"")</f>
        <v>1771</v>
      </c>
      <c r="AR305" s="52" t="str">
        <f>IF(L305=AQ305,"Y", IF(LEN(LEFT(AQ305,4))&lt;&gt;4,"","N"))</f>
        <v>N</v>
      </c>
      <c r="AS305" s="52" t="str">
        <f>IFERROR(VLOOKUP(A305,MapGrantsTbl[],3, FALSE),"")</f>
        <v>Surveyed 5/30/1771 by James Calder; Patented in Aug 1773 by Michael Mackinzie for 50 acres repatented as Good Luck Enlarged; lying partly in Anne Arundel county and partly in Baltimore county bounded by Sewells Contrivance, Carters Whim, Grays Bower, and Batchelors Choice starting "at the end of the fifteenth line of a tract of land called Sewells Contrivance"; Sewell's Contrivance runs along the north side of the Patapsco in Baltimore County</v>
      </c>
      <c r="AT305" s="52" t="str">
        <f>IF(AA305=AS305,"Y", IF(LEN(LEFT(AS305,4))&lt;&gt;4,"","N"))</f>
        <v>Y</v>
      </c>
      <c r="AU305" s="52" t="str">
        <f>IFERROR(VLOOKUP(A305,MapGrantsTbl[],5, FALSE),"")</f>
        <v>1771</v>
      </c>
      <c r="AV305" s="52" t="str">
        <f>IF(L305=AU305,"Y", IF(LEN(LEFT(AU305,4))&lt;&gt;4,"","N"))</f>
        <v>N</v>
      </c>
    </row>
    <row r="306" spans="1:48" ht="72" x14ac:dyDescent="0.55000000000000004">
      <c r="A306" s="43" t="s">
        <v>7387</v>
      </c>
      <c r="B306" s="42" t="str">
        <f>IFERROR(VLOOKUP(A306,MapGrantsTbl[Short Name], 1, FALSE),IFERROR(VLOOKUP(A306,MapGrantsTbl[Other Map Grant Name],1,FALSE),""))</f>
        <v>GOOD LUCK ENLARGED</v>
      </c>
      <c r="C306" s="43" t="s">
        <v>5760</v>
      </c>
      <c r="D306" s="43" t="str">
        <f>IF(ISBLANK(C306),"",IFERROR(RIGHT(C306,LEN(C306)-FIND(",",C306)) &amp; " " &amp; LEFT(C306,1) &amp; LOWER(MID(C306,2, FIND(",",C306)-2)),""))</f>
        <v xml:space="preserve"> Thomas Gist</v>
      </c>
      <c r="E306" s="85" t="s">
        <v>9817</v>
      </c>
      <c r="F306" s="85" t="str">
        <f>RIGHT(E306,4)</f>
        <v>1792</v>
      </c>
      <c r="G306" s="85" t="str">
        <f>IF(ISBLANK(E306),"",F306&amp;"-"&amp;RIGHT("00" &amp; SUBSTITUTE(LEFT(E306,2),"/",""),2))</f>
        <v>1792-05</v>
      </c>
      <c r="H306" s="43" t="s">
        <v>7389</v>
      </c>
      <c r="I306" s="43" t="str">
        <f>IFERROR(RIGHT(H306,LEN(H306)-FIND(",",H306)) &amp; " " &amp; LEFT(H306,1) &amp; LOWER(MID(H306,2, FIND(",",H306)-2)),"")</f>
        <v xml:space="preserve"> Melcher Keener</v>
      </c>
      <c r="J306" s="42" t="str">
        <f>H306</f>
        <v>KEENER, Melcher</v>
      </c>
      <c r="K306" s="43" t="s">
        <v>7388</v>
      </c>
      <c r="L306" s="42" t="str">
        <f>RIGHT(K306,4)</f>
        <v>1796</v>
      </c>
      <c r="M306" s="143" t="str">
        <f>IF(ISBLANK(K306),"",L306&amp;"-"&amp;
IF(LEFT(K306,3)="Feb","02",
IF(LEFT(K306,3)="Mar","03",
IF(LEFT(K306,3)="Apr","04",
IF(LEFT(K306,3)="May","05",
IF(LEFT(K306,3)="Jun","06",
IF(LEFT(K306,3)="Jul","07",
IF(LEFT(K306,3)="Aug","08",
IF(LEFT(K306,3)="Sep","09",
IF(LEFT(K306,3)="Oct","10",
IF(LEFT(K306,3)="Nov","11",
IF(LEFT(K306,3)="Dec","12","01"))))))))))))</f>
        <v>1796-12</v>
      </c>
      <c r="N306" s="44" t="s">
        <v>5668</v>
      </c>
      <c r="O306" s="43" t="s">
        <v>3959</v>
      </c>
      <c r="P306" s="43" t="s">
        <v>3970</v>
      </c>
      <c r="Q306" s="43">
        <v>82</v>
      </c>
      <c r="R306" s="8" t="s">
        <v>7390</v>
      </c>
      <c r="S306" s="34" t="s">
        <v>1561</v>
      </c>
      <c r="T306" s="45" t="s">
        <v>7134</v>
      </c>
      <c r="U306" s="44"/>
      <c r="V306" s="16" t="s">
        <v>7386</v>
      </c>
      <c r="W306" s="35" t="s">
        <v>9816</v>
      </c>
      <c r="X306" s="34"/>
      <c r="Y306" s="45" t="str">
        <f>IFERROR(LEFT(J306, FIND(",",J306)-1),"")</f>
        <v>KEENER</v>
      </c>
      <c r="Z306" s="45"/>
      <c r="AA306" s="45" t="str">
        <f>IF(ISBLANK(E306),"","Surveyed "&amp;E306)  &amp; IF(ISBLANK(C306),"", " by " &amp;TRIM(D306)) &amp; IF(ISBLANK(E306),"","; ") &amp; IF(ISBLANK(K306),"","Patented in " &amp; K306)  &amp; IF(ISBLANK(H306),"", " by " &amp; TRIM(I306)) &amp; IF(ISBLANK(Q306),"",IF(Q306=0,""," for " &amp; Q306 &amp; " acres")) &amp; IF(ISBLANK(S306),""," repatented as " &amp; S306) &amp; IF(ISBLANK(R306),"", "; " &amp; R306) &amp; IF(ISBLANK(X306),"", ".  " &amp; X306&amp;".")</f>
        <v>Surveyed 5/30/1792 by Thomas Gist; Patented in Dec 1796 by Melcher Keener for 82 acres repatented as Mount Hebron; Resurvey of Good Luck adjoining Sewell's Contrivance, McKenzie Will, Carter's Whim, Gray's Bower, Batchelors Choice, and Fools Folly</v>
      </c>
      <c r="AB306" s="45" t="str">
        <f>IF(IFERROR(FIND("-",A306),0)=0,SUBSTITUTE(A306,"'",""),SUBSTITUTE(LEFT(A306,FIND("-",A306)-2),"'",""))</f>
        <v>GOOD LUCK ENLARGED</v>
      </c>
      <c r="AC306" s="45" t="str">
        <f>SUBSTITUTE(A306,"'","")</f>
        <v>GOOD LUCK ENLARGED</v>
      </c>
      <c r="AD306" s="45" t="str">
        <f>IFERROR(VLOOKUP(A306,MapGrantsTbl[], 5, FALSE),"")</f>
        <v/>
      </c>
      <c r="AE306" s="45" t="str">
        <f>IF(L306=AD306,"Y", IF(LEFT(AD306,1)&lt;&gt;"1","","N"))</f>
        <v/>
      </c>
      <c r="AF306" s="45" t="str">
        <f>IFERROR(VLOOKUP(A306,MapGrantsTbl[], 3, FALSE),"")</f>
        <v/>
      </c>
      <c r="AG306" s="45" t="str">
        <f>IF(AA306=AF306,"Y", IF(LEN(LEFT(AF306,4))&lt;&gt;4,"","N"))</f>
        <v/>
      </c>
      <c r="AH306" s="52" t="s">
        <v>11989</v>
      </c>
      <c r="AI306" s="33" t="s">
        <v>9154</v>
      </c>
      <c r="AJ306" s="52" t="s">
        <v>11271</v>
      </c>
      <c r="AK306" s="52"/>
      <c r="AL306" s="71">
        <v>-5</v>
      </c>
      <c r="AM306" s="71">
        <f>IFERROR(VLOOKUP(A306,Platted[],2,FALSE),"")</f>
        <v>490</v>
      </c>
      <c r="AN306" s="52"/>
      <c r="AO306" s="52"/>
      <c r="AP306" s="52"/>
      <c r="AQ306" s="52" t="str">
        <f>IFERROR(VLOOKUP(A306,MapGrantsTbl[], 5, FALSE),"")</f>
        <v/>
      </c>
      <c r="AR306" s="52" t="str">
        <f>IF(L306=AQ306,"Y", IF(LEN(LEFT(AQ306,4))&lt;&gt;4,"","N"))</f>
        <v/>
      </c>
      <c r="AS306" s="52" t="str">
        <f>IFERROR(VLOOKUP(A306,MapGrantsTbl[],3, FALSE),"")</f>
        <v/>
      </c>
      <c r="AT306" s="52" t="str">
        <f>IF(AA306=AS306,"Y", IF(LEN(LEFT(AS306,4))&lt;&gt;4,"","N"))</f>
        <v/>
      </c>
      <c r="AU306" s="52" t="str">
        <f>IFERROR(VLOOKUP(A306,MapGrantsTbl[],5, FALSE),"")</f>
        <v/>
      </c>
      <c r="AV306" s="52" t="str">
        <f>IF(L306=AU306,"Y", IF(LEN(LEFT(AU306,4))&lt;&gt;4,"","N"))</f>
        <v/>
      </c>
    </row>
    <row r="307" spans="1:48" ht="86.4" x14ac:dyDescent="0.55000000000000004">
      <c r="A307" s="43" t="s">
        <v>7349</v>
      </c>
      <c r="B307" s="42" t="str">
        <f>IFERROR(VLOOKUP(A307,MapGrantsTbl[Short Name], 1, FALSE),IFERROR(VLOOKUP(A307,MapGrantsTbl[Other Map Grant Name],1,FALSE),""))</f>
        <v>GOOD NEIGHBORHOOD - PRESTIDGE</v>
      </c>
      <c r="C307" s="43" t="s">
        <v>4918</v>
      </c>
      <c r="D307" s="43" t="str">
        <f>IF(ISBLANK(C307),"",IFERROR(RIGHT(C307,LEN(C307)-FIND(",",C307)) &amp; " " &amp; LEFT(C307,1) &amp; LOWER(MID(C307,2, FIND(",",C307)-2)),""))</f>
        <v xml:space="preserve"> Loch Weems</v>
      </c>
      <c r="E307" s="85" t="s">
        <v>4621</v>
      </c>
      <c r="F307" s="85" t="str">
        <f>RIGHT(E307,4)</f>
        <v>1759</v>
      </c>
      <c r="G307" s="85" t="str">
        <f>IF(ISBLANK(E307),"",F307&amp;"-"&amp;RIGHT("00" &amp; SUBSTITUTE(LEFT(E307,2),"/",""),2))</f>
        <v>1759-11</v>
      </c>
      <c r="H307" s="43" t="s">
        <v>7351</v>
      </c>
      <c r="I307" s="43" t="str">
        <f>IFERROR(RIGHT(H307,LEN(H307)-FIND(",",H307)) &amp; " " &amp; LEFT(H307,1) &amp; LOWER(MID(H307,2, FIND(",",H307)-2)),"")</f>
        <v xml:space="preserve"> John Prestidge</v>
      </c>
      <c r="J307" s="42" t="str">
        <f>H307</f>
        <v>PRESTIDGE, John</v>
      </c>
      <c r="K307" s="43" t="s">
        <v>7350</v>
      </c>
      <c r="L307" s="42" t="str">
        <f>RIGHT(K307,4)</f>
        <v>1759</v>
      </c>
      <c r="M307" s="143" t="str">
        <f>IF(ISBLANK(K307),"",L307&amp;"-"&amp;
IF(LEFT(K307,3)="Feb","02",
IF(LEFT(K307,3)="Mar","03",
IF(LEFT(K307,3)="Apr","04",
IF(LEFT(K307,3)="May","05",
IF(LEFT(K307,3)="Jun","06",
IF(LEFT(K307,3)="Jul","07",
IF(LEFT(K307,3)="Aug","08",
IF(LEFT(K307,3)="Sep","09",
IF(LEFT(K307,3)="Oct","10",
IF(LEFT(K307,3)="Nov","11",
IF(LEFT(K307,3)="Dec","12","01"))))))))))))</f>
        <v>1759-11</v>
      </c>
      <c r="N307" s="34" t="s">
        <v>3961</v>
      </c>
      <c r="O307" s="8" t="s">
        <v>3959</v>
      </c>
      <c r="P307" s="8" t="s">
        <v>136</v>
      </c>
      <c r="Q307" s="43">
        <v>7.5</v>
      </c>
      <c r="R307" s="43" t="s">
        <v>7353</v>
      </c>
      <c r="S307" s="34" t="s">
        <v>9657</v>
      </c>
      <c r="T307" s="45" t="str">
        <f>V307</f>
        <v>Good Neighborhood - Prestidge</v>
      </c>
      <c r="U307" s="44"/>
      <c r="V307" s="35" t="s">
        <v>7352</v>
      </c>
      <c r="W307" s="35" t="s">
        <v>9638</v>
      </c>
      <c r="X307" s="34"/>
      <c r="Y307" s="45" t="str">
        <f>IFERROR(LEFT(J307, FIND(",",J307)-1),"")</f>
        <v>PRESTIDGE</v>
      </c>
      <c r="Z307" s="45"/>
      <c r="AA307" s="45" t="str">
        <f>IF(ISBLANK(E307),"","Surveyed "&amp;E307)  &amp; IF(ISBLANK(C307),"", " by " &amp;TRIM(D307)) &amp; IF(ISBLANK(E307),"","; ") &amp; IF(ISBLANK(K307),"","Patented in " &amp; K307)  &amp; IF(ISBLANK(H307),"", " by " &amp; TRIM(I307)) &amp; IF(ISBLANK(Q307),"",IF(Q307=0,""," for " &amp; Q307 &amp; " acres")) &amp; IF(ISBLANK(S307),""," repatented as " &amp; S307) &amp; IF(ISBLANK(R307),"", "; " &amp; R307) &amp; IF(ISBLANK(X307),"", ".  " &amp; X307&amp;".")</f>
        <v>Surveyed 11/16/1759 by Loch Weems; Patented in Nov 1759 by John Prestidge for 7.5 acres repatented as West Ilchester; "near the main falls of Patapsco River" starting "near the lines of a tract of land called and known by the name of Bolten's Old Fiealds near the main falls of Patapsco River" (probably Bowden's Folly)</v>
      </c>
      <c r="AB307" s="45" t="str">
        <f>IF(IFERROR(FIND("-",A307),0)=0,SUBSTITUTE(A307,"'",""),SUBSTITUTE(LEFT(A307,FIND("-",A307)-2),"'",""))</f>
        <v>GOOD NEIGHBORHOOD</v>
      </c>
      <c r="AC307" s="45" t="str">
        <f>SUBSTITUTE(A307,"'","")</f>
        <v>GOOD NEIGHBORHOOD - Prestidge</v>
      </c>
      <c r="AD307" s="45" t="str">
        <f>IFERROR(VLOOKUP(A307,MapGrantsTbl[], 5, FALSE),"")</f>
        <v>1759</v>
      </c>
      <c r="AE307" s="45" t="str">
        <f>IF(L307=AD307,"Y", IF(LEFT(AD307,1)&lt;&gt;"1","","N"))</f>
        <v>Y</v>
      </c>
      <c r="AF307" s="45" t="str">
        <f>IFERROR(VLOOKUP(A307,MapGrantsTbl[], 3, FALSE),"")</f>
        <v>Surveyed 11/16/1759 by Loch Weems; Patented in Nov 1759 by John Prestidge for 7.5 acres repatented as West Ilchester; "near the main falls of Patapsco River" starting "near the lines of a tract of land called and known by the name of Bolten's Old Fiealds near the main falls of Patapsco River" (probably Bowden's Folly)</v>
      </c>
      <c r="AG307" s="45" t="str">
        <f>IF(AA307=AF307,"Y", IF(LEN(LEFT(AF307,4))&lt;&gt;4,"","N"))</f>
        <v>Y</v>
      </c>
      <c r="AH307" s="33" t="s">
        <v>11990</v>
      </c>
      <c r="AI307" s="45"/>
      <c r="AJ307" s="71"/>
      <c r="AK307" s="71"/>
      <c r="AL307" s="71">
        <v>-3</v>
      </c>
      <c r="AM307" s="71">
        <f>IFERROR(VLOOKUP(A307,Platted[],2,FALSE),"")</f>
        <v>728</v>
      </c>
      <c r="AN307" s="52"/>
      <c r="AO307" s="52"/>
      <c r="AP307" s="52"/>
      <c r="AQ307" s="52" t="str">
        <f>IFERROR(VLOOKUP(A307,MapGrantsTbl[], 5, FALSE),"")</f>
        <v>1759</v>
      </c>
      <c r="AR307" s="52" t="str">
        <f>IF(L307=AQ307,"Y", IF(LEN(LEFT(AQ307,4))&lt;&gt;4,"","N"))</f>
        <v>Y</v>
      </c>
      <c r="AS307" s="52" t="str">
        <f>IFERROR(VLOOKUP(A307,MapGrantsTbl[],3, FALSE),"")</f>
        <v>Surveyed 11/16/1759 by Loch Weems; Patented in Nov 1759 by John Prestidge for 7.5 acres repatented as West Ilchester; "near the main falls of Patapsco River" starting "near the lines of a tract of land called and known by the name of Bolten's Old Fiealds near the main falls of Patapsco River" (probably Bowden's Folly)</v>
      </c>
      <c r="AT307" s="52" t="str">
        <f>IF(AA307=AS307,"Y", IF(LEN(LEFT(AS307,4))&lt;&gt;4,"","N"))</f>
        <v>Y</v>
      </c>
      <c r="AU307" s="52" t="str">
        <f>IFERROR(VLOOKUP(A307,MapGrantsTbl[],5, FALSE),"")</f>
        <v>1759</v>
      </c>
      <c r="AV307" s="52" t="str">
        <f>IF(L307=AU307,"Y", IF(LEN(LEFT(AU307,4))&lt;&gt;4,"","N"))</f>
        <v>Y</v>
      </c>
    </row>
    <row r="308" spans="1:48" ht="57.6" x14ac:dyDescent="0.55000000000000004">
      <c r="A308" s="43" t="s">
        <v>7181</v>
      </c>
      <c r="B308" s="8" t="str">
        <f>IFERROR(VLOOKUP(A308,MapGrantsTbl[Short Name], 1, FALSE),IFERROR(VLOOKUP(A308,MapGrantsTbl[Other Map Grant Name],1,FALSE),""))</f>
        <v>GOOD NEIGHBORHOOD - RIDGELY</v>
      </c>
      <c r="C308" s="8" t="s">
        <v>4105</v>
      </c>
      <c r="D308" s="8" t="str">
        <f>IF(ISBLANK(C308),"",IFERROR(RIGHT(C308,LEN(C308)-FIND(",",C308)) &amp; " " &amp; LEFT(C308,1) &amp; LOWER(MID(C308,2, FIND(",",C308)-2)),""))</f>
        <v xml:space="preserve"> Henry Ridgely</v>
      </c>
      <c r="E308" s="85" t="s">
        <v>11550</v>
      </c>
      <c r="F308" s="85" t="str">
        <f>RIGHT(E308,4)</f>
        <v>1729</v>
      </c>
      <c r="G308" s="85" t="str">
        <f>IF(ISBLANK(E308),"",F308&amp;"-"&amp;RIGHT("00" &amp; SUBSTITUTE(LEFT(E308,2),"/",""),2))</f>
        <v>1729-10</v>
      </c>
      <c r="H308" s="8" t="s">
        <v>4105</v>
      </c>
      <c r="I308" s="8" t="str">
        <f>IFERROR(RIGHT(H308,LEN(H308)-FIND(",",H308)) &amp; " " &amp; LEFT(H308,1) &amp; LOWER(MID(H308,2, FIND(",",H308)-2)),"")</f>
        <v xml:space="preserve"> Henry Ridgely</v>
      </c>
      <c r="J308" s="8" t="s">
        <v>4950</v>
      </c>
      <c r="K308" s="8" t="s">
        <v>3796</v>
      </c>
      <c r="L308" s="8" t="str">
        <f>RIGHT(K308,4)</f>
        <v>1732</v>
      </c>
      <c r="M308" s="146" t="str">
        <f>IF(ISBLANK(K308),"",L308&amp;"-"&amp;
IF(LEFT(K308,3)="Feb","02",
IF(LEFT(K308,3)="Mar","03",
IF(LEFT(K308,3)="Apr","04",
IF(LEFT(K308,3)="May","05",
IF(LEFT(K308,3)="Jun","06",
IF(LEFT(K308,3)="Jul","07",
IF(LEFT(K308,3)="Aug","08",
IF(LEFT(K308,3)="Sep","09",
IF(LEFT(K308,3)="Oct","10",
IF(LEFT(K308,3)="Nov","11",
IF(LEFT(K308,3)="Dec","12","01"))))))))))))</f>
        <v>1732-10</v>
      </c>
      <c r="N308" s="34" t="s">
        <v>3961</v>
      </c>
      <c r="O308" s="8" t="s">
        <v>3959</v>
      </c>
      <c r="P308" s="8" t="s">
        <v>136</v>
      </c>
      <c r="Q308" s="8">
        <v>250</v>
      </c>
      <c r="R308" s="8" t="s">
        <v>4951</v>
      </c>
      <c r="S308" s="34" t="s">
        <v>6442</v>
      </c>
      <c r="T308" s="34" t="str">
        <f>V308</f>
        <v>Good Neighborhood - Ridgely</v>
      </c>
      <c r="U308" s="34"/>
      <c r="V308" s="35" t="s">
        <v>11511</v>
      </c>
      <c r="W308" s="35" t="s">
        <v>11549</v>
      </c>
      <c r="X308" s="34"/>
      <c r="Y308" s="18" t="str">
        <f>IFERROR(LEFT(J308, FIND(",",J308)-1),"")</f>
        <v>WARFIELD</v>
      </c>
      <c r="Z308" s="24" t="s">
        <v>4453</v>
      </c>
      <c r="AA308" s="24" t="str">
        <f>IF(ISBLANK(E308),"","Surveyed "&amp;E308)  &amp; IF(ISBLANK(C308),"", " by " &amp;TRIM(D308)) &amp; IF(ISBLANK(E308),"","; ") &amp; IF(ISBLANK(K308),"","Patented in " &amp; K308)  &amp; IF(ISBLANK(H308),"", " by " &amp; TRIM(I308)) &amp; IF(ISBLANK(Q308),"",IF(Q308=0,""," for " &amp; Q308 &amp; " acres")) &amp; IF(ISBLANK(S308),""," repatented as " &amp; S308) &amp; IF(ISBLANK(R308),"", "; " &amp; R308) &amp; IF(ISBLANK(X308),"", ".  " &amp; X308&amp;".")</f>
        <v>Surveyed 10/9/1729 by Henry Ridgely; Patented in Oct 1732 by Henry Ridgely for 250 acres repatented as Resurvey Of Tracts; "at the head drafts of Dorseys Great Branch and adjoining a tract of land called Ridgely's Care"</v>
      </c>
      <c r="AB308" s="52" t="str">
        <f>IF(IFERROR(FIND("-",A308),0)=0,SUBSTITUTE(A308,"'",""),SUBSTITUTE(LEFT(A308,FIND("-",A308)-2),"'",""))</f>
        <v>GOOD NEIGHBORHOOD</v>
      </c>
      <c r="AC308" s="55" t="str">
        <f>SUBSTITUTE(A308,"'","")</f>
        <v>GOOD NEIGHBORHOOD - Ridgely</v>
      </c>
      <c r="AD308" s="52" t="str">
        <f>IFERROR(VLOOKUP(A308,MapGrantsTbl[], 5, FALSE),"")</f>
        <v>1729</v>
      </c>
      <c r="AE308" s="52" t="str">
        <f>IF(L308=AD308,"Y", IF(LEFT(AD308,1)&lt;&gt;"1","","N"))</f>
        <v>N</v>
      </c>
      <c r="AF308" s="52" t="str">
        <f>IFERROR(VLOOKUP(A308,MapGrantsTbl[], 3, FALSE),"")</f>
        <v>Surveyed 10/9/1729 by Henry Ridgely; Patented in Oct 1732 by Henry Ridgely for 250 acres repatented as Resurvey Of Tracts; "at the head drafts of Dorseys Great Branch and adjoining a tract of land called Ridgely's Care"</v>
      </c>
      <c r="AG308" s="52" t="str">
        <f>IF(AA308=AF308,"Y", IF(LEN(LEFT(AF308,4))&lt;&gt;4,"","N"))</f>
        <v>Y</v>
      </c>
      <c r="AH308" s="52" t="s">
        <v>296</v>
      </c>
      <c r="AI308" s="52"/>
      <c r="AJ308" s="71"/>
      <c r="AK308" s="71"/>
      <c r="AL308" s="71"/>
      <c r="AM308" s="71">
        <f>IFERROR(VLOOKUP(A308,Platted[],2,FALSE),"")</f>
        <v>258</v>
      </c>
      <c r="AN308" s="52"/>
      <c r="AO308" s="52"/>
      <c r="AP308" s="52"/>
      <c r="AQ308" s="52" t="str">
        <f>IFERROR(VLOOKUP(A308,MapGrantsTbl[], 5, FALSE),"")</f>
        <v>1729</v>
      </c>
      <c r="AR308" s="52" t="str">
        <f>IF(L308=AQ308,"Y", IF(LEN(LEFT(AQ308,4))&lt;&gt;4,"","N"))</f>
        <v>N</v>
      </c>
      <c r="AS308" s="52" t="str">
        <f>IFERROR(VLOOKUP(A308,MapGrantsTbl[],3, FALSE),"")</f>
        <v>Surveyed 10/9/1729 by Henry Ridgely; Patented in Oct 1732 by Henry Ridgely for 250 acres repatented as Resurvey Of Tracts; "at the head drafts of Dorseys Great Branch and adjoining a tract of land called Ridgely's Care"</v>
      </c>
      <c r="AT308" s="52" t="str">
        <f>IF(AA308=AS308,"Y", IF(LEN(LEFT(AS308,4))&lt;&gt;4,"","N"))</f>
        <v>Y</v>
      </c>
      <c r="AU308" s="52" t="str">
        <f>IFERROR(VLOOKUP(A308,MapGrantsTbl[],5, FALSE),"")</f>
        <v>1729</v>
      </c>
      <c r="AV308" s="52" t="str">
        <f>IF(L308=AU308,"Y", IF(LEN(LEFT(AU308,4))&lt;&gt;4,"","N"))</f>
        <v>N</v>
      </c>
    </row>
    <row r="309" spans="1:48" ht="57.6" x14ac:dyDescent="0.55000000000000004">
      <c r="A309" s="43" t="s">
        <v>7180</v>
      </c>
      <c r="B309" s="10" t="str">
        <f>IFERROR(VLOOKUP(A309,MapGrantsTbl[Short Name], 1, FALSE),IFERROR(VLOOKUP(A309,MapGrantsTbl[Other Map Grant Name],1,FALSE),""))</f>
        <v>GOOD NEIGHBORHOOD - SHIPLEY</v>
      </c>
      <c r="C309" s="10" t="s">
        <v>4916</v>
      </c>
      <c r="D309" s="10" t="str">
        <f>IF(ISBLANK(C309),"",IFERROR(RIGHT(C309,LEN(C309)-FIND(",",C309)) &amp; " " &amp; LEFT(C309,1) &amp; LOWER(MID(C309,2, FIND(",",C309)-2)),""))</f>
        <v xml:space="preserve"> William Cromwell</v>
      </c>
      <c r="E309" s="85" t="s">
        <v>4669</v>
      </c>
      <c r="F309" s="86" t="str">
        <f>RIGHT(E309,4)</f>
        <v>1743</v>
      </c>
      <c r="G309" s="86" t="str">
        <f>IF(ISBLANK(E309),"",F309&amp;"-"&amp;RIGHT("00" &amp; SUBSTITUTE(LEFT(E309,2),"/",""),2))</f>
        <v>1743-04</v>
      </c>
      <c r="H309" s="10" t="s">
        <v>3536</v>
      </c>
      <c r="I309" s="10" t="str">
        <f>IFERROR(RIGHT(H309,LEN(H309)-FIND(",",H309)) &amp; " " &amp; LEFT(H309,1) &amp; LOWER(MID(H309,2, FIND(",",H309)-2)),"")</f>
        <v xml:space="preserve"> Adam  Shipley</v>
      </c>
      <c r="J309" s="10" t="str">
        <f>H309</f>
        <v xml:space="preserve">SHIPLEY, Adam </v>
      </c>
      <c r="K309" s="10" t="s">
        <v>4762</v>
      </c>
      <c r="L309" s="15" t="str">
        <f>RIGHT(K309,4)</f>
        <v>1743</v>
      </c>
      <c r="M309" s="147" t="str">
        <f>IF(ISBLANK(K309),"",L309&amp;"-"&amp;
IF(LEFT(K309,3)="Feb","02",
IF(LEFT(K309,3)="Mar","03",
IF(LEFT(K309,3)="Apr","04",
IF(LEFT(K309,3)="May","05",
IF(LEFT(K309,3)="Jun","06",
IF(LEFT(K309,3)="Jul","07",
IF(LEFT(K309,3)="Aug","08",
IF(LEFT(K309,3)="Sep","09",
IF(LEFT(K309,3)="Oct","10",
IF(LEFT(K309,3)="Nov","11",
IF(LEFT(K309,3)="Dec","12","01"))))))))))))</f>
        <v>1743-04</v>
      </c>
      <c r="N309" s="34" t="s">
        <v>3961</v>
      </c>
      <c r="O309" s="10" t="s">
        <v>3959</v>
      </c>
      <c r="P309" s="10" t="s">
        <v>136</v>
      </c>
      <c r="Q309" s="8">
        <v>100</v>
      </c>
      <c r="R309" s="10" t="s">
        <v>4922</v>
      </c>
      <c r="S309" s="34" t="s">
        <v>5370</v>
      </c>
      <c r="T309" s="8" t="str">
        <f>V309</f>
        <v>Good Neighborhood - Shipley</v>
      </c>
      <c r="U309" s="26"/>
      <c r="V309" s="35" t="s">
        <v>5614</v>
      </c>
      <c r="W309" s="35" t="s">
        <v>11510</v>
      </c>
      <c r="X309" s="34"/>
      <c r="Y309" s="25" t="str">
        <f>IFERROR(LEFT(J309, FIND(",",J309)-1),"")</f>
        <v>SHIPLEY</v>
      </c>
      <c r="Z309" s="25"/>
      <c r="AA309" s="24" t="str">
        <f>IF(ISBLANK(E309),"","Surveyed "&amp;E309)  &amp; IF(ISBLANK(C309),"", " by " &amp;TRIM(D309)) &amp; IF(ISBLANK(E309),"","; ") &amp; IF(ISBLANK(K309),"","Patented in " &amp; K309)  &amp; IF(ISBLANK(H309),"", " by " &amp; TRIM(I309)) &amp; IF(ISBLANK(Q309),"",IF(Q309=0,""," for " &amp; Q309 &amp; " acres")) &amp; IF(ISBLANK(S309),""," repatented as " &amp; S309) &amp; IF(ISBLANK(R309),"", "; " &amp; R309) &amp; IF(ISBLANK(X309),"", ".  " &amp; X309&amp;".")</f>
        <v>Surveyed 4/11/1743 by William Cromwell; Patented in Apr 1743 by Adam Shipley for 100 acres repatented as Good Neighborhood Enlarged; "on the south side of the Westernmost Draft of the Great Falls of Patapsco River"</v>
      </c>
      <c r="AB309" s="52" t="str">
        <f>IF(IFERROR(FIND("-",A309),0)=0,SUBSTITUTE(A309,"'",""),SUBSTITUTE(LEFT(A309,FIND("-",A309)-2),"'",""))</f>
        <v>GOOD NEIGHBORHOOD</v>
      </c>
      <c r="AC309" s="55" t="str">
        <f>SUBSTITUTE(A309,"'","")</f>
        <v>GOOD NEIGHBORHOOD - Shipley</v>
      </c>
      <c r="AD309" s="52" t="str">
        <f>IFERROR(VLOOKUP(A309,MapGrantsTbl[], 5, FALSE),"")</f>
        <v>1743</v>
      </c>
      <c r="AE309" s="52" t="str">
        <f>IF(L309=AD309,"Y", IF(LEFT(AD309,1)&lt;&gt;"1","","N"))</f>
        <v>Y</v>
      </c>
      <c r="AF309" s="52" t="str">
        <f>IFERROR(VLOOKUP(A309,MapGrantsTbl[], 3, FALSE),"")</f>
        <v>Surveyed 4/11/1743 by William Cromwell; Patented in Apr 1743 by Adam Shipley for 100 acres repatented as Good Neighborhood Enlarged; "on the south side of the Westernmost Draft of the Great Falls of Patapsco River"</v>
      </c>
      <c r="AG309" s="52" t="str">
        <f>IF(AA309=AF309,"Y", IF(LEN(LEFT(AF309,4))&lt;&gt;4,"","N"))</f>
        <v>Y</v>
      </c>
      <c r="AH309" s="52" t="s">
        <v>198</v>
      </c>
      <c r="AI309" s="52"/>
      <c r="AJ309" s="71"/>
      <c r="AK309" s="71"/>
      <c r="AL309" s="71"/>
      <c r="AM309" s="71">
        <f>IFERROR(VLOOKUP(A309,Platted[],2,FALSE),"")</f>
        <v>405</v>
      </c>
      <c r="AN309" s="52"/>
      <c r="AO309" s="52"/>
      <c r="AP309" s="52"/>
      <c r="AQ309" s="52" t="str">
        <f>IFERROR(VLOOKUP(A309,MapGrantsTbl[], 5, FALSE),"")</f>
        <v>1743</v>
      </c>
      <c r="AR309" s="52" t="str">
        <f>IF(L309=AQ309,"Y", IF(LEN(LEFT(AQ309,4))&lt;&gt;4,"","N"))</f>
        <v>Y</v>
      </c>
      <c r="AS309" s="52" t="str">
        <f>IFERROR(VLOOKUP(A309,MapGrantsTbl[],3, FALSE),"")</f>
        <v>Surveyed 4/11/1743 by William Cromwell; Patented in Apr 1743 by Adam Shipley for 100 acres repatented as Good Neighborhood Enlarged; "on the south side of the Westernmost Draft of the Great Falls of Patapsco River"</v>
      </c>
      <c r="AT309" s="52" t="str">
        <f>IF(AA309=AS309,"Y", IF(LEN(LEFT(AS309,4))&lt;&gt;4,"","N"))</f>
        <v>Y</v>
      </c>
      <c r="AU309" s="52" t="str">
        <f>IFERROR(VLOOKUP(A309,MapGrantsTbl[],5, FALSE),"")</f>
        <v>1743</v>
      </c>
      <c r="AV309" s="52" t="str">
        <f>IF(L309=AU309,"Y", IF(LEN(LEFT(AU309,4))&lt;&gt;4,"","N"))</f>
        <v>Y</v>
      </c>
    </row>
    <row r="310" spans="1:48" ht="86.4" x14ac:dyDescent="0.55000000000000004">
      <c r="A310" s="43" t="s">
        <v>4763</v>
      </c>
      <c r="B310" s="10" t="str">
        <f>IFERROR(VLOOKUP(A310,MapGrantsTbl[Short Name], 1, FALSE),IFERROR(VLOOKUP(A310,MapGrantsTbl[Other Map Grant Name],1,FALSE),""))</f>
        <v>GOOD NEIGHBORHOOD ENLARGED</v>
      </c>
      <c r="C310" s="10" t="s">
        <v>4919</v>
      </c>
      <c r="D310" s="10" t="str">
        <f>IF(ISBLANK(C310),"",IFERROR(RIGHT(C310,LEN(C310)-FIND(",",C310)) &amp; " " &amp; LEFT(C310,1) &amp; LOWER(MID(C310,2, FIND(",",C310)-2)),""))</f>
        <v xml:space="preserve"> Richard Shipley</v>
      </c>
      <c r="E310" s="85" t="s">
        <v>11512</v>
      </c>
      <c r="F310" s="86" t="str">
        <f>RIGHT(E310,4)</f>
        <v>1746</v>
      </c>
      <c r="G310" s="86" t="str">
        <f>IF(ISBLANK(E310),"",F310&amp;"-"&amp;RIGHT("00" &amp; SUBSTITUTE(LEFT(E310,2),"/",""),2))</f>
        <v>1746-03</v>
      </c>
      <c r="H310" s="10" t="s">
        <v>3536</v>
      </c>
      <c r="I310" s="10" t="str">
        <f>IFERROR(RIGHT(H310,LEN(H310)-FIND(",",H310)) &amp; " " &amp; LEFT(H310,1) &amp; LOWER(MID(H310,2, FIND(",",H310)-2)),"")</f>
        <v xml:space="preserve"> Adam  Shipley</v>
      </c>
      <c r="J310" s="10" t="str">
        <f>H310</f>
        <v xml:space="preserve">SHIPLEY, Adam </v>
      </c>
      <c r="K310" s="10" t="s">
        <v>4764</v>
      </c>
      <c r="L310" s="15" t="str">
        <f>RIGHT(K310,4)</f>
        <v>1746</v>
      </c>
      <c r="M310" s="147" t="str">
        <f>IF(ISBLANK(K310),"",L310&amp;"-"&amp;
IF(LEFT(K310,3)="Feb","02",
IF(LEFT(K310,3)="Mar","03",
IF(LEFT(K310,3)="Apr","04",
IF(LEFT(K310,3)="May","05",
IF(LEFT(K310,3)="Jun","06",
IF(LEFT(K310,3)="Jul","07",
IF(LEFT(K310,3)="Aug","08",
IF(LEFT(K310,3)="Sep","09",
IF(LEFT(K310,3)="Oct","10",
IF(LEFT(K310,3)="Nov","11",
IF(LEFT(K310,3)="Dec","12","01"))))))))))))</f>
        <v>1746-03</v>
      </c>
      <c r="N310" s="34" t="s">
        <v>3961</v>
      </c>
      <c r="O310" s="10" t="s">
        <v>3959</v>
      </c>
      <c r="P310" s="10" t="s">
        <v>3970</v>
      </c>
      <c r="Q310" s="8">
        <v>340</v>
      </c>
      <c r="R310" s="8" t="s">
        <v>5090</v>
      </c>
      <c r="S310" s="34" t="s">
        <v>5637</v>
      </c>
      <c r="T310" s="34" t="s">
        <v>5614</v>
      </c>
      <c r="U310" s="26"/>
      <c r="V310" s="35" t="s">
        <v>5370</v>
      </c>
      <c r="W310" s="35" t="s">
        <v>10581</v>
      </c>
      <c r="X310" s="34"/>
      <c r="Y310" s="25" t="str">
        <f>IFERROR(LEFT(J310, FIND(",",J310)-1),"")</f>
        <v>SHIPLEY</v>
      </c>
      <c r="Z310" s="25"/>
      <c r="AA310" s="24" t="str">
        <f>IF(ISBLANK(E310),"","Surveyed "&amp;E310)  &amp; IF(ISBLANK(C310),"", " by " &amp;TRIM(D310)) &amp; IF(ISBLANK(E310),"","; ") &amp; IF(ISBLANK(K310),"","Patented in " &amp; K310)  &amp; IF(ISBLANK(H310),"", " by " &amp; TRIM(I310)) &amp; IF(ISBLANK(Q310),"",IF(Q310=0,""," for " &amp; Q310 &amp; " acres")) &amp; IF(ISBLANK(S310),""," repatented as " &amp; S310) &amp; IF(ISBLANK(R310),"", "; " &amp; R310) &amp; IF(ISBLANK(X310),"", ".  " &amp; X310&amp;".")</f>
        <v>Surveyed 3/10/1746 by Richard Shipley; Patented in Mar 1746 by Adam Shipley for 340 acres repatented as Selby's Inheritance; Resurvey of Good Neighborhood, adjoining Shipley's Search, John's Chance, Shipley's Discovery; near "a great branch called and known by the name of the Bridge Branch"</v>
      </c>
      <c r="AB310" s="52" t="str">
        <f>IF(IFERROR(FIND("-",A310),0)=0,SUBSTITUTE(A310,"'",""),SUBSTITUTE(LEFT(A310,FIND("-",A310)-2),"'",""))</f>
        <v>GOOD NEIGHBORHOOD ENLARGED</v>
      </c>
      <c r="AC310" s="55" t="str">
        <f>SUBSTITUTE(A310,"'","")</f>
        <v>GOOD NEIGHBORHOOD ENLARGED</v>
      </c>
      <c r="AD310" s="52" t="str">
        <f>IFERROR(VLOOKUP(A310,MapGrantsTbl[], 5, FALSE),"")</f>
        <v>1746</v>
      </c>
      <c r="AE310" s="52" t="str">
        <f>IF(L310=AD310,"Y", IF(LEFT(AD310,1)&lt;&gt;"1","","N"))</f>
        <v>Y</v>
      </c>
      <c r="AF310" s="52" t="str">
        <f>IFERROR(VLOOKUP(A310,MapGrantsTbl[], 3, FALSE),"")</f>
        <v>Surveyed 3/10/1746 by Richard Shipley; Patented in Mar 1746 by Adam Shipley for 340 acres repatented as Selby's Inheritance; Resurvey of Good Neighborhood, adjoining Shipley's Search, John's Chance, Shipley's Discovery; near "a great branch called and known by the name of the Bridge Branch"</v>
      </c>
      <c r="AG310" s="52" t="str">
        <f>IF(AA310=AF310,"Y", IF(LEN(LEFT(AF310,4))&lt;&gt;4,"","N"))</f>
        <v>Y</v>
      </c>
      <c r="AH310" s="52" t="s">
        <v>198</v>
      </c>
      <c r="AI310" s="52"/>
      <c r="AJ310" s="71"/>
      <c r="AK310" s="71"/>
      <c r="AL310" s="71"/>
      <c r="AM310" s="71">
        <f>IFERROR(VLOOKUP(A310,Platted[],2,FALSE),"")</f>
        <v>198</v>
      </c>
      <c r="AN310" s="52"/>
      <c r="AO310" s="52"/>
      <c r="AP310" s="52"/>
      <c r="AQ310" s="52" t="str">
        <f>IFERROR(VLOOKUP(A310,MapGrantsTbl[], 5, FALSE),"")</f>
        <v>1746</v>
      </c>
      <c r="AR310" s="52" t="str">
        <f>IF(L310=AQ310,"Y", IF(LEN(LEFT(AQ310,4))&lt;&gt;4,"","N"))</f>
        <v>Y</v>
      </c>
      <c r="AS310" s="52" t="str">
        <f>IFERROR(VLOOKUP(A310,MapGrantsTbl[],3, FALSE),"")</f>
        <v>Surveyed 3/10/1746 by Richard Shipley; Patented in Mar 1746 by Adam Shipley for 340 acres repatented as Selby's Inheritance; Resurvey of Good Neighborhood, adjoining Shipley's Search, John's Chance, Shipley's Discovery; near "a great branch called and known by the name of the Bridge Branch"</v>
      </c>
      <c r="AT310" s="52" t="str">
        <f>IF(AA310=AS310,"Y", IF(LEN(LEFT(AS310,4))&lt;&gt;4,"","N"))</f>
        <v>Y</v>
      </c>
      <c r="AU310" s="52" t="str">
        <f>IFERROR(VLOOKUP(A310,MapGrantsTbl[],5, FALSE),"")</f>
        <v>1746</v>
      </c>
      <c r="AV310" s="52" t="str">
        <f>IF(L310=AU310,"Y", IF(LEN(LEFT(AU310,4))&lt;&gt;4,"","N"))</f>
        <v>Y</v>
      </c>
    </row>
    <row r="311" spans="1:48" ht="72" x14ac:dyDescent="0.55000000000000004">
      <c r="A311" s="43" t="s">
        <v>3867</v>
      </c>
      <c r="B311" s="8" t="str">
        <f>IFERROR(VLOOKUP(A311,MapGrantsTbl[Short Name], 1, FALSE),IFERROR(VLOOKUP(A311,MapGrantsTbl[Other Map Grant Name],1,FALSE),""))</f>
        <v>GOOD RANGE</v>
      </c>
      <c r="C311" s="8" t="s">
        <v>5622</v>
      </c>
      <c r="D311" s="8" t="str">
        <f>IF(ISBLANK(C311),"",IFERROR(RIGHT(C311,LEN(C311)-FIND(",",C311)) &amp; " " &amp; LEFT(C311,1) &amp; LOWER(MID(C311,2, FIND(",",C311)-2)),""))</f>
        <v xml:space="preserve"> John Dorsey</v>
      </c>
      <c r="E311" s="85" t="s">
        <v>11292</v>
      </c>
      <c r="F311" s="85" t="str">
        <f>RIGHT(E311,4)</f>
        <v>1719</v>
      </c>
      <c r="G311" s="85" t="str">
        <f>IF(ISBLANK(E311),"",F311&amp;"-"&amp;RIGHT("00" &amp; SUBSTITUTE(LEFT(E311,2),"/",""),2))</f>
        <v>1719-05</v>
      </c>
      <c r="H311" s="8" t="s">
        <v>3615</v>
      </c>
      <c r="I311" s="8" t="str">
        <f>IFERROR(RIGHT(H311,LEN(H311)-FIND(",",H311)) &amp; " " &amp; LEFT(H311,1) &amp; LOWER(MID(H311,2, FIND(",",H311)-2)),"")</f>
        <v xml:space="preserve"> Edmond  Benson</v>
      </c>
      <c r="J311" s="8" t="str">
        <f>H311</f>
        <v xml:space="preserve">BENSON, Edmond </v>
      </c>
      <c r="K311" s="8" t="s">
        <v>3770</v>
      </c>
      <c r="L311" s="8" t="str">
        <f>RIGHT(K311,4)</f>
        <v>1719</v>
      </c>
      <c r="M311" s="146" t="str">
        <f>IF(ISBLANK(K311),"",L311&amp;"-"&amp;
IF(LEFT(K311,3)="Feb","02",
IF(LEFT(K311,3)="Mar","03",
IF(LEFT(K311,3)="Apr","04",
IF(LEFT(K311,3)="May","05",
IF(LEFT(K311,3)="Jun","06",
IF(LEFT(K311,3)="Jul","07",
IF(LEFT(K311,3)="Aug","08",
IF(LEFT(K311,3)="Sep","09",
IF(LEFT(K311,3)="Oct","10",
IF(LEFT(K311,3)="Nov","11",
IF(LEFT(K311,3)="Dec","12","01"))))))))))))</f>
        <v>1719-05</v>
      </c>
      <c r="N311" s="34" t="s">
        <v>5668</v>
      </c>
      <c r="O311" s="8" t="s">
        <v>3959</v>
      </c>
      <c r="P311" s="8" t="s">
        <v>136</v>
      </c>
      <c r="Q311" s="8">
        <v>1000</v>
      </c>
      <c r="R311" s="8" t="s">
        <v>5750</v>
      </c>
      <c r="S311" s="34"/>
      <c r="T311" s="34" t="str">
        <f>V311</f>
        <v>Good Range</v>
      </c>
      <c r="U311" s="34" t="s">
        <v>5751</v>
      </c>
      <c r="V311" s="35" t="s">
        <v>4239</v>
      </c>
      <c r="W311" s="35" t="s">
        <v>10926</v>
      </c>
      <c r="X311" s="34"/>
      <c r="Y311" s="18" t="str">
        <f>IFERROR(LEFT(J311, FIND(",",J311)-1),"")</f>
        <v>BENSON</v>
      </c>
      <c r="Z311" s="24" t="s">
        <v>4474</v>
      </c>
      <c r="AA311" s="24" t="str">
        <f>IF(ISBLANK(E311),"","Surveyed "&amp;E311)  &amp; IF(ISBLANK(C311),"", " by " &amp;TRIM(D311)) &amp; IF(ISBLANK(E311),"","; ") &amp; IF(ISBLANK(K311),"","Patented in " &amp; K311)  &amp; IF(ISBLANK(H311),"", " by " &amp; TRIM(I311)) &amp; IF(ISBLANK(Q311),"",IF(Q311=0,""," for " &amp; Q311 &amp; " acres")) &amp; IF(ISBLANK(S311),""," repatented as " &amp; S311) &amp; IF(ISBLANK(R311),"", "; " &amp; R311) &amp; IF(ISBLANK(X311),"", ".  " &amp; X311&amp;".")</f>
        <v>Surveyed 5/8/1719 by John Dorsey; Patented in May 1719 by Edmond Benson for 1000 acres; in Baltimore County adjoining Altogether</v>
      </c>
      <c r="AB311" s="52" t="str">
        <f>IF(IFERROR(FIND("-",A311),0)=0,SUBSTITUTE(A311,"'",""),SUBSTITUTE(LEFT(A311,FIND("-",A311)-2),"'",""))</f>
        <v>GOOD RANGE</v>
      </c>
      <c r="AC311" s="55" t="str">
        <f>SUBSTITUTE(A311,"'","")</f>
        <v>GOOD RANGE</v>
      </c>
      <c r="AD311" s="52" t="str">
        <f>IFERROR(VLOOKUP(A311,MapGrantsTbl[], 5, FALSE),"")</f>
        <v>1719</v>
      </c>
      <c r="AE311" s="52" t="str">
        <f>IF(L311=AD311,"Y", IF(LEFT(AD311,1)&lt;&gt;"1","","N"))</f>
        <v>Y</v>
      </c>
      <c r="AF311" s="52" t="str">
        <f>IFERROR(VLOOKUP(A311,MapGrantsTbl[], 3, FALSE),"")</f>
        <v>Surveyed 5/8/1719 by John Dorsey; Patented in May 1719 by Edmond Benson for 1000 acres; in Baltimore County adjoining Altogether</v>
      </c>
      <c r="AG311" s="52" t="str">
        <f>IF(AA311=AF311,"Y", IF(LEN(LEFT(AF311,4))&lt;&gt;4,"","N"))</f>
        <v>Y</v>
      </c>
      <c r="AH311" s="52" t="s">
        <v>11989</v>
      </c>
      <c r="AI311" s="52" t="s">
        <v>7845</v>
      </c>
      <c r="AJ311" s="71" t="s">
        <v>4299</v>
      </c>
      <c r="AK311" s="71"/>
      <c r="AL311" s="71"/>
      <c r="AM311" s="71">
        <f>IFERROR(VLOOKUP(A311,Platted[],2,FALSE),"")</f>
        <v>54</v>
      </c>
      <c r="AN311" s="52"/>
      <c r="AO311" s="52"/>
      <c r="AP311" s="52"/>
      <c r="AQ311" s="52" t="str">
        <f>IFERROR(VLOOKUP(A311,MapGrantsTbl[], 5, FALSE),"")</f>
        <v>1719</v>
      </c>
      <c r="AR311" s="52" t="str">
        <f>IF(L311=AQ311,"Y", IF(LEN(LEFT(AQ311,4))&lt;&gt;4,"","N"))</f>
        <v>Y</v>
      </c>
      <c r="AS311" s="52" t="str">
        <f>IFERROR(VLOOKUP(A311,MapGrantsTbl[],3, FALSE),"")</f>
        <v>Surveyed 5/8/1719 by John Dorsey; Patented in May 1719 by Edmond Benson for 1000 acres; in Baltimore County adjoining Altogether</v>
      </c>
      <c r="AT311" s="52" t="str">
        <f>IF(AA311=AS311,"Y", IF(LEN(LEFT(AS311,4))&lt;&gt;4,"","N"))</f>
        <v>Y</v>
      </c>
      <c r="AU311" s="52" t="str">
        <f>IFERROR(VLOOKUP(A311,MapGrantsTbl[],5, FALSE),"")</f>
        <v>1719</v>
      </c>
      <c r="AV311" s="52" t="str">
        <f>IF(L311=AU311,"Y", IF(LEN(LEFT(AU311,4))&lt;&gt;4,"","N"))</f>
        <v>Y</v>
      </c>
    </row>
    <row r="312" spans="1:48" ht="43.2" x14ac:dyDescent="0.55000000000000004">
      <c r="A312" s="8" t="s">
        <v>7562</v>
      </c>
      <c r="B312" s="32" t="str">
        <f>IFERROR(VLOOKUP(A312,MapGrantsTbl[Short Name], 1, FALSE),IFERROR(VLOOKUP(A312,MapGrantsTbl[Other Map Grant Name],1,FALSE),""))</f>
        <v>GOOD WILL</v>
      </c>
      <c r="C312" s="8" t="s">
        <v>4926</v>
      </c>
      <c r="D312" s="8" t="str">
        <f>IF(ISBLANK(C312),"",IFERROR(RIGHT(C312,LEN(C312)-FIND(",",C312)) &amp; " " &amp; LEFT(C312,1) &amp; LOWER(MID(C312,2, FIND(",",C312)-2)),""))</f>
        <v xml:space="preserve"> Joshua Griffith</v>
      </c>
      <c r="E312" s="85" t="s">
        <v>4723</v>
      </c>
      <c r="F312" s="85" t="str">
        <f>RIGHT(E312,4)</f>
        <v>1762</v>
      </c>
      <c r="G312" s="85" t="str">
        <f>IF(ISBLANK(E312),"",F312&amp;"-"&amp;RIGHT("00" &amp; SUBSTITUTE(LEFT(E312,2),"/",""),2))</f>
        <v>1762-09</v>
      </c>
      <c r="H312" s="8" t="s">
        <v>3617</v>
      </c>
      <c r="I312" s="8" t="str">
        <f>IFERROR(RIGHT(H312,LEN(H312)-FIND(",",H312)) &amp; " " &amp; LEFT(H312,1) &amp; LOWER(MID(H312,2, FIND(",",H312)-2)),"")</f>
        <v xml:space="preserve"> William  Fisher</v>
      </c>
      <c r="J312" s="32" t="str">
        <f>H312</f>
        <v xml:space="preserve">FISHER, William </v>
      </c>
      <c r="K312" s="8" t="s">
        <v>5203</v>
      </c>
      <c r="L312" s="32" t="str">
        <f>RIGHT(K312,4)</f>
        <v>1762</v>
      </c>
      <c r="M312" s="146" t="str">
        <f>IF(ISBLANK(K312),"",L312&amp;"-"&amp;
IF(LEFT(K312,3)="Feb","02",
IF(LEFT(K312,3)="Mar","03",
IF(LEFT(K312,3)="Apr","04",
IF(LEFT(K312,3)="May","05",
IF(LEFT(K312,3)="Jun","06",
IF(LEFT(K312,3)="Jul","07",
IF(LEFT(K312,3)="Aug","08",
IF(LEFT(K312,3)="Sep","09",
IF(LEFT(K312,3)="Oct","10",
IF(LEFT(K312,3)="Nov","11",
IF(LEFT(K312,3)="Dec","12","01"))))))))))))</f>
        <v>1762-09</v>
      </c>
      <c r="N312" s="34" t="s">
        <v>3961</v>
      </c>
      <c r="O312" s="8" t="s">
        <v>3959</v>
      </c>
      <c r="P312" s="8" t="s">
        <v>136</v>
      </c>
      <c r="Q312" s="8">
        <v>100</v>
      </c>
      <c r="R312" s="8" t="s">
        <v>7564</v>
      </c>
      <c r="S312" s="34"/>
      <c r="T312" s="33" t="str">
        <f>V312</f>
        <v>Good Will</v>
      </c>
      <c r="U312" s="34"/>
      <c r="V312" s="35" t="s">
        <v>7563</v>
      </c>
      <c r="W312" s="35" t="s">
        <v>11283</v>
      </c>
      <c r="X312" s="34"/>
      <c r="Y312" s="33" t="str">
        <f>IFERROR(LEFT(J312, FIND(",",J312)-1),"")</f>
        <v>FISHER</v>
      </c>
      <c r="Z312" s="33"/>
      <c r="AA312" s="33" t="str">
        <f>IF(ISBLANK(E312),"","Surveyed "&amp;E312)  &amp; IF(ISBLANK(C312),"", " by " &amp;TRIM(D312)) &amp; IF(ISBLANK(E312),"","; ") &amp; IF(ISBLANK(K312),"","Patented in " &amp; K312)  &amp; IF(ISBLANK(H312),"", " by " &amp; TRIM(I312)) &amp; IF(ISBLANK(Q312),"",IF(Q312=0,""," for " &amp; Q312 &amp; " acres")) &amp; IF(ISBLANK(S312),""," repatented as " &amp; S312) &amp; IF(ISBLANK(R312),"", "; " &amp; R312) &amp; IF(ISBLANK(X312),"", ".  " &amp; X312&amp;".")</f>
        <v>Surveyed 9/29/1762 by Joshua Griffith; Patented in Sep 1762 by William Fisher for 100 acres; starting "on the north side of a draft called Snake ? Draft"</v>
      </c>
      <c r="AB312" s="33" t="str">
        <f>IF(IFERROR(FIND("-",A312),0)=0,SUBSTITUTE(A312,"'",""),SUBSTITUTE(LEFT(A312,FIND("-",A312)-2),"'",""))</f>
        <v>GOOD WILL</v>
      </c>
      <c r="AC312" s="33" t="str">
        <f>SUBSTITUTE(A312,"'","")</f>
        <v>GOOD WILL</v>
      </c>
      <c r="AD312" s="33" t="str">
        <f>IFERROR(VLOOKUP(A312,MapGrantsTbl[], 5, FALSE),"")</f>
        <v>1762</v>
      </c>
      <c r="AE312" s="33" t="str">
        <f>IF(L312=AD312,"Y", IF(LEFT(AD312,1)&lt;&gt;"1","","N"))</f>
        <v>Y</v>
      </c>
      <c r="AF312" s="33" t="str">
        <f>IFERROR(VLOOKUP(A312,MapGrantsTbl[], 3, FALSE),"")</f>
        <v>Surveyed 9/29/1762 by Joshua Griffith; Patented in Sep 1762 by William Fisher for 100 acres; starting "on the north side of a draft called Snake ? Draft"</v>
      </c>
      <c r="AG312" s="33" t="str">
        <f>IF(AA312=AF312,"Y", IF(LEN(LEFT(AF312,4))&lt;&gt;4,"","N"))</f>
        <v>Y</v>
      </c>
      <c r="AH312" s="33" t="s">
        <v>51</v>
      </c>
      <c r="AI312" s="33"/>
      <c r="AJ312" s="71"/>
      <c r="AK312" s="71"/>
      <c r="AL312" s="71"/>
      <c r="AM312" s="71">
        <f>IFERROR(VLOOKUP(A312,Platted[],2,FALSE),"")</f>
        <v>426</v>
      </c>
      <c r="AN312" s="52"/>
      <c r="AO312" s="52"/>
      <c r="AP312" s="52"/>
      <c r="AQ312" s="52" t="str">
        <f>IFERROR(VLOOKUP(A312,MapGrantsTbl[], 5, FALSE),"")</f>
        <v>1762</v>
      </c>
      <c r="AR312" s="52" t="str">
        <f>IF(L312=AQ312,"Y", IF(LEN(LEFT(AQ312,4))&lt;&gt;4,"","N"))</f>
        <v>Y</v>
      </c>
      <c r="AS312" s="52" t="str">
        <f>IFERROR(VLOOKUP(A312,MapGrantsTbl[],3, FALSE),"")</f>
        <v>Surveyed 9/29/1762 by Joshua Griffith; Patented in Sep 1762 by William Fisher for 100 acres; starting "on the north side of a draft called Snake ? Draft"</v>
      </c>
      <c r="AT312" s="52" t="str">
        <f>IF(AA312=AS312,"Y", IF(LEN(LEFT(AS312,4))&lt;&gt;4,"","N"))</f>
        <v>Y</v>
      </c>
      <c r="AU312" s="52" t="str">
        <f>IFERROR(VLOOKUP(A312,MapGrantsTbl[],5, FALSE),"")</f>
        <v>1762</v>
      </c>
      <c r="AV312" s="52" t="str">
        <f>IF(L312=AU312,"Y", IF(LEN(LEFT(AU312,4))&lt;&gt;4,"","N"))</f>
        <v>Y</v>
      </c>
    </row>
    <row r="313" spans="1:48" ht="43.2" x14ac:dyDescent="0.55000000000000004">
      <c r="A313" s="43" t="s">
        <v>5080</v>
      </c>
      <c r="B313" s="8" t="str">
        <f>IFERROR(VLOOKUP(A313,MapGrantsTbl[Short Name], 1, FALSE),IFERROR(VLOOKUP(A313,MapGrantsTbl[Other Map Grant Name],1,FALSE),""))</f>
        <v>GOOD WILL TO HIS LORDSHIP</v>
      </c>
      <c r="C313" s="8" t="s">
        <v>4926</v>
      </c>
      <c r="D313" s="8" t="str">
        <f>IF(ISBLANK(C313),"",IFERROR(RIGHT(C313,LEN(C313)-FIND(",",C313)) &amp; " " &amp; LEFT(C313,1) &amp; LOWER(MID(C313,2, FIND(",",C313)-2)),""))</f>
        <v xml:space="preserve"> Joshua Griffith</v>
      </c>
      <c r="E313" s="85" t="s">
        <v>11288</v>
      </c>
      <c r="F313" s="85" t="str">
        <f>RIGHT(E313,4)</f>
        <v>1762</v>
      </c>
      <c r="G313" s="85" t="str">
        <f>IF(ISBLANK(E313),"",F313&amp;"-"&amp;RIGHT("00" &amp; SUBSTITUTE(LEFT(E313,2),"/",""),2))</f>
        <v>1762-10</v>
      </c>
      <c r="H313" s="8" t="s">
        <v>3616</v>
      </c>
      <c r="I313" s="8" t="str">
        <f>IFERROR(RIGHT(H313,LEN(H313)-FIND(",",H313)) &amp; " " &amp; LEFT(H313,1) &amp; LOWER(MID(H313,2, FIND(",",H313)-2)),"")</f>
        <v xml:space="preserve"> Samuel  Musgrove</v>
      </c>
      <c r="J313" s="8" t="str">
        <f>H313</f>
        <v xml:space="preserve">MUSGROVE, Samuel </v>
      </c>
      <c r="K313" s="8" t="s">
        <v>5206</v>
      </c>
      <c r="L313" s="8" t="str">
        <f>RIGHT(K313,4)</f>
        <v>1764</v>
      </c>
      <c r="M313" s="146" t="str">
        <f>IF(ISBLANK(K313),"",L313&amp;"-"&amp;
IF(LEFT(K313,3)="Feb","02",
IF(LEFT(K313,3)="Mar","03",
IF(LEFT(K313,3)="Apr","04",
IF(LEFT(K313,3)="May","05",
IF(LEFT(K313,3)="Jun","06",
IF(LEFT(K313,3)="Jul","07",
IF(LEFT(K313,3)="Aug","08",
IF(LEFT(K313,3)="Sep","09",
IF(LEFT(K313,3)="Oct","10",
IF(LEFT(K313,3)="Nov","11",
IF(LEFT(K313,3)="Dec","12","01"))))))))))))</f>
        <v>1764-09</v>
      </c>
      <c r="N313" s="34" t="s">
        <v>3961</v>
      </c>
      <c r="O313" s="8" t="s">
        <v>3959</v>
      </c>
      <c r="P313" s="8" t="s">
        <v>3970</v>
      </c>
      <c r="Q313" s="8">
        <v>480</v>
      </c>
      <c r="R313" s="8" t="s">
        <v>5082</v>
      </c>
      <c r="S313" s="34"/>
      <c r="T313" s="34" t="s">
        <v>8846</v>
      </c>
      <c r="U313" s="34"/>
      <c r="V313" s="16" t="s">
        <v>5081</v>
      </c>
      <c r="W313" s="35" t="s">
        <v>11289</v>
      </c>
      <c r="X313" s="34"/>
      <c r="Y313" s="18" t="str">
        <f>IFERROR(LEFT(J313, FIND(",",J313)-1),"")</f>
        <v>MUSGROVE</v>
      </c>
      <c r="Z313" s="24" t="s">
        <v>4512</v>
      </c>
      <c r="AA313" s="24" t="str">
        <f>IF(ISBLANK(E313),"","Surveyed "&amp;E313)  &amp; IF(ISBLANK(C313),"", " by " &amp;TRIM(D313)) &amp; IF(ISBLANK(E313),"","; ") &amp; IF(ISBLANK(K313),"","Patented in " &amp; K313)  &amp; IF(ISBLANK(H313),"", " by " &amp; TRIM(I313)) &amp; IF(ISBLANK(Q313),"",IF(Q313=0,""," for " &amp; Q313 &amp; " acres")) &amp; IF(ISBLANK(S313),""," repatented as " &amp; S313) &amp; IF(ISBLANK(R313),"", "; " &amp; R313) &amp; IF(ISBLANK(X313),"", ".  " &amp; X313&amp;".")</f>
        <v>Surveyed 10/6/1762 by Joshua Griffith; Patented in Sep 1764 by Samuel Musgrove for 480 acres; Resurvey of Hammond's Delight with vacancies</v>
      </c>
      <c r="AB313" s="52" t="str">
        <f>IF(IFERROR(FIND("-",A313),0)=0,SUBSTITUTE(A313,"'",""),SUBSTITUTE(LEFT(A313,FIND("-",A313)-2),"'",""))</f>
        <v>GOOD WILL TO HIS LORDSHIP</v>
      </c>
      <c r="AC313" s="55" t="str">
        <f>SUBSTITUTE(A313,"'","")</f>
        <v>GOOD WILL TO HIS LORDSHIP</v>
      </c>
      <c r="AD313" s="52" t="str">
        <f>IFERROR(VLOOKUP(A313,MapGrantsTbl[], 5, FALSE),"")</f>
        <v>1762</v>
      </c>
      <c r="AE313" s="52" t="str">
        <f>IF(L313=AD313,"Y", IF(LEFT(AD313,1)&lt;&gt;"1","","N"))</f>
        <v>N</v>
      </c>
      <c r="AF313" s="52" t="str">
        <f>IFERROR(VLOOKUP(A313,MapGrantsTbl[], 3, FALSE),"")</f>
        <v>Surveyed 10/6/1762 by Joshua Griffith; Patented in Sep 1764 by Samuel Musgrove for 480 acres; Resurvey of Hammond's Delight with vacancies</v>
      </c>
      <c r="AG313" s="52" t="str">
        <f>IF(AA313=AF313,"Y", IF(LEN(LEFT(AF313,4))&lt;&gt;4,"","N"))</f>
        <v>Y</v>
      </c>
      <c r="AH313" s="52" t="s">
        <v>51</v>
      </c>
      <c r="AI313" s="52" t="s">
        <v>7858</v>
      </c>
      <c r="AJ313" s="71"/>
      <c r="AK313" s="71"/>
      <c r="AL313" s="71"/>
      <c r="AM313" s="71">
        <f>IFERROR(VLOOKUP(A313,Platted[],2,FALSE),"")</f>
        <v>149</v>
      </c>
      <c r="AN313" s="52"/>
      <c r="AO313" s="52"/>
      <c r="AP313" s="52"/>
      <c r="AQ313" s="52" t="str">
        <f>IFERROR(VLOOKUP(A313,MapGrantsTbl[], 5, FALSE),"")</f>
        <v>1762</v>
      </c>
      <c r="AR313" s="52" t="str">
        <f>IF(L313=AQ313,"Y", IF(LEN(LEFT(AQ313,4))&lt;&gt;4,"","N"))</f>
        <v>N</v>
      </c>
      <c r="AS313" s="52" t="str">
        <f>IFERROR(VLOOKUP(A313,MapGrantsTbl[],3, FALSE),"")</f>
        <v>Surveyed 10/6/1762 by Joshua Griffith; Patented in Sep 1764 by Samuel Musgrove for 480 acres; Resurvey of Hammond's Delight with vacancies</v>
      </c>
      <c r="AT313" s="52" t="str">
        <f>IF(AA313=AS313,"Y", IF(LEN(LEFT(AS313,4))&lt;&gt;4,"","N"))</f>
        <v>Y</v>
      </c>
      <c r="AU313" s="52" t="str">
        <f>IFERROR(VLOOKUP(A313,MapGrantsTbl[],5, FALSE),"")</f>
        <v>1762</v>
      </c>
      <c r="AV313" s="52" t="str">
        <f>IF(L313=AU313,"Y", IF(LEN(LEFT(AU313,4))&lt;&gt;4,"","N"))</f>
        <v>N</v>
      </c>
    </row>
    <row r="314" spans="1:48" ht="72" x14ac:dyDescent="0.55000000000000004">
      <c r="A314" s="43" t="s">
        <v>3868</v>
      </c>
      <c r="B314" s="8" t="str">
        <f>IFERROR(VLOOKUP(A314,MapGrantsTbl[Short Name], 1, FALSE),IFERROR(VLOOKUP(A314,MapGrantsTbl[Other Map Grant Name],1,FALSE),""))</f>
        <v>GOOSE NECK</v>
      </c>
      <c r="C314" s="8" t="s">
        <v>4916</v>
      </c>
      <c r="D314" s="8" t="str">
        <f>IF(ISBLANK(C314),"",IFERROR(RIGHT(C314,LEN(C314)-FIND(",",C314)) &amp; " " &amp; LEFT(C314,1) &amp; LOWER(MID(C314,2, FIND(",",C314)-2)),""))</f>
        <v xml:space="preserve"> William Cromwell</v>
      </c>
      <c r="E314" s="85" t="s">
        <v>11290</v>
      </c>
      <c r="F314" s="85" t="str">
        <f>RIGHT(E314,4)</f>
        <v>1744</v>
      </c>
      <c r="G314" s="85" t="str">
        <f>IF(ISBLANK(E314),"",F314&amp;"-"&amp;RIGHT("00" &amp; SUBSTITUTE(LEFT(E314,2),"/",""),2))</f>
        <v>1744-01</v>
      </c>
      <c r="H314" s="8" t="s">
        <v>3618</v>
      </c>
      <c r="I314" s="8" t="str">
        <f>IFERROR(RIGHT(H314,LEN(H314)-FIND(",",H314)) &amp; " " &amp; LEFT(H314,1) &amp; LOWER(MID(H314,2, FIND(",",H314)-2)),"")</f>
        <v xml:space="preserve"> Benjamin  Lawrence</v>
      </c>
      <c r="J314" s="8" t="str">
        <f>H314</f>
        <v xml:space="preserve">LAWRENCE, Benjamin </v>
      </c>
      <c r="K314" s="8" t="s">
        <v>3771</v>
      </c>
      <c r="L314" s="8" t="str">
        <f>RIGHT(K314,4)</f>
        <v>1744</v>
      </c>
      <c r="M314" s="146" t="str">
        <f>IF(ISBLANK(K314),"",L314&amp;"-"&amp;
IF(LEFT(K314,3)="Feb","02",
IF(LEFT(K314,3)="Mar","03",
IF(LEFT(K314,3)="Apr","04",
IF(LEFT(K314,3)="May","05",
IF(LEFT(K314,3)="Jun","06",
IF(LEFT(K314,3)="Jul","07",
IF(LEFT(K314,3)="Aug","08",
IF(LEFT(K314,3)="Sep","09",
IF(LEFT(K314,3)="Oct","10",
IF(LEFT(K314,3)="Nov","11",
IF(LEFT(K314,3)="Dec","12","01"))))))))))))</f>
        <v>1744-01</v>
      </c>
      <c r="N314" s="34" t="s">
        <v>3961</v>
      </c>
      <c r="O314" s="8" t="s">
        <v>3959</v>
      </c>
      <c r="P314" s="8" t="s">
        <v>136</v>
      </c>
      <c r="Q314" s="8">
        <v>100</v>
      </c>
      <c r="R314" s="6" t="s">
        <v>5176</v>
      </c>
      <c r="S314" s="8" t="s">
        <v>6861</v>
      </c>
      <c r="T314" s="8" t="str">
        <f>V314</f>
        <v>Goose Neck</v>
      </c>
      <c r="U314" s="8"/>
      <c r="V314" s="35" t="s">
        <v>4237</v>
      </c>
      <c r="W314" s="35" t="s">
        <v>11291</v>
      </c>
      <c r="X314" s="34"/>
      <c r="Y314" s="18" t="str">
        <f>IFERROR(LEFT(J314, FIND(",",J314)-1),"")</f>
        <v>LAWRENCE</v>
      </c>
      <c r="Z314" s="24" t="s">
        <v>4513</v>
      </c>
      <c r="AA314" s="24" t="str">
        <f>IF(ISBLANK(E314),"","Surveyed "&amp;E314)  &amp; IF(ISBLANK(C314),"", " by " &amp;TRIM(D314)) &amp; IF(ISBLANK(E314),"","; ") &amp; IF(ISBLANK(K314),"","Patented in " &amp; K314)  &amp; IF(ISBLANK(H314),"", " by " &amp; TRIM(I314)) &amp; IF(ISBLANK(Q314),"",IF(Q314=0,""," for " &amp; Q314 &amp; " acres")) &amp; IF(ISBLANK(S314),""," repatented as " &amp; S314) &amp; IF(ISBLANK(R314),"", "; " &amp; R314) &amp; IF(ISBLANK(X314),"", ".  " &amp; X314&amp;".")</f>
        <v>Surveyed 1/2/1744 by William Cromwell; Patented in Jan 1744 by Benjamin Lawrence for 100 acres repatented as Benjamin's Addition; "partly between two tracts of land one called Dorseys Grove the other called Ovenwood Thicketts"</v>
      </c>
      <c r="AB314" s="52" t="str">
        <f>IF(IFERROR(FIND("-",A314),0)=0,SUBSTITUTE(A314,"'",""),SUBSTITUTE(LEFT(A314,FIND("-",A314)-2),"'",""))</f>
        <v>GOOSE NECK</v>
      </c>
      <c r="AC314" s="55" t="str">
        <f>SUBSTITUTE(A314,"'","")</f>
        <v>GOOSE NECK</v>
      </c>
      <c r="AD314" s="52" t="str">
        <f>IFERROR(VLOOKUP(A314,MapGrantsTbl[], 5, FALSE),"")</f>
        <v>1744</v>
      </c>
      <c r="AE314" s="52" t="str">
        <f>IF(L314=AD314,"Y", IF(LEFT(AD314,1)&lt;&gt;"1","","N"))</f>
        <v>Y</v>
      </c>
      <c r="AF314" s="52" t="str">
        <f>IFERROR(VLOOKUP(A314,MapGrantsTbl[], 3, FALSE),"")</f>
        <v>Surveyed 1/2/1744 by William Cromwell; Patented in Jan 1744 by Benjamin Lawrence for 100 acres repatented as Benjamin's Addition; "partly between two tracts of land one called Dorseys Grove the other called Ovenwood Thicketts"</v>
      </c>
      <c r="AG314" s="52" t="str">
        <f>IF(AA314=AF314,"Y", IF(LEN(LEFT(AF314,4))&lt;&gt;4,"","N"))</f>
        <v>Y</v>
      </c>
      <c r="AH314" s="52" t="s">
        <v>396</v>
      </c>
      <c r="AI314" s="52" t="s">
        <v>9154</v>
      </c>
      <c r="AJ314" s="52" t="s">
        <v>11687</v>
      </c>
      <c r="AK314" s="52" t="s">
        <v>11688</v>
      </c>
      <c r="AL314" s="71">
        <v>-5</v>
      </c>
      <c r="AM314" s="71">
        <f>IFERROR(VLOOKUP(A314,Platted[],2,FALSE),"")</f>
        <v>445</v>
      </c>
      <c r="AN314" s="52"/>
      <c r="AO314" s="52"/>
      <c r="AP314" s="52"/>
      <c r="AQ314" s="52" t="str">
        <f>IFERROR(VLOOKUP(A314,MapGrantsTbl[], 5, FALSE),"")</f>
        <v>1744</v>
      </c>
      <c r="AR314" s="52" t="str">
        <f>IF(L314=AQ314,"Y", IF(LEN(LEFT(AQ314,4))&lt;&gt;4,"","N"))</f>
        <v>Y</v>
      </c>
      <c r="AS314" s="52" t="str">
        <f>IFERROR(VLOOKUP(A314,MapGrantsTbl[],3, FALSE),"")</f>
        <v>Surveyed 1/2/1744 by William Cromwell; Patented in Jan 1744 by Benjamin Lawrence for 100 acres repatented as Benjamin's Addition; "partly between two tracts of land one called Dorseys Grove the other called Ovenwood Thicketts"</v>
      </c>
      <c r="AT314" s="52" t="str">
        <f>IF(AA314=AS314,"Y", IF(LEN(LEFT(AS314,4))&lt;&gt;4,"","N"))</f>
        <v>Y</v>
      </c>
      <c r="AU314" s="52" t="str">
        <f>IFERROR(VLOOKUP(A314,MapGrantsTbl[],5, FALSE),"")</f>
        <v>1744</v>
      </c>
      <c r="AV314" s="52" t="str">
        <f>IF(L314=AU314,"Y", IF(LEN(LEFT(AU314,4))&lt;&gt;4,"","N"))</f>
        <v>Y</v>
      </c>
    </row>
    <row r="315" spans="1:48" ht="57.6" x14ac:dyDescent="0.55000000000000004">
      <c r="A315" s="43" t="s">
        <v>8572</v>
      </c>
      <c r="B315" s="8" t="str">
        <f>IFERROR(VLOOKUP(A315,MapGrantsTbl[Short Name], 1, FALSE),IFERROR(VLOOKUP(A315,MapGrantsTbl[Other Map Grant Name],1,FALSE),""))</f>
        <v>GOSNELLS CHANCE</v>
      </c>
      <c r="C315" s="8" t="s">
        <v>5622</v>
      </c>
      <c r="D315" s="8" t="str">
        <f>IF(ISBLANK(C315),"",IFERROR(RIGHT(C315,LEN(C315)-FIND(",",C315)) &amp; " " &amp; LEFT(C315,1) &amp; LOWER(MID(C315,2, FIND(",",C315)-2)),""))</f>
        <v xml:space="preserve"> John Dorsey</v>
      </c>
      <c r="E315" s="85" t="s">
        <v>9841</v>
      </c>
      <c r="F315" s="85" t="str">
        <f>RIGHT(E315,4)</f>
        <v>1721</v>
      </c>
      <c r="G315" s="85" t="str">
        <f>IF(ISBLANK(E315),"",F315&amp;"-"&amp;RIGHT("00" &amp; SUBSTITUTE(LEFT(E315,2),"/",""),2))</f>
        <v>1721-02</v>
      </c>
      <c r="H315" s="8" t="s">
        <v>5966</v>
      </c>
      <c r="I315" s="8" t="str">
        <f>IFERROR(RIGHT(H315,LEN(H315)-FIND(",",H315)) &amp; " " &amp; LEFT(H315,1) &amp; LOWER(MID(H315,2, FIND(",",H315)-2)),"")</f>
        <v xml:space="preserve"> James Gosnell</v>
      </c>
      <c r="J315" s="8" t="str">
        <f>H315</f>
        <v>GOSNELL, James</v>
      </c>
      <c r="K315" s="8" t="s">
        <v>5964</v>
      </c>
      <c r="L315" s="8" t="str">
        <f>RIGHT(K315,4)</f>
        <v>1721</v>
      </c>
      <c r="M315" s="146" t="str">
        <f>IF(ISBLANK(K315),"",L315&amp;"-"&amp;
IF(LEFT(K315,3)="Feb","02",
IF(LEFT(K315,3)="Mar","03",
IF(LEFT(K315,3)="Apr","04",
IF(LEFT(K315,3)="May","05",
IF(LEFT(K315,3)="Jun","06",
IF(LEFT(K315,3)="Jul","07",
IF(LEFT(K315,3)="Aug","08",
IF(LEFT(K315,3)="Sep","09",
IF(LEFT(K315,3)="Oct","10",
IF(LEFT(K315,3)="Nov","11",
IF(LEFT(K315,3)="Dec","12","01"))))))))))))</f>
        <v>1721-02</v>
      </c>
      <c r="N315" s="34" t="s">
        <v>5668</v>
      </c>
      <c r="O315" s="8" t="s">
        <v>3959</v>
      </c>
      <c r="P315" s="8" t="s">
        <v>136</v>
      </c>
      <c r="Q315" s="8">
        <v>150</v>
      </c>
      <c r="R315" s="6" t="s">
        <v>5970</v>
      </c>
      <c r="S315" s="8"/>
      <c r="T315" s="8" t="str">
        <f>V315</f>
        <v>Gosnells Chance</v>
      </c>
      <c r="U315" s="8"/>
      <c r="V315" s="35" t="s">
        <v>8948</v>
      </c>
      <c r="W315" s="35" t="s">
        <v>9842</v>
      </c>
      <c r="X315" s="34"/>
      <c r="Y315" s="18" t="str">
        <f>IFERROR(LEFT(J315, FIND(",",J315)-1),"")</f>
        <v>GOSNELL</v>
      </c>
      <c r="Z315" s="24" t="s">
        <v>5967</v>
      </c>
      <c r="AA315" s="24" t="str">
        <f>IF(ISBLANK(E315),"","Surveyed "&amp;E315)  &amp; IF(ISBLANK(C315),"", " by " &amp;TRIM(D315)) &amp; IF(ISBLANK(E315),"","; ") &amp; IF(ISBLANK(K315),"","Patented in " &amp; K315)  &amp; IF(ISBLANK(H315),"", " by " &amp; TRIM(I315)) &amp; IF(ISBLANK(Q315),"",IF(Q315=0,""," for " &amp; Q315 &amp; " acres")) &amp; IF(ISBLANK(S315),""," repatented as " &amp; S315) &amp; IF(ISBLANK(R315),"", "; " &amp; R315) &amp; IF(ISBLANK(X315),"", ".  " &amp; X315&amp;".")</f>
        <v>Surveyed 2/11/1721 by John Dorsey; Patented in Feb 1721 by James Gosnell for 150 acres; in Baltimore County "on the south side of the main falls of Patapsco River" starting "near the head of a branch called Cranberry Branch"</v>
      </c>
      <c r="AB315" s="52" t="str">
        <f>IF(IFERROR(FIND("-",A315),0)=0,SUBSTITUTE(A315,"'",""),SUBSTITUTE(LEFT(A315,FIND("-",A315)-2),"'",""))</f>
        <v>GOSNELLS CHANCE</v>
      </c>
      <c r="AC315" s="55" t="str">
        <f>SUBSTITUTE(A315,"'","")</f>
        <v>GOSNELLS CHANCE</v>
      </c>
      <c r="AD315" s="52" t="str">
        <f>IFERROR(VLOOKUP(A315,MapGrantsTbl[], 5, FALSE),"")</f>
        <v>1721</v>
      </c>
      <c r="AE315" s="52" t="str">
        <f>IF(L315=AD315,"Y", IF(LEFT(AD315,1)&lt;&gt;"1","","N"))</f>
        <v>Y</v>
      </c>
      <c r="AF315" s="52" t="str">
        <f>IFERROR(VLOOKUP(A315,MapGrantsTbl[], 3, FALSE),"")</f>
        <v>Surveyed 2/11/1721 by John Dorsey; Patented in Feb 1721 by James Gosnell for 150 acres; in Baltimore County "on the south side of the main falls of Patapsco River" starting "near the head of a branch called Cranberry Branch"</v>
      </c>
      <c r="AG315" s="52" t="str">
        <f>IF(AA315=AF315,"Y", IF(LEN(LEFT(AF315,4))&lt;&gt;4,"","N"))</f>
        <v>Y</v>
      </c>
      <c r="AH315" s="52" t="s">
        <v>11989</v>
      </c>
      <c r="AI315" s="52"/>
      <c r="AJ315" s="71"/>
      <c r="AK315" s="71"/>
      <c r="AL315" s="71">
        <v>-8</v>
      </c>
      <c r="AM315" s="71">
        <f>IFERROR(VLOOKUP(A315,Platted[],2,FALSE),"")</f>
        <v>358</v>
      </c>
      <c r="AN315" s="52"/>
      <c r="AO315" s="52"/>
      <c r="AP315" s="52"/>
      <c r="AQ315" s="52" t="str">
        <f>IFERROR(VLOOKUP(A315,MapGrantsTbl[], 5, FALSE),"")</f>
        <v>1721</v>
      </c>
      <c r="AR315" s="52" t="str">
        <f>IF(L315=AQ315,"Y", IF(LEN(LEFT(AQ315,4))&lt;&gt;4,"","N"))</f>
        <v>Y</v>
      </c>
      <c r="AS315" s="52" t="str">
        <f>IFERROR(VLOOKUP(A315,MapGrantsTbl[],3, FALSE),"")</f>
        <v>Surveyed 2/11/1721 by John Dorsey; Patented in Feb 1721 by James Gosnell for 150 acres; in Baltimore County "on the south side of the main falls of Patapsco River" starting "near the head of a branch called Cranberry Branch"</v>
      </c>
      <c r="AT315" s="52" t="str">
        <f>IF(AA315=AS315,"Y", IF(LEN(LEFT(AS315,4))&lt;&gt;4,"","N"))</f>
        <v>Y</v>
      </c>
      <c r="AU315" s="52" t="str">
        <f>IFERROR(VLOOKUP(A315,MapGrantsTbl[],5, FALSE),"")</f>
        <v>1721</v>
      </c>
      <c r="AV315" s="52" t="str">
        <f>IF(L315=AU315,"Y", IF(LEN(LEFT(AU315,4))&lt;&gt;4,"","N"))</f>
        <v>Y</v>
      </c>
    </row>
    <row r="316" spans="1:48" ht="57.6" x14ac:dyDescent="0.55000000000000004">
      <c r="A316" s="43" t="s">
        <v>5386</v>
      </c>
      <c r="B316" s="10" t="str">
        <f>IFERROR(VLOOKUP(A316,MapGrantsTbl[Short Name], 1, FALSE),IFERROR(VLOOKUP(A316,MapGrantsTbl[Other Map Grant Name],1,FALSE),""))</f>
        <v/>
      </c>
      <c r="C316" s="10"/>
      <c r="D316" s="10" t="str">
        <f>IF(ISBLANK(C316),"",IFERROR(RIGHT(C316,LEN(C316)-FIND(",",C316)) &amp; " " &amp; LEFT(C316,1) &amp; LOWER(MID(C316,2, FIND(",",C316)-2)),""))</f>
        <v/>
      </c>
      <c r="E316" s="85"/>
      <c r="F316" s="86" t="str">
        <f>RIGHT(E316,4)</f>
        <v/>
      </c>
      <c r="G316" s="86" t="str">
        <f>IF(ISBLANK(E316),"",F316&amp;"-"&amp;RIGHT("00" &amp; SUBSTITUTE(LEFT(E316,2),"/",""),2))</f>
        <v/>
      </c>
      <c r="H316" s="10" t="s">
        <v>5387</v>
      </c>
      <c r="I316" s="10" t="str">
        <f>IFERROR(RIGHT(H316,LEN(H316)-FIND(",",H316)) &amp; " " &amp; LEFT(H316,1) &amp; LOWER(MID(H316,2, FIND(",",H316)-2)),"")</f>
        <v xml:space="preserve"> William Goznell</v>
      </c>
      <c r="J316" s="15" t="str">
        <f>H316</f>
        <v>GOZNELL, William</v>
      </c>
      <c r="K316" s="10" t="s">
        <v>5388</v>
      </c>
      <c r="L316" s="15" t="str">
        <f>RIGHT(K316,4)</f>
        <v>1694</v>
      </c>
      <c r="M316" s="147" t="str">
        <f>IF(ISBLANK(K316),"",L316&amp;"-"&amp;
IF(LEFT(K316,3)="Feb","02",
IF(LEFT(K316,3)="Mar","03",
IF(LEFT(K316,3)="Apr","04",
IF(LEFT(K316,3)="May","05",
IF(LEFT(K316,3)="Jun","06",
IF(LEFT(K316,3)="Jul","07",
IF(LEFT(K316,3)="Aug","08",
IF(LEFT(K316,3)="Sep","09",
IF(LEFT(K316,3)="Oct","10",
IF(LEFT(K316,3)="Nov","11",
IF(LEFT(K316,3)="Dec","12","01"))))))))))))</f>
        <v>1694-03</v>
      </c>
      <c r="N316" s="34" t="s">
        <v>3961</v>
      </c>
      <c r="O316" s="8" t="s">
        <v>3961</v>
      </c>
      <c r="P316" s="10" t="s">
        <v>136</v>
      </c>
      <c r="Q316" s="8">
        <v>250</v>
      </c>
      <c r="R316" s="8" t="s">
        <v>11215</v>
      </c>
      <c r="S316" s="26" t="s">
        <v>5385</v>
      </c>
      <c r="T316" s="8" t="s">
        <v>6304</v>
      </c>
      <c r="U316" s="26"/>
      <c r="V316" s="35" t="s">
        <v>5385</v>
      </c>
      <c r="W316" s="35" t="s">
        <v>11214</v>
      </c>
      <c r="X316" s="34"/>
      <c r="Y316" s="25" t="str">
        <f>IFERROR(LEFT(J316, FIND(",",J316)-1),"")</f>
        <v>GOZNELL</v>
      </c>
      <c r="Z316" s="25"/>
      <c r="AA316" s="24" t="str">
        <f>IF(ISBLANK(E316),"","Surveyed "&amp;E316)  &amp; IF(ISBLANK(C316),"", " by " &amp;TRIM(D316)) &amp; IF(ISBLANK(E316),"","; ") &amp; IF(ISBLANK(K316),"","Patented in " &amp; K316)  &amp; IF(ISBLANK(H316),"", " by " &amp; TRIM(I316)) &amp; IF(ISBLANK(Q316),"",IF(Q316=0,""," for " &amp; Q316 &amp; " acres")) &amp; IF(ISBLANK(S316),""," repatented as " &amp; S316) &amp; IF(ISBLANK(R316),"", "; " &amp; R316) &amp; IF(ISBLANK(X316),"", ".  " &amp; X316&amp;".")</f>
        <v>Patented in Mar 1694 by William Goznell for 250 acres repatented as Addition To Goznells Chance In Two Portions; 264 acres later resurveyed near Curtis Creek, original survey included in resurvey</v>
      </c>
      <c r="AB316" s="52" t="str">
        <f>IF(IFERROR(FIND("-",A316),0)=0,SUBSTITUTE(A316,"'",""),SUBSTITUTE(LEFT(A316,FIND("-",A316)-2),"'",""))</f>
        <v>GOZNELLS CHANCE</v>
      </c>
      <c r="AC316" s="55" t="str">
        <f>SUBSTITUTE(A316,"'","")</f>
        <v>GOZNELLS CHANCE</v>
      </c>
      <c r="AD316" s="52" t="str">
        <f>IFERROR(VLOOKUP(A316,MapGrantsTbl[], 5, FALSE),"")</f>
        <v/>
      </c>
      <c r="AE316" s="52" t="str">
        <f>IF(L316=AD316,"Y", IF(LEFT(AD316,1)&lt;&gt;"1","","N"))</f>
        <v/>
      </c>
      <c r="AF316" s="52" t="str">
        <f>IFERROR(VLOOKUP(A316,MapGrantsTbl[], 3, FALSE),"")</f>
        <v/>
      </c>
      <c r="AG316" s="52" t="str">
        <f>IF(AA316=AF316,"Y", IF(LEN(LEFT(AF316,4))&lt;&gt;4,"","N"))</f>
        <v/>
      </c>
      <c r="AH316" s="52"/>
      <c r="AI316" s="52"/>
      <c r="AJ316" s="71"/>
      <c r="AK316" s="71"/>
      <c r="AL316" s="71"/>
      <c r="AM316" s="71" t="str">
        <f>IFERROR(VLOOKUP(A316,Platted[],2,FALSE),"")</f>
        <v/>
      </c>
      <c r="AN316" s="52"/>
      <c r="AO316" s="52"/>
      <c r="AP316" s="52"/>
      <c r="AQ316" s="52" t="str">
        <f>IFERROR(VLOOKUP(A316,MapGrantsTbl[], 5, FALSE),"")</f>
        <v/>
      </c>
      <c r="AR316" s="52" t="str">
        <f>IF(L316=AQ316,"Y", IF(LEN(LEFT(AQ316,4))&lt;&gt;4,"","N"))</f>
        <v/>
      </c>
      <c r="AS316" s="52" t="str">
        <f>IFERROR(VLOOKUP(A316,MapGrantsTbl[],3, FALSE),"")</f>
        <v/>
      </c>
      <c r="AT316" s="52" t="str">
        <f>IF(AA316=AS316,"Y", IF(LEN(LEFT(AS316,4))&lt;&gt;4,"","N"))</f>
        <v/>
      </c>
      <c r="AU316" s="52" t="str">
        <f>IFERROR(VLOOKUP(A316,MapGrantsTbl[],5, FALSE),"")</f>
        <v/>
      </c>
      <c r="AV316" s="52" t="str">
        <f>IF(L316=AU316,"Y", IF(LEN(LEFT(AU316,4))&lt;&gt;4,"","N"))</f>
        <v/>
      </c>
    </row>
    <row r="317" spans="1:48" ht="72" x14ac:dyDescent="0.55000000000000004">
      <c r="A317" s="43" t="s">
        <v>8573</v>
      </c>
      <c r="B317" s="8" t="str">
        <f>IFERROR(VLOOKUP(A317,MapGrantsTbl[Short Name], 1, FALSE),IFERROR(VLOOKUP(A317,MapGrantsTbl[Other Map Grant Name],1,FALSE),""))</f>
        <v>GRAYS BOWER</v>
      </c>
      <c r="C317" s="8" t="s">
        <v>5622</v>
      </c>
      <c r="D317" s="8" t="str">
        <f>IF(ISBLANK(C317),"",IFERROR(RIGHT(C317,LEN(C317)-FIND(",",C317)) &amp; " " &amp; LEFT(C317,1) &amp; LOWER(MID(C317,2, FIND(",",C317)-2)),""))</f>
        <v xml:space="preserve"> John Dorsey</v>
      </c>
      <c r="E317" s="85" t="s">
        <v>9763</v>
      </c>
      <c r="F317" s="85" t="str">
        <f>RIGHT(E317,4)</f>
        <v>1718</v>
      </c>
      <c r="G317" s="85" t="str">
        <f>IF(ISBLANK(E317),"",F317&amp;"-"&amp;RIGHT("00" &amp; SUBSTITUTE(LEFT(E317,2),"/",""),2))</f>
        <v>1718-05</v>
      </c>
      <c r="H317" s="8" t="s">
        <v>3620</v>
      </c>
      <c r="I317" s="8" t="str">
        <f>IFERROR(RIGHT(H317,LEN(H317)-FIND(",",H317)) &amp; " " &amp; LEFT(H317,1) &amp; LOWER(MID(H317,2, FIND(",",H317)-2)),"")</f>
        <v xml:space="preserve"> Jane  Gray</v>
      </c>
      <c r="J317" s="8" t="str">
        <f>H317</f>
        <v xml:space="preserve">GRAY, Jane </v>
      </c>
      <c r="K317" s="8" t="s">
        <v>5393</v>
      </c>
      <c r="L317" s="8" t="str">
        <f>RIGHT(K317,4)</f>
        <v>1718</v>
      </c>
      <c r="M317" s="146" t="str">
        <f>IF(ISBLANK(K317),"",L317&amp;"-"&amp;
IF(LEFT(K317,3)="Feb","02",
IF(LEFT(K317,3)="Mar","03",
IF(LEFT(K317,3)="Apr","04",
IF(LEFT(K317,3)="May","05",
IF(LEFT(K317,3)="Jun","06",
IF(LEFT(K317,3)="Jul","07",
IF(LEFT(K317,3)="Aug","08",
IF(LEFT(K317,3)="Sep","09",
IF(LEFT(K317,3)="Oct","10",
IF(LEFT(K317,3)="Nov","11",
IF(LEFT(K317,3)="Dec","12","01"))))))))))))</f>
        <v>1718-08</v>
      </c>
      <c r="N317" s="34" t="s">
        <v>5668</v>
      </c>
      <c r="O317" s="8" t="s">
        <v>3959</v>
      </c>
      <c r="P317" s="8" t="s">
        <v>136</v>
      </c>
      <c r="Q317" s="8">
        <v>100</v>
      </c>
      <c r="R317" s="8" t="s">
        <v>5856</v>
      </c>
      <c r="S317" s="34" t="s">
        <v>5484</v>
      </c>
      <c r="T317" s="34" t="str">
        <f>V317</f>
        <v>Grays Bower</v>
      </c>
      <c r="U317" s="34" t="s">
        <v>5857</v>
      </c>
      <c r="V317" s="35" t="s">
        <v>7987</v>
      </c>
      <c r="W317" s="35" t="s">
        <v>9764</v>
      </c>
      <c r="X317" s="34"/>
      <c r="Y317" s="18" t="str">
        <f>IFERROR(LEFT(J317, FIND(",",J317)-1),"")</f>
        <v>GRAY</v>
      </c>
      <c r="Z317" s="24" t="s">
        <v>4514</v>
      </c>
      <c r="AA317" s="24" t="str">
        <f>IF(ISBLANK(E317),"","Surveyed "&amp;E317)  &amp; IF(ISBLANK(C317),"", " by " &amp;TRIM(D317)) &amp; IF(ISBLANK(E317),"","; ") &amp; IF(ISBLANK(K317),"","Patented in " &amp; K317)  &amp; IF(ISBLANK(H317),"", " by " &amp; TRIM(I317)) &amp; IF(ISBLANK(Q317),"",IF(Q317=0,""," for " &amp; Q317 &amp; " acres")) &amp; IF(ISBLANK(S317),""," repatented as " &amp; S317) &amp; IF(ISBLANK(R317),"", "; " &amp; R317) &amp; IF(ISBLANK(X317),"", ".  " &amp; X317&amp;".")</f>
        <v>Surveyed 5/30/1718 by John Dorsey; Patented in Aug 1718 by Jane Gray for 100 acres repatented as Gray's Bower (Resurveyed); in Baltimore County "the south side the main falls of Patapsco" starting near "the mouth of a branch called Bucks Branch"</v>
      </c>
      <c r="AB317" s="52" t="str">
        <f>IF(IFERROR(FIND("-",A317),0)=0,SUBSTITUTE(A317,"'",""),SUBSTITUTE(LEFT(A317,FIND("-",A317)-2),"'",""))</f>
        <v>GRAYS BOWER</v>
      </c>
      <c r="AC317" s="55" t="str">
        <f>SUBSTITUTE(A317,"'","")</f>
        <v>GRAYS BOWER</v>
      </c>
      <c r="AD317" s="52" t="str">
        <f>IFERROR(VLOOKUP(A317,MapGrantsTbl[], 5, FALSE),"")</f>
        <v>1718</v>
      </c>
      <c r="AE317" s="52" t="str">
        <f>IF(L317=AD317,"Y", IF(LEFT(AD317,1)&lt;&gt;"1","","N"))</f>
        <v>Y</v>
      </c>
      <c r="AF317" s="52" t="str">
        <f>IFERROR(VLOOKUP(A317,MapGrantsTbl[], 3, FALSE),"")</f>
        <v>Surveyed 5/30/1718 by John Dorsey; Patented in Aug 1718 by Jane Gray for 100 acres repatented as Gray's Bower (Resurveyed); in Baltimore County "the south side the main falls of Patapsco" starting near "the mouth of a branch called Bucks Branch"</v>
      </c>
      <c r="AG317" s="52" t="str">
        <f>IF(AA317=AF317,"Y", IF(LEN(LEFT(AF317,4))&lt;&gt;4,"","N"))</f>
        <v>Y</v>
      </c>
      <c r="AH317" s="52" t="s">
        <v>11989</v>
      </c>
      <c r="AI317" s="52" t="s">
        <v>9780</v>
      </c>
      <c r="AJ317" s="52" t="s">
        <v>9781</v>
      </c>
      <c r="AK317" s="52"/>
      <c r="AL317" s="71">
        <v>-5</v>
      </c>
      <c r="AM317" s="71">
        <f>IFERROR(VLOOKUP(A317,Platted[],2,FALSE),"")</f>
        <v>454</v>
      </c>
      <c r="AN317" s="52"/>
      <c r="AO317" s="52"/>
      <c r="AP317" s="52"/>
      <c r="AQ317" s="52" t="str">
        <f>IFERROR(VLOOKUP(A317,MapGrantsTbl[], 5, FALSE),"")</f>
        <v>1718</v>
      </c>
      <c r="AR317" s="52" t="str">
        <f>IF(L317=AQ317,"Y", IF(LEN(LEFT(AQ317,4))&lt;&gt;4,"","N"))</f>
        <v>Y</v>
      </c>
      <c r="AS317" s="52" t="str">
        <f>IFERROR(VLOOKUP(A317,MapGrantsTbl[],3, FALSE),"")</f>
        <v>Surveyed 5/30/1718 by John Dorsey; Patented in Aug 1718 by Jane Gray for 100 acres repatented as Gray's Bower (Resurveyed); in Baltimore County "the south side the main falls of Patapsco" starting near "the mouth of a branch called Bucks Branch"</v>
      </c>
      <c r="AT317" s="52" t="str">
        <f>IF(AA317=AS317,"Y", IF(LEN(LEFT(AS317,4))&lt;&gt;4,"","N"))</f>
        <v>Y</v>
      </c>
      <c r="AU317" s="52" t="str">
        <f>IFERROR(VLOOKUP(A317,MapGrantsTbl[],5, FALSE),"")</f>
        <v>1718</v>
      </c>
      <c r="AV317" s="52" t="str">
        <f>IF(L317=AU317,"Y", IF(LEN(LEFT(AU317,4))&lt;&gt;4,"","N"))</f>
        <v>Y</v>
      </c>
    </row>
    <row r="318" spans="1:48" ht="43.2" x14ac:dyDescent="0.55000000000000004">
      <c r="A318" s="43" t="s">
        <v>9343</v>
      </c>
      <c r="B318" s="8" t="str">
        <f>IFERROR(VLOOKUP(A318,MapGrantsTbl[Short Name], 1, FALSE),IFERROR(VLOOKUP(A318,MapGrantsTbl[Other Map Grant Name],1,FALSE),""))</f>
        <v/>
      </c>
      <c r="C318" s="10" t="s">
        <v>4916</v>
      </c>
      <c r="D318" s="10" t="str">
        <f>IF(ISBLANK(C318),"",IFERROR(RIGHT(C318,LEN(C318)-FIND(",",C318)) &amp; " " &amp; LEFT(C318,1) &amp; LOWER(MID(C318,2, FIND(",",C318)-2)),""))</f>
        <v xml:space="preserve"> William Cromwell</v>
      </c>
      <c r="E318" s="85" t="s">
        <v>9765</v>
      </c>
      <c r="F318" s="85" t="str">
        <f>RIGHT(E318,4)</f>
        <v>1741</v>
      </c>
      <c r="G318" s="85" t="str">
        <f>IF(ISBLANK(E318),"",F318&amp;"-"&amp;RIGHT("00" &amp; SUBSTITUTE(LEFT(E318,2),"/",""),2))</f>
        <v>1741-09</v>
      </c>
      <c r="H318" s="10" t="s">
        <v>3558</v>
      </c>
      <c r="I318" s="10" t="str">
        <f>IFERROR(RIGHT(H318,LEN(H318)-FIND(",",H318)) &amp; " " &amp; LEFT(H318,1) &amp; LOWER(MID(H318,2, FIND(",",H318)-2)),"")</f>
        <v xml:space="preserve"> William  Cumming</v>
      </c>
      <c r="J318" s="15" t="str">
        <f>H318</f>
        <v xml:space="preserve">CUMMING, William </v>
      </c>
      <c r="K318" s="10" t="s">
        <v>4867</v>
      </c>
      <c r="L318" s="15" t="str">
        <f>RIGHT(K318,4)</f>
        <v>1743</v>
      </c>
      <c r="M318" s="147" t="str">
        <f>IF(ISBLANK(K318),"",L318&amp;"-"&amp;
IF(LEFT(K318,3)="Feb","02",
IF(LEFT(K318,3)="Mar","03",
IF(LEFT(K318,3)="Apr","04",
IF(LEFT(K318,3)="May","05",
IF(LEFT(K318,3)="Jun","06",
IF(LEFT(K318,3)="Jul","07",
IF(LEFT(K318,3)="Aug","08",
IF(LEFT(K318,3)="Sep","09",
IF(LEFT(K318,3)="Oct","10",
IF(LEFT(K318,3)="Nov","11",
IF(LEFT(K318,3)="Dec","12","01"))))))))))))</f>
        <v>1743-08</v>
      </c>
      <c r="N318" s="34" t="s">
        <v>3961</v>
      </c>
      <c r="O318" s="8" t="s">
        <v>3959</v>
      </c>
      <c r="P318" s="10" t="s">
        <v>3970</v>
      </c>
      <c r="Q318" s="8">
        <v>110</v>
      </c>
      <c r="R318" s="10" t="s">
        <v>5394</v>
      </c>
      <c r="S318" s="34" t="s">
        <v>1561</v>
      </c>
      <c r="T318" s="34" t="str">
        <f>V318</f>
        <v>Grays Bower - Resurveyed</v>
      </c>
      <c r="U318" s="26"/>
      <c r="V318" s="35" t="s">
        <v>9386</v>
      </c>
      <c r="W318" s="35" t="s">
        <v>9766</v>
      </c>
      <c r="X318" s="34"/>
      <c r="Y318" s="25" t="str">
        <f>IFERROR(LEFT(J318, FIND(",",J318)-1),"")</f>
        <v>CUMMING</v>
      </c>
      <c r="Z318" s="25"/>
      <c r="AA318" s="24" t="str">
        <f>IF(ISBLANK(E318),"","Surveyed "&amp;E318)  &amp; IF(ISBLANK(C318),"", " by " &amp;TRIM(D318)) &amp; IF(ISBLANK(E318),"","; ") &amp; IF(ISBLANK(K318),"","Patented in " &amp; K318)  &amp; IF(ISBLANK(H318),"", " by " &amp; TRIM(I318)) &amp; IF(ISBLANK(Q318),"",IF(Q318=0,""," for " &amp; Q318 &amp; " acres")) &amp; IF(ISBLANK(S318),""," repatented as " &amp; S318) &amp; IF(ISBLANK(R318),"", "; " &amp; R318) &amp; IF(ISBLANK(X318),"", ".  " &amp; X318&amp;".")</f>
        <v>Surveyed 9/4/1741 by William Cromwell; Patented in Aug 1743 by William Cumming for 110 acres repatented as Mount Hebron; Resurvey of tract of same name</v>
      </c>
      <c r="AB318" s="52" t="str">
        <f>IF(IFERROR(FIND("-",A318),0)=0,SUBSTITUTE(A318,"'",""),SUBSTITUTE(LEFT(A318,FIND("-",A318)-2),"'",""))</f>
        <v>GRAYS BOWER</v>
      </c>
      <c r="AC318" s="55" t="str">
        <f>SUBSTITUTE(A318,"'","")</f>
        <v>GRAYS BOWER - Resurveyed</v>
      </c>
      <c r="AD318" s="52" t="str">
        <f>IFERROR(VLOOKUP(A318,MapGrantsTbl[], 5, FALSE),"")</f>
        <v/>
      </c>
      <c r="AE318" s="52" t="str">
        <f>IF(L318=AD318,"Y", IF(LEFT(AD318,1)&lt;&gt;"1","","N"))</f>
        <v/>
      </c>
      <c r="AF318" s="52" t="str">
        <f>IFERROR(VLOOKUP(A318,MapGrantsTbl[], 3, FALSE),"")</f>
        <v/>
      </c>
      <c r="AG318" s="52" t="str">
        <f>IF(AA318=AF318,"Y", IF(LEN(LEFT(AF318,4))&lt;&gt;4,"","N"))</f>
        <v/>
      </c>
      <c r="AH318" s="52" t="s">
        <v>11989</v>
      </c>
      <c r="AI318" s="52" t="s">
        <v>9780</v>
      </c>
      <c r="AJ318" s="52" t="s">
        <v>9781</v>
      </c>
      <c r="AK318" s="52"/>
      <c r="AL318" s="71">
        <v>-5</v>
      </c>
      <c r="AM318" s="71">
        <f>IFERROR(VLOOKUP(A318,Platted[],2,FALSE),"")</f>
        <v>428</v>
      </c>
      <c r="AN318" s="52"/>
      <c r="AO318" s="52"/>
      <c r="AP318" s="52"/>
      <c r="AQ318" s="52" t="str">
        <f>IFERROR(VLOOKUP(A318,MapGrantsTbl[], 5, FALSE),"")</f>
        <v/>
      </c>
      <c r="AR318" s="52" t="str">
        <f>IF(L318=AQ318,"Y", IF(LEN(LEFT(AQ318,4))&lt;&gt;4,"","N"))</f>
        <v/>
      </c>
      <c r="AS318" s="52" t="str">
        <f>IFERROR(VLOOKUP(A318,MapGrantsTbl[],3, FALSE),"")</f>
        <v/>
      </c>
      <c r="AT318" s="52" t="str">
        <f>IF(AA318=AS318,"Y", IF(LEN(LEFT(AS318,4))&lt;&gt;4,"","N"))</f>
        <v/>
      </c>
      <c r="AU318" s="52" t="str">
        <f>IFERROR(VLOOKUP(A318,MapGrantsTbl[],5, FALSE),"")</f>
        <v/>
      </c>
      <c r="AV318" s="52" t="str">
        <f>IF(L318=AU318,"Y", IF(LEN(LEFT(AU318,4))&lt;&gt;4,"","N"))</f>
        <v/>
      </c>
    </row>
    <row r="319" spans="1:48" ht="72" x14ac:dyDescent="0.55000000000000004">
      <c r="A319" s="68" t="s">
        <v>7827</v>
      </c>
      <c r="B319" s="67" t="str">
        <f>IFERROR(VLOOKUP(A319,MapGrantsTbl[Short Name], 1, FALSE),IFERROR(VLOOKUP(A319,MapGrantsTbl[Other Map Grant Name],1,FALSE),""))</f>
        <v>GRAYS LOT</v>
      </c>
      <c r="C319" s="68" t="s">
        <v>7828</v>
      </c>
      <c r="D319" s="68" t="str">
        <f>IF(ISBLANK(C319),"",IFERROR(RIGHT(C319,LEN(C319)-FIND(",",C319)) &amp; " " &amp; LEFT(C319,1) &amp; LOWER(MID(C319,2, FIND(",",C319)-2)),""))</f>
        <v xml:space="preserve"> George Noble</v>
      </c>
      <c r="E319" s="85" t="s">
        <v>10071</v>
      </c>
      <c r="F319" s="85" t="str">
        <f>RIGHT(E319,4)</f>
        <v>1734</v>
      </c>
      <c r="G319" s="85" t="str">
        <f>IF(ISBLANK(E319),"",F319&amp;"-"&amp;RIGHT("00" &amp; SUBSTITUTE(LEFT(E319,2),"/",""),2))</f>
        <v>1734-07</v>
      </c>
      <c r="H319" s="68" t="s">
        <v>7829</v>
      </c>
      <c r="I319" s="68" t="str">
        <f>IFERROR(RIGHT(H319,LEN(H319)-FIND(",",H319)) &amp; " " &amp; LEFT(H319,1) &amp; LOWER(MID(H319,2, FIND(",",H319)-2)),"")</f>
        <v xml:space="preserve"> William Gray</v>
      </c>
      <c r="J319" s="67" t="str">
        <f>H319</f>
        <v>GRAY, William</v>
      </c>
      <c r="K319" s="68" t="s">
        <v>3758</v>
      </c>
      <c r="L319" s="67" t="str">
        <f>RIGHT(K319,4)</f>
        <v>1737</v>
      </c>
      <c r="M319" s="148" t="str">
        <f>IF(ISBLANK(K319),"",L319&amp;"-"&amp;
IF(LEFT(K319,3)="Feb","02",
IF(LEFT(K319,3)="Mar","03",
IF(LEFT(K319,3)="Apr","04",
IF(LEFT(K319,3)="May","05",
IF(LEFT(K319,3)="Jun","06",
IF(LEFT(K319,3)="Jul","07",
IF(LEFT(K319,3)="Aug","08",
IF(LEFT(K319,3)="Sep","09",
IF(LEFT(K319,3)="Oct","10",
IF(LEFT(K319,3)="Nov","11",
IF(LEFT(K319,3)="Dec","12","01"))))))))))))</f>
        <v>1737-11</v>
      </c>
      <c r="N319" s="34" t="s">
        <v>4060</v>
      </c>
      <c r="O319" s="68" t="s">
        <v>4060</v>
      </c>
      <c r="P319" s="68" t="s">
        <v>136</v>
      </c>
      <c r="Q319" s="68">
        <v>982</v>
      </c>
      <c r="R319" s="68" t="s">
        <v>7831</v>
      </c>
      <c r="S319" s="69"/>
      <c r="T319" s="70" t="str">
        <f>V319</f>
        <v>Grays Lot</v>
      </c>
      <c r="U319" s="69"/>
      <c r="V319" s="35" t="s">
        <v>7830</v>
      </c>
      <c r="W319" s="35" t="s">
        <v>9639</v>
      </c>
      <c r="X319" s="34"/>
      <c r="Y319" s="70" t="str">
        <f>IFERROR(LEFT(J319, FIND(",",J319)-1),"")</f>
        <v>GRAY</v>
      </c>
      <c r="Z319" s="70"/>
      <c r="AA319" s="70" t="str">
        <f>IF(ISBLANK(E319),"","Surveyed "&amp;E319)  &amp; IF(ISBLANK(C319),"", " by " &amp;TRIM(D319)) &amp; IF(ISBLANK(E319),"","; ") &amp; IF(ISBLANK(K319),"","Patented in " &amp; K319)  &amp; IF(ISBLANK(H319),"", " by " &amp; TRIM(I319)) &amp; IF(ISBLANK(Q319),"",IF(Q319=0,""," for " &amp; Q319 &amp; " acres")) &amp; IF(ISBLANK(S319),""," repatented as " &amp; S319) &amp; IF(ISBLANK(R319),"", "; " &amp; R319) &amp; IF(ISBLANK(X319),"", ".  " &amp; X319&amp;".")</f>
        <v>Surveyed 7/10/1734 by George Noble; Patented in Nov 1737 by William Gray for 982 acres; In Prince George's County beginning "by the side of a small branch that runs into Patuxent River commonly called Snowdens River and in a fork between that and a small river called Holley River"</v>
      </c>
      <c r="AB319" s="70" t="str">
        <f>IF(IFERROR(FIND("-",A319),0)=0,SUBSTITUTE(A319,"'",""),SUBSTITUTE(LEFT(A319,FIND("-",A319)-2),"'",""))</f>
        <v>GRAYS LOT</v>
      </c>
      <c r="AC319" s="70" t="str">
        <f>SUBSTITUTE(A319,"'","")</f>
        <v>GRAYS LOT</v>
      </c>
      <c r="AD319" s="70" t="str">
        <f>IFERROR(VLOOKUP(A319,MapGrantsTbl[], 5, FALSE),"")</f>
        <v>1734</v>
      </c>
      <c r="AE319" s="70" t="str">
        <f>IF(L319=AD319,"Y", IF(LEFT(AD319,1)&lt;&gt;"1","","N"))</f>
        <v>N</v>
      </c>
      <c r="AF319" s="70" t="str">
        <f>IFERROR(VLOOKUP(A319,MapGrantsTbl[], 3, FALSE),"")</f>
        <v>Surveyed 7/10/1734 by George Noble; Patented in Nov 1737 by William Gray for 982 acres; In Prince George's County beginning "by the side of a small branch that runs into Patuxent River commonly called Snowdens River and in a fork between that and a small river called Holley River"</v>
      </c>
      <c r="AG319" s="70" t="str">
        <f>IF(AA319=AF319,"Y", IF(LEN(LEFT(AF319,4))&lt;&gt;4,"","N"))</f>
        <v>Y</v>
      </c>
      <c r="AH319" s="70"/>
      <c r="AI319" s="70"/>
      <c r="AJ319" s="70"/>
      <c r="AK319" s="70"/>
      <c r="AL319" s="71">
        <v>0</v>
      </c>
      <c r="AM319" s="71">
        <f>IFERROR(VLOOKUP(A319,Platted[],2,FALSE),"")</f>
        <v>564</v>
      </c>
      <c r="AN319" s="52"/>
      <c r="AO319" s="52"/>
      <c r="AP319" s="52"/>
      <c r="AQ319" s="52" t="str">
        <f>IFERROR(VLOOKUP(A319,MapGrantsTbl[], 5, FALSE),"")</f>
        <v>1734</v>
      </c>
      <c r="AR319" s="52" t="str">
        <f>IF(L319=AQ319,"Y", IF(LEN(LEFT(AQ319,4))&lt;&gt;4,"","N"))</f>
        <v>N</v>
      </c>
      <c r="AS319" s="52" t="str">
        <f>IFERROR(VLOOKUP(A319,MapGrantsTbl[],3, FALSE),"")</f>
        <v>Surveyed 7/10/1734 by George Noble; Patented in Nov 1737 by William Gray for 982 acres; In Prince George's County beginning "by the side of a small branch that runs into Patuxent River commonly called Snowdens River and in a fork between that and a small river called Holley River"</v>
      </c>
      <c r="AT319" s="52" t="str">
        <f>IF(AA319=AS319,"Y", IF(LEN(LEFT(AS319,4))&lt;&gt;4,"","N"))</f>
        <v>Y</v>
      </c>
      <c r="AU319" s="52" t="str">
        <f>IFERROR(VLOOKUP(A319,MapGrantsTbl[],5, FALSE),"")</f>
        <v>1734</v>
      </c>
      <c r="AV319" s="52" t="str">
        <f>IF(L319=AU319,"Y", IF(LEN(LEFT(AU319,4))&lt;&gt;4,"","N"))</f>
        <v>N</v>
      </c>
    </row>
    <row r="320" spans="1:48" ht="86.4" x14ac:dyDescent="0.55000000000000004">
      <c r="A320" s="43" t="s">
        <v>3869</v>
      </c>
      <c r="B320" s="6" t="str">
        <f>IFERROR(VLOOKUP(A320,MapGrantsTbl[Short Name], 1, FALSE),IFERROR(VLOOKUP(A320,MapGrantsTbl[Other Map Grant Name],1,FALSE),""))</f>
        <v>GRECIAN SIEGE</v>
      </c>
      <c r="C320" s="6" t="s">
        <v>4919</v>
      </c>
      <c r="D320" s="8" t="str">
        <f>IF(ISBLANK(C320),"",IFERROR(RIGHT(C320,LEN(C320)-FIND(",",C320)) &amp; " " &amp; LEFT(C320,1) &amp; LOWER(MID(C320,2, FIND(",",C320)-2)),""))</f>
        <v xml:space="preserve"> Richard Shipley</v>
      </c>
      <c r="E320" s="85" t="s">
        <v>4622</v>
      </c>
      <c r="F320" s="81" t="str">
        <f>RIGHT(E320,4)</f>
        <v>1754</v>
      </c>
      <c r="G320" s="81" t="str">
        <f>IF(ISBLANK(E320),"",F320&amp;"-"&amp;RIGHT("00" &amp; SUBSTITUTE(LEFT(E320,2),"/",""),2))</f>
        <v>1754-11</v>
      </c>
      <c r="H320" s="6" t="s">
        <v>5174</v>
      </c>
      <c r="I320" s="6" t="str">
        <f>IFERROR(RIGHT(H320,LEN(H320)-FIND(",",H320)) &amp; " " &amp; LEFT(H320,1) &amp; LOWER(MID(H320,2, FIND(",",H320)-2)),"")</f>
        <v xml:space="preserve"> Joshua Shipley</v>
      </c>
      <c r="J320" s="31" t="str">
        <f>H320</f>
        <v>SHIPLEY, Joshua</v>
      </c>
      <c r="K320" s="6" t="s">
        <v>3737</v>
      </c>
      <c r="L320" s="32" t="str">
        <f>RIGHT(K320,4)</f>
        <v>1754</v>
      </c>
      <c r="M320" s="146" t="str">
        <f>IF(ISBLANK(K320),"",L320&amp;"-"&amp;
IF(LEFT(K320,3)="Feb","02",
IF(LEFT(K320,3)="Mar","03",
IF(LEFT(K320,3)="Apr","04",
IF(LEFT(K320,3)="May","05",
IF(LEFT(K320,3)="Jun","06",
IF(LEFT(K320,3)="Jul","07",
IF(LEFT(K320,3)="Aug","08",
IF(LEFT(K320,3)="Sep","09",
IF(LEFT(K320,3)="Oct","10",
IF(LEFT(K320,3)="Nov","11",
IF(LEFT(K320,3)="Dec","12","01"))))))))))))</f>
        <v>1754-11</v>
      </c>
      <c r="N320" s="34" t="s">
        <v>3961</v>
      </c>
      <c r="O320" s="8" t="s">
        <v>3959</v>
      </c>
      <c r="P320" s="8" t="s">
        <v>136</v>
      </c>
      <c r="Q320" s="8">
        <v>39.5</v>
      </c>
      <c r="R320" s="8" t="s">
        <v>5963</v>
      </c>
      <c r="S320" s="34" t="s">
        <v>9369</v>
      </c>
      <c r="T320" s="34" t="str">
        <f>V320</f>
        <v>Grecian Siege</v>
      </c>
      <c r="U320" s="34"/>
      <c r="V320" s="35" t="s">
        <v>4235</v>
      </c>
      <c r="W320" s="35" t="s">
        <v>11885</v>
      </c>
      <c r="X320" s="34"/>
      <c r="Y320" s="33" t="str">
        <f>IFERROR(LEFT(J320, FIND(",",J320)-1),"")</f>
        <v>SHIPLEY</v>
      </c>
      <c r="Z320" s="33"/>
      <c r="AA320" s="24" t="str">
        <f>IF(ISBLANK(E320),"","Surveyed "&amp;E320)  &amp; IF(ISBLANK(C320),"", " by " &amp;TRIM(D320)) &amp; IF(ISBLANK(E320),"","; ") &amp; IF(ISBLANK(K320),"","Patented in " &amp; K320)  &amp; IF(ISBLANK(H320),"", " by " &amp; TRIM(I320)) &amp; IF(ISBLANK(Q320),"",IF(Q320=0,""," for " &amp; Q320 &amp; " acres")) &amp; IF(ISBLANK(S320),""," repatented as " &amp; S320) &amp; IF(ISBLANK(R320),"", "; " &amp; R320) &amp; IF(ISBLANK(X320),"", ".  " &amp; X320&amp;".")</f>
        <v>Surveyed 11/30/1754 by Richard Shipley; Patented in Nov 1754 by Joshua Shipley for 39.5 acres repatented as Grecian Siege - Resurveyed; "on Elk Ridge and on a draft of Deep Run next adjoining a tract of land called Troy"; Joshua Shipley transferred the certificate to Caleb and Edward Dorsey and Alexander Lawson in Feb 1757.</v>
      </c>
      <c r="AB320" s="52" t="str">
        <f>IF(IFERROR(FIND("-",A320),0)=0,SUBSTITUTE(A320,"'",""),SUBSTITUTE(LEFT(A320,FIND("-",A320)-2),"'",""))</f>
        <v>GRECIAN SIEGE</v>
      </c>
      <c r="AC320" s="55" t="str">
        <f>SUBSTITUTE(A320,"'","")</f>
        <v>GRECIAN SIEGE</v>
      </c>
      <c r="AD320" s="52" t="str">
        <f>IFERROR(VLOOKUP(A320,MapGrantsTbl[], 5, FALSE),"")</f>
        <v>1754</v>
      </c>
      <c r="AE320" s="52" t="str">
        <f>IF(L320=AD320,"Y", IF(LEFT(AD320,1)&lt;&gt;"1","","N"))</f>
        <v>Y</v>
      </c>
      <c r="AF320" s="52" t="str">
        <f>IFERROR(VLOOKUP(A320,MapGrantsTbl[], 3, FALSE),"")</f>
        <v>Surveyed 11/30/1754 by Richard Shipley; Patented in Nov 1754 by Joshua Shipley for 39.5 acres repatented as Grecian Siege - Resurveyed; "on Elk Ridge and on a draft of Deep Run next adjoining a tract of land called Troy"; Joshua Shipley transferred the certificate to Caleb and Edward Dorsey and Alexander Lawson in Feb 1757.</v>
      </c>
      <c r="AG320" s="52" t="str">
        <f>IF(AA320=AF320,"Y", IF(LEN(LEFT(AF320,4))&lt;&gt;4,"","N"))</f>
        <v>Y</v>
      </c>
      <c r="AH320" s="52" t="s">
        <v>47</v>
      </c>
      <c r="AI320" s="52"/>
      <c r="AJ320" s="71"/>
      <c r="AK320" s="71"/>
      <c r="AL320" s="71"/>
      <c r="AM320" s="71">
        <f>IFERROR(VLOOKUP(A320,Platted[],2,FALSE),"")</f>
        <v>595</v>
      </c>
      <c r="AN320" s="52"/>
      <c r="AO320" s="52"/>
      <c r="AP320" s="52"/>
      <c r="AQ320" s="52" t="str">
        <f>IFERROR(VLOOKUP(A320,MapGrantsTbl[], 5, FALSE),"")</f>
        <v>1754</v>
      </c>
      <c r="AR320" s="52" t="str">
        <f>IF(L320=AQ320,"Y", IF(LEN(LEFT(AQ320,4))&lt;&gt;4,"","N"))</f>
        <v>Y</v>
      </c>
      <c r="AS320" s="52" t="str">
        <f>IFERROR(VLOOKUP(A320,MapGrantsTbl[],3, FALSE),"")</f>
        <v>Surveyed 11/30/1754 by Richard Shipley; Patented in Nov 1754 by Joshua Shipley for 39.5 acres repatented as Grecian Siege - Resurveyed; "on Elk Ridge and on a draft of Deep Run next adjoining a tract of land called Troy"; Joshua Shipley transferred the certificate to Caleb and Edward Dorsey and Alexander Lawson in Feb 1757.</v>
      </c>
      <c r="AT320" s="52" t="str">
        <f>IF(AA320=AS320,"Y", IF(LEN(LEFT(AS320,4))&lt;&gt;4,"","N"))</f>
        <v>Y</v>
      </c>
      <c r="AU320" s="52" t="str">
        <f>IFERROR(VLOOKUP(A320,MapGrantsTbl[],5, FALSE),"")</f>
        <v>1754</v>
      </c>
      <c r="AV320" s="52" t="str">
        <f>IF(L320=AU320,"Y", IF(LEN(LEFT(AU320,4))&lt;&gt;4,"","N"))</f>
        <v>Y</v>
      </c>
    </row>
    <row r="321" spans="1:48" ht="57.6" x14ac:dyDescent="0.55000000000000004">
      <c r="A321" s="43" t="s">
        <v>9344</v>
      </c>
      <c r="B321" s="8" t="str">
        <f>IFERROR(VLOOKUP(A321,MapGrantsTbl[Short Name], 1, FALSE),IFERROR(VLOOKUP(A321,MapGrantsTbl[Other Map Grant Name],1,FALSE),""))</f>
        <v>GRECIAN SIEGE - RESURVEYED</v>
      </c>
      <c r="C321" s="8" t="s">
        <v>4919</v>
      </c>
      <c r="D321" s="8" t="str">
        <f>IF(ISBLANK(C321),"",IFERROR(RIGHT(C321,LEN(C321)-FIND(",",C321)) &amp; " " &amp; LEFT(C321,1) &amp; LOWER(MID(C321,2, FIND(",",C321)-2)),""))</f>
        <v xml:space="preserve"> Richard Shipley</v>
      </c>
      <c r="E321" s="85" t="s">
        <v>11886</v>
      </c>
      <c r="F321" s="85" t="str">
        <f>RIGHT(E321,4)</f>
        <v>1756</v>
      </c>
      <c r="G321" s="85" t="str">
        <f>IF(ISBLANK(E321),"",F321&amp;"-"&amp;RIGHT("00" &amp; SUBSTITUTE(LEFT(E321,2),"/",""),2))</f>
        <v>1756-02</v>
      </c>
      <c r="H321" s="8" t="s">
        <v>3541</v>
      </c>
      <c r="I321" s="8" t="str">
        <f>IFERROR(RIGHT(H321,LEN(H321)-FIND(",",H321)) &amp; " " &amp; LEFT(H321,1) &amp; LOWER(MID(H321,2, FIND(",",H321)-2)),"")</f>
        <v xml:space="preserve"> Caleb  Dorsey</v>
      </c>
      <c r="J321" s="8" t="str">
        <f>H321</f>
        <v xml:space="preserve">DORSEY, Caleb </v>
      </c>
      <c r="K321" s="8" t="s">
        <v>3772</v>
      </c>
      <c r="L321" s="8" t="str">
        <f>RIGHT(K321,4)</f>
        <v>1757</v>
      </c>
      <c r="M321" s="146" t="str">
        <f>IF(ISBLANK(K321),"",L321&amp;"-"&amp;
IF(LEFT(K321,3)="Feb","02",
IF(LEFT(K321,3)="Mar","03",
IF(LEFT(K321,3)="Apr","04",
IF(LEFT(K321,3)="May","05",
IF(LEFT(K321,3)="Jun","06",
IF(LEFT(K321,3)="Jul","07",
IF(LEFT(K321,3)="Aug","08",
IF(LEFT(K321,3)="Sep","09",
IF(LEFT(K321,3)="Oct","10",
IF(LEFT(K321,3)="Nov","11",
IF(LEFT(K321,3)="Dec","12","01"))))))))))))</f>
        <v>1757-02</v>
      </c>
      <c r="N321" s="34" t="s">
        <v>3961</v>
      </c>
      <c r="O321" s="8" t="s">
        <v>3959</v>
      </c>
      <c r="P321" s="8" t="s">
        <v>3970</v>
      </c>
      <c r="Q321" s="8">
        <v>412</v>
      </c>
      <c r="R321" s="8" t="s">
        <v>5175</v>
      </c>
      <c r="S321" s="34"/>
      <c r="T321" s="34" t="str">
        <f>V321</f>
        <v>Grecian Siege - Resurveyed</v>
      </c>
      <c r="U321" s="34"/>
      <c r="V321" s="35" t="s">
        <v>9369</v>
      </c>
      <c r="W321" s="35" t="s">
        <v>11887</v>
      </c>
      <c r="X321" s="34"/>
      <c r="Y321" s="18" t="str">
        <f>IFERROR(LEFT(J321, FIND(",",J321)-1),"")</f>
        <v>DORSEY</v>
      </c>
      <c r="Z321" s="24" t="s">
        <v>4437</v>
      </c>
      <c r="AA321" s="24" t="str">
        <f>IF(ISBLANK(E321),"","Surveyed "&amp;E321)  &amp; IF(ISBLANK(C321),"", " by " &amp;TRIM(D321)) &amp; IF(ISBLANK(E321),"","; ") &amp; IF(ISBLANK(K321),"","Patented in " &amp; K321)  &amp; IF(ISBLANK(H321),"", " by " &amp; TRIM(I321)) &amp; IF(ISBLANK(Q321),"",IF(Q321=0,""," for " &amp; Q321 &amp; " acres")) &amp; IF(ISBLANK(S321),""," repatented as " &amp; S321) &amp; IF(ISBLANK(R321),"", "; " &amp; R321) &amp; IF(ISBLANK(X321),"", ".  " &amp; X321&amp;".")</f>
        <v>Surveyed 2/20/1756 by Richard Shipley; Patented in Feb 1757 by Caleb Dorsey for 412 acres; Resurvey of tract with same name, adjoining Good For Little, Troy, Caleb's Purchase, and Isle of Ely</v>
      </c>
      <c r="AB321" s="52" t="str">
        <f>IF(IFERROR(FIND("-",A321),0)=0,SUBSTITUTE(A321,"'",""),SUBSTITUTE(LEFT(A321,FIND("-",A321)-2),"'",""))</f>
        <v>GRECIAN SIEGE</v>
      </c>
      <c r="AC321" s="55" t="str">
        <f>SUBSTITUTE(A321,"'","")</f>
        <v>GRECIAN SIEGE - Resurveyed</v>
      </c>
      <c r="AD321" s="52" t="str">
        <f>IFERROR(VLOOKUP(A321,MapGrantsTbl[], 5, FALSE),"")</f>
        <v>1756</v>
      </c>
      <c r="AE321" s="52" t="str">
        <f>IF(L321=AD321,"Y", IF(LEFT(AD321,1)&lt;&gt;"1","","N"))</f>
        <v>N</v>
      </c>
      <c r="AF321" s="52" t="str">
        <f>IFERROR(VLOOKUP(A321,MapGrantsTbl[], 3, FALSE),"")</f>
        <v>Surveyed 2/20/1756 by Richard Shipley; Patented in Feb 1757 by Caleb Dorsey for 412 acres; Resurvey of tract with same name, adjoining Good For Little, Troy, Caleb's Purchase, and Isle of Ely</v>
      </c>
      <c r="AG321" s="52" t="str">
        <f>IF(AA321=AF321,"Y", IF(LEN(LEFT(AF321,4))&lt;&gt;4,"","N"))</f>
        <v>Y</v>
      </c>
      <c r="AH321" s="52" t="s">
        <v>47</v>
      </c>
      <c r="AI321" s="52"/>
      <c r="AJ321" s="71"/>
      <c r="AK321" s="71"/>
      <c r="AL321" s="71"/>
      <c r="AM321" s="71">
        <f>IFERROR(VLOOKUP(A321,Platted[],2,FALSE),"")</f>
        <v>170</v>
      </c>
      <c r="AN321" s="52"/>
      <c r="AO321" s="52"/>
      <c r="AP321" s="52"/>
      <c r="AQ321" s="52" t="str">
        <f>IFERROR(VLOOKUP(A321,MapGrantsTbl[], 5, FALSE),"")</f>
        <v>1756</v>
      </c>
      <c r="AR321" s="52" t="str">
        <f>IF(L321=AQ321,"Y", IF(LEN(LEFT(AQ321,4))&lt;&gt;4,"","N"))</f>
        <v>N</v>
      </c>
      <c r="AS321" s="52" t="str">
        <f>IFERROR(VLOOKUP(A321,MapGrantsTbl[],3, FALSE),"")</f>
        <v>Surveyed 2/20/1756 by Richard Shipley; Patented in Feb 1757 by Caleb Dorsey for 412 acres; Resurvey of tract with same name, adjoining Good For Little, Troy, Caleb's Purchase, and Isle of Ely</v>
      </c>
      <c r="AT321" s="52" t="str">
        <f>IF(AA321=AS321,"Y", IF(LEN(LEFT(AS321,4))&lt;&gt;4,"","N"))</f>
        <v>Y</v>
      </c>
      <c r="AU321" s="52" t="str">
        <f>IFERROR(VLOOKUP(A321,MapGrantsTbl[],5, FALSE),"")</f>
        <v>1756</v>
      </c>
      <c r="AV321" s="52" t="str">
        <f>IF(L321=AU321,"Y", IF(LEN(LEFT(AU321,4))&lt;&gt;4,"","N"))</f>
        <v>N</v>
      </c>
    </row>
    <row r="322" spans="1:48" ht="72" x14ac:dyDescent="0.55000000000000004">
      <c r="A322" s="43" t="s">
        <v>8574</v>
      </c>
      <c r="B322" s="8" t="str">
        <f>IFERROR(VLOOKUP(A322,MapGrantsTbl[Short Name], 1, FALSE),IFERROR(VLOOKUP(A322,MapGrantsTbl[Other Map Grant Name],1,FALSE),""))</f>
        <v>GREENS DELIGHT</v>
      </c>
      <c r="C322" s="8" t="s">
        <v>4105</v>
      </c>
      <c r="D322" s="8" t="str">
        <f>IF(ISBLANK(C322),"",IFERROR(RIGHT(C322,LEN(C322)-FIND(",",C322)) &amp; " " &amp; LEFT(C322,1) &amp; LOWER(MID(C322,2, FIND(",",C322)-2)),""))</f>
        <v xml:space="preserve"> Henry Ridgely</v>
      </c>
      <c r="E322" s="85" t="s">
        <v>10346</v>
      </c>
      <c r="F322" s="85" t="str">
        <f>RIGHT(E322,4)</f>
        <v>1732</v>
      </c>
      <c r="G322" s="85" t="str">
        <f>IF(ISBLANK(E322),"",F322&amp;"-"&amp;RIGHT("00" &amp; SUBSTITUTE(LEFT(E322,2),"/",""),2))</f>
        <v>1732-05</v>
      </c>
      <c r="H322" s="8" t="s">
        <v>3619</v>
      </c>
      <c r="I322" s="8" t="str">
        <f>IFERROR(RIGHT(H322,LEN(H322)-FIND(",",H322)) &amp; " " &amp; LEFT(H322,1) &amp; LOWER(MID(H322,2, FIND(",",H322)-2)),"")</f>
        <v xml:space="preserve"> Richard  Green</v>
      </c>
      <c r="J322" s="8" t="str">
        <f>H322</f>
        <v xml:space="preserve">GREEN, Richard </v>
      </c>
      <c r="K322" s="8" t="s">
        <v>3773</v>
      </c>
      <c r="L322" s="8" t="str">
        <f>RIGHT(K322,4)</f>
        <v>1734</v>
      </c>
      <c r="M322" s="146" t="str">
        <f>IF(ISBLANK(K322),"",L322&amp;"-"&amp;
IF(LEFT(K322,3)="Feb","02",
IF(LEFT(K322,3)="Mar","03",
IF(LEFT(K322,3)="Apr","04",
IF(LEFT(K322,3)="May","05",
IF(LEFT(K322,3)="Jun","06",
IF(LEFT(K322,3)="Jul","07",
IF(LEFT(K322,3)="Aug","08",
IF(LEFT(K322,3)="Sep","09",
IF(LEFT(K322,3)="Oct","10",
IF(LEFT(K322,3)="Nov","11",
IF(LEFT(K322,3)="Dec","12","01"))))))))))))</f>
        <v>1734-05</v>
      </c>
      <c r="N322" s="34" t="s">
        <v>3961</v>
      </c>
      <c r="O322" s="8" t="s">
        <v>3959</v>
      </c>
      <c r="P322" s="8" t="s">
        <v>136</v>
      </c>
      <c r="Q322" s="8">
        <v>100</v>
      </c>
      <c r="R322" s="8" t="s">
        <v>10348</v>
      </c>
      <c r="S322" s="34"/>
      <c r="T322" s="34" t="str">
        <f>V322</f>
        <v>Greens Delight</v>
      </c>
      <c r="U322" s="34"/>
      <c r="V322" s="35" t="s">
        <v>8272</v>
      </c>
      <c r="W322" s="35" t="s">
        <v>10347</v>
      </c>
      <c r="X322" s="34"/>
      <c r="Y322" s="18" t="str">
        <f>IFERROR(LEFT(J322, FIND(",",J322)-1),"")</f>
        <v>GREEN</v>
      </c>
      <c r="Z322" s="24" t="s">
        <v>4444</v>
      </c>
      <c r="AA322" s="24" t="str">
        <f>IF(ISBLANK(E322),"","Surveyed "&amp;E322)  &amp; IF(ISBLANK(C322),"", " by " &amp;TRIM(D322)) &amp; IF(ISBLANK(E322),"","; ") &amp; IF(ISBLANK(K322),"","Patented in " &amp; K322)  &amp; IF(ISBLANK(H322),"", " by " &amp; TRIM(I322)) &amp; IF(ISBLANK(Q322),"",IF(Q322=0,""," for " &amp; Q322 &amp; " acres")) &amp; IF(ISBLANK(S322),""," repatented as " &amp; S322) &amp; IF(ISBLANK(R322),"", "; " &amp; R322) &amp; IF(ISBLANK(X322),"", ".  " &amp; X322&amp;".")</f>
        <v>Surveyed 5/30/1732 by Henry Ridgely; Patented in May 1734 by Richard Green for 100 acres; "on the east side of Snowdens River of Patuxent above a tract of land called Hammond And Geist" beginning "on a level between a hill and the aforesaid river"</v>
      </c>
      <c r="AB322" s="52" t="str">
        <f>IF(IFERROR(FIND("-",A322),0)=0,SUBSTITUTE(A322,"'",""),SUBSTITUTE(LEFT(A322,FIND("-",A322)-2),"'",""))</f>
        <v>GREENS DELIGHT</v>
      </c>
      <c r="AC322" s="55" t="str">
        <f>SUBSTITUTE(A322,"'","")</f>
        <v>GREENS DELIGHT</v>
      </c>
      <c r="AD322" s="52" t="str">
        <f>IFERROR(VLOOKUP(A322,MapGrantsTbl[], 5, FALSE),"")</f>
        <v>1732</v>
      </c>
      <c r="AE322" s="52" t="str">
        <f>IF(L322=AD322,"Y", IF(LEFT(AD322,1)&lt;&gt;"1","","N"))</f>
        <v>N</v>
      </c>
      <c r="AF322" s="52" t="str">
        <f>IFERROR(VLOOKUP(A322,MapGrantsTbl[], 3, FALSE),"")</f>
        <v>Surveyed 5/30/1732 by Henry Ridgely; Patented in May 1734 by Richard Green for 100 acres; "on the east side of Snowdens River of Patuxent above a tract of land called Hammond And Geist" beginning "on a level between a hill and the aforesaid river"</v>
      </c>
      <c r="AG322" s="52" t="str">
        <f>IF(AA322=AF322,"Y", IF(LEN(LEFT(AF322,4))&lt;&gt;4,"","N"))</f>
        <v>Y</v>
      </c>
      <c r="AH322" s="52" t="s">
        <v>36</v>
      </c>
      <c r="AI322" s="52"/>
      <c r="AJ322" s="71"/>
      <c r="AK322" s="71"/>
      <c r="AL322" s="71"/>
      <c r="AM322" s="71">
        <f>IFERROR(VLOOKUP(A322,Platted[],2,FALSE),"")</f>
        <v>412</v>
      </c>
      <c r="AN322" s="52"/>
      <c r="AO322" s="52"/>
      <c r="AP322" s="52"/>
      <c r="AQ322" s="52" t="str">
        <f>IFERROR(VLOOKUP(A322,MapGrantsTbl[], 5, FALSE),"")</f>
        <v>1732</v>
      </c>
      <c r="AR322" s="52" t="str">
        <f>IF(L322=AQ322,"Y", IF(LEN(LEFT(AQ322,4))&lt;&gt;4,"","N"))</f>
        <v>N</v>
      </c>
      <c r="AS322" s="52" t="str">
        <f>IFERROR(VLOOKUP(A322,MapGrantsTbl[],3, FALSE),"")</f>
        <v>Surveyed 5/30/1732 by Henry Ridgely; Patented in May 1734 by Richard Green for 100 acres; "on the east side of Snowdens River of Patuxent above a tract of land called Hammond And Geist" beginning "on a level between a hill and the aforesaid river"</v>
      </c>
      <c r="AT322" s="52" t="str">
        <f>IF(AA322=AS322,"Y", IF(LEN(LEFT(AS322,4))&lt;&gt;4,"","N"))</f>
        <v>Y</v>
      </c>
      <c r="AU322" s="52" t="str">
        <f>IFERROR(VLOOKUP(A322,MapGrantsTbl[],5, FALSE),"")</f>
        <v>1732</v>
      </c>
      <c r="AV322" s="52" t="str">
        <f>IF(L322=AU322,"Y", IF(LEN(LEFT(AU322,4))&lt;&gt;4,"","N"))</f>
        <v>N</v>
      </c>
    </row>
    <row r="323" spans="1:48" ht="43.2" x14ac:dyDescent="0.55000000000000004">
      <c r="A323" s="43" t="s">
        <v>8575</v>
      </c>
      <c r="B323" s="42" t="str">
        <f>IFERROR(VLOOKUP(A323,MapGrantsTbl[Short Name], 1, FALSE),IFERROR(VLOOKUP(A323,MapGrantsTbl[Other Map Grant Name],1,FALSE),""))</f>
        <v>GREENS MEADOW</v>
      </c>
      <c r="C323" s="43" t="s">
        <v>4926</v>
      </c>
      <c r="D323" s="43" t="str">
        <f>IF(ISBLANK(C323),"",IFERROR(RIGHT(C323,LEN(C323)-FIND(",",C323)) &amp; " " &amp; LEFT(C323,1) &amp; LOWER(MID(C323,2, FIND(",",C323)-2)),""))</f>
        <v xml:space="preserve"> Joshua Griffith</v>
      </c>
      <c r="E323" s="85" t="s">
        <v>10338</v>
      </c>
      <c r="F323" s="80" t="str">
        <f>RIGHT(E323,4)</f>
        <v>1760</v>
      </c>
      <c r="G323" s="80" t="str">
        <f>IF(ISBLANK(E323),"",F323&amp;"-"&amp;RIGHT("00" &amp; SUBSTITUTE(LEFT(E323,2),"/",""),2))</f>
        <v>1760-12</v>
      </c>
      <c r="H323" s="43" t="s">
        <v>3619</v>
      </c>
      <c r="I323" s="43" t="str">
        <f>IFERROR(RIGHT(H323,LEN(H323)-FIND(",",H323)) &amp; " " &amp; LEFT(H323,1) &amp; LOWER(MID(H323,2, FIND(",",H323)-2)),"")</f>
        <v xml:space="preserve"> Richard  Green</v>
      </c>
      <c r="J323" s="42" t="str">
        <f>H323</f>
        <v xml:space="preserve">GREEN, Richard </v>
      </c>
      <c r="K323" s="43" t="s">
        <v>6945</v>
      </c>
      <c r="L323" s="42" t="str">
        <f>RIGHT(K323,4)</f>
        <v>1761</v>
      </c>
      <c r="M323" s="143" t="str">
        <f>IF(ISBLANK(K323),"",L323&amp;"-"&amp;
IF(LEFT(K323,3)="Feb","02",
IF(LEFT(K323,3)="Mar","03",
IF(LEFT(K323,3)="Apr","04",
IF(LEFT(K323,3)="May","05",
IF(LEFT(K323,3)="Jun","06",
IF(LEFT(K323,3)="Jul","07",
IF(LEFT(K323,3)="Aug","08",
IF(LEFT(K323,3)="Sep","09",
IF(LEFT(K323,3)="Oct","10",
IF(LEFT(K323,3)="Nov","11",
IF(LEFT(K323,3)="Dec","12","01"))))))))))))</f>
        <v>1761-01</v>
      </c>
      <c r="N323" s="44" t="s">
        <v>3961</v>
      </c>
      <c r="O323" s="43" t="s">
        <v>3959</v>
      </c>
      <c r="P323" s="43" t="s">
        <v>136</v>
      </c>
      <c r="Q323" s="43">
        <v>60</v>
      </c>
      <c r="R323" s="43" t="s">
        <v>6947</v>
      </c>
      <c r="S323" s="44"/>
      <c r="T323" s="45" t="str">
        <f>V323</f>
        <v>Greens Meadow</v>
      </c>
      <c r="U323" s="44"/>
      <c r="V323" s="35" t="s">
        <v>8275</v>
      </c>
      <c r="W323" s="35" t="s">
        <v>10339</v>
      </c>
      <c r="X323" s="34"/>
      <c r="Y323" s="45" t="str">
        <f>IFERROR(LEFT(J323, FIND(",",J323)-1),"")</f>
        <v>GREEN</v>
      </c>
      <c r="Z323" s="45"/>
      <c r="AA323" s="45" t="str">
        <f>IF(ISBLANK(E323),"","Surveyed "&amp;E323)  &amp; IF(ISBLANK(C323),"", " by " &amp;TRIM(D323)) &amp; IF(ISBLANK(E323),"","; ") &amp; IF(ISBLANK(K323),"","Patented in " &amp; K323)  &amp; IF(ISBLANK(H323),"", " by " &amp; TRIM(I323)) &amp; IF(ISBLANK(Q323),"",IF(Q323=0,""," for " &amp; Q323 &amp; " acres")) &amp; IF(ISBLANK(S323),""," repatented as " &amp; S323) &amp; IF(ISBLANK(R323),"", "; " &amp; R323) &amp; IF(ISBLANK(X323),"", ".  " &amp; X323&amp;".")</f>
        <v>Surveyed 12/3/1760 by Joshua Griffith; Patented in Jan 1761 by Richard Green for 60 acres; starting near "a north hill side near to a branch called Spurriers Branch"</v>
      </c>
      <c r="AB323" s="45" t="str">
        <f>IF(IFERROR(FIND("-",A323),0)=0,SUBSTITUTE(A323,"'",""),SUBSTITUTE(LEFT(A323,FIND("-",A323)-2),"'",""))</f>
        <v>GREENS MEADOW</v>
      </c>
      <c r="AC323" s="45" t="str">
        <f>SUBSTITUTE(A323,"'","")</f>
        <v>GREENS MEADOW</v>
      </c>
      <c r="AD323" s="52" t="str">
        <f>IFERROR(VLOOKUP(A323,MapGrantsTbl[], 5, FALSE),"")</f>
        <v>1760</v>
      </c>
      <c r="AE323" s="52" t="str">
        <f>IF(L323=AD323,"Y", IF(LEFT(AD323,1)&lt;&gt;"1","","N"))</f>
        <v>N</v>
      </c>
      <c r="AF323" s="52" t="str">
        <f>IFERROR(VLOOKUP(A323,MapGrantsTbl[], 3, FALSE),"")</f>
        <v>Surveyed 12/3/1760 by Joshua Griffith; Patented in Jan 1761 by Richard Green for 60 acres; starting near "a north hill side near to a branch called Spurriers Branch"</v>
      </c>
      <c r="AG323" s="52" t="str">
        <f>IF(AA323=AF323,"Y", IF(LEN(LEFT(AF323,4))&lt;&gt;4,"","N"))</f>
        <v>Y</v>
      </c>
      <c r="AH323" s="52" t="s">
        <v>36</v>
      </c>
      <c r="AI323" s="52" t="s">
        <v>10327</v>
      </c>
      <c r="AJ323" s="52" t="s">
        <v>6947</v>
      </c>
      <c r="AK323" s="52"/>
      <c r="AL323" s="71">
        <v>-4</v>
      </c>
      <c r="AM323" s="71">
        <f>IFERROR(VLOOKUP(A323,Platted[],2,FALSE),"")</f>
        <v>522</v>
      </c>
      <c r="AN323" s="52"/>
      <c r="AO323" s="52"/>
      <c r="AP323" s="52"/>
      <c r="AQ323" s="52" t="str">
        <f>IFERROR(VLOOKUP(A323,MapGrantsTbl[], 5, FALSE),"")</f>
        <v>1760</v>
      </c>
      <c r="AR323" s="52" t="str">
        <f>IF(L323=AQ323,"Y", IF(LEN(LEFT(AQ323,4))&lt;&gt;4,"","N"))</f>
        <v>N</v>
      </c>
      <c r="AS323" s="52" t="str">
        <f>IFERROR(VLOOKUP(A323,MapGrantsTbl[],3, FALSE),"")</f>
        <v>Surveyed 12/3/1760 by Joshua Griffith; Patented in Jan 1761 by Richard Green for 60 acres; starting near "a north hill side near to a branch called Spurriers Branch"</v>
      </c>
      <c r="AT323" s="52" t="str">
        <f>IF(AA323=AS323,"Y", IF(LEN(LEFT(AS323,4))&lt;&gt;4,"","N"))</f>
        <v>Y</v>
      </c>
      <c r="AU323" s="52" t="str">
        <f>IFERROR(VLOOKUP(A323,MapGrantsTbl[],5, FALSE),"")</f>
        <v>1760</v>
      </c>
      <c r="AV323" s="52" t="str">
        <f>IF(L323=AU323,"Y", IF(LEN(LEFT(AU323,4))&lt;&gt;4,"","N"))</f>
        <v>N</v>
      </c>
    </row>
    <row r="324" spans="1:48" ht="57.6" x14ac:dyDescent="0.55000000000000004">
      <c r="A324" s="43" t="s">
        <v>8576</v>
      </c>
      <c r="B324" s="8" t="str">
        <f>IFERROR(VLOOKUP(A324,MapGrantsTbl[Short Name], 1, FALSE),IFERROR(VLOOKUP(A324,MapGrantsTbl[Other Map Grant Name],1,FALSE),""))</f>
        <v>GRIFFITHS RANGE</v>
      </c>
      <c r="C324" s="8" t="s">
        <v>5622</v>
      </c>
      <c r="D324" s="8" t="str">
        <f>IF(ISBLANK(C324),"",IFERROR(RIGHT(C324,LEN(C324)-FIND(",",C324)) &amp; " " &amp; LEFT(C324,1) &amp; LOWER(MID(C324,2, FIND(",",C324)-2)),""))</f>
        <v xml:space="preserve"> John Dorsey</v>
      </c>
      <c r="E324" s="85" t="s">
        <v>11861</v>
      </c>
      <c r="F324" s="85" t="str">
        <f>RIGHT(E324,4)</f>
        <v>1719</v>
      </c>
      <c r="G324" s="85" t="str">
        <f>IF(ISBLANK(E324),"",F324&amp;"-"&amp;RIGHT("00" &amp; SUBSTITUTE(LEFT(E324,2),"/",""),2))</f>
        <v>1719-11</v>
      </c>
      <c r="H324" s="8" t="s">
        <v>3562</v>
      </c>
      <c r="I324" s="8" t="str">
        <f>IFERROR(RIGHT(H324,LEN(H324)-FIND(",",H324)) &amp; " " &amp; LEFT(H324,1) &amp; LOWER(MID(H324,2, FIND(",",H324)-2)),"")</f>
        <v xml:space="preserve"> Henry  Griffith</v>
      </c>
      <c r="J324" s="8" t="str">
        <f>H324</f>
        <v xml:space="preserve">GRIFFITH, Henry </v>
      </c>
      <c r="K324" s="8" t="s">
        <v>5222</v>
      </c>
      <c r="L324" s="8" t="str">
        <f>RIGHT(K324,4)</f>
        <v>1731</v>
      </c>
      <c r="M324" s="146" t="str">
        <f>IF(ISBLANK(K324),"",L324&amp;"-"&amp;
IF(LEFT(K324,3)="Feb","02",
IF(LEFT(K324,3)="Mar","03",
IF(LEFT(K324,3)="Apr","04",
IF(LEFT(K324,3)="May","05",
IF(LEFT(K324,3)="Jun","06",
IF(LEFT(K324,3)="Jul","07",
IF(LEFT(K324,3)="Aug","08",
IF(LEFT(K324,3)="Sep","09",
IF(LEFT(K324,3)="Oct","10",
IF(LEFT(K324,3)="Nov","11",
IF(LEFT(K324,3)="Dec","12","01"))))))))))))</f>
        <v>1731-06</v>
      </c>
      <c r="N324" s="34" t="s">
        <v>5668</v>
      </c>
      <c r="O324" s="8" t="s">
        <v>3959</v>
      </c>
      <c r="P324" s="8" t="s">
        <v>136</v>
      </c>
      <c r="Q324" s="8">
        <v>360</v>
      </c>
      <c r="R324" s="8" t="s">
        <v>5752</v>
      </c>
      <c r="S324" s="34" t="s">
        <v>7372</v>
      </c>
      <c r="T324" s="34" t="str">
        <f>V324</f>
        <v>Griffiths Range</v>
      </c>
      <c r="U324" s="34"/>
      <c r="V324" s="35" t="s">
        <v>8833</v>
      </c>
      <c r="W324" s="35" t="s">
        <v>11862</v>
      </c>
      <c r="X324" s="34"/>
      <c r="Y324" s="18" t="str">
        <f>IFERROR(LEFT(J324, FIND(",",J324)-1),"")</f>
        <v>GRIFFITH</v>
      </c>
      <c r="Z324" s="24" t="s">
        <v>4472</v>
      </c>
      <c r="AA324" s="24" t="str">
        <f>IF(ISBLANK(E324),"","Surveyed "&amp;E324)  &amp; IF(ISBLANK(C324),"", " by " &amp;TRIM(D324)) &amp; IF(ISBLANK(E324),"","; ") &amp; IF(ISBLANK(K324),"","Patented in " &amp; K324)  &amp; IF(ISBLANK(H324),"", " by " &amp; TRIM(I324)) &amp; IF(ISBLANK(Q324),"",IF(Q324=0,""," for " &amp; Q324 &amp; " acres")) &amp; IF(ISBLANK(S324),""," repatented as " &amp; S324) &amp; IF(ISBLANK(R324),"", "; " &amp; R324) &amp; IF(ISBLANK(X324),"", ".  " &amp; X324&amp;".")</f>
        <v>Surveyed 11/4/1719 by John Dorsey; Patented in Jun 1731 by Henry Griffith for 360 acres repatented as Cole's Choice; in Baltimore County on the east side of  Patuxent River als: Brown's River, adjoining Cockshill</v>
      </c>
      <c r="AB324" s="52" t="str">
        <f>IF(IFERROR(FIND("-",A324),0)=0,SUBSTITUTE(A324,"'",""),SUBSTITUTE(LEFT(A324,FIND("-",A324)-2),"'",""))</f>
        <v>GRIFFITHS RANGE</v>
      </c>
      <c r="AC324" s="55" t="str">
        <f>SUBSTITUTE(A324,"'","")</f>
        <v>GRIFFITHS RANGE</v>
      </c>
      <c r="AD324" s="52" t="str">
        <f>IFERROR(VLOOKUP(A324,MapGrantsTbl[], 5, FALSE),"")</f>
        <v>1719</v>
      </c>
      <c r="AE324" s="52" t="str">
        <f>IF(L324=AD324,"Y", IF(LEFT(AD324,1)&lt;&gt;"1","","N"))</f>
        <v>N</v>
      </c>
      <c r="AF324" s="52" t="str">
        <f>IFERROR(VLOOKUP(A324,MapGrantsTbl[], 3, FALSE),"")</f>
        <v>Surveyed 11/4/1719 by John Dorsey; Patented in Jun 1731 by Henry Griffith for 360 acres repatented as Cole's Choice; in Baltimore County on the east side of  Patuxent River als: Brown's River, adjoining Cockshill</v>
      </c>
      <c r="AG324" s="52" t="str">
        <f>IF(AA324=AF324,"Y", IF(LEN(LEFT(AF324,4))&lt;&gt;4,"","N"))</f>
        <v>Y</v>
      </c>
      <c r="AH324" s="52" t="s">
        <v>11994</v>
      </c>
      <c r="AI324" s="52"/>
      <c r="AJ324" s="71"/>
      <c r="AK324" s="71"/>
      <c r="AL324" s="71"/>
      <c r="AM324" s="71">
        <f>IFERROR(VLOOKUP(A324,Platted[],2,FALSE),"")</f>
        <v>201</v>
      </c>
      <c r="AN324" s="52"/>
      <c r="AO324" s="52"/>
      <c r="AP324" s="52"/>
      <c r="AQ324" s="52" t="str">
        <f>IFERROR(VLOOKUP(A324,MapGrantsTbl[], 5, FALSE),"")</f>
        <v>1719</v>
      </c>
      <c r="AR324" s="52" t="str">
        <f>IF(L324=AQ324,"Y", IF(LEN(LEFT(AQ324,4))&lt;&gt;4,"","N"))</f>
        <v>N</v>
      </c>
      <c r="AS324" s="52" t="str">
        <f>IFERROR(VLOOKUP(A324,MapGrantsTbl[],3, FALSE),"")</f>
        <v>Surveyed 11/4/1719 by John Dorsey; Patented in Jun 1731 by Henry Griffith for 360 acres repatented as Cole's Choice; in Baltimore County on the east side of  Patuxent River als: Brown's River, adjoining Cockshill</v>
      </c>
      <c r="AT324" s="52" t="str">
        <f>IF(AA324=AS324,"Y", IF(LEN(LEFT(AS324,4))&lt;&gt;4,"","N"))</f>
        <v>Y</v>
      </c>
      <c r="AU324" s="52" t="str">
        <f>IFERROR(VLOOKUP(A324,MapGrantsTbl[],5, FALSE),"")</f>
        <v>1719</v>
      </c>
      <c r="AV324" s="52" t="str">
        <f>IF(L324=AU324,"Y", IF(LEN(LEFT(AU324,4))&lt;&gt;4,"","N"))</f>
        <v>N</v>
      </c>
    </row>
    <row r="325" spans="1:48" ht="86.4" x14ac:dyDescent="0.55000000000000004">
      <c r="A325" s="43" t="s">
        <v>6811</v>
      </c>
      <c r="B325" s="8" t="str">
        <f>IFERROR(VLOOKUP(A325,MapGrantsTbl[Short Name], 1, FALSE),IFERROR(VLOOKUP(A325,MapGrantsTbl[Other Map Grant Name],1,FALSE),""))</f>
        <v>GRIMES CHANCE</v>
      </c>
      <c r="C325" s="8" t="s">
        <v>4916</v>
      </c>
      <c r="D325" s="8" t="str">
        <f>IF(ISBLANK(C325),"",IFERROR(RIGHT(C325,LEN(C325)-FIND(",",C325)) &amp; " " &amp; LEFT(C325,1) &amp; LOWER(MID(C325,2, FIND(",",C325)-2)),""))</f>
        <v xml:space="preserve"> William Cromwell</v>
      </c>
      <c r="E325" s="85" t="s">
        <v>10335</v>
      </c>
      <c r="F325" s="85" t="str">
        <f>RIGHT(E325,4)</f>
        <v>1742</v>
      </c>
      <c r="G325" s="85" t="str">
        <f>IF(ISBLANK(E325),"",F325&amp;"-"&amp;RIGHT("00" &amp; SUBSTITUTE(LEFT(E325,2),"/",""),2))</f>
        <v>1742-10</v>
      </c>
      <c r="H325" s="8" t="s">
        <v>3621</v>
      </c>
      <c r="I325" s="8" t="str">
        <f>IFERROR(RIGHT(H325,LEN(H325)-FIND(",",H325)) &amp; " " &amp; LEFT(H325,1) &amp; LOWER(MID(H325,2, FIND(",",H325)-2)),"")</f>
        <v xml:space="preserve"> James  Grimes</v>
      </c>
      <c r="J325" s="8" t="str">
        <f>H325</f>
        <v xml:space="preserve">GRIMES, James </v>
      </c>
      <c r="K325" s="8" t="s">
        <v>3774</v>
      </c>
      <c r="L325" s="8" t="str">
        <f>RIGHT(K325,4)</f>
        <v>1745</v>
      </c>
      <c r="M325" s="146" t="str">
        <f>IF(ISBLANK(K325),"",L325&amp;"-"&amp;
IF(LEFT(K325,3)="Feb","02",
IF(LEFT(K325,3)="Mar","03",
IF(LEFT(K325,3)="Apr","04",
IF(LEFT(K325,3)="May","05",
IF(LEFT(K325,3)="Jun","06",
IF(LEFT(K325,3)="Jul","07",
IF(LEFT(K325,3)="Aug","08",
IF(LEFT(K325,3)="Sep","09",
IF(LEFT(K325,3)="Oct","10",
IF(LEFT(K325,3)="Nov","11",
IF(LEFT(K325,3)="Dec","12","01"))))))))))))</f>
        <v>1745-10</v>
      </c>
      <c r="N325" s="34" t="s">
        <v>3961</v>
      </c>
      <c r="O325" s="8" t="s">
        <v>3959</v>
      </c>
      <c r="P325" s="8" t="s">
        <v>136</v>
      </c>
      <c r="Q325" s="8">
        <v>90</v>
      </c>
      <c r="R325" s="8" t="s">
        <v>10334</v>
      </c>
      <c r="S325" s="34" t="s">
        <v>4233</v>
      </c>
      <c r="T325" s="34" t="str">
        <f>V325</f>
        <v>Grimes Chance</v>
      </c>
      <c r="U325" s="34"/>
      <c r="V325" s="35" t="s">
        <v>6812</v>
      </c>
      <c r="W325" s="35" t="s">
        <v>10336</v>
      </c>
      <c r="X325" s="34"/>
      <c r="Y325" s="18" t="str">
        <f>IFERROR(LEFT(J325, FIND(",",J325)-1),"")</f>
        <v>GRIMES</v>
      </c>
      <c r="Z325" s="24" t="s">
        <v>4515</v>
      </c>
      <c r="AA325" s="24" t="str">
        <f>IF(ISBLANK(E325),"","Surveyed "&amp;E325)  &amp; IF(ISBLANK(C325),"", " by " &amp;TRIM(D325)) &amp; IF(ISBLANK(E325),"","; ") &amp; IF(ISBLANK(K325),"","Patented in " &amp; K325)  &amp; IF(ISBLANK(H325),"", " by " &amp; TRIM(I325)) &amp; IF(ISBLANK(Q325),"",IF(Q325=0,""," for " &amp; Q325 &amp; " acres")) &amp; IF(ISBLANK(S325),""," repatented as " &amp; S325) &amp; IF(ISBLANK(R325),"", "; " &amp; R325) &amp; IF(ISBLANK(X325),"", ".  " &amp; X325&amp;".")</f>
        <v>Surveyed 10/16/1742 by William Cromwell; Patented in Oct 1745 by James Grimes for 90 acres repatented as Grimes Venture; "on a branch of Snowdens River of Patuxent called Spurriers Branch" starting "on a hillside and on the south side of the head of a draft of the said Spurriers Branch"</v>
      </c>
      <c r="AB325" s="52" t="str">
        <f>IF(IFERROR(FIND("-",A325),0)=0,SUBSTITUTE(A325,"'",""),SUBSTITUTE(LEFT(A325,FIND("-",A325)-2),"'",""))</f>
        <v>GRIMES CHANCE</v>
      </c>
      <c r="AC325" s="55" t="str">
        <f>SUBSTITUTE(A325,"'","")</f>
        <v>GRIMES CHANCE</v>
      </c>
      <c r="AD325" s="52" t="str">
        <f>IFERROR(VLOOKUP(A325,MapGrantsTbl[], 5, FALSE),"")</f>
        <v>1742</v>
      </c>
      <c r="AE325" s="52" t="str">
        <f>IF(L325=AD325,"Y", IF(LEFT(AD325,1)&lt;&gt;"1","","N"))</f>
        <v>N</v>
      </c>
      <c r="AF325" s="52" t="str">
        <f>IFERROR(VLOOKUP(A325,MapGrantsTbl[], 3, FALSE),"")</f>
        <v>Surveyed 10/16/1742 by William Cromwell; Patented in Oct 1745 by James Grimes for 90 acres repatented as Grimes Venture; "on a branch of Snowdens River of Patuxent called Spurriers Branch" starting "on a hillside and on the south side of the head of a draft of the said Spurriers Branch"</v>
      </c>
      <c r="AG325" s="52" t="str">
        <f>IF(AA325=AF325,"Y", IF(LEN(LEFT(AF325,4))&lt;&gt;4,"","N"))</f>
        <v>Y</v>
      </c>
      <c r="AH325" s="52" t="s">
        <v>36</v>
      </c>
      <c r="AI325" s="52" t="s">
        <v>10327</v>
      </c>
      <c r="AJ325" s="52" t="s">
        <v>10337</v>
      </c>
      <c r="AK325" s="52"/>
      <c r="AL325" s="71">
        <v>0</v>
      </c>
      <c r="AM325" s="71">
        <f>IFERROR(VLOOKUP(A325,Platted[],2,FALSE),"")</f>
        <v>481</v>
      </c>
      <c r="AN325" s="52"/>
      <c r="AO325" s="52"/>
      <c r="AP325" s="52"/>
      <c r="AQ325" s="52" t="str">
        <f>IFERROR(VLOOKUP(A325,MapGrantsTbl[], 5, FALSE),"")</f>
        <v>1742</v>
      </c>
      <c r="AR325" s="52" t="str">
        <f>IF(L325=AQ325,"Y", IF(LEN(LEFT(AQ325,4))&lt;&gt;4,"","N"))</f>
        <v>N</v>
      </c>
      <c r="AS325" s="52" t="str">
        <f>IFERROR(VLOOKUP(A325,MapGrantsTbl[],3, FALSE),"")</f>
        <v>Surveyed 10/16/1742 by William Cromwell; Patented in Oct 1745 by James Grimes for 90 acres repatented as Grimes Venture; "on a branch of Snowdens River of Patuxent called Spurriers Branch" starting "on a hillside and on the south side of the head of a draft of the said Spurriers Branch"</v>
      </c>
      <c r="AT325" s="52" t="str">
        <f>IF(AA325=AS325,"Y", IF(LEN(LEFT(AS325,4))&lt;&gt;4,"","N"))</f>
        <v>Y</v>
      </c>
      <c r="AU325" s="52" t="str">
        <f>IFERROR(VLOOKUP(A325,MapGrantsTbl[],5, FALSE),"")</f>
        <v>1742</v>
      </c>
      <c r="AV325" s="52" t="str">
        <f>IF(L325=AU325,"Y", IF(LEN(LEFT(AU325,4))&lt;&gt;4,"","N"))</f>
        <v>N</v>
      </c>
    </row>
    <row r="326" spans="1:48" ht="86.4" x14ac:dyDescent="0.55000000000000004">
      <c r="A326" s="43" t="s">
        <v>3870</v>
      </c>
      <c r="B326" s="8" t="str">
        <f>IFERROR(VLOOKUP(A326,MapGrantsTbl[Short Name], 1, FALSE),IFERROR(VLOOKUP(A326,MapGrantsTbl[Other Map Grant Name],1,FALSE),""))</f>
        <v>GRIMES VENTURE</v>
      </c>
      <c r="C326" s="8" t="s">
        <v>4919</v>
      </c>
      <c r="D326" s="8" t="str">
        <f>IF(ISBLANK(C326),"",IFERROR(RIGHT(C326,LEN(C326)-FIND(",",C326)) &amp; " " &amp; LEFT(C326,1) &amp; LOWER(MID(C326,2, FIND(",",C326)-2)),""))</f>
        <v xml:space="preserve"> Richard Shipley</v>
      </c>
      <c r="E326" s="85" t="s">
        <v>10331</v>
      </c>
      <c r="F326" s="85" t="str">
        <f>RIGHT(E326,4)</f>
        <v>1749</v>
      </c>
      <c r="G326" s="85" t="str">
        <f>IF(ISBLANK(E326),"",F326&amp;"-"&amp;RIGHT("00" &amp; SUBSTITUTE(LEFT(E326,2),"/",""),2))</f>
        <v>1749-08</v>
      </c>
      <c r="H326" s="8" t="s">
        <v>3621</v>
      </c>
      <c r="I326" s="8" t="str">
        <f>IFERROR(RIGHT(H326,LEN(H326)-FIND(",",H326)) &amp; " " &amp; LEFT(H326,1) &amp; LOWER(MID(H326,2, FIND(",",H326)-2)),"")</f>
        <v xml:space="preserve"> James  Grimes</v>
      </c>
      <c r="J326" s="8" t="str">
        <f>H326</f>
        <v xml:space="preserve">GRIMES, James </v>
      </c>
      <c r="K326" s="8" t="s">
        <v>3759</v>
      </c>
      <c r="L326" s="8" t="str">
        <f>RIGHT(K326,4)</f>
        <v>1750</v>
      </c>
      <c r="M326" s="146" t="str">
        <f>IF(ISBLANK(K326),"",L326&amp;"-"&amp;
IF(LEFT(K326,3)="Feb","02",
IF(LEFT(K326,3)="Mar","03",
IF(LEFT(K326,3)="Apr","04",
IF(LEFT(K326,3)="May","05",
IF(LEFT(K326,3)="Jun","06",
IF(LEFT(K326,3)="Jul","07",
IF(LEFT(K326,3)="Aug","08",
IF(LEFT(K326,3)="Sep","09",
IF(LEFT(K326,3)="Oct","10",
IF(LEFT(K326,3)="Nov","11",
IF(LEFT(K326,3)="Dec","12","01"))))))))))))</f>
        <v>1750-02</v>
      </c>
      <c r="N326" s="34" t="s">
        <v>3961</v>
      </c>
      <c r="O326" s="8" t="s">
        <v>3959</v>
      </c>
      <c r="P326" s="8" t="s">
        <v>3970</v>
      </c>
      <c r="Q326" s="8">
        <v>232</v>
      </c>
      <c r="R326" s="8" t="s">
        <v>6422</v>
      </c>
      <c r="S326" s="34"/>
      <c r="T326" s="34" t="str">
        <f>V326</f>
        <v>Grimes Venture</v>
      </c>
      <c r="U326" s="34"/>
      <c r="V326" s="16" t="s">
        <v>4233</v>
      </c>
      <c r="W326" s="35" t="s">
        <v>10330</v>
      </c>
      <c r="X326" s="34"/>
      <c r="Y326" s="18" t="str">
        <f>IFERROR(LEFT(J326, FIND(",",J326)-1),"")</f>
        <v>GRIMES</v>
      </c>
      <c r="Z326" s="24" t="s">
        <v>4515</v>
      </c>
      <c r="AA326" s="24" t="str">
        <f>IF(ISBLANK(E326),"","Surveyed "&amp;E326)  &amp; IF(ISBLANK(C326),"", " by " &amp;TRIM(D326)) &amp; IF(ISBLANK(E326),"","; ") &amp; IF(ISBLANK(K326),"","Patented in " &amp; K326)  &amp; IF(ISBLANK(H326),"", " by " &amp; TRIM(I326)) &amp; IF(ISBLANK(Q326),"",IF(Q326=0,""," for " &amp; Q326 &amp; " acres")) &amp; IF(ISBLANK(S326),""," repatented as " &amp; S326) &amp; IF(ISBLANK(R326),"", "; " &amp; R326) &amp; IF(ISBLANK(X326),"", ".  " &amp; X326&amp;".")</f>
        <v>Surveyed 8/18/1749 by Richard Shipley; Patented in Feb 1750 by James Grimes for 232 acres; Resurvey of Grimes' Chance "in the great fork of Patuxent River on a branch called Spurriers Branch", adjoining Lemington, Spurriers Lott, then crossing Spurriers Branch, Left Out, Fosters Makeshift</v>
      </c>
      <c r="AB326" s="52" t="str">
        <f>IF(IFERROR(FIND("-",A326),0)=0,SUBSTITUTE(A326,"'",""),SUBSTITUTE(LEFT(A326,FIND("-",A326)-2),"'",""))</f>
        <v>GRIMES VENTURE</v>
      </c>
      <c r="AC326" s="55" t="str">
        <f>SUBSTITUTE(A326,"'","")</f>
        <v>GRIMES VENTURE</v>
      </c>
      <c r="AD326" s="52" t="str">
        <f>IFERROR(VLOOKUP(A326,MapGrantsTbl[], 5, FALSE),"")</f>
        <v>1749</v>
      </c>
      <c r="AE326" s="52" t="str">
        <f>IF(L326=AD326,"Y", IF(LEFT(AD326,1)&lt;&gt;"1","","N"))</f>
        <v>N</v>
      </c>
      <c r="AF326" s="52" t="str">
        <f>IFERROR(VLOOKUP(A326,MapGrantsTbl[], 3, FALSE),"")</f>
        <v>Surveyed 8/18/1749 by Richard Shipley; Patented in Feb 1750 by James Grimes for 232 acres; Resurvey of Grimes' Chance "in the great fork of Patuxent River on a branch called Spurriers Branch", adjoining Lemington, Spurriers Lott, then crossing Spurriers Branch, Left Out, Fosters Makeshift</v>
      </c>
      <c r="AG326" s="52" t="str">
        <f>IF(AA326=AF326,"Y", IF(LEN(LEFT(AF326,4))&lt;&gt;4,"","N"))</f>
        <v>Y</v>
      </c>
      <c r="AH326" s="52" t="s">
        <v>36</v>
      </c>
      <c r="AI326" s="52" t="s">
        <v>10332</v>
      </c>
      <c r="AJ326" s="52" t="s">
        <v>10333</v>
      </c>
      <c r="AK326" s="52"/>
      <c r="AL326" s="71">
        <v>-1</v>
      </c>
      <c r="AM326" s="71">
        <f>IFERROR(VLOOKUP(A326,Platted[],2,FALSE),"")</f>
        <v>290</v>
      </c>
      <c r="AN326" s="52"/>
      <c r="AO326" s="52"/>
      <c r="AP326" s="52"/>
      <c r="AQ326" s="52" t="str">
        <f>IFERROR(VLOOKUP(A326,MapGrantsTbl[], 5, FALSE),"")</f>
        <v>1749</v>
      </c>
      <c r="AR326" s="52" t="str">
        <f>IF(L326=AQ326,"Y", IF(LEN(LEFT(AQ326,4))&lt;&gt;4,"","N"))</f>
        <v>N</v>
      </c>
      <c r="AS326" s="52" t="str">
        <f>IFERROR(VLOOKUP(A326,MapGrantsTbl[],3, FALSE),"")</f>
        <v>Surveyed 8/18/1749 by Richard Shipley; Patented in Feb 1750 by James Grimes for 232 acres; Resurvey of Grimes' Chance "in the great fork of Patuxent River on a branch called Spurriers Branch", adjoining Lemington, Spurriers Lott, then crossing Spurriers Branch, Left Out, Fosters Makeshift</v>
      </c>
      <c r="AT326" s="52" t="str">
        <f>IF(AA326=AS326,"Y", IF(LEN(LEFT(AS326,4))&lt;&gt;4,"","N"))</f>
        <v>Y</v>
      </c>
      <c r="AU326" s="52" t="str">
        <f>IFERROR(VLOOKUP(A326,MapGrantsTbl[],5, FALSE),"")</f>
        <v>1749</v>
      </c>
      <c r="AV326" s="52" t="str">
        <f>IF(L326=AU326,"Y", IF(LEN(LEFT(AU326,4))&lt;&gt;4,"","N"))</f>
        <v>N</v>
      </c>
    </row>
    <row r="327" spans="1:48" ht="57.6" x14ac:dyDescent="0.55000000000000004">
      <c r="A327" s="43" t="s">
        <v>8577</v>
      </c>
      <c r="B327" s="10" t="str">
        <f>IFERROR(VLOOKUP(A327,MapGrantsTbl[Short Name], 1, FALSE),IFERROR(VLOOKUP(A327,MapGrantsTbl[Other Map Grant Name],1,FALSE),""))</f>
        <v>GRIMMETTS CHANCE</v>
      </c>
      <c r="C327" s="8" t="s">
        <v>5622</v>
      </c>
      <c r="D327" s="8" t="str">
        <f>IF(ISBLANK(C327),"",IFERROR(RIGHT(C327,LEN(C327)-FIND(",",C327)) &amp; " " &amp; LEFT(C327,1) &amp; LOWER(MID(C327,2, FIND(",",C327)-2)),""))</f>
        <v xml:space="preserve"> John Dorsey</v>
      </c>
      <c r="E327" s="85" t="s">
        <v>11806</v>
      </c>
      <c r="F327" s="85" t="str">
        <f>RIGHT(E327,4)</f>
        <v>1720</v>
      </c>
      <c r="G327" s="85" t="str">
        <f>IF(ISBLANK(E327),"",F327&amp;"-"&amp;RIGHT("00" &amp; SUBSTITUTE(LEFT(E327,2),"/",""),2))</f>
        <v>1720-11</v>
      </c>
      <c r="H327" s="8" t="s">
        <v>3547</v>
      </c>
      <c r="I327" s="8" t="str">
        <f>IFERROR(RIGHT(H327,LEN(H327)-FIND(",",H327)) &amp; " " &amp; LEFT(H327,1) &amp; LOWER(MID(H327,2, FIND(",",H327)-2)),"")</f>
        <v xml:space="preserve"> Thomas  Worthington</v>
      </c>
      <c r="J327" s="10" t="str">
        <f>H327</f>
        <v xml:space="preserve">WORTHINGTON, Thomas </v>
      </c>
      <c r="K327" s="8" t="s">
        <v>5662</v>
      </c>
      <c r="L327" s="15" t="str">
        <f>RIGHT(K327,4)</f>
        <v>1728</v>
      </c>
      <c r="M327" s="147" t="str">
        <f>IF(ISBLANK(K327),"",L327&amp;"-"&amp;
IF(LEFT(K327,3)="Feb","02",
IF(LEFT(K327,3)="Mar","03",
IF(LEFT(K327,3)="Apr","04",
IF(LEFT(K327,3)="May","05",
IF(LEFT(K327,3)="Jun","06",
IF(LEFT(K327,3)="Jul","07",
IF(LEFT(K327,3)="Aug","08",
IF(LEFT(K327,3)="Sep","09",
IF(LEFT(K327,3)="Oct","10",
IF(LEFT(K327,3)="Nov","11",
IF(LEFT(K327,3)="Dec","12","01"))))))))))))</f>
        <v>1728-02</v>
      </c>
      <c r="N327" s="34" t="s">
        <v>5668</v>
      </c>
      <c r="O327" s="10" t="s">
        <v>3959</v>
      </c>
      <c r="P327" s="8" t="s">
        <v>136</v>
      </c>
      <c r="Q327" s="8">
        <v>100</v>
      </c>
      <c r="R327" s="8" t="s">
        <v>5948</v>
      </c>
      <c r="S327" s="26"/>
      <c r="T327" s="26" t="str">
        <f>V327</f>
        <v>Grimmetts Chance</v>
      </c>
      <c r="U327" s="34" t="s">
        <v>5754</v>
      </c>
      <c r="V327" s="35" t="s">
        <v>5753</v>
      </c>
      <c r="W327" s="35" t="s">
        <v>11807</v>
      </c>
      <c r="X327" s="34"/>
      <c r="Y327" s="18" t="str">
        <f>IFERROR(LEFT(J327, FIND(",",J327)-1),"")</f>
        <v>WORTHINGTON</v>
      </c>
      <c r="Z327" s="24" t="s">
        <v>2585</v>
      </c>
      <c r="AA327" s="24" t="str">
        <f>IF(ISBLANK(E327),"","Surveyed "&amp;E327)  &amp; IF(ISBLANK(C327),"", " by " &amp;TRIM(D327)) &amp; IF(ISBLANK(E327),"","; ") &amp; IF(ISBLANK(K327),"","Patented in " &amp; K327)  &amp; IF(ISBLANK(H327),"", " by " &amp; TRIM(I327)) &amp; IF(ISBLANK(Q327),"",IF(Q327=0,""," for " &amp; Q327 &amp; " acres")) &amp; IF(ISBLANK(S327),""," repatented as " &amp; S327) &amp; IF(ISBLANK(R327),"", "; " &amp; R327) &amp; IF(ISBLANK(X327),"", ".  " &amp; X327&amp;".")</f>
        <v>Surveyed 11/1/1720 by John Dorsey; Patented in Feb 1728 by Thomas Worthington for 100 acres; in Baltimore County "on the east side of the Middle River of Patuxent and on the southward of Carroll Mannor"</v>
      </c>
      <c r="AB327" s="52" t="str">
        <f>IF(IFERROR(FIND("-",A327),0)=0,SUBSTITUTE(A327,"'",""),SUBSTITUTE(LEFT(A327,FIND("-",A327)-2),"'",""))</f>
        <v>GRIMMETTS CHANCE</v>
      </c>
      <c r="AC327" s="55" t="str">
        <f>SUBSTITUTE(A327,"'","")</f>
        <v>GRIMMETTS CHANCE</v>
      </c>
      <c r="AD327" s="52" t="str">
        <f>IFERROR(VLOOKUP(A327,MapGrantsTbl[], 5, FALSE),"")</f>
        <v>1720</v>
      </c>
      <c r="AE327" s="52" t="str">
        <f>IF(L327=AD327,"Y", IF(LEFT(AD327,1)&lt;&gt;"1","","N"))</f>
        <v>N</v>
      </c>
      <c r="AF327" s="52" t="str">
        <f>IFERROR(VLOOKUP(A327,MapGrantsTbl[], 3, FALSE),"")</f>
        <v>Surveyed 11/1/1720 by John Dorsey; Patented in Feb 1728 by Thomas Worthington for 100 acres; in Baltimore County "on the east side of the Middle River of Patuxent and on the southward of Carroll Mannor"</v>
      </c>
      <c r="AG327" s="52" t="str">
        <f>IF(AA327=AF327,"Y", IF(LEN(LEFT(AF327,4))&lt;&gt;4,"","N"))</f>
        <v>Y</v>
      </c>
      <c r="AH327" s="52" t="s">
        <v>36</v>
      </c>
      <c r="AI327" s="52"/>
      <c r="AJ327" s="71"/>
      <c r="AK327" s="71"/>
      <c r="AL327" s="71"/>
      <c r="AM327" s="71">
        <f>IFERROR(VLOOKUP(A327,Platted[],2,FALSE),"")</f>
        <v>418</v>
      </c>
      <c r="AN327" s="52"/>
      <c r="AO327" s="52"/>
      <c r="AP327" s="52"/>
      <c r="AQ327" s="52" t="str">
        <f>IFERROR(VLOOKUP(A327,MapGrantsTbl[], 5, FALSE),"")</f>
        <v>1720</v>
      </c>
      <c r="AR327" s="52" t="str">
        <f>IF(L327=AQ327,"Y", IF(LEN(LEFT(AQ327,4))&lt;&gt;4,"","N"))</f>
        <v>N</v>
      </c>
      <c r="AS327" s="52" t="str">
        <f>IFERROR(VLOOKUP(A327,MapGrantsTbl[],3, FALSE),"")</f>
        <v>Surveyed 11/1/1720 by John Dorsey; Patented in Feb 1728 by Thomas Worthington for 100 acres; in Baltimore County "on the east side of the Middle River of Patuxent and on the southward of Carroll Mannor"</v>
      </c>
      <c r="AT327" s="52" t="str">
        <f>IF(AA327=AS327,"Y", IF(LEN(LEFT(AS327,4))&lt;&gt;4,"","N"))</f>
        <v>Y</v>
      </c>
      <c r="AU327" s="52" t="str">
        <f>IFERROR(VLOOKUP(A327,MapGrantsTbl[],5, FALSE),"")</f>
        <v>1720</v>
      </c>
      <c r="AV327" s="52" t="str">
        <f>IF(L327=AU327,"Y", IF(LEN(LEFT(AU327,4))&lt;&gt;4,"","N"))</f>
        <v>N</v>
      </c>
    </row>
    <row r="328" spans="1:48" ht="28.8" x14ac:dyDescent="0.55000000000000004">
      <c r="A328" s="43" t="s">
        <v>3871</v>
      </c>
      <c r="B328" s="8" t="str">
        <f>IFERROR(VLOOKUP(A328,MapGrantsTbl[Short Name], 1, FALSE),IFERROR(VLOOKUP(A328,MapGrantsTbl[Other Map Grant Name],1,FALSE),""))</f>
        <v>GROG</v>
      </c>
      <c r="C328" s="8" t="s">
        <v>4918</v>
      </c>
      <c r="D328" s="8" t="str">
        <f>IF(ISBLANK(C328),"",IFERROR(RIGHT(C328,LEN(C328)-FIND(",",C328)) &amp; " " &amp; LEFT(C328,1) &amp; LOWER(MID(C328,2, FIND(",",C328)-2)),""))</f>
        <v xml:space="preserve"> Loch Weems</v>
      </c>
      <c r="E328" s="85" t="s">
        <v>4663</v>
      </c>
      <c r="F328" s="85" t="str">
        <f>RIGHT(E328,4)</f>
        <v>1758</v>
      </c>
      <c r="G328" s="85" t="str">
        <f>IF(ISBLANK(E328),"",F328&amp;"-"&amp;RIGHT("00" &amp; SUBSTITUTE(LEFT(E328,2),"/",""),2))</f>
        <v>1758-03</v>
      </c>
      <c r="H328" s="8" t="s">
        <v>3622</v>
      </c>
      <c r="I328" s="8" t="str">
        <f>IFERROR(RIGHT(H328,LEN(H328)-FIND(",",H328)) &amp; " " &amp; LEFT(H328,1) &amp; LOWER(MID(H328,2, FIND(",",H328)-2)),"")</f>
        <v xml:space="preserve"> William  Ridgely</v>
      </c>
      <c r="J328" s="8" t="str">
        <f>H328</f>
        <v xml:space="preserve">RIDGELY, William </v>
      </c>
      <c r="K328" s="8" t="s">
        <v>4940</v>
      </c>
      <c r="L328" s="8" t="str">
        <f>RIGHT(K328,4)</f>
        <v>1758</v>
      </c>
      <c r="M328" s="146" t="str">
        <f>IF(ISBLANK(K328),"",L328&amp;"-"&amp;
IF(LEFT(K328,3)="Feb","02",
IF(LEFT(K328,3)="Mar","03",
IF(LEFT(K328,3)="Apr","04",
IF(LEFT(K328,3)="May","05",
IF(LEFT(K328,3)="Jun","06",
IF(LEFT(K328,3)="Jul","07",
IF(LEFT(K328,3)="Aug","08",
IF(LEFT(K328,3)="Sep","09",
IF(LEFT(K328,3)="Oct","10",
IF(LEFT(K328,3)="Nov","11",
IF(LEFT(K328,3)="Dec","12","01"))))))))))))</f>
        <v>1758-03</v>
      </c>
      <c r="N328" s="34" t="s">
        <v>3961</v>
      </c>
      <c r="O328" s="8" t="s">
        <v>3959</v>
      </c>
      <c r="P328" s="8" t="s">
        <v>136</v>
      </c>
      <c r="Q328" s="8">
        <v>40</v>
      </c>
      <c r="R328" s="8" t="s">
        <v>4953</v>
      </c>
      <c r="S328" s="34"/>
      <c r="T328" s="34" t="str">
        <f>V328</f>
        <v>Grog</v>
      </c>
      <c r="U328" s="34" t="s">
        <v>4952</v>
      </c>
      <c r="V328" s="35" t="s">
        <v>4232</v>
      </c>
      <c r="W328" s="35" t="s">
        <v>11492</v>
      </c>
      <c r="X328" s="34"/>
      <c r="Y328" s="26" t="str">
        <f>IFERROR(LEFT(J328, FIND(",",J328)-1),"")</f>
        <v>RIDGELY</v>
      </c>
      <c r="Z328" s="24" t="s">
        <v>4516</v>
      </c>
      <c r="AA328" s="24" t="str">
        <f>IF(ISBLANK(E328),"","Surveyed "&amp;E328)  &amp; IF(ISBLANK(C328),"", " by " &amp;TRIM(D328)) &amp; IF(ISBLANK(E328),"","; ") &amp; IF(ISBLANK(K328),"","Patented in " &amp; K328)  &amp; IF(ISBLANK(H328),"", " by " &amp; TRIM(I328)) &amp; IF(ISBLANK(Q328),"",IF(Q328=0,""," for " &amp; Q328 &amp; " acres")) &amp; IF(ISBLANK(S328),""," repatented as " &amp; S328) &amp; IF(ISBLANK(R328),"", "; " &amp; R328) &amp; IF(ISBLANK(X328),"", ".  " &amp; X328&amp;".")</f>
        <v>Surveyed 3/30/1758 by Loch Weems; Patented in Mar 1758 by William Ridgely for 40 acres; north of Left Out</v>
      </c>
      <c r="AB328" s="52" t="str">
        <f>IF(IFERROR(FIND("-",A328),0)=0,SUBSTITUTE(A328,"'",""),SUBSTITUTE(LEFT(A328,FIND("-",A328)-2),"'",""))</f>
        <v>GROG</v>
      </c>
      <c r="AC328" s="55" t="str">
        <f>SUBSTITUTE(A328,"'","")</f>
        <v>GROG</v>
      </c>
      <c r="AD328" s="52" t="str">
        <f>IFERROR(VLOOKUP(A328,MapGrantsTbl[], 5, FALSE),"")</f>
        <v>1758</v>
      </c>
      <c r="AE328" s="52" t="str">
        <f>IF(L328=AD328,"Y", IF(LEFT(AD328,1)&lt;&gt;"1","","N"))</f>
        <v>Y</v>
      </c>
      <c r="AF328" s="52" t="str">
        <f>IFERROR(VLOOKUP(A328,MapGrantsTbl[], 3, FALSE),"")</f>
        <v>Surveyed 3/30/1758 by Loch Weems; Patented in Mar 1758 by William Ridgely for 40 acres; north of Left Out</v>
      </c>
      <c r="AG328" s="52" t="str">
        <f>IF(AA328=AF328,"Y", IF(LEN(LEFT(AF328,4))&lt;&gt;4,"","N"))</f>
        <v>Y</v>
      </c>
      <c r="AH328" s="52" t="s">
        <v>36</v>
      </c>
      <c r="AI328" s="52"/>
      <c r="AJ328" s="71"/>
      <c r="AK328" s="71"/>
      <c r="AL328" s="71"/>
      <c r="AM328" s="71">
        <f>IFERROR(VLOOKUP(A328,Platted[],2,FALSE),"")</f>
        <v>596</v>
      </c>
      <c r="AN328" s="52"/>
      <c r="AO328" s="52"/>
      <c r="AP328" s="52"/>
      <c r="AQ328" s="52" t="str">
        <f>IFERROR(VLOOKUP(A328,MapGrantsTbl[], 5, FALSE),"")</f>
        <v>1758</v>
      </c>
      <c r="AR328" s="52" t="str">
        <f>IF(L328=AQ328,"Y", IF(LEN(LEFT(AQ328,4))&lt;&gt;4,"","N"))</f>
        <v>Y</v>
      </c>
      <c r="AS328" s="52" t="str">
        <f>IFERROR(VLOOKUP(A328,MapGrantsTbl[],3, FALSE),"")</f>
        <v>Surveyed 3/30/1758 by Loch Weems; Patented in Mar 1758 by William Ridgely for 40 acres; north of Left Out</v>
      </c>
      <c r="AT328" s="52" t="str">
        <f>IF(AA328=AS328,"Y", IF(LEN(LEFT(AS328,4))&lt;&gt;4,"","N"))</f>
        <v>Y</v>
      </c>
      <c r="AU328" s="52" t="str">
        <f>IFERROR(VLOOKUP(A328,MapGrantsTbl[],5, FALSE),"")</f>
        <v>1758</v>
      </c>
      <c r="AV328" s="52" t="str">
        <f>IF(L328=AU328,"Y", IF(LEN(LEFT(AU328,4))&lt;&gt;4,"","N"))</f>
        <v>Y</v>
      </c>
    </row>
    <row r="329" spans="1:48" ht="100.8" x14ac:dyDescent="0.55000000000000004">
      <c r="A329" s="43" t="s">
        <v>5283</v>
      </c>
      <c r="B329" s="8" t="str">
        <f>IFERROR(VLOOKUP(A329,MapGrantsTbl[Short Name], 1, FALSE),IFERROR(VLOOKUP(A329,MapGrantsTbl[Other Map Grant Name],1,FALSE),""))</f>
        <v>GUINNS PURCHASE</v>
      </c>
      <c r="C329" s="8" t="s">
        <v>4917</v>
      </c>
      <c r="D329" s="8" t="str">
        <f>IF(ISBLANK(C329),"",IFERROR(RIGHT(C329,LEN(C329)-FIND(",",C329)) &amp; " " &amp; LEFT(C329,1) &amp; LOWER(MID(C329,2, FIND(",",C329)-2)),""))</f>
        <v xml:space="preserve"> Vachel Stevens</v>
      </c>
      <c r="E329" s="85" t="s">
        <v>11919</v>
      </c>
      <c r="F329" s="85" t="str">
        <f>RIGHT(E329,4)</f>
        <v>1790</v>
      </c>
      <c r="G329" s="85" t="str">
        <f>IF(ISBLANK(E329),"",F329&amp;"-"&amp;RIGHT("00" &amp; SUBSTITUTE(LEFT(E329,2),"/",""),2))</f>
        <v>1790-12</v>
      </c>
      <c r="H329" s="8" t="s">
        <v>12543</v>
      </c>
      <c r="I329" s="8" t="str">
        <f>IFERROR(RIGHT(H329,LEN(H329)-FIND(",",H329)) &amp; " " &amp; LEFT(H329,1) &amp; LOWER(MID(H329,2, FIND(",",H329)-2)),"")</f>
        <v xml:space="preserve"> Dr. Lyde Goodwin</v>
      </c>
      <c r="J329" s="32" t="str">
        <f>H329</f>
        <v>GOODWIN, Dr. Lyde</v>
      </c>
      <c r="K329" s="8" t="s">
        <v>5285</v>
      </c>
      <c r="L329" s="32" t="str">
        <f>RIGHT(K329,4)</f>
        <v>1791</v>
      </c>
      <c r="M329" s="146" t="str">
        <f>IF(ISBLANK(K329),"",L329&amp;"-"&amp;
IF(LEFT(K329,3)="Feb","02",
IF(LEFT(K329,3)="Mar","03",
IF(LEFT(K329,3)="Apr","04",
IF(LEFT(K329,3)="May","05",
IF(LEFT(K329,3)="Jun","06",
IF(LEFT(K329,3)="Jul","07",
IF(LEFT(K329,3)="Aug","08",
IF(LEFT(K329,3)="Sep","09",
IF(LEFT(K329,3)="Oct","10",
IF(LEFT(K329,3)="Nov","11",
IF(LEFT(K329,3)="Dec","12","01"))))))))))))</f>
        <v>1791-09</v>
      </c>
      <c r="N329" s="34" t="s">
        <v>3961</v>
      </c>
      <c r="O329" s="8" t="s">
        <v>3959</v>
      </c>
      <c r="P329" s="8" t="s">
        <v>3970</v>
      </c>
      <c r="Q329" s="8">
        <v>309</v>
      </c>
      <c r="R329" s="6" t="s">
        <v>6525</v>
      </c>
      <c r="S329" s="34"/>
      <c r="T329" s="34" t="s">
        <v>4263</v>
      </c>
      <c r="U329" s="34" t="s">
        <v>5259</v>
      </c>
      <c r="V329" s="35" t="s">
        <v>5284</v>
      </c>
      <c r="W329" s="35" t="s">
        <v>11918</v>
      </c>
      <c r="X329" s="34"/>
      <c r="Y329" s="33" t="str">
        <f>IFERROR(LEFT(J329, FIND(",",J329)-1),"")</f>
        <v>GOODWIN</v>
      </c>
      <c r="Z329" s="33"/>
      <c r="AA329" s="24" t="str">
        <f>IF(ISBLANK(E329),"","Surveyed "&amp;E329)  &amp; IF(ISBLANK(C329),"", " by " &amp;TRIM(D329)) &amp; IF(ISBLANK(E329),"","; ") &amp; IF(ISBLANK(K329),"","Patented in " &amp; K329)  &amp; IF(ISBLANK(H329),"", " by " &amp; TRIM(I329)) &amp; IF(ISBLANK(Q329),"",IF(Q329=0,""," for " &amp; Q329 &amp; " acres")) &amp; IF(ISBLANK(S329),""," repatented as " &amp; S329) &amp; IF(ISBLANK(R329),"", "; " &amp; R329) &amp; IF(ISBLANK(X329),"", ".  " &amp; X329&amp;".")</f>
        <v>Surveyed 12/19/1790 by Vachel Stevens; Patented in Sep 1791 by Dr. Lyde Goodwin for 309 acres; Resurvey of part of Woodford adjoining Hammond's Enlargement, starting "on the east side of Delaware Bottom Branch and near to the mouth of said branch where it intersects with the western falls of Patapsco River" adjoining Taylor's Park, Snowdens Cowpen Regulated, and Bryar Bottom</v>
      </c>
      <c r="AB329" s="52" t="str">
        <f>IF(IFERROR(FIND("-",A329),0)=0,SUBSTITUTE(A329,"'",""),SUBSTITUTE(LEFT(A329,FIND("-",A329)-2),"'",""))</f>
        <v>GUINNS PURCHASE</v>
      </c>
      <c r="AC329" s="55" t="str">
        <f>SUBSTITUTE(A329,"'","")</f>
        <v>GUINNS PURCHASE</v>
      </c>
      <c r="AD329" s="52" t="str">
        <f>IFERROR(VLOOKUP(A329,MapGrantsTbl[], 5, FALSE),"")</f>
        <v>1790</v>
      </c>
      <c r="AE329" s="52" t="str">
        <f>IF(L329=AD329,"Y", IF(LEFT(AD329,1)&lt;&gt;"1","","N"))</f>
        <v>N</v>
      </c>
      <c r="AF329" s="52" t="str">
        <f>IFERROR(VLOOKUP(A329,MapGrantsTbl[], 3, FALSE),"")</f>
        <v>Surveyed 12/19/1790 by Vachel Stevens; Patented in Sep 1791 by Dr. Lyde Goodwin for 309 acres; Resurvey of part of Woodford adjoining Hammond's Enlargement, starting "on the east side of Delaware Bottom Branch and near to the mouth of said branch where it intersects with the western falls of Patapsco River" adjoining Taylor's Park, Snowdens Cowpen Regulated, and Bryar Bottom</v>
      </c>
      <c r="AG329" s="52" t="str">
        <f>IF(AA329=AF329,"Y", IF(LEN(LEFT(AF329,4))&lt;&gt;4,"","N"))</f>
        <v>Y</v>
      </c>
      <c r="AH329" s="52" t="s">
        <v>376</v>
      </c>
      <c r="AI329" s="52"/>
      <c r="AJ329" s="71"/>
      <c r="AK329" s="71"/>
      <c r="AL329" s="71"/>
      <c r="AM329" s="71">
        <f>IFERROR(VLOOKUP(A329,Platted[],2,FALSE),"")</f>
        <v>213</v>
      </c>
      <c r="AN329" s="52"/>
      <c r="AO329" s="52"/>
      <c r="AP329" s="52"/>
      <c r="AQ329" s="52" t="str">
        <f>IFERROR(VLOOKUP(A329,MapGrantsTbl[], 5, FALSE),"")</f>
        <v>1790</v>
      </c>
      <c r="AR329" s="52" t="str">
        <f>IF(L329=AQ329,"Y", IF(LEN(LEFT(AQ329,4))&lt;&gt;4,"","N"))</f>
        <v>N</v>
      </c>
      <c r="AS329" s="52" t="str">
        <f>IFERROR(VLOOKUP(A329,MapGrantsTbl[],3, FALSE),"")</f>
        <v>Surveyed 12/19/1790 by Vachel Stevens; Patented in Sep 1791 by Dr. Lyde Goodwin for 309 acres; Resurvey of part of Woodford adjoining Hammond's Enlargement, starting "on the east side of Delaware Bottom Branch and near to the mouth of said branch where it intersects with the western falls of Patapsco River" adjoining Taylor's Park, Snowdens Cowpen Regulated, and Bryar Bottom</v>
      </c>
      <c r="AT329" s="52" t="str">
        <f>IF(AA329=AS329,"Y", IF(LEN(LEFT(AS329,4))&lt;&gt;4,"","N"))</f>
        <v>Y</v>
      </c>
      <c r="AU329" s="52" t="str">
        <f>IFERROR(VLOOKUP(A329,MapGrantsTbl[],5, FALSE),"")</f>
        <v>1790</v>
      </c>
      <c r="AV329" s="52" t="str">
        <f>IF(L329=AU329,"Y", IF(LEN(LEFT(AU329,4))&lt;&gt;4,"","N"))</f>
        <v>N</v>
      </c>
    </row>
    <row r="330" spans="1:48" ht="28.8" x14ac:dyDescent="0.55000000000000004">
      <c r="A330" s="43" t="s">
        <v>3872</v>
      </c>
      <c r="B330" s="8" t="str">
        <f>IFERROR(VLOOKUP(A330,MapGrantsTbl[Short Name], 1, FALSE),IFERROR(VLOOKUP(A330,MapGrantsTbl[Other Map Grant Name],1,FALSE),""))</f>
        <v>HALF PONE</v>
      </c>
      <c r="C330" s="8"/>
      <c r="D330" s="8" t="str">
        <f>IF(ISBLANK(C330),"",IFERROR(RIGHT(C330,LEN(C330)-FIND(",",C330)) &amp; " " &amp; LEFT(C330,1) &amp; LOWER(MID(C330,2, FIND(",",C330)-2)),""))</f>
        <v/>
      </c>
      <c r="E330" s="85"/>
      <c r="F330" s="85" t="str">
        <f>RIGHT(E330,4)</f>
        <v/>
      </c>
      <c r="G330" s="85" t="str">
        <f>IF(ISBLANK(E330),"",F330&amp;"-"&amp;RIGHT("00" &amp; SUBSTITUTE(LEFT(E330,2),"/",""),2))</f>
        <v/>
      </c>
      <c r="H330" s="8" t="s">
        <v>3623</v>
      </c>
      <c r="I330" s="8" t="str">
        <f>IFERROR(RIGHT(H330,LEN(H330)-FIND(",",H330)) &amp; " " &amp; LEFT(H330,1) &amp; LOWER(MID(H330,2, FIND(",",H330)-2)),"")</f>
        <v xml:space="preserve"> James  Barley</v>
      </c>
      <c r="J330" s="8" t="str">
        <f>H330</f>
        <v xml:space="preserve">BARLEY, James </v>
      </c>
      <c r="K330" s="8" t="s">
        <v>3798</v>
      </c>
      <c r="L330" s="8" t="str">
        <f>RIGHT(K330,4)</f>
        <v>1706</v>
      </c>
      <c r="M330" s="146" t="str">
        <f>IF(ISBLANK(K330),"",L330&amp;"-"&amp;
IF(LEFT(K330,3)="Feb","02",
IF(LEFT(K330,3)="Mar","03",
IF(LEFT(K330,3)="Apr","04",
IF(LEFT(K330,3)="May","05",
IF(LEFT(K330,3)="Jun","06",
IF(LEFT(K330,3)="Jul","07",
IF(LEFT(K330,3)="Aug","08",
IF(LEFT(K330,3)="Sep","09",
IF(LEFT(K330,3)="Oct","10",
IF(LEFT(K330,3)="Nov","11",
IF(LEFT(K330,3)="Dec","12","01"))))))))))))</f>
        <v>1706-06</v>
      </c>
      <c r="N330" s="34"/>
      <c r="O330" s="8" t="s">
        <v>3959</v>
      </c>
      <c r="P330" s="8" t="s">
        <v>136</v>
      </c>
      <c r="Q330" s="8">
        <v>300</v>
      </c>
      <c r="R330" s="8" t="s">
        <v>5949</v>
      </c>
      <c r="S330" s="34"/>
      <c r="T330" s="34" t="s">
        <v>4231</v>
      </c>
      <c r="U330" s="34"/>
      <c r="V330" s="34" t="s">
        <v>5722</v>
      </c>
      <c r="W330" s="34"/>
      <c r="X330" s="34"/>
      <c r="Y330" s="18" t="str">
        <f>IFERROR(LEFT(J330, FIND(",",J330)-1),"")</f>
        <v>BARLEY</v>
      </c>
      <c r="Z330" s="24" t="s">
        <v>4517</v>
      </c>
      <c r="AA330" s="24" t="str">
        <f>IF(ISBLANK(E330),"","Surveyed "&amp;E330)  &amp; IF(ISBLANK(C330),"", " by " &amp;TRIM(D330)) &amp; IF(ISBLANK(E330),"","; ") &amp; IF(ISBLANK(K330),"","Patented in " &amp; K330)  &amp; IF(ISBLANK(H330),"", " by " &amp; TRIM(I330)) &amp; IF(ISBLANK(Q330),"",IF(Q330=0,""," for " &amp; Q330 &amp; " acres")) &amp; IF(ISBLANK(S330),""," repatented as " &amp; S330) &amp; IF(ISBLANK(R330),"", "; " &amp; R330) &amp; IF(ISBLANK(X330),"", ".  " &amp; X330&amp;".")</f>
        <v>Patented in Jun 1706 by James Barley for 300 acres; adjoining Whole Gammon as of 1741</v>
      </c>
      <c r="AB330" s="52" t="str">
        <f>IF(IFERROR(FIND("-",A330),0)=0,SUBSTITUTE(A330,"'",""),SUBSTITUTE(LEFT(A330,FIND("-",A330)-2),"'",""))</f>
        <v>HALF PONE</v>
      </c>
      <c r="AC330" s="55" t="str">
        <f>SUBSTITUTE(A330,"'","")</f>
        <v>HALF PONE</v>
      </c>
      <c r="AD330" s="52" t="str">
        <f>IFERROR(VLOOKUP(A330,MapGrantsTbl[], 5, FALSE),"")</f>
        <v>1706</v>
      </c>
      <c r="AE330" s="52" t="str">
        <f>IF(L330=AD330,"Y", IF(LEFT(AD330,1)&lt;&gt;"1","","N"))</f>
        <v>Y</v>
      </c>
      <c r="AF330" s="52" t="str">
        <f>IFERROR(VLOOKUP(A330,MapGrantsTbl[], 3, FALSE),"")</f>
        <v>Patented in Jun 1706 by James Barley for 300 acres; adjoining Whole Gammon as of 1741</v>
      </c>
      <c r="AG330" s="52" t="str">
        <f>IF(AA330=AF330,"Y", IF(LEN(LEFT(AF330,4))&lt;&gt;4,"","N"))</f>
        <v>Y</v>
      </c>
      <c r="AH330" s="52" t="s">
        <v>11989</v>
      </c>
      <c r="AI330" s="52"/>
      <c r="AJ330" s="71"/>
      <c r="AK330" s="71"/>
      <c r="AL330" s="71"/>
      <c r="AM330" s="71" t="str">
        <f>IFERROR(VLOOKUP(A330,Platted[],2,FALSE),"")</f>
        <v/>
      </c>
      <c r="AN330" s="52"/>
      <c r="AO330" s="52"/>
      <c r="AP330" s="52"/>
      <c r="AQ330" s="52" t="str">
        <f>IFERROR(VLOOKUP(A330,MapGrantsTbl[], 5, FALSE),"")</f>
        <v>1706</v>
      </c>
      <c r="AR330" s="52" t="str">
        <f>IF(L330=AQ330,"Y", IF(LEN(LEFT(AQ330,4))&lt;&gt;4,"","N"))</f>
        <v>Y</v>
      </c>
      <c r="AS330" s="52" t="str">
        <f>IFERROR(VLOOKUP(A330,MapGrantsTbl[],3, FALSE),"")</f>
        <v>Patented in Jun 1706 by James Barley for 300 acres; adjoining Whole Gammon as of 1741</v>
      </c>
      <c r="AT330" s="52" t="str">
        <f>IF(AA330=AS330,"Y", IF(LEN(LEFT(AS330,4))&lt;&gt;4,"","N"))</f>
        <v>Y</v>
      </c>
      <c r="AU330" s="52" t="str">
        <f>IFERROR(VLOOKUP(A330,MapGrantsTbl[],5, FALSE),"")</f>
        <v>1706</v>
      </c>
      <c r="AV330" s="52" t="str">
        <f>IF(L330=AU330,"Y", IF(LEN(LEFT(AU330,4))&lt;&gt;4,"","N"))</f>
        <v>Y</v>
      </c>
    </row>
    <row r="331" spans="1:48" ht="86.4" x14ac:dyDescent="0.55000000000000004">
      <c r="A331" s="43" t="s">
        <v>9274</v>
      </c>
      <c r="B331" s="10" t="str">
        <f>IFERROR(VLOOKUP(A331,MapGrantsTbl[Short Name], 1, FALSE),IFERROR(VLOOKUP(A331,MapGrantsTbl[Other Map Grant Name],1,FALSE),""))</f>
        <v>HALLS LOT - ELIJAH</v>
      </c>
      <c r="C331" s="10" t="s">
        <v>4916</v>
      </c>
      <c r="D331" s="10" t="str">
        <f>IF(ISBLANK(C331),"",IFERROR(RIGHT(C331,LEN(C331)-FIND(",",C331)) &amp; " " &amp; LEFT(C331,1) &amp; LOWER(MID(C331,2, FIND(",",C331)-2)),""))</f>
        <v xml:space="preserve"> William Cromwell</v>
      </c>
      <c r="E331" s="85" t="s">
        <v>12151</v>
      </c>
      <c r="F331" s="86" t="str">
        <f>RIGHT(E331,4)</f>
        <v>1739</v>
      </c>
      <c r="G331" s="86" t="str">
        <f>IF(ISBLANK(E331),"",F331&amp;"-"&amp;RIGHT("00" &amp; SUBSTITUTE(LEFT(E331,2),"/",""),2))</f>
        <v>1739-08</v>
      </c>
      <c r="H331" s="10" t="s">
        <v>5120</v>
      </c>
      <c r="I331" s="10" t="str">
        <f>IFERROR(RIGHT(H331,LEN(H331)-FIND(",",H331)) &amp; " " &amp; LEFT(H331,1) &amp; LOWER(MID(H331,2, FIND(",",H331)-2)),"")</f>
        <v xml:space="preserve"> Elijah Hall</v>
      </c>
      <c r="J331" s="15" t="str">
        <f>H331</f>
        <v>HALL, Elijah</v>
      </c>
      <c r="K331" s="10" t="s">
        <v>5119</v>
      </c>
      <c r="L331" s="15" t="str">
        <f>RIGHT(K331,4)</f>
        <v>1740</v>
      </c>
      <c r="M331" s="147" t="str">
        <f>IF(ISBLANK(K331),"",L331&amp;"-"&amp;
IF(LEFT(K331,3)="Feb","02",
IF(LEFT(K331,3)="Mar","03",
IF(LEFT(K331,3)="Apr","04",
IF(LEFT(K331,3)="May","05",
IF(LEFT(K331,3)="Jun","06",
IF(LEFT(K331,3)="Jul","07",
IF(LEFT(K331,3)="Aug","08",
IF(LEFT(K331,3)="Sep","09",
IF(LEFT(K331,3)="Oct","10",
IF(LEFT(K331,3)="Nov","11",
IF(LEFT(K331,3)="Dec","12","01"))))))))))))</f>
        <v>1740-09</v>
      </c>
      <c r="N331" s="34" t="s">
        <v>3961</v>
      </c>
      <c r="O331" s="8" t="s">
        <v>3959</v>
      </c>
      <c r="P331" s="10" t="s">
        <v>136</v>
      </c>
      <c r="Q331" s="8">
        <v>3</v>
      </c>
      <c r="R331" s="10" t="s">
        <v>5121</v>
      </c>
      <c r="S331" s="26"/>
      <c r="T331" s="34" t="s">
        <v>9447</v>
      </c>
      <c r="U331" s="26"/>
      <c r="V331" s="35" t="s">
        <v>9447</v>
      </c>
      <c r="W331" s="35" t="s">
        <v>9982</v>
      </c>
      <c r="X331" s="34"/>
      <c r="Y331" s="25" t="str">
        <f>IFERROR(LEFT(J331, FIND(",",J331)-1),"")</f>
        <v>HALL</v>
      </c>
      <c r="Z331" s="25"/>
      <c r="AA331" s="24" t="str">
        <f>IF(ISBLANK(E331),"","Surveyed "&amp;E331)  &amp; IF(ISBLANK(C331),"", " by " &amp;TRIM(D331)) &amp; IF(ISBLANK(E331),"","; ") &amp; IF(ISBLANK(K331),"","Patented in " &amp; K331)  &amp; IF(ISBLANK(H331),"", " by " &amp; TRIM(I331)) &amp; IF(ISBLANK(Q331),"",IF(Q331=0,""," for " &amp; Q331 &amp; " acres")) &amp; IF(ISBLANK(S331),""," repatented as " &amp; S331) &amp; IF(ISBLANK(R331),"", "; " &amp; R331) &amp; IF(ISBLANK(X331),"", ".  " &amp; X331&amp;".")</f>
        <v>Surveyed 8/27/1739 by William Cromwell; Patented in Sep 1740 by Elijah Hall for 3 acres; "on the South side of the Patapsco River and near the head there of and between two branches descending into said river the one called Deep Run and the other called Stoney Run" starting near "a spring descending into Stoney Run"</v>
      </c>
      <c r="AB331" s="52" t="str">
        <f>IF(IFERROR(FIND("-",A331),0)=0,SUBSTITUTE(A331,"'",""),SUBSTITUTE(LEFT(A331,FIND("-",A331)-2),"'",""))</f>
        <v>HALLS LOT</v>
      </c>
      <c r="AC331" s="55" t="str">
        <f>SUBSTITUTE(A331,"'","")</f>
        <v>HALLS LOT - Elijah</v>
      </c>
      <c r="AD331" s="52" t="str">
        <f>IFERROR(VLOOKUP(A331,MapGrantsTbl[], 5, FALSE),"")</f>
        <v>1739</v>
      </c>
      <c r="AE331" s="52" t="str">
        <f>IF(L331=AD331,"Y", IF(LEFT(AD331,1)&lt;&gt;"1","","N"))</f>
        <v>N</v>
      </c>
      <c r="AF331" s="52" t="str">
        <f>IFERROR(VLOOKUP(A331,MapGrantsTbl[], 3, FALSE),"")</f>
        <v>Surveyed 8/27/1739 by William Cromwell; Patented in Sep 1740 by Elijah Hall for 3 acres; "on the South side of the Patapsco River and near the head there of and between two branches descending into said river the one called Deep Run and the other called Stoney Run" starting near "a spring descending into Stoney Run"</v>
      </c>
      <c r="AG331" s="52" t="str">
        <f>IF(AA331=AF331,"Y", IF(LEN(LEFT(AF331,4))&lt;&gt;4,"","N"))</f>
        <v>Y</v>
      </c>
      <c r="AH331" s="52" t="s">
        <v>90</v>
      </c>
      <c r="AI331" s="52"/>
      <c r="AJ331" s="71"/>
      <c r="AK331" s="71"/>
      <c r="AL331" s="71"/>
      <c r="AM331" s="71">
        <f>IFERROR(VLOOKUP(A331,Platted[],2,FALSE),"")</f>
        <v>752</v>
      </c>
      <c r="AN331" s="52"/>
      <c r="AO331" s="52"/>
      <c r="AP331" s="52"/>
      <c r="AQ331" s="52" t="str">
        <f>IFERROR(VLOOKUP(A331,MapGrantsTbl[], 5, FALSE),"")</f>
        <v>1739</v>
      </c>
      <c r="AR331" s="52" t="str">
        <f>IF(L331=AQ331,"Y", IF(LEN(LEFT(AQ331,4))&lt;&gt;4,"","N"))</f>
        <v>N</v>
      </c>
      <c r="AS331" s="52" t="str">
        <f>IFERROR(VLOOKUP(A331,MapGrantsTbl[],3, FALSE),"")</f>
        <v>Surveyed 8/27/1739 by William Cromwell; Patented in Sep 1740 by Elijah Hall for 3 acres; "on the South side of the Patapsco River and near the head there of and between two branches descending into said river the one called Deep Run and the other called Stoney Run" starting near "a spring descending into Stoney Run"</v>
      </c>
      <c r="AT331" s="52" t="str">
        <f>IF(AA331=AS331,"Y", IF(LEN(LEFT(AS331,4))&lt;&gt;4,"","N"))</f>
        <v>Y</v>
      </c>
      <c r="AU331" s="52" t="str">
        <f>IFERROR(VLOOKUP(A331,MapGrantsTbl[],5, FALSE),"")</f>
        <v>1739</v>
      </c>
      <c r="AV331" s="52" t="str">
        <f>IF(L331=AU331,"Y", IF(LEN(LEFT(AU331,4))&lt;&gt;4,"","N"))</f>
        <v>N</v>
      </c>
    </row>
    <row r="332" spans="1:48" ht="57.6" x14ac:dyDescent="0.55000000000000004">
      <c r="A332" s="68" t="s">
        <v>9269</v>
      </c>
      <c r="B332" s="67" t="str">
        <f>IFERROR(VLOOKUP(A332,MapGrantsTbl[Short Name], 1, FALSE),IFERROR(VLOOKUP(A332,MapGrantsTbl[Other Map Grant Name],1,FALSE),""))</f>
        <v>HALLS LOT - JOSEPH</v>
      </c>
      <c r="C332" s="68" t="s">
        <v>4919</v>
      </c>
      <c r="D332" s="68" t="str">
        <f>IF(ISBLANK(C332),"",IFERROR(RIGHT(C332,LEN(C332)-FIND(",",C332)) &amp; " " &amp; LEFT(C332,1) &amp; LOWER(MID(C332,2, FIND(",",C332)-2)),""))</f>
        <v xml:space="preserve"> Richard Shipley</v>
      </c>
      <c r="E332" s="85" t="s">
        <v>10067</v>
      </c>
      <c r="F332" s="85" t="str">
        <f>RIGHT(E332,4)</f>
        <v>1753</v>
      </c>
      <c r="G332" s="85" t="str">
        <f>IF(ISBLANK(E332),"",F332&amp;"-"&amp;RIGHT("00" &amp; SUBSTITUTE(LEFT(E332,2),"/",""),2))</f>
        <v>1753-08</v>
      </c>
      <c r="H332" s="68" t="s">
        <v>9271</v>
      </c>
      <c r="I332" s="68" t="str">
        <f>IFERROR(RIGHT(H332,LEN(H332)-FIND(",",H332)) &amp; " " &amp; LEFT(H332,1) &amp; LOWER(MID(H332,2, FIND(",",H332)-2)),"")</f>
        <v xml:space="preserve"> Joseph Hall</v>
      </c>
      <c r="J332" s="67" t="str">
        <f>H332</f>
        <v>HALL, Joseph</v>
      </c>
      <c r="K332" s="68" t="s">
        <v>9270</v>
      </c>
      <c r="L332" s="67" t="str">
        <f>RIGHT(K332,4)</f>
        <v>1753</v>
      </c>
      <c r="M332" s="148" t="str">
        <f>IF(ISBLANK(K332),"",L332&amp;"-"&amp;
IF(LEFT(K332,3)="Feb","02",
IF(LEFT(K332,3)="Mar","03",
IF(LEFT(K332,3)="Apr","04",
IF(LEFT(K332,3)="May","05",
IF(LEFT(K332,3)="Jun","06",
IF(LEFT(K332,3)="Jul","07",
IF(LEFT(K332,3)="Aug","08",
IF(LEFT(K332,3)="Sep","09",
IF(LEFT(K332,3)="Oct","10",
IF(LEFT(K332,3)="Nov","11",
IF(LEFT(K332,3)="Dec","12","01"))))))))))))</f>
        <v>1753-10</v>
      </c>
      <c r="N332" s="69" t="s">
        <v>3961</v>
      </c>
      <c r="O332" s="68" t="s">
        <v>3959</v>
      </c>
      <c r="P332" s="68" t="s">
        <v>136</v>
      </c>
      <c r="Q332" s="68">
        <v>128</v>
      </c>
      <c r="R332" s="68" t="s">
        <v>9273</v>
      </c>
      <c r="S332" s="69"/>
      <c r="T332" s="70" t="str">
        <f>V332</f>
        <v>Halls Lot - Joseph</v>
      </c>
      <c r="U332" s="69"/>
      <c r="V332" s="35" t="s">
        <v>9272</v>
      </c>
      <c r="W332" s="35" t="s">
        <v>9981</v>
      </c>
      <c r="X332" s="34"/>
      <c r="Y332" s="70" t="str">
        <f>IFERROR(LEFT(J332, FIND(",",J332)-1),"")</f>
        <v>HALL</v>
      </c>
      <c r="Z332" s="70"/>
      <c r="AA332" s="70" t="str">
        <f>IF(ISBLANK(E332),"","Surveyed "&amp;E332)  &amp; IF(ISBLANK(C332),"", " by " &amp;TRIM(D332)) &amp; IF(ISBLANK(E332),"","; ") &amp; IF(ISBLANK(K332),"","Patented in " &amp; K332)  &amp; IF(ISBLANK(H332),"", " by " &amp; TRIM(I332)) &amp; IF(ISBLANK(Q332),"",IF(Q332=0,""," for " &amp; Q332 &amp; " acres")) &amp; IF(ISBLANK(S332),""," repatented as " &amp; S332) &amp; IF(ISBLANK(R332),"", "; " &amp; R332) &amp; IF(ISBLANK(X332),"", ".  " &amp; X332&amp;".")</f>
        <v>Surveyed 8/4/1753 by Richard Shipley; Patented in Oct 1753 by Joseph Hall for 128 acres; "joyning a tract of land called Warfields Contrivance" beginning "at the end of the last course of the afsd Warfields Contrivance"</v>
      </c>
      <c r="AB332" s="70" t="str">
        <f>IF(IFERROR(FIND("-",A332),0)=0,SUBSTITUTE(A332,"'",""),SUBSTITUTE(LEFT(A332,FIND("-",A332)-2),"'",""))</f>
        <v>HALLS LOT</v>
      </c>
      <c r="AC332" s="70" t="str">
        <f>SUBSTITUTE(A332,"'","")</f>
        <v>HALLS LOT - Joseph</v>
      </c>
      <c r="AD332" s="70" t="str">
        <f>IFERROR(VLOOKUP(A332,MapGrantsTbl[], 5, FALSE),"")</f>
        <v>1753</v>
      </c>
      <c r="AE332" s="70" t="str">
        <f>IF(L332=AD332,"Y", IF(LEFT(AD332,1)&lt;&gt;"1","","N"))</f>
        <v>Y</v>
      </c>
      <c r="AF332" s="70" t="str">
        <f>IFERROR(VLOOKUP(A332,MapGrantsTbl[], 3, FALSE),"")</f>
        <v>Surveyed 8/4/1753 by Richard Shipley; Patented in Oct 1753 by Joseph Hall for 128 acres; "joyning a tract of land called Warfields Contrivance" beginning "at the end of the last course of the afsd Warfields Contrivance"</v>
      </c>
      <c r="AG332" s="70" t="str">
        <f>IF(AA332=AF332,"Y", IF(LEN(LEFT(AF332,4))&lt;&gt;4,"","N"))</f>
        <v>Y</v>
      </c>
      <c r="AH332" s="33" t="s">
        <v>11994</v>
      </c>
      <c r="AI332" s="70"/>
      <c r="AJ332" s="70"/>
      <c r="AK332" s="70"/>
      <c r="AL332" s="70">
        <v>-2</v>
      </c>
      <c r="AM332" s="70">
        <f>IFERROR(VLOOKUP(A332,Platted[],2,FALSE),"")</f>
        <v>385</v>
      </c>
      <c r="AN332" s="52"/>
      <c r="AO332" s="52"/>
      <c r="AP332" s="52"/>
      <c r="AQ332" s="52" t="str">
        <f>IFERROR(VLOOKUP(A332,MapGrantsTbl[], 5, FALSE),"")</f>
        <v>1753</v>
      </c>
      <c r="AR332" s="52" t="str">
        <f>IF(L332=AQ332,"Y", IF(LEN(LEFT(AQ332,4))&lt;&gt;4,"","N"))</f>
        <v>Y</v>
      </c>
      <c r="AS332" s="52" t="str">
        <f>IFERROR(VLOOKUP(A332,MapGrantsTbl[],3, FALSE),"")</f>
        <v>Surveyed 8/4/1753 by Richard Shipley; Patented in Oct 1753 by Joseph Hall for 128 acres; "joyning a tract of land called Warfields Contrivance" beginning "at the end of the last course of the afsd Warfields Contrivance"</v>
      </c>
      <c r="AT332" s="52" t="str">
        <f>IF(AA332=AS332,"Y", IF(LEN(LEFT(AS332,4))&lt;&gt;4,"","N"))</f>
        <v>Y</v>
      </c>
      <c r="AU332" s="52" t="str">
        <f>IFERROR(VLOOKUP(A332,MapGrantsTbl[],5, FALSE),"")</f>
        <v>1753</v>
      </c>
      <c r="AV332" s="52" t="str">
        <f>IF(L332=AU332,"Y", IF(LEN(LEFT(AU332,4))&lt;&gt;4,"","N"))</f>
        <v>Y</v>
      </c>
    </row>
    <row r="333" spans="1:48" ht="72" x14ac:dyDescent="0.55000000000000004">
      <c r="A333" s="43" t="s">
        <v>6251</v>
      </c>
      <c r="B333" s="8" t="str">
        <f>IFERROR(VLOOKUP(A333,MapGrantsTbl[Short Name], 1, FALSE),IFERROR(VLOOKUP(A333,MapGrantsTbl[Other Map Grant Name],1,FALSE),""))</f>
        <v>HAMMOND AND GEIST</v>
      </c>
      <c r="C333" s="8" t="s">
        <v>5002</v>
      </c>
      <c r="D333" s="8" t="str">
        <f>IF(ISBLANK(C333),"",IFERROR(RIGHT(C333,LEN(C333)-FIND(",",C333)) &amp; " " &amp; LEFT(C333,1) &amp; LOWER(MID(C333,2, FIND(",",C333)-2)),""))</f>
        <v xml:space="preserve"> James Weems</v>
      </c>
      <c r="E333" s="85" t="s">
        <v>10856</v>
      </c>
      <c r="F333" s="85" t="str">
        <f>RIGHT(E333,4)</f>
        <v>1723</v>
      </c>
      <c r="G333" s="85" t="str">
        <f>IF(ISBLANK(E333),"",F333&amp;"-"&amp;RIGHT("00" &amp; SUBSTITUTE(LEFT(E333,2),"/",""),2))</f>
        <v>1723-06</v>
      </c>
      <c r="H333" s="8" t="s">
        <v>4107</v>
      </c>
      <c r="I333" s="8" t="str">
        <f>IFERROR(RIGHT(H333,LEN(H333)-FIND(",",H333)) &amp; " " &amp; LEFT(H333,1) &amp; LOWER(MID(H333,2, FIND(",",H333)-2)),"")</f>
        <v xml:space="preserve"> Christian  Geist</v>
      </c>
      <c r="J333" s="8" t="str">
        <f>H333</f>
        <v xml:space="preserve">GEIST, Christian </v>
      </c>
      <c r="K333" s="8" t="s">
        <v>5180</v>
      </c>
      <c r="L333" s="8" t="str">
        <f>RIGHT(K333,4)</f>
        <v>1730</v>
      </c>
      <c r="M333" s="146" t="str">
        <f>IF(ISBLANK(K333),"",L333&amp;"-"&amp;
IF(LEFT(K333,3)="Feb","02",
IF(LEFT(K333,3)="Mar","03",
IF(LEFT(K333,3)="Apr","04",
IF(LEFT(K333,3)="May","05",
IF(LEFT(K333,3)="Jun","06",
IF(LEFT(K333,3)="Jul","07",
IF(LEFT(K333,3)="Aug","08",
IF(LEFT(K333,3)="Sep","09",
IF(LEFT(K333,3)="Oct","10",
IF(LEFT(K333,3)="Nov","11",
IF(LEFT(K333,3)="Dec","12","01"))))))))))))</f>
        <v>1730-03</v>
      </c>
      <c r="N333" s="34" t="s">
        <v>3961</v>
      </c>
      <c r="O333" s="8" t="s">
        <v>3959</v>
      </c>
      <c r="P333" s="8" t="s">
        <v>136</v>
      </c>
      <c r="Q333" s="8">
        <v>1000</v>
      </c>
      <c r="R333" s="8" t="s">
        <v>4962</v>
      </c>
      <c r="S333" s="26"/>
      <c r="T333" s="26" t="str">
        <f>V333</f>
        <v>Hammond and Geist</v>
      </c>
      <c r="U333" s="34" t="s">
        <v>4963</v>
      </c>
      <c r="V333" s="35" t="s">
        <v>4230</v>
      </c>
      <c r="W333" s="35" t="s">
        <v>10855</v>
      </c>
      <c r="X333" s="34"/>
      <c r="Y333" s="18" t="str">
        <f>IFERROR(LEFT(J333, FIND(",",J333)-1),"")</f>
        <v>GEIST</v>
      </c>
      <c r="Z333" s="24" t="s">
        <v>4518</v>
      </c>
      <c r="AA333" s="24" t="str">
        <f>IF(ISBLANK(E333),"","Surveyed "&amp;E333)  &amp; IF(ISBLANK(C333),"", " by " &amp;TRIM(D333)) &amp; IF(ISBLANK(E333),"","; ") &amp; IF(ISBLANK(K333),"","Patented in " &amp; K333)  &amp; IF(ISBLANK(H333),"", " by " &amp; TRIM(I333)) &amp; IF(ISBLANK(Q333),"",IF(Q333=0,""," for " &amp; Q333 &amp; " acres")) &amp; IF(ISBLANK(S333),""," repatented as " &amp; S333) &amp; IF(ISBLANK(R333),"", "; " &amp; R333) &amp; IF(ISBLANK(X333),"", ".  " &amp; X333&amp;".")</f>
        <v>Surveyed 6/7/1723 by James Weems; Patented in Mar 1730 by Christian Geist for 1000 acres; "on the east side of a branch of Patuxent called Snowden's River, adjoining Benj. Gaither's Bite the Biter</v>
      </c>
      <c r="AB333" s="52" t="str">
        <f>IF(IFERROR(FIND("-",A333),0)=0,SUBSTITUTE(A333,"'",""),SUBSTITUTE(LEFT(A333,FIND("-",A333)-2),"'",""))</f>
        <v>HAMMOND AND GEIST</v>
      </c>
      <c r="AC333" s="55" t="str">
        <f>SUBSTITUTE(A333,"'","")</f>
        <v>HAMMOND AND GEIST</v>
      </c>
      <c r="AD333" s="52" t="str">
        <f>IFERROR(VLOOKUP(A333,MapGrantsTbl[], 5, FALSE),"")</f>
        <v>1723</v>
      </c>
      <c r="AE333" s="52" t="str">
        <f>IF(L333=AD333,"Y", IF(LEFT(AD333,1)&lt;&gt;"1","","N"))</f>
        <v>N</v>
      </c>
      <c r="AF333" s="52" t="str">
        <f>IFERROR(VLOOKUP(A333,MapGrantsTbl[], 3, FALSE),"")</f>
        <v>Surveyed 6/7/1723 by James Weems; Patented in Mar 1730 by Christian Geist for 1000 acres; "on the east side of a branch of Patuxent called Snowden's River, adjoining Benj. Gaither's Bite the Biter</v>
      </c>
      <c r="AG333" s="52" t="str">
        <f>IF(AA333=AF333,"Y", IF(LEN(LEFT(AF333,4))&lt;&gt;4,"","N"))</f>
        <v>Y</v>
      </c>
      <c r="AH333" s="52" t="s">
        <v>296</v>
      </c>
      <c r="AI333" s="52" t="s">
        <v>7820</v>
      </c>
      <c r="AJ333" s="52" t="s">
        <v>10852</v>
      </c>
      <c r="AK333" s="52"/>
      <c r="AL333" s="71"/>
      <c r="AM333" s="71">
        <f>IFERROR(VLOOKUP(A333,Platted[],2,FALSE),"")</f>
        <v>53</v>
      </c>
      <c r="AN333" s="52"/>
      <c r="AO333" s="52"/>
      <c r="AP333" s="52"/>
      <c r="AQ333" s="52" t="str">
        <f>IFERROR(VLOOKUP(A333,MapGrantsTbl[], 5, FALSE),"")</f>
        <v>1723</v>
      </c>
      <c r="AR333" s="52" t="str">
        <f>IF(L333=AQ333,"Y", IF(LEN(LEFT(AQ333,4))&lt;&gt;4,"","N"))</f>
        <v>N</v>
      </c>
      <c r="AS333" s="52" t="str">
        <f>IFERROR(VLOOKUP(A333,MapGrantsTbl[],3, FALSE),"")</f>
        <v>Surveyed 6/7/1723 by James Weems; Patented in Mar 1730 by Christian Geist for 1000 acres; "on the east side of a branch of Patuxent called Snowden's River, adjoining Benj. Gaither's Bite the Biter</v>
      </c>
      <c r="AT333" s="52" t="str">
        <f>IF(AA333=AS333,"Y", IF(LEN(LEFT(AS333,4))&lt;&gt;4,"","N"))</f>
        <v>Y</v>
      </c>
      <c r="AU333" s="52" t="str">
        <f>IFERROR(VLOOKUP(A333,MapGrantsTbl[],5, FALSE),"")</f>
        <v>1723</v>
      </c>
      <c r="AV333" s="52" t="str">
        <f>IF(L333=AU333,"Y", IF(LEN(LEFT(AU333,4))&lt;&gt;4,"","N"))</f>
        <v>N</v>
      </c>
    </row>
    <row r="334" spans="1:48" ht="57.6" x14ac:dyDescent="0.55000000000000004">
      <c r="A334" s="43" t="s">
        <v>8578</v>
      </c>
      <c r="B334" s="8" t="str">
        <f>IFERROR(VLOOKUP(A334,MapGrantsTbl[Short Name], 1, FALSE),IFERROR(VLOOKUP(A334,MapGrantsTbl[Other Map Grant Name],1,FALSE),""))</f>
        <v>HAMMONDS DELIGHT</v>
      </c>
      <c r="C334" s="8" t="s">
        <v>4916</v>
      </c>
      <c r="D334" s="8" t="str">
        <f>IF(ISBLANK(C334),"",IFERROR(RIGHT(C334,LEN(C334)-FIND(",",C334)) &amp; " " &amp; LEFT(C334,1) &amp; LOWER(MID(C334,2, FIND(",",C334)-2)),""))</f>
        <v xml:space="preserve"> William Cromwell</v>
      </c>
      <c r="E334" s="85" t="s">
        <v>11293</v>
      </c>
      <c r="F334" s="85" t="str">
        <f>RIGHT(E334,4)</f>
        <v>1741</v>
      </c>
      <c r="G334" s="85" t="str">
        <f>IF(ISBLANK(E334),"",F334&amp;"-"&amp;RIGHT("00" &amp; SUBSTITUTE(LEFT(E334,2),"/",""),2))</f>
        <v>1741-01</v>
      </c>
      <c r="H334" s="8" t="s">
        <v>3548</v>
      </c>
      <c r="I334" s="8" t="str">
        <f>IFERROR(RIGHT(H334,LEN(H334)-FIND(",",H334)) &amp; " " &amp; LEFT(H334,1) &amp; LOWER(MID(H334,2, FIND(",",H334)-2)),"")</f>
        <v xml:space="preserve"> John  Moberly</v>
      </c>
      <c r="J334" s="8" t="str">
        <f>H334</f>
        <v xml:space="preserve">MOBERLY, John </v>
      </c>
      <c r="K334" s="8" t="s">
        <v>5200</v>
      </c>
      <c r="L334" s="8" t="str">
        <f>RIGHT(K334,4)</f>
        <v>1743</v>
      </c>
      <c r="M334" s="146" t="str">
        <f>IF(ISBLANK(K334),"",L334&amp;"-"&amp;
IF(LEFT(K334,3)="Feb","02",
IF(LEFT(K334,3)="Mar","03",
IF(LEFT(K334,3)="Apr","04",
IF(LEFT(K334,3)="May","05",
IF(LEFT(K334,3)="Jun","06",
IF(LEFT(K334,3)="Jul","07",
IF(LEFT(K334,3)="Aug","08",
IF(LEFT(K334,3)="Sep","09",
IF(LEFT(K334,3)="Oct","10",
IF(LEFT(K334,3)="Nov","11",
IF(LEFT(K334,3)="Dec","12","01"))))))))))))</f>
        <v>1743-09</v>
      </c>
      <c r="N334" s="34" t="s">
        <v>3961</v>
      </c>
      <c r="O334" s="8" t="s">
        <v>3959</v>
      </c>
      <c r="P334" s="8" t="s">
        <v>136</v>
      </c>
      <c r="Q334" s="8">
        <v>40</v>
      </c>
      <c r="R334" s="8" t="s">
        <v>5076</v>
      </c>
      <c r="S334" s="34"/>
      <c r="T334" s="34" t="str">
        <f>V334</f>
        <v>Hammonds Delight</v>
      </c>
      <c r="U334" s="34"/>
      <c r="V334" s="35" t="s">
        <v>8846</v>
      </c>
      <c r="W334" s="35" t="s">
        <v>11294</v>
      </c>
      <c r="X334" s="34"/>
      <c r="Y334" s="18" t="str">
        <f>IFERROR(LEFT(J334, FIND(",",J334)-1),"")</f>
        <v>MOBERLY</v>
      </c>
      <c r="Z334" s="24" t="s">
        <v>4460</v>
      </c>
      <c r="AA334" s="24" t="str">
        <f>IF(ISBLANK(E334),"","Surveyed "&amp;E334)  &amp; IF(ISBLANK(C334),"", " by " &amp;TRIM(D334)) &amp; IF(ISBLANK(E334),"","; ") &amp; IF(ISBLANK(K334),"","Patented in " &amp; K334)  &amp; IF(ISBLANK(H334),"", " by " &amp; TRIM(I334)) &amp; IF(ISBLANK(Q334),"",IF(Q334=0,""," for " &amp; Q334 &amp; " acres")) &amp; IF(ISBLANK(S334),""," repatented as " &amp; S334) &amp; IF(ISBLANK(R334),"", "; " &amp; R334) &amp; IF(ISBLANK(X334),"", ".  " &amp; X334&amp;".")</f>
        <v>Surveyed 1/1/1741 by William Cromwell; Patented in Sep 1743 by John Moberly for 40 acres; "on a branch of Snowdens River" starting "on the west side of a branch of Snowdens River called Piney Branch"</v>
      </c>
      <c r="AB334" s="52" t="str">
        <f>IF(IFERROR(FIND("-",A334),0)=0,SUBSTITUTE(A334,"'",""),SUBSTITUTE(LEFT(A334,FIND("-",A334)-2),"'",""))</f>
        <v>HAMMONDS DELIGHT</v>
      </c>
      <c r="AC334" s="55" t="str">
        <f>SUBSTITUTE(A334,"'","")</f>
        <v>HAMMONDS DELIGHT</v>
      </c>
      <c r="AD334" s="52" t="str">
        <f>IFERROR(VLOOKUP(A334,MapGrantsTbl[], 5, FALSE),"")</f>
        <v>1741</v>
      </c>
      <c r="AE334" s="52" t="str">
        <f>IF(L334=AD334,"Y", IF(LEFT(AD334,1)&lt;&gt;"1","","N"))</f>
        <v>N</v>
      </c>
      <c r="AF334" s="52" t="str">
        <f>IFERROR(VLOOKUP(A334,MapGrantsTbl[], 3, FALSE),"")</f>
        <v>Surveyed 1/1/1741 by William Cromwell; Patented in Sep 1743 by John Moberly for 40 acres; "on a branch of Snowdens River" starting "on the west side of a branch of Snowdens River called Piney Branch"</v>
      </c>
      <c r="AG334" s="52" t="str">
        <f>IF(AA334=AF334,"Y", IF(LEN(LEFT(AF334,4))&lt;&gt;4,"","N"))</f>
        <v>Y</v>
      </c>
      <c r="AH334" s="52" t="s">
        <v>11488</v>
      </c>
      <c r="AI334" s="52" t="s">
        <v>9154</v>
      </c>
      <c r="AJ334" s="71" t="s">
        <v>9155</v>
      </c>
      <c r="AK334" s="71"/>
      <c r="AL334" s="71">
        <v>-2</v>
      </c>
      <c r="AM334" s="71">
        <f>IFERROR(VLOOKUP(A334,Platted[],2,FALSE),"")</f>
        <v>588</v>
      </c>
      <c r="AN334" s="52"/>
      <c r="AO334" s="52"/>
      <c r="AP334" s="52"/>
      <c r="AQ334" s="52" t="str">
        <f>IFERROR(VLOOKUP(A334,MapGrantsTbl[], 5, FALSE),"")</f>
        <v>1741</v>
      </c>
      <c r="AR334" s="52" t="str">
        <f>IF(L334=AQ334,"Y", IF(LEN(LEFT(AQ334,4))&lt;&gt;4,"","N"))</f>
        <v>N</v>
      </c>
      <c r="AS334" s="52" t="str">
        <f>IFERROR(VLOOKUP(A334,MapGrantsTbl[],3, FALSE),"")</f>
        <v>Surveyed 1/1/1741 by William Cromwell; Patented in Sep 1743 by John Moberly for 40 acres; "on a branch of Snowdens River" starting "on the west side of a branch of Snowdens River called Piney Branch"</v>
      </c>
      <c r="AT334" s="52" t="str">
        <f>IF(AA334=AS334,"Y", IF(LEN(LEFT(AS334,4))&lt;&gt;4,"","N"))</f>
        <v>Y</v>
      </c>
      <c r="AU334" s="52" t="str">
        <f>IFERROR(VLOOKUP(A334,MapGrantsTbl[],5, FALSE),"")</f>
        <v>1741</v>
      </c>
      <c r="AV334" s="52" t="str">
        <f>IF(L334=AU334,"Y", IF(LEN(LEFT(AU334,4))&lt;&gt;4,"","N"))</f>
        <v>N</v>
      </c>
    </row>
    <row r="335" spans="1:48" ht="72" x14ac:dyDescent="0.55000000000000004">
      <c r="A335" s="8" t="s">
        <v>9508</v>
      </c>
      <c r="B335" s="67" t="str">
        <f>IFERROR(VLOOKUP(A335,MapGrantsTbl[Short Name], 1, FALSE),IFERROR(VLOOKUP(A335,MapGrantsTbl[Other Map Grant Name],1,FALSE),""))</f>
        <v>HAMMONDS DISCOVERY - CHARLES</v>
      </c>
      <c r="C335" s="8" t="s">
        <v>10467</v>
      </c>
      <c r="D335" s="8" t="str">
        <f>IF(ISBLANK(C335),"",IFERROR(RIGHT(C335,LEN(C335)-FIND(",",C335)) &amp; " " &amp; LEFT(C335,1) &amp; LOWER(MID(C335,2, FIND(",",C335)-2)),""))</f>
        <v xml:space="preserve"> Baruch Fowler</v>
      </c>
      <c r="E335" s="85" t="s">
        <v>9510</v>
      </c>
      <c r="F335" s="85" t="str">
        <f>RIGHT(E335,4)</f>
        <v>1798</v>
      </c>
      <c r="G335" s="85" t="str">
        <f>IF(ISBLANK(E335),"",F335&amp;"-"&amp;RIGHT("00" &amp; SUBSTITUTE(LEFT(E335,2),"/",""),2))</f>
        <v>1798-10</v>
      </c>
      <c r="H335" s="8" t="s">
        <v>3681</v>
      </c>
      <c r="I335" s="8" t="str">
        <f>IFERROR(RIGHT(H335,LEN(H335)-FIND(",",H335)) &amp; " " &amp; LEFT(H335,1) &amp; LOWER(MID(H335,2, FIND(",",H335)-2)),"")</f>
        <v xml:space="preserve"> Charles  Hammond</v>
      </c>
      <c r="J335" s="67" t="str">
        <f>H335</f>
        <v xml:space="preserve">HAMMOND, Charles </v>
      </c>
      <c r="K335" s="8" t="s">
        <v>9509</v>
      </c>
      <c r="L335" s="67" t="str">
        <f>RIGHT(K335,4)</f>
        <v>1805</v>
      </c>
      <c r="M335" s="148" t="str">
        <f>IF(ISBLANK(K335),"",L335&amp;"-"&amp;
IF(LEFT(K335,3)="Feb","02",
IF(LEFT(K335,3)="Mar","03",
IF(LEFT(K335,3)="Apr","04",
IF(LEFT(K335,3)="May","05",
IF(LEFT(K335,3)="Jun","06",
IF(LEFT(K335,3)="Jul","07",
IF(LEFT(K335,3)="Aug","08",
IF(LEFT(K335,3)="Sep","09",
IF(LEFT(K335,3)="Oct","10",
IF(LEFT(K335,3)="Nov","11",
IF(LEFT(K335,3)="Dec","12","01"))))))))))))</f>
        <v>1805-03</v>
      </c>
      <c r="N335" s="34" t="s">
        <v>3961</v>
      </c>
      <c r="O335" s="8" t="s">
        <v>3959</v>
      </c>
      <c r="P335" s="8" t="s">
        <v>3970</v>
      </c>
      <c r="Q335" s="68">
        <v>699.75</v>
      </c>
      <c r="R335" s="8" t="s">
        <v>10806</v>
      </c>
      <c r="S335" s="69"/>
      <c r="T335" s="34" t="s">
        <v>12407</v>
      </c>
      <c r="U335" s="69"/>
      <c r="V335" s="35" t="s">
        <v>9511</v>
      </c>
      <c r="W335" s="35" t="s">
        <v>9640</v>
      </c>
      <c r="X335" s="34"/>
      <c r="Y335" s="70" t="str">
        <f>IFERROR(LEFT(J335, FIND(",",J335)-1),"")</f>
        <v>HAMMOND</v>
      </c>
      <c r="Z335" s="70"/>
      <c r="AA335" s="70" t="str">
        <f>IF(ISBLANK(E335),"","Surveyed "&amp;E335)  &amp; IF(ISBLANK(C335),"", " by " &amp;TRIM(D335)) &amp; IF(ISBLANK(E335),"","; ") &amp; IF(ISBLANK(K335),"","Patented in " &amp; K335)  &amp; IF(ISBLANK(H335),"", " by " &amp; TRIM(I335)) &amp; IF(ISBLANK(Q335),"",IF(Q335=0,""," for " &amp; Q335 &amp; " acres")) &amp; IF(ISBLANK(S335),""," repatented as " &amp; S335) &amp; IF(ISBLANK(R335),"", "; " &amp; R335) &amp; IF(ISBLANK(X335),"", ".  " &amp; X335&amp;".")</f>
        <v>Surveyed 10/23/1798 by Baruch Fowler; Patented in Mar 1805 by Charles Hammond for 699.75 acres; Resurvey of Southern Addition, Walkers Lane [ed. should be Walkers Laying], Bishops Outlet, Howards Resolution, Equitable, Bishops Range, Woodford</v>
      </c>
      <c r="AB335" s="70" t="str">
        <f>IF(IFERROR(FIND("-",A335),0)=0,SUBSTITUTE(A335,"'",""),SUBSTITUTE(LEFT(A335,FIND("-",A335)-2),"'",""))</f>
        <v>HAMMONDS DISCOVERY</v>
      </c>
      <c r="AC335" s="70" t="str">
        <f>SUBSTITUTE(A335,"'","")</f>
        <v>HAMMONDS DISCOVERY - Charles</v>
      </c>
      <c r="AD335" s="70" t="str">
        <f>IFERROR(VLOOKUP(A335,MapGrantsTbl[], 5, FALSE),"")</f>
        <v>1798</v>
      </c>
      <c r="AE335" s="70" t="str">
        <f>IF(L335=AD335,"Y", IF(LEFT(AD335,1)&lt;&gt;"1","","N"))</f>
        <v>N</v>
      </c>
      <c r="AF335" s="70" t="str">
        <f>IFERROR(VLOOKUP(A335,MapGrantsTbl[], 3, FALSE),"")</f>
        <v>Surveyed 10/23/1798 by Baruch Fowler; Patented in Mar 1805 by Charles Hammond for 699.75 acres; Resurvey of Southern Addition, Walkers Lane [ed. should be Walkers Laying], Bishops Outlet, Howards Resolution, Equitable, Bishops Range, Woodford</v>
      </c>
      <c r="AG335" s="70" t="str">
        <f>IF(AA335=AF335,"Y", IF(LEN(LEFT(AF335,4))&lt;&gt;4,"","N"))</f>
        <v>Y</v>
      </c>
      <c r="AH335" s="33" t="s">
        <v>234</v>
      </c>
      <c r="AI335" s="70"/>
      <c r="AJ335" s="70"/>
      <c r="AK335" s="70"/>
      <c r="AL335" s="70">
        <v>0</v>
      </c>
      <c r="AM335" s="70">
        <f>IFERROR(VLOOKUP(A335,Platted[],2,FALSE),"")</f>
        <v>97</v>
      </c>
      <c r="AN335" s="52"/>
      <c r="AO335" s="52"/>
      <c r="AP335" s="52"/>
      <c r="AQ335" s="52" t="str">
        <f>IFERROR(VLOOKUP(A335,MapGrantsTbl[], 5, FALSE),"")</f>
        <v>1798</v>
      </c>
      <c r="AR335" s="52" t="str">
        <f>IF(L335=AQ335,"Y", IF(LEN(LEFT(AQ335,4))&lt;&gt;4,"","N"))</f>
        <v>N</v>
      </c>
      <c r="AS335" s="52" t="str">
        <f>IFERROR(VLOOKUP(A335,MapGrantsTbl[],3, FALSE),"")</f>
        <v>Surveyed 10/23/1798 by Baruch Fowler; Patented in Mar 1805 by Charles Hammond for 699.75 acres; Resurvey of Southern Addition, Walkers Lane [ed. should be Walkers Laying], Bishops Outlet, Howards Resolution, Equitable, Bishops Range, Woodford</v>
      </c>
      <c r="AT335" s="52" t="str">
        <f>IF(AA335=AS335,"Y", IF(LEN(LEFT(AS335,4))&lt;&gt;4,"","N"))</f>
        <v>Y</v>
      </c>
      <c r="AU335" s="52" t="str">
        <f>IFERROR(VLOOKUP(A335,MapGrantsTbl[],5, FALSE),"")</f>
        <v>1798</v>
      </c>
      <c r="AV335" s="52" t="str">
        <f>IF(L335=AU335,"Y", IF(LEN(LEFT(AU335,4))&lt;&gt;4,"","N"))</f>
        <v>N</v>
      </c>
    </row>
    <row r="336" spans="1:48" ht="43.2" x14ac:dyDescent="0.55000000000000004">
      <c r="A336" s="8" t="s">
        <v>9259</v>
      </c>
      <c r="B336" s="8" t="str">
        <f>IFERROR(VLOOKUP(A336,MapGrantsTbl[Short Name], 1, FALSE),IFERROR(VLOOKUP(A336,MapGrantsTbl[Other Map Grant Name],1,FALSE),""))</f>
        <v>HAMMONDS DISCOVERY - PHILIP</v>
      </c>
      <c r="C336" s="8" t="s">
        <v>4919</v>
      </c>
      <c r="D336" s="8" t="str">
        <f>IF(ISBLANK(C336),"",IFERROR(RIGHT(C336,LEN(C336)-FIND(",",C336)) &amp; " " &amp; LEFT(C336,1) &amp; LOWER(MID(C336,2, FIND(",",C336)-2)),""))</f>
        <v xml:space="preserve"> Richard Shipley</v>
      </c>
      <c r="E336" s="85" t="s">
        <v>12339</v>
      </c>
      <c r="F336" s="85" t="str">
        <f>RIGHT(E336,4)</f>
        <v>1756</v>
      </c>
      <c r="G336" s="85" t="str">
        <f>IF(ISBLANK(E336),"",F336&amp;"-"&amp;RIGHT("00" &amp; SUBSTITUTE(LEFT(E336,2),"/",""),2))</f>
        <v>1756-04</v>
      </c>
      <c r="H336" s="8" t="s">
        <v>3624</v>
      </c>
      <c r="I336" s="8" t="str">
        <f>IFERROR(RIGHT(H336,LEN(H336)-FIND(",",H336)) &amp; " " &amp; LEFT(H336,1) &amp; LOWER(MID(H336,2, FIND(",",H336)-2)),"")</f>
        <v xml:space="preserve"> Philip  Hammond</v>
      </c>
      <c r="J336" s="8" t="str">
        <f>H336</f>
        <v xml:space="preserve">HAMMOND, Philip </v>
      </c>
      <c r="K336" s="8" t="s">
        <v>3775</v>
      </c>
      <c r="L336" s="8" t="str">
        <f>RIGHT(K336,4)</f>
        <v>1758</v>
      </c>
      <c r="M336" s="146" t="str">
        <f>IF(ISBLANK(K336),"",L336&amp;"-"&amp;
IF(LEFT(K336,3)="Feb","02",
IF(LEFT(K336,3)="Mar","03",
IF(LEFT(K336,3)="Apr","04",
IF(LEFT(K336,3)="May","05",
IF(LEFT(K336,3)="Jun","06",
IF(LEFT(K336,3)="Jul","07",
IF(LEFT(K336,3)="Aug","08",
IF(LEFT(K336,3)="Sep","09",
IF(LEFT(K336,3)="Oct","10",
IF(LEFT(K336,3)="Nov","11",
IF(LEFT(K336,3)="Dec","12","01"))))))))))))</f>
        <v>1758-05</v>
      </c>
      <c r="N336" s="34" t="s">
        <v>3961</v>
      </c>
      <c r="O336" s="8" t="s">
        <v>3959</v>
      </c>
      <c r="P336" s="8" t="s">
        <v>3970</v>
      </c>
      <c r="Q336" s="8">
        <v>74</v>
      </c>
      <c r="R336" s="8" t="s">
        <v>5378</v>
      </c>
      <c r="S336" s="34"/>
      <c r="T336" s="34" t="s">
        <v>6325</v>
      </c>
      <c r="U336" s="34" t="s">
        <v>11909</v>
      </c>
      <c r="V336" s="35" t="s">
        <v>9512</v>
      </c>
      <c r="W336" s="35" t="s">
        <v>11900</v>
      </c>
      <c r="X336" s="34"/>
      <c r="Y336" s="18" t="str">
        <f>IFERROR(LEFT(J336, FIND(",",J336)-1),"")</f>
        <v>HAMMOND</v>
      </c>
      <c r="Z336" s="24" t="s">
        <v>4455</v>
      </c>
      <c r="AA336" s="24" t="str">
        <f>IF(ISBLANK(E336),"","Surveyed "&amp;E336)  &amp; IF(ISBLANK(C336),"", " by " &amp;TRIM(D336)) &amp; IF(ISBLANK(E336),"","; ") &amp; IF(ISBLANK(K336),"","Patented in " &amp; K336)  &amp; IF(ISBLANK(H336),"", " by " &amp; TRIM(I336)) &amp; IF(ISBLANK(Q336),"",IF(Q336=0,""," for " &amp; Q336 &amp; " acres")) &amp; IF(ISBLANK(S336),""," repatented as " &amp; S336) &amp; IF(ISBLANK(R336),"", "; " &amp; R336) &amp; IF(ISBLANK(X336),"", ".  " &amp; X336&amp;".")</f>
        <v>Surveyed 4/26/1756 by Richard Shipley; Patented in May 1758 by Philip Hammond for 74 acres; Resurvey of Addition to Harberts Care adjoining Batchelor's Hall, Troy</v>
      </c>
      <c r="AB336" s="52" t="str">
        <f>IF(IFERROR(FIND("-",A336),0)=0,SUBSTITUTE(A336,"'",""),SUBSTITUTE(LEFT(A336,FIND("-",A336)-2),"'",""))</f>
        <v>HAMMONDS DISCOVERY</v>
      </c>
      <c r="AC336" s="55" t="str">
        <f>SUBSTITUTE(A336,"'","")</f>
        <v>HAMMONDS DISCOVERY - Philip</v>
      </c>
      <c r="AD336" s="52" t="str">
        <f>IFERROR(VLOOKUP(A336,MapGrantsTbl[], 5, FALSE),"")</f>
        <v>1756</v>
      </c>
      <c r="AE336" s="52" t="str">
        <f>IF(L336=AD336,"Y", IF(LEFT(AD336,1)&lt;&gt;"1","","N"))</f>
        <v>N</v>
      </c>
      <c r="AF336" s="52" t="str">
        <f>IFERROR(VLOOKUP(A336,MapGrantsTbl[], 3, FALSE),"")</f>
        <v>Surveyed 4/26/1756 by Richard Shipley; Patented in May 1758 by Philip Hammond for 74 acres; Resurvey of Addition to Harberts Care adjoining Batchelor's Hall, Troy</v>
      </c>
      <c r="AG336" s="52" t="str">
        <f>IF(AA336=AF336,"Y", IF(LEN(LEFT(AF336,4))&lt;&gt;4,"","N"))</f>
        <v>Y</v>
      </c>
      <c r="AH336" s="52" t="s">
        <v>47</v>
      </c>
      <c r="AI336" s="52"/>
      <c r="AJ336" s="71"/>
      <c r="AK336" s="71"/>
      <c r="AL336" s="71"/>
      <c r="AM336" s="71" t="str">
        <f>IFERROR(VLOOKUP(A336,Platted[],2,FALSE),"")</f>
        <v/>
      </c>
      <c r="AN336" s="52"/>
      <c r="AO336" s="52"/>
      <c r="AP336" s="52"/>
      <c r="AQ336" s="52" t="str">
        <f>IFERROR(VLOOKUP(A336,MapGrantsTbl[], 5, FALSE),"")</f>
        <v>1756</v>
      </c>
      <c r="AR336" s="52" t="str">
        <f>IF(L336=AQ336,"Y", IF(LEN(LEFT(AQ336,4))&lt;&gt;4,"","N"))</f>
        <v>N</v>
      </c>
      <c r="AS336" s="52" t="str">
        <f>IFERROR(VLOOKUP(A336,MapGrantsTbl[],3, FALSE),"")</f>
        <v>Surveyed 4/26/1756 by Richard Shipley; Patented in May 1758 by Philip Hammond for 74 acres; Resurvey of Addition to Harberts Care adjoining Batchelor's Hall, Troy</v>
      </c>
      <c r="AT336" s="52" t="str">
        <f>IF(AA336=AS336,"Y", IF(LEN(LEFT(AS336,4))&lt;&gt;4,"","N"))</f>
        <v>Y</v>
      </c>
      <c r="AU336" s="52" t="str">
        <f>IFERROR(VLOOKUP(A336,MapGrantsTbl[],5, FALSE),"")</f>
        <v>1756</v>
      </c>
      <c r="AV336" s="52" t="str">
        <f>IF(L336=AU336,"Y", IF(LEN(LEFT(AU336,4))&lt;&gt;4,"","N"))</f>
        <v>N</v>
      </c>
    </row>
    <row r="337" spans="1:48" ht="57.6" x14ac:dyDescent="0.55000000000000004">
      <c r="A337" s="8" t="s">
        <v>8579</v>
      </c>
      <c r="B337" s="32" t="str">
        <f>IFERROR(VLOOKUP(A337,MapGrantsTbl[Short Name], 1, FALSE),IFERROR(VLOOKUP(A337,MapGrantsTbl[Other Map Grant Name],1,FALSE),""))</f>
        <v>HAMMONDS ELK RIDGE CONNECTION</v>
      </c>
      <c r="C337" s="8" t="s">
        <v>10467</v>
      </c>
      <c r="D337" s="8" t="str">
        <f>IF(ISBLANK(C337),"",IFERROR(RIGHT(C337,LEN(C337)-FIND(",",C337)) &amp; " " &amp; LEFT(C337,1) &amp; LOWER(MID(C337,2, FIND(",",C337)-2)),""))</f>
        <v xml:space="preserve"> Baruch Fowler</v>
      </c>
      <c r="E337" s="85" t="s">
        <v>10064</v>
      </c>
      <c r="F337" s="85" t="str">
        <f>RIGHT(E337,4)</f>
        <v>1795</v>
      </c>
      <c r="G337" s="85" t="str">
        <f>IF(ISBLANK(E337),"",F337&amp;"-"&amp;RIGHT("00" &amp; SUBSTITUTE(LEFT(E337,2),"/",""),2))</f>
        <v>1795-11</v>
      </c>
      <c r="H337" s="8" t="s">
        <v>3542</v>
      </c>
      <c r="I337" s="8" t="str">
        <f>IFERROR(RIGHT(H337,LEN(H337)-FIND(",",H337)) &amp; " " &amp; LEFT(H337,1) &amp; LOWER(MID(H337,2, FIND(",",H337)-2)),"")</f>
        <v xml:space="preserve"> John  Hammond</v>
      </c>
      <c r="J337" s="32" t="str">
        <f>H337</f>
        <v xml:space="preserve">HAMMOND, John </v>
      </c>
      <c r="K337" s="8" t="s">
        <v>7577</v>
      </c>
      <c r="L337" s="32" t="str">
        <f>RIGHT(K337,4)</f>
        <v>1818</v>
      </c>
      <c r="M337" s="146" t="str">
        <f>IF(ISBLANK(K337),"",L337&amp;"-"&amp;
IF(LEFT(K337,3)="Feb","02",
IF(LEFT(K337,3)="Mar","03",
IF(LEFT(K337,3)="Apr","04",
IF(LEFT(K337,3)="May","05",
IF(LEFT(K337,3)="Jun","06",
IF(LEFT(K337,3)="Jul","07",
IF(LEFT(K337,3)="Aug","08",
IF(LEFT(K337,3)="Sep","09",
IF(LEFT(K337,3)="Oct","10",
IF(LEFT(K337,3)="Nov","11",
IF(LEFT(K337,3)="Dec","12","01"))))))))))))</f>
        <v>1818-09</v>
      </c>
      <c r="N337" s="34" t="s">
        <v>3961</v>
      </c>
      <c r="O337" s="8" t="s">
        <v>3959</v>
      </c>
      <c r="P337" s="8" t="s">
        <v>3970</v>
      </c>
      <c r="Q337" s="8">
        <v>709</v>
      </c>
      <c r="R337" s="8" t="s">
        <v>12412</v>
      </c>
      <c r="S337" s="34"/>
      <c r="T337" s="33" t="s">
        <v>12416</v>
      </c>
      <c r="U337" s="34"/>
      <c r="V337" s="35" t="s">
        <v>8448</v>
      </c>
      <c r="W337" s="35" t="s">
        <v>10017</v>
      </c>
      <c r="X337" s="34"/>
      <c r="Y337" s="33" t="str">
        <f>IFERROR(LEFT(J337, FIND(",",J337)-1),"")</f>
        <v>HAMMOND</v>
      </c>
      <c r="Z337" s="33"/>
      <c r="AA337" s="33" t="str">
        <f>IF(ISBLANK(E337),"","Surveyed "&amp;E337)  &amp; IF(ISBLANK(C337),"", " by " &amp;TRIM(D337)) &amp; IF(ISBLANK(E337),"","; ") &amp; IF(ISBLANK(K337),"","Patented in " &amp; K337)  &amp; IF(ISBLANK(H337),"", " by " &amp; TRIM(I337)) &amp; IF(ISBLANK(Q337),"",IF(Q337=0,""," for " &amp; Q337 &amp; " acres")) &amp; IF(ISBLANK(S337),""," repatented as " &amp; S337) &amp; IF(ISBLANK(R337),"", "; " &amp; R337) &amp; IF(ISBLANK(X337),"", ".  " &amp; X337&amp;".")</f>
        <v>Surveyed 11/19/1795 by Baruch Fowler; Patented in Sep 1818 by John Hammond for 709 acres; Resurvey of Phelps Luck, Addition To Phelps Luck, Recovery, John's Lot [ed. Hammond's Lot], and part of Major's Choice</v>
      </c>
      <c r="AB337" s="33" t="str">
        <f>IF(IFERROR(FIND("-",A337),0)=0,SUBSTITUTE(A337,"'",""),SUBSTITUTE(LEFT(A337,FIND("-",A337)-2),"'",""))</f>
        <v>HAMMONDS ELK RIDGE CONNECTION</v>
      </c>
      <c r="AC337" s="33" t="str">
        <f>SUBSTITUTE(A337,"'","")</f>
        <v>HAMMONDS ELK RIDGE CONNECTION</v>
      </c>
      <c r="AD337" s="33" t="str">
        <f>IFERROR(VLOOKUP(A337,MapGrantsTbl[], 5, FALSE),"")</f>
        <v>1795</v>
      </c>
      <c r="AE337" s="33" t="str">
        <f>IF(L337=AD337,"Y", IF(LEFT(AD337,1)&lt;&gt;"1","","N"))</f>
        <v>N</v>
      </c>
      <c r="AF337" s="33" t="str">
        <f>IFERROR(VLOOKUP(A337,MapGrantsTbl[], 3, FALSE),"")</f>
        <v>Surveyed 11/19/1795 by Baruch Fowler; Patented in Sep 1818 by John Hammond for 709 acres; Resurvey of Phelps Luck, Addition To Phelps Luck, Recovery, John's Lot [ed. Hammond's Lot], and part of Major's Choice</v>
      </c>
      <c r="AG337" s="33" t="str">
        <f>IF(AA337=AF337,"Y", IF(LEN(LEFT(AF337,4))&lt;&gt;4,"","N"))</f>
        <v>Y</v>
      </c>
      <c r="AH337" s="33" t="s">
        <v>11992</v>
      </c>
      <c r="AI337" s="33"/>
      <c r="AJ337" s="71"/>
      <c r="AK337" s="71"/>
      <c r="AL337" s="71">
        <v>-4</v>
      </c>
      <c r="AM337" s="71">
        <f>IFERROR(VLOOKUP(A337,Platted[],2,FALSE),"")</f>
        <v>93</v>
      </c>
      <c r="AN337" s="52"/>
      <c r="AO337" s="52"/>
      <c r="AP337" s="52"/>
      <c r="AQ337" s="52" t="str">
        <f>IFERROR(VLOOKUP(A337,MapGrantsTbl[], 5, FALSE),"")</f>
        <v>1795</v>
      </c>
      <c r="AR337" s="52" t="str">
        <f>IF(L337=AQ337,"Y", IF(LEN(LEFT(AQ337,4))&lt;&gt;4,"","N"))</f>
        <v>N</v>
      </c>
      <c r="AS337" s="52" t="str">
        <f>IFERROR(VLOOKUP(A337,MapGrantsTbl[],3, FALSE),"")</f>
        <v>Surveyed 11/19/1795 by Baruch Fowler; Patented in Sep 1818 by John Hammond for 709 acres; Resurvey of Phelps Luck, Addition To Phelps Luck, Recovery, John's Lot [ed. Hammond's Lot], and part of Major's Choice</v>
      </c>
      <c r="AT337" s="52" t="str">
        <f>IF(AA337=AS337,"Y", IF(LEN(LEFT(AS337,4))&lt;&gt;4,"","N"))</f>
        <v>Y</v>
      </c>
      <c r="AU337" s="52" t="str">
        <f>IFERROR(VLOOKUP(A337,MapGrantsTbl[],5, FALSE),"")</f>
        <v>1795</v>
      </c>
      <c r="AV337" s="52" t="str">
        <f>IF(L337=AU337,"Y", IF(LEN(LEFT(AU337,4))&lt;&gt;4,"","N"))</f>
        <v>N</v>
      </c>
    </row>
    <row r="338" spans="1:48" ht="72" x14ac:dyDescent="0.55000000000000004">
      <c r="A338" s="43" t="s">
        <v>8580</v>
      </c>
      <c r="B338" s="8" t="str">
        <f>IFERROR(VLOOKUP(A338,MapGrantsTbl[Short Name], 1, FALSE),IFERROR(VLOOKUP(A338,MapGrantsTbl[Other Map Grant Name],1,FALSE),""))</f>
        <v>HAMMONDS ENLARGEMENT</v>
      </c>
      <c r="C338" s="8" t="s">
        <v>4917</v>
      </c>
      <c r="D338" s="8" t="str">
        <f>IF(ISBLANK(C338),"",IFERROR(RIGHT(C338,LEN(C338)-FIND(",",C338)) &amp; " " &amp; LEFT(C338,1) &amp; LOWER(MID(C338,2, FIND(",",C338)-2)),""))</f>
        <v xml:space="preserve"> Vachel Stevens</v>
      </c>
      <c r="E338" s="85" t="s">
        <v>11912</v>
      </c>
      <c r="F338" s="85" t="str">
        <f>RIGHT(E338,4)</f>
        <v>1794</v>
      </c>
      <c r="G338" s="85" t="str">
        <f>IF(ISBLANK(E338),"",F338&amp;"-"&amp;RIGHT("00" &amp; SUBSTITUTE(LEFT(E338,2),"/",""),2))</f>
        <v>1794-12</v>
      </c>
      <c r="H338" s="8" t="s">
        <v>3969</v>
      </c>
      <c r="I338" s="8" t="str">
        <f>IFERROR(RIGHT(H338,LEN(H338)-FIND(",",H338)) &amp; " " &amp; LEFT(H338,1) &amp; LOWER(MID(H338,2, FIND(",",H338)-2)),"")</f>
        <v xml:space="preserve"> Col. Rezin Hammond</v>
      </c>
      <c r="J338" s="32" t="str">
        <f>H338</f>
        <v>HAMMOND, Col. Rezin</v>
      </c>
      <c r="K338" s="8" t="s">
        <v>5262</v>
      </c>
      <c r="L338" s="32" t="str">
        <f>RIGHT(K338,4)</f>
        <v>1798</v>
      </c>
      <c r="M338" s="146" t="str">
        <f>IF(ISBLANK(K338),"",L338&amp;"-"&amp;
IF(LEFT(K338,3)="Feb","02",
IF(LEFT(K338,3)="Mar","03",
IF(LEFT(K338,3)="Apr","04",
IF(LEFT(K338,3)="May","05",
IF(LEFT(K338,3)="Jun","06",
IF(LEFT(K338,3)="Jul","07",
IF(LEFT(K338,3)="Aug","08",
IF(LEFT(K338,3)="Sep","09",
IF(LEFT(K338,3)="Oct","10",
IF(LEFT(K338,3)="Nov","11",
IF(LEFT(K338,3)="Dec","12","01"))))))))))))</f>
        <v>1798-06</v>
      </c>
      <c r="N338" s="34" t="s">
        <v>3961</v>
      </c>
      <c r="O338" s="8" t="s">
        <v>3959</v>
      </c>
      <c r="P338" s="8" t="s">
        <v>3970</v>
      </c>
      <c r="Q338" s="8">
        <v>1877</v>
      </c>
      <c r="R338" s="8" t="s">
        <v>5477</v>
      </c>
      <c r="S338" s="34" t="s">
        <v>5288</v>
      </c>
      <c r="T338" s="34" t="s">
        <v>8847</v>
      </c>
      <c r="U338" s="34" t="s">
        <v>5259</v>
      </c>
      <c r="V338" s="35" t="s">
        <v>8937</v>
      </c>
      <c r="W338" s="35" t="s">
        <v>10542</v>
      </c>
      <c r="X338" s="34"/>
      <c r="Y338" s="33" t="str">
        <f>IFERROR(LEFT(J338, FIND(",",J338)-1),"")</f>
        <v>HAMMOND</v>
      </c>
      <c r="Z338" s="33"/>
      <c r="AA338" s="24" t="str">
        <f>IF(ISBLANK(E338),"","Surveyed "&amp;E338)  &amp; IF(ISBLANK(C338),"", " by " &amp;TRIM(D338)) &amp; IF(ISBLANK(E338),"","; ") &amp; IF(ISBLANK(K338),"","Patented in " &amp; K338)  &amp; IF(ISBLANK(H338),"", " by " &amp; TRIM(I338)) &amp; IF(ISBLANK(Q338),"",IF(Q338=0,""," for " &amp; Q338 &amp; " acres")) &amp; IF(ISBLANK(S338),""," repatented as " &amp; S338) &amp; IF(ISBLANK(R338),"", "; " &amp; R338) &amp; IF(ISBLANK(X338),"", ".  " &amp; X338&amp;".")</f>
        <v>Surveyed 12/1/1794 by Vachel Stevens; Patented in Jun 1798 by Col. Rezin Hammond for 1877 acres repatented as Woodford (Resurveyed); Resurvey of Northern Addition, Edwards Discovery, Edwards Lot, Woodford, Mill Meadow, Intervene, and Jack's Peacock</v>
      </c>
      <c r="AB338" s="52" t="str">
        <f>IF(IFERROR(FIND("-",A338),0)=0,SUBSTITUTE(A338,"'",""),SUBSTITUTE(LEFT(A338,FIND("-",A338)-2),"'",""))</f>
        <v>HAMMONDS ENLARGEMENT</v>
      </c>
      <c r="AC338" s="55" t="str">
        <f>SUBSTITUTE(A338,"'","")</f>
        <v>HAMMONDS ENLARGEMENT</v>
      </c>
      <c r="AD338" s="52" t="str">
        <f>IFERROR(VLOOKUP(A338,MapGrantsTbl[], 5, FALSE),"")</f>
        <v>1794</v>
      </c>
      <c r="AE338" s="52" t="str">
        <f>IF(L338=AD338,"Y", IF(LEFT(AD338,1)&lt;&gt;"1","","N"))</f>
        <v>N</v>
      </c>
      <c r="AF338" s="52" t="str">
        <f>IFERROR(VLOOKUP(A338,MapGrantsTbl[], 3, FALSE),"")</f>
        <v>Surveyed 12/1/1794 by Vachel Stevens; Patented in Jun 1798 by Col. Rezin Hammond for 1877 acres repatented as Woodford (Resurveyed); Resurvey of Northern Addition, Edwards Discovery, Edwards Lot, Woodford, Mill Meadow, Intervene, and Jack's Peacock</v>
      </c>
      <c r="AG338" s="52" t="str">
        <f>IF(AA338=AF338,"Y", IF(LEN(LEFT(AF338,4))&lt;&gt;4,"","N"))</f>
        <v>Y</v>
      </c>
      <c r="AH338" s="52" t="s">
        <v>376</v>
      </c>
      <c r="AI338" s="52"/>
      <c r="AJ338" s="71"/>
      <c r="AK338" s="71"/>
      <c r="AL338" s="71"/>
      <c r="AM338" s="71">
        <f>IFERROR(VLOOKUP(A338,Platted[],2,FALSE),"")</f>
        <v>16</v>
      </c>
      <c r="AN338" s="52"/>
      <c r="AO338" s="52"/>
      <c r="AP338" s="52"/>
      <c r="AQ338" s="52" t="str">
        <f>IFERROR(VLOOKUP(A338,MapGrantsTbl[], 5, FALSE),"")</f>
        <v>1794</v>
      </c>
      <c r="AR338" s="52" t="str">
        <f>IF(L338=AQ338,"Y", IF(LEN(LEFT(AQ338,4))&lt;&gt;4,"","N"))</f>
        <v>N</v>
      </c>
      <c r="AS338" s="52" t="str">
        <f>IFERROR(VLOOKUP(A338,MapGrantsTbl[],3, FALSE),"")</f>
        <v>Surveyed 12/1/1794 by Vachel Stevens; Patented in Jun 1798 by Col. Rezin Hammond for 1877 acres repatented as Woodford (Resurveyed); Resurvey of Northern Addition, Edwards Discovery, Edwards Lot, Woodford, Mill Meadow, Intervene, and Jack's Peacock</v>
      </c>
      <c r="AT338" s="52" t="str">
        <f>IF(AA338=AS338,"Y", IF(LEN(LEFT(AS338,4))&lt;&gt;4,"","N"))</f>
        <v>Y</v>
      </c>
      <c r="AU338" s="52" t="str">
        <f>IFERROR(VLOOKUP(A338,MapGrantsTbl[],5, FALSE),"")</f>
        <v>1794</v>
      </c>
      <c r="AV338" s="52" t="str">
        <f>IF(L338=AU338,"Y", IF(LEN(LEFT(AU338,4))&lt;&gt;4,"","N"))</f>
        <v>N</v>
      </c>
    </row>
    <row r="339" spans="1:48" ht="115.2" x14ac:dyDescent="0.55000000000000004">
      <c r="A339" s="43" t="s">
        <v>8581</v>
      </c>
      <c r="B339" s="10" t="str">
        <f>IFERROR(VLOOKUP(A339,MapGrantsTbl[Short Name], 1, FALSE),IFERROR(VLOOKUP(A339,MapGrantsTbl[Other Map Grant Name],1,FALSE),""))</f>
        <v>HAMMONDS INHERITANCE</v>
      </c>
      <c r="C339" s="8" t="s">
        <v>10467</v>
      </c>
      <c r="D339" s="8" t="str">
        <f>IF(ISBLANK(C339),"",IFERROR(RIGHT(C339,LEN(C339)-FIND(",",C339)) &amp; " " &amp; LEFT(C339,1) &amp; LOWER(MID(C339,2, FIND(",",C339)-2)),""))</f>
        <v xml:space="preserve"> Baruch Fowler</v>
      </c>
      <c r="E339" s="85" t="s">
        <v>10647</v>
      </c>
      <c r="F339" s="85" t="str">
        <f>RIGHT(E339,4)</f>
        <v>1796</v>
      </c>
      <c r="G339" s="85" t="str">
        <f>IF(ISBLANK(E339),"",F339&amp;"-"&amp;RIGHT("00" &amp; SUBSTITUTE(LEFT(E339,2),"/",""),2))</f>
        <v>1796-03</v>
      </c>
      <c r="H339" s="10" t="s">
        <v>3969</v>
      </c>
      <c r="I339" s="10" t="str">
        <f>IFERROR(RIGHT(H339,LEN(H339)-FIND(",",H339)) &amp; " " &amp; LEFT(H339,1) &amp; LOWER(MID(H339,2, FIND(",",H339)-2)),"")</f>
        <v xml:space="preserve"> Col. Rezin Hammond</v>
      </c>
      <c r="J339" s="10" t="str">
        <f>H339</f>
        <v>HAMMOND, Col. Rezin</v>
      </c>
      <c r="K339" s="8" t="s">
        <v>3817</v>
      </c>
      <c r="L339" s="10" t="str">
        <f>RIGHT(K339,4)</f>
        <v>1796</v>
      </c>
      <c r="M339" s="147" t="str">
        <f>IF(ISBLANK(K339),"",L339&amp;"-"&amp;
IF(LEFT(K339,3)="Feb","02",
IF(LEFT(K339,3)="Mar","03",
IF(LEFT(K339,3)="Apr","04",
IF(LEFT(K339,3)="May","05",
IF(LEFT(K339,3)="Jun","06",
IF(LEFT(K339,3)="Jul","07",
IF(LEFT(K339,3)="Aug","08",
IF(LEFT(K339,3)="Sep","09",
IF(LEFT(K339,3)="Oct","10",
IF(LEFT(K339,3)="Nov","11",
IF(LEFT(K339,3)="Dec","12","01"))))))))))))</f>
        <v>1796-10</v>
      </c>
      <c r="N339" s="34" t="s">
        <v>3961</v>
      </c>
      <c r="O339" s="10" t="s">
        <v>3959</v>
      </c>
      <c r="P339" s="8" t="s">
        <v>3970</v>
      </c>
      <c r="Q339" s="8">
        <v>2348</v>
      </c>
      <c r="R339" s="8" t="s">
        <v>5907</v>
      </c>
      <c r="S339" s="26"/>
      <c r="T339" s="34" t="s">
        <v>10660</v>
      </c>
      <c r="U339" s="26"/>
      <c r="V339" s="35" t="s">
        <v>8949</v>
      </c>
      <c r="W339" s="35" t="s">
        <v>10648</v>
      </c>
      <c r="X339" s="34"/>
      <c r="Y339" s="18" t="str">
        <f>IFERROR(LEFT(J339, FIND(",",J339)-1),"")</f>
        <v>HAMMOND</v>
      </c>
      <c r="Z339" s="24" t="s">
        <v>4455</v>
      </c>
      <c r="AA339" s="24" t="str">
        <f>IF(ISBLANK(E339),"","Surveyed "&amp;E339)  &amp; IF(ISBLANK(C339),"", " by " &amp;TRIM(D339)) &amp; IF(ISBLANK(E339),"","; ") &amp; IF(ISBLANK(K339),"","Patented in " &amp; K339)  &amp; IF(ISBLANK(H339),"", " by " &amp; TRIM(I339)) &amp; IF(ISBLANK(Q339),"",IF(Q339=0,""," for " &amp; Q339 &amp; " acres")) &amp; IF(ISBLANK(S339),""," repatented as " &amp; S339) &amp; IF(ISBLANK(R339),"", "; " &amp; R339) &amp; IF(ISBLANK(X339),"", ".  " &amp; X339&amp;".")</f>
        <v>Surveyed 3/1/1796 by Baruch Fowler; Patented in Oct 1796 by Col. Rezin Hammond for 2348 acres; Resurvey combining Kendall's Delight, Dryer's Inheritance (1695), Doddridge Forrest (1696), part of Kendall's Delight (1701), The Enlargement (1704), Second Division (1745), The Desart (1696), part of Brown's Forrest (1695), and The Addition (1709)</v>
      </c>
      <c r="AB339" s="52" t="str">
        <f>IF(IFERROR(FIND("-",A339),0)=0,SUBSTITUTE(A339,"'",""),SUBSTITUTE(LEFT(A339,FIND("-",A339)-2),"'",""))</f>
        <v>HAMMONDS INHERITANCE</v>
      </c>
      <c r="AC339" s="55" t="str">
        <f>SUBSTITUTE(A339,"'","")</f>
        <v>HAMMONDS INHERITANCE</v>
      </c>
      <c r="AD339" s="52" t="str">
        <f>IFERROR(VLOOKUP(A339,MapGrantsTbl[], 5, FALSE),"")</f>
        <v>1796</v>
      </c>
      <c r="AE339" s="52" t="str">
        <f>IF(L339=AD339,"Y", IF(LEFT(AD339,1)&lt;&gt;"1","","N"))</f>
        <v>Y</v>
      </c>
      <c r="AF339" s="52" t="str">
        <f>IFERROR(VLOOKUP(A339,MapGrantsTbl[], 3, FALSE),"")</f>
        <v>Surveyed 3/1/1796 by Baruch Fowler; Patented in Oct 1796 by Col. Rezin Hammond for 2348 acres; Resurvey combining Kendall's Delight, Dryer's Inheritance (1695), Doddridge Forrest (1696), part of Kendall's Delight (1701), The Enlargement (1704), Second Division (1745), The Desart (1696), part of Brown's Forrest (1695), and The Addition (1709)</v>
      </c>
      <c r="AG339" s="52" t="str">
        <f>IF(AA339=AF339,"Y", IF(LEN(LEFT(AF339,4))&lt;&gt;4,"","N"))</f>
        <v>Y</v>
      </c>
      <c r="AH339" s="52" t="s">
        <v>11989</v>
      </c>
      <c r="AI339" s="52" t="s">
        <v>7861</v>
      </c>
      <c r="AJ339" s="52" t="s">
        <v>11863</v>
      </c>
      <c r="AK339" s="71"/>
      <c r="AL339" s="71"/>
      <c r="AM339" s="71">
        <f>IFERROR(VLOOKUP(A339,Platted[],2,FALSE),"")</f>
        <v>10</v>
      </c>
      <c r="AN339" s="52"/>
      <c r="AO339" s="52"/>
      <c r="AP339" s="52"/>
      <c r="AQ339" s="52" t="str">
        <f>IFERROR(VLOOKUP(A339,MapGrantsTbl[], 5, FALSE),"")</f>
        <v>1796</v>
      </c>
      <c r="AR339" s="52" t="str">
        <f>IF(L339=AQ339,"Y", IF(LEN(LEFT(AQ339,4))&lt;&gt;4,"","N"))</f>
        <v>Y</v>
      </c>
      <c r="AS339" s="52" t="str">
        <f>IFERROR(VLOOKUP(A339,MapGrantsTbl[],3, FALSE),"")</f>
        <v>Surveyed 3/1/1796 by Baruch Fowler; Patented in Oct 1796 by Col. Rezin Hammond for 2348 acres; Resurvey combining Kendall's Delight, Dryer's Inheritance (1695), Doddridge Forrest (1696), part of Kendall's Delight (1701), The Enlargement (1704), Second Division (1745), The Desart (1696), part of Brown's Forrest (1695), and The Addition (1709)</v>
      </c>
      <c r="AT339" s="52" t="str">
        <f>IF(AA339=AS339,"Y", IF(LEN(LEFT(AS339,4))&lt;&gt;4,"","N"))</f>
        <v>Y</v>
      </c>
      <c r="AU339" s="52" t="str">
        <f>IFERROR(VLOOKUP(A339,MapGrantsTbl[],5, FALSE),"")</f>
        <v>1796</v>
      </c>
      <c r="AV339" s="52" t="str">
        <f>IF(L339=AU339,"Y", IF(LEN(LEFT(AU339,4))&lt;&gt;4,"","N"))</f>
        <v>Y</v>
      </c>
    </row>
    <row r="340" spans="1:48" ht="72" x14ac:dyDescent="0.55000000000000004">
      <c r="A340" s="8" t="s">
        <v>12409</v>
      </c>
      <c r="B340" s="32" t="str">
        <f>IFERROR(VLOOKUP(A340,MapGrantsTbl[Short Name], 1, FALSE),IFERROR(VLOOKUP(A340,MapGrantsTbl[Other Map Grant Name],1,FALSE),""))</f>
        <v>HAMMONDS LOT</v>
      </c>
      <c r="C340" s="8" t="s">
        <v>4916</v>
      </c>
      <c r="D340" s="8" t="str">
        <f>IF(ISBLANK(C340),"",IFERROR(RIGHT(C340,LEN(C340)-FIND(",",C340)) &amp; " " &amp; LEFT(C340,1) &amp; LOWER(MID(C340,2, FIND(",",C340)-2)),""))</f>
        <v xml:space="preserve"> William Cromwell</v>
      </c>
      <c r="E340" s="85" t="s">
        <v>11882</v>
      </c>
      <c r="F340" s="85" t="str">
        <f>RIGHT(E340,4)</f>
        <v>1737</v>
      </c>
      <c r="G340" s="85" t="str">
        <f>IF(ISBLANK(E340),"",F340&amp;"-"&amp;RIGHT("00" &amp; SUBSTITUTE(LEFT(E340,2),"/",""),2))</f>
        <v>1737-05</v>
      </c>
      <c r="H340" s="8" t="s">
        <v>3542</v>
      </c>
      <c r="I340" s="8" t="str">
        <f>IFERROR(RIGHT(H340,LEN(H340)-FIND(",",H340)) &amp; " " &amp; LEFT(H340,1) &amp; LOWER(MID(H340,2, FIND(",",H340)-2)),"")</f>
        <v xml:space="preserve"> John  Hammond</v>
      </c>
      <c r="J340" s="32" t="str">
        <f>H340</f>
        <v xml:space="preserve">HAMMOND, John </v>
      </c>
      <c r="K340" s="8" t="s">
        <v>5194</v>
      </c>
      <c r="L340" s="32" t="str">
        <f>RIGHT(K340,4)</f>
        <v>1748</v>
      </c>
      <c r="M340" s="146" t="str">
        <f>IF(ISBLANK(K340),"",L340&amp;"-"&amp;
IF(LEFT(K340,3)="Feb","02",
IF(LEFT(K340,3)="Mar","03",
IF(LEFT(K340,3)="Apr","04",
IF(LEFT(K340,3)="May","05",
IF(LEFT(K340,3)="Jun","06",
IF(LEFT(K340,3)="Jul","07",
IF(LEFT(K340,3)="Aug","08",
IF(LEFT(K340,3)="Sep","09",
IF(LEFT(K340,3)="Oct","10",
IF(LEFT(K340,3)="Nov","11",
IF(LEFT(K340,3)="Dec","12","01"))))))))))))</f>
        <v>1748-04</v>
      </c>
      <c r="N340" s="34" t="s">
        <v>3961</v>
      </c>
      <c r="O340" s="8" t="s">
        <v>3959</v>
      </c>
      <c r="P340" s="8" t="s">
        <v>3970</v>
      </c>
      <c r="Q340" s="8">
        <v>152</v>
      </c>
      <c r="R340" s="8" t="s">
        <v>12410</v>
      </c>
      <c r="S340" s="34" t="s">
        <v>7576</v>
      </c>
      <c r="T340" s="33" t="s">
        <v>8864</v>
      </c>
      <c r="U340" s="34" t="s">
        <v>12411</v>
      </c>
      <c r="V340" s="35" t="s">
        <v>8964</v>
      </c>
      <c r="W340" s="35" t="s">
        <v>11881</v>
      </c>
      <c r="X340" s="34"/>
      <c r="Y340" s="33" t="str">
        <f>IFERROR(LEFT(J340, FIND(",",J340)-1),"")</f>
        <v>HAMMOND</v>
      </c>
      <c r="Z340" s="33"/>
      <c r="AA340" s="33" t="str">
        <f>IF(ISBLANK(E340),"","Surveyed "&amp;E340)  &amp; IF(ISBLANK(C340),"", " by " &amp;TRIM(D340)) &amp; IF(ISBLANK(E340),"","; ") &amp; IF(ISBLANK(K340),"","Patented in " &amp; K340)  &amp; IF(ISBLANK(H340),"", " by " &amp; TRIM(I340)) &amp; IF(ISBLANK(Q340),"",IF(Q340=0,""," for " &amp; Q340 &amp; " acres")) &amp; IF(ISBLANK(S340),""," repatented as " &amp; S340) &amp; IF(ISBLANK(R340),"", "; " &amp; R340) &amp; IF(ISBLANK(X340),"", ".  " &amp; X340&amp;".")</f>
        <v>Surveyed 5/11/1737 by William Cromwell; Patented in Apr 1748 by John Hammond for 152 acres repatented as Hammond's Elk Ridge Connection; Resurvey of northern part of Major's Choice</v>
      </c>
      <c r="AB340" s="33" t="str">
        <f>IF(IFERROR(FIND("-",A340),0)=0,SUBSTITUTE(A340,"'",""),SUBSTITUTE(LEFT(A340,FIND("-",A340)-2),"'",""))</f>
        <v>HAMMONDS LOT</v>
      </c>
      <c r="AC340" s="33" t="str">
        <f>SUBSTITUTE(A340,"'","")</f>
        <v>HAMMONDS LOT</v>
      </c>
      <c r="AD340" s="33" t="str">
        <f>IFERROR(VLOOKUP(A340,MapGrantsTbl[], 5, FALSE),"")</f>
        <v>1737</v>
      </c>
      <c r="AE340" s="33" t="str">
        <f>IF(L340=AD340,"Y", IF(LEFT(AD340,1)&lt;&gt;"1","","N"))</f>
        <v>N</v>
      </c>
      <c r="AF340" s="33" t="str">
        <f>IFERROR(VLOOKUP(A340,MapGrantsTbl[], 3, FALSE),"")</f>
        <v>Surveyed 5/11/1737 by William Cromwell; Patented in Apr 1748 by John Hammond for 152 acres repatented as Hammond's Elk Ridge Connection; Resurvey of northern part of Major's Choice</v>
      </c>
      <c r="AG340" s="33" t="str">
        <f>IF(AA340=AF340,"Y", IF(LEN(LEFT(AF340,4))&lt;&gt;4,"","N"))</f>
        <v>Y</v>
      </c>
      <c r="AH340" s="33" t="s">
        <v>11992</v>
      </c>
      <c r="AI340" s="33"/>
      <c r="AJ340" s="71"/>
      <c r="AK340" s="71"/>
      <c r="AL340" s="71"/>
      <c r="AM340" s="71">
        <f>IFERROR(VLOOKUP(A340,Platted[],2,FALSE),"")</f>
        <v>364</v>
      </c>
      <c r="AN340" s="52"/>
      <c r="AO340" s="52"/>
      <c r="AP340" s="52"/>
      <c r="AQ340" s="52" t="str">
        <f>IFERROR(VLOOKUP(A340,MapGrantsTbl[], 5, FALSE),"")</f>
        <v>1737</v>
      </c>
      <c r="AR340" s="52" t="str">
        <f>IF(L340=AQ340,"Y", IF(LEN(LEFT(AQ340,4))&lt;&gt;4,"","N"))</f>
        <v>N</v>
      </c>
      <c r="AS340" s="52" t="str">
        <f>IFERROR(VLOOKUP(A340,MapGrantsTbl[],3, FALSE),"")</f>
        <v>Surveyed 5/11/1737 by William Cromwell; Patented in Apr 1748 by John Hammond for 152 acres repatented as Hammond's Elk Ridge Connection; Resurvey of northern part of Major's Choice</v>
      </c>
      <c r="AT340" s="52" t="str">
        <f>IF(AA340=AS340,"Y", IF(LEN(LEFT(AS340,4))&lt;&gt;4,"","N"))</f>
        <v>Y</v>
      </c>
      <c r="AU340" s="52" t="str">
        <f>IFERROR(VLOOKUP(A340,MapGrantsTbl[],5, FALSE),"")</f>
        <v>1737</v>
      </c>
      <c r="AV340" s="52" t="str">
        <f>IF(L340=AU340,"Y", IF(LEN(LEFT(AU340,4))&lt;&gt;4,"","N"))</f>
        <v>N</v>
      </c>
    </row>
    <row r="341" spans="1:48" ht="86.4" x14ac:dyDescent="0.55000000000000004">
      <c r="A341" s="43" t="s">
        <v>8582</v>
      </c>
      <c r="B341" s="8" t="str">
        <f>IFERROR(VLOOKUP(A341,MapGrantsTbl[Short Name], 1, FALSE),IFERROR(VLOOKUP(A341,MapGrantsTbl[Other Map Grant Name],1,FALSE),""))</f>
        <v/>
      </c>
      <c r="C341" s="8" t="s">
        <v>5691</v>
      </c>
      <c r="D341" s="8" t="str">
        <f>IF(ISBLANK(C341),"",IFERROR(RIGHT(C341,LEN(C341)-FIND(",",C341)) &amp; " " &amp; LEFT(C341,1) &amp; LOWER(MID(C341,2, FIND(",",C341)-2)),""))</f>
        <v xml:space="preserve"> Thomas White</v>
      </c>
      <c r="E341" s="85"/>
      <c r="F341" s="85" t="str">
        <f>RIGHT(E341,4)</f>
        <v/>
      </c>
      <c r="G341" s="85" t="str">
        <f>IF(ISBLANK(E341),"",F341&amp;"-"&amp;RIGHT("00" &amp; SUBSTITUTE(LEFT(E341,2),"/",""),2))</f>
        <v/>
      </c>
      <c r="H341" s="8" t="s">
        <v>3581</v>
      </c>
      <c r="I341" s="8" t="str">
        <f>IFERROR(RIGHT(H341,LEN(H341)-FIND(",",H341)) &amp; " " &amp; LEFT(H341,1) &amp; LOWER(MID(H341,2, FIND(",",H341)-2)),"")</f>
        <v xml:space="preserve"> Nathan  Hammond</v>
      </c>
      <c r="J341" s="32" t="str">
        <f>H341</f>
        <v xml:space="preserve">HAMMOND, Nathan </v>
      </c>
      <c r="K341" s="8" t="s">
        <v>5402</v>
      </c>
      <c r="L341" s="32" t="str">
        <f>RIGHT(K341,4)</f>
        <v>1742</v>
      </c>
      <c r="M341" s="146" t="str">
        <f>IF(ISBLANK(K341),"",L341&amp;"-"&amp;
IF(LEFT(K341,3)="Feb","02",
IF(LEFT(K341,3)="Mar","03",
IF(LEFT(K341,3)="Apr","04",
IF(LEFT(K341,3)="May","05",
IF(LEFT(K341,3)="Jun","06",
IF(LEFT(K341,3)="Jul","07",
IF(LEFT(K341,3)="Aug","08",
IF(LEFT(K341,3)="Sep","09",
IF(LEFT(K341,3)="Oct","10",
IF(LEFT(K341,3)="Nov","11",
IF(LEFT(K341,3)="Dec","12","01"))))))))))))</f>
        <v>1742-08</v>
      </c>
      <c r="N341" s="34" t="s">
        <v>5668</v>
      </c>
      <c r="O341" s="8" t="s">
        <v>5668</v>
      </c>
      <c r="P341" s="8" t="s">
        <v>136</v>
      </c>
      <c r="Q341" s="8">
        <v>195</v>
      </c>
      <c r="R341" s="8" t="s">
        <v>5755</v>
      </c>
      <c r="S341" s="34"/>
      <c r="T341" s="34" t="str">
        <f>V341</f>
        <v>Hammonds Pursuit</v>
      </c>
      <c r="U341" s="34"/>
      <c r="V341" s="35" t="s">
        <v>8950</v>
      </c>
      <c r="W341" s="35"/>
      <c r="X341" s="34"/>
      <c r="Y341" s="33" t="str">
        <f>IFERROR(LEFT(J341, FIND(",",J341)-1),"")</f>
        <v>HAMMOND</v>
      </c>
      <c r="Z341" s="33"/>
      <c r="AA341" s="24" t="str">
        <f>IF(ISBLANK(E341),"","Surveyed "&amp;E341)  &amp; IF(ISBLANK(C341),"", " by " &amp;TRIM(D341)) &amp; IF(ISBLANK(E341),"","; ") &amp; IF(ISBLANK(K341),"","Patented in " &amp; K341)  &amp; IF(ISBLANK(H341),"", " by " &amp; TRIM(I341)) &amp; IF(ISBLANK(Q341),"",IF(Q341=0,""," for " &amp; Q341 &amp; " acres")) &amp; IF(ISBLANK(S341),""," repatented as " &amp; S341) &amp; IF(ISBLANK(R341),"", "; " &amp; R341) &amp; IF(ISBLANK(X341),"", ".  " &amp; X341&amp;".")</f>
        <v xml:space="preserve"> by Thomas WhitePatented in Aug 1742 by Nathan Hammond for 195 acres; Adjoining Hammond's Enlargement "on the north side of Patapsco Falls" starting near where "the Poynoy Falls intersects with the West Falls and on the east side of the said Poynoy Falls of the said river" (Piney Run?)</v>
      </c>
      <c r="AB341" s="52" t="str">
        <f>IF(IFERROR(FIND("-",A341),0)=0,SUBSTITUTE(A341,"'",""),SUBSTITUTE(LEFT(A341,FIND("-",A341)-2),"'",""))</f>
        <v>HAMMONDS PURSUIT</v>
      </c>
      <c r="AC341" s="55" t="str">
        <f>SUBSTITUTE(A341,"'","")</f>
        <v>HAMMONDS PURSUIT</v>
      </c>
      <c r="AD341" s="52" t="str">
        <f>IFERROR(VLOOKUP(A341,MapGrantsTbl[], 5, FALSE),"")</f>
        <v/>
      </c>
      <c r="AE341" s="52" t="str">
        <f>IF(L341=AD341,"Y", IF(LEFT(AD341,1)&lt;&gt;"1","","N"))</f>
        <v/>
      </c>
      <c r="AF341" s="52" t="str">
        <f>IFERROR(VLOOKUP(A341,MapGrantsTbl[], 3, FALSE),"")</f>
        <v/>
      </c>
      <c r="AG341" s="52" t="str">
        <f>IF(AA341=AF341,"Y", IF(LEN(LEFT(AF341,4))&lt;&gt;4,"","N"))</f>
        <v/>
      </c>
      <c r="AH341" s="52"/>
      <c r="AI341" s="52"/>
      <c r="AJ341" s="71"/>
      <c r="AK341" s="71"/>
      <c r="AL341" s="71"/>
      <c r="AM341" s="71" t="str">
        <f>IFERROR(VLOOKUP(A341,Platted[],2,FALSE),"")</f>
        <v/>
      </c>
      <c r="AN341" s="52"/>
      <c r="AO341" s="52"/>
      <c r="AP341" s="52"/>
      <c r="AQ341" s="52" t="str">
        <f>IFERROR(VLOOKUP(A341,MapGrantsTbl[], 5, FALSE),"")</f>
        <v/>
      </c>
      <c r="AR341" s="52" t="str">
        <f>IF(L341=AQ341,"Y", IF(LEN(LEFT(AQ341,4))&lt;&gt;4,"","N"))</f>
        <v/>
      </c>
      <c r="AS341" s="52" t="str">
        <f>IFERROR(VLOOKUP(A341,MapGrantsTbl[],3, FALSE),"")</f>
        <v/>
      </c>
      <c r="AT341" s="52" t="str">
        <f>IF(AA341=AS341,"Y", IF(LEN(LEFT(AS341,4))&lt;&gt;4,"","N"))</f>
        <v/>
      </c>
      <c r="AU341" s="52" t="str">
        <f>IFERROR(VLOOKUP(A341,MapGrantsTbl[],5, FALSE),"")</f>
        <v/>
      </c>
      <c r="AV341" s="52" t="str">
        <f>IF(L341=AU341,"Y", IF(LEN(LEFT(AU341,4))&lt;&gt;4,"","N"))</f>
        <v/>
      </c>
    </row>
    <row r="342" spans="1:48" ht="86.4" x14ac:dyDescent="0.55000000000000004">
      <c r="A342" s="43" t="s">
        <v>6583</v>
      </c>
      <c r="B342" s="42" t="str">
        <f>IFERROR(VLOOKUP(A342,MapGrantsTbl[Short Name], 1, FALSE),IFERROR(VLOOKUP(A342,MapGrantsTbl[Other Map Grant Name],1,FALSE),""))</f>
        <v>HAMPTON COURT</v>
      </c>
      <c r="C342" s="43" t="s">
        <v>4926</v>
      </c>
      <c r="D342" s="43" t="str">
        <f>IF(ISBLANK(C342),"",IFERROR(RIGHT(C342,LEN(C342)-FIND(",",C342)) &amp; " " &amp; LEFT(C342,1) &amp; LOWER(MID(C342,2, FIND(",",C342)-2)),""))</f>
        <v xml:space="preserve"> Joshua Griffith</v>
      </c>
      <c r="E342" s="85" t="s">
        <v>11233</v>
      </c>
      <c r="F342" s="80" t="str">
        <f>RIGHT(E342,4)</f>
        <v>1765</v>
      </c>
      <c r="G342" s="80" t="str">
        <f>IF(ISBLANK(E342),"",F342&amp;"-"&amp;RIGHT("00" &amp; SUBSTITUTE(LEFT(E342,2),"/",""),2))</f>
        <v>1765-04</v>
      </c>
      <c r="H342" s="43" t="s">
        <v>6554</v>
      </c>
      <c r="I342" s="43" t="str">
        <f>IFERROR(RIGHT(H342,LEN(H342)-FIND(",",H342)) &amp; " " &amp; LEFT(H342,1) &amp; LOWER(MID(H342,2, FIND(",",H342)-2)),"")</f>
        <v xml:space="preserve"> Thomas Johnson</v>
      </c>
      <c r="J342" s="42" t="str">
        <f>H342</f>
        <v>JOHNSON, Thomas</v>
      </c>
      <c r="K342" s="43" t="s">
        <v>6585</v>
      </c>
      <c r="L342" s="42" t="str">
        <f>RIGHT(K342,4)</f>
        <v>1767</v>
      </c>
      <c r="M342" s="143" t="str">
        <f>IF(ISBLANK(K342),"",L342&amp;"-"&amp;
IF(LEFT(K342,3)="Feb","02",
IF(LEFT(K342,3)="Mar","03",
IF(LEFT(K342,3)="Apr","04",
IF(LEFT(K342,3)="May","05",
IF(LEFT(K342,3)="Jun","06",
IF(LEFT(K342,3)="Jul","07",
IF(LEFT(K342,3)="Aug","08",
IF(LEFT(K342,3)="Sep","09",
IF(LEFT(K342,3)="Oct","10",
IF(LEFT(K342,3)="Nov","11",
IF(LEFT(K342,3)="Dec","12","01"))))))))))))</f>
        <v>1767-11</v>
      </c>
      <c r="N342" s="44" t="s">
        <v>3961</v>
      </c>
      <c r="O342" s="43" t="s">
        <v>3959</v>
      </c>
      <c r="P342" s="43" t="s">
        <v>3970</v>
      </c>
      <c r="Q342" s="43">
        <v>1710</v>
      </c>
      <c r="R342" s="43" t="s">
        <v>6576</v>
      </c>
      <c r="S342" s="44" t="s">
        <v>7419</v>
      </c>
      <c r="T342" s="45" t="s">
        <v>6560</v>
      </c>
      <c r="U342" s="44"/>
      <c r="V342" s="35" t="s">
        <v>6584</v>
      </c>
      <c r="W342" s="35" t="s">
        <v>10843</v>
      </c>
      <c r="X342" s="34"/>
      <c r="Y342" s="45" t="str">
        <f>IFERROR(LEFT(J342, FIND(",",J342)-1),"")</f>
        <v>JOHNSON</v>
      </c>
      <c r="Z342" s="45"/>
      <c r="AA342" s="45" t="str">
        <f>IF(ISBLANK(E342),"","Surveyed "&amp;E342)  &amp; IF(ISBLANK(C342),"", " by " &amp;TRIM(D342)) &amp; IF(ISBLANK(E342),"","; ") &amp; IF(ISBLANK(K342),"","Patented in " &amp; K342)  &amp; IF(ISBLANK(H342),"", " by " &amp; TRIM(I342)) &amp; IF(ISBLANK(Q342),"",IF(Q342=0,""," for " &amp; Q342 &amp; " acres")) &amp; IF(ISBLANK(S342),""," repatented as " &amp; S342) &amp; IF(ISBLANK(R342),"", "; " &amp; R342) &amp; IF(ISBLANK(X342),"", ".  " &amp; X342&amp;".")</f>
        <v>Surveyed 4/7/1765 by Joshua Griffith; Patented in Nov 1767 by Thomas Johnson for 1710 acres repatented as Trouble For Nothing; Resurvey of Pillaged Land with vacancies lying in both Anne Arundel and Baltimore Counties, adjoining Moberley's Tavern to the south and Favour And Ease to the west</v>
      </c>
      <c r="AB342" s="45" t="str">
        <f>IF(IFERROR(FIND("-",A342),0)=0,SUBSTITUTE(A342,"'",""),SUBSTITUTE(LEFT(A342,FIND("-",A342)-2),"'",""))</f>
        <v>HAMPTON COURT</v>
      </c>
      <c r="AC342" s="55" t="str">
        <f>SUBSTITUTE(A342,"'","")</f>
        <v>HAMPTON COURT</v>
      </c>
      <c r="AD342" s="52" t="str">
        <f>IFERROR(VLOOKUP(A342,MapGrantsTbl[], 5, FALSE),"")</f>
        <v/>
      </c>
      <c r="AE342" s="52" t="str">
        <f>IF(L342=AD342,"Y", IF(LEFT(AD342,1)&lt;&gt;"1","","N"))</f>
        <v/>
      </c>
      <c r="AF342" s="52" t="str">
        <f>IFERROR(VLOOKUP(A342,MapGrantsTbl[], 3, FALSE),"")</f>
        <v/>
      </c>
      <c r="AG342" s="52" t="str">
        <f>IF(AA342=AF342,"Y", IF(LEN(LEFT(AF342,4))&lt;&gt;4,"","N"))</f>
        <v/>
      </c>
      <c r="AH342" s="52" t="s">
        <v>78</v>
      </c>
      <c r="AI342" s="52"/>
      <c r="AJ342" s="71"/>
      <c r="AK342" s="71"/>
      <c r="AL342" s="71"/>
      <c r="AM342" s="71">
        <f>IFERROR(VLOOKUP(A342,Platted[],2,FALSE),"")</f>
        <v>22</v>
      </c>
      <c r="AN342" s="52"/>
      <c r="AO342" s="52"/>
      <c r="AP342" s="52"/>
      <c r="AQ342" s="52" t="str">
        <f>IFERROR(VLOOKUP(A342,MapGrantsTbl[], 5, FALSE),"")</f>
        <v/>
      </c>
      <c r="AR342" s="52" t="str">
        <f>IF(L342=AQ342,"Y", IF(LEN(LEFT(AQ342,4))&lt;&gt;4,"","N"))</f>
        <v/>
      </c>
      <c r="AS342" s="52" t="str">
        <f>IFERROR(VLOOKUP(A342,MapGrantsTbl[],3, FALSE),"")</f>
        <v/>
      </c>
      <c r="AT342" s="52" t="str">
        <f>IF(AA342=AS342,"Y", IF(LEN(LEFT(AS342,4))&lt;&gt;4,"","N"))</f>
        <v/>
      </c>
      <c r="AU342" s="52" t="str">
        <f>IFERROR(VLOOKUP(A342,MapGrantsTbl[],5, FALSE),"")</f>
        <v/>
      </c>
      <c r="AV342" s="52" t="str">
        <f>IF(L342=AU342,"Y", IF(LEN(LEFT(AU342,4))&lt;&gt;4,"","N"))</f>
        <v/>
      </c>
    </row>
    <row r="343" spans="1:48" ht="72" x14ac:dyDescent="0.55000000000000004">
      <c r="A343" s="43" t="s">
        <v>8583</v>
      </c>
      <c r="B343" s="42" t="str">
        <f>IFERROR(VLOOKUP(A343,MapGrantsTbl[Short Name], 1, FALSE),IFERROR(VLOOKUP(A343,MapGrantsTbl[Other Map Grant Name],1,FALSE),""))</f>
        <v/>
      </c>
      <c r="C343" s="43" t="s">
        <v>4919</v>
      </c>
      <c r="D343" s="43" t="str">
        <f>IF(ISBLANK(C343),"",IFERROR(RIGHT(C343,LEN(C343)-FIND(",",C343)) &amp; " " &amp; LEFT(C343,1) &amp; LOWER(MID(C343,2, FIND(",",C343)-2)),""))</f>
        <v xml:space="preserve"> Richard Shipley</v>
      </c>
      <c r="E343" s="85" t="s">
        <v>4700</v>
      </c>
      <c r="F343" s="80" t="str">
        <f>RIGHT(E343,4)</f>
        <v>1755</v>
      </c>
      <c r="G343" s="80" t="str">
        <f>IF(ISBLANK(E343),"",F343&amp;"-"&amp;RIGHT("00" &amp; SUBSTITUTE(LEFT(E343,2),"/",""),2))</f>
        <v>1755-07</v>
      </c>
      <c r="H343" s="43" t="s">
        <v>6891</v>
      </c>
      <c r="I343" s="43" t="str">
        <f>IFERROR(RIGHT(H343,LEN(H343)-FIND(",",H343)) &amp; " " &amp; LEFT(H343,1) &amp; LOWER(MID(H343,2, FIND(",",H343)-2)),"")</f>
        <v xml:space="preserve"> Richard Welsh</v>
      </c>
      <c r="J343" s="42" t="str">
        <f>H343</f>
        <v>WELSH, Richard</v>
      </c>
      <c r="K343" s="43" t="s">
        <v>6890</v>
      </c>
      <c r="L343" s="42" t="str">
        <f>RIGHT(K343,4)</f>
        <v>1755</v>
      </c>
      <c r="M343" s="143" t="str">
        <f>IF(ISBLANK(K343),"",L343&amp;"-"&amp;
IF(LEFT(K343,3)="Feb","02",
IF(LEFT(K343,3)="Mar","03",
IF(LEFT(K343,3)="Apr","04",
IF(LEFT(K343,3)="May","05",
IF(LEFT(K343,3)="Jun","06",
IF(LEFT(K343,3)="Jul","07",
IF(LEFT(K343,3)="Aug","08",
IF(LEFT(K343,3)="Sep","09",
IF(LEFT(K343,3)="Oct","10",
IF(LEFT(K343,3)="Nov","11",
IF(LEFT(K343,3)="Dec","12","01"))))))))))))</f>
        <v>1755-07</v>
      </c>
      <c r="N343" s="44" t="s">
        <v>3961</v>
      </c>
      <c r="O343" s="43" t="s">
        <v>3959</v>
      </c>
      <c r="P343" s="43" t="s">
        <v>136</v>
      </c>
      <c r="Q343" s="43">
        <v>5</v>
      </c>
      <c r="R343" s="43" t="s">
        <v>6892</v>
      </c>
      <c r="S343" s="44"/>
      <c r="T343" s="45" t="str">
        <f>V343</f>
        <v>Hamutels Choice</v>
      </c>
      <c r="U343" s="44"/>
      <c r="V343" s="35" t="s">
        <v>8951</v>
      </c>
      <c r="W343" s="35" t="s">
        <v>12152</v>
      </c>
      <c r="X343" s="34"/>
      <c r="Y343" s="45" t="str">
        <f>IFERROR(LEFT(J343, FIND(",",J343)-1),"")</f>
        <v>WELSH</v>
      </c>
      <c r="Z343" s="45"/>
      <c r="AA343" s="45" t="str">
        <f>IF(ISBLANK(E343),"","Surveyed "&amp;E343)  &amp; IF(ISBLANK(C343),"", " by " &amp;TRIM(D343)) &amp; IF(ISBLANK(E343),"","; ") &amp; IF(ISBLANK(K343),"","Patented in " &amp; K343)  &amp; IF(ISBLANK(H343),"", " by " &amp; TRIM(I343)) &amp; IF(ISBLANK(Q343),"",IF(Q343=0,""," for " &amp; Q343 &amp; " acres")) &amp; IF(ISBLANK(S343),""," repatented as " &amp; S343) &amp; IF(ISBLANK(R343),"", "; " &amp; R343) &amp; IF(ISBLANK(X343),"", ".  " &amp; X343&amp;".")</f>
        <v>Surveyed 7/31/1755 by Richard Shipley; Patented in Jul 1755 by Richard Welsh for 5 acres; "on the drafts of Snowden River of Patuxent in the Barrans" starting "on the west side of a hill facing one of the drafts of the Cattail River"</v>
      </c>
      <c r="AB343" s="45" t="str">
        <f>IF(IFERROR(FIND("-",A343),0)=0,SUBSTITUTE(A343,"'",""),SUBSTITUTE(LEFT(A343,FIND("-",A343)-2),"'",""))</f>
        <v>HAMUTELS CHOICE</v>
      </c>
      <c r="AC343" s="45" t="str">
        <f>SUBSTITUTE(A343,"'","")</f>
        <v>HAMUTELS CHOICE</v>
      </c>
      <c r="AD343" s="52" t="str">
        <f>IFERROR(VLOOKUP(A343,MapGrantsTbl[], 5, FALSE),"")</f>
        <v/>
      </c>
      <c r="AE343" s="52" t="str">
        <f>IF(L343=AD343,"Y", IF(LEFT(AD343,1)&lt;&gt;"1","","N"))</f>
        <v/>
      </c>
      <c r="AF343" s="52" t="str">
        <f>IFERROR(VLOOKUP(A343,MapGrantsTbl[], 3, FALSE),"")</f>
        <v/>
      </c>
      <c r="AG343" s="52" t="str">
        <f>IF(AA343=AF343,"Y", IF(LEN(LEFT(AF343,4))&lt;&gt;4,"","N"))</f>
        <v/>
      </c>
      <c r="AH343" s="52"/>
      <c r="AI343" s="52"/>
      <c r="AJ343" s="71"/>
      <c r="AK343" s="71"/>
      <c r="AL343" s="71"/>
      <c r="AM343" s="71" t="str">
        <f>IFERROR(VLOOKUP(A343,Platted[],2,FALSE),"")</f>
        <v/>
      </c>
      <c r="AN343" s="52"/>
      <c r="AO343" s="52"/>
      <c r="AP343" s="52"/>
      <c r="AQ343" s="52" t="str">
        <f>IFERROR(VLOOKUP(A343,MapGrantsTbl[], 5, FALSE),"")</f>
        <v/>
      </c>
      <c r="AR343" s="52" t="str">
        <f>IF(L343=AQ343,"Y", IF(LEN(LEFT(AQ343,4))&lt;&gt;4,"","N"))</f>
        <v/>
      </c>
      <c r="AS343" s="52" t="str">
        <f>IFERROR(VLOOKUP(A343,MapGrantsTbl[],3, FALSE),"")</f>
        <v/>
      </c>
      <c r="AT343" s="52" t="str">
        <f>IF(AA343=AS343,"Y", IF(LEN(LEFT(AS343,4))&lt;&gt;4,"","N"))</f>
        <v/>
      </c>
      <c r="AU343" s="52" t="str">
        <f>IFERROR(VLOOKUP(A343,MapGrantsTbl[],5, FALSE),"")</f>
        <v/>
      </c>
      <c r="AV343" s="52" t="str">
        <f>IF(L343=AU343,"Y", IF(LEN(LEFT(AU343,4))&lt;&gt;4,"","N"))</f>
        <v/>
      </c>
    </row>
    <row r="344" spans="1:48" ht="72" x14ac:dyDescent="0.55000000000000004">
      <c r="A344" s="43" t="s">
        <v>7328</v>
      </c>
      <c r="B344" s="42" t="str">
        <f>IFERROR(VLOOKUP(A344,MapGrantsTbl[Short Name], 1, FALSE),IFERROR(VLOOKUP(A344,MapGrantsTbl[Other Map Grant Name],1,FALSE),""))</f>
        <v>HANOVER</v>
      </c>
      <c r="C344" s="43" t="s">
        <v>4105</v>
      </c>
      <c r="D344" s="43" t="str">
        <f>IF(ISBLANK(C344),"",IFERROR(RIGHT(C344,LEN(C344)-FIND(",",C344)) &amp; " " &amp; LEFT(C344,1) &amp; LOWER(MID(C344,2, FIND(",",C344)-2)),""))</f>
        <v xml:space="preserve"> Henry Ridgely</v>
      </c>
      <c r="E344" s="85" t="s">
        <v>11959</v>
      </c>
      <c r="F344" s="80" t="str">
        <f>RIGHT(E344,4)</f>
        <v>1729</v>
      </c>
      <c r="G344" s="80" t="str">
        <f>IF(ISBLANK(E344),"",F344&amp;"-"&amp;RIGHT("00" &amp; SUBSTITUTE(LEFT(E344,2),"/",""),2))</f>
        <v>1729-03</v>
      </c>
      <c r="H344" s="8" t="s">
        <v>12544</v>
      </c>
      <c r="I344" s="43" t="str">
        <f>IFERROR(RIGHT(H344,LEN(H344)-FIND(",",H344)) &amp; " " &amp; LEFT(H344,1) &amp; LOWER(MID(H344,2, FIND(",",H344)-2)),"")</f>
        <v xml:space="preserve"> Dr. Charles Carroll</v>
      </c>
      <c r="J344" s="42" t="str">
        <f>H344</f>
        <v>CARROLL, Dr. Charles</v>
      </c>
      <c r="K344" s="43" t="s">
        <v>5231</v>
      </c>
      <c r="L344" s="42" t="str">
        <f>RIGHT(K344,4)</f>
        <v>1737</v>
      </c>
      <c r="M344" s="143" t="str">
        <f>IF(ISBLANK(K344),"",L344&amp;"-"&amp;
IF(LEFT(K344,3)="Feb","02",
IF(LEFT(K344,3)="Mar","03",
IF(LEFT(K344,3)="Apr","04",
IF(LEFT(K344,3)="May","05",
IF(LEFT(K344,3)="Jun","06",
IF(LEFT(K344,3)="Jul","07",
IF(LEFT(K344,3)="Aug","08",
IF(LEFT(K344,3)="Sep","09",
IF(LEFT(K344,3)="Oct","10",
IF(LEFT(K344,3)="Nov","11",
IF(LEFT(K344,3)="Dec","12","01"))))))))))))</f>
        <v>1737-07</v>
      </c>
      <c r="N344" s="44" t="s">
        <v>3961</v>
      </c>
      <c r="O344" s="43" t="s">
        <v>3959</v>
      </c>
      <c r="P344" s="43" t="s">
        <v>3970</v>
      </c>
      <c r="Q344" s="43">
        <v>679</v>
      </c>
      <c r="R344" s="43" t="s">
        <v>7329</v>
      </c>
      <c r="S344" s="44"/>
      <c r="T344" s="45" t="str">
        <f>V344</f>
        <v>Hanover</v>
      </c>
      <c r="U344" s="44" t="s">
        <v>7330</v>
      </c>
      <c r="V344" s="35" t="s">
        <v>86</v>
      </c>
      <c r="W344" s="35" t="s">
        <v>11958</v>
      </c>
      <c r="X344" s="34"/>
      <c r="Y344" s="45" t="str">
        <f>IFERROR(LEFT(J344, FIND(",",J344)-1),"")</f>
        <v>CARROLL</v>
      </c>
      <c r="Z344" s="45"/>
      <c r="AA344" s="45" t="str">
        <f>IF(ISBLANK(E344),"","Surveyed "&amp;E344)  &amp; IF(ISBLANK(C344),"", " by " &amp;TRIM(D344)) &amp; IF(ISBLANK(E344),"","; ") &amp; IF(ISBLANK(K344),"","Patented in " &amp; K344)  &amp; IF(ISBLANK(H344),"", " by " &amp; TRIM(I344)) &amp; IF(ISBLANK(Q344),"",IF(Q344=0,""," for " &amp; Q344 &amp; " acres")) &amp; IF(ISBLANK(S344),""," repatented as " &amp; S344) &amp; IF(ISBLANK(R344),"", "; " &amp; R344) &amp; IF(ISBLANK(X344),"", ".  " &amp; X344&amp;".")</f>
        <v>Surveyed 3/5/1729 by Henry Ridgely; Patented in Jul 1737 by Dr. Charles Carroll for 679 acres; Resurvey of Cusacks Forest, Cusacks Wellfare, and Fosters Fancy lying "on the south side of the western branch of Patapsco River", further described in the survey for Maccubbin's Search</v>
      </c>
      <c r="AB344" s="45" t="str">
        <f>IF(IFERROR(FIND("-",A344),0)=0,SUBSTITUTE(A344,"'",""),SUBSTITUTE(LEFT(A344,FIND("-",A344)-2),"'",""))</f>
        <v>HANOVER</v>
      </c>
      <c r="AC344" s="45" t="str">
        <f>SUBSTITUTE(A344,"'","")</f>
        <v>HANOVER</v>
      </c>
      <c r="AD344" s="45" t="str">
        <f>IFERROR(VLOOKUP(A344,MapGrantsTbl[], 5, FALSE),"")</f>
        <v>1729</v>
      </c>
      <c r="AE344" s="45" t="str">
        <f>IF(L344=AD344,"Y", IF(LEFT(AD344,1)&lt;&gt;"1","","N"))</f>
        <v>N</v>
      </c>
      <c r="AF344" s="45" t="str">
        <f>IFERROR(VLOOKUP(A344,MapGrantsTbl[], 3, FALSE),"")</f>
        <v>Surveyed 3/5/1729 by Henry Ridgely; Patented in Jul 1737 by Dr. Charles Carroll for 679 acres; Resurvey of Cusacks Forest, Cusacks Wellfare, and Fosters Fancy lying "on the south side of the western branch of Patapsco River", further described in the survey for Maccubbin's Search</v>
      </c>
      <c r="AG344" s="45" t="str">
        <f>IF(AA344=AF344,"Y", IF(LEN(LEFT(AF344,4))&lt;&gt;4,"","N"))</f>
        <v>Y</v>
      </c>
      <c r="AH344" s="33" t="s">
        <v>86</v>
      </c>
      <c r="AI344" s="45"/>
      <c r="AJ344" s="71"/>
      <c r="AK344" s="71"/>
      <c r="AL344" s="71"/>
      <c r="AM344" s="71" t="str">
        <f>IFERROR(VLOOKUP(A344,Platted[],2,FALSE),"")</f>
        <v/>
      </c>
      <c r="AN344" s="52"/>
      <c r="AO344" s="52"/>
      <c r="AP344" s="52"/>
      <c r="AQ344" s="52" t="str">
        <f>IFERROR(VLOOKUP(A344,MapGrantsTbl[], 5, FALSE),"")</f>
        <v>1729</v>
      </c>
      <c r="AR344" s="52" t="str">
        <f>IF(L344=AQ344,"Y", IF(LEN(LEFT(AQ344,4))&lt;&gt;4,"","N"))</f>
        <v>N</v>
      </c>
      <c r="AS344" s="52" t="str">
        <f>IFERROR(VLOOKUP(A344,MapGrantsTbl[],3, FALSE),"")</f>
        <v>Surveyed 3/5/1729 by Henry Ridgely; Patented in Jul 1737 by Dr. Charles Carroll for 679 acres; Resurvey of Cusacks Forest, Cusacks Wellfare, and Fosters Fancy lying "on the south side of the western branch of Patapsco River", further described in the survey for Maccubbin's Search</v>
      </c>
      <c r="AT344" s="52" t="str">
        <f>IF(AA344=AS344,"Y", IF(LEN(LEFT(AS344,4))&lt;&gt;4,"","N"))</f>
        <v>Y</v>
      </c>
      <c r="AU344" s="52" t="str">
        <f>IFERROR(VLOOKUP(A344,MapGrantsTbl[],5, FALSE),"")</f>
        <v>1729</v>
      </c>
      <c r="AV344" s="52" t="str">
        <f>IF(L344=AU344,"Y", IF(LEN(LEFT(AU344,4))&lt;&gt;4,"","N"))</f>
        <v>N</v>
      </c>
    </row>
    <row r="345" spans="1:48" ht="28.8" x14ac:dyDescent="0.55000000000000004">
      <c r="A345" s="43" t="s">
        <v>5585</v>
      </c>
      <c r="B345" s="8" t="str">
        <f>IFERROR(VLOOKUP(A345,MapGrantsTbl[Short Name], 1, FALSE),IFERROR(VLOOKUP(A345,MapGrantsTbl[Other Map Grant Name],1,FALSE),""))</f>
        <v>HARBERTS CARE</v>
      </c>
      <c r="C345" s="8"/>
      <c r="D345" s="8" t="str">
        <f>IF(ISBLANK(C345),"",IFERROR(RIGHT(C345,LEN(C345)-FIND(",",C345)) &amp; " " &amp; LEFT(C345,1) &amp; LOWER(MID(C345,2, FIND(",",C345)-2)),""))</f>
        <v/>
      </c>
      <c r="E345" s="85"/>
      <c r="F345" s="85" t="str">
        <f>RIGHT(E345,4)</f>
        <v/>
      </c>
      <c r="G345" s="85" t="str">
        <f>IF(ISBLANK(E345),"",F345&amp;"-"&amp;RIGHT("00" &amp; SUBSTITUTE(LEFT(E345,2),"/",""),2))</f>
        <v/>
      </c>
      <c r="H345" s="8" t="s">
        <v>3625</v>
      </c>
      <c r="I345" s="8" t="str">
        <f>IFERROR(RIGHT(H345,LEN(H345)-FIND(",",H345)) &amp; " " &amp; LEFT(H345,1) &amp; LOWER(MID(H345,2, FIND(",",H345)-2)),"")</f>
        <v xml:space="preserve"> Elinor  Harbett</v>
      </c>
      <c r="J345" s="8" t="str">
        <f>H345</f>
        <v xml:space="preserve">HARBETT, Elinor </v>
      </c>
      <c r="K345" s="8" t="s">
        <v>5028</v>
      </c>
      <c r="L345" s="8" t="str">
        <f>RIGHT(K345,4)</f>
        <v>1696</v>
      </c>
      <c r="M345" s="146" t="str">
        <f>IF(ISBLANK(K345),"",L345&amp;"-"&amp;
IF(LEFT(K345,3)="Feb","02",
IF(LEFT(K345,3)="Mar","03",
IF(LEFT(K345,3)="Apr","04",
IF(LEFT(K345,3)="May","05",
IF(LEFT(K345,3)="Jun","06",
IF(LEFT(K345,3)="Jul","07",
IF(LEFT(K345,3)="Aug","08",
IF(LEFT(K345,3)="Sep","09",
IF(LEFT(K345,3)="Oct","10",
IF(LEFT(K345,3)="Nov","11",
IF(LEFT(K345,3)="Dec","12","01"))))))))))))</f>
        <v>1696-03</v>
      </c>
      <c r="N345" s="34"/>
      <c r="O345" s="8" t="s">
        <v>3959</v>
      </c>
      <c r="P345" s="8" t="s">
        <v>136</v>
      </c>
      <c r="Q345" s="8">
        <v>146</v>
      </c>
      <c r="R345" s="8" t="s">
        <v>5586</v>
      </c>
      <c r="S345" s="34"/>
      <c r="T345" s="34" t="s">
        <v>6322</v>
      </c>
      <c r="U345" s="34"/>
      <c r="V345" s="34" t="s">
        <v>5756</v>
      </c>
      <c r="W345" s="34"/>
      <c r="X345" s="34"/>
      <c r="Y345" s="18" t="str">
        <f>IFERROR(LEFT(J345, FIND(",",J345)-1),"")</f>
        <v>HARBETT</v>
      </c>
      <c r="Z345" s="24" t="s">
        <v>4519</v>
      </c>
      <c r="AA345" s="24" t="str">
        <f>IF(ISBLANK(E345),"","Surveyed "&amp;E345)  &amp; IF(ISBLANK(C345),"", " by " &amp;TRIM(D345)) &amp; IF(ISBLANK(E345),"","; ") &amp; IF(ISBLANK(K345),"","Patented in " &amp; K345)  &amp; IF(ISBLANK(H345),"", " by " &amp; TRIM(I345)) &amp; IF(ISBLANK(Q345),"",IF(Q345=0,""," for " &amp; Q345 &amp; " acres")) &amp; IF(ISBLANK(S345),""," repatented as " &amp; S345) &amp; IF(ISBLANK(R345),"", "; " &amp; R345) &amp; IF(ISBLANK(X345),"", ".  " &amp; X345&amp;".")</f>
        <v>Patented in Mar 1696 by Elinor Harbett for 146 acres; Adjoining Hammond's Discovery (Harbetts Clear on map)</v>
      </c>
      <c r="AB345" s="52" t="str">
        <f>IF(IFERROR(FIND("-",A345),0)=0,SUBSTITUTE(A345,"'",""),SUBSTITUTE(LEFT(A345,FIND("-",A345)-2),"'",""))</f>
        <v>HARBERTS CARE</v>
      </c>
      <c r="AC345" s="55" t="str">
        <f>SUBSTITUTE(A345,"'","")</f>
        <v>HARBERTS CARE</v>
      </c>
      <c r="AD345" s="52" t="str">
        <f>IFERROR(VLOOKUP(A345,MapGrantsTbl[], 5, FALSE),"")</f>
        <v>1696</v>
      </c>
      <c r="AE345" s="52" t="str">
        <f>IF(L345=AD345,"Y", IF(LEFT(AD345,1)&lt;&gt;"1","","N"))</f>
        <v>Y</v>
      </c>
      <c r="AF345" s="52" t="str">
        <f>IFERROR(VLOOKUP(A345,MapGrantsTbl[], 3, FALSE),"")</f>
        <v>Patented in Mar 1696 by Elinor Harbett for 146 acres; Adjoining Hammond's Discovery (Harbetts Clear on map)</v>
      </c>
      <c r="AG345" s="52" t="str">
        <f>IF(AA345=AF345,"Y", IF(LEN(LEFT(AF345,4))&lt;&gt;4,"","N"))</f>
        <v>Y</v>
      </c>
      <c r="AH345" s="52" t="s">
        <v>47</v>
      </c>
      <c r="AI345" s="52"/>
      <c r="AJ345" s="71"/>
      <c r="AK345" s="71"/>
      <c r="AL345" s="71"/>
      <c r="AM345" s="71" t="str">
        <f>IFERROR(VLOOKUP(A345,Platted[],2,FALSE),"")</f>
        <v/>
      </c>
      <c r="AN345" s="52"/>
      <c r="AO345" s="52"/>
      <c r="AP345" s="52"/>
      <c r="AQ345" s="52" t="str">
        <f>IFERROR(VLOOKUP(A345,MapGrantsTbl[], 5, FALSE),"")</f>
        <v>1696</v>
      </c>
      <c r="AR345" s="52" t="str">
        <f>IF(L345=AQ345,"Y", IF(LEN(LEFT(AQ345,4))&lt;&gt;4,"","N"))</f>
        <v>Y</v>
      </c>
      <c r="AS345" s="52" t="str">
        <f>IFERROR(VLOOKUP(A345,MapGrantsTbl[],3, FALSE),"")</f>
        <v>Patented in Mar 1696 by Elinor Harbett for 146 acres; Adjoining Hammond's Discovery (Harbetts Clear on map)</v>
      </c>
      <c r="AT345" s="52" t="str">
        <f>IF(AA345=AS345,"Y", IF(LEN(LEFT(AS345,4))&lt;&gt;4,"","N"))</f>
        <v>Y</v>
      </c>
      <c r="AU345" s="52" t="str">
        <f>IFERROR(VLOOKUP(A345,MapGrantsTbl[],5, FALSE),"")</f>
        <v>1696</v>
      </c>
      <c r="AV345" s="52" t="str">
        <f>IF(L345=AU345,"Y", IF(LEN(LEFT(AU345,4))&lt;&gt;4,"","N"))</f>
        <v>Y</v>
      </c>
    </row>
    <row r="346" spans="1:48" ht="72" x14ac:dyDescent="0.55000000000000004">
      <c r="A346" s="43" t="s">
        <v>6807</v>
      </c>
      <c r="B346" s="42" t="str">
        <f>IFERROR(VLOOKUP(A346,MapGrantsTbl[Short Name], 1, FALSE),IFERROR(VLOOKUP(A346,MapGrantsTbl[Other Map Grant Name],1,FALSE),""))</f>
        <v/>
      </c>
      <c r="C346" s="43" t="s">
        <v>4918</v>
      </c>
      <c r="D346" s="43" t="str">
        <f>IF(ISBLANK(C346),"",IFERROR(RIGHT(C346,LEN(C346)-FIND(",",C346)) &amp; " " &amp; LEFT(C346,1) &amp; LOWER(MID(C346,2, FIND(",",C346)-2)),""))</f>
        <v xml:space="preserve"> Loch Weems</v>
      </c>
      <c r="E346" s="85"/>
      <c r="F346" s="80" t="str">
        <f>RIGHT(E346,4)</f>
        <v/>
      </c>
      <c r="G346" s="80" t="str">
        <f>IF(ISBLANK(E346),"",F346&amp;"-"&amp;RIGHT("00" &amp; SUBSTITUTE(LEFT(E346,2),"/",""),2))</f>
        <v/>
      </c>
      <c r="H346" s="43" t="s">
        <v>6808</v>
      </c>
      <c r="I346" s="43" t="str">
        <f>IFERROR(RIGHT(H346,LEN(H346)-FIND(",",H346)) &amp; " " &amp; LEFT(H346,1) &amp; LOWER(MID(H346,2, FIND(",",H346)-2)),"")</f>
        <v xml:space="preserve"> Lawrence Hammond</v>
      </c>
      <c r="J346" s="42" t="str">
        <f>H346</f>
        <v>HAMMOND, Lawrence</v>
      </c>
      <c r="K346" s="43" t="s">
        <v>5213</v>
      </c>
      <c r="L346" s="42" t="str">
        <f>RIGHT(K346,4)</f>
        <v>1763</v>
      </c>
      <c r="M346" s="143" t="str">
        <f>IF(ISBLANK(K346),"",L346&amp;"-"&amp;
IF(LEFT(K346,3)="Feb","02",
IF(LEFT(K346,3)="Mar","03",
IF(LEFT(K346,3)="Apr","04",
IF(LEFT(K346,3)="May","05",
IF(LEFT(K346,3)="Jun","06",
IF(LEFT(K346,3)="Jul","07",
IF(LEFT(K346,3)="Aug","08",
IF(LEFT(K346,3)="Sep","09",
IF(LEFT(K346,3)="Oct","10",
IF(LEFT(K346,3)="Nov","11",
IF(LEFT(K346,3)="Dec","12","01"))))))))))))</f>
        <v>1763-09</v>
      </c>
      <c r="N346" s="44" t="s">
        <v>3961</v>
      </c>
      <c r="O346" s="43" t="s">
        <v>3961</v>
      </c>
      <c r="P346" s="43" t="s">
        <v>136</v>
      </c>
      <c r="Q346" s="43">
        <v>223</v>
      </c>
      <c r="R346" s="43" t="s">
        <v>6810</v>
      </c>
      <c r="S346" s="44"/>
      <c r="T346" s="45" t="str">
        <f>V346</f>
        <v>Harborough</v>
      </c>
      <c r="U346" s="44"/>
      <c r="V346" s="35" t="s">
        <v>6809</v>
      </c>
      <c r="W346" s="35"/>
      <c r="X346" s="34"/>
      <c r="Y346" s="45" t="str">
        <f>IFERROR(LEFT(J346, FIND(",",J346)-1),"")</f>
        <v>HAMMOND</v>
      </c>
      <c r="Z346" s="45"/>
      <c r="AA346" s="45" t="str">
        <f>IF(ISBLANK(E346),"","Surveyed "&amp;E346)  &amp; IF(ISBLANK(C346),"", " by " &amp;TRIM(D346)) &amp; IF(ISBLANK(E346),"","; ") &amp; IF(ISBLANK(K346),"","Patented in " &amp; K346)  &amp; IF(ISBLANK(H346),"", " by " &amp; TRIM(I346)) &amp; IF(ISBLANK(Q346),"",IF(Q346=0,""," for " &amp; Q346 &amp; " acres")) &amp; IF(ISBLANK(S346),""," repatented as " &amp; S346) &amp; IF(ISBLANK(R346),"", "; " &amp; R346) &amp; IF(ISBLANK(X346),"", ".  " &amp; X346&amp;".")</f>
        <v xml:space="preserve"> by Loch WeemsPatented in Sep 1763 by Lawrence Hammond for 223 acres; running north by east 206 perches to the Patapsco River then bounding the river going westward, then bounding Calloways Cove heading south on the west side of the plat</v>
      </c>
      <c r="AB346" s="45" t="str">
        <f>IF(IFERROR(FIND("-",A346),0)=0,SUBSTITUTE(A346,"'",""),SUBSTITUTE(LEFT(A346,FIND("-",A346)-2),"'",""))</f>
        <v>HARBOROUGH</v>
      </c>
      <c r="AC346" s="45" t="str">
        <f>SUBSTITUTE(A346,"'","")</f>
        <v>HARBOROUGH</v>
      </c>
      <c r="AD346" s="52" t="str">
        <f>IFERROR(VLOOKUP(A346,MapGrantsTbl[], 5, FALSE),"")</f>
        <v/>
      </c>
      <c r="AE346" s="52" t="str">
        <f>IF(L346=AD346,"Y", IF(LEFT(AD346,1)&lt;&gt;"1","","N"))</f>
        <v/>
      </c>
      <c r="AF346" s="52" t="str">
        <f>IFERROR(VLOOKUP(A346,MapGrantsTbl[], 3, FALSE),"")</f>
        <v/>
      </c>
      <c r="AG346" s="52" t="str">
        <f>IF(AA346=AF346,"Y", IF(LEN(LEFT(AF346,4))&lt;&gt;4,"","N"))</f>
        <v/>
      </c>
      <c r="AH346" s="52"/>
      <c r="AI346" s="52"/>
      <c r="AJ346" s="71"/>
      <c r="AK346" s="71"/>
      <c r="AL346" s="71"/>
      <c r="AM346" s="71" t="str">
        <f>IFERROR(VLOOKUP(A346,Platted[],2,FALSE),"")</f>
        <v/>
      </c>
      <c r="AN346" s="52"/>
      <c r="AO346" s="52"/>
      <c r="AP346" s="52"/>
      <c r="AQ346" s="52" t="str">
        <f>IFERROR(VLOOKUP(A346,MapGrantsTbl[], 5, FALSE),"")</f>
        <v/>
      </c>
      <c r="AR346" s="52" t="str">
        <f>IF(L346=AQ346,"Y", IF(LEN(LEFT(AQ346,4))&lt;&gt;4,"","N"))</f>
        <v/>
      </c>
      <c r="AS346" s="52" t="str">
        <f>IFERROR(VLOOKUP(A346,MapGrantsTbl[],3, FALSE),"")</f>
        <v/>
      </c>
      <c r="AT346" s="52" t="str">
        <f>IF(AA346=AS346,"Y", IF(LEN(LEFT(AS346,4))&lt;&gt;4,"","N"))</f>
        <v/>
      </c>
      <c r="AU346" s="52" t="str">
        <f>IFERROR(VLOOKUP(A346,MapGrantsTbl[],5, FALSE),"")</f>
        <v/>
      </c>
      <c r="AV346" s="52" t="str">
        <f>IF(L346=AU346,"Y", IF(LEN(LEFT(AU346,4))&lt;&gt;4,"","N"))</f>
        <v/>
      </c>
    </row>
    <row r="347" spans="1:48" ht="100.8" x14ac:dyDescent="0.55000000000000004">
      <c r="A347" s="43" t="s">
        <v>6243</v>
      </c>
      <c r="B347" s="32" t="str">
        <f>IFERROR(VLOOKUP(A347,MapGrantsTbl[Short Name], 1, FALSE),IFERROR(VLOOKUP(A347,MapGrantsTbl[Other Map Grant Name],1,FALSE),""))</f>
        <v>HARD LODGING</v>
      </c>
      <c r="C347" s="8" t="s">
        <v>4919</v>
      </c>
      <c r="D347" s="8" t="str">
        <f>IF(ISBLANK(C347),"",IFERROR(RIGHT(C347,LEN(C347)-FIND(",",C347)) &amp; " " &amp; LEFT(C347,1) &amp; LOWER(MID(C347,2, FIND(",",C347)-2)),""))</f>
        <v xml:space="preserve"> Richard Shipley</v>
      </c>
      <c r="E347" s="85" t="s">
        <v>9908</v>
      </c>
      <c r="F347" s="85" t="str">
        <f>RIGHT(E347,4)</f>
        <v>1751</v>
      </c>
      <c r="G347" s="85" t="str">
        <f>IF(ISBLANK(E347),"",F347&amp;"-"&amp;RIGHT("00" &amp; SUBSTITUTE(LEFT(E347,2),"/",""),2))</f>
        <v>1751-07</v>
      </c>
      <c r="H347" s="8" t="s">
        <v>3574</v>
      </c>
      <c r="I347" s="8" t="str">
        <f>IFERROR(RIGHT(H347,LEN(H347)-FIND(",",H347)) &amp; " " &amp; LEFT(H347,1) &amp; LOWER(MID(H347,2, FIND(",",H347)-2)),"")</f>
        <v xml:space="preserve"> John  Howard</v>
      </c>
      <c r="J347" s="32" t="str">
        <f>H347</f>
        <v xml:space="preserve">HOWARD, John </v>
      </c>
      <c r="K347" s="8" t="s">
        <v>4837</v>
      </c>
      <c r="L347" s="32" t="str">
        <f>RIGHT(K347,4)</f>
        <v>1752</v>
      </c>
      <c r="M347" s="146" t="str">
        <f>IF(ISBLANK(K347),"",L347&amp;"-"&amp;
IF(LEFT(K347,3)="Feb","02",
IF(LEFT(K347,3)="Mar","03",
IF(LEFT(K347,3)="Apr","04",
IF(LEFT(K347,3)="May","05",
IF(LEFT(K347,3)="Jun","06",
IF(LEFT(K347,3)="Jul","07",
IF(LEFT(K347,3)="Aug","08",
IF(LEFT(K347,3)="Sep","09",
IF(LEFT(K347,3)="Oct","10",
IF(LEFT(K347,3)="Nov","11",
IF(LEFT(K347,3)="Dec","12","01"))))))))))))</f>
        <v>1752-05</v>
      </c>
      <c r="N347" s="34" t="s">
        <v>3961</v>
      </c>
      <c r="O347" s="8" t="s">
        <v>3959</v>
      </c>
      <c r="P347" s="8" t="s">
        <v>136</v>
      </c>
      <c r="Q347" s="8">
        <v>22</v>
      </c>
      <c r="R347" s="8" t="s">
        <v>6257</v>
      </c>
      <c r="S347" s="34"/>
      <c r="T347" s="34" t="str">
        <f>V347</f>
        <v>Hard Lodging</v>
      </c>
      <c r="U347" s="34" t="s">
        <v>7239</v>
      </c>
      <c r="V347" s="35" t="s">
        <v>6244</v>
      </c>
      <c r="W347" s="35" t="s">
        <v>10094</v>
      </c>
      <c r="X347" s="34"/>
      <c r="Y347" s="33" t="str">
        <f>IFERROR(LEFT(J347, FIND(",",J347)-1),"")</f>
        <v>HOWARD</v>
      </c>
      <c r="Z347" s="33"/>
      <c r="AA347" s="24" t="str">
        <f>IF(ISBLANK(E347),"","Surveyed "&amp;E347)  &amp; IF(ISBLANK(C347),"", " by " &amp;TRIM(D347)) &amp; IF(ISBLANK(E347),"","; ") &amp; IF(ISBLANK(K347),"","Patented in " &amp; K347)  &amp; IF(ISBLANK(H347),"", " by " &amp; TRIM(I347)) &amp; IF(ISBLANK(Q347),"",IF(Q347=0,""," for " &amp; Q347 &amp; " acres")) &amp; IF(ISBLANK(S347),""," repatented as " &amp; S347) &amp; IF(ISBLANK(R347),"", "; " &amp; R347) &amp; IF(ISBLANK(X347),"", ".  " &amp; X347&amp;".")</f>
        <v>Surveyed 7/9/1751 by Richard Shipley; Patented in May 1752 by John Howard for 22 acres; "on the south side of the western falls of Patapsco River", adjoining Poole's Chance to the west according to that patent</v>
      </c>
      <c r="AB347" s="52" t="str">
        <f>IF(IFERROR(FIND("-",A347),0)=0,SUBSTITUTE(A347,"'",""),SUBSTITUTE(LEFT(A347,FIND("-",A347)-2),"'",""))</f>
        <v>HARD LODGING</v>
      </c>
      <c r="AC347" s="55" t="str">
        <f>SUBSTITUTE(A347,"'","")</f>
        <v>HARD LODGING</v>
      </c>
      <c r="AD347" s="52" t="str">
        <f>IFERROR(VLOOKUP(A347,MapGrantsTbl[], 5, FALSE),"")</f>
        <v>1751</v>
      </c>
      <c r="AE347" s="52" t="str">
        <f>IF(L347=AD347,"Y", IF(LEFT(AD347,1)&lt;&gt;"1","","N"))</f>
        <v>N</v>
      </c>
      <c r="AF347" s="52" t="str">
        <f>IFERROR(VLOOKUP(A347,MapGrantsTbl[], 3, FALSE),"")</f>
        <v>Surveyed 7/9/1751 by Richard Shipley; Patented in May 1752 by John Howard for 22 acres; "on the south side of the western falls of Patapsco River", adjoining Poole's Chance to the west according to that patent</v>
      </c>
      <c r="AG347" s="52" t="str">
        <f>IF(AA347=AF347,"Y", IF(LEN(LEFT(AF347,4))&lt;&gt;4,"","N"))</f>
        <v>Y</v>
      </c>
      <c r="AH347" s="52" t="s">
        <v>123</v>
      </c>
      <c r="AI347" s="52"/>
      <c r="AJ347" s="71"/>
      <c r="AK347" s="71"/>
      <c r="AL347" s="71">
        <v>-5</v>
      </c>
      <c r="AM347" s="71">
        <f>IFERROR(VLOOKUP(A347,Platted[],2,FALSE),"")</f>
        <v>658</v>
      </c>
      <c r="AN347" s="52"/>
      <c r="AO347" s="52"/>
      <c r="AP347" s="52"/>
      <c r="AQ347" s="52" t="str">
        <f>IFERROR(VLOOKUP(A347,MapGrantsTbl[], 5, FALSE),"")</f>
        <v>1751</v>
      </c>
      <c r="AR347" s="52" t="str">
        <f>IF(L347=AQ347,"Y", IF(LEN(LEFT(AQ347,4))&lt;&gt;4,"","N"))</f>
        <v>N</v>
      </c>
      <c r="AS347" s="52" t="str">
        <f>IFERROR(VLOOKUP(A347,MapGrantsTbl[],3, FALSE),"")</f>
        <v>Surveyed 7/9/1751 by Richard Shipley; Patented in May 1752 by John Howard for 22 acres; "on the south side of the western falls of Patapsco River", adjoining Poole's Chance to the west according to that patent</v>
      </c>
      <c r="AT347" s="52" t="str">
        <f>IF(AA347=AS347,"Y", IF(LEN(LEFT(AS347,4))&lt;&gt;4,"","N"))</f>
        <v>Y</v>
      </c>
      <c r="AU347" s="52" t="str">
        <f>IFERROR(VLOOKUP(A347,MapGrantsTbl[],5, FALSE),"")</f>
        <v>1751</v>
      </c>
      <c r="AV347" s="52" t="str">
        <f>IF(L347=AU347,"Y", IF(LEN(LEFT(AU347,4))&lt;&gt;4,"","N"))</f>
        <v>N</v>
      </c>
    </row>
    <row r="348" spans="1:48" ht="72" x14ac:dyDescent="0.55000000000000004">
      <c r="A348" s="43" t="s">
        <v>3873</v>
      </c>
      <c r="B348" s="8" t="str">
        <f>IFERROR(VLOOKUP(A348,MapGrantsTbl[Short Name], 1, FALSE),IFERROR(VLOOKUP(A348,MapGrantsTbl[Other Map Grant Name],1,FALSE),""))</f>
        <v>HARD TO GET AND DEAR PAID FOR</v>
      </c>
      <c r="C348" s="8" t="s">
        <v>4916</v>
      </c>
      <c r="D348" s="8" t="str">
        <f>IF(ISBLANK(C348),"",IFERROR(RIGHT(C348,LEN(C348)-FIND(",",C348)) &amp; " " &amp; LEFT(C348,1) &amp; LOWER(MID(C348,2, FIND(",",C348)-2)),""))</f>
        <v xml:space="preserve"> William Cromwell</v>
      </c>
      <c r="E348" s="85" t="s">
        <v>11001</v>
      </c>
      <c r="F348" s="85" t="str">
        <f>RIGHT(E348,4)</f>
        <v>1741</v>
      </c>
      <c r="G348" s="85" t="str">
        <f>IF(ISBLANK(E348),"",F348&amp;"-"&amp;RIGHT("00" &amp; SUBSTITUTE(LEFT(E348,2),"/",""),2))</f>
        <v>1741-09</v>
      </c>
      <c r="H348" s="8" t="s">
        <v>3548</v>
      </c>
      <c r="I348" s="8" t="str">
        <f>IFERROR(RIGHT(H348,LEN(H348)-FIND(",",H348)) &amp; " " &amp; LEFT(H348,1) &amp; LOWER(MID(H348,2, FIND(",",H348)-2)),"")</f>
        <v xml:space="preserve"> John  Moberly</v>
      </c>
      <c r="J348" s="8" t="str">
        <f>H348</f>
        <v xml:space="preserve">MOBERLY, John </v>
      </c>
      <c r="K348" s="8" t="s">
        <v>5186</v>
      </c>
      <c r="L348" s="8" t="str">
        <f>RIGHT(K348,4)</f>
        <v>1747</v>
      </c>
      <c r="M348" s="146" t="str">
        <f>IF(ISBLANK(K348),"",L348&amp;"-"&amp;
IF(LEFT(K348,3)="Feb","02",
IF(LEFT(K348,3)="Mar","03",
IF(LEFT(K348,3)="Apr","04",
IF(LEFT(K348,3)="May","05",
IF(LEFT(K348,3)="Jun","06",
IF(LEFT(K348,3)="Jul","07",
IF(LEFT(K348,3)="Aug","08",
IF(LEFT(K348,3)="Sep","09",
IF(LEFT(K348,3)="Oct","10",
IF(LEFT(K348,3)="Nov","11",
IF(LEFT(K348,3)="Dec","12","01"))))))))))))</f>
        <v>1747-03</v>
      </c>
      <c r="N348" s="34" t="s">
        <v>3961</v>
      </c>
      <c r="O348" s="8" t="s">
        <v>3959</v>
      </c>
      <c r="P348" s="8" t="s">
        <v>136</v>
      </c>
      <c r="Q348" s="8">
        <v>114</v>
      </c>
      <c r="R348" s="8" t="s">
        <v>5070</v>
      </c>
      <c r="S348" s="34" t="s">
        <v>5071</v>
      </c>
      <c r="T348" s="34" t="str">
        <f>V348</f>
        <v>Hard To Get And Dear Paid For</v>
      </c>
      <c r="U348" s="34"/>
      <c r="V348" s="35" t="s">
        <v>5069</v>
      </c>
      <c r="W348" s="35" t="s">
        <v>11000</v>
      </c>
      <c r="X348" s="34"/>
      <c r="Y348" s="18" t="str">
        <f>IFERROR(LEFT(J348, FIND(",",J348)-1),"")</f>
        <v>MOBERLY</v>
      </c>
      <c r="Z348" s="24" t="s">
        <v>4460</v>
      </c>
      <c r="AA348" s="24" t="str">
        <f>IF(ISBLANK(E348),"","Surveyed "&amp;E348)  &amp; IF(ISBLANK(C348),"", " by " &amp;TRIM(D348)) &amp; IF(ISBLANK(E348),"","; ") &amp; IF(ISBLANK(K348),"","Patented in " &amp; K348)  &amp; IF(ISBLANK(H348),"", " by " &amp; TRIM(I348)) &amp; IF(ISBLANK(Q348),"",IF(Q348=0,""," for " &amp; Q348 &amp; " acres")) &amp; IF(ISBLANK(S348),""," repatented as " &amp; S348) &amp; IF(ISBLANK(R348),"", "; " &amp; R348) &amp; IF(ISBLANK(X348),"", ".  " &amp; X348&amp;".")</f>
        <v>Surveyed 9/5/1741 by William Cromwell; Patented in Mar 1747 by John Moberly for 114 acres repatented as Hard To Get And Dear Paid For (Resurveyed); "in the fork between Snowdens River and Cattail River"</v>
      </c>
      <c r="AB348" s="52" t="str">
        <f>IF(IFERROR(FIND("-",A348),0)=0,SUBSTITUTE(A348,"'",""),SUBSTITUTE(LEFT(A348,FIND("-",A348)-2),"'",""))</f>
        <v>HARD TO GET AND DEAR PAID FOR</v>
      </c>
      <c r="AC348" s="55" t="str">
        <f>SUBSTITUTE(A348,"'","")</f>
        <v>HARD TO GET AND DEAR PAID FOR</v>
      </c>
      <c r="AD348" s="52" t="str">
        <f>IFERROR(VLOOKUP(A348,MapGrantsTbl[], 5, FALSE),"")</f>
        <v>1741</v>
      </c>
      <c r="AE348" s="52" t="str">
        <f>IF(L348=AD348,"Y", IF(LEFT(AD348,1)&lt;&gt;"1","","N"))</f>
        <v>N</v>
      </c>
      <c r="AF348" s="52" t="str">
        <f>IFERROR(VLOOKUP(A348,MapGrantsTbl[], 3, FALSE),"")</f>
        <v>Surveyed 9/5/1741 by William Cromwell; Patented in Mar 1747 by John Moberly for 114 acres repatented as Hard To Get And Dear Paid For (Resurveyed); "in the fork between Snowdens River and Cattail River"</v>
      </c>
      <c r="AG348" s="52" t="str">
        <f>IF(AA348=AF348,"Y", IF(LEN(LEFT(AF348,4))&lt;&gt;4,"","N"))</f>
        <v>Y</v>
      </c>
      <c r="AH348" s="52" t="s">
        <v>11488</v>
      </c>
      <c r="AI348" s="52" t="s">
        <v>9154</v>
      </c>
      <c r="AJ348" s="71" t="s">
        <v>9157</v>
      </c>
      <c r="AK348" s="71"/>
      <c r="AL348" s="71">
        <v>0</v>
      </c>
      <c r="AM348" s="71">
        <f>IFERROR(VLOOKUP(A348,Platted[],2,FALSE),"")</f>
        <v>86</v>
      </c>
      <c r="AN348" s="52"/>
      <c r="AO348" s="52"/>
      <c r="AP348" s="52"/>
      <c r="AQ348" s="52" t="str">
        <f>IFERROR(VLOOKUP(A348,MapGrantsTbl[], 5, FALSE),"")</f>
        <v>1741</v>
      </c>
      <c r="AR348" s="52" t="str">
        <f>IF(L348=AQ348,"Y", IF(LEN(LEFT(AQ348,4))&lt;&gt;4,"","N"))</f>
        <v>N</v>
      </c>
      <c r="AS348" s="52" t="str">
        <f>IFERROR(VLOOKUP(A348,MapGrantsTbl[],3, FALSE),"")</f>
        <v>Surveyed 9/5/1741 by William Cromwell; Patented in Mar 1747 by John Moberly for 114 acres repatented as Hard To Get And Dear Paid For (Resurveyed); "in the fork between Snowdens River and Cattail River"</v>
      </c>
      <c r="AT348" s="52" t="str">
        <f>IF(AA348=AS348,"Y", IF(LEN(LEFT(AS348,4))&lt;&gt;4,"","N"))</f>
        <v>Y</v>
      </c>
      <c r="AU348" s="52" t="str">
        <f>IFERROR(VLOOKUP(A348,MapGrantsTbl[],5, FALSE),"")</f>
        <v>1741</v>
      </c>
      <c r="AV348" s="52" t="str">
        <f>IF(L348=AU348,"Y", IF(LEN(LEFT(AU348,4))&lt;&gt;4,"","N"))</f>
        <v>N</v>
      </c>
    </row>
    <row r="349" spans="1:48" ht="57.6" x14ac:dyDescent="0.55000000000000004">
      <c r="A349" s="43" t="s">
        <v>9345</v>
      </c>
      <c r="B349" s="10" t="str">
        <f>IFERROR(VLOOKUP(A349,MapGrantsTbl[Short Name], 1, FALSE),IFERROR(VLOOKUP(A349,MapGrantsTbl[Other Map Grant Name],1,FALSE),""))</f>
        <v/>
      </c>
      <c r="C349" s="10" t="s">
        <v>4919</v>
      </c>
      <c r="D349" s="10" t="str">
        <f>IF(ISBLANK(C349),"",IFERROR(RIGHT(C349,LEN(C349)-FIND(",",C349)) &amp; " " &amp; LEFT(C349,1) &amp; LOWER(MID(C349,2, FIND(",",C349)-2)),""))</f>
        <v xml:space="preserve"> Richard Shipley</v>
      </c>
      <c r="E349" s="85" t="s">
        <v>11002</v>
      </c>
      <c r="F349" s="86" t="str">
        <f>RIGHT(E349,4)</f>
        <v>1750</v>
      </c>
      <c r="G349" s="86" t="str">
        <f>IF(ISBLANK(E349),"",F349&amp;"-"&amp;RIGHT("00" &amp; SUBSTITUTE(LEFT(E349,2),"/",""),2))</f>
        <v>1750-07</v>
      </c>
      <c r="H349" s="10" t="s">
        <v>3650</v>
      </c>
      <c r="I349" s="10" t="str">
        <f>IFERROR(RIGHT(H349,LEN(H349)-FIND(",",H349)) &amp; " " &amp; LEFT(H349,1) &amp; LOWER(MID(H349,2, FIND(",",H349)-2)),"")</f>
        <v xml:space="preserve"> Neale  Clark</v>
      </c>
      <c r="J349" s="15" t="str">
        <f>H349</f>
        <v xml:space="preserve">CLARK, Neale </v>
      </c>
      <c r="K349" s="10" t="s">
        <v>3741</v>
      </c>
      <c r="L349" s="15" t="str">
        <f>RIGHT(K349,4)</f>
        <v>1752</v>
      </c>
      <c r="M349" s="147" t="str">
        <f>IF(ISBLANK(K349),"",L349&amp;"-"&amp;
IF(LEFT(K349,3)="Feb","02",
IF(LEFT(K349,3)="Mar","03",
IF(LEFT(K349,3)="Apr","04",
IF(LEFT(K349,3)="May","05",
IF(LEFT(K349,3)="Jun","06",
IF(LEFT(K349,3)="Jul","07",
IF(LEFT(K349,3)="Aug","08",
IF(LEFT(K349,3)="Sep","09",
IF(LEFT(K349,3)="Oct","10",
IF(LEFT(K349,3)="Nov","11",
IF(LEFT(K349,3)="Dec","12","01"))))))))))))</f>
        <v>1752-10</v>
      </c>
      <c r="N349" s="34" t="s">
        <v>3961</v>
      </c>
      <c r="O349" s="8" t="s">
        <v>3959</v>
      </c>
      <c r="P349" s="10" t="s">
        <v>3970</v>
      </c>
      <c r="Q349" s="8">
        <v>320</v>
      </c>
      <c r="R349" s="10" t="s">
        <v>5072</v>
      </c>
      <c r="S349" s="34" t="s">
        <v>5074</v>
      </c>
      <c r="T349" s="34" t="s">
        <v>5069</v>
      </c>
      <c r="U349" s="26"/>
      <c r="V349" s="35" t="s">
        <v>9387</v>
      </c>
      <c r="W349" s="35" t="s">
        <v>10999</v>
      </c>
      <c r="X349" s="34"/>
      <c r="Y349" s="25" t="str">
        <f>IFERROR(LEFT(J349, FIND(",",J349)-1),"")</f>
        <v>CLARK</v>
      </c>
      <c r="Z349" s="25"/>
      <c r="AA349" s="24" t="str">
        <f>IF(ISBLANK(E349),"","Surveyed "&amp;E349)  &amp; IF(ISBLANK(C349),"", " by " &amp;TRIM(D349)) &amp; IF(ISBLANK(E349),"","; ") &amp; IF(ISBLANK(K349),"","Patented in " &amp; K349)  &amp; IF(ISBLANK(H349),"", " by " &amp; TRIM(I349)) &amp; IF(ISBLANK(Q349),"",IF(Q349=0,""," for " &amp; Q349 &amp; " acres")) &amp; IF(ISBLANK(S349),""," repatented as " &amp; S349) &amp; IF(ISBLANK(R349),"", "; " &amp; R349) &amp; IF(ISBLANK(X349),"", ".  " &amp; X349&amp;".")</f>
        <v>Surveyed 7/3/1750 by Richard Shipley; Patented in Oct 1752 by Neale Clark for 320 acres repatented as Hard To Get And Dear Paid For (Resurveyed Again); Resurvey of tract of the same name "in the fork of Snowdens River"</v>
      </c>
      <c r="AB349" s="52" t="str">
        <f>IF(IFERROR(FIND("-",A349),0)=0,SUBSTITUTE(A349,"'",""),SUBSTITUTE(LEFT(A349,FIND("-",A349)-2),"'",""))</f>
        <v>HARD TO GET AND DEAR PAID FOR</v>
      </c>
      <c r="AC349" s="55" t="str">
        <f>SUBSTITUTE(A349,"'","")</f>
        <v>HARD TO GET AND DEAR PAID FOR - Resurveyed</v>
      </c>
      <c r="AD349" s="52" t="str">
        <f>IFERROR(VLOOKUP(A349,MapGrantsTbl[], 5, FALSE),"")</f>
        <v/>
      </c>
      <c r="AE349" s="52" t="str">
        <f>IF(L349=AD349,"Y", IF(LEFT(AD349,1)&lt;&gt;"1","","N"))</f>
        <v/>
      </c>
      <c r="AF349" s="52" t="str">
        <f>IFERROR(VLOOKUP(A349,MapGrantsTbl[], 3, FALSE),"")</f>
        <v/>
      </c>
      <c r="AG349" s="52" t="str">
        <f>IF(AA349=AF349,"Y", IF(LEN(LEFT(AF349,4))&lt;&gt;4,"","N"))</f>
        <v/>
      </c>
      <c r="AH349" s="52" t="s">
        <v>11488</v>
      </c>
      <c r="AI349" s="52"/>
      <c r="AJ349" s="71"/>
      <c r="AK349" s="71"/>
      <c r="AL349" s="71"/>
      <c r="AM349" s="71" t="str">
        <f>IFERROR(VLOOKUP(A349,Platted[],2,FALSE),"")</f>
        <v/>
      </c>
      <c r="AN349" s="52"/>
      <c r="AO349" s="52"/>
      <c r="AP349" s="52"/>
      <c r="AQ349" s="52" t="str">
        <f>IFERROR(VLOOKUP(A349,MapGrantsTbl[], 5, FALSE),"")</f>
        <v/>
      </c>
      <c r="AR349" s="52" t="str">
        <f>IF(L349=AQ349,"Y", IF(LEN(LEFT(AQ349,4))&lt;&gt;4,"","N"))</f>
        <v/>
      </c>
      <c r="AS349" s="52" t="str">
        <f>IFERROR(VLOOKUP(A349,MapGrantsTbl[],3, FALSE),"")</f>
        <v/>
      </c>
      <c r="AT349" s="52" t="str">
        <f>IF(AA349=AS349,"Y", IF(LEN(LEFT(AS349,4))&lt;&gt;4,"","N"))</f>
        <v/>
      </c>
      <c r="AU349" s="52" t="str">
        <f>IFERROR(VLOOKUP(A349,MapGrantsTbl[],5, FALSE),"")</f>
        <v/>
      </c>
      <c r="AV349" s="52" t="str">
        <f>IF(L349=AU349,"Y", IF(LEN(LEFT(AU349,4))&lt;&gt;4,"","N"))</f>
        <v/>
      </c>
    </row>
    <row r="350" spans="1:48" ht="72" x14ac:dyDescent="0.55000000000000004">
      <c r="A350" s="43" t="s">
        <v>5075</v>
      </c>
      <c r="B350" s="10" t="str">
        <f>IFERROR(VLOOKUP(A350,MapGrantsTbl[Short Name], 1, FALSE),IFERROR(VLOOKUP(A350,MapGrantsTbl[Other Map Grant Name],1,FALSE),""))</f>
        <v/>
      </c>
      <c r="C350" s="10" t="s">
        <v>4926</v>
      </c>
      <c r="D350" s="10" t="str">
        <f>IF(ISBLANK(C350),"",IFERROR(RIGHT(C350,LEN(C350)-FIND(",",C350)) &amp; " " &amp; LEFT(C350,1) &amp; LOWER(MID(C350,2, FIND(",",C350)-2)),""))</f>
        <v xml:space="preserve"> Joshua Griffith</v>
      </c>
      <c r="E350" s="85" t="s">
        <v>12465</v>
      </c>
      <c r="F350" s="81" t="str">
        <f>RIGHT(E350,4)</f>
        <v>1761</v>
      </c>
      <c r="G350" s="86" t="str">
        <f>IF(ISBLANK(E350),"",F350&amp;"-"&amp;RIGHT("00" &amp; SUBSTITUTE(LEFT(E350,2),"/",""),2))</f>
        <v>1761-10</v>
      </c>
      <c r="H350" s="10" t="s">
        <v>3677</v>
      </c>
      <c r="I350" s="10" t="str">
        <f>IFERROR(RIGHT(H350,LEN(H350)-FIND(",",H350)) &amp; " " &amp; LEFT(H350,1) &amp; LOWER(MID(H350,2, FIND(",",H350)-2)),"")</f>
        <v xml:space="preserve"> Thomas  Snowden</v>
      </c>
      <c r="J350" s="15" t="s">
        <v>3650</v>
      </c>
      <c r="K350" s="10" t="s">
        <v>5073</v>
      </c>
      <c r="L350" s="15" t="str">
        <f>RIGHT(K350,4)</f>
        <v>1765</v>
      </c>
      <c r="M350" s="147" t="str">
        <f>IF(ISBLANK(K350),"",L350&amp;"-"&amp;
IF(LEFT(K350,3)="Feb","02",
IF(LEFT(K350,3)="Mar","03",
IF(LEFT(K350,3)="Apr","04",
IF(LEFT(K350,3)="May","05",
IF(LEFT(K350,3)="Jun","06",
IF(LEFT(K350,3)="Jul","07",
IF(LEFT(K350,3)="Aug","08",
IF(LEFT(K350,3)="Sep","09",
IF(LEFT(K350,3)="Oct","10",
IF(LEFT(K350,3)="Nov","11",
IF(LEFT(K350,3)="Dec","12","01"))))))))))))</f>
        <v>1765-07</v>
      </c>
      <c r="N350" s="34" t="s">
        <v>3961</v>
      </c>
      <c r="O350" s="8" t="s">
        <v>3959</v>
      </c>
      <c r="P350" s="10" t="s">
        <v>3970</v>
      </c>
      <c r="Q350" s="8">
        <v>668</v>
      </c>
      <c r="R350" s="8" t="s">
        <v>7817</v>
      </c>
      <c r="S350" s="26"/>
      <c r="T350" s="34" t="s">
        <v>5069</v>
      </c>
      <c r="U350" s="26"/>
      <c r="V350" s="35" t="s">
        <v>5074</v>
      </c>
      <c r="W350" s="35" t="s">
        <v>10998</v>
      </c>
      <c r="X350" s="34"/>
      <c r="Y350" s="25" t="str">
        <f>IFERROR(LEFT(J350, FIND(",",J350)-1),"")</f>
        <v>CLARK</v>
      </c>
      <c r="Z350" s="25"/>
      <c r="AA350" s="24" t="str">
        <f>IF(ISBLANK(E350),"","Surveyed "&amp;E350)  &amp; IF(ISBLANK(C350),"", " by " &amp;TRIM(D350)) &amp; IF(ISBLANK(E350),"","; ") &amp; IF(ISBLANK(K350),"","Patented in " &amp; K350)  &amp; IF(ISBLANK(H350),"", " by " &amp; TRIM(I350)) &amp; IF(ISBLANK(Q350),"",IF(Q350=0,""," for " &amp; Q350 &amp; " acres")) &amp; IF(ISBLANK(S350),""," repatented as " &amp; S350) &amp; IF(ISBLANK(R350),"", "; " &amp; R350) &amp; IF(ISBLANK(X350),"", ".  " &amp; X350&amp;".")</f>
        <v>Surveyed 10/6/1761 by Joshua Griffith; Patented in Jul 1765 by Thomas Snowden for 668 acres; Resurvey of tract of the same name, not sure why the patent went to the Snowdens; adjoins Presley/Pressby, Barren Ridge, Bare Ground, southwest corner in Frederick county</v>
      </c>
      <c r="AB350" s="52" t="str">
        <f>IF(IFERROR(FIND("-",A350),0)=0,SUBSTITUTE(A350,"'",""),SUBSTITUTE(LEFT(A350,FIND("-",A350)-2),"'",""))</f>
        <v>HARD TO GET AND DEAR PAID FOR (Resurveyed Again)</v>
      </c>
      <c r="AC350" s="55" t="str">
        <f>SUBSTITUTE(A350,"'","")</f>
        <v>HARD TO GET AND DEAR PAID FOR (Resurveyed Again)</v>
      </c>
      <c r="AD350" s="52" t="str">
        <f>IFERROR(VLOOKUP(A350,MapGrantsTbl[], 5, FALSE),"")</f>
        <v/>
      </c>
      <c r="AE350" s="52" t="str">
        <f>IF(L350=AD350,"Y", IF(LEFT(AD350,1)&lt;&gt;"1","","N"))</f>
        <v/>
      </c>
      <c r="AF350" s="52" t="str">
        <f>IFERROR(VLOOKUP(A350,MapGrantsTbl[], 3, FALSE),"")</f>
        <v/>
      </c>
      <c r="AG350" s="52" t="str">
        <f>IF(AA350=AF350,"Y", IF(LEN(LEFT(AF350,4))&lt;&gt;4,"","N"))</f>
        <v/>
      </c>
      <c r="AH350" s="52" t="s">
        <v>11488</v>
      </c>
      <c r="AI350" s="52" t="s">
        <v>9154</v>
      </c>
      <c r="AJ350" s="52" t="s">
        <v>10851</v>
      </c>
      <c r="AK350" s="52"/>
      <c r="AL350" s="71"/>
      <c r="AM350" s="71" t="str">
        <f>IFERROR(VLOOKUP(A350,Platted[],2,FALSE),"")</f>
        <v/>
      </c>
      <c r="AN350" s="52"/>
      <c r="AO350" s="52"/>
      <c r="AP350" s="52"/>
      <c r="AQ350" s="52" t="str">
        <f>IFERROR(VLOOKUP(A350,MapGrantsTbl[], 5, FALSE),"")</f>
        <v/>
      </c>
      <c r="AR350" s="52" t="str">
        <f>IF(L350=AQ350,"Y", IF(LEN(LEFT(AQ350,4))&lt;&gt;4,"","N"))</f>
        <v/>
      </c>
      <c r="AS350" s="52" t="str">
        <f>IFERROR(VLOOKUP(A350,MapGrantsTbl[],3, FALSE),"")</f>
        <v/>
      </c>
      <c r="AT350" s="52" t="str">
        <f>IF(AA350=AS350,"Y", IF(LEN(LEFT(AS350,4))&lt;&gt;4,"","N"))</f>
        <v/>
      </c>
      <c r="AU350" s="52" t="str">
        <f>IFERROR(VLOOKUP(A350,MapGrantsTbl[],5, FALSE),"")</f>
        <v/>
      </c>
      <c r="AV350" s="52" t="str">
        <f>IF(L350=AU350,"Y", IF(LEN(LEFT(AU350,4))&lt;&gt;4,"","N"))</f>
        <v/>
      </c>
    </row>
    <row r="351" spans="1:48" ht="43.2" x14ac:dyDescent="0.55000000000000004">
      <c r="A351" s="43" t="s">
        <v>8584</v>
      </c>
      <c r="B351" s="42" t="str">
        <f>IFERROR(VLOOKUP(A351,MapGrantsTbl[Short Name], 1, FALSE),IFERROR(VLOOKUP(A351,MapGrantsTbl[Other Map Grant Name],1,FALSE),""))</f>
        <v/>
      </c>
      <c r="C351" s="43"/>
      <c r="D351" s="43" t="str">
        <f>IF(ISBLANK(C351),"",IFERROR(RIGHT(C351,LEN(C351)-FIND(",",C351)) &amp; " " &amp; LEFT(C351,1) &amp; LOWER(MID(C351,2, FIND(",",C351)-2)),""))</f>
        <v/>
      </c>
      <c r="E351" s="85"/>
      <c r="F351" s="80" t="str">
        <f>RIGHT(E351,4)</f>
        <v/>
      </c>
      <c r="G351" s="80" t="str">
        <f>IF(ISBLANK(E351),"",F351&amp;"-"&amp;RIGHT("00" &amp; SUBSTITUTE(LEFT(E351,2),"/",""),2))</f>
        <v/>
      </c>
      <c r="H351" s="43" t="s">
        <v>5858</v>
      </c>
      <c r="I351" s="43" t="str">
        <f>IFERROR(RIGHT(H351,LEN(H351)-FIND(",",H351)) &amp; " " &amp; LEFT(H351,1) &amp; LOWER(MID(H351,2, FIND(",",H351)-2)),"")</f>
        <v xml:space="preserve"> John Harris</v>
      </c>
      <c r="J351" s="42" t="str">
        <f>H351</f>
        <v>HARRIS, John</v>
      </c>
      <c r="K351" s="43" t="s">
        <v>3766</v>
      </c>
      <c r="L351" s="42" t="str">
        <f>RIGHT(K351,4)</f>
        <v>1695</v>
      </c>
      <c r="M351" s="143" t="str">
        <f>IF(ISBLANK(K351),"",L351&amp;"-"&amp;
IF(LEFT(K351,3)="Feb","02",
IF(LEFT(K351,3)="Mar","03",
IF(LEFT(K351,3)="Apr","04",
IF(LEFT(K351,3)="May","05",
IF(LEFT(K351,3)="Jun","06",
IF(LEFT(K351,3)="Jul","07",
IF(LEFT(K351,3)="Aug","08",
IF(LEFT(K351,3)="Sep","09",
IF(LEFT(K351,3)="Oct","10",
IF(LEFT(K351,3)="Nov","11",
IF(LEFT(K351,3)="Dec","12","01"))))))))))))</f>
        <v>1695-12</v>
      </c>
      <c r="N351" s="44" t="s">
        <v>3961</v>
      </c>
      <c r="O351" s="43" t="s">
        <v>3961</v>
      </c>
      <c r="P351" s="43" t="s">
        <v>136</v>
      </c>
      <c r="Q351" s="43">
        <v>122</v>
      </c>
      <c r="R351" s="43"/>
      <c r="S351" s="34" t="s">
        <v>9618</v>
      </c>
      <c r="T351" s="44" t="s">
        <v>8848</v>
      </c>
      <c r="U351" s="34"/>
      <c r="V351" s="44" t="s">
        <v>5859</v>
      </c>
      <c r="W351" s="44"/>
      <c r="X351" s="34"/>
      <c r="Y351" s="45" t="str">
        <f>IFERROR(LEFT(J351, FIND(",",J351)-1),"")</f>
        <v>HARRIS</v>
      </c>
      <c r="Z351" s="45"/>
      <c r="AA351" s="24" t="str">
        <f>IF(ISBLANK(E351),"","Surveyed "&amp;E351)  &amp; IF(ISBLANK(C351),"", " by " &amp;TRIM(D351)) &amp; IF(ISBLANK(E351),"","; ") &amp; IF(ISBLANK(K351),"","Patented in " &amp; K351)  &amp; IF(ISBLANK(H351),"", " by " &amp; TRIM(I351)) &amp; IF(ISBLANK(Q351),"",IF(Q351=0,""," for " &amp; Q351 &amp; " acres")) &amp; IF(ISBLANK(S351),""," repatented as " &amp; S351) &amp; IF(ISBLANK(R351),"", "; " &amp; R351) &amp; IF(ISBLANK(X351),"", ".  " &amp; X351&amp;".")</f>
        <v>Patented in Dec 1695 by John Harris for 122 acres repatented as Purchase</v>
      </c>
      <c r="AB351" s="52" t="str">
        <f>IF(IFERROR(FIND("-",A351),0)=0,SUBSTITUTE(A351,"'",""),SUBSTITUTE(LEFT(A351,FIND("-",A351)-2),"'",""))</f>
        <v>HARRIS BEGINNING</v>
      </c>
      <c r="AC351" s="55" t="str">
        <f>SUBSTITUTE(A351,"'","")</f>
        <v>HARRIS BEGINNING</v>
      </c>
      <c r="AD351" s="52" t="str">
        <f>IFERROR(VLOOKUP(A351,MapGrantsTbl[], 5, FALSE),"")</f>
        <v/>
      </c>
      <c r="AE351" s="52" t="str">
        <f>IF(L351=AD351,"Y", IF(LEFT(AD351,1)&lt;&gt;"1","","N"))</f>
        <v/>
      </c>
      <c r="AF351" s="52" t="str">
        <f>IFERROR(VLOOKUP(A351,MapGrantsTbl[], 3, FALSE),"")</f>
        <v/>
      </c>
      <c r="AG351" s="52" t="str">
        <f>IF(AA351=AF351,"Y", IF(LEN(LEFT(AF351,4))&lt;&gt;4,"","N"))</f>
        <v/>
      </c>
      <c r="AH351" s="52"/>
      <c r="AI351" s="52"/>
      <c r="AJ351" s="71"/>
      <c r="AK351" s="71"/>
      <c r="AL351" s="71"/>
      <c r="AM351" s="71" t="str">
        <f>IFERROR(VLOOKUP(A351,Platted[],2,FALSE),"")</f>
        <v/>
      </c>
      <c r="AN351" s="52"/>
      <c r="AO351" s="52"/>
      <c r="AP351" s="52"/>
      <c r="AQ351" s="52" t="str">
        <f>IFERROR(VLOOKUP(A351,MapGrantsTbl[], 5, FALSE),"")</f>
        <v/>
      </c>
      <c r="AR351" s="52" t="str">
        <f>IF(L351=AQ351,"Y", IF(LEN(LEFT(AQ351,4))&lt;&gt;4,"","N"))</f>
        <v/>
      </c>
      <c r="AS351" s="52" t="str">
        <f>IFERROR(VLOOKUP(A351,MapGrantsTbl[],3, FALSE),"")</f>
        <v/>
      </c>
      <c r="AT351" s="52" t="str">
        <f>IF(AA351=AS351,"Y", IF(LEN(LEFT(AS351,4))&lt;&gt;4,"","N"))</f>
        <v/>
      </c>
      <c r="AU351" s="52" t="str">
        <f>IFERROR(VLOOKUP(A351,MapGrantsTbl[],5, FALSE),"")</f>
        <v/>
      </c>
      <c r="AV351" s="52" t="str">
        <f>IF(L351=AU351,"Y", IF(LEN(LEFT(AU351,4))&lt;&gt;4,"","N"))</f>
        <v/>
      </c>
    </row>
    <row r="352" spans="1:48" ht="57.6" x14ac:dyDescent="0.55000000000000004">
      <c r="A352" s="43" t="s">
        <v>8585</v>
      </c>
      <c r="B352" s="42" t="str">
        <f>IFERROR(VLOOKUP(A352,MapGrantsTbl[Short Name], 1, FALSE),IFERROR(VLOOKUP(A352,MapGrantsTbl[Other Map Grant Name],1,FALSE),""))</f>
        <v/>
      </c>
      <c r="C352" s="43"/>
      <c r="D352" s="43" t="str">
        <f>IF(ISBLANK(C352),"",IFERROR(RIGHT(C352,LEN(C352)-FIND(",",C352)) &amp; " " &amp; LEFT(C352,1) &amp; LOWER(MID(C352,2, FIND(",",C352)-2)),""))</f>
        <v/>
      </c>
      <c r="E352" s="85"/>
      <c r="F352" s="80" t="str">
        <f>RIGHT(E352,4)</f>
        <v/>
      </c>
      <c r="G352" s="80" t="str">
        <f>IF(ISBLANK(E352),"",F352&amp;"-"&amp;RIGHT("00" &amp; SUBSTITUTE(LEFT(E352,2),"/",""),2))</f>
        <v/>
      </c>
      <c r="H352" s="43" t="s">
        <v>3585</v>
      </c>
      <c r="I352" s="43" t="str">
        <f>IFERROR(RIGHT(H352,LEN(H352)-FIND(",",H352)) &amp; " " &amp; LEFT(H352,1) &amp; LOWER(MID(H352,2, FIND(",",H352)-2)),"")</f>
        <v xml:space="preserve"> John  Worthington</v>
      </c>
      <c r="J352" s="42" t="str">
        <f>H352</f>
        <v xml:space="preserve">WORTHINGTON, John </v>
      </c>
      <c r="K352" s="43" t="s">
        <v>5681</v>
      </c>
      <c r="L352" s="42" t="str">
        <f>RIGHT(K352,4)</f>
        <v>1769</v>
      </c>
      <c r="M352" s="143" t="str">
        <f>IF(ISBLANK(K352),"",L352&amp;"-"&amp;
IF(LEFT(K352,3)="Feb","02",
IF(LEFT(K352,3)="Mar","03",
IF(LEFT(K352,3)="Apr","04",
IF(LEFT(K352,3)="May","05",
IF(LEFT(K352,3)="Jun","06",
IF(LEFT(K352,3)="Jul","07",
IF(LEFT(K352,3)="Aug","08",
IF(LEFT(K352,3)="Sep","09",
IF(LEFT(K352,3)="Oct","10",
IF(LEFT(K352,3)="Nov","11",
IF(LEFT(K352,3)="Dec","12","01"))))))))))))</f>
        <v>1769-09</v>
      </c>
      <c r="N352" s="34"/>
      <c r="O352" s="43" t="s">
        <v>3961</v>
      </c>
      <c r="P352" s="43" t="s">
        <v>136</v>
      </c>
      <c r="Q352" s="8">
        <v>26</v>
      </c>
      <c r="R352" s="43"/>
      <c r="S352" s="44" t="s">
        <v>5669</v>
      </c>
      <c r="T352" s="44" t="s">
        <v>8849</v>
      </c>
      <c r="U352" s="44" t="s">
        <v>5860</v>
      </c>
      <c r="V352" s="46" t="s">
        <v>5919</v>
      </c>
      <c r="W352" s="44"/>
      <c r="X352" s="34"/>
      <c r="Y352" s="45" t="str">
        <f>IFERROR(LEFT(J352, FIND(",",J352)-1),"")</f>
        <v>WORTHINGTON</v>
      </c>
      <c r="Z352" s="45"/>
      <c r="AA352" s="24" t="str">
        <f>IF(ISBLANK(E352),"","Surveyed "&amp;E352)  &amp; IF(ISBLANK(C352),"", " by " &amp;TRIM(D352)) &amp; IF(ISBLANK(E352),"","; ") &amp; IF(ISBLANK(K352),"","Patented in " &amp; K352)  &amp; IF(ISBLANK(H352),"", " by " &amp; TRIM(I352)) &amp; IF(ISBLANK(Q352),"",IF(Q352=0,""," for " &amp; Q352 &amp; " acres")) &amp; IF(ISBLANK(S352),""," repatented as " &amp; S352) &amp; IF(ISBLANK(R352),"", "; " &amp; R352) &amp; IF(ISBLANK(X352),"", ".  " &amp; X352&amp;".")</f>
        <v>Patented in Sep 1769 by John Worthington for 26 acres repatented as Worthington's Plains</v>
      </c>
      <c r="AB352" s="52" t="str">
        <f>IF(IFERROR(FIND("-",A352),0)=0,SUBSTITUTE(A352,"'",""),SUBSTITUTE(LEFT(A352,FIND("-",A352)-2),"'",""))</f>
        <v>HARRISONS BEGINNING</v>
      </c>
      <c r="AC352" s="55" t="str">
        <f>SUBSTITUTE(A352,"'","")</f>
        <v>HARRISONS BEGINNING</v>
      </c>
      <c r="AD352" s="52" t="str">
        <f>IFERROR(VLOOKUP(A352,MapGrantsTbl[], 5, FALSE),"")</f>
        <v/>
      </c>
      <c r="AE352" s="52" t="str">
        <f>IF(L352=AD352,"Y", IF(LEFT(AD352,1)&lt;&gt;"1","","N"))</f>
        <v/>
      </c>
      <c r="AF352" s="52" t="str">
        <f>IFERROR(VLOOKUP(A352,MapGrantsTbl[], 3, FALSE),"")</f>
        <v/>
      </c>
      <c r="AG352" s="52" t="str">
        <f>IF(AA352=AF352,"Y", IF(LEN(LEFT(AF352,4))&lt;&gt;4,"","N"))</f>
        <v/>
      </c>
      <c r="AH352" s="52"/>
      <c r="AI352" s="52"/>
      <c r="AJ352" s="71"/>
      <c r="AK352" s="71"/>
      <c r="AL352" s="71"/>
      <c r="AM352" s="71" t="str">
        <f>IFERROR(VLOOKUP(A352,Platted[],2,FALSE),"")</f>
        <v/>
      </c>
      <c r="AN352" s="52"/>
      <c r="AO352" s="52"/>
      <c r="AP352" s="52"/>
      <c r="AQ352" s="52" t="str">
        <f>IFERROR(VLOOKUP(A352,MapGrantsTbl[], 5, FALSE),"")</f>
        <v/>
      </c>
      <c r="AR352" s="52" t="str">
        <f>IF(L352=AQ352,"Y", IF(LEN(LEFT(AQ352,4))&lt;&gt;4,"","N"))</f>
        <v/>
      </c>
      <c r="AS352" s="52" t="str">
        <f>IFERROR(VLOOKUP(A352,MapGrantsTbl[],3, FALSE),"")</f>
        <v/>
      </c>
      <c r="AT352" s="52" t="str">
        <f>IF(AA352=AS352,"Y", IF(LEN(LEFT(AS352,4))&lt;&gt;4,"","N"))</f>
        <v/>
      </c>
      <c r="AU352" s="52" t="str">
        <f>IFERROR(VLOOKUP(A352,MapGrantsTbl[],5, FALSE),"")</f>
        <v/>
      </c>
      <c r="AV352" s="52" t="str">
        <f>IF(L352=AU352,"Y", IF(LEN(LEFT(AU352,4))&lt;&gt;4,"","N"))</f>
        <v/>
      </c>
    </row>
    <row r="353" spans="1:48" ht="72" x14ac:dyDescent="0.55000000000000004">
      <c r="A353" s="43" t="s">
        <v>8586</v>
      </c>
      <c r="B353" s="8" t="str">
        <f>IFERROR(VLOOKUP(A353,MapGrantsTbl[Short Name], 1, FALSE),IFERROR(VLOOKUP(A353,MapGrantsTbl[Other Map Grant Name],1,FALSE),""))</f>
        <v>HARRISONS CHANCE</v>
      </c>
      <c r="C353" s="8" t="s">
        <v>4105</v>
      </c>
      <c r="D353" s="8" t="str">
        <f>IF(ISBLANK(C353),"",IFERROR(RIGHT(C353,LEN(C353)-FIND(",",C353)) &amp; " " &amp; LEFT(C353,1) &amp; LOWER(MID(C353,2, FIND(",",C353)-2)),""))</f>
        <v xml:space="preserve"> Henry Ridgely</v>
      </c>
      <c r="E353" s="85" t="s">
        <v>9749</v>
      </c>
      <c r="F353" s="85" t="str">
        <f>RIGHT(E353,4)</f>
        <v>1728</v>
      </c>
      <c r="G353" s="85" t="str">
        <f>IF(ISBLANK(E353),"",F353&amp;"-"&amp;RIGHT("00" &amp; SUBSTITUTE(LEFT(E353,2),"/",""),2))</f>
        <v>1728-07</v>
      </c>
      <c r="H353" s="8" t="s">
        <v>3626</v>
      </c>
      <c r="I353" s="8" t="str">
        <f>IFERROR(RIGHT(H353,LEN(H353)-FIND(",",H353)) &amp; " " &amp; LEFT(H353,1) &amp; LOWER(MID(H353,2, FIND(",",H353)-2)),"")</f>
        <v xml:space="preserve"> Thomas  Harrison</v>
      </c>
      <c r="J353" s="8" t="str">
        <f>H353</f>
        <v xml:space="preserve">HARRISON, Thomas </v>
      </c>
      <c r="K353" s="8" t="s">
        <v>3781</v>
      </c>
      <c r="L353" s="8" t="str">
        <f>RIGHT(K353,4)</f>
        <v>1734</v>
      </c>
      <c r="M353" s="146" t="str">
        <f>IF(ISBLANK(K353),"",L353&amp;"-"&amp;
IF(LEFT(K353,3)="Feb","02",
IF(LEFT(K353,3)="Mar","03",
IF(LEFT(K353,3)="Apr","04",
IF(LEFT(K353,3)="May","05",
IF(LEFT(K353,3)="Jun","06",
IF(LEFT(K353,3)="Jul","07",
IF(LEFT(K353,3)="Aug","08",
IF(LEFT(K353,3)="Sep","09",
IF(LEFT(K353,3)="Oct","10",
IF(LEFT(K353,3)="Nov","11",
IF(LEFT(K353,3)="Dec","12","01"))))))))))))</f>
        <v>1734-06</v>
      </c>
      <c r="N353" s="34" t="s">
        <v>3961</v>
      </c>
      <c r="O353" s="8" t="s">
        <v>3959</v>
      </c>
      <c r="P353" s="8" t="s">
        <v>136</v>
      </c>
      <c r="Q353" s="8">
        <v>62</v>
      </c>
      <c r="R353" s="8" t="s">
        <v>9751</v>
      </c>
      <c r="S353" s="34" t="s">
        <v>4064</v>
      </c>
      <c r="T353" s="34" t="str">
        <f>V353</f>
        <v>Harrisons Chance</v>
      </c>
      <c r="U353" s="34"/>
      <c r="V353" s="35" t="s">
        <v>7931</v>
      </c>
      <c r="W353" s="35" t="s">
        <v>9750</v>
      </c>
      <c r="X353" s="34"/>
      <c r="Y353" s="18" t="str">
        <f>IFERROR(LEFT(J353, FIND(",",J353)-1),"")</f>
        <v>HARRISON</v>
      </c>
      <c r="Z353" s="24" t="s">
        <v>4520</v>
      </c>
      <c r="AA353" s="24" t="str">
        <f>IF(ISBLANK(E353),"","Surveyed "&amp;E353)  &amp; IF(ISBLANK(C353),"", " by " &amp;TRIM(D353)) &amp; IF(ISBLANK(E353),"","; ") &amp; IF(ISBLANK(K353),"","Patented in " &amp; K353)  &amp; IF(ISBLANK(H353),"", " by " &amp; TRIM(I353)) &amp; IF(ISBLANK(Q353),"",IF(Q353=0,""," for " &amp; Q353 &amp; " acres")) &amp; IF(ISBLANK(S353),""," repatented as " &amp; S353) &amp; IF(ISBLANK(R353),"", "; " &amp; R353) &amp; IF(ISBLANK(X353),"", ".  " &amp; X353&amp;".")</f>
        <v>Surveyed 7/4/1728 by Henry Ridgely; Patented in Jun 1734 by Thomas Harrison for 62 acres repatented as Hebron; "on the south side of the Great falls of Patapsco River" adjoining Gardiners Mill and near a cave called Owings Cave</v>
      </c>
      <c r="AB353" s="52" t="str">
        <f>IF(IFERROR(FIND("-",A353),0)=0,SUBSTITUTE(A353,"'",""),SUBSTITUTE(LEFT(A353,FIND("-",A353)-2),"'",""))</f>
        <v>HARRISONS CHANCE</v>
      </c>
      <c r="AC353" s="55" t="str">
        <f>SUBSTITUTE(A353,"'","")</f>
        <v>HARRISONS CHANCE</v>
      </c>
      <c r="AD353" s="52" t="str">
        <f>IFERROR(VLOOKUP(A353,MapGrantsTbl[], 5, FALSE),"")</f>
        <v>1728</v>
      </c>
      <c r="AE353" s="52" t="str">
        <f>IF(L353=AD353,"Y", IF(LEFT(AD353,1)&lt;&gt;"1","","N"))</f>
        <v>N</v>
      </c>
      <c r="AF353" s="52" t="str">
        <f>IFERROR(VLOOKUP(A353,MapGrantsTbl[], 3, FALSE),"")</f>
        <v>Surveyed 7/4/1728 by Henry Ridgely; Patented in Jun 1734 by Thomas Harrison for 62 acres repatented as Hebron; "on the south side of the Great falls of Patapsco River" adjoining Gardiners Mill and near a cave called Owings Cave</v>
      </c>
      <c r="AG353" s="52" t="str">
        <f>IF(AA353=AF353,"Y", IF(LEN(LEFT(AF353,4))&lt;&gt;4,"","N"))</f>
        <v>Y</v>
      </c>
      <c r="AH353" s="52" t="s">
        <v>11989</v>
      </c>
      <c r="AI353" s="52" t="s">
        <v>9154</v>
      </c>
      <c r="AJ353" s="52" t="s">
        <v>9774</v>
      </c>
      <c r="AK353" s="52"/>
      <c r="AL353" s="71">
        <v>-2</v>
      </c>
      <c r="AM353" s="71">
        <f>IFERROR(VLOOKUP(A353,Platted[],2,FALSE),"")</f>
        <v>511</v>
      </c>
      <c r="AN353" s="52"/>
      <c r="AO353" s="52"/>
      <c r="AP353" s="52"/>
      <c r="AQ353" s="52" t="str">
        <f>IFERROR(VLOOKUP(A353,MapGrantsTbl[], 5, FALSE),"")</f>
        <v>1728</v>
      </c>
      <c r="AR353" s="52" t="str">
        <f>IF(L353=AQ353,"Y", IF(LEN(LEFT(AQ353,4))&lt;&gt;4,"","N"))</f>
        <v>N</v>
      </c>
      <c r="AS353" s="52" t="str">
        <f>IFERROR(VLOOKUP(A353,MapGrantsTbl[],3, FALSE),"")</f>
        <v>Surveyed 7/4/1728 by Henry Ridgely; Patented in Jun 1734 by Thomas Harrison for 62 acres repatented as Hebron; "on the south side of the Great falls of Patapsco River" adjoining Gardiners Mill and near a cave called Owings Cave</v>
      </c>
      <c r="AT353" s="52" t="str">
        <f>IF(AA353=AS353,"Y", IF(LEN(LEFT(AS353,4))&lt;&gt;4,"","N"))</f>
        <v>Y</v>
      </c>
      <c r="AU353" s="52" t="str">
        <f>IFERROR(VLOOKUP(A353,MapGrantsTbl[],5, FALSE),"")</f>
        <v>1728</v>
      </c>
      <c r="AV353" s="52" t="str">
        <f>IF(L353=AU353,"Y", IF(LEN(LEFT(AU353,4))&lt;&gt;4,"","N"))</f>
        <v>N</v>
      </c>
    </row>
    <row r="354" spans="1:48" ht="43.2" x14ac:dyDescent="0.55000000000000004">
      <c r="A354" s="120" t="s">
        <v>11113</v>
      </c>
      <c r="B354" s="119" t="str">
        <f>IFERROR(VLOOKUP(A354,MapGrantsTbl[Short Name], 1, FALSE),IFERROR(VLOOKUP(A354,MapGrantsTbl[Other Map Grant Name],1,FALSE),""))</f>
        <v>HARRYS LOT - RIDGELY</v>
      </c>
      <c r="C354" s="120" t="s">
        <v>11118</v>
      </c>
      <c r="D354" s="120" t="str">
        <f>IF(ISBLANK(C354),"",IFERROR(RIGHT(C354,LEN(C354)-FIND(",",C354)) &amp; " " &amp; LEFT(C354,1) &amp; LOWER(MID(C354,2, FIND(",",C354)-2)),""))</f>
        <v xml:space="preserve"> Charles Calvert</v>
      </c>
      <c r="E354" s="121" t="s">
        <v>11117</v>
      </c>
      <c r="F354" s="121" t="str">
        <f>RIGHT(E354,4)</f>
        <v>1732</v>
      </c>
      <c r="G354" s="121" t="str">
        <f>IF(ISBLANK(E354),"",F354&amp;"-"&amp;RIGHT("00" &amp; SUBSTITUTE(LEFT(E354,2),"/",""),2))</f>
        <v>1732-03</v>
      </c>
      <c r="H354" s="120" t="s">
        <v>4105</v>
      </c>
      <c r="I354" s="120" t="str">
        <f>IFERROR(RIGHT(H354,LEN(H354)-FIND(",",H354)) &amp; " " &amp; LEFT(H354,1) &amp; LOWER(MID(H354,2, FIND(",",H354)-2)),"")</f>
        <v xml:space="preserve"> Henry Ridgely</v>
      </c>
      <c r="J354" s="119" t="str">
        <f>H354</f>
        <v>RIDGELY, Henry</v>
      </c>
      <c r="K354" s="120" t="s">
        <v>3781</v>
      </c>
      <c r="L354" s="119" t="str">
        <f>RIGHT(K354,4)</f>
        <v>1734</v>
      </c>
      <c r="M354" s="145" t="str">
        <f>IF(ISBLANK(K354),"",L354&amp;"-"&amp;
IF(LEFT(K354,3)="Feb","02",
IF(LEFT(K354,3)="Mar","03",
IF(LEFT(K354,3)="Apr","04",
IF(LEFT(K354,3)="May","05",
IF(LEFT(K354,3)="Jun","06",
IF(LEFT(K354,3)="Jul","07",
IF(LEFT(K354,3)="Aug","08",
IF(LEFT(K354,3)="Sep","09",
IF(LEFT(K354,3)="Oct","10",
IF(LEFT(K354,3)="Nov","11",
IF(LEFT(K354,3)="Dec","12","01"))))))))))))</f>
        <v>1734-06</v>
      </c>
      <c r="N354" s="122" t="s">
        <v>3961</v>
      </c>
      <c r="O354" s="120" t="s">
        <v>3959</v>
      </c>
      <c r="P354" s="120" t="s">
        <v>3970</v>
      </c>
      <c r="Q354" s="120">
        <v>702</v>
      </c>
      <c r="R354" s="120" t="s">
        <v>11114</v>
      </c>
      <c r="S354" s="123"/>
      <c r="T354" s="122" t="s">
        <v>12375</v>
      </c>
      <c r="U354" s="123"/>
      <c r="V354" s="35" t="s">
        <v>11115</v>
      </c>
      <c r="W354" s="35" t="s">
        <v>11116</v>
      </c>
      <c r="X354" s="35"/>
      <c r="Y354" s="122" t="str">
        <f>IFERROR(LEFT(J354, FIND(",",J354)-1),"")</f>
        <v>RIDGELY</v>
      </c>
      <c r="Z354" s="122"/>
      <c r="AA354" s="122" t="str">
        <f>IF(ISBLANK(E354),"","Surveyed "&amp;E354)  &amp; IF(ISBLANK(C354),"", " by " &amp;TRIM(D354)) &amp; IF(ISBLANK(E354),"","; ") &amp; IF(ISBLANK(K354),"","Patented in " &amp; K354)  &amp; IF(ISBLANK(H354),"", " by " &amp; TRIM(I354)) &amp; IF(ISBLANK(Q354),"",IF(Q354=0,""," for " &amp; Q354 &amp; " acres")) &amp; IF(ISBLANK(S354),""," repatented as " &amp; S354) &amp; IF(ISBLANK(R354),"", "; " &amp; R354) &amp; IF(ISBLANK(X354),"", ".  " &amp; X354&amp;".")</f>
        <v>Surveyed 3/15/1732 by Charles Calvert; Patented in Jun 1734 by Henry Ridgely for 702 acres; Resurvey of Ridgelys Forrest and Ridgelys Addition</v>
      </c>
      <c r="AB354" s="122" t="str">
        <f>IF(IFERROR(FIND("-",A354),0)=0,SUBSTITUTE(A354,"'",""),SUBSTITUTE(LEFT(A354,FIND("-",A354)-2),"'",""))</f>
        <v>HARRYS LOT</v>
      </c>
      <c r="AC354" s="122" t="str">
        <f>SUBSTITUTE(A354,"'","")</f>
        <v>HARRYS LOT - Ridgely</v>
      </c>
      <c r="AD354" s="122" t="str">
        <f>IFERROR(VLOOKUP(A354,MapGrantsTbl[], 5, FALSE),"")</f>
        <v/>
      </c>
      <c r="AE354" s="122" t="str">
        <f>IF(L354=AD354,"Y", IF(LEFT(AD354,1)&lt;&gt;"1","","N"))</f>
        <v/>
      </c>
      <c r="AF354" s="122" t="str">
        <f>IFERROR(VLOOKUP(A354,MapGrantsTbl[], 3, FALSE),"")</f>
        <v/>
      </c>
      <c r="AG354" s="122" t="str">
        <f>IF(AA354=AF354,"Y", IF(LEN(LEFT(AF354,4))&lt;&gt;4,"","N"))</f>
        <v/>
      </c>
      <c r="AH354" s="122" t="s">
        <v>90</v>
      </c>
      <c r="AI354" s="122"/>
      <c r="AJ354" s="122"/>
      <c r="AK354" s="122"/>
      <c r="AL354" s="122"/>
      <c r="AM354" s="122">
        <f>IFERROR(VLOOKUP(A354,Platted[],2,FALSE),"")</f>
        <v>89</v>
      </c>
      <c r="AN354" s="122"/>
      <c r="AO354" s="122"/>
      <c r="AP354" s="122"/>
      <c r="AQ354" s="122" t="str">
        <f>IFERROR(VLOOKUP(A354,MapGrantsTbl[], 5, FALSE),"")</f>
        <v/>
      </c>
      <c r="AR354" s="122" t="str">
        <f>IF(L354=AQ354,"Y", IF(LEN(LEFT(AQ354,4))&lt;&gt;4,"","N"))</f>
        <v/>
      </c>
      <c r="AS354" s="52" t="str">
        <f>IFERROR(VLOOKUP(A354,MapGrantsTbl[],3, FALSE),"")</f>
        <v/>
      </c>
      <c r="AT354" s="52" t="str">
        <f>IF(AA354=AS354,"Y", IF(LEN(LEFT(AS354,4))&lt;&gt;4,"","N"))</f>
        <v/>
      </c>
      <c r="AU354" s="52" t="str">
        <f>IFERROR(VLOOKUP(A354,MapGrantsTbl[],5, FALSE),"")</f>
        <v/>
      </c>
      <c r="AV354" s="52" t="str">
        <f>IF(L354=AU354,"Y", IF(LEN(LEFT(AU354,4))&lt;&gt;4,"","N"))</f>
        <v/>
      </c>
    </row>
    <row r="355" spans="1:48" ht="86.4" x14ac:dyDescent="0.55000000000000004">
      <c r="A355" s="8" t="s">
        <v>11205</v>
      </c>
      <c r="B355" s="10" t="str">
        <f>IFERROR(VLOOKUP(A355,MapGrantsTbl[Short Name], 1, FALSE),IFERROR(VLOOKUP(A355,MapGrantsTbl[Other Map Grant Name],1,FALSE),""))</f>
        <v>HARRYS LOT - WARFIELD</v>
      </c>
      <c r="C355" s="10" t="s">
        <v>4926</v>
      </c>
      <c r="D355" s="10" t="str">
        <f>IF(ISBLANK(C355),"",IFERROR(RIGHT(C355,LEN(C355)-FIND(",",C355)) &amp; " " &amp; LEFT(C355,1) &amp; LOWER(MID(C355,2, FIND(",",C355)-2)),""))</f>
        <v xml:space="preserve"> Joshua Griffith</v>
      </c>
      <c r="E355" s="85" t="s">
        <v>4707</v>
      </c>
      <c r="F355" s="86" t="str">
        <f>RIGHT(E355,4)</f>
        <v>1762</v>
      </c>
      <c r="G355" s="86" t="str">
        <f>IF(ISBLANK(E355),"",F355&amp;"-"&amp;RIGHT("00" &amp; SUBSTITUTE(LEFT(E355,2),"/",""),2))</f>
        <v>1762-04</v>
      </c>
      <c r="H355" s="10" t="s">
        <v>3692</v>
      </c>
      <c r="I355" s="10" t="str">
        <f>IFERROR(RIGHT(H355,LEN(H355)-FIND(",",H355)) &amp; " " &amp; LEFT(H355,1) &amp; LOWER(MID(H355,2, FIND(",",H355)-2)),"")</f>
        <v xml:space="preserve"> John  Warfield</v>
      </c>
      <c r="J355" s="10" t="str">
        <f>H355</f>
        <v xml:space="preserve">WARFIELD, John </v>
      </c>
      <c r="K355" s="10" t="s">
        <v>4741</v>
      </c>
      <c r="L355" s="15" t="str">
        <f>RIGHT(K355,4)</f>
        <v>1762</v>
      </c>
      <c r="M355" s="147" t="str">
        <f>IF(ISBLANK(K355),"",L355&amp;"-"&amp;
IF(LEFT(K355,3)="Feb","02",
IF(LEFT(K355,3)="Mar","03",
IF(LEFT(K355,3)="Apr","04",
IF(LEFT(K355,3)="May","05",
IF(LEFT(K355,3)="Jun","06",
IF(LEFT(K355,3)="Jul","07",
IF(LEFT(K355,3)="Aug","08",
IF(LEFT(K355,3)="Sep","09",
IF(LEFT(K355,3)="Oct","10",
IF(LEFT(K355,3)="Nov","11",
IF(LEFT(K355,3)="Dec","12","01"))))))))))))</f>
        <v>1762-04</v>
      </c>
      <c r="N355" s="34" t="s">
        <v>3961</v>
      </c>
      <c r="O355" s="10" t="s">
        <v>3959</v>
      </c>
      <c r="P355" s="8" t="s">
        <v>136</v>
      </c>
      <c r="Q355" s="8">
        <v>99</v>
      </c>
      <c r="R355" s="8" t="s">
        <v>7105</v>
      </c>
      <c r="S355" s="34" t="s">
        <v>7261</v>
      </c>
      <c r="T355" s="26" t="str">
        <f>V355</f>
        <v>Harrys Lot - Warfield</v>
      </c>
      <c r="U355" s="26"/>
      <c r="V355" s="35" t="s">
        <v>11112</v>
      </c>
      <c r="W355" s="35" t="s">
        <v>11111</v>
      </c>
      <c r="X355" s="34"/>
      <c r="Y355" s="25" t="str">
        <f>IFERROR(LEFT(J355, FIND(",",J355)-1),"")</f>
        <v>WARFIELD</v>
      </c>
      <c r="Z355" s="25" t="s">
        <v>4453</v>
      </c>
      <c r="AA355" s="24" t="str">
        <f>IF(ISBLANK(E355),"","Surveyed "&amp;E355)  &amp; IF(ISBLANK(C355),"", " by " &amp;TRIM(D355)) &amp; IF(ISBLANK(E355),"","; ") &amp; IF(ISBLANK(K355),"","Patented in " &amp; K355)  &amp; IF(ISBLANK(H355),"", " by " &amp; TRIM(I355)) &amp; IF(ISBLANK(Q355),"",IF(Q355=0,""," for " &amp; Q355 &amp; " acres")) &amp; IF(ISBLANK(S355),""," repatented as " &amp; S355) &amp; IF(ISBLANK(R355),"", "; " &amp; R355) &amp; IF(ISBLANK(X355),"", ".  " &amp; X355&amp;".")</f>
        <v>Surveyed 4/9/1762 by Joshua Griffith; Patented in Apr 1762 by John Warfield for 99 acres repatented as Resurvey On Harry's Lott; "near the head of a small draft that descends into Snowdens River", resurvey starts "at the end of the twenty third course of a tract of land called Fredericksborough it being abounder of said land"</v>
      </c>
      <c r="AB355" s="52" t="str">
        <f>IF(IFERROR(FIND("-",A355),0)=0,SUBSTITUTE(A355,"'",""),SUBSTITUTE(LEFT(A355,FIND("-",A355)-2),"'",""))</f>
        <v>HARRYS LOT</v>
      </c>
      <c r="AC355" s="55" t="str">
        <f>SUBSTITUTE(A355,"'","")</f>
        <v>HARRYS LOT - Warfield</v>
      </c>
      <c r="AD355" s="52" t="str">
        <f>IFERROR(VLOOKUP(A355,MapGrantsTbl[], 5, FALSE),"")</f>
        <v>1762</v>
      </c>
      <c r="AE355" s="52" t="str">
        <f>IF(L355=AD355,"Y", IF(LEFT(AD355,1)&lt;&gt;"1","","N"))</f>
        <v>Y</v>
      </c>
      <c r="AF355" s="52" t="str">
        <f>IFERROR(VLOOKUP(A355,MapGrantsTbl[], 3, FALSE),"")</f>
        <v>Surveyed 4/9/1762 by Joshua Griffith; Patented in Apr 1762 by John Warfield for 99 acres repatented as Resurvey On Harry's Lott; "near the head of a small draft that descends into Snowdens River", resurvey starts "at the end of the twenty third course of a tract of land called Fredericksborough it being abounder of said land"</v>
      </c>
      <c r="AG355" s="52" t="str">
        <f>IF(AA355=AF355,"Y", IF(LEN(LEFT(AF355,4))&lt;&gt;4,"","N"))</f>
        <v>Y</v>
      </c>
      <c r="AH355" s="52" t="s">
        <v>51</v>
      </c>
      <c r="AI355" s="52"/>
      <c r="AJ355" s="71"/>
      <c r="AK355" s="71"/>
      <c r="AL355" s="71"/>
      <c r="AM355" s="71">
        <f>IFERROR(VLOOKUP(A355,Platted[],2,FALSE),"")</f>
        <v>422</v>
      </c>
      <c r="AN355" s="52"/>
      <c r="AO355" s="52"/>
      <c r="AP355" s="52"/>
      <c r="AQ355" s="52" t="str">
        <f>IFERROR(VLOOKUP(A355,MapGrantsTbl[], 5, FALSE),"")</f>
        <v>1762</v>
      </c>
      <c r="AR355" s="52" t="str">
        <f>IF(L355=AQ355,"Y", IF(LEN(LEFT(AQ355,4))&lt;&gt;4,"","N"))</f>
        <v>Y</v>
      </c>
      <c r="AS355" s="52" t="str">
        <f>IFERROR(VLOOKUP(A355,MapGrantsTbl[],3, FALSE),"")</f>
        <v>Surveyed 4/9/1762 by Joshua Griffith; Patented in Apr 1762 by John Warfield for 99 acres repatented as Resurvey On Harry's Lott; "near the head of a small draft that descends into Snowdens River", resurvey starts "at the end of the twenty third course of a tract of land called Fredericksborough it being abounder of said land"</v>
      </c>
      <c r="AT355" s="52" t="str">
        <f>IF(AA355=AS355,"Y", IF(LEN(LEFT(AS355,4))&lt;&gt;4,"","N"))</f>
        <v>Y</v>
      </c>
      <c r="AU355" s="52" t="str">
        <f>IFERROR(VLOOKUP(A355,MapGrantsTbl[],5, FALSE),"")</f>
        <v>1762</v>
      </c>
      <c r="AV355" s="52" t="str">
        <f>IF(L355=AU355,"Y", IF(LEN(LEFT(AU355,4))&lt;&gt;4,"","N"))</f>
        <v>Y</v>
      </c>
    </row>
    <row r="356" spans="1:48" ht="72" x14ac:dyDescent="0.55000000000000004">
      <c r="A356" s="43" t="s">
        <v>8587</v>
      </c>
      <c r="B356" s="10" t="str">
        <f>IFERROR(VLOOKUP(A356,MapGrantsTbl[Short Name], 1, FALSE),IFERROR(VLOOKUP(A356,MapGrantsTbl[Other Map Grant Name],1,FALSE),""))</f>
        <v>HATHERLYS CONTRIVANCE</v>
      </c>
      <c r="C356" s="8" t="s">
        <v>4919</v>
      </c>
      <c r="D356" s="8" t="str">
        <f>IF(ISBLANK(C356),"",IFERROR(RIGHT(C356,LEN(C356)-FIND(",",C356)) &amp; " " &amp; LEFT(C356,1) &amp; LOWER(MID(C356,2, FIND(",",C356)-2)),""))</f>
        <v xml:space="preserve"> Richard Shipley</v>
      </c>
      <c r="E356" s="85" t="s">
        <v>9835</v>
      </c>
      <c r="F356" s="85" t="str">
        <f>RIGHT(E356,4)</f>
        <v>1748</v>
      </c>
      <c r="G356" s="85" t="str">
        <f>IF(ISBLANK(E356),"",F356&amp;"-"&amp;RIGHT("00" &amp; SUBSTITUTE(LEFT(E356,2),"/",""),2))</f>
        <v>1748-02</v>
      </c>
      <c r="H356" s="10" t="s">
        <v>3627</v>
      </c>
      <c r="I356" s="10" t="str">
        <f>IFERROR(RIGHT(H356,LEN(H356)-FIND(",",H356)) &amp; " " &amp; LEFT(H356,1) &amp; LOWER(MID(H356,2, FIND(",",H356)-2)),"")</f>
        <v xml:space="preserve"> John  Hatherly</v>
      </c>
      <c r="J356" s="10" t="str">
        <f>H356</f>
        <v xml:space="preserve">HATHERLY, John </v>
      </c>
      <c r="K356" s="10" t="s">
        <v>5004</v>
      </c>
      <c r="L356" s="15" t="str">
        <f>RIGHT(K356,4)</f>
        <v>1750</v>
      </c>
      <c r="M356" s="147" t="str">
        <f>IF(ISBLANK(K356),"",L356&amp;"-"&amp;
IF(LEFT(K356,3)="Feb","02",
IF(LEFT(K356,3)="Mar","03",
IF(LEFT(K356,3)="Apr","04",
IF(LEFT(K356,3)="May","05",
IF(LEFT(K356,3)="Jun","06",
IF(LEFT(K356,3)="Jul","07",
IF(LEFT(K356,3)="Aug","08",
IF(LEFT(K356,3)="Sep","09",
IF(LEFT(K356,3)="Oct","10",
IF(LEFT(K356,3)="Nov","11",
IF(LEFT(K356,3)="Dec","12","01"))))))))))))</f>
        <v>1750-08</v>
      </c>
      <c r="N356" s="34" t="s">
        <v>3961</v>
      </c>
      <c r="O356" s="10" t="s">
        <v>3959</v>
      </c>
      <c r="P356" s="8" t="s">
        <v>3970</v>
      </c>
      <c r="Q356" s="8">
        <v>250</v>
      </c>
      <c r="R356" s="10" t="s">
        <v>5010</v>
      </c>
      <c r="S356" s="26"/>
      <c r="T356" s="34" t="s">
        <v>8850</v>
      </c>
      <c r="U356" s="26"/>
      <c r="V356" s="35" t="s">
        <v>7960</v>
      </c>
      <c r="W356" s="35" t="s">
        <v>9836</v>
      </c>
      <c r="X356" s="34"/>
      <c r="Y356" s="18" t="str">
        <f>IFERROR(LEFT(J356, FIND(",",J356)-1),"")</f>
        <v>HATHERLY</v>
      </c>
      <c r="Z356" s="24" t="s">
        <v>2585</v>
      </c>
      <c r="AA356" s="24" t="str">
        <f>IF(ISBLANK(E356),"","Surveyed "&amp;E356)  &amp; IF(ISBLANK(C356),"", " by " &amp;TRIM(D356)) &amp; IF(ISBLANK(E356),"","; ") &amp; IF(ISBLANK(K356),"","Patented in " &amp; K356)  &amp; IF(ISBLANK(H356),"", " by " &amp; TRIM(I356)) &amp; IF(ISBLANK(Q356),"",IF(Q356=0,""," for " &amp; Q356 &amp; " acres")) &amp; IF(ISBLANK(S356),""," repatented as " &amp; S356) &amp; IF(ISBLANK(R356),"", "; " &amp; R356) &amp; IF(ISBLANK(X356),"", ".  " &amp; X356&amp;".")</f>
        <v>Surveyed 2/1/1748 by Richard Shipley; Patented in Aug 1750 by John Hatherly for 250 acres; Resurvey of Hatherly's Forrest and Addition to Hatherly's Forrest "on the south side of the main falls of Patapsco River and on the branches of Patuxent River"</v>
      </c>
      <c r="AB356" s="52" t="str">
        <f>IF(IFERROR(FIND("-",A356),0)=0,SUBSTITUTE(A356,"'",""),SUBSTITUTE(LEFT(A356,FIND("-",A356)-2),"'",""))</f>
        <v>HATHERLYS CONTRIVANCE</v>
      </c>
      <c r="AC356" s="55" t="str">
        <f>SUBSTITUTE(A356,"'","")</f>
        <v>HATHERLYS CONTRIVANCE</v>
      </c>
      <c r="AD356" s="52" t="str">
        <f>IFERROR(VLOOKUP(A356,MapGrantsTbl[], 5, FALSE),"")</f>
        <v>1748</v>
      </c>
      <c r="AE356" s="52" t="str">
        <f>IF(L356=AD356,"Y", IF(LEFT(AD356,1)&lt;&gt;"1","","N"))</f>
        <v>N</v>
      </c>
      <c r="AF356" s="52" t="str">
        <f>IFERROR(VLOOKUP(A356,MapGrantsTbl[], 3, FALSE),"")</f>
        <v>Surveyed 2/1/1748 by Richard Shipley; Patented in Aug 1750 by John Hatherly for 250 acres; Resurvey of Hatherly's Forrest and Addition to Hatherly's Forrest "on the south side of the main falls of Patapsco River and on the branches of Patuxent River"</v>
      </c>
      <c r="AG356" s="52" t="str">
        <f>IF(AA356=AF356,"Y", IF(LEN(LEFT(AF356,4))&lt;&gt;4,"","N"))</f>
        <v>Y</v>
      </c>
      <c r="AH356" s="52" t="s">
        <v>11989</v>
      </c>
      <c r="AI356" s="52" t="s">
        <v>7845</v>
      </c>
      <c r="AJ356" s="52" t="s">
        <v>9837</v>
      </c>
      <c r="AK356" s="52"/>
      <c r="AL356" s="71">
        <v>-2</v>
      </c>
      <c r="AM356" s="71">
        <f>IFERROR(VLOOKUP(A356,Platted[],2,FALSE),"")</f>
        <v>257</v>
      </c>
      <c r="AN356" s="52"/>
      <c r="AO356" s="52"/>
      <c r="AP356" s="52"/>
      <c r="AQ356" s="52" t="str">
        <f>IFERROR(VLOOKUP(A356,MapGrantsTbl[], 5, FALSE),"")</f>
        <v>1748</v>
      </c>
      <c r="AR356" s="52" t="str">
        <f>IF(L356=AQ356,"Y", IF(LEN(LEFT(AQ356,4))&lt;&gt;4,"","N"))</f>
        <v>N</v>
      </c>
      <c r="AS356" s="52" t="str">
        <f>IFERROR(VLOOKUP(A356,MapGrantsTbl[],3, FALSE),"")</f>
        <v>Surveyed 2/1/1748 by Richard Shipley; Patented in Aug 1750 by John Hatherly for 250 acres; Resurvey of Hatherly's Forrest and Addition to Hatherly's Forrest "on the south side of the main falls of Patapsco River and on the branches of Patuxent River"</v>
      </c>
      <c r="AT356" s="52" t="str">
        <f>IF(AA356=AS356,"Y", IF(LEN(LEFT(AS356,4))&lt;&gt;4,"","N"))</f>
        <v>Y</v>
      </c>
      <c r="AU356" s="52" t="str">
        <f>IFERROR(VLOOKUP(A356,MapGrantsTbl[],5, FALSE),"")</f>
        <v>1748</v>
      </c>
      <c r="AV356" s="52" t="str">
        <f>IF(L356=AU356,"Y", IF(LEN(LEFT(AU356,4))&lt;&gt;4,"","N"))</f>
        <v>N</v>
      </c>
    </row>
    <row r="357" spans="1:48" ht="57.6" x14ac:dyDescent="0.55000000000000004">
      <c r="A357" s="43" t="s">
        <v>8588</v>
      </c>
      <c r="B357" s="10" t="str">
        <f>IFERROR(VLOOKUP(A357,MapGrantsTbl[Short Name], 1, FALSE),IFERROR(VLOOKUP(A357,MapGrantsTbl[Other Map Grant Name],1,FALSE),""))</f>
        <v>HATHERLYS FORREST</v>
      </c>
      <c r="C357" s="10" t="s">
        <v>4916</v>
      </c>
      <c r="D357" s="10" t="str">
        <f>IF(ISBLANK(C357),"",IFERROR(RIGHT(C357,LEN(C357)-FIND(",",C357)) &amp; " " &amp; LEFT(C357,1) &amp; LOWER(MID(C357,2, FIND(",",C357)-2)),""))</f>
        <v xml:space="preserve"> William Cromwell</v>
      </c>
      <c r="E357" s="85" t="s">
        <v>4704</v>
      </c>
      <c r="F357" s="85" t="str">
        <f>RIGHT(E357,4)</f>
        <v>1741</v>
      </c>
      <c r="G357" s="85" t="str">
        <f>IF(ISBLANK(E357),"",F357&amp;"-"&amp;RIGHT("00" &amp; SUBSTITUTE(LEFT(E357,2),"/",""),2))</f>
        <v>1741-08</v>
      </c>
      <c r="H357" s="10" t="s">
        <v>3627</v>
      </c>
      <c r="I357" s="10" t="str">
        <f>IFERROR(RIGHT(H357,LEN(H357)-FIND(",",H357)) &amp; " " &amp; LEFT(H357,1) &amp; LOWER(MID(H357,2, FIND(",",H357)-2)),"")</f>
        <v xml:space="preserve"> John  Hatherly</v>
      </c>
      <c r="J357" s="15" t="str">
        <f>H357</f>
        <v xml:space="preserve">HATHERLY, John </v>
      </c>
      <c r="K357" s="10" t="s">
        <v>5005</v>
      </c>
      <c r="L357" s="15" t="str">
        <f>RIGHT(K357,4)</f>
        <v>1742</v>
      </c>
      <c r="M357" s="147" t="str">
        <f>IF(ISBLANK(K357),"",L357&amp;"-"&amp;
IF(LEFT(K357,3)="Feb","02",
IF(LEFT(K357,3)="Mar","03",
IF(LEFT(K357,3)="Apr","04",
IF(LEFT(K357,3)="May","05",
IF(LEFT(K357,3)="Jun","06",
IF(LEFT(K357,3)="Jul","07",
IF(LEFT(K357,3)="Aug","08",
IF(LEFT(K357,3)="Sep","09",
IF(LEFT(K357,3)="Oct","10",
IF(LEFT(K357,3)="Nov","11",
IF(LEFT(K357,3)="Dec","12","01"))))))))))))</f>
        <v>1742-09</v>
      </c>
      <c r="N357" s="34" t="s">
        <v>3961</v>
      </c>
      <c r="O357" s="8" t="s">
        <v>3959</v>
      </c>
      <c r="P357" s="10" t="s">
        <v>136</v>
      </c>
      <c r="Q357" s="8">
        <v>100</v>
      </c>
      <c r="R357" s="10" t="s">
        <v>5008</v>
      </c>
      <c r="S357" s="26" t="s">
        <v>4226</v>
      </c>
      <c r="T357" s="26" t="str">
        <f>V357</f>
        <v>Hatherlys Forrest</v>
      </c>
      <c r="U357" s="26"/>
      <c r="V357" s="16" t="s">
        <v>8952</v>
      </c>
      <c r="W357" s="35" t="s">
        <v>9834</v>
      </c>
      <c r="X357" s="34"/>
      <c r="Y357" s="25" t="str">
        <f>IFERROR(LEFT(J357, FIND(",",J357)-1),"")</f>
        <v>HATHERLY</v>
      </c>
      <c r="Z357" s="25"/>
      <c r="AA357" s="24" t="str">
        <f>IF(ISBLANK(E357),"","Surveyed "&amp;E357)  &amp; IF(ISBLANK(C357),"", " by " &amp;TRIM(D357)) &amp; IF(ISBLANK(E357),"","; ") &amp; IF(ISBLANK(K357),"","Patented in " &amp; K357)  &amp; IF(ISBLANK(H357),"", " by " &amp; TRIM(I357)) &amp; IF(ISBLANK(Q357),"",IF(Q357=0,""," for " &amp; Q357 &amp; " acres")) &amp; IF(ISBLANK(S357),""," repatented as " &amp; S357) &amp; IF(ISBLANK(R357),"", "; " &amp; R357) &amp; IF(ISBLANK(X357),"", ".  " &amp; X357&amp;".")</f>
        <v>Surveyed 8/12/1741 by William Cromwell; Patented in Sep 1742 by John Hatherly for 100 acres repatented as Hatherly's Contrivance; "on the north side of Patuxent River"</v>
      </c>
      <c r="AB357" s="52" t="str">
        <f>IF(IFERROR(FIND("-",A357),0)=0,SUBSTITUTE(A357,"'",""),SUBSTITUTE(LEFT(A357,FIND("-",A357)-2),"'",""))</f>
        <v>HATHERLYS FORREST</v>
      </c>
      <c r="AC357" s="55" t="str">
        <f>SUBSTITUTE(A357,"'","")</f>
        <v>HATHERLYS FORREST</v>
      </c>
      <c r="AD357" s="52" t="str">
        <f>IFERROR(VLOOKUP(A357,MapGrantsTbl[], 5, FALSE),"")</f>
        <v>1741</v>
      </c>
      <c r="AE357" s="52" t="str">
        <f>IF(L357=AD357,"Y", IF(LEFT(AD357,1)&lt;&gt;"1","","N"))</f>
        <v>N</v>
      </c>
      <c r="AF357" s="52" t="str">
        <f>IFERROR(VLOOKUP(A357,MapGrantsTbl[], 3, FALSE),"")</f>
        <v>Surveyed 8/12/1741 by William Cromwell; Patented in Sep 1742 by John Hatherly for 100 acres repatented as Hatherly's Contrivance; "on the north side of Patuxent River"</v>
      </c>
      <c r="AG357" s="52" t="str">
        <f>IF(AA357=AF357,"Y", IF(LEN(LEFT(AF357,4))&lt;&gt;4,"","N"))</f>
        <v>Y</v>
      </c>
      <c r="AH357" s="52" t="s">
        <v>11989</v>
      </c>
      <c r="AI357" s="52" t="s">
        <v>7819</v>
      </c>
      <c r="AJ357" s="52" t="s">
        <v>7960</v>
      </c>
      <c r="AK357" s="52"/>
      <c r="AL357" s="71">
        <v>-1</v>
      </c>
      <c r="AM357" s="71">
        <f>IFERROR(VLOOKUP(A357,Platted[],2,FALSE),"")</f>
        <v>424</v>
      </c>
      <c r="AN357" s="52"/>
      <c r="AO357" s="52"/>
      <c r="AP357" s="52"/>
      <c r="AQ357" s="52" t="str">
        <f>IFERROR(VLOOKUP(A357,MapGrantsTbl[], 5, FALSE),"")</f>
        <v>1741</v>
      </c>
      <c r="AR357" s="52" t="str">
        <f>IF(L357=AQ357,"Y", IF(LEN(LEFT(AQ357,4))&lt;&gt;4,"","N"))</f>
        <v>N</v>
      </c>
      <c r="AS357" s="52" t="str">
        <f>IFERROR(VLOOKUP(A357,MapGrantsTbl[],3, FALSE),"")</f>
        <v>Surveyed 8/12/1741 by William Cromwell; Patented in Sep 1742 by John Hatherly for 100 acres repatented as Hatherly's Contrivance; "on the north side of Patuxent River"</v>
      </c>
      <c r="AT357" s="52" t="str">
        <f>IF(AA357=AS357,"Y", IF(LEN(LEFT(AS357,4))&lt;&gt;4,"","N"))</f>
        <v>Y</v>
      </c>
      <c r="AU357" s="52" t="str">
        <f>IFERROR(VLOOKUP(A357,MapGrantsTbl[],5, FALSE),"")</f>
        <v>1741</v>
      </c>
      <c r="AV357" s="52" t="str">
        <f>IF(L357=AU357,"Y", IF(LEN(LEFT(AU357,4))&lt;&gt;4,"","N"))</f>
        <v>N</v>
      </c>
    </row>
    <row r="358" spans="1:48" ht="100.8" x14ac:dyDescent="0.55000000000000004">
      <c r="A358" s="43" t="s">
        <v>8589</v>
      </c>
      <c r="B358" s="8" t="str">
        <f>IFERROR(VLOOKUP(A358,MapGrantsTbl[Short Name], 1, FALSE),IFERROR(VLOOKUP(A358,MapGrantsTbl[Other Map Grant Name],1,FALSE),""))</f>
        <v>HATHERLYS RESOLUTION</v>
      </c>
      <c r="C358" s="8" t="s">
        <v>4916</v>
      </c>
      <c r="D358" s="8" t="str">
        <f>IF(ISBLANK(C358),"",IFERROR(RIGHT(C358,LEN(C358)-FIND(",",C358)) &amp; " " &amp; LEFT(C358,1) &amp; LOWER(MID(C358,2, FIND(",",C358)-2)),""))</f>
        <v xml:space="preserve"> William Cromwell</v>
      </c>
      <c r="E358" s="85" t="s">
        <v>4670</v>
      </c>
      <c r="F358" s="85" t="str">
        <f>RIGHT(E358,4)</f>
        <v>1744</v>
      </c>
      <c r="G358" s="85" t="str">
        <f>IF(ISBLANK(E358),"",F358&amp;"-"&amp;RIGHT("00" &amp; SUBSTITUTE(LEFT(E358,2),"/",""),2))</f>
        <v>1744-04</v>
      </c>
      <c r="H358" s="8" t="s">
        <v>3627</v>
      </c>
      <c r="I358" s="8" t="str">
        <f>IFERROR(RIGHT(H358,LEN(H358)-FIND(",",H358)) &amp; " " &amp; LEFT(H358,1) &amp; LOWER(MID(H358,2, FIND(",",H358)-2)),"")</f>
        <v xml:space="preserve"> John  Hatherly</v>
      </c>
      <c r="J358" s="8" t="str">
        <f>H358</f>
        <v xml:space="preserve">HATHERLY, John </v>
      </c>
      <c r="K358" s="8" t="s">
        <v>5006</v>
      </c>
      <c r="L358" s="8" t="str">
        <f>RIGHT(K358,4)</f>
        <v>1744</v>
      </c>
      <c r="M358" s="146" t="str">
        <f>IF(ISBLANK(K358),"",L358&amp;"-"&amp;
IF(LEFT(K358,3)="Feb","02",
IF(LEFT(K358,3)="Mar","03",
IF(LEFT(K358,3)="Apr","04",
IF(LEFT(K358,3)="May","05",
IF(LEFT(K358,3)="Jun","06",
IF(LEFT(K358,3)="Jul","07",
IF(LEFT(K358,3)="Aug","08",
IF(LEFT(K358,3)="Sep","09",
IF(LEFT(K358,3)="Oct","10",
IF(LEFT(K358,3)="Nov","11",
IF(LEFT(K358,3)="Dec","12","01"))))))))))))</f>
        <v>1744-04</v>
      </c>
      <c r="N358" s="34" t="s">
        <v>3961</v>
      </c>
      <c r="O358" s="8" t="s">
        <v>3959</v>
      </c>
      <c r="P358" s="8" t="s">
        <v>136</v>
      </c>
      <c r="Q358" s="8">
        <v>50</v>
      </c>
      <c r="R358" s="8" t="s">
        <v>9831</v>
      </c>
      <c r="S358" s="34"/>
      <c r="T358" s="34" t="str">
        <f>V358</f>
        <v>Hatherlys Resolution</v>
      </c>
      <c r="U358" s="34"/>
      <c r="V358" s="35" t="s">
        <v>7964</v>
      </c>
      <c r="W358" s="35" t="s">
        <v>9824</v>
      </c>
      <c r="X358" s="34"/>
      <c r="Y358" s="18" t="str">
        <f>IFERROR(LEFT(J358, FIND(",",J358)-1),"")</f>
        <v>HATHERLY</v>
      </c>
      <c r="Z358" s="24" t="s">
        <v>4521</v>
      </c>
      <c r="AA358" s="24" t="str">
        <f>IF(ISBLANK(E358),"","Surveyed "&amp;E358)  &amp; IF(ISBLANK(C358),"", " by " &amp;TRIM(D358)) &amp; IF(ISBLANK(E358),"","; ") &amp; IF(ISBLANK(K358),"","Patented in " &amp; K358)  &amp; IF(ISBLANK(H358),"", " by " &amp; TRIM(I358)) &amp; IF(ISBLANK(Q358),"",IF(Q358=0,""," for " &amp; Q358 &amp; " acres")) &amp; IF(ISBLANK(S358),""," repatented as " &amp; S358) &amp; IF(ISBLANK(R358),"", "; " &amp; R358) &amp; IF(ISBLANK(X358),"", ".  " &amp; X358&amp;".")</f>
        <v>Surveyed 4/14/1744 by William Cromwell; Patented in Apr 1744 by John Hatherly for 50 acres; "on the south side of the main falls of Patapsco and on both sides the mane waggon road leading to Monocacy" beginning "at the end of the south by west line of Hopstants [Hopsons] Choice it being a tract of land of John Mackinze and on the east side of the main waggon road aforesaid"</v>
      </c>
      <c r="AB358" s="52" t="str">
        <f>IF(IFERROR(FIND("-",A358),0)=0,SUBSTITUTE(A358,"'",""),SUBSTITUTE(LEFT(A358,FIND("-",A358)-2),"'",""))</f>
        <v>HATHERLYS RESOLUTION</v>
      </c>
      <c r="AC358" s="55" t="str">
        <f>SUBSTITUTE(A358,"'","")</f>
        <v>HATHERLYS RESOLUTION</v>
      </c>
      <c r="AD358" s="52" t="str">
        <f>IFERROR(VLOOKUP(A358,MapGrantsTbl[], 5, FALSE),"")</f>
        <v>1744</v>
      </c>
      <c r="AE358" s="52" t="str">
        <f>IF(L358=AD358,"Y", IF(LEFT(AD358,1)&lt;&gt;"1","","N"))</f>
        <v>Y</v>
      </c>
      <c r="AF358" s="52" t="str">
        <f>IFERROR(VLOOKUP(A358,MapGrantsTbl[], 3, FALSE),"")</f>
        <v>Surveyed 4/14/1744 by William Cromwell; Patented in Apr 1744 by John Hatherly for 50 acres; "on the south side of the main falls of Patapsco and on both sides the mane waggon road leading to Monocacy" beginning "at the end of the south by west line of Hopstants [Hopsons] Choice it being a tract of land of John Mackinze and on the east side of the main waggon road aforesaid"</v>
      </c>
      <c r="AG358" s="52" t="str">
        <f>IF(AA358=AF358,"Y", IF(LEN(LEFT(AF358,4))&lt;&gt;4,"","N"))</f>
        <v>Y</v>
      </c>
      <c r="AH358" s="52" t="s">
        <v>11989</v>
      </c>
      <c r="AI358" s="52" t="s">
        <v>7845</v>
      </c>
      <c r="AJ358" s="52" t="s">
        <v>8956</v>
      </c>
      <c r="AK358" s="52"/>
      <c r="AL358" s="71">
        <v>0</v>
      </c>
      <c r="AM358" s="71">
        <f>IFERROR(VLOOKUP(A358,Platted[],2,FALSE),"")</f>
        <v>569</v>
      </c>
      <c r="AN358" s="52"/>
      <c r="AO358" s="52"/>
      <c r="AP358" s="52"/>
      <c r="AQ358" s="52" t="str">
        <f>IFERROR(VLOOKUP(A358,MapGrantsTbl[], 5, FALSE),"")</f>
        <v>1744</v>
      </c>
      <c r="AR358" s="52" t="str">
        <f>IF(L358=AQ358,"Y", IF(LEN(LEFT(AQ358,4))&lt;&gt;4,"","N"))</f>
        <v>Y</v>
      </c>
      <c r="AS358" s="52" t="str">
        <f>IFERROR(VLOOKUP(A358,MapGrantsTbl[],3, FALSE),"")</f>
        <v>Surveyed 4/14/1744 by William Cromwell; Patented in Apr 1744 by John Hatherly for 50 acres; "on the south side of the main falls of Patapsco and on both sides the mane waggon road leading to Monocacy" beginning "at the end of the south by west line of Hopstants [Hopsons] Choice it being a tract of land of John Mackinze and on the east side of the main waggon road aforesaid"</v>
      </c>
      <c r="AT358" s="52" t="str">
        <f>IF(AA358=AS358,"Y", IF(LEN(LEFT(AS358,4))&lt;&gt;4,"","N"))</f>
        <v>Y</v>
      </c>
      <c r="AU358" s="52" t="str">
        <f>IFERROR(VLOOKUP(A358,MapGrantsTbl[],5, FALSE),"")</f>
        <v>1744</v>
      </c>
      <c r="AV358" s="52" t="str">
        <f>IF(L358=AU358,"Y", IF(LEN(LEFT(AU358,4))&lt;&gt;4,"","N"))</f>
        <v>Y</v>
      </c>
    </row>
    <row r="359" spans="1:48" ht="43.2" x14ac:dyDescent="0.55000000000000004">
      <c r="A359" s="68" t="s">
        <v>9254</v>
      </c>
      <c r="B359" s="67" t="str">
        <f>IFERROR(VLOOKUP(A359,MapGrantsTbl[Short Name], 1, FALSE),IFERROR(VLOOKUP(A359,MapGrantsTbl[Other Map Grant Name],1,FALSE),""))</f>
        <v>HAY FIELD</v>
      </c>
      <c r="C359" s="8" t="s">
        <v>5903</v>
      </c>
      <c r="D359" s="8" t="str">
        <f>IF(ISBLANK(C359),"",IFERROR(RIGHT(C359,LEN(C359)-FIND(",",C359)) &amp; " " &amp; LEFT(C359,1) &amp; LOWER(MID(C359,2, FIND(",",C359)-2)),""))</f>
        <v xml:space="preserve"> John Duvall</v>
      </c>
      <c r="E359" s="85" t="s">
        <v>10065</v>
      </c>
      <c r="F359" s="85" t="str">
        <f>RIGHT(E359,4)</f>
        <v>1821</v>
      </c>
      <c r="G359" s="85" t="str">
        <f>IF(ISBLANK(E359),"",F359&amp;"-"&amp;RIGHT("00" &amp; SUBSTITUTE(LEFT(E359,2),"/",""),2))</f>
        <v>1821-04</v>
      </c>
      <c r="H359" s="68" t="s">
        <v>9256</v>
      </c>
      <c r="I359" s="68" t="str">
        <f>IFERROR(RIGHT(H359,LEN(H359)-FIND(",",H359)) &amp; " " &amp; LEFT(H359,1) &amp; LOWER(MID(H359,2, FIND(",",H359)-2)),"")</f>
        <v xml:space="preserve"> Samuel Ridgely</v>
      </c>
      <c r="J359" s="67" t="str">
        <f>H359</f>
        <v>RIDGELY, Samuel</v>
      </c>
      <c r="K359" s="68" t="s">
        <v>9255</v>
      </c>
      <c r="L359" s="67" t="str">
        <f>RIGHT(K359,4)</f>
        <v>1825</v>
      </c>
      <c r="M359" s="148" t="str">
        <f>IF(ISBLANK(K359),"",L359&amp;"-"&amp;
IF(LEFT(K359,3)="Feb","02",
IF(LEFT(K359,3)="Mar","03",
IF(LEFT(K359,3)="Apr","04",
IF(LEFT(K359,3)="May","05",
IF(LEFT(K359,3)="Jun","06",
IF(LEFT(K359,3)="Jul","07",
IF(LEFT(K359,3)="Aug","08",
IF(LEFT(K359,3)="Sep","09",
IF(LEFT(K359,3)="Oct","10",
IF(LEFT(K359,3)="Nov","11",
IF(LEFT(K359,3)="Dec","12","01"))))))))))))</f>
        <v>1825-08</v>
      </c>
      <c r="N359" s="34" t="s">
        <v>3961</v>
      </c>
      <c r="O359" s="68" t="s">
        <v>3959</v>
      </c>
      <c r="P359" s="68" t="s">
        <v>3970</v>
      </c>
      <c r="Q359" s="68">
        <v>602</v>
      </c>
      <c r="R359" s="68" t="s">
        <v>9257</v>
      </c>
      <c r="S359" s="69"/>
      <c r="T359" s="70" t="s">
        <v>9258</v>
      </c>
      <c r="U359" s="69"/>
      <c r="V359" s="35" t="s">
        <v>9180</v>
      </c>
      <c r="W359" s="35" t="s">
        <v>9641</v>
      </c>
      <c r="X359" s="34"/>
      <c r="Y359" s="70" t="str">
        <f>IFERROR(LEFT(J359, FIND(",",J359)-1),"")</f>
        <v>RIDGELY</v>
      </c>
      <c r="Z359" s="70"/>
      <c r="AA359" s="70" t="str">
        <f>IF(ISBLANK(E359),"","Surveyed "&amp;E359)  &amp; IF(ISBLANK(C359),"", " by " &amp;TRIM(D359)) &amp; IF(ISBLANK(E359),"","; ") &amp; IF(ISBLANK(K359),"","Patented in " &amp; K359)  &amp; IF(ISBLANK(H359),"", " by " &amp; TRIM(I359)) &amp; IF(ISBLANK(Q359),"",IF(Q359=0,""," for " &amp; Q359 &amp; " acres")) &amp; IF(ISBLANK(S359),""," repatented as " &amp; S359) &amp; IF(ISBLANK(R359),"", "; " &amp; R359) &amp; IF(ISBLANK(X359),"", ".  " &amp; X359&amp;".")</f>
        <v>Surveyed 4/14/1821 by John Duvall; Patented in Aug 1825 by Samuel Ridgely for 602 acres; Resurvey of Turkey Point, Howards Resolution, North Hills, and Second Discovery</v>
      </c>
      <c r="AB359" s="70" t="str">
        <f>IF(IFERROR(FIND("-",A359),0)=0,SUBSTITUTE(A359,"'",""),SUBSTITUTE(LEFT(A359,FIND("-",A359)-2),"'",""))</f>
        <v>HAY FIELD</v>
      </c>
      <c r="AC359" s="70" t="str">
        <f>SUBSTITUTE(A359,"'","")</f>
        <v>HAY FIELD</v>
      </c>
      <c r="AD359" s="70" t="str">
        <f>IFERROR(VLOOKUP(A359,MapGrantsTbl[], 5, FALSE),"")</f>
        <v>1821</v>
      </c>
      <c r="AE359" s="70" t="str">
        <f>IF(L359=AD359,"Y", IF(LEFT(AD359,1)&lt;&gt;"1","","N"))</f>
        <v>N</v>
      </c>
      <c r="AF359" s="70" t="str">
        <f>IFERROR(VLOOKUP(A359,MapGrantsTbl[], 3, FALSE),"")</f>
        <v>Surveyed 4/14/1821 by John Duvall; Patented in Aug 1825 by Samuel Ridgely for 602 acres; Resurvey of Turkey Point, Howards Resolution, North Hills, and Second Discovery</v>
      </c>
      <c r="AG359" s="70" t="str">
        <f>IF(AA359=AF359,"Y", IF(LEN(LEFT(AF359,4))&lt;&gt;4,"","N"))</f>
        <v>Y</v>
      </c>
      <c r="AH359" s="33" t="s">
        <v>234</v>
      </c>
      <c r="AI359" s="70"/>
      <c r="AJ359" s="70"/>
      <c r="AK359" s="70"/>
      <c r="AL359" s="70">
        <v>0</v>
      </c>
      <c r="AM359" s="70">
        <f>IFERROR(VLOOKUP(A359,Platted[],2,FALSE),"")</f>
        <v>123</v>
      </c>
      <c r="AN359" s="52"/>
      <c r="AO359" s="52"/>
      <c r="AP359" s="52"/>
      <c r="AQ359" s="52" t="str">
        <f>IFERROR(VLOOKUP(A359,MapGrantsTbl[], 5, FALSE),"")</f>
        <v>1821</v>
      </c>
      <c r="AR359" s="52" t="str">
        <f>IF(L359=AQ359,"Y", IF(LEN(LEFT(AQ359,4))&lt;&gt;4,"","N"))</f>
        <v>N</v>
      </c>
      <c r="AS359" s="52" t="str">
        <f>IFERROR(VLOOKUP(A359,MapGrantsTbl[],3, FALSE),"")</f>
        <v>Surveyed 4/14/1821 by John Duvall; Patented in Aug 1825 by Samuel Ridgely for 602 acres; Resurvey of Turkey Point, Howards Resolution, North Hills, and Second Discovery</v>
      </c>
      <c r="AT359" s="52" t="str">
        <f>IF(AA359=AS359,"Y", IF(LEN(LEFT(AS359,4))&lt;&gt;4,"","N"))</f>
        <v>Y</v>
      </c>
      <c r="AU359" s="52" t="str">
        <f>IFERROR(VLOOKUP(A359,MapGrantsTbl[],5, FALSE),"")</f>
        <v>1821</v>
      </c>
      <c r="AV359" s="52" t="str">
        <f>IF(L359=AU359,"Y", IF(LEN(LEFT(AU359,4))&lt;&gt;4,"","N"))</f>
        <v>N</v>
      </c>
    </row>
    <row r="360" spans="1:48" ht="57.6" x14ac:dyDescent="0.55000000000000004">
      <c r="A360" s="43" t="s">
        <v>6434</v>
      </c>
      <c r="B360" s="42" t="str">
        <f>IFERROR(VLOOKUP(A360,MapGrantsTbl[Short Name], 1, FALSE),IFERROR(VLOOKUP(A360,MapGrantsTbl[Other Map Grant Name],1,FALSE),""))</f>
        <v/>
      </c>
      <c r="C360" s="43" t="s">
        <v>6435</v>
      </c>
      <c r="D360" s="43" t="str">
        <f>IF(ISBLANK(C360),"",IFERROR(RIGHT(C360,LEN(C360)-FIND(",",C360)) &amp; " " &amp; LEFT(C360,1) &amp; LOWER(MID(C360,2, FIND(",",C360)-2)),""))</f>
        <v xml:space="preserve"> John O'donnell</v>
      </c>
      <c r="E360" s="85" t="s">
        <v>11213</v>
      </c>
      <c r="F360" s="80" t="str">
        <f>RIGHT(E360,4)</f>
        <v>1826</v>
      </c>
      <c r="G360" s="80" t="str">
        <f>IF(ISBLANK(E360),"",F360&amp;"-"&amp;RIGHT("00" &amp; SUBSTITUTE(LEFT(E360,2),"/",""),2))</f>
        <v>1826-03</v>
      </c>
      <c r="H360" s="43" t="s">
        <v>6435</v>
      </c>
      <c r="I360" s="43" t="str">
        <f>IFERROR(RIGHT(H360,LEN(H360)-FIND(",",H360)) &amp; " " &amp; LEFT(H360,1) &amp; LOWER(MID(H360,2, FIND(",",H360)-2)),"")</f>
        <v xml:space="preserve"> John O'donnell</v>
      </c>
      <c r="J360" s="42" t="str">
        <f>H360</f>
        <v>O'DONNELL, John</v>
      </c>
      <c r="K360" s="43" t="s">
        <v>6436</v>
      </c>
      <c r="L360" s="42" t="str">
        <f>RIGHT(K360,4)</f>
        <v>1828</v>
      </c>
      <c r="M360" s="143" t="str">
        <f>IF(ISBLANK(K360),"",L360&amp;"-"&amp;
IF(LEFT(K360,3)="Feb","02",
IF(LEFT(K360,3)="Mar","03",
IF(LEFT(K360,3)="Apr","04",
IF(LEFT(K360,3)="May","05",
IF(LEFT(K360,3)="Jun","06",
IF(LEFT(K360,3)="Jul","07",
IF(LEFT(K360,3)="Aug","08",
IF(LEFT(K360,3)="Sep","09",
IF(LEFT(K360,3)="Oct","10",
IF(LEFT(K360,3)="Nov","11",
IF(LEFT(K360,3)="Dec","12","01"))))))))))))</f>
        <v>1828-08</v>
      </c>
      <c r="N360" s="44" t="s">
        <v>3961</v>
      </c>
      <c r="O360" s="43" t="s">
        <v>3959</v>
      </c>
      <c r="P360" s="43" t="s">
        <v>3970</v>
      </c>
      <c r="Q360" s="43">
        <v>1305</v>
      </c>
      <c r="R360" s="43" t="s">
        <v>6439</v>
      </c>
      <c r="S360" s="44"/>
      <c r="T360" s="45" t="s">
        <v>8851</v>
      </c>
      <c r="U360" s="44"/>
      <c r="V360" s="35" t="s">
        <v>11211</v>
      </c>
      <c r="W360" s="35" t="s">
        <v>11212</v>
      </c>
      <c r="X360" s="34"/>
      <c r="Y360" s="45" t="str">
        <f>IFERROR(LEFT(J360, FIND(",",J360)-1),"")</f>
        <v>O'DONNELL</v>
      </c>
      <c r="Z360" s="45"/>
      <c r="AA360" s="45" t="str">
        <f>IF(ISBLANK(E360),"","Surveyed "&amp;E360)  &amp; IF(ISBLANK(C360),"", " by " &amp;TRIM(D360)) &amp; IF(ISBLANK(E360),"","; ") &amp; IF(ISBLANK(K360),"","Patented in " &amp; K360)  &amp; IF(ISBLANK(H360),"", " by " &amp; TRIM(I360)) &amp; IF(ISBLANK(Q360),"",IF(Q360=0,""," for " &amp; Q360 &amp; " acres")) &amp; IF(ISBLANK(S360),""," repatented as " &amp; S360) &amp; IF(ISBLANK(R360),"", "; " &amp; R360) &amp; IF(ISBLANK(X360),"", ".  " &amp; X360&amp;".")</f>
        <v>Surveyed 3/14/1826 by John O'donnell; Patented in Aug 1828 by John O'donnell for 1305 acres; Resurvey of parts of Altogether, Worthington's Range, Brown's Chance &amp; Dorsey's Friendship, Good Range, Dorsey's Addition</v>
      </c>
      <c r="AB360" s="45" t="str">
        <f>IF(IFERROR(FIND("-",A360),0)=0,SUBSTITUTE(A360,"'",""),SUBSTITUTE(LEFT(A360,FIND("-",A360)-2),"'",""))</f>
        <v>HAY LAND FARM</v>
      </c>
      <c r="AC360" s="55" t="str">
        <f>SUBSTITUTE(A360,"'","")</f>
        <v>HAY LAND FARM</v>
      </c>
      <c r="AD360" s="33" t="str">
        <f>IFERROR(VLOOKUP(A360,MapGrantsTbl[], 5, FALSE),"")</f>
        <v/>
      </c>
      <c r="AE360" s="52" t="str">
        <f>IF(L360=AD360,"Y", IF(LEFT(AD360,1)&lt;&gt;"1","","N"))</f>
        <v/>
      </c>
      <c r="AF360" s="33" t="str">
        <f>IFERROR(VLOOKUP(A360,MapGrantsTbl[], 3, FALSE),"")</f>
        <v/>
      </c>
      <c r="AG360" s="52" t="str">
        <f>IF(AA360=AF360,"Y", IF(LEN(LEFT(AF360,4))&lt;&gt;4,"","N"))</f>
        <v/>
      </c>
      <c r="AH360" s="52" t="s">
        <v>36</v>
      </c>
      <c r="AI360" s="52"/>
      <c r="AJ360" s="71"/>
      <c r="AK360" s="71"/>
      <c r="AL360" s="71"/>
      <c r="AM360" s="71" t="str">
        <f>IFERROR(VLOOKUP(A360,Platted[],2,FALSE),"")</f>
        <v/>
      </c>
      <c r="AN360" s="52"/>
      <c r="AO360" s="52"/>
      <c r="AP360" s="52"/>
      <c r="AQ360" s="52" t="str">
        <f>IFERROR(VLOOKUP(A360,MapGrantsTbl[], 5, FALSE),"")</f>
        <v/>
      </c>
      <c r="AR360" s="52" t="str">
        <f>IF(L360=AQ360,"Y", IF(LEN(LEFT(AQ360,4))&lt;&gt;4,"","N"))</f>
        <v/>
      </c>
      <c r="AS360" s="52" t="str">
        <f>IFERROR(VLOOKUP(A360,MapGrantsTbl[],3, FALSE),"")</f>
        <v/>
      </c>
      <c r="AT360" s="52" t="str">
        <f>IF(AA360=AS360,"Y", IF(LEN(LEFT(AS360,4))&lt;&gt;4,"","N"))</f>
        <v/>
      </c>
      <c r="AU360" s="52" t="str">
        <f>IFERROR(VLOOKUP(A360,MapGrantsTbl[],5, FALSE),"")</f>
        <v/>
      </c>
      <c r="AV360" s="52" t="str">
        <f>IF(L360=AU360,"Y", IF(LEN(LEFT(AU360,4))&lt;&gt;4,"","N"))</f>
        <v/>
      </c>
    </row>
    <row r="361" spans="1:48" ht="57.6" x14ac:dyDescent="0.55000000000000004">
      <c r="A361" s="43" t="s">
        <v>5645</v>
      </c>
      <c r="B361" s="32" t="str">
        <f>IFERROR(VLOOKUP(A361,MapGrantsTbl[Short Name], 1, FALSE),IFERROR(VLOOKUP(A361,MapGrantsTbl[Other Map Grant Name],1,FALSE),""))</f>
        <v>HAY MEADOW</v>
      </c>
      <c r="C361" s="8" t="s">
        <v>4926</v>
      </c>
      <c r="D361" s="8" t="str">
        <f>IF(ISBLANK(C361),"",IFERROR(RIGHT(C361,LEN(C361)-FIND(",",C361)) &amp; " " &amp; LEFT(C361,1) &amp; LOWER(MID(C361,2, FIND(",",C361)-2)),""))</f>
        <v xml:space="preserve"> Joshua Griffith</v>
      </c>
      <c r="E361" s="85" t="s">
        <v>10610</v>
      </c>
      <c r="F361" s="85" t="str">
        <f>RIGHT(E361,4)</f>
        <v>1764</v>
      </c>
      <c r="G361" s="85" t="str">
        <f>IF(ISBLANK(E361),"",F361&amp;"-"&amp;RIGHT("00" &amp; SUBSTITUTE(LEFT(E361,2),"/",""),2))</f>
        <v>1764-11</v>
      </c>
      <c r="H361" s="8" t="s">
        <v>3596</v>
      </c>
      <c r="I361" s="8" t="str">
        <f>IFERROR(RIGHT(H361,LEN(H361)-FIND(",",H361)) &amp; " " &amp; LEFT(H361,1) &amp; LOWER(MID(H361,2, FIND(",",H361)-2)),"")</f>
        <v xml:space="preserve"> Edward  Dorsey</v>
      </c>
      <c r="J361" s="32" t="str">
        <f>H361</f>
        <v xml:space="preserve">DORSEY, Edward </v>
      </c>
      <c r="K361" s="8" t="s">
        <v>5646</v>
      </c>
      <c r="L361" s="32" t="str">
        <f>RIGHT(K361,4)</f>
        <v>1770</v>
      </c>
      <c r="M361" s="146" t="str">
        <f>IF(ISBLANK(K361),"",L361&amp;"-"&amp;
IF(LEFT(K361,3)="Feb","02",
IF(LEFT(K361,3)="Mar","03",
IF(LEFT(K361,3)="Apr","04",
IF(LEFT(K361,3)="May","05",
IF(LEFT(K361,3)="Jun","06",
IF(LEFT(K361,3)="Jul","07",
IF(LEFT(K361,3)="Aug","08",
IF(LEFT(K361,3)="Sep","09",
IF(LEFT(K361,3)="Oct","10",
IF(LEFT(K361,3)="Nov","11",
IF(LEFT(K361,3)="Dec","12","01"))))))))))))</f>
        <v>1770-07</v>
      </c>
      <c r="N361" s="34" t="s">
        <v>3961</v>
      </c>
      <c r="O361" s="8" t="s">
        <v>3959</v>
      </c>
      <c r="P361" s="8" t="s">
        <v>136</v>
      </c>
      <c r="Q361" s="8">
        <v>23</v>
      </c>
      <c r="R361" s="8" t="s">
        <v>5648</v>
      </c>
      <c r="S361" s="34"/>
      <c r="T361" s="34" t="str">
        <f>V361</f>
        <v>Hay Meadow</v>
      </c>
      <c r="U361" s="34" t="s">
        <v>5649</v>
      </c>
      <c r="V361" s="35" t="s">
        <v>5647</v>
      </c>
      <c r="W361" s="35" t="s">
        <v>12197</v>
      </c>
      <c r="X361" s="34"/>
      <c r="Y361" s="33" t="str">
        <f>IFERROR(LEFT(J361, FIND(",",J361)-1),"")</f>
        <v>DORSEY</v>
      </c>
      <c r="Z361" s="33"/>
      <c r="AA361" s="24" t="str">
        <f>IF(ISBLANK(E361),"","Surveyed "&amp;E361)  &amp; IF(ISBLANK(C361),"", " by " &amp;TRIM(D361)) &amp; IF(ISBLANK(E361),"","; ") &amp; IF(ISBLANK(K361),"","Patented in " &amp; K361)  &amp; IF(ISBLANK(H361),"", " by " &amp; TRIM(I361)) &amp; IF(ISBLANK(Q361),"",IF(Q361=0,""," for " &amp; Q361 &amp; " acres")) &amp; IF(ISBLANK(S361),""," repatented as " &amp; S361) &amp; IF(ISBLANK(R361),"", "; " &amp; R361) &amp; IF(ISBLANK(X361),"", ".  " &amp; X361&amp;".")</f>
        <v>Surveyed 11/18/1764 by Joshua Griffith; Patented in Jul 1770 by Edward Dorsey for 23 acres; "beginning at the end of 412 perches of the second course of the land called Taylor's Park"</v>
      </c>
      <c r="AB361" s="52" t="str">
        <f>IF(IFERROR(FIND("-",A361),0)=0,SUBSTITUTE(A361,"'",""),SUBSTITUTE(LEFT(A361,FIND("-",A361)-2),"'",""))</f>
        <v>HAY MEADOW</v>
      </c>
      <c r="AC361" s="55" t="str">
        <f>SUBSTITUTE(A361,"'","")</f>
        <v>HAY MEADOW</v>
      </c>
      <c r="AD361" s="52" t="str">
        <f>IFERROR(VLOOKUP(A361,MapGrantsTbl[], 5, FALSE),"")</f>
        <v>1764</v>
      </c>
      <c r="AE361" s="52" t="str">
        <f>IF(L361=AD361,"Y", IF(LEFT(AD361,1)&lt;&gt;"1","","N"))</f>
        <v>N</v>
      </c>
      <c r="AF361" s="52" t="str">
        <f>IFERROR(VLOOKUP(A361,MapGrantsTbl[], 3, FALSE),"")</f>
        <v>Surveyed 11/18/1764 by Joshua Griffith; Patented in Jul 1770 by Edward Dorsey for 23 acres; "beginning at the end of 412 perches of the second course of the land called Taylor's Park"</v>
      </c>
      <c r="AG361" s="52" t="str">
        <f>IF(AA361=AF361,"Y", IF(LEN(LEFT(AF361,4))&lt;&gt;4,"","N"))</f>
        <v>Y</v>
      </c>
      <c r="AH361" s="52" t="s">
        <v>198</v>
      </c>
      <c r="AI361" s="52"/>
      <c r="AJ361" s="71"/>
      <c r="AK361" s="71"/>
      <c r="AL361" s="71"/>
      <c r="AM361" s="71">
        <f>IFERROR(VLOOKUP(A361,Platted[],2,FALSE),"")</f>
        <v>651</v>
      </c>
      <c r="AN361" s="52"/>
      <c r="AO361" s="52"/>
      <c r="AP361" s="52"/>
      <c r="AQ361" s="52" t="str">
        <f>IFERROR(VLOOKUP(A361,MapGrantsTbl[], 5, FALSE),"")</f>
        <v>1764</v>
      </c>
      <c r="AR361" s="52" t="str">
        <f>IF(L361=AQ361,"Y", IF(LEN(LEFT(AQ361,4))&lt;&gt;4,"","N"))</f>
        <v>N</v>
      </c>
      <c r="AS361" s="52" t="str">
        <f>IFERROR(VLOOKUP(A361,MapGrantsTbl[],3, FALSE),"")</f>
        <v>Surveyed 11/18/1764 by Joshua Griffith; Patented in Jul 1770 by Edward Dorsey for 23 acres; "beginning at the end of 412 perches of the second course of the land called Taylor's Park"</v>
      </c>
      <c r="AT361" s="52" t="str">
        <f>IF(AA361=AS361,"Y", IF(LEN(LEFT(AS361,4))&lt;&gt;4,"","N"))</f>
        <v>Y</v>
      </c>
      <c r="AU361" s="52" t="str">
        <f>IFERROR(VLOOKUP(A361,MapGrantsTbl[],5, FALSE),"")</f>
        <v>1764</v>
      </c>
      <c r="AV361" s="52" t="str">
        <f>IF(L361=AU361,"Y", IF(LEN(LEFT(AU361,4))&lt;&gt;4,"","N"))</f>
        <v>N</v>
      </c>
    </row>
    <row r="362" spans="1:48" ht="57.6" x14ac:dyDescent="0.55000000000000004">
      <c r="A362" s="92" t="s">
        <v>9513</v>
      </c>
      <c r="B362" s="91" t="str">
        <f>IFERROR(VLOOKUP(A362,MapGrantsTbl[Short Name], 1, FALSE),IFERROR(VLOOKUP(A362,MapGrantsTbl[Other Map Grant Name],1,FALSE),""))</f>
        <v>HAYWARDS DISCOVERY</v>
      </c>
      <c r="C362" s="92" t="s">
        <v>4921</v>
      </c>
      <c r="D362" s="92" t="str">
        <f>IF(ISBLANK(C362),"",IFERROR(RIGHT(C362,LEN(C362)-FIND(",",C362)) &amp; " " &amp; LEFT(C362,1) &amp; LOWER(MID(C362,2, FIND(",",C362)-2)),""))</f>
        <v xml:space="preserve"> Basil Burgess</v>
      </c>
      <c r="E362" s="85" t="s">
        <v>9039</v>
      </c>
      <c r="F362" s="93" t="str">
        <f>RIGHT(E362,4)</f>
        <v>1773</v>
      </c>
      <c r="G362" s="93" t="str">
        <f>IF(ISBLANK(E362),"",F362&amp;"-"&amp;RIGHT("00" &amp; SUBSTITUTE(LEFT(E362,2),"/",""),2))</f>
        <v>1773-03</v>
      </c>
      <c r="H362" s="92" t="s">
        <v>9514</v>
      </c>
      <c r="I362" s="92" t="str">
        <f>IFERROR(RIGHT(H362,LEN(H362)-FIND(",",H362)) &amp; " " &amp; LEFT(H362,1) &amp; LOWER(MID(H362,2, FIND(",",H362)-2)),"")</f>
        <v xml:space="preserve"> Joshua Hayward</v>
      </c>
      <c r="J362" s="91" t="str">
        <f>H362</f>
        <v>HAYWARD, Joshua</v>
      </c>
      <c r="K362" s="92" t="s">
        <v>5183</v>
      </c>
      <c r="L362" s="91" t="str">
        <f>RIGHT(K362,4)</f>
        <v>1773</v>
      </c>
      <c r="M362" s="144" t="str">
        <f>IF(ISBLANK(K362),"",L362&amp;"-"&amp;
IF(LEFT(K362,3)="Feb","02",
IF(LEFT(K362,3)="Mar","03",
IF(LEFT(K362,3)="Apr","04",
IF(LEFT(K362,3)="May","05",
IF(LEFT(K362,3)="Jun","06",
IF(LEFT(K362,3)="Jul","07",
IF(LEFT(K362,3)="Aug","08",
IF(LEFT(K362,3)="Sep","09",
IF(LEFT(K362,3)="Oct","10",
IF(LEFT(K362,3)="Nov","11",
IF(LEFT(K362,3)="Dec","12","01"))))))))))))</f>
        <v>1773-03</v>
      </c>
      <c r="N362" s="94" t="s">
        <v>3961</v>
      </c>
      <c r="O362" s="92" t="s">
        <v>3959</v>
      </c>
      <c r="P362" s="92" t="s">
        <v>136</v>
      </c>
      <c r="Q362" s="92">
        <v>47</v>
      </c>
      <c r="R362" s="92" t="s">
        <v>13275</v>
      </c>
      <c r="S362" s="94"/>
      <c r="T362" s="95" t="str">
        <f>V362</f>
        <v>Haywards Discovery</v>
      </c>
      <c r="U362" s="94"/>
      <c r="V362" s="16" t="s">
        <v>9515</v>
      </c>
      <c r="W362" s="35" t="s">
        <v>10088</v>
      </c>
      <c r="X362" s="35"/>
      <c r="Y362" s="95" t="str">
        <f>IFERROR(LEFT(J362, FIND(",",J362)-1),"")</f>
        <v>HAYWARD</v>
      </c>
      <c r="Z362" s="95"/>
      <c r="AA362" s="95" t="str">
        <f>IF(ISBLANK(E362),"","Surveyed "&amp;E362)  &amp; IF(ISBLANK(C362),"", " by " &amp;TRIM(D362)) &amp; IF(ISBLANK(E362),"","; ") &amp; IF(ISBLANK(K362),"","Patented in " &amp; K362)  &amp; IF(ISBLANK(H362),"", " by " &amp; TRIM(I362)) &amp; IF(ISBLANK(Q362),"",IF(Q362=0,""," for " &amp; Q362 &amp; " acres")) &amp; IF(ISBLANK(S362),""," repatented as " &amp; S362) &amp; IF(ISBLANK(R362),"", "; " &amp; R362) &amp; IF(ISBLANK(X362),"", ".  " &amp; X362&amp;".")</f>
        <v>Surveyed 3/2/1773 by Basil Burgess; Patented in Mar 1773 by Joshua Hayward for 47 acres; "Beginning at .. the beginning trees of a tract or parcel of land called Little Worth"; shown on the plat for West Ilchester</v>
      </c>
      <c r="AB362" s="95" t="str">
        <f>IF(IFERROR(FIND("-",A362),0)=0,SUBSTITUTE(A362,"'",""),SUBSTITUTE(LEFT(A362,FIND("-",A362)-2),"'",""))</f>
        <v>HAYWARDS DISCOVERY</v>
      </c>
      <c r="AC362" s="95" t="str">
        <f>SUBSTITUTE(A362,"'","")</f>
        <v>HAYWARDS DISCOVERY</v>
      </c>
      <c r="AD362" s="95" t="str">
        <f>IFERROR(VLOOKUP(A362,MapGrantsTbl[], 5, FALSE),"")</f>
        <v>1773</v>
      </c>
      <c r="AE362" s="95" t="str">
        <f>IF(L362=AD362,"Y", IF(LEFT(AD362,1)&lt;&gt;"1","","N"))</f>
        <v>Y</v>
      </c>
      <c r="AF362" s="95" t="str">
        <f>IFERROR(VLOOKUP(A362,MapGrantsTbl[], 3, FALSE),"")</f>
        <v>Surveyed 3/2/1773 by Basil Burgess; Patented in Mar 1773 by Joshua Hayward for 47 acres; "Beginning at .. the beginning trees of a tract or parcel of land called Little Worth"; shown on the plat for West Ilchester</v>
      </c>
      <c r="AG362" s="95" t="str">
        <f>IF(AA362=AF362,"Y", IF(LEN(LEFT(AF362,4))&lt;&gt;4,"","N"))</f>
        <v>Y</v>
      </c>
      <c r="AH362" s="33" t="s">
        <v>11990</v>
      </c>
      <c r="AI362" s="95"/>
      <c r="AJ362" s="95"/>
      <c r="AK362" s="95"/>
      <c r="AL362" s="95">
        <v>-4</v>
      </c>
      <c r="AM362" s="95">
        <f>IFERROR(VLOOKUP(A362,Platted[],2,FALSE),"")</f>
        <v>579</v>
      </c>
      <c r="AN362" s="52"/>
      <c r="AO362" s="52"/>
      <c r="AP362" s="52"/>
      <c r="AQ362" s="52" t="str">
        <f>IFERROR(VLOOKUP(A362,MapGrantsTbl[], 5, FALSE),"")</f>
        <v>1773</v>
      </c>
      <c r="AR362" s="52" t="str">
        <f>IF(L362=AQ362,"Y", IF(LEN(LEFT(AQ362,4))&lt;&gt;4,"","N"))</f>
        <v>Y</v>
      </c>
      <c r="AS362" s="52" t="str">
        <f>IFERROR(VLOOKUP(A362,MapGrantsTbl[],3, FALSE),"")</f>
        <v>Surveyed 3/2/1773 by Basil Burgess; Patented in Mar 1773 by Joshua Hayward for 47 acres; "Beginning at .. the beginning trees of a tract or parcel of land called Little Worth"; shown on the plat for West Ilchester</v>
      </c>
      <c r="AT362" s="52" t="str">
        <f>IF(AA362=AS362,"Y", IF(LEN(LEFT(AS362,4))&lt;&gt;4,"","N"))</f>
        <v>Y</v>
      </c>
      <c r="AU362" s="52" t="str">
        <f>IFERROR(VLOOKUP(A362,MapGrantsTbl[],5, FALSE),"")</f>
        <v>1773</v>
      </c>
      <c r="AV362" s="52" t="str">
        <f>IF(L362=AU362,"Y", IF(LEN(LEFT(AU362,4))&lt;&gt;4,"","N"))</f>
        <v>Y</v>
      </c>
    </row>
    <row r="363" spans="1:48" ht="86.4" x14ac:dyDescent="0.55000000000000004">
      <c r="A363" s="43" t="s">
        <v>6687</v>
      </c>
      <c r="B363" s="42" t="str">
        <f>IFERROR(VLOOKUP(A363,MapGrantsTbl[Short Name], 1, FALSE),IFERROR(VLOOKUP(A363,MapGrantsTbl[Other Map Grant Name],1,FALSE),""))</f>
        <v>HAZARD</v>
      </c>
      <c r="C363" s="43" t="s">
        <v>5622</v>
      </c>
      <c r="D363" s="43" t="str">
        <f>IF(ISBLANK(C363),"",IFERROR(RIGHT(C363,LEN(C363)-FIND(",",C363)) &amp; " " &amp; LEFT(C363,1) &amp; LOWER(MID(C363,2, FIND(",",C363)-2)),""))</f>
        <v xml:space="preserve"> John Dorsey</v>
      </c>
      <c r="E363" s="85" t="s">
        <v>10679</v>
      </c>
      <c r="F363" s="80" t="str">
        <f>RIGHT(E363,4)</f>
        <v>1725</v>
      </c>
      <c r="G363" s="80" t="str">
        <f>IF(ISBLANK(E363),"",F363&amp;"-"&amp;RIGHT("00" &amp; SUBSTITUTE(LEFT(E363,2),"/",""),2))</f>
        <v>1725-02</v>
      </c>
      <c r="H363" s="43" t="s">
        <v>6688</v>
      </c>
      <c r="I363" s="43" t="str">
        <f>IFERROR(RIGHT(H363,LEN(H363)-FIND(",",H363)) &amp; " " &amp; LEFT(H363,1) &amp; LOWER(MID(H363,2, FIND(",",H363)-2)),"")</f>
        <v xml:space="preserve"> Thomas Howard</v>
      </c>
      <c r="J363" s="42" t="str">
        <f>H363</f>
        <v>HOWARD, Thomas</v>
      </c>
      <c r="K363" s="43" t="s">
        <v>6518</v>
      </c>
      <c r="L363" s="42" t="str">
        <f>RIGHT(K363,4)</f>
        <v>1726</v>
      </c>
      <c r="M363" s="143" t="str">
        <f>IF(ISBLANK(K363),"",L363&amp;"-"&amp;
IF(LEFT(K363,3)="Feb","02",
IF(LEFT(K363,3)="Mar","03",
IF(LEFT(K363,3)="Apr","04",
IF(LEFT(K363,3)="May","05",
IF(LEFT(K363,3)="Jun","06",
IF(LEFT(K363,3)="Jul","07",
IF(LEFT(K363,3)="Aug","08",
IF(LEFT(K363,3)="Sep","09",
IF(LEFT(K363,3)="Oct","10",
IF(LEFT(K363,3)="Nov","11",
IF(LEFT(K363,3)="Dec","12","01"))))))))))))</f>
        <v>1726-07</v>
      </c>
      <c r="N363" s="44" t="s">
        <v>5668</v>
      </c>
      <c r="O363" s="43" t="s">
        <v>3959</v>
      </c>
      <c r="P363" s="43" t="s">
        <v>136</v>
      </c>
      <c r="Q363" s="43">
        <v>50</v>
      </c>
      <c r="R363" s="43" t="s">
        <v>6690</v>
      </c>
      <c r="S363" s="34" t="s">
        <v>7447</v>
      </c>
      <c r="T363" s="45" t="str">
        <f>V363</f>
        <v>Hazard</v>
      </c>
      <c r="U363" s="44"/>
      <c r="V363" s="35" t="s">
        <v>6689</v>
      </c>
      <c r="W363" s="35" t="s">
        <v>10680</v>
      </c>
      <c r="X363" s="34"/>
      <c r="Y363" s="45" t="str">
        <f>IFERROR(LEFT(J363, FIND(",",J363)-1),"")</f>
        <v>HOWARD</v>
      </c>
      <c r="Z363" s="45"/>
      <c r="AA363" s="45" t="str">
        <f>IF(ISBLANK(E363),"","Surveyed "&amp;E363)  &amp; IF(ISBLANK(C363),"", " by " &amp;TRIM(D363)) &amp; IF(ISBLANK(E363),"","; ") &amp; IF(ISBLANK(K363),"","Patented in " &amp; K363)  &amp; IF(ISBLANK(H363),"", " by " &amp; TRIM(I363)) &amp; IF(ISBLANK(Q363),"",IF(Q363=0,""," for " &amp; Q363 &amp; " acres")) &amp; IF(ISBLANK(S363),""," repatented as " &amp; S363) &amp; IF(ISBLANK(R363),"", "; " &amp; R363) &amp; IF(ISBLANK(X363),"", ".  " &amp; X363&amp;".")</f>
        <v>Surveyed 2/2/1725 by John Dorsey; Patented in Jul 1726 by Thomas Howard for 50 acres repatented as Larances Purchase; in Baltimore County "on the west side of Brown's River of Patuxent on both sides the mouth of the north west branch on the southward of the land called Hoods Hall" starting at "the beginning tree of Kendall's Delight"</v>
      </c>
      <c r="AB363" s="45" t="str">
        <f>IF(IFERROR(FIND("-",A363),0)=0,SUBSTITUTE(A363,"'",""),SUBSTITUTE(LEFT(A363,FIND("-",A363)-2),"'",""))</f>
        <v>HAZARD</v>
      </c>
      <c r="AC363" s="45" t="str">
        <f>SUBSTITUTE(A363,"'","")</f>
        <v>HAZARD</v>
      </c>
      <c r="AD363" s="52" t="str">
        <f>IFERROR(VLOOKUP(A363,MapGrantsTbl[], 5, FALSE),"")</f>
        <v>1725</v>
      </c>
      <c r="AE363" s="52" t="str">
        <f>IF(L363=AD363,"Y", IF(LEFT(AD363,1)&lt;&gt;"1","","N"))</f>
        <v>N</v>
      </c>
      <c r="AF363" s="52" t="str">
        <f>IFERROR(VLOOKUP(A363,MapGrantsTbl[], 3, FALSE),"")</f>
        <v>Surveyed 2/2/1725 by John Dorsey; Patented in Jul 1726 by Thomas Howard for 50 acres repatented as Larances Purchase; in Baltimore County "on the west side of Brown's River of Patuxent on both sides the mouth of the north west branch on the southward of the land called Hoods Hall" starting at "the beginning tree of Kendall's Delight"</v>
      </c>
      <c r="AG363" s="52" t="str">
        <f>IF(AA363=AF363,"Y", IF(LEN(LEFT(AF363,4))&lt;&gt;4,"","N"))</f>
        <v>Y</v>
      </c>
      <c r="AH363" s="52" t="s">
        <v>11989</v>
      </c>
      <c r="AI363" s="52"/>
      <c r="AJ363" s="71"/>
      <c r="AK363" s="71"/>
      <c r="AL363" s="71"/>
      <c r="AM363" s="71">
        <f>IFERROR(VLOOKUP(A363,Platted[],2,FALSE),"")</f>
        <v>553</v>
      </c>
      <c r="AN363" s="52"/>
      <c r="AO363" s="52"/>
      <c r="AP363" s="52"/>
      <c r="AQ363" s="52" t="str">
        <f>IFERROR(VLOOKUP(A363,MapGrantsTbl[], 5, FALSE),"")</f>
        <v>1725</v>
      </c>
      <c r="AR363" s="52" t="str">
        <f>IF(L363=AQ363,"Y", IF(LEN(LEFT(AQ363,4))&lt;&gt;4,"","N"))</f>
        <v>N</v>
      </c>
      <c r="AS363" s="52" t="str">
        <f>IFERROR(VLOOKUP(A363,MapGrantsTbl[],3, FALSE),"")</f>
        <v>Surveyed 2/2/1725 by John Dorsey; Patented in Jul 1726 by Thomas Howard for 50 acres repatented as Larances Purchase; in Baltimore County "on the west side of Brown's River of Patuxent on both sides the mouth of the north west branch on the southward of the land called Hoods Hall" starting at "the beginning tree of Kendall's Delight"</v>
      </c>
      <c r="AT363" s="52" t="str">
        <f>IF(AA363=AS363,"Y", IF(LEN(LEFT(AS363,4))&lt;&gt;4,"","N"))</f>
        <v>Y</v>
      </c>
      <c r="AU363" s="52" t="str">
        <f>IFERROR(VLOOKUP(A363,MapGrantsTbl[],5, FALSE),"")</f>
        <v>1725</v>
      </c>
      <c r="AV363" s="52" t="str">
        <f>IF(L363=AU363,"Y", IF(LEN(LEFT(AU363,4))&lt;&gt;4,"","N"))</f>
        <v>N</v>
      </c>
    </row>
    <row r="364" spans="1:48" ht="57.6" x14ac:dyDescent="0.55000000000000004">
      <c r="A364" s="111" t="s">
        <v>10460</v>
      </c>
      <c r="B364" s="110" t="str">
        <f>IFERROR(VLOOKUP(A364,MapGrantsTbl[Short Name], 1, FALSE),IFERROR(VLOOKUP(A364,MapGrantsTbl[Other Map Grant Name],1,FALSE),""))</f>
        <v/>
      </c>
      <c r="C364" s="111" t="s">
        <v>10467</v>
      </c>
      <c r="D364" s="111" t="str">
        <f>IF(ISBLANK(C364),"",IFERROR(RIGHT(C364,LEN(C364)-FIND(",",C364)) &amp; " " &amp; LEFT(C364,1) &amp; LOWER(MID(C364,2, FIND(",",C364)-2)),""))</f>
        <v xml:space="preserve"> Baruch Fowler</v>
      </c>
      <c r="E364" s="85" t="s">
        <v>10466</v>
      </c>
      <c r="F364" s="117" t="str">
        <f>RIGHT(E364,4)</f>
        <v>1801</v>
      </c>
      <c r="G364" s="117" t="str">
        <f>IF(ISBLANK(E364),"",F364&amp;"-"&amp;RIGHT("00" &amp; SUBSTITUTE(LEFT(E364,2),"/",""),2))</f>
        <v>1801-11</v>
      </c>
      <c r="H364" s="111" t="s">
        <v>10463</v>
      </c>
      <c r="I364" s="111" t="str">
        <f>IFERROR(RIGHT(H364,LEN(H364)-FIND(",",H364)) &amp; " " &amp; LEFT(H364,1) &amp; LOWER(MID(H364,2, FIND(",",H364)-2)),"")</f>
        <v xml:space="preserve"> William Matthews</v>
      </c>
      <c r="J364" s="110" t="str">
        <f>H364</f>
        <v>MATTHEWS, William</v>
      </c>
      <c r="K364" s="111" t="s">
        <v>10462</v>
      </c>
      <c r="L364" s="110" t="str">
        <f>RIGHT(K364,4)</f>
        <v>1814</v>
      </c>
      <c r="M364" s="149" t="str">
        <f>IF(ISBLANK(K364),"",L364&amp;"-"&amp;
IF(LEFT(K364,3)="Feb","02",
IF(LEFT(K364,3)="Mar","03",
IF(LEFT(K364,3)="Apr","04",
IF(LEFT(K364,3)="May","05",
IF(LEFT(K364,3)="Jun","06",
IF(LEFT(K364,3)="Jul","07",
IF(LEFT(K364,3)="Aug","08",
IF(LEFT(K364,3)="Sep","09",
IF(LEFT(K364,3)="Oct","10",
IF(LEFT(K364,3)="Nov","11",
IF(LEFT(K364,3)="Dec","12","01"))))))))))))</f>
        <v>1814-04</v>
      </c>
      <c r="N364" s="112" t="s">
        <v>3961</v>
      </c>
      <c r="O364" s="111" t="s">
        <v>3959</v>
      </c>
      <c r="P364" s="111" t="s">
        <v>3970</v>
      </c>
      <c r="Q364" s="111">
        <v>522.5</v>
      </c>
      <c r="R364" s="111" t="s">
        <v>10461</v>
      </c>
      <c r="S364" s="113"/>
      <c r="T364" s="112" t="s">
        <v>10465</v>
      </c>
      <c r="U364" s="113"/>
      <c r="V364" s="35" t="s">
        <v>10464</v>
      </c>
      <c r="W364" s="35" t="s">
        <v>10468</v>
      </c>
      <c r="X364" s="35"/>
      <c r="Y364" s="112" t="str">
        <f>IFERROR(LEFT(J364, FIND(",",J364)-1),"")</f>
        <v>MATTHEWS</v>
      </c>
      <c r="Z364" s="112"/>
      <c r="AA364" s="112" t="str">
        <f>IF(ISBLANK(E364),"","Surveyed "&amp;E364)  &amp; IF(ISBLANK(C364),"", " by " &amp;TRIM(D364)) &amp; IF(ISBLANK(E364),"","; ") &amp; IF(ISBLANK(K364),"","Patented in " &amp; K364)  &amp; IF(ISBLANK(H364),"", " by " &amp; TRIM(I364)) &amp; IF(ISBLANK(Q364),"",IF(Q364=0,""," for " &amp; Q364 &amp; " acres")) &amp; IF(ISBLANK(S364),""," repatented as " &amp; S364) &amp; IF(ISBLANK(R364),"", "; " &amp; R364) &amp; IF(ISBLANK(X364),"", ".  " &amp; X364&amp;".")</f>
        <v>Surveyed 11/4/1801 by Baruch Fowler; Patented in Apr 1814 by William Matthews for 522.5 acres; Resurvey of part of Felicity, part of Stevens Forest, and part of Whitacres Chance; adjoining Talbotts Resolution Manor</v>
      </c>
      <c r="AB364" s="112" t="str">
        <f>IF(IFERROR(FIND("-",A364),0)=0,SUBSTITUTE(A364,"'",""),SUBSTITUTE(LEFT(A364,FIND("-",A364)-2),"'",""))</f>
        <v>HAZELWOOD</v>
      </c>
      <c r="AC364" s="112" t="str">
        <f>SUBSTITUTE(A364,"'","")</f>
        <v>HAZELWOOD</v>
      </c>
      <c r="AD364" s="112" t="str">
        <f>IFERROR(VLOOKUP(A364,MapGrantsTbl[], 5, FALSE),"")</f>
        <v/>
      </c>
      <c r="AE364" s="112" t="str">
        <f>IF(L364=AD364,"Y", IF(LEFT(AD364,1)&lt;&gt;"1","","N"))</f>
        <v/>
      </c>
      <c r="AF364" s="112" t="str">
        <f>IFERROR(VLOOKUP(A364,MapGrantsTbl[], 3, FALSE),"")</f>
        <v/>
      </c>
      <c r="AG364" s="112" t="str">
        <f>IF(AA364=AF364,"Y", IF(LEN(LEFT(AF364,4))&lt;&gt;4,"","N"))</f>
        <v/>
      </c>
      <c r="AH364" s="33" t="s">
        <v>11992</v>
      </c>
      <c r="AI364" s="112"/>
      <c r="AJ364" s="112"/>
      <c r="AK364" s="112"/>
      <c r="AL364" s="112"/>
      <c r="AM364" s="112" t="str">
        <f>IFERROR(VLOOKUP(A364,Platted[],2,FALSE),"")</f>
        <v/>
      </c>
      <c r="AN364" s="112"/>
      <c r="AO364" s="112"/>
      <c r="AP364" s="112"/>
      <c r="AQ364" s="52" t="str">
        <f>IFERROR(VLOOKUP(A364,MapGrantsTbl[], 5, FALSE),"")</f>
        <v/>
      </c>
      <c r="AR364" s="52" t="str">
        <f>IF(L364=AQ364,"Y", IF(LEN(LEFT(AQ364,4))&lt;&gt;4,"","N"))</f>
        <v/>
      </c>
      <c r="AS364" s="52" t="str">
        <f>IFERROR(VLOOKUP(A364,MapGrantsTbl[],3, FALSE),"")</f>
        <v/>
      </c>
      <c r="AT364" s="52" t="str">
        <f>IF(AA364=AS364,"Y", IF(LEN(LEFT(AS364,4))&lt;&gt;4,"","N"))</f>
        <v/>
      </c>
      <c r="AU364" s="52" t="str">
        <f>IFERROR(VLOOKUP(A364,MapGrantsTbl[],5, FALSE),"")</f>
        <v/>
      </c>
      <c r="AV364" s="52" t="str">
        <f>IF(L364=AU364,"Y", IF(LEN(LEFT(AU364,4))&lt;&gt;4,"","N"))</f>
        <v/>
      </c>
    </row>
    <row r="365" spans="1:48" ht="72" x14ac:dyDescent="0.55000000000000004">
      <c r="A365" s="43" t="s">
        <v>7219</v>
      </c>
      <c r="B365" s="42" t="str">
        <f>IFERROR(VLOOKUP(A365,MapGrantsTbl[Short Name], 1, FALSE),IFERROR(VLOOKUP(A365,MapGrantsTbl[Other Map Grant Name],1,FALSE),""))</f>
        <v>HEAD QUARTERS</v>
      </c>
      <c r="C365" s="43" t="s">
        <v>4921</v>
      </c>
      <c r="D365" s="43" t="str">
        <f>IF(ISBLANK(C365),"",IFERROR(RIGHT(C365,LEN(C365)-FIND(",",C365)) &amp; " " &amp; LEFT(C365,1) &amp; LOWER(MID(C365,2, FIND(",",C365)-2)),""))</f>
        <v xml:space="preserve"> Basil Burgess</v>
      </c>
      <c r="E365" s="85" t="s">
        <v>10766</v>
      </c>
      <c r="F365" s="80" t="str">
        <f>RIGHT(E365,4)</f>
        <v>1775</v>
      </c>
      <c r="G365" s="80" t="str">
        <f>IF(ISBLANK(E365),"",F365&amp;"-"&amp;RIGHT("00" &amp; SUBSTITUTE(LEFT(E365,2),"/",""),2))</f>
        <v>1775-01</v>
      </c>
      <c r="H365" s="43" t="s">
        <v>6588</v>
      </c>
      <c r="I365" s="43" t="str">
        <f>IFERROR(RIGHT(H365,LEN(H365)-FIND(",",H365)) &amp; " " &amp; LEFT(H365,1) &amp; LOWER(MID(H365,2, FIND(",",H365)-2)),"")</f>
        <v xml:space="preserve"> Samuel Chase</v>
      </c>
      <c r="J365" s="42" t="str">
        <f>H365</f>
        <v>CHASE, Samuel</v>
      </c>
      <c r="K365" s="43" t="s">
        <v>7220</v>
      </c>
      <c r="L365" s="42" t="str">
        <f>RIGHT(K365,4)</f>
        <v>1785</v>
      </c>
      <c r="M365" s="143" t="str">
        <f>IF(ISBLANK(K365),"",L365&amp;"-"&amp;
IF(LEFT(K365,3)="Feb","02",
IF(LEFT(K365,3)="Mar","03",
IF(LEFT(K365,3)="Apr","04",
IF(LEFT(K365,3)="May","05",
IF(LEFT(K365,3)="Jun","06",
IF(LEFT(K365,3)="Jul","07",
IF(LEFT(K365,3)="Aug","08",
IF(LEFT(K365,3)="Sep","09",
IF(LEFT(K365,3)="Oct","10",
IF(LEFT(K365,3)="Nov","11",
IF(LEFT(K365,3)="Dec","12","01"))))))))))))</f>
        <v>1785-11</v>
      </c>
      <c r="N365" s="44" t="s">
        <v>3961</v>
      </c>
      <c r="O365" s="43" t="s">
        <v>3959</v>
      </c>
      <c r="P365" s="43" t="s">
        <v>3970</v>
      </c>
      <c r="Q365" s="43">
        <v>845</v>
      </c>
      <c r="R365" s="43" t="s">
        <v>7222</v>
      </c>
      <c r="S365" s="44"/>
      <c r="T365" s="45" t="s">
        <v>6610</v>
      </c>
      <c r="U365" s="44"/>
      <c r="V365" s="35" t="s">
        <v>7221</v>
      </c>
      <c r="W365" s="35" t="s">
        <v>10823</v>
      </c>
      <c r="X365" s="34"/>
      <c r="Y365" s="45" t="str">
        <f>IFERROR(LEFT(J365, FIND(",",J365)-1),"")</f>
        <v>CHASE</v>
      </c>
      <c r="Z365" s="45"/>
      <c r="AA365" s="45" t="str">
        <f>IF(ISBLANK(E365),"","Surveyed "&amp;E365)  &amp; IF(ISBLANK(C365),"", " by " &amp;TRIM(D365)) &amp; IF(ISBLANK(E365),"","; ") &amp; IF(ISBLANK(K365),"","Patented in " &amp; K365)  &amp; IF(ISBLANK(H365),"", " by " &amp; TRIM(I365)) &amp; IF(ISBLANK(Q365),"",IF(Q365=0,""," for " &amp; Q365 &amp; " acres")) &amp; IF(ISBLANK(S365),""," repatented as " &amp; S365) &amp; IF(ISBLANK(R365),"", "; " &amp; R365) &amp; IF(ISBLANK(X365),"", ".  " &amp; X365&amp;".")</f>
        <v>Surveyed 1/11/1775 by Basil Burgess; Patented in Nov 1785 by Samuel Chase for 845 acres; Resurvey of the String Enlarged showing adjoining tracts Hampton Court, Pillaged Land, Empty Bottle, A Cork For The Empty Bottle, Mansell's United Friendship, and Range Declined</v>
      </c>
      <c r="AB365" s="45" t="str">
        <f>IF(IFERROR(FIND("-",A365),0)=0,SUBSTITUTE(A365,"'",""),SUBSTITUTE(LEFT(A365,FIND("-",A365)-2),"'",""))</f>
        <v>HEAD QUARTERS</v>
      </c>
      <c r="AC365" s="45" t="str">
        <f>SUBSTITUTE(A365,"'","")</f>
        <v>HEAD QUARTERS</v>
      </c>
      <c r="AD365" s="45" t="str">
        <f>IFERROR(VLOOKUP(A365,MapGrantsTbl[], 5, FALSE),"")</f>
        <v/>
      </c>
      <c r="AE365" s="45" t="str">
        <f>IF(L365=AD365,"Y", IF(LEFT(AD365,1)&lt;&gt;"1","","N"))</f>
        <v/>
      </c>
      <c r="AF365" s="45" t="str">
        <f>IFERROR(VLOOKUP(A365,MapGrantsTbl[], 3, FALSE),"")</f>
        <v/>
      </c>
      <c r="AG365" s="45" t="str">
        <f>IF(AA365=AF365,"Y", IF(LEN(LEFT(AF365,4))&lt;&gt;4,"","N"))</f>
        <v/>
      </c>
      <c r="AH365" s="33" t="s">
        <v>78</v>
      </c>
      <c r="AI365" s="45"/>
      <c r="AJ365" s="71"/>
      <c r="AK365" s="71"/>
      <c r="AL365" s="71"/>
      <c r="AM365" s="71">
        <f>IFERROR(VLOOKUP(A365,Platted[],2,FALSE),"")</f>
        <v>100</v>
      </c>
      <c r="AN365" s="52"/>
      <c r="AO365" s="52"/>
      <c r="AP365" s="52"/>
      <c r="AQ365" s="52" t="str">
        <f>IFERROR(VLOOKUP(A365,MapGrantsTbl[], 5, FALSE),"")</f>
        <v/>
      </c>
      <c r="AR365" s="52" t="str">
        <f>IF(L365=AQ365,"Y", IF(LEN(LEFT(AQ365,4))&lt;&gt;4,"","N"))</f>
        <v/>
      </c>
      <c r="AS365" s="52" t="str">
        <f>IFERROR(VLOOKUP(A365,MapGrantsTbl[],3, FALSE),"")</f>
        <v/>
      </c>
      <c r="AT365" s="52" t="str">
        <f>IF(AA365=AS365,"Y", IF(LEN(LEFT(AS365,4))&lt;&gt;4,"","N"))</f>
        <v/>
      </c>
      <c r="AU365" s="52" t="str">
        <f>IFERROR(VLOOKUP(A365,MapGrantsTbl[],5, FALSE),"")</f>
        <v/>
      </c>
      <c r="AV365" s="52" t="str">
        <f>IF(L365=AU365,"Y", IF(LEN(LEFT(AU365,4))&lt;&gt;4,"","N"))</f>
        <v/>
      </c>
    </row>
    <row r="366" spans="1:48" ht="86.4" x14ac:dyDescent="0.55000000000000004">
      <c r="A366" s="43" t="s">
        <v>3874</v>
      </c>
      <c r="B366" s="8" t="str">
        <f>IFERROR(VLOOKUP(A366,MapGrantsTbl[Short Name], 1, FALSE),IFERROR(VLOOKUP(A366,MapGrantsTbl[Other Map Grant Name],1,FALSE),""))</f>
        <v>HEBRON</v>
      </c>
      <c r="C366" s="8" t="s">
        <v>4919</v>
      </c>
      <c r="D366" s="8" t="str">
        <f>IF(ISBLANK(C366),"",IFERROR(RIGHT(C366,LEN(C366)-FIND(",",C366)) &amp; " " &amp; LEFT(C366,1) &amp; LOWER(MID(C366,2, FIND(",",C366)-2)),""))</f>
        <v xml:space="preserve"> Richard Shipley</v>
      </c>
      <c r="E366" s="85" t="s">
        <v>9758</v>
      </c>
      <c r="F366" s="85" t="str">
        <f>RIGHT(E366,4)</f>
        <v>1752</v>
      </c>
      <c r="G366" s="85" t="str">
        <f>IF(ISBLANK(E366),"",F366&amp;"-"&amp;RIGHT("00" &amp; SUBSTITUTE(LEFT(E366,2),"/",""),2))</f>
        <v>1752-06</v>
      </c>
      <c r="H366" s="8" t="s">
        <v>3628</v>
      </c>
      <c r="I366" s="8" t="str">
        <f>IFERROR(RIGHT(H366,LEN(H366)-FIND(",",H366)) &amp; " " &amp; LEFT(H366,1) &amp; LOWER(MID(H366,2, FIND(",",H366)-2)),"")</f>
        <v xml:space="preserve"> John  Hamilton</v>
      </c>
      <c r="J366" s="8" t="str">
        <f>H366</f>
        <v xml:space="preserve">HAMILTON, John </v>
      </c>
      <c r="K366" s="8" t="s">
        <v>3776</v>
      </c>
      <c r="L366" s="8" t="str">
        <f>RIGHT(K366,4)</f>
        <v>1753</v>
      </c>
      <c r="M366" s="146" t="str">
        <f>IF(ISBLANK(K366),"",L366&amp;"-"&amp;
IF(LEFT(K366,3)="Feb","02",
IF(LEFT(K366,3)="Mar","03",
IF(LEFT(K366,3)="Apr","04",
IF(LEFT(K366,3)="May","05",
IF(LEFT(K366,3)="Jun","06",
IF(LEFT(K366,3)="Jul","07",
IF(LEFT(K366,3)="Aug","08",
IF(LEFT(K366,3)="Sep","09",
IF(LEFT(K366,3)="Oct","10",
IF(LEFT(K366,3)="Nov","11",
IF(LEFT(K366,3)="Dec","12","01"))))))))))))</f>
        <v>1753-12</v>
      </c>
      <c r="N366" s="34" t="s">
        <v>3961</v>
      </c>
      <c r="O366" s="8" t="s">
        <v>3959</v>
      </c>
      <c r="P366" s="8" t="s">
        <v>3970</v>
      </c>
      <c r="Q366" s="8">
        <v>212</v>
      </c>
      <c r="R366" s="8" t="s">
        <v>9752</v>
      </c>
      <c r="S366" s="34" t="s">
        <v>4193</v>
      </c>
      <c r="T366" s="34" t="s">
        <v>7931</v>
      </c>
      <c r="U366" s="34"/>
      <c r="V366" s="35" t="s">
        <v>4064</v>
      </c>
      <c r="W366" s="35" t="s">
        <v>9757</v>
      </c>
      <c r="X366" s="34"/>
      <c r="Y366" s="18" t="str">
        <f>IFERROR(LEFT(J366, FIND(",",J366)-1),"")</f>
        <v>HAMILTON</v>
      </c>
      <c r="Z366" s="24" t="s">
        <v>4437</v>
      </c>
      <c r="AA366" s="24" t="str">
        <f>IF(ISBLANK(E366),"","Surveyed "&amp;E366)  &amp; IF(ISBLANK(C366),"", " by " &amp;TRIM(D366)) &amp; IF(ISBLANK(E366),"","; ") &amp; IF(ISBLANK(K366),"","Patented in " &amp; K366)  &amp; IF(ISBLANK(H366),"", " by " &amp; TRIM(I366)) &amp; IF(ISBLANK(Q366),"",IF(Q366=0,""," for " &amp; Q366 &amp; " acres")) &amp; IF(ISBLANK(S366),""," repatented as " &amp; S366) &amp; IF(ISBLANK(R366),"", "; " &amp; R366) &amp; IF(ISBLANK(X366),"", ".  " &amp; X366&amp;".")</f>
        <v>Surveyed 6/8/1752 by Richard Shipley; Patented in Dec 1753 by John Hamilton for 212 acres repatented as Mount Calvary; Resurvey of Harrisons Chance "on the south west side of the main falls of Patapsco River", adjoining Gardiners Mill, Batchelors Choice, Thackers Chance, Gardiners Gardin, Cockey's Regulation</v>
      </c>
      <c r="AB366" s="52" t="str">
        <f>IF(IFERROR(FIND("-",A366),0)=0,SUBSTITUTE(A366,"'",""),SUBSTITUTE(LEFT(A366,FIND("-",A366)-2),"'",""))</f>
        <v>HEBRON</v>
      </c>
      <c r="AC366" s="55" t="str">
        <f>SUBSTITUTE(A366,"'","")</f>
        <v>HEBRON</v>
      </c>
      <c r="AD366" s="52" t="str">
        <f>IFERROR(VLOOKUP(A366,MapGrantsTbl[], 5, FALSE),"")</f>
        <v>1752</v>
      </c>
      <c r="AE366" s="52" t="str">
        <f>IF(L366=AD366,"Y", IF(LEFT(AD366,1)&lt;&gt;"1","","N"))</f>
        <v>N</v>
      </c>
      <c r="AF366" s="52" t="str">
        <f>IFERROR(VLOOKUP(A366,MapGrantsTbl[], 3, FALSE),"")</f>
        <v>Surveyed 6/8/1752 by Richard Shipley; Patented in Dec 1753 by John Hamilton for 212 acres repatented as Mount Calvary; Resurvey of Harrisons Chance "on the south west side of the main falls of Patapsco River", adjoining Gardiners Mill, Batchelors Choice, Thackers Chance, Gardiners Gardin, Cockey's Regulation</v>
      </c>
      <c r="AG366" s="52" t="str">
        <f>IF(AA366=AF366,"Y", IF(LEN(LEFT(AF366,4))&lt;&gt;4,"","N"))</f>
        <v>Y</v>
      </c>
      <c r="AH366" s="52" t="s">
        <v>11990</v>
      </c>
      <c r="AI366" s="52" t="s">
        <v>9154</v>
      </c>
      <c r="AJ366" s="52" t="s">
        <v>9759</v>
      </c>
      <c r="AK366" s="52"/>
      <c r="AL366" s="71">
        <v>-2</v>
      </c>
      <c r="AM366" s="71">
        <f>IFERROR(VLOOKUP(A366,Platted[],2,FALSE),"")</f>
        <v>302</v>
      </c>
      <c r="AN366" s="52"/>
      <c r="AO366" s="52"/>
      <c r="AP366" s="52"/>
      <c r="AQ366" s="52" t="str">
        <f>IFERROR(VLOOKUP(A366,MapGrantsTbl[], 5, FALSE),"")</f>
        <v>1752</v>
      </c>
      <c r="AR366" s="52" t="str">
        <f>IF(L366=AQ366,"Y", IF(LEN(LEFT(AQ366,4))&lt;&gt;4,"","N"))</f>
        <v>N</v>
      </c>
      <c r="AS366" s="52" t="str">
        <f>IFERROR(VLOOKUP(A366,MapGrantsTbl[],3, FALSE),"")</f>
        <v>Surveyed 6/8/1752 by Richard Shipley; Patented in Dec 1753 by John Hamilton for 212 acres repatented as Mount Calvary; Resurvey of Harrisons Chance "on the south west side of the main falls of Patapsco River", adjoining Gardiners Mill, Batchelors Choice, Thackers Chance, Gardiners Gardin, Cockey's Regulation</v>
      </c>
      <c r="AT366" s="52" t="str">
        <f>IF(AA366=AS366,"Y", IF(LEN(LEFT(AS366,4))&lt;&gt;4,"","N"))</f>
        <v>Y</v>
      </c>
      <c r="AU366" s="52" t="str">
        <f>IFERROR(VLOOKUP(A366,MapGrantsTbl[],5, FALSE),"")</f>
        <v>1752</v>
      </c>
      <c r="AV366" s="52" t="str">
        <f>IF(L366=AU366,"Y", IF(LEN(LEFT(AU366,4))&lt;&gt;4,"","N"))</f>
        <v>N</v>
      </c>
    </row>
    <row r="367" spans="1:48" ht="86.4" x14ac:dyDescent="0.55000000000000004">
      <c r="A367" s="43" t="s">
        <v>5439</v>
      </c>
      <c r="B367" s="8" t="str">
        <f>IFERROR(VLOOKUP(A367,MapGrantsTbl[Short Name], 1, FALSE),IFERROR(VLOOKUP(A367,MapGrantsTbl[Other Map Grant Name],1,FALSE),""))</f>
        <v>HENRY AND PETER</v>
      </c>
      <c r="C367" s="8" t="s">
        <v>4919</v>
      </c>
      <c r="D367" s="8" t="str">
        <f>IF(ISBLANK(C367),"",IFERROR(RIGHT(C367,LEN(C367)-FIND(",",C367)) &amp; " " &amp; LEFT(C367,1) &amp; LOWER(MID(C367,2, FIND(",",C367)-2)),""))</f>
        <v xml:space="preserve"> Richard Shipley</v>
      </c>
      <c r="E367" s="85" t="s">
        <v>11474</v>
      </c>
      <c r="F367" s="85" t="str">
        <f>RIGHT(E367,4)</f>
        <v>1749</v>
      </c>
      <c r="G367" s="85" t="str">
        <f>IF(ISBLANK(E367),"",F367&amp;"-"&amp;RIGHT("00" &amp; SUBSTITUTE(LEFT(E367,2),"/",""),2))</f>
        <v>1749-10</v>
      </c>
      <c r="H367" s="8" t="s">
        <v>3552</v>
      </c>
      <c r="I367" s="8" t="str">
        <f>IFERROR(RIGHT(H367,LEN(H367)-FIND(",",H367)) &amp; " " &amp; LEFT(H367,1) &amp; LOWER(MID(H367,2, FIND(",",H367)-2)),"")</f>
        <v xml:space="preserve"> Peter  Barnes</v>
      </c>
      <c r="J367" s="8" t="str">
        <f>H367</f>
        <v xml:space="preserve">BARNES, Peter </v>
      </c>
      <c r="K367" s="8" t="s">
        <v>5195</v>
      </c>
      <c r="L367" s="8" t="str">
        <f>RIGHT(K367,4)</f>
        <v>1751</v>
      </c>
      <c r="M367" s="146" t="str">
        <f>IF(ISBLANK(K367),"",L367&amp;"-"&amp;
IF(LEFT(K367,3)="Feb","02",
IF(LEFT(K367,3)="Mar","03",
IF(LEFT(K367,3)="Apr","04",
IF(LEFT(K367,3)="May","05",
IF(LEFT(K367,3)="Jun","06",
IF(LEFT(K367,3)="Jul","07",
IF(LEFT(K367,3)="Aug","08",
IF(LEFT(K367,3)="Sep","09",
IF(LEFT(K367,3)="Oct","10",
IF(LEFT(K367,3)="Nov","11",
IF(LEFT(K367,3)="Dec","12","01"))))))))))))</f>
        <v>1751-04</v>
      </c>
      <c r="N367" s="34" t="s">
        <v>3961</v>
      </c>
      <c r="O367" s="8" t="s">
        <v>3959</v>
      </c>
      <c r="P367" s="8" t="s">
        <v>3970</v>
      </c>
      <c r="Q367" s="8">
        <v>585</v>
      </c>
      <c r="R367" s="8" t="s">
        <v>11580</v>
      </c>
      <c r="S367" s="34" t="s">
        <v>5061</v>
      </c>
      <c r="T367" s="34" t="s">
        <v>5380</v>
      </c>
      <c r="U367" s="34"/>
      <c r="V367" s="35" t="s">
        <v>5379</v>
      </c>
      <c r="W367" s="35" t="s">
        <v>11475</v>
      </c>
      <c r="X367" s="34"/>
      <c r="Y367" s="18" t="str">
        <f>IFERROR(LEFT(J367, FIND(",",J367)-1),"")</f>
        <v>BARNES</v>
      </c>
      <c r="Z367" s="24" t="s">
        <v>4451</v>
      </c>
      <c r="AA367" s="24" t="str">
        <f>IF(ISBLANK(E367),"","Surveyed "&amp;E367)  &amp; IF(ISBLANK(C367),"", " by " &amp;TRIM(D367)) &amp; IF(ISBLANK(E367),"","; ") &amp; IF(ISBLANK(K367),"","Patented in " &amp; K367)  &amp; IF(ISBLANK(H367),"", " by " &amp; TRIM(I367)) &amp; IF(ISBLANK(Q367),"",IF(Q367=0,""," for " &amp; Q367 &amp; " acres")) &amp; IF(ISBLANK(S367),""," repatented as " &amp; S367) &amp; IF(ISBLANK(R367),"", "; " &amp; R367) &amp; IF(ISBLANK(X367),"", ".  " &amp; X367&amp;".")</f>
        <v>Surveyed 10/6/1749 by Richard Shipley; Patented in Apr 1751 by Peter Barnes for 585 acres repatented as Windsor; Resurvey of Fine soil Forrest "between the branches of the Middle River of Patuxent and the branches of Snowdens River in the Barrans", adjoining Boyling Springs, Round About Hills, Pheasant Ridge</v>
      </c>
      <c r="AB367" s="52" t="str">
        <f>IF(IFERROR(FIND("-",A367),0)=0,SUBSTITUTE(A367,"'",""),SUBSTITUTE(LEFT(A367,FIND("-",A367)-2),"'",""))</f>
        <v>HENRY AND PETER</v>
      </c>
      <c r="AC367" s="55" t="str">
        <f>SUBSTITUTE(A367,"'","")</f>
        <v>HENRY AND PETER</v>
      </c>
      <c r="AD367" s="52" t="str">
        <f>IFERROR(VLOOKUP(A367,MapGrantsTbl[], 5, FALSE),"")</f>
        <v>1749</v>
      </c>
      <c r="AE367" s="52" t="str">
        <f>IF(L367=AD367,"Y", IF(LEFT(AD367,1)&lt;&gt;"1","","N"))</f>
        <v>N</v>
      </c>
      <c r="AF367" s="52" t="str">
        <f>IFERROR(VLOOKUP(A367,MapGrantsTbl[], 3, FALSE),"")</f>
        <v>Surveyed 10/6/1749 by Richard Shipley; Patented in Apr 1751 by Peter Barnes for 585 acres repatented as Windsor; Resurvey of Fine soil Forrest "between the branches of the Middle River of Patuxent and the branches of Snowdens River in the Barrans", adjoining Boyling Springs, Round About Hills, Pheasant Ridge</v>
      </c>
      <c r="AG367" s="52" t="str">
        <f>IF(AA367=AF367,"Y", IF(LEN(LEFT(AF367,4))&lt;&gt;4,"","N"))</f>
        <v>Y</v>
      </c>
      <c r="AH367" s="52" t="s">
        <v>65</v>
      </c>
      <c r="AI367" s="52" t="s">
        <v>7820</v>
      </c>
      <c r="AJ367" s="52" t="s">
        <v>11577</v>
      </c>
      <c r="AK367" s="52"/>
      <c r="AL367" s="71"/>
      <c r="AM367" s="71">
        <f>IFERROR(VLOOKUP(A367,Platted[],2,FALSE),"")</f>
        <v>127</v>
      </c>
      <c r="AN367" s="52"/>
      <c r="AO367" s="52"/>
      <c r="AP367" s="52"/>
      <c r="AQ367" s="52" t="str">
        <f>IFERROR(VLOOKUP(A367,MapGrantsTbl[], 5, FALSE),"")</f>
        <v>1749</v>
      </c>
      <c r="AR367" s="52" t="str">
        <f>IF(L367=AQ367,"Y", IF(LEN(LEFT(AQ367,4))&lt;&gt;4,"","N"))</f>
        <v>N</v>
      </c>
      <c r="AS367" s="52" t="str">
        <f>IFERROR(VLOOKUP(A367,MapGrantsTbl[],3, FALSE),"")</f>
        <v>Surveyed 10/6/1749 by Richard Shipley; Patented in Apr 1751 by Peter Barnes for 585 acres repatented as Windsor; Resurvey of Fine soil Forrest "between the branches of the Middle River of Patuxent and the branches of Snowdens River in the Barrans", adjoining Boyling Springs, Round About Hills, Pheasant Ridge</v>
      </c>
      <c r="AT367" s="52" t="str">
        <f>IF(AA367=AS367,"Y", IF(LEN(LEFT(AS367,4))&lt;&gt;4,"","N"))</f>
        <v>Y</v>
      </c>
      <c r="AU367" s="52" t="str">
        <f>IFERROR(VLOOKUP(A367,MapGrantsTbl[],5, FALSE),"")</f>
        <v>1749</v>
      </c>
      <c r="AV367" s="52" t="str">
        <f>IF(L367=AU367,"Y", IF(LEN(LEFT(AU367,4))&lt;&gt;4,"","N"))</f>
        <v>N</v>
      </c>
    </row>
    <row r="368" spans="1:48" ht="57.6" x14ac:dyDescent="0.55000000000000004">
      <c r="A368" s="43" t="s">
        <v>3875</v>
      </c>
      <c r="B368" s="8" t="str">
        <f>IFERROR(VLOOKUP(A368,MapGrantsTbl[Short Name], 1, FALSE),IFERROR(VLOOKUP(A368,MapGrantsTbl[Other Map Grant Name],1,FALSE),""))</f>
        <v>HENRY AND THOMAS</v>
      </c>
      <c r="C368" s="8" t="s">
        <v>5622</v>
      </c>
      <c r="D368" s="8" t="str">
        <f>IF(ISBLANK(C368),"",IFERROR(RIGHT(C368,LEN(C368)-FIND(",",C368)) &amp; " " &amp; LEFT(C368,1) &amp; LOWER(MID(C368,2, FIND(",",C368)-2)),""))</f>
        <v xml:space="preserve"> John Dorsey</v>
      </c>
      <c r="E368" s="85" t="s">
        <v>11494</v>
      </c>
      <c r="F368" s="85" t="str">
        <f>RIGHT(E368,4)</f>
        <v>1719</v>
      </c>
      <c r="G368" s="85" t="str">
        <f>IF(ISBLANK(E368),"",F368&amp;"-"&amp;RIGHT("00" &amp; SUBSTITUTE(LEFT(E368,2),"/",""),2))</f>
        <v>1719-08</v>
      </c>
      <c r="H368" s="8" t="s">
        <v>3547</v>
      </c>
      <c r="I368" s="8" t="str">
        <f>IFERROR(RIGHT(H368,LEN(H368)-FIND(",",H368)) &amp; " " &amp; LEFT(H368,1) &amp; LOWER(MID(H368,2, FIND(",",H368)-2)),"")</f>
        <v xml:space="preserve"> Thomas  Worthington</v>
      </c>
      <c r="J368" s="8" t="str">
        <f>H368</f>
        <v xml:space="preserve">WORTHINGTON, Thomas </v>
      </c>
      <c r="K368" s="8" t="s">
        <v>3735</v>
      </c>
      <c r="L368" s="8" t="str">
        <f>RIGHT(K368,4)</f>
        <v>1719</v>
      </c>
      <c r="M368" s="146" t="str">
        <f>IF(ISBLANK(K368),"",L368&amp;"-"&amp;
IF(LEFT(K368,3)="Feb","02",
IF(LEFT(K368,3)="Mar","03",
IF(LEFT(K368,3)="Apr","04",
IF(LEFT(K368,3)="May","05",
IF(LEFT(K368,3)="Jun","06",
IF(LEFT(K368,3)="Jul","07",
IF(LEFT(K368,3)="Aug","08",
IF(LEFT(K368,3)="Sep","09",
IF(LEFT(K368,3)="Oct","10",
IF(LEFT(K368,3)="Nov","11",
IF(LEFT(K368,3)="Dec","12","01"))))))))))))</f>
        <v>1719-08</v>
      </c>
      <c r="N368" s="34" t="s">
        <v>5668</v>
      </c>
      <c r="O368" s="8" t="s">
        <v>3959</v>
      </c>
      <c r="P368" s="8" t="s">
        <v>136</v>
      </c>
      <c r="Q368" s="8">
        <v>600</v>
      </c>
      <c r="R368" s="8" t="s">
        <v>5863</v>
      </c>
      <c r="S368" s="34" t="s">
        <v>4118</v>
      </c>
      <c r="T368" s="34" t="str">
        <f>V368</f>
        <v>Henry And Thomas</v>
      </c>
      <c r="U368" s="34" t="s">
        <v>5861</v>
      </c>
      <c r="V368" s="35" t="s">
        <v>5862</v>
      </c>
      <c r="W368" s="35" t="s">
        <v>11493</v>
      </c>
      <c r="X368" s="34"/>
      <c r="Y368" s="18" t="str">
        <f>IFERROR(LEFT(J368, FIND(",",J368)-1),"")</f>
        <v>WORTHINGTON</v>
      </c>
      <c r="Z368" s="24" t="s">
        <v>4459</v>
      </c>
      <c r="AA368" s="24" t="str">
        <f>IF(ISBLANK(E368),"","Surveyed "&amp;E368)  &amp; IF(ISBLANK(C368),"", " by " &amp;TRIM(D368)) &amp; IF(ISBLANK(E368),"","; ") &amp; IF(ISBLANK(K368),"","Patented in " &amp; K368)  &amp; IF(ISBLANK(H368),"", " by " &amp; TRIM(I368)) &amp; IF(ISBLANK(Q368),"",IF(Q368=0,""," for " &amp; Q368 &amp; " acres")) &amp; IF(ISBLANK(S368),""," repatented as " &amp; S368) &amp; IF(ISBLANK(R368),"", "; " &amp; R368) &amp; IF(ISBLANK(X368),"", ".  " &amp; X368&amp;".")</f>
        <v>Surveyed 8/18/1719 by John Dorsey; Patented in Aug 1719 by Thomas Worthington for 600 acres repatented as Worthington's Range; in Baltimore County beginning at a bounded tree on White Wine and Claret</v>
      </c>
      <c r="AB368" s="52" t="str">
        <f>IF(IFERROR(FIND("-",A368),0)=0,SUBSTITUTE(A368,"'",""),SUBSTITUTE(LEFT(A368,FIND("-",A368)-2),"'",""))</f>
        <v>HENRY AND THOMAS</v>
      </c>
      <c r="AC368" s="55" t="str">
        <f>SUBSTITUTE(A368,"'","")</f>
        <v>HENRY AND THOMAS</v>
      </c>
      <c r="AD368" s="52" t="str">
        <f>IFERROR(VLOOKUP(A368,MapGrantsTbl[], 5, FALSE),"")</f>
        <v>1719</v>
      </c>
      <c r="AE368" s="52" t="str">
        <f>IF(L368=AD368,"Y", IF(LEFT(AD368,1)&lt;&gt;"1","","N"))</f>
        <v>Y</v>
      </c>
      <c r="AF368" s="52" t="str">
        <f>IFERROR(VLOOKUP(A368,MapGrantsTbl[], 3, FALSE),"")</f>
        <v>Surveyed 8/18/1719 by John Dorsey; Patented in Aug 1719 by Thomas Worthington for 600 acres repatented as Worthington's Range; in Baltimore County beginning at a bounded tree on White Wine and Claret</v>
      </c>
      <c r="AG368" s="52" t="str">
        <f>IF(AA368=AF368,"Y", IF(LEN(LEFT(AF368,4))&lt;&gt;4,"","N"))</f>
        <v>Y</v>
      </c>
      <c r="AH368" s="52" t="s">
        <v>36</v>
      </c>
      <c r="AI368" s="52"/>
      <c r="AJ368" s="71"/>
      <c r="AK368" s="71"/>
      <c r="AL368" s="71"/>
      <c r="AM368" s="71">
        <f>IFERROR(VLOOKUP(A368,Platted[],2,FALSE),"")</f>
        <v>122</v>
      </c>
      <c r="AN368" s="52"/>
      <c r="AO368" s="52"/>
      <c r="AP368" s="52"/>
      <c r="AQ368" s="52" t="str">
        <f>IFERROR(VLOOKUP(A368,MapGrantsTbl[], 5, FALSE),"")</f>
        <v>1719</v>
      </c>
      <c r="AR368" s="52" t="str">
        <f>IF(L368=AQ368,"Y", IF(LEN(LEFT(AQ368,4))&lt;&gt;4,"","N"))</f>
        <v>Y</v>
      </c>
      <c r="AS368" s="52" t="str">
        <f>IFERROR(VLOOKUP(A368,MapGrantsTbl[],3, FALSE),"")</f>
        <v>Surveyed 8/18/1719 by John Dorsey; Patented in Aug 1719 by Thomas Worthington for 600 acres repatented as Worthington's Range; in Baltimore County beginning at a bounded tree on White Wine and Claret</v>
      </c>
      <c r="AT368" s="52" t="str">
        <f>IF(AA368=AS368,"Y", IF(LEN(LEFT(AS368,4))&lt;&gt;4,"","N"))</f>
        <v>Y</v>
      </c>
      <c r="AU368" s="52" t="str">
        <f>IFERROR(VLOOKUP(A368,MapGrantsTbl[],5, FALSE),"")</f>
        <v>1719</v>
      </c>
      <c r="AV368" s="52" t="str">
        <f>IF(L368=AU368,"Y", IF(LEN(LEFT(AU368,4))&lt;&gt;4,"","N"))</f>
        <v>Y</v>
      </c>
    </row>
    <row r="369" spans="1:48" ht="57.6" x14ac:dyDescent="0.55000000000000004">
      <c r="A369" s="43" t="s">
        <v>8590</v>
      </c>
      <c r="B369" s="42" t="str">
        <f>IFERROR(VLOOKUP(A369,MapGrantsTbl[Short Name], 1, FALSE),IFERROR(VLOOKUP(A369,MapGrantsTbl[Other Map Grant Name],1,FALSE),""))</f>
        <v>HENRYS LOT</v>
      </c>
      <c r="C369" s="43" t="s">
        <v>4920</v>
      </c>
      <c r="D369" s="43" t="str">
        <f>IF(ISBLANK(C369),"",IFERROR(RIGHT(C369,LEN(C369)-FIND(",",C369)) &amp; " " &amp; LEFT(C369,1) &amp; LOWER(MID(C369,2, FIND(",",C369)-2)),""))</f>
        <v xml:space="preserve"> Orlando Griffith</v>
      </c>
      <c r="E369" s="85" t="s">
        <v>10890</v>
      </c>
      <c r="F369" s="80" t="str">
        <f>RIGHT(E369,4)</f>
        <v>1767</v>
      </c>
      <c r="G369" s="80" t="str">
        <f>IF(ISBLANK(E369),"",F369&amp;"-"&amp;RIGHT("00" &amp; SUBSTITUTE(LEFT(E369,2),"/",""),2))</f>
        <v>1767-05</v>
      </c>
      <c r="H369" s="43" t="s">
        <v>6549</v>
      </c>
      <c r="I369" s="43" t="str">
        <f>IFERROR(RIGHT(H369,LEN(H369)-FIND(",",H369)) &amp; " " &amp; LEFT(H369,1) &amp; LOWER(MID(H369,2, FIND(",",H369)-2)),"")</f>
        <v xml:space="preserve"> Henry Cutsary</v>
      </c>
      <c r="J369" s="42" t="str">
        <f>H369</f>
        <v>CUTSARY, Henry</v>
      </c>
      <c r="K369" s="43" t="s">
        <v>5237</v>
      </c>
      <c r="L369" s="42" t="str">
        <f>RIGHT(K369,4)</f>
        <v>1768</v>
      </c>
      <c r="M369" s="143" t="str">
        <f>IF(ISBLANK(K369),"",L369&amp;"-"&amp;
IF(LEFT(K369,3)="Feb","02",
IF(LEFT(K369,3)="Mar","03",
IF(LEFT(K369,3)="Apr","04",
IF(LEFT(K369,3)="May","05",
IF(LEFT(K369,3)="Jun","06",
IF(LEFT(K369,3)="Jul","07",
IF(LEFT(K369,3)="Aug","08",
IF(LEFT(K369,3)="Sep","09",
IF(LEFT(K369,3)="Oct","10",
IF(LEFT(K369,3)="Nov","11",
IF(LEFT(K369,3)="Dec","12","01"))))))))))))</f>
        <v>1768-07</v>
      </c>
      <c r="N369" s="44" t="s">
        <v>3961</v>
      </c>
      <c r="O369" s="43" t="s">
        <v>3959</v>
      </c>
      <c r="P369" s="43" t="s">
        <v>136</v>
      </c>
      <c r="Q369" s="43">
        <v>50</v>
      </c>
      <c r="R369" s="43" t="s">
        <v>6550</v>
      </c>
      <c r="S369" s="34" t="s">
        <v>10888</v>
      </c>
      <c r="T369" s="45" t="str">
        <f>V369</f>
        <v>Henrys Lot</v>
      </c>
      <c r="U369" s="44"/>
      <c r="V369" s="35" t="s">
        <v>8852</v>
      </c>
      <c r="W369" s="35" t="s">
        <v>10889</v>
      </c>
      <c r="X369" s="34"/>
      <c r="Y369" s="45" t="str">
        <f>IFERROR(LEFT(J369, FIND(",",J369)-1),"")</f>
        <v>CUTSARY</v>
      </c>
      <c r="Z369" s="45"/>
      <c r="AA369" s="45" t="str">
        <f>IF(ISBLANK(E369),"","Surveyed "&amp;E369)  &amp; IF(ISBLANK(C369),"", " by " &amp;TRIM(D369)) &amp; IF(ISBLANK(E369),"","; ") &amp; IF(ISBLANK(K369),"","Patented in " &amp; K369)  &amp; IF(ISBLANK(H369),"", " by " &amp; TRIM(I369)) &amp; IF(ISBLANK(Q369),"",IF(Q369=0,""," for " &amp; Q369 &amp; " acres")) &amp; IF(ISBLANK(S369),""," repatented as " &amp; S369) &amp; IF(ISBLANK(R369),"", "; " &amp; R369) &amp; IF(ISBLANK(X369),"", ".  " &amp; X369&amp;".")</f>
        <v>Surveyed 5/27/1767 by Orlando Griffith; Patented in Jul 1768 by Henry Cutsary for 50 acres repatented as Henry's United Friendship; "on the west side of a branch called Mill Branch"</v>
      </c>
      <c r="AB369" s="45" t="str">
        <f>IF(IFERROR(FIND("-",A369),0)=0,SUBSTITUTE(A369,"'",""),SUBSTITUTE(LEFT(A369,FIND("-",A369)-2),"'",""))</f>
        <v>HENRYS LOT</v>
      </c>
      <c r="AC369" s="55" t="str">
        <f>SUBSTITUTE(A369,"'","")</f>
        <v>HENRYS LOT</v>
      </c>
      <c r="AD369" s="52" t="str">
        <f>IFERROR(VLOOKUP(A369,MapGrantsTbl[], 5, FALSE),"")</f>
        <v>1767</v>
      </c>
      <c r="AE369" s="52" t="str">
        <f>IF(L369=AD369,"Y", IF(LEFT(AD369,1)&lt;&gt;"1","","N"))</f>
        <v>N</v>
      </c>
      <c r="AF369" s="52" t="str">
        <f>IFERROR(VLOOKUP(A369,MapGrantsTbl[], 3, FALSE),"")</f>
        <v>Surveyed 5/27/1767 by Orlando Griffith; Patented in Jul 1768 by Henry Cutsary for 50 acres repatented as Henry's United Friendship; "on the west side of a branch called Mill Branch"</v>
      </c>
      <c r="AG369" s="52" t="str">
        <f>IF(AA369=AF369,"Y", IF(LEN(LEFT(AF369,4))&lt;&gt;4,"","N"))</f>
        <v>Y</v>
      </c>
      <c r="AH369" s="52" t="s">
        <v>78</v>
      </c>
      <c r="AI369" s="52"/>
      <c r="AJ369" s="71"/>
      <c r="AK369" s="71"/>
      <c r="AL369" s="71"/>
      <c r="AM369" s="71">
        <f>IFERROR(VLOOKUP(A369,Platted[],2,FALSE),"")</f>
        <v>566</v>
      </c>
      <c r="AN369" s="52"/>
      <c r="AO369" s="52"/>
      <c r="AP369" s="52"/>
      <c r="AQ369" s="52" t="str">
        <f>IFERROR(VLOOKUP(A369,MapGrantsTbl[], 5, FALSE),"")</f>
        <v>1767</v>
      </c>
      <c r="AR369" s="52" t="str">
        <f>IF(L369=AQ369,"Y", IF(LEN(LEFT(AQ369,4))&lt;&gt;4,"","N"))</f>
        <v>N</v>
      </c>
      <c r="AS369" s="52" t="str">
        <f>IFERROR(VLOOKUP(A369,MapGrantsTbl[],3, FALSE),"")</f>
        <v>Surveyed 5/27/1767 by Orlando Griffith; Patented in Jul 1768 by Henry Cutsary for 50 acres repatented as Henry's United Friendship; "on the west side of a branch called Mill Branch"</v>
      </c>
      <c r="AT369" s="52" t="str">
        <f>IF(AA369=AS369,"Y", IF(LEN(LEFT(AS369,4))&lt;&gt;4,"","N"))</f>
        <v>Y</v>
      </c>
      <c r="AU369" s="52" t="str">
        <f>IFERROR(VLOOKUP(A369,MapGrantsTbl[],5, FALSE),"")</f>
        <v>1767</v>
      </c>
      <c r="AV369" s="52" t="str">
        <f>IF(L369=AU369,"Y", IF(LEN(LEFT(AU369,4))&lt;&gt;4,"","N"))</f>
        <v>N</v>
      </c>
    </row>
    <row r="370" spans="1:48" ht="72" x14ac:dyDescent="0.55000000000000004">
      <c r="A370" s="43" t="s">
        <v>8591</v>
      </c>
      <c r="B370" s="8" t="str">
        <f>IFERROR(VLOOKUP(A370,MapGrantsTbl[Short Name], 1, FALSE),IFERROR(VLOOKUP(A370,MapGrantsTbl[Other Map Grant Name],1,FALSE),""))</f>
        <v>HENRYS PARK</v>
      </c>
      <c r="C370" s="8" t="s">
        <v>4105</v>
      </c>
      <c r="D370" s="8" t="str">
        <f>IF(ISBLANK(C370),"",IFERROR(RIGHT(C370,LEN(C370)-FIND(",",C370)) &amp; " " &amp; LEFT(C370,1) &amp; LOWER(MID(C370,2, FIND(",",C370)-2)),""))</f>
        <v xml:space="preserve"> Henry Ridgely</v>
      </c>
      <c r="E370" s="85" t="s">
        <v>11500</v>
      </c>
      <c r="F370" s="85" t="str">
        <f>RIGHT(E370,4)</f>
        <v>1732</v>
      </c>
      <c r="G370" s="85" t="str">
        <f>IF(ISBLANK(E370),"",F370&amp;"-"&amp;RIGHT("00" &amp; SUBSTITUTE(LEFT(E370,2),"/",""),2))</f>
        <v>1732-03</v>
      </c>
      <c r="H370" s="8" t="s">
        <v>3537</v>
      </c>
      <c r="I370" s="8" t="str">
        <f>IFERROR(RIGHT(H370,LEN(H370)-FIND(",",H370)) &amp; " " &amp; LEFT(H370,1) &amp; LOWER(MID(H370,2, FIND(",",H370)-2)),"")</f>
        <v xml:space="preserve"> Adam  Barnes</v>
      </c>
      <c r="J370" s="8" t="str">
        <f>H370</f>
        <v xml:space="preserve">BARNES, Adam </v>
      </c>
      <c r="K370" s="8" t="s">
        <v>3781</v>
      </c>
      <c r="L370" s="8" t="str">
        <f>RIGHT(K370,4)</f>
        <v>1734</v>
      </c>
      <c r="M370" s="146" t="str">
        <f>IF(ISBLANK(K370),"",L370&amp;"-"&amp;
IF(LEFT(K370,3)="Feb","02",
IF(LEFT(K370,3)="Mar","03",
IF(LEFT(K370,3)="Apr","04",
IF(LEFT(K370,3)="May","05",
IF(LEFT(K370,3)="Jun","06",
IF(LEFT(K370,3)="Jul","07",
IF(LEFT(K370,3)="Aug","08",
IF(LEFT(K370,3)="Sep","09",
IF(LEFT(K370,3)="Oct","10",
IF(LEFT(K370,3)="Nov","11",
IF(LEFT(K370,3)="Dec","12","01"))))))))))))</f>
        <v>1734-06</v>
      </c>
      <c r="N370" s="34" t="s">
        <v>3961</v>
      </c>
      <c r="O370" s="8" t="s">
        <v>3959</v>
      </c>
      <c r="P370" s="8" t="s">
        <v>136</v>
      </c>
      <c r="Q370" s="8">
        <v>100</v>
      </c>
      <c r="R370" s="8" t="s">
        <v>5395</v>
      </c>
      <c r="S370" s="34"/>
      <c r="T370" s="34" t="str">
        <f>V370</f>
        <v>Henrys Park</v>
      </c>
      <c r="U370" s="34"/>
      <c r="V370" s="35" t="s">
        <v>8034</v>
      </c>
      <c r="W370" s="35" t="s">
        <v>10891</v>
      </c>
      <c r="X370" s="34"/>
      <c r="Y370" s="18" t="str">
        <f>IFERROR(LEFT(J370, FIND(",",J370)-1),"")</f>
        <v>BARNES</v>
      </c>
      <c r="Z370" s="24" t="s">
        <v>4451</v>
      </c>
      <c r="AA370" s="24" t="str">
        <f>IF(ISBLANK(E370),"","Surveyed "&amp;E370)  &amp; IF(ISBLANK(C370),"", " by " &amp;TRIM(D370)) &amp; IF(ISBLANK(E370),"","; ") &amp; IF(ISBLANK(K370),"","Patented in " &amp; K370)  &amp; IF(ISBLANK(H370),"", " by " &amp; TRIM(I370)) &amp; IF(ISBLANK(Q370),"",IF(Q370=0,""," for " &amp; Q370 &amp; " acres")) &amp; IF(ISBLANK(S370),""," repatented as " &amp; S370) &amp; IF(ISBLANK(R370),"", "; " &amp; R370) &amp; IF(ISBLANK(X370),"", ".  " &amp; X370&amp;".")</f>
        <v>Surveyed 3/22/1732 by Henry Ridgely; Patented in Jun 1734 by Adam Barnes for 100 acres; "near the head of the Middle River of Patuxent" starting "on the north side of the head of a branch called Barron Branch leading in on the east side of the aforesaid Middle River"</v>
      </c>
      <c r="AB370" s="52" t="str">
        <f>IF(IFERROR(FIND("-",A370),0)=0,SUBSTITUTE(A370,"'",""),SUBSTITUTE(LEFT(A370,FIND("-",A370)-2),"'",""))</f>
        <v>HENRYS PARK</v>
      </c>
      <c r="AC370" s="55" t="str">
        <f>SUBSTITUTE(A370,"'","")</f>
        <v>HENRYS PARK</v>
      </c>
      <c r="AD370" s="52" t="str">
        <f>IFERROR(VLOOKUP(A370,MapGrantsTbl[], 5, FALSE),"")</f>
        <v>1732</v>
      </c>
      <c r="AE370" s="52" t="str">
        <f>IF(L370=AD370,"Y", IF(LEFT(AD370,1)&lt;&gt;"1","","N"))</f>
        <v>N</v>
      </c>
      <c r="AF370" s="52" t="str">
        <f>IFERROR(VLOOKUP(A370,MapGrantsTbl[], 3, FALSE),"")</f>
        <v>Surveyed 3/22/1732 by Henry Ridgely; Patented in Jun 1734 by Adam Barnes for 100 acres; "near the head of the Middle River of Patuxent" starting "on the north side of the head of a branch called Barron Branch leading in on the east side of the aforesaid Middle River"</v>
      </c>
      <c r="AG370" s="52" t="str">
        <f>IF(AA370=AF370,"Y", IF(LEN(LEFT(AF370,4))&lt;&gt;4,"","N"))</f>
        <v>Y</v>
      </c>
      <c r="AH370" s="52" t="s">
        <v>234</v>
      </c>
      <c r="AI370" s="52" t="s">
        <v>7858</v>
      </c>
      <c r="AJ370" s="52" t="s">
        <v>10892</v>
      </c>
      <c r="AK370" s="52"/>
      <c r="AL370" s="71"/>
      <c r="AM370" s="71">
        <f>IFERROR(VLOOKUP(A370,Platted[],2,FALSE),"")</f>
        <v>432</v>
      </c>
      <c r="AN370" s="52"/>
      <c r="AO370" s="52"/>
      <c r="AP370" s="52"/>
      <c r="AQ370" s="52" t="str">
        <f>IFERROR(VLOOKUP(A370,MapGrantsTbl[], 5, FALSE),"")</f>
        <v>1732</v>
      </c>
      <c r="AR370" s="52" t="str">
        <f>IF(L370=AQ370,"Y", IF(LEN(LEFT(AQ370,4))&lt;&gt;4,"","N"))</f>
        <v>N</v>
      </c>
      <c r="AS370" s="52" t="str">
        <f>IFERROR(VLOOKUP(A370,MapGrantsTbl[],3, FALSE),"")</f>
        <v>Surveyed 3/22/1732 by Henry Ridgely; Patented in Jun 1734 by Adam Barnes for 100 acres; "near the head of the Middle River of Patuxent" starting "on the north side of the head of a branch called Barron Branch leading in on the east side of the aforesaid Middle River"</v>
      </c>
      <c r="AT370" s="52" t="str">
        <f>IF(AA370=AS370,"Y", IF(LEN(LEFT(AS370,4))&lt;&gt;4,"","N"))</f>
        <v>Y</v>
      </c>
      <c r="AU370" s="52" t="str">
        <f>IFERROR(VLOOKUP(A370,MapGrantsTbl[],5, FALSE),"")</f>
        <v>1732</v>
      </c>
      <c r="AV370" s="52" t="str">
        <f>IF(L370=AU370,"Y", IF(LEN(LEFT(AU370,4))&lt;&gt;4,"","N"))</f>
        <v>N</v>
      </c>
    </row>
    <row r="371" spans="1:48" ht="86.4" x14ac:dyDescent="0.55000000000000004">
      <c r="A371" s="43" t="s">
        <v>8592</v>
      </c>
      <c r="B371" s="42" t="str">
        <f>IFERROR(VLOOKUP(A371,MapGrantsTbl[Short Name], 1, FALSE),IFERROR(VLOOKUP(A371,MapGrantsTbl[Other Map Grant Name],1,FALSE),""))</f>
        <v>HENRYS UNITED FRIENDSHIP</v>
      </c>
      <c r="C371" s="43" t="s">
        <v>4921</v>
      </c>
      <c r="D371" s="43" t="str">
        <f>IF(ISBLANK(C371),"",IFERROR(RIGHT(C371,LEN(C371)-FIND(",",C371)) &amp; " " &amp; LEFT(C371,1) &amp; LOWER(MID(C371,2, FIND(",",C371)-2)),""))</f>
        <v xml:space="preserve"> Basil Burgess</v>
      </c>
      <c r="E371" s="85" t="s">
        <v>10887</v>
      </c>
      <c r="F371" s="80" t="str">
        <f>RIGHT(E371,4)</f>
        <v>1770</v>
      </c>
      <c r="G371" s="80" t="str">
        <f>IF(ISBLANK(E371),"",F371&amp;"-"&amp;RIGHT("00" &amp; SUBSTITUTE(LEFT(E371,2),"/",""),2))</f>
        <v>1770-06</v>
      </c>
      <c r="H371" s="43" t="s">
        <v>3546</v>
      </c>
      <c r="I371" s="43" t="str">
        <f>IFERROR(RIGHT(H371,LEN(H371)-FIND(",",H371)) &amp; " " &amp; LEFT(H371,1) &amp; LOWER(MID(H371,2, FIND(",",H371)-2)),"")</f>
        <v xml:space="preserve"> Samuel  Mansell</v>
      </c>
      <c r="J371" s="42" t="str">
        <f>H371</f>
        <v xml:space="preserve">MANSELL, Samuel </v>
      </c>
      <c r="K371" s="43" t="s">
        <v>3831</v>
      </c>
      <c r="L371" s="42" t="str">
        <f>RIGHT(K371,4)</f>
        <v>1770</v>
      </c>
      <c r="M371" s="143" t="str">
        <f>IF(ISBLANK(K371),"",L371&amp;"-"&amp;
IF(LEFT(K371,3)="Feb","02",
IF(LEFT(K371,3)="Mar","03",
IF(LEFT(K371,3)="Apr","04",
IF(LEFT(K371,3)="May","05",
IF(LEFT(K371,3)="Jun","06",
IF(LEFT(K371,3)="Jul","07",
IF(LEFT(K371,3)="Aug","08",
IF(LEFT(K371,3)="Sep","09",
IF(LEFT(K371,3)="Oct","10",
IF(LEFT(K371,3)="Nov","11",
IF(LEFT(K371,3)="Dec","12","01"))))))))))))</f>
        <v>1770-08</v>
      </c>
      <c r="N371" s="44" t="s">
        <v>3961</v>
      </c>
      <c r="O371" s="43" t="s">
        <v>3959</v>
      </c>
      <c r="P371" s="43" t="s">
        <v>3970</v>
      </c>
      <c r="Q371" s="43">
        <v>312.75</v>
      </c>
      <c r="R371" s="43" t="s">
        <v>6566</v>
      </c>
      <c r="S371" s="44"/>
      <c r="T371" s="45" t="s">
        <v>8852</v>
      </c>
      <c r="U371" s="44"/>
      <c r="V371" s="35" t="s">
        <v>8381</v>
      </c>
      <c r="W371" s="35" t="s">
        <v>10886</v>
      </c>
      <c r="X371" s="34"/>
      <c r="Y371" s="45" t="str">
        <f>IFERROR(LEFT(J371, FIND(",",J371)-1),"")</f>
        <v>MANSELL</v>
      </c>
      <c r="Z371" s="45"/>
      <c r="AA371" s="45" t="str">
        <f>IF(ISBLANK(E371),"","Surveyed "&amp;E371)  &amp; IF(ISBLANK(C371),"", " by " &amp;TRIM(D371)) &amp; IF(ISBLANK(E371),"","; ") &amp; IF(ISBLANK(K371),"","Patented in " &amp; K371)  &amp; IF(ISBLANK(H371),"", " by " &amp; TRIM(I371)) &amp; IF(ISBLANK(Q371),"",IF(Q371=0,""," for " &amp; Q371 &amp; " acres")) &amp; IF(ISBLANK(S371),""," repatented as " &amp; S371) &amp; IF(ISBLANK(R371),"", "; " &amp; R371) &amp; IF(ISBLANK(X371),"", ".  " &amp; X371&amp;".")</f>
        <v>Surveyed 6/30/1770 by Basil Burgess; Patented in Aug 1770 by Samuel Mansell for 312.75 acres; Resurvey of Henry's Lott starting "near the east side of one of the drafts of Nimble Johns Cabbin Branch and about north from the said Henry Cutsary's dwelling plantation" at the beginning trees of I Have Been A Great While At Rest"</v>
      </c>
      <c r="AB371" s="45" t="str">
        <f>IF(IFERROR(FIND("-",A371),0)=0,SUBSTITUTE(A371,"'",""),SUBSTITUTE(LEFT(A371,FIND("-",A371)-2),"'",""))</f>
        <v>HENRYS UNITED FRIENDSHIP</v>
      </c>
      <c r="AC371" s="55" t="str">
        <f>SUBSTITUTE(A371,"'","")</f>
        <v>HENRYS UNITED FRIENDSHIP</v>
      </c>
      <c r="AD371" s="52" t="str">
        <f>IFERROR(VLOOKUP(A371,MapGrantsTbl[], 5, FALSE),"")</f>
        <v/>
      </c>
      <c r="AE371" s="52" t="str">
        <f>IF(L371=AD371,"Y", IF(LEFT(AD371,1)&lt;&gt;"1","","N"))</f>
        <v/>
      </c>
      <c r="AF371" s="52" t="str">
        <f>IFERROR(VLOOKUP(A371,MapGrantsTbl[], 3, FALSE),"")</f>
        <v/>
      </c>
      <c r="AG371" s="52" t="str">
        <f>IF(AA371=AF371,"Y", IF(LEN(LEFT(AF371,4))&lt;&gt;4,"","N"))</f>
        <v/>
      </c>
      <c r="AH371" s="52" t="s">
        <v>78</v>
      </c>
      <c r="AI371" s="52"/>
      <c r="AJ371" s="71"/>
      <c r="AK371" s="71"/>
      <c r="AL371" s="71"/>
      <c r="AM371" s="71">
        <f>IFERROR(VLOOKUP(A371,Platted[],2,FALSE),"")</f>
        <v>211</v>
      </c>
      <c r="AN371" s="52"/>
      <c r="AO371" s="52"/>
      <c r="AP371" s="52"/>
      <c r="AQ371" s="52" t="str">
        <f>IFERROR(VLOOKUP(A371,MapGrantsTbl[], 5, FALSE),"")</f>
        <v/>
      </c>
      <c r="AR371" s="52" t="str">
        <f>IF(L371=AQ371,"Y", IF(LEN(LEFT(AQ371,4))&lt;&gt;4,"","N"))</f>
        <v/>
      </c>
      <c r="AS371" s="52" t="str">
        <f>IFERROR(VLOOKUP(A371,MapGrantsTbl[],3, FALSE),"")</f>
        <v/>
      </c>
      <c r="AT371" s="52" t="str">
        <f>IF(AA371=AS371,"Y", IF(LEN(LEFT(AS371,4))&lt;&gt;4,"","N"))</f>
        <v/>
      </c>
      <c r="AU371" s="52" t="str">
        <f>IFERROR(VLOOKUP(A371,MapGrantsTbl[],5, FALSE),"")</f>
        <v/>
      </c>
      <c r="AV371" s="52" t="str">
        <f>IF(L371=AU371,"Y", IF(LEN(LEFT(AU371,4))&lt;&gt;4,"","N"))</f>
        <v/>
      </c>
    </row>
    <row r="372" spans="1:48" ht="57.6" x14ac:dyDescent="0.55000000000000004">
      <c r="A372" s="43" t="s">
        <v>8593</v>
      </c>
      <c r="B372" s="32" t="str">
        <f>IFERROR(VLOOKUP(A372,MapGrantsTbl[Short Name], 1, FALSE),IFERROR(VLOOKUP(A372,MapGrantsTbl[Other Map Grant Name],1,FALSE),""))</f>
        <v>HICKENS CHANCE AND DORSEYS FRIENDSHIP</v>
      </c>
      <c r="C372" s="8" t="s">
        <v>5622</v>
      </c>
      <c r="D372" s="8" t="str">
        <f>IF(ISBLANK(C372),"",IFERROR(RIGHT(C372,LEN(C372)-FIND(",",C372)) &amp; " " &amp; LEFT(C372,1) &amp; LOWER(MID(C372,2, FIND(",",C372)-2)),""))</f>
        <v xml:space="preserve"> John Dorsey</v>
      </c>
      <c r="E372" s="85" t="s">
        <v>10007</v>
      </c>
      <c r="F372" s="85" t="str">
        <f>RIGHT(E372,4)</f>
        <v>1723</v>
      </c>
      <c r="G372" s="85" t="str">
        <f>IF(ISBLANK(E372),"",F372&amp;"-"&amp;RIGHT("00" &amp; SUBSTITUTE(LEFT(E372,2),"/",""),2))</f>
        <v>1723-01</v>
      </c>
      <c r="H372" s="8" t="s">
        <v>6248</v>
      </c>
      <c r="I372" s="8" t="str">
        <f>IFERROR(RIGHT(H372,LEN(H372)-FIND(",",H372)) &amp; " " &amp; LEFT(H372,1) &amp; LOWER(MID(H372,2, FIND(",",H372)-2)),"")</f>
        <v xml:space="preserve"> Thomas Hickens</v>
      </c>
      <c r="J372" s="32" t="str">
        <f>H372</f>
        <v>HICKENS, Thomas</v>
      </c>
      <c r="K372" s="8">
        <v>1725</v>
      </c>
      <c r="L372" s="32" t="str">
        <f>RIGHT(K372,4)</f>
        <v>1725</v>
      </c>
      <c r="M372" s="146" t="str">
        <f>IF(ISBLANK(K372),"",L372&amp;"-"&amp;
IF(LEFT(K372,3)="Feb","02",
IF(LEFT(K372,3)="Mar","03",
IF(LEFT(K372,3)="Apr","04",
IF(LEFT(K372,3)="May","05",
IF(LEFT(K372,3)="Jun","06",
IF(LEFT(K372,3)="Jul","07",
IF(LEFT(K372,3)="Aug","08",
IF(LEFT(K372,3)="Sep","09",
IF(LEFT(K372,3)="Oct","10",
IF(LEFT(K372,3)="Nov","11",
IF(LEFT(K372,3)="Dec","12","01"))))))))))))</f>
        <v>1725-01</v>
      </c>
      <c r="N372" s="34" t="s">
        <v>5668</v>
      </c>
      <c r="O372" s="8" t="s">
        <v>3959</v>
      </c>
      <c r="P372" s="8" t="s">
        <v>136</v>
      </c>
      <c r="Q372" s="8">
        <v>187.5</v>
      </c>
      <c r="R372" s="8" t="s">
        <v>6249</v>
      </c>
      <c r="S372" s="34" t="s">
        <v>6459</v>
      </c>
      <c r="T372" s="34" t="str">
        <f>V372</f>
        <v>Hickens Chance &amp; Dorseys Friendship</v>
      </c>
      <c r="U372" s="34"/>
      <c r="V372" s="35" t="s">
        <v>8953</v>
      </c>
      <c r="W372" s="35" t="s">
        <v>10008</v>
      </c>
      <c r="X372" s="34"/>
      <c r="Y372" s="33" t="str">
        <f>IFERROR(LEFT(J372, FIND(",",J372)-1),"")</f>
        <v>HICKENS</v>
      </c>
      <c r="Z372" s="33"/>
      <c r="AA372" s="24" t="str">
        <f>IF(ISBLANK(E372),"","Surveyed "&amp;E372)  &amp; IF(ISBLANK(C372),"", " by " &amp;TRIM(D372)) &amp; IF(ISBLANK(E372),"","; ") &amp; IF(ISBLANK(K372),"","Patented in " &amp; K372)  &amp; IF(ISBLANK(H372),"", " by " &amp; TRIM(I372)) &amp; IF(ISBLANK(Q372),"",IF(Q372=0,""," for " &amp; Q372 &amp; " acres")) &amp; IF(ISBLANK(S372),""," repatented as " &amp; S372) &amp; IF(ISBLANK(R372),"", "; " &amp; R372) &amp; IF(ISBLANK(X372),"", ".  " &amp; X372&amp;".")</f>
        <v>Surveyed 1/26/1723 by John Dorsey; Patented in 1725 by Thomas Hickens for 187.5 acres repatented as Joseph's Gift; "between Elk Ridge and the easternmost branch of Patuxent River", starting at New Year's Gift</v>
      </c>
      <c r="AB372" s="52" t="str">
        <f>IF(IFERROR(FIND("-",A372),0)=0,SUBSTITUTE(A372,"'",""),SUBSTITUTE(LEFT(A372,FIND("-",A372)-2),"'",""))</f>
        <v>HICKENS CHANCE AND DORSEYS FRIENDSHIP</v>
      </c>
      <c r="AC372" s="55" t="str">
        <f>SUBSTITUTE(A372,"'","")</f>
        <v>HICKENS CHANCE AND DORSEYS FRIENDSHIP</v>
      </c>
      <c r="AD372" s="52" t="str">
        <f>IFERROR(VLOOKUP(A372,MapGrantsTbl[], 5, FALSE),"")</f>
        <v>1723</v>
      </c>
      <c r="AE372" s="52" t="str">
        <f>IF(L372=AD372,"Y", IF(LEFT(AD372,1)&lt;&gt;"1","","N"))</f>
        <v>N</v>
      </c>
      <c r="AF372" s="52" t="str">
        <f>IFERROR(VLOOKUP(A372,MapGrantsTbl[], 3, FALSE),"")</f>
        <v>Surveyed 1/26/1723 by John Dorsey; Patented in 1725 by Thomas Hickens for 187.5 acres repatented as Joseph's Gift; "between Elk Ridge and the easternmost branch of Patuxent River", starting at New Year's Gift</v>
      </c>
      <c r="AG372" s="52" t="str">
        <f>IF(AA372=AF372,"Y", IF(LEN(LEFT(AF372,4))&lt;&gt;4,"","N"))</f>
        <v>Y</v>
      </c>
      <c r="AH372" s="52" t="s">
        <v>11992</v>
      </c>
      <c r="AI372" s="52"/>
      <c r="AJ372" s="71"/>
      <c r="AK372" s="71"/>
      <c r="AL372" s="71">
        <v>-3</v>
      </c>
      <c r="AM372" s="71">
        <f>IFERROR(VLOOKUP(A372,Platted[],2,FALSE),"")</f>
        <v>301</v>
      </c>
      <c r="AN372" s="52"/>
      <c r="AO372" s="52"/>
      <c r="AP372" s="52"/>
      <c r="AQ372" s="52" t="str">
        <f>IFERROR(VLOOKUP(A372,MapGrantsTbl[], 5, FALSE),"")</f>
        <v>1723</v>
      </c>
      <c r="AR372" s="52" t="str">
        <f>IF(L372=AQ372,"Y", IF(LEN(LEFT(AQ372,4))&lt;&gt;4,"","N"))</f>
        <v>N</v>
      </c>
      <c r="AS372" s="52" t="str">
        <f>IFERROR(VLOOKUP(A372,MapGrantsTbl[],3, FALSE),"")</f>
        <v>Surveyed 1/26/1723 by John Dorsey; Patented in 1725 by Thomas Hickens for 187.5 acres repatented as Joseph's Gift; "between Elk Ridge and the easternmost branch of Patuxent River", starting at New Year's Gift</v>
      </c>
      <c r="AT372" s="52" t="str">
        <f>IF(AA372=AS372,"Y", IF(LEN(LEFT(AS372,4))&lt;&gt;4,"","N"))</f>
        <v>Y</v>
      </c>
      <c r="AU372" s="52" t="str">
        <f>IFERROR(VLOOKUP(A372,MapGrantsTbl[],5, FALSE),"")</f>
        <v>1723</v>
      </c>
      <c r="AV372" s="52" t="str">
        <f>IF(L372=AU372,"Y", IF(LEN(LEFT(AU372,4))&lt;&gt;4,"","N"))</f>
        <v>N</v>
      </c>
    </row>
    <row r="373" spans="1:48" ht="72" x14ac:dyDescent="0.55000000000000004">
      <c r="A373" s="54" t="s">
        <v>6837</v>
      </c>
      <c r="B373" s="42" t="str">
        <f>IFERROR(VLOOKUP(A373,MapGrantsTbl[Short Name], 1, FALSE),IFERROR(VLOOKUP(A373,MapGrantsTbl[Other Map Grant Name],1,FALSE),""))</f>
        <v>HICKORY BOTTOM</v>
      </c>
      <c r="C373" s="43" t="s">
        <v>4919</v>
      </c>
      <c r="D373" s="43" t="str">
        <f>IF(ISBLANK(C373),"",IFERROR(RIGHT(C373,LEN(C373)-FIND(",",C373)) &amp; " " &amp; LEFT(C373,1) &amp; LOWER(MID(C373,2, FIND(",",C373)-2)),""))</f>
        <v xml:space="preserve"> Richard Shipley</v>
      </c>
      <c r="E373" s="85" t="s">
        <v>4649</v>
      </c>
      <c r="F373" s="80" t="str">
        <f>RIGHT(E373,4)</f>
        <v>1749</v>
      </c>
      <c r="G373" s="80" t="str">
        <f>IF(ISBLANK(E373),"",F373&amp;"-"&amp;RIGHT("00" &amp; SUBSTITUTE(LEFT(E373,2),"/",""),2))</f>
        <v>1749-03</v>
      </c>
      <c r="H373" s="43" t="s">
        <v>3600</v>
      </c>
      <c r="I373" s="43" t="str">
        <f>IFERROR(RIGHT(H373,LEN(H373)-FIND(",",H373)) &amp; " " &amp; LEFT(H373,1) &amp; LOWER(MID(H373,2, FIND(",",H373)-2)),"")</f>
        <v xml:space="preserve"> Robert  Davis</v>
      </c>
      <c r="J373" s="42" t="str">
        <f>H373</f>
        <v xml:space="preserve">DAVIS, Robert </v>
      </c>
      <c r="K373" s="43" t="s">
        <v>6838</v>
      </c>
      <c r="L373" s="42" t="str">
        <f>RIGHT(K373,4)</f>
        <v>1749</v>
      </c>
      <c r="M373" s="143" t="str">
        <f>IF(ISBLANK(K373),"",L373&amp;"-"&amp;
IF(LEFT(K373,3)="Feb","02",
IF(LEFT(K373,3)="Mar","03",
IF(LEFT(K373,3)="Apr","04",
IF(LEFT(K373,3)="May","05",
IF(LEFT(K373,3)="Jun","06",
IF(LEFT(K373,3)="Jul","07",
IF(LEFT(K373,3)="Aug","08",
IF(LEFT(K373,3)="Sep","09",
IF(LEFT(K373,3)="Oct","10",
IF(LEFT(K373,3)="Nov","11",
IF(LEFT(K373,3)="Dec","12","01"))))))))))))</f>
        <v>1749-03</v>
      </c>
      <c r="N373" s="44" t="s">
        <v>3961</v>
      </c>
      <c r="O373" s="43" t="s">
        <v>3959</v>
      </c>
      <c r="P373" s="43" t="s">
        <v>136</v>
      </c>
      <c r="Q373" s="43">
        <v>10</v>
      </c>
      <c r="R373" s="43" t="s">
        <v>6840</v>
      </c>
      <c r="S373" s="44"/>
      <c r="T373" s="45" t="str">
        <f>V373</f>
        <v>Hickory Bottom</v>
      </c>
      <c r="U373" s="44"/>
      <c r="V373" s="35" t="s">
        <v>6839</v>
      </c>
      <c r="W373" s="35" t="s">
        <v>12160</v>
      </c>
      <c r="X373" s="34"/>
      <c r="Y373" s="45" t="str">
        <f>IFERROR(LEFT(J373, FIND(",",J373)-1),"")</f>
        <v>DAVIS</v>
      </c>
      <c r="Z373" s="45"/>
      <c r="AA373" s="45" t="str">
        <f>IF(ISBLANK(E373),"","Surveyed "&amp;E373)  &amp; IF(ISBLANK(C373),"", " by " &amp;TRIM(D373)) &amp; IF(ISBLANK(E373),"","; ") &amp; IF(ISBLANK(K373),"","Patented in " &amp; K373)  &amp; IF(ISBLANK(H373),"", " by " &amp; TRIM(I373)) &amp; IF(ISBLANK(Q373),"",IF(Q373=0,""," for " &amp; Q373 &amp; " acres")) &amp; IF(ISBLANK(S373),""," repatented as " &amp; S373) &amp; IF(ISBLANK(R373),"", "; " &amp; R373) &amp; IF(ISBLANK(X373),"", ".  " &amp; X373&amp;".")</f>
        <v>Surveyed 3/3/1749 by Richard Shipley; Patented in Mar 1749 by Robert Davis for 10 acres; "on the south side of the main falls of Patapsco River Beginning at the end of the north seventy nine degrees west 370 perch course of a tract of land called Ranters Ridge"</v>
      </c>
      <c r="AB373" s="45" t="str">
        <f>IF(IFERROR(FIND("-",A373),0)=0,SUBSTITUTE(A373,"'",""),SUBSTITUTE(LEFT(A373,FIND("-",A373)-2),"'",""))</f>
        <v>HICKORY BOTTOM</v>
      </c>
      <c r="AC373" s="45" t="str">
        <f>SUBSTITUTE(A373,"'","")</f>
        <v>HICKORY BOTTOM</v>
      </c>
      <c r="AD373" s="52" t="str">
        <f>IFERROR(VLOOKUP(A373,MapGrantsTbl[], 5, FALSE),"")</f>
        <v>1749</v>
      </c>
      <c r="AE373" s="52" t="str">
        <f>IF(L373=AD373,"Y", IF(LEFT(AD373,1)&lt;&gt;"1","","N"))</f>
        <v>Y</v>
      </c>
      <c r="AF373" s="52" t="str">
        <f>IFERROR(VLOOKUP(A373,MapGrantsTbl[], 3, FALSE),"")</f>
        <v>Surveyed 3/3/1749 by Richard Shipley; Patented in Mar 1749 by Robert Davis for 10 acres; "on the south side of the main falls of Patapsco River Beginning at the end of the north seventy nine degrees west 370 perch course of a tract of land called Ranters Ridge"</v>
      </c>
      <c r="AG373" s="52" t="str">
        <f>IF(AA373=AF373,"Y", IF(LEN(LEFT(AF373,4))&lt;&gt;4,"","N"))</f>
        <v>Y</v>
      </c>
      <c r="AH373" s="52" t="s">
        <v>61</v>
      </c>
      <c r="AI373" s="52"/>
      <c r="AJ373" s="71"/>
      <c r="AK373" s="71"/>
      <c r="AL373" s="71"/>
      <c r="AM373" s="71">
        <f>IFERROR(VLOOKUP(A373,Platted[],2,FALSE),"")</f>
        <v>708</v>
      </c>
      <c r="AN373" s="52"/>
      <c r="AO373" s="52"/>
      <c r="AP373" s="52"/>
      <c r="AQ373" s="52" t="str">
        <f>IFERROR(VLOOKUP(A373,MapGrantsTbl[], 5, FALSE),"")</f>
        <v>1749</v>
      </c>
      <c r="AR373" s="52" t="str">
        <f>IF(L373=AQ373,"Y", IF(LEN(LEFT(AQ373,4))&lt;&gt;4,"","N"))</f>
        <v>Y</v>
      </c>
      <c r="AS373" s="52" t="str">
        <f>IFERROR(VLOOKUP(A373,MapGrantsTbl[],3, FALSE),"")</f>
        <v>Surveyed 3/3/1749 by Richard Shipley; Patented in Mar 1749 by Robert Davis for 10 acres; "on the south side of the main falls of Patapsco River Beginning at the end of the north seventy nine degrees west 370 perch course of a tract of land called Ranters Ridge"</v>
      </c>
      <c r="AT373" s="52" t="str">
        <f>IF(AA373=AS373,"Y", IF(LEN(LEFT(AS373,4))&lt;&gt;4,"","N"))</f>
        <v>Y</v>
      </c>
      <c r="AU373" s="52" t="str">
        <f>IFERROR(VLOOKUP(A373,MapGrantsTbl[],5, FALSE),"")</f>
        <v>1749</v>
      </c>
      <c r="AV373" s="52" t="str">
        <f>IF(L373=AU373,"Y", IF(LEN(LEFT(AU373,4))&lt;&gt;4,"","N"))</f>
        <v>Y</v>
      </c>
    </row>
    <row r="374" spans="1:48" ht="72" x14ac:dyDescent="0.55000000000000004">
      <c r="A374" s="43" t="s">
        <v>3876</v>
      </c>
      <c r="B374" s="8" t="str">
        <f>IFERROR(VLOOKUP(A374,MapGrantsTbl[Short Name], 1, FALSE),IFERROR(VLOOKUP(A374,MapGrantsTbl[Other Map Grant Name],1,FALSE),""))</f>
        <v>HICKORY FOREST</v>
      </c>
      <c r="C374" s="8" t="s">
        <v>4919</v>
      </c>
      <c r="D374" s="8" t="str">
        <f>IF(ISBLANK(C374),"",IFERROR(RIGHT(C374,LEN(C374)-FIND(",",C374)) &amp; " " &amp; LEFT(C374,1) &amp; LOWER(MID(C374,2, FIND(",",C374)-2)),""))</f>
        <v xml:space="preserve"> Richard Shipley</v>
      </c>
      <c r="E374" s="85" t="s">
        <v>4652</v>
      </c>
      <c r="F374" s="85" t="str">
        <f>RIGHT(E374,4)</f>
        <v>1754</v>
      </c>
      <c r="G374" s="85" t="str">
        <f>IF(ISBLANK(E374),"",F374&amp;"-"&amp;RIGHT("00" &amp; SUBSTITUTE(LEFT(E374,2),"/",""),2))</f>
        <v>1754-03</v>
      </c>
      <c r="H374" s="8" t="s">
        <v>3562</v>
      </c>
      <c r="I374" s="8" t="str">
        <f>IFERROR(RIGHT(H374,LEN(H374)-FIND(",",H374)) &amp; " " &amp; LEFT(H374,1) &amp; LOWER(MID(H374,2, FIND(",",H374)-2)),"")</f>
        <v xml:space="preserve"> Henry  Griffith</v>
      </c>
      <c r="J374" s="8" t="str">
        <f>H374</f>
        <v xml:space="preserve">GRIFFITH, Henry </v>
      </c>
      <c r="K374" s="8" t="s">
        <v>5187</v>
      </c>
      <c r="L374" s="8" t="str">
        <f>RIGHT(K374,4)</f>
        <v>1754</v>
      </c>
      <c r="M374" s="146" t="str">
        <f>IF(ISBLANK(K374),"",L374&amp;"-"&amp;
IF(LEFT(K374,3)="Feb","02",
IF(LEFT(K374,3)="Mar","03",
IF(LEFT(K374,3)="Apr","04",
IF(LEFT(K374,3)="May","05",
IF(LEFT(K374,3)="Jun","06",
IF(LEFT(K374,3)="Jul","07",
IF(LEFT(K374,3)="Aug","08",
IF(LEFT(K374,3)="Sep","09",
IF(LEFT(K374,3)="Oct","10",
IF(LEFT(K374,3)="Nov","11",
IF(LEFT(K374,3)="Dec","12","01"))))))))))))</f>
        <v>1754-03</v>
      </c>
      <c r="N374" s="34" t="s">
        <v>3961</v>
      </c>
      <c r="O374" s="8" t="s">
        <v>3959</v>
      </c>
      <c r="P374" s="8" t="s">
        <v>136</v>
      </c>
      <c r="Q374" s="8">
        <v>20</v>
      </c>
      <c r="R374" s="8" t="s">
        <v>4972</v>
      </c>
      <c r="S374" s="34" t="s">
        <v>5364</v>
      </c>
      <c r="T374" s="34" t="str">
        <f>V374</f>
        <v>Hickory Forest</v>
      </c>
      <c r="U374" s="34"/>
      <c r="V374" s="35" t="s">
        <v>4223</v>
      </c>
      <c r="W374" s="35" t="s">
        <v>10991</v>
      </c>
      <c r="X374" s="34"/>
      <c r="Y374" s="18" t="str">
        <f>IFERROR(LEFT(J374, FIND(",",J374)-1),"")</f>
        <v>GRIFFITH</v>
      </c>
      <c r="Z374" s="24" t="s">
        <v>4472</v>
      </c>
      <c r="AA374" s="24" t="str">
        <f>IF(ISBLANK(E374),"","Surveyed "&amp;E374)  &amp; IF(ISBLANK(C374),"", " by " &amp;TRIM(D374)) &amp; IF(ISBLANK(E374),"","; ") &amp; IF(ISBLANK(K374),"","Patented in " &amp; K374)  &amp; IF(ISBLANK(H374),"", " by " &amp; TRIM(I374)) &amp; IF(ISBLANK(Q374),"",IF(Q374=0,""," for " &amp; Q374 &amp; " acres")) &amp; IF(ISBLANK(S374),""," repatented as " &amp; S374) &amp; IF(ISBLANK(R374),"", "; " &amp; R374) &amp; IF(ISBLANK(X374),"", ".  " &amp; X374&amp;".")</f>
        <v>Surveyed 3/13/1754 by Richard Shipley; Patented in Mar 1754 by Henry Griffith for 20 acres repatented as Fredericks Burgh; "in the fork of Snowden River" near the road "that leads from John Mobberley's old plantation to John Welsh's"</v>
      </c>
      <c r="AB374" s="52" t="str">
        <f>IF(IFERROR(FIND("-",A374),0)=0,SUBSTITUTE(A374,"'",""),SUBSTITUTE(LEFT(A374,FIND("-",A374)-2),"'",""))</f>
        <v>HICKORY FOREST</v>
      </c>
      <c r="AC374" s="55" t="str">
        <f>SUBSTITUTE(A374,"'","")</f>
        <v>HICKORY FOREST</v>
      </c>
      <c r="AD374" s="52" t="str">
        <f>IFERROR(VLOOKUP(A374,MapGrantsTbl[], 5, FALSE),"")</f>
        <v>1754</v>
      </c>
      <c r="AE374" s="52" t="str">
        <f>IF(L374=AD374,"Y", IF(LEFT(AD374,1)&lt;&gt;"1","","N"))</f>
        <v>Y</v>
      </c>
      <c r="AF374" s="52" t="str">
        <f>IFERROR(VLOOKUP(A374,MapGrantsTbl[], 3, FALSE),"")</f>
        <v>Surveyed 3/13/1754 by Richard Shipley; Patented in Mar 1754 by Henry Griffith for 20 acres repatented as Fredericks Burgh; "in the fork of Snowden River" near the road "that leads from John Mobberley's old plantation to John Welsh's"</v>
      </c>
      <c r="AG374" s="52" t="str">
        <f>IF(AA374=AF374,"Y", IF(LEN(LEFT(AF374,4))&lt;&gt;4,"","N"))</f>
        <v>Y</v>
      </c>
      <c r="AH374" s="52" t="s">
        <v>51</v>
      </c>
      <c r="AI374" s="52" t="s">
        <v>7845</v>
      </c>
      <c r="AJ374" s="71" t="s">
        <v>7862</v>
      </c>
      <c r="AK374" s="71"/>
      <c r="AL374" s="71"/>
      <c r="AM374" s="71">
        <f>IFERROR(VLOOKUP(A374,Platted[],2,FALSE),"")</f>
        <v>672</v>
      </c>
      <c r="AN374" s="52"/>
      <c r="AO374" s="52"/>
      <c r="AP374" s="52"/>
      <c r="AQ374" s="52" t="str">
        <f>IFERROR(VLOOKUP(A374,MapGrantsTbl[], 5, FALSE),"")</f>
        <v>1754</v>
      </c>
      <c r="AR374" s="52" t="str">
        <f>IF(L374=AQ374,"Y", IF(LEN(LEFT(AQ374,4))&lt;&gt;4,"","N"))</f>
        <v>Y</v>
      </c>
      <c r="AS374" s="52" t="str">
        <f>IFERROR(VLOOKUP(A374,MapGrantsTbl[],3, FALSE),"")</f>
        <v>Surveyed 3/13/1754 by Richard Shipley; Patented in Mar 1754 by Henry Griffith for 20 acres repatented as Fredericks Burgh; "in the fork of Snowden River" near the road "that leads from John Mobberley's old plantation to John Welsh's"</v>
      </c>
      <c r="AT374" s="52" t="str">
        <f>IF(AA374=AS374,"Y", IF(LEN(LEFT(AS374,4))&lt;&gt;4,"","N"))</f>
        <v>Y</v>
      </c>
      <c r="AU374" s="52" t="str">
        <f>IFERROR(VLOOKUP(A374,MapGrantsTbl[],5, FALSE),"")</f>
        <v>1754</v>
      </c>
      <c r="AV374" s="52" t="str">
        <f>IF(L374=AU374,"Y", IF(LEN(LEFT(AU374,4))&lt;&gt;4,"","N"))</f>
        <v>Y</v>
      </c>
    </row>
    <row r="375" spans="1:48" ht="86.4" x14ac:dyDescent="0.55000000000000004">
      <c r="A375" s="43" t="s">
        <v>4108</v>
      </c>
      <c r="B375" s="10" t="str">
        <f>IFERROR(VLOOKUP(A375,MapGrantsTbl[Short Name], 1, FALSE),IFERROR(VLOOKUP(A375,MapGrantsTbl[Other Map Grant Name],1,FALSE),""))</f>
        <v>HICKORY RIDGE</v>
      </c>
      <c r="C375" s="10" t="s">
        <v>4965</v>
      </c>
      <c r="D375" s="10" t="str">
        <f>IF(ISBLANK(C375),"",IFERROR(RIGHT(C375,LEN(C375)-FIND(",",C375)) &amp; " " &amp; LEFT(C375,1) &amp; LOWER(MID(C375,2, FIND(",",C375)-2)),""))</f>
        <v xml:space="preserve"> Thomas Larkin</v>
      </c>
      <c r="E375" s="85" t="s">
        <v>9930</v>
      </c>
      <c r="F375" s="85" t="str">
        <f>RIGHT(E375,4)</f>
        <v>1720</v>
      </c>
      <c r="G375" s="85" t="str">
        <f>IF(ISBLANK(E375),"",F375&amp;"-"&amp;RIGHT("00" &amp; SUBSTITUTE(LEFT(E375,2),"/",""),2))</f>
        <v>1720-11</v>
      </c>
      <c r="H375" s="10" t="s">
        <v>4966</v>
      </c>
      <c r="I375" s="10" t="str">
        <f>IFERROR(RIGHT(H375,LEN(H375)-FIND(",",H375)) &amp; " " &amp; LEFT(H375,1) &amp; LOWER(MID(H375,2, FIND(",",H375)-2)),"")</f>
        <v xml:space="preserve"> Neale Clarke</v>
      </c>
      <c r="J375" s="10" t="str">
        <f>H375</f>
        <v>CLARKE, Neale</v>
      </c>
      <c r="K375" s="10" t="s">
        <v>4967</v>
      </c>
      <c r="L375" s="15" t="str">
        <f>RIGHT(K375,4)</f>
        <v>1723</v>
      </c>
      <c r="M375" s="147" t="str">
        <f>IF(ISBLANK(K375),"",L375&amp;"-"&amp;
IF(LEFT(K375,3)="Feb","02",
IF(LEFT(K375,3)="Mar","03",
IF(LEFT(K375,3)="Apr","04",
IF(LEFT(K375,3)="May","05",
IF(LEFT(K375,3)="Jun","06",
IF(LEFT(K375,3)="Jul","07",
IF(LEFT(K375,3)="Aug","08",
IF(LEFT(K375,3)="Sep","09",
IF(LEFT(K375,3)="Oct","10",
IF(LEFT(K375,3)="Nov","11",
IF(LEFT(K375,3)="Dec","12","01"))))))))))))</f>
        <v>1723-09</v>
      </c>
      <c r="N375" s="34" t="s">
        <v>3961</v>
      </c>
      <c r="O375" s="10" t="s">
        <v>3959</v>
      </c>
      <c r="P375" s="10" t="s">
        <v>136</v>
      </c>
      <c r="Q375" s="8">
        <v>618</v>
      </c>
      <c r="R375" s="10" t="s">
        <v>4964</v>
      </c>
      <c r="S375" s="26" t="s">
        <v>4968</v>
      </c>
      <c r="T375" s="26" t="str">
        <f>V375</f>
        <v>Hickory Ridge</v>
      </c>
      <c r="U375" s="26"/>
      <c r="V375" s="35" t="s">
        <v>899</v>
      </c>
      <c r="W375" s="35" t="s">
        <v>10077</v>
      </c>
      <c r="X375" s="34"/>
      <c r="Y375" s="18" t="str">
        <f>IFERROR(LEFT(J375, FIND(",",J375)-1),"")</f>
        <v>CLARKE</v>
      </c>
      <c r="Z375" s="24" t="s">
        <v>2585</v>
      </c>
      <c r="AA375" s="24" t="str">
        <f>IF(ISBLANK(E375),"","Surveyed "&amp;E375)  &amp; IF(ISBLANK(C375),"", " by " &amp;TRIM(D375)) &amp; IF(ISBLANK(E375),"","; ") &amp; IF(ISBLANK(K375),"","Patented in " &amp; K375)  &amp; IF(ISBLANK(H375),"", " by " &amp; TRIM(I375)) &amp; IF(ISBLANK(Q375),"",IF(Q375=0,""," for " &amp; Q375 &amp; " acres")) &amp; IF(ISBLANK(S375),""," repatented as " &amp; S375) &amp; IF(ISBLANK(R375),"", "; " &amp; R375) &amp; IF(ISBLANK(X375),"", ".  " &amp; X375&amp;".")</f>
        <v>Surveyed 11/17/1720 by Thomas Larkin; Patented in Sep 1723 by Neale Clarke for 618 acres repatented as Hickory Ridge (Resurveyed); "near a branch of Patuxent River called Snowdens River and on the North side of the said river between the land called White Wine and Claret and the land called Snowdens Manner"</v>
      </c>
      <c r="AB375" s="52" t="str">
        <f>IF(IFERROR(FIND("-",A375),0)=0,SUBSTITUTE(A375,"'",""),SUBSTITUTE(LEFT(A375,FIND("-",A375)-2),"'",""))</f>
        <v>HICKORY RIDGE</v>
      </c>
      <c r="AC375" s="55" t="str">
        <f>SUBSTITUTE(A375,"'","")</f>
        <v>HICKORY RIDGE</v>
      </c>
      <c r="AD375" s="52" t="str">
        <f>IFERROR(VLOOKUP(A375,MapGrantsTbl[], 5, FALSE),"")</f>
        <v>1720</v>
      </c>
      <c r="AE375" s="52" t="str">
        <f>IF(L375=AD375,"Y", IF(LEFT(AD375,1)&lt;&gt;"1","","N"))</f>
        <v>N</v>
      </c>
      <c r="AF375" s="52" t="str">
        <f>IFERROR(VLOOKUP(A375,MapGrantsTbl[], 3, FALSE),"")</f>
        <v>Surveyed 11/17/1720 by Thomas Larkin; Patented in Sep 1723 by Neale Clarke for 618 acres repatented as Hickory Ridge (Resurveyed); "near a branch of Patuxent River called Snowdens River and on the North side of the said river between the land called White Wine and Claret and the land called Snowdens Manner"</v>
      </c>
      <c r="AG375" s="52" t="str">
        <f>IF(AA375=AF375,"Y", IF(LEN(LEFT(AF375,4))&lt;&gt;4,"","N"))</f>
        <v>Y</v>
      </c>
      <c r="AH375" s="52" t="s">
        <v>296</v>
      </c>
      <c r="AI375" s="52" t="s">
        <v>7845</v>
      </c>
      <c r="AJ375" s="52" t="s">
        <v>9931</v>
      </c>
      <c r="AK375" s="52"/>
      <c r="AL375" s="71">
        <v>-4</v>
      </c>
      <c r="AM375" s="71">
        <f>IFERROR(VLOOKUP(A375,Platted[],2,FALSE),"")</f>
        <v>103</v>
      </c>
      <c r="AN375" s="52"/>
      <c r="AO375" s="52"/>
      <c r="AP375" s="52"/>
      <c r="AQ375" s="52" t="str">
        <f>IFERROR(VLOOKUP(A375,MapGrantsTbl[], 5, FALSE),"")</f>
        <v>1720</v>
      </c>
      <c r="AR375" s="52" t="str">
        <f>IF(L375=AQ375,"Y", IF(LEN(LEFT(AQ375,4))&lt;&gt;4,"","N"))</f>
        <v>N</v>
      </c>
      <c r="AS375" s="52" t="str">
        <f>IFERROR(VLOOKUP(A375,MapGrantsTbl[],3, FALSE),"")</f>
        <v>Surveyed 11/17/1720 by Thomas Larkin; Patented in Sep 1723 by Neale Clarke for 618 acres repatented as Hickory Ridge (Resurveyed); "near a branch of Patuxent River called Snowdens River and on the North side of the said river between the land called White Wine and Claret and the land called Snowdens Manner"</v>
      </c>
      <c r="AT375" s="52" t="str">
        <f>IF(AA375=AS375,"Y", IF(LEN(LEFT(AS375,4))&lt;&gt;4,"","N"))</f>
        <v>Y</v>
      </c>
      <c r="AU375" s="52" t="str">
        <f>IFERROR(VLOOKUP(A375,MapGrantsTbl[],5, FALSE),"")</f>
        <v>1720</v>
      </c>
      <c r="AV375" s="52" t="str">
        <f>IF(L375=AU375,"Y", IF(LEN(LEFT(AU375,4))&lt;&gt;4,"","N"))</f>
        <v>N</v>
      </c>
    </row>
    <row r="376" spans="1:48" ht="57.6" x14ac:dyDescent="0.55000000000000004">
      <c r="A376" s="43" t="s">
        <v>9346</v>
      </c>
      <c r="B376" s="10" t="str">
        <f>IFERROR(VLOOKUP(A376,MapGrantsTbl[Short Name], 1, FALSE),IFERROR(VLOOKUP(A376,MapGrantsTbl[Other Map Grant Name],1,FALSE),""))</f>
        <v>HICKORY RIDGE - RESURVEYED</v>
      </c>
      <c r="C376" s="10" t="s">
        <v>4919</v>
      </c>
      <c r="D376" s="10" t="str">
        <f>IF(ISBLANK(C376),"",IFERROR(RIGHT(C376,LEN(C376)-FIND(",",C376)) &amp; " " &amp; LEFT(C376,1) &amp; LOWER(MID(C376,2, FIND(",",C376)-2)),""))</f>
        <v xml:space="preserve"> Richard Shipley</v>
      </c>
      <c r="E376" s="85" t="s">
        <v>9929</v>
      </c>
      <c r="F376" s="85" t="str">
        <f>RIGHT(E376,4)</f>
        <v>1753</v>
      </c>
      <c r="G376" s="85" t="str">
        <f>IF(ISBLANK(E376),"",F376&amp;"-"&amp;RIGHT("00" &amp; SUBSTITUTE(LEFT(E376,2),"/",""),2))</f>
        <v>1753-09</v>
      </c>
      <c r="H376" s="10" t="s">
        <v>4969</v>
      </c>
      <c r="I376" s="10" t="str">
        <f>IFERROR(RIGHT(H376,LEN(H376)-FIND(",",H376)) &amp; " " &amp; LEFT(H376,1) &amp; LOWER(MID(H376,2, FIND(",",H376)-2)),"")</f>
        <v xml:space="preserve"> Greenberry Ridgely</v>
      </c>
      <c r="J376" s="15" t="str">
        <f>H376</f>
        <v>RIDGELY, Greenberry</v>
      </c>
      <c r="K376" s="10" t="s">
        <v>4970</v>
      </c>
      <c r="L376" s="15" t="str">
        <f>RIGHT(K376,4)</f>
        <v>1755</v>
      </c>
      <c r="M376" s="147" t="str">
        <f>IF(ISBLANK(K376),"",L376&amp;"-"&amp;
IF(LEFT(K376,3)="Feb","02",
IF(LEFT(K376,3)="Mar","03",
IF(LEFT(K376,3)="Apr","04",
IF(LEFT(K376,3)="May","05",
IF(LEFT(K376,3)="Jun","06",
IF(LEFT(K376,3)="Jul","07",
IF(LEFT(K376,3)="Aug","08",
IF(LEFT(K376,3)="Sep","09",
IF(LEFT(K376,3)="Oct","10",
IF(LEFT(K376,3)="Nov","11",
IF(LEFT(K376,3)="Dec","12","01"))))))))))))</f>
        <v>1755-08</v>
      </c>
      <c r="N376" s="34" t="s">
        <v>3961</v>
      </c>
      <c r="O376" s="8" t="s">
        <v>3959</v>
      </c>
      <c r="P376" s="10" t="s">
        <v>3970</v>
      </c>
      <c r="Q376" s="8">
        <v>418</v>
      </c>
      <c r="R376" s="8" t="s">
        <v>9928</v>
      </c>
      <c r="S376" s="26"/>
      <c r="T376" s="26" t="s">
        <v>899</v>
      </c>
      <c r="U376" s="26" t="s">
        <v>4971</v>
      </c>
      <c r="V376" s="35" t="s">
        <v>9370</v>
      </c>
      <c r="W376" s="35" t="s">
        <v>10078</v>
      </c>
      <c r="X376" s="34"/>
      <c r="Y376" s="25" t="str">
        <f>IFERROR(LEFT(J376, FIND(",",J376)-1),"")</f>
        <v>RIDGELY</v>
      </c>
      <c r="Z376" s="25"/>
      <c r="AA376" s="24" t="str">
        <f>IF(ISBLANK(E376),"","Surveyed "&amp;E376)  &amp; IF(ISBLANK(C376),"", " by " &amp;TRIM(D376)) &amp; IF(ISBLANK(E376),"","; ") &amp; IF(ISBLANK(K376),"","Patented in " &amp; K376)  &amp; IF(ISBLANK(H376),"", " by " &amp; TRIM(I376)) &amp; IF(ISBLANK(Q376),"",IF(Q376=0,""," for " &amp; Q376 &amp; " acres")) &amp; IF(ISBLANK(S376),""," repatented as " &amp; S376) &amp; IF(ISBLANK(R376),"", "; " &amp; R376) &amp; IF(ISBLANK(X376),"", ".  " &amp; X376&amp;".")</f>
        <v>Surveyed 9/17/1753 by Richard Shipley; Patented in Aug 1755 by Greenberry Ridgely for 418 acres; Resurvey of tract of same name to remove land lost to elder surveys, adjoining Partnership</v>
      </c>
      <c r="AB376" s="52" t="str">
        <f>IF(IFERROR(FIND("-",A376),0)=0,SUBSTITUTE(A376,"'",""),SUBSTITUTE(LEFT(A376,FIND("-",A376)-2),"'",""))</f>
        <v>HICKORY RIDGE</v>
      </c>
      <c r="AC376" s="55" t="str">
        <f>SUBSTITUTE(A376,"'","")</f>
        <v>HICKORY RIDGE - Resurveyed</v>
      </c>
      <c r="AD376" s="52" t="str">
        <f>IFERROR(VLOOKUP(A376,MapGrantsTbl[], 5, FALSE),"")</f>
        <v>1753</v>
      </c>
      <c r="AE376" s="52" t="str">
        <f>IF(L376=AD376,"Y", IF(LEFT(AD376,1)&lt;&gt;"1","","N"))</f>
        <v>N</v>
      </c>
      <c r="AF376" s="52" t="str">
        <f>IFERROR(VLOOKUP(A376,MapGrantsTbl[], 3, FALSE),"")</f>
        <v>Surveyed 9/17/1753 by Richard Shipley; Patented in Aug 1755 by Greenberry Ridgely for 418 acres; Resurvey of tract of same name to remove land lost to elder surveys, adjoining Partnership</v>
      </c>
      <c r="AG376" s="52" t="str">
        <f>IF(AA376=AF376,"Y", IF(LEN(LEFT(AF376,4))&lt;&gt;4,"","N"))</f>
        <v>Y</v>
      </c>
      <c r="AH376" s="52" t="s">
        <v>296</v>
      </c>
      <c r="AI376" s="52" t="s">
        <v>7845</v>
      </c>
      <c r="AJ376" s="52" t="s">
        <v>9932</v>
      </c>
      <c r="AK376" s="52"/>
      <c r="AL376" s="71">
        <v>-4</v>
      </c>
      <c r="AM376" s="71">
        <f>IFERROR(VLOOKUP(A376,Platted[],2,FALSE),"")</f>
        <v>177</v>
      </c>
      <c r="AN376" s="52"/>
      <c r="AO376" s="52"/>
      <c r="AP376" s="52"/>
      <c r="AQ376" s="52" t="str">
        <f>IFERROR(VLOOKUP(A376,MapGrantsTbl[], 5, FALSE),"")</f>
        <v>1753</v>
      </c>
      <c r="AR376" s="52" t="str">
        <f>IF(L376=AQ376,"Y", IF(LEN(LEFT(AQ376,4))&lt;&gt;4,"","N"))</f>
        <v>N</v>
      </c>
      <c r="AS376" s="52" t="str">
        <f>IFERROR(VLOOKUP(A376,MapGrantsTbl[],3, FALSE),"")</f>
        <v>Surveyed 9/17/1753 by Richard Shipley; Patented in Aug 1755 by Greenberry Ridgely for 418 acres; Resurvey of tract of same name to remove land lost to elder surveys, adjoining Partnership</v>
      </c>
      <c r="AT376" s="52" t="str">
        <f>IF(AA376=AS376,"Y", IF(LEN(LEFT(AS376,4))&lt;&gt;4,"","N"))</f>
        <v>Y</v>
      </c>
      <c r="AU376" s="52" t="str">
        <f>IFERROR(VLOOKUP(A376,MapGrantsTbl[],5, FALSE),"")</f>
        <v>1753</v>
      </c>
      <c r="AV376" s="52" t="str">
        <f>IF(L376=AU376,"Y", IF(LEN(LEFT(AU376,4))&lt;&gt;4,"","N"))</f>
        <v>N</v>
      </c>
    </row>
    <row r="377" spans="1:48" ht="86.4" x14ac:dyDescent="0.55000000000000004">
      <c r="A377" s="43" t="s">
        <v>7315</v>
      </c>
      <c r="B377" s="42" t="str">
        <f>IFERROR(VLOOKUP(A377,MapGrantsTbl[Short Name], 1, FALSE),IFERROR(VLOOKUP(A377,MapGrantsTbl[Other Map Grant Name],1,FALSE),""))</f>
        <v>HILLS AND DALES</v>
      </c>
      <c r="C377" s="43" t="s">
        <v>4917</v>
      </c>
      <c r="D377" s="43" t="str">
        <f>IF(ISBLANK(C377),"",IFERROR(RIGHT(C377,LEN(C377)-FIND(",",C377)) &amp; " " &amp; LEFT(C377,1) &amp; LOWER(MID(C377,2, FIND(",",C377)-2)),""))</f>
        <v xml:space="preserve"> Vachel Stevens</v>
      </c>
      <c r="E377" s="85" t="s">
        <v>11296</v>
      </c>
      <c r="F377" s="80" t="str">
        <f>RIGHT(E377,4)</f>
        <v>1779</v>
      </c>
      <c r="G377" s="80" t="str">
        <f>IF(ISBLANK(E377),"",F377&amp;"-"&amp;RIGHT("00" &amp; SUBSTITUTE(LEFT(E377,2),"/",""),2))</f>
        <v>1779-03</v>
      </c>
      <c r="H377" s="43" t="s">
        <v>5622</v>
      </c>
      <c r="I377" s="43" t="str">
        <f>IFERROR(RIGHT(H377,LEN(H377)-FIND(",",H377)) &amp; " " &amp; LEFT(H377,1) &amp; LOWER(MID(H377,2, FIND(",",H377)-2)),"")</f>
        <v xml:space="preserve"> John Dorsey</v>
      </c>
      <c r="J377" s="42" t="str">
        <f>H377</f>
        <v>DORSEY, John</v>
      </c>
      <c r="K377" s="43" t="s">
        <v>4879</v>
      </c>
      <c r="L377" s="42" t="str">
        <f>RIGHT(K377,4)</f>
        <v>1794</v>
      </c>
      <c r="M377" s="143" t="str">
        <f>IF(ISBLANK(K377),"",L377&amp;"-"&amp;
IF(LEFT(K377,3)="Feb","02",
IF(LEFT(K377,3)="Mar","03",
IF(LEFT(K377,3)="Apr","04",
IF(LEFT(K377,3)="May","05",
IF(LEFT(K377,3)="Jun","06",
IF(LEFT(K377,3)="Jul","07",
IF(LEFT(K377,3)="Aug","08",
IF(LEFT(K377,3)="Sep","09",
IF(LEFT(K377,3)="Oct","10",
IF(LEFT(K377,3)="Nov","11",
IF(LEFT(K377,3)="Dec","12","01"))))))))))))</f>
        <v>1794-04</v>
      </c>
      <c r="N377" s="44" t="s">
        <v>3961</v>
      </c>
      <c r="O377" s="43" t="s">
        <v>3959</v>
      </c>
      <c r="P377" s="43" t="s">
        <v>136</v>
      </c>
      <c r="Q377" s="43">
        <v>40</v>
      </c>
      <c r="R377" s="43" t="s">
        <v>7317</v>
      </c>
      <c r="S377" s="44"/>
      <c r="T377" s="45" t="str">
        <f>V377</f>
        <v>Hills And Dales</v>
      </c>
      <c r="U377" s="44"/>
      <c r="V377" s="35" t="s">
        <v>7316</v>
      </c>
      <c r="W377" s="35" t="s">
        <v>11299</v>
      </c>
      <c r="X377" s="34"/>
      <c r="Y377" s="45" t="str">
        <f>IFERROR(LEFT(J377, FIND(",",J377)-1),"")</f>
        <v>DORSEY</v>
      </c>
      <c r="Z377" s="45"/>
      <c r="AA377" s="45" t="str">
        <f>IF(ISBLANK(E377),"","Surveyed "&amp;E377)  &amp; IF(ISBLANK(C377),"", " by " &amp;TRIM(D377)) &amp; IF(ISBLANK(E377),"","; ") &amp; IF(ISBLANK(K377),"","Patented in " &amp; K377)  &amp; IF(ISBLANK(H377),"", " by " &amp; TRIM(I377)) &amp; IF(ISBLANK(Q377),"",IF(Q377=0,""," for " &amp; Q377 &amp; " acres")) &amp; IF(ISBLANK(S377),""," repatented as " &amp; S377) &amp; IF(ISBLANK(R377),"", "; " &amp; R377) &amp; IF(ISBLANK(X377),"", ".  " &amp; X377&amp;".")</f>
        <v>Surveyed 3/10/1779 by Vachel Stevens; Patented in Apr 1794 by John Dorsey for 40 acres; "adjoining the following tracts or parcels of land viz. Ridgelys Range, Ridgelys Great Park, Cherry Bottom, Trouble Enough, Pleasant Prospect and Dorseys Range" starting at the beginning trees of Cherry Bottom</v>
      </c>
      <c r="AB377" s="45" t="str">
        <f>IF(IFERROR(FIND("-",A377),0)=0,SUBSTITUTE(A377,"'",""),SUBSTITUTE(LEFT(A377,FIND("-",A377)-2),"'",""))</f>
        <v>HILLS AND DALES</v>
      </c>
      <c r="AC377" s="45" t="str">
        <f>SUBSTITUTE(A377,"'","")</f>
        <v>HILLS AND DALES</v>
      </c>
      <c r="AD377" s="45" t="str">
        <f>IFERROR(VLOOKUP(A377,MapGrantsTbl[], 5, FALSE),"")</f>
        <v>1779</v>
      </c>
      <c r="AE377" s="45" t="str">
        <f>IF(L377=AD377,"Y", IF(LEFT(AD377,1)&lt;&gt;"1","","N"))</f>
        <v>N</v>
      </c>
      <c r="AF377" s="45" t="str">
        <f>IFERROR(VLOOKUP(A377,MapGrantsTbl[], 3, FALSE),"")</f>
        <v>Surveyed 3/10/1779 by Vachel Stevens; Patented in Apr 1794 by John Dorsey for 40 acres; "adjoining the following tracts or parcels of land viz. Ridgelys Range, Ridgelys Great Park, Cherry Bottom, Trouble Enough, Pleasant Prospect and Dorseys Range" starting at the beginning trees of Cherry Bottom</v>
      </c>
      <c r="AG377" s="45" t="str">
        <f>IF(AA377=AF377,"Y", IF(LEN(LEFT(AF377,4))&lt;&gt;4,"","N"))</f>
        <v>Y</v>
      </c>
      <c r="AH377" s="33" t="s">
        <v>51</v>
      </c>
      <c r="AI377" s="45"/>
      <c r="AJ377" s="71"/>
      <c r="AK377" s="71"/>
      <c r="AL377" s="71"/>
      <c r="AM377" s="71">
        <f>IFERROR(VLOOKUP(A377,Platted[],2,FALSE),"")</f>
        <v>584</v>
      </c>
      <c r="AN377" s="52"/>
      <c r="AO377" s="52"/>
      <c r="AP377" s="52"/>
      <c r="AQ377" s="52" t="str">
        <f>IFERROR(VLOOKUP(A377,MapGrantsTbl[], 5, FALSE),"")</f>
        <v>1779</v>
      </c>
      <c r="AR377" s="52" t="str">
        <f>IF(L377=AQ377,"Y", IF(LEN(LEFT(AQ377,4))&lt;&gt;4,"","N"))</f>
        <v>N</v>
      </c>
      <c r="AS377" s="52" t="str">
        <f>IFERROR(VLOOKUP(A377,MapGrantsTbl[],3, FALSE),"")</f>
        <v>Surveyed 3/10/1779 by Vachel Stevens; Patented in Apr 1794 by John Dorsey for 40 acres; "adjoining the following tracts or parcels of land viz. Ridgelys Range, Ridgelys Great Park, Cherry Bottom, Trouble Enough, Pleasant Prospect and Dorseys Range" starting at the beginning trees of Cherry Bottom</v>
      </c>
      <c r="AT377" s="52" t="str">
        <f>IF(AA377=AS377,"Y", IF(LEN(LEFT(AS377,4))&lt;&gt;4,"","N"))</f>
        <v>Y</v>
      </c>
      <c r="AU377" s="52" t="str">
        <f>IFERROR(VLOOKUP(A377,MapGrantsTbl[],5, FALSE),"")</f>
        <v>1779</v>
      </c>
      <c r="AV377" s="52" t="str">
        <f>IF(L377=AU377,"Y", IF(LEN(LEFT(AU377,4))&lt;&gt;4,"","N"))</f>
        <v>N</v>
      </c>
    </row>
    <row r="378" spans="1:48" ht="86.4" x14ac:dyDescent="0.55000000000000004">
      <c r="A378" s="43" t="s">
        <v>10469</v>
      </c>
      <c r="B378" s="110" t="str">
        <f>IFERROR(VLOOKUP(A378,MapGrantsTbl[Short Name], 1, FALSE),IFERROR(VLOOKUP(A378,MapGrantsTbl[Other Map Grant Name],1,FALSE),""))</f>
        <v>HOBBS BARGAIN MADE GOOD</v>
      </c>
      <c r="C378" s="111" t="s">
        <v>10467</v>
      </c>
      <c r="D378" s="111" t="str">
        <f>IF(ISBLANK(C378),"",IFERROR(RIGHT(C378,LEN(C378)-FIND(",",C378)) &amp; " " &amp; LEFT(C378,1) &amp; LOWER(MID(C378,2, FIND(",",C378)-2)),""))</f>
        <v xml:space="preserve"> Baruch Fowler</v>
      </c>
      <c r="E378" s="85" t="s">
        <v>12158</v>
      </c>
      <c r="F378" s="117" t="str">
        <f>RIGHT(E378,4)</f>
        <v>1796</v>
      </c>
      <c r="G378" s="117" t="str">
        <f>IF(ISBLANK(E378),"",F378&amp;"-"&amp;RIGHT("00" &amp; SUBSTITUTE(LEFT(E378,2),"/",""),2))</f>
        <v>1796-05</v>
      </c>
      <c r="H378" s="8" t="s">
        <v>4753</v>
      </c>
      <c r="I378" s="8" t="str">
        <f>IFERROR(RIGHT(H378,LEN(H378)-FIND(",",H378)) &amp; " " &amp; LEFT(H378,1) &amp; LOWER(MID(H378,2, FIND(",",H378)-2)),"")</f>
        <v xml:space="preserve"> John Welsh</v>
      </c>
      <c r="J378" s="10" t="str">
        <f>H378</f>
        <v>WELSH, John</v>
      </c>
      <c r="K378" s="111" t="s">
        <v>10473</v>
      </c>
      <c r="L378" s="110" t="str">
        <f>RIGHT(K378,4)</f>
        <v>1813</v>
      </c>
      <c r="M378" s="149" t="str">
        <f>IF(ISBLANK(K378),"",L378&amp;"-"&amp;
IF(LEFT(K378,3)="Feb","02",
IF(LEFT(K378,3)="Mar","03",
IF(LEFT(K378,3)="Apr","04",
IF(LEFT(K378,3)="May","05",
IF(LEFT(K378,3)="Jun","06",
IF(LEFT(K378,3)="Jul","07",
IF(LEFT(K378,3)="Aug","08",
IF(LEFT(K378,3)="Sep","09",
IF(LEFT(K378,3)="Oct","10",
IF(LEFT(K378,3)="Nov","11",
IF(LEFT(K378,3)="Dec","12","01"))))))))))))</f>
        <v>1813-03</v>
      </c>
      <c r="N378" s="112" t="s">
        <v>3961</v>
      </c>
      <c r="O378" s="111" t="s">
        <v>3959</v>
      </c>
      <c r="P378" s="111" t="s">
        <v>136</v>
      </c>
      <c r="Q378" s="111">
        <v>15</v>
      </c>
      <c r="R378" s="8" t="s">
        <v>12159</v>
      </c>
      <c r="S378" s="113"/>
      <c r="T378" s="112" t="str">
        <f>V378</f>
        <v>Hobbs Bargain Made Good</v>
      </c>
      <c r="U378" s="113"/>
      <c r="V378" s="35" t="s">
        <v>10472</v>
      </c>
      <c r="W378" s="35" t="s">
        <v>10471</v>
      </c>
      <c r="X378" s="35"/>
      <c r="Y378" s="112" t="str">
        <f>IFERROR(LEFT(J378, FIND(",",J378)-1),"")</f>
        <v>WELSH</v>
      </c>
      <c r="Z378" s="112"/>
      <c r="AA378" s="112" t="str">
        <f>IF(ISBLANK(E378),"","Surveyed "&amp;E378)  &amp; IF(ISBLANK(C378),"", " by " &amp;TRIM(D378)) &amp; IF(ISBLANK(E378),"","; ") &amp; IF(ISBLANK(K378),"","Patented in " &amp; K378)  &amp; IF(ISBLANK(H378),"", " by " &amp; TRIM(I378)) &amp; IF(ISBLANK(Q378),"",IF(Q378=0,""," for " &amp; Q378 &amp; " acres")) &amp; IF(ISBLANK(S378),""," repatented as " &amp; S378) &amp; IF(ISBLANK(R378),"", "; " &amp; R378) &amp; IF(ISBLANK(X378),"", ".  " &amp; X378&amp;".")</f>
        <v>Surveyed 5/21/1796 by Baruch Fowler; Patented in Mar 1813 by John Welsh for 15 acres; "Beginning at the end of eight perches on the thirty third line of the land called Hampton Court", this is in the same place as Whats Left - French, perhaps the land became escheat since it was called a survey and not a resurvey</v>
      </c>
      <c r="AB378" s="112" t="str">
        <f>IF(IFERROR(FIND("-",A378),0)=0,SUBSTITUTE(A378,"'",""),SUBSTITUTE(LEFT(A378,FIND("-",A378)-2),"'",""))</f>
        <v>HOBBS BARGAIN MADE GOOD</v>
      </c>
      <c r="AC378" s="112" t="str">
        <f>SUBSTITUTE(A378,"'","")</f>
        <v>HOBBS BARGAIN MADE GOOD</v>
      </c>
      <c r="AD378" s="112" t="str">
        <f>IFERROR(VLOOKUP(A378,MapGrantsTbl[], 5, FALSE),"")</f>
        <v>1796</v>
      </c>
      <c r="AE378" s="112" t="str">
        <f>IF(L378=AD378,"Y", IF(LEFT(AD378,1)&lt;&gt;"1","","N"))</f>
        <v>N</v>
      </c>
      <c r="AF378" s="112" t="str">
        <f>IFERROR(VLOOKUP(A378,MapGrantsTbl[], 3, FALSE),"")</f>
        <v>Surveyed 5/21/1796 by Baruch Fowler; Patented in Mar 1813 by John Welsh for 15 acres; "Beginning at the end of eight perches on the thirty third line of the land called Hampton Court", this is in the same place as Whats Left - French, perhaps the land became escheat since it was called a survey and not a resurvey</v>
      </c>
      <c r="AG378" s="112" t="str">
        <f>IF(AA378=AF378,"Y", IF(LEN(LEFT(AF378,4))&lt;&gt;4,"","N"))</f>
        <v>Y</v>
      </c>
      <c r="AH378" s="33" t="s">
        <v>78</v>
      </c>
      <c r="AI378" s="112"/>
      <c r="AJ378" s="112"/>
      <c r="AK378" s="112"/>
      <c r="AL378" s="112"/>
      <c r="AM378" s="112">
        <f>IFERROR(VLOOKUP(A378,Platted[],2,FALSE),"")</f>
        <v>699</v>
      </c>
      <c r="AN378" s="112"/>
      <c r="AO378" s="112"/>
      <c r="AP378" s="112"/>
      <c r="AQ378" s="52" t="str">
        <f>IFERROR(VLOOKUP(A378,MapGrantsTbl[], 5, FALSE),"")</f>
        <v>1796</v>
      </c>
      <c r="AR378" s="52" t="str">
        <f>IF(L378=AQ378,"Y", IF(LEN(LEFT(AQ378,4))&lt;&gt;4,"","N"))</f>
        <v>N</v>
      </c>
      <c r="AS378" s="52" t="str">
        <f>IFERROR(VLOOKUP(A378,MapGrantsTbl[],3, FALSE),"")</f>
        <v>Surveyed 5/21/1796 by Baruch Fowler; Patented in Mar 1813 by John Welsh for 15 acres; "Beginning at the end of eight perches on the thirty third line of the land called Hampton Court", this is in the same place as Whats Left - French, perhaps the land became escheat since it was called a survey and not a resurvey</v>
      </c>
      <c r="AT378" s="52" t="str">
        <f>IF(AA378=AS378,"Y", IF(LEN(LEFT(AS378,4))&lt;&gt;4,"","N"))</f>
        <v>Y</v>
      </c>
      <c r="AU378" s="52" t="str">
        <f>IFERROR(VLOOKUP(A378,MapGrantsTbl[],5, FALSE),"")</f>
        <v>1796</v>
      </c>
      <c r="AV378" s="52" t="str">
        <f>IF(L378=AU378,"Y", IF(LEN(LEFT(AU378,4))&lt;&gt;4,"","N"))</f>
        <v>N</v>
      </c>
    </row>
    <row r="379" spans="1:48" ht="57.6" x14ac:dyDescent="0.55000000000000004">
      <c r="A379" s="43" t="s">
        <v>8594</v>
      </c>
      <c r="B379" s="10" t="str">
        <f>IFERROR(VLOOKUP(A379,MapGrantsTbl[Short Name], 1, FALSE),IFERROR(VLOOKUP(A379,MapGrantsTbl[Other Map Grant Name],1,FALSE),""))</f>
        <v>HOBBS LOT</v>
      </c>
      <c r="C379" s="10" t="s">
        <v>4916</v>
      </c>
      <c r="D379" s="10" t="str">
        <f>IF(ISBLANK(C379),"",IFERROR(RIGHT(C379,LEN(C379)-FIND(",",C379)) &amp; " " &amp; LEFT(C379,1) &amp; LOWER(MID(C379,2, FIND(",",C379)-2)),""))</f>
        <v xml:space="preserve"> William Cromwell</v>
      </c>
      <c r="E379" s="85" t="s">
        <v>11132</v>
      </c>
      <c r="F379" s="86" t="str">
        <f>RIGHT(E379,4)</f>
        <v>1741</v>
      </c>
      <c r="G379" s="86" t="str">
        <f>IF(ISBLANK(E379),"",F379&amp;"-"&amp;RIGHT("00" &amp; SUBSTITUTE(LEFT(E379,2),"/",""),2))</f>
        <v>1741-04</v>
      </c>
      <c r="H379" s="10" t="s">
        <v>5021</v>
      </c>
      <c r="I379" s="10" t="str">
        <f>IFERROR(RIGHT(H379,LEN(H379)-FIND(",",H379)) &amp; " " &amp; LEFT(H379,1) &amp; LOWER(MID(H379,2, FIND(",",H379)-2)),"")</f>
        <v xml:space="preserve"> Samuel Hobbs</v>
      </c>
      <c r="J379" s="15" t="str">
        <f>H379</f>
        <v>HOBBS, Samuel</v>
      </c>
      <c r="K379" s="10" t="s">
        <v>3746</v>
      </c>
      <c r="L379" s="15" t="str">
        <f>RIGHT(K379,4)</f>
        <v>1741</v>
      </c>
      <c r="M379" s="147" t="str">
        <f>IF(ISBLANK(K379),"",L379&amp;"-"&amp;
IF(LEFT(K379,3)="Feb","02",
IF(LEFT(K379,3)="Mar","03",
IF(LEFT(K379,3)="Apr","04",
IF(LEFT(K379,3)="May","05",
IF(LEFT(K379,3)="Jun","06",
IF(LEFT(K379,3)="Jul","07",
IF(LEFT(K379,3)="Aug","08",
IF(LEFT(K379,3)="Sep","09",
IF(LEFT(K379,3)="Oct","10",
IF(LEFT(K379,3)="Nov","11",
IF(LEFT(K379,3)="Dec","12","01"))))))))))))</f>
        <v>1741-11</v>
      </c>
      <c r="N379" s="34" t="s">
        <v>3961</v>
      </c>
      <c r="O379" s="8" t="s">
        <v>3959</v>
      </c>
      <c r="P379" s="10" t="s">
        <v>136</v>
      </c>
      <c r="Q379" s="8">
        <v>65</v>
      </c>
      <c r="R379" s="10" t="s">
        <v>5023</v>
      </c>
      <c r="S379" s="34" t="s">
        <v>6676</v>
      </c>
      <c r="T379" s="26" t="str">
        <f>V379</f>
        <v>Hobbs Lot</v>
      </c>
      <c r="U379" s="26"/>
      <c r="V379" s="35" t="s">
        <v>8853</v>
      </c>
      <c r="W379" s="35" t="s">
        <v>11133</v>
      </c>
      <c r="X379" s="34"/>
      <c r="Y379" s="25" t="str">
        <f>IFERROR(LEFT(J379, FIND(",",J379)-1),"")</f>
        <v>HOBBS</v>
      </c>
      <c r="Z379" s="25"/>
      <c r="AA379" s="24" t="str">
        <f>IF(ISBLANK(E379),"","Surveyed "&amp;E379)  &amp; IF(ISBLANK(C379),"", " by " &amp;TRIM(D379)) &amp; IF(ISBLANK(E379),"","; ") &amp; IF(ISBLANK(K379),"","Patented in " &amp; K379)  &amp; IF(ISBLANK(H379),"", " by " &amp; TRIM(I379)) &amp; IF(ISBLANK(Q379),"",IF(Q379=0,""," for " &amp; Q379 &amp; " acres")) &amp; IF(ISBLANK(S379),""," repatented as " &amp; S379) &amp; IF(ISBLANK(R379),"", "; " &amp; R379) &amp; IF(ISBLANK(X379),"", ".  " &amp; X379&amp;".")</f>
        <v>Surveyed 4/30/1741 by William Cromwell; Patented in Nov 1741 by Samuel Hobbs for 65 acres repatented as Hobb's Lot Enlarged; "in the great fork of Patuxent River" starting "on the west side of the fork of Bacon Branch"</v>
      </c>
      <c r="AB379" s="52" t="str">
        <f>IF(IFERROR(FIND("-",A379),0)=0,SUBSTITUTE(A379,"'",""),SUBSTITUTE(LEFT(A379,FIND("-",A379)-2),"'",""))</f>
        <v>HOBBS LOT</v>
      </c>
      <c r="AC379" s="55" t="str">
        <f>SUBSTITUTE(A379,"'","")</f>
        <v>HOBBS LOT</v>
      </c>
      <c r="AD379" s="52" t="str">
        <f>IFERROR(VLOOKUP(A379,MapGrantsTbl[], 5, FALSE),"")</f>
        <v>1741</v>
      </c>
      <c r="AE379" s="52" t="str">
        <f>IF(L379=AD379,"Y", IF(LEFT(AD379,1)&lt;&gt;"1","","N"))</f>
        <v>Y</v>
      </c>
      <c r="AF379" s="52" t="str">
        <f>IFERROR(VLOOKUP(A379,MapGrantsTbl[], 3, FALSE),"")</f>
        <v>Surveyed 4/30/1741 by William Cromwell; Patented in Nov 1741 by Samuel Hobbs for 65 acres repatented as Hobb's Lot Enlarged; "in the great fork of Patuxent River" starting "on the west side of the fork of Bacon Branch"</v>
      </c>
      <c r="AG379" s="52" t="str">
        <f>IF(AA379=AF379,"Y", IF(LEN(LEFT(AF379,4))&lt;&gt;4,"","N"))</f>
        <v>Y</v>
      </c>
      <c r="AH379" s="52" t="s">
        <v>11989</v>
      </c>
      <c r="AI379" s="52"/>
      <c r="AJ379" s="71"/>
      <c r="AK379" s="71"/>
      <c r="AL379" s="71"/>
      <c r="AM379" s="71" t="str">
        <f>IFERROR(VLOOKUP(A379,Platted[],2,FALSE),"")</f>
        <v/>
      </c>
      <c r="AN379" s="52"/>
      <c r="AO379" s="52"/>
      <c r="AP379" s="52"/>
      <c r="AQ379" s="52" t="str">
        <f>IFERROR(VLOOKUP(A379,MapGrantsTbl[], 5, FALSE),"")</f>
        <v>1741</v>
      </c>
      <c r="AR379" s="52" t="str">
        <f>IF(L379=AQ379,"Y", IF(LEN(LEFT(AQ379,4))&lt;&gt;4,"","N"))</f>
        <v>Y</v>
      </c>
      <c r="AS379" s="52" t="str">
        <f>IFERROR(VLOOKUP(A379,MapGrantsTbl[],3, FALSE),"")</f>
        <v>Surveyed 4/30/1741 by William Cromwell; Patented in Nov 1741 by Samuel Hobbs for 65 acres repatented as Hobb's Lot Enlarged; "in the great fork of Patuxent River" starting "on the west side of the fork of Bacon Branch"</v>
      </c>
      <c r="AT379" s="52" t="str">
        <f>IF(AA379=AS379,"Y", IF(LEN(LEFT(AS379,4))&lt;&gt;4,"","N"))</f>
        <v>Y</v>
      </c>
      <c r="AU379" s="52" t="str">
        <f>IFERROR(VLOOKUP(A379,MapGrantsTbl[],5, FALSE),"")</f>
        <v>1741</v>
      </c>
      <c r="AV379" s="52" t="str">
        <f>IF(L379=AU379,"Y", IF(LEN(LEFT(AU379,4))&lt;&gt;4,"","N"))</f>
        <v>Y</v>
      </c>
    </row>
    <row r="380" spans="1:48" ht="43.2" x14ac:dyDescent="0.55000000000000004">
      <c r="A380" s="43" t="s">
        <v>8595</v>
      </c>
      <c r="B380" s="10" t="str">
        <f>IFERROR(VLOOKUP(A380,MapGrantsTbl[Short Name], 1, FALSE),IFERROR(VLOOKUP(A380,MapGrantsTbl[Other Map Grant Name],1,FALSE),""))</f>
        <v>HOBBS LOT ENLARGED</v>
      </c>
      <c r="C380" s="10" t="s">
        <v>4921</v>
      </c>
      <c r="D380" s="10" t="str">
        <f>IF(ISBLANK(C380),"",IFERROR(RIGHT(C380,LEN(C380)-FIND(",",C380)) &amp; " " &amp; LEFT(C380,1) &amp; LOWER(MID(C380,2, FIND(",",C380)-2)),""))</f>
        <v xml:space="preserve"> Basil Burgess</v>
      </c>
      <c r="E380" s="85" t="s">
        <v>10281</v>
      </c>
      <c r="F380" s="86" t="str">
        <f>RIGHT(E380,4)</f>
        <v>1770</v>
      </c>
      <c r="G380" s="86" t="str">
        <f>IF(ISBLANK(E380),"",F380&amp;"-"&amp;RIGHT("00" &amp; SUBSTITUTE(LEFT(E380,2),"/",""),2))</f>
        <v>1770-03</v>
      </c>
      <c r="H380" s="10" t="s">
        <v>5020</v>
      </c>
      <c r="I380" s="10" t="str">
        <f>IFERROR(RIGHT(H380,LEN(H380)-FIND(",",H380)) &amp; " " &amp; LEFT(H380,1) &amp; LOWER(MID(H380,2, FIND(",",H380)-2)),"")</f>
        <v xml:space="preserve"> Philip Warfield</v>
      </c>
      <c r="J380" s="10" t="str">
        <f>H380</f>
        <v>WARFIELD, Philip</v>
      </c>
      <c r="K380" s="10" t="s">
        <v>3831</v>
      </c>
      <c r="L380" s="15" t="str">
        <f>RIGHT(K380,4)</f>
        <v>1770</v>
      </c>
      <c r="M380" s="147" t="str">
        <f>IF(ISBLANK(K380),"",L380&amp;"-"&amp;
IF(LEFT(K380,3)="Feb","02",
IF(LEFT(K380,3)="Mar","03",
IF(LEFT(K380,3)="Apr","04",
IF(LEFT(K380,3)="May","05",
IF(LEFT(K380,3)="Jun","06",
IF(LEFT(K380,3)="Jul","07",
IF(LEFT(K380,3)="Aug","08",
IF(LEFT(K380,3)="Sep","09",
IF(LEFT(K380,3)="Oct","10",
IF(LEFT(K380,3)="Nov","11",
IF(LEFT(K380,3)="Dec","12","01"))))))))))))</f>
        <v>1770-08</v>
      </c>
      <c r="N380" s="34" t="s">
        <v>3961</v>
      </c>
      <c r="O380" s="10" t="s">
        <v>3959</v>
      </c>
      <c r="P380" s="10" t="s">
        <v>3970</v>
      </c>
      <c r="Q380" s="8">
        <v>135</v>
      </c>
      <c r="R380" s="8" t="s">
        <v>6675</v>
      </c>
      <c r="S380" s="26"/>
      <c r="T380" s="26" t="s">
        <v>8853</v>
      </c>
      <c r="U380" s="26"/>
      <c r="V380" s="35" t="s">
        <v>8213</v>
      </c>
      <c r="W380" s="35" t="s">
        <v>10280</v>
      </c>
      <c r="X380" s="34"/>
      <c r="Y380" s="18" t="str">
        <f>IFERROR(LEFT(J380, FIND(",",J380)-1),"")</f>
        <v>WARFIELD</v>
      </c>
      <c r="Z380" s="24" t="s">
        <v>2585</v>
      </c>
      <c r="AA380" s="24" t="str">
        <f>IF(ISBLANK(E380),"","Surveyed "&amp;E380)  &amp; IF(ISBLANK(C380),"", " by " &amp;TRIM(D380)) &amp; IF(ISBLANK(E380),"","; ") &amp; IF(ISBLANK(K380),"","Patented in " &amp; K380)  &amp; IF(ISBLANK(H380),"", " by " &amp; TRIM(I380)) &amp; IF(ISBLANK(Q380),"",IF(Q380=0,""," for " &amp; Q380 &amp; " acres")) &amp; IF(ISBLANK(S380),""," repatented as " &amp; S380) &amp; IF(ISBLANK(R380),"", "; " &amp; R380) &amp; IF(ISBLANK(X380),"", ".  " &amp; X380&amp;".")</f>
        <v>Surveyed 3/27/1770 by Basil Burgess; Patented in Aug 1770 by Philip Warfield for 135 acres; Resurvey of Hobb's Lot, adjoining Altogether and Second Discovery</v>
      </c>
      <c r="AB380" s="52" t="str">
        <f>IF(IFERROR(FIND("-",A380),0)=0,SUBSTITUTE(A380,"'",""),SUBSTITUTE(LEFT(A380,FIND("-",A380)-2),"'",""))</f>
        <v>HOBBS LOT ENLARGED</v>
      </c>
      <c r="AC380" s="55" t="str">
        <f>SUBSTITUTE(A380,"'","")</f>
        <v>HOBBS LOT ENLARGED</v>
      </c>
      <c r="AD380" s="52" t="str">
        <f>IFERROR(VLOOKUP(A380,MapGrantsTbl[], 5, FALSE),"")</f>
        <v/>
      </c>
      <c r="AE380" s="52" t="str">
        <f>IF(L380=AD380,"Y", IF(LEFT(AD380,1)&lt;&gt;"1","","N"))</f>
        <v/>
      </c>
      <c r="AF380" s="52" t="str">
        <f>IFERROR(VLOOKUP(A380,MapGrantsTbl[], 3, FALSE),"")</f>
        <v/>
      </c>
      <c r="AG380" s="52" t="str">
        <f>IF(AA380=AF380,"Y", IF(LEN(LEFT(AF380,4))&lt;&gt;4,"","N"))</f>
        <v/>
      </c>
      <c r="AH380" s="52" t="s">
        <v>11989</v>
      </c>
      <c r="AI380" s="52" t="s">
        <v>7845</v>
      </c>
      <c r="AJ380" s="52" t="s">
        <v>4144</v>
      </c>
      <c r="AK380" s="52"/>
      <c r="AL380" s="71"/>
      <c r="AM380" s="71">
        <f>IFERROR(VLOOKUP(A380,Platted[],2,FALSE),"")</f>
        <v>378</v>
      </c>
      <c r="AN380" s="52"/>
      <c r="AO380" s="52"/>
      <c r="AP380" s="52"/>
      <c r="AQ380" s="52" t="str">
        <f>IFERROR(VLOOKUP(A380,MapGrantsTbl[], 5, FALSE),"")</f>
        <v/>
      </c>
      <c r="AR380" s="52" t="str">
        <f>IF(L380=AQ380,"Y", IF(LEN(LEFT(AQ380,4))&lt;&gt;4,"","N"))</f>
        <v/>
      </c>
      <c r="AS380" s="52" t="str">
        <f>IFERROR(VLOOKUP(A380,MapGrantsTbl[],3, FALSE),"")</f>
        <v/>
      </c>
      <c r="AT380" s="52" t="str">
        <f>IF(AA380=AS380,"Y", IF(LEN(LEFT(AS380,4))&lt;&gt;4,"","N"))</f>
        <v/>
      </c>
      <c r="AU380" s="52" t="str">
        <f>IFERROR(VLOOKUP(A380,MapGrantsTbl[],5, FALSE),"")</f>
        <v/>
      </c>
      <c r="AV380" s="52" t="str">
        <f>IF(L380=AU380,"Y", IF(LEN(LEFT(AU380,4))&lt;&gt;4,"","N"))</f>
        <v/>
      </c>
    </row>
    <row r="381" spans="1:48" ht="43.2" x14ac:dyDescent="0.55000000000000004">
      <c r="A381" s="43" t="s">
        <v>8596</v>
      </c>
      <c r="B381" s="8" t="str">
        <f>IFERROR(VLOOKUP(A381,MapGrantsTbl[Short Name], 1, FALSE),IFERROR(VLOOKUP(A381,MapGrantsTbl[Other Map Grant Name],1,FALSE),""))</f>
        <v>HOBBS PARK</v>
      </c>
      <c r="C381" s="8" t="s">
        <v>5622</v>
      </c>
      <c r="D381" s="8" t="str">
        <f>IF(ISBLANK(C381),"",IFERROR(RIGHT(C381,LEN(C381)-FIND(",",C381)) &amp; " " &amp; LEFT(C381,1) &amp; LOWER(MID(C381,2, FIND(",",C381)-2)),""))</f>
        <v xml:space="preserve"> John Dorsey</v>
      </c>
      <c r="E381" s="85" t="s">
        <v>10122</v>
      </c>
      <c r="F381" s="85" t="str">
        <f>RIGHT(E381,4)</f>
        <v>1722</v>
      </c>
      <c r="G381" s="85" t="str">
        <f>IF(ISBLANK(E381),"",F381&amp;"-"&amp;RIGHT("00" &amp; SUBSTITUTE(LEFT(E381,2),"/",""),2))</f>
        <v>1722-12</v>
      </c>
      <c r="H381" s="8" t="s">
        <v>5685</v>
      </c>
      <c r="I381" s="8" t="str">
        <f>IFERROR(RIGHT(H381,LEN(H381)-FIND(",",H381)) &amp; " " &amp; LEFT(H381,1) &amp; LOWER(MID(H381,2, FIND(",",H381)-2)),"")</f>
        <v xml:space="preserve"> John Hobbs</v>
      </c>
      <c r="J381" s="8" t="str">
        <f>H381</f>
        <v>HOBBS, John</v>
      </c>
      <c r="K381" s="8" t="s">
        <v>5229</v>
      </c>
      <c r="L381" s="8" t="str">
        <f>RIGHT(K381,4)</f>
        <v>1725</v>
      </c>
      <c r="M381" s="146" t="str">
        <f>IF(ISBLANK(K381),"",L381&amp;"-"&amp;
IF(LEFT(K381,3)="Feb","02",
IF(LEFT(K381,3)="Mar","03",
IF(LEFT(K381,3)="Apr","04",
IF(LEFT(K381,3)="May","05",
IF(LEFT(K381,3)="Jun","06",
IF(LEFT(K381,3)="Jul","07",
IF(LEFT(K381,3)="Aug","08",
IF(LEFT(K381,3)="Sep","09",
IF(LEFT(K381,3)="Oct","10",
IF(LEFT(K381,3)="Nov","11",
IF(LEFT(K381,3)="Dec","12","01"))))))))))))</f>
        <v>1725-07</v>
      </c>
      <c r="N381" s="34" t="s">
        <v>5668</v>
      </c>
      <c r="O381" s="8" t="s">
        <v>3959</v>
      </c>
      <c r="P381" s="8" t="s">
        <v>136</v>
      </c>
      <c r="Q381" s="8">
        <v>200</v>
      </c>
      <c r="R381" s="8" t="s">
        <v>5687</v>
      </c>
      <c r="S381" s="34" t="s">
        <v>6771</v>
      </c>
      <c r="T381" s="34" t="str">
        <f>V381</f>
        <v>Hobbs Park</v>
      </c>
      <c r="U381" s="34"/>
      <c r="V381" s="35" t="s">
        <v>8954</v>
      </c>
      <c r="W381" s="35" t="s">
        <v>10121</v>
      </c>
      <c r="X381" s="34"/>
      <c r="Y381" s="18" t="str">
        <f>IFERROR(LEFT(J381, FIND(",",J381)-1),"")</f>
        <v>HOBBS</v>
      </c>
      <c r="Z381" s="24" t="s">
        <v>2585</v>
      </c>
      <c r="AA381" s="24" t="str">
        <f>IF(ISBLANK(E381),"","Surveyed "&amp;E381)  &amp; IF(ISBLANK(C381),"", " by " &amp;TRIM(D381)) &amp; IF(ISBLANK(E381),"","; ") &amp; IF(ISBLANK(K381),"","Patented in " &amp; K381)  &amp; IF(ISBLANK(H381),"", " by " &amp; TRIM(I381)) &amp; IF(ISBLANK(Q381),"",IF(Q381=0,""," for " &amp; Q381 &amp; " acres")) &amp; IF(ISBLANK(S381),""," repatented as " &amp; S381) &amp; IF(ISBLANK(R381),"", "; " &amp; R381) &amp; IF(ISBLANK(X381),"", ".  " &amp; X381&amp;".")</f>
        <v>Surveyed 12/24/1722 by John Dorsey; Patented in Jul 1725 by John Hobbs for 200 acres repatented as Stringer's Park; in Baltimore County on Elk Ridge</v>
      </c>
      <c r="AB381" s="52" t="str">
        <f>IF(IFERROR(FIND("-",A381),0)=0,SUBSTITUTE(A381,"'",""),SUBSTITUTE(LEFT(A381,FIND("-",A381)-2),"'",""))</f>
        <v>HOBBS PARK</v>
      </c>
      <c r="AC381" s="55" t="str">
        <f>SUBSTITUTE(A381,"'","")</f>
        <v>HOBBS PARK</v>
      </c>
      <c r="AD381" s="52" t="str">
        <f>IFERROR(VLOOKUP(A381,MapGrantsTbl[], 5, FALSE),"")</f>
        <v>1722</v>
      </c>
      <c r="AE381" s="52" t="str">
        <f>IF(L381=AD381,"Y", IF(LEFT(AD381,1)&lt;&gt;"1","","N"))</f>
        <v>N</v>
      </c>
      <c r="AF381" s="52" t="str">
        <f>IFERROR(VLOOKUP(A381,MapGrantsTbl[], 3, FALSE),"")</f>
        <v>Surveyed 12/24/1722 by John Dorsey; Patented in Jul 1725 by John Hobbs for 200 acres repatented as Stringer's Park; in Baltimore County on Elk Ridge</v>
      </c>
      <c r="AG381" s="52" t="str">
        <f>IF(AA381=AF381,"Y", IF(LEN(LEFT(AF381,4))&lt;&gt;4,"","N"))</f>
        <v>Y</v>
      </c>
      <c r="AH381" s="52" t="s">
        <v>11994</v>
      </c>
      <c r="AI381" s="52"/>
      <c r="AJ381" s="71"/>
      <c r="AK381" s="71"/>
      <c r="AL381" s="71"/>
      <c r="AM381" s="71">
        <f>IFERROR(VLOOKUP(A381,Platted[],2,FALSE),"")</f>
        <v>317</v>
      </c>
      <c r="AN381" s="52"/>
      <c r="AO381" s="52"/>
      <c r="AP381" s="52"/>
      <c r="AQ381" s="52" t="str">
        <f>IFERROR(VLOOKUP(A381,MapGrantsTbl[], 5, FALSE),"")</f>
        <v>1722</v>
      </c>
      <c r="AR381" s="52" t="str">
        <f>IF(L381=AQ381,"Y", IF(LEN(LEFT(AQ381,4))&lt;&gt;4,"","N"))</f>
        <v>N</v>
      </c>
      <c r="AS381" s="52" t="str">
        <f>IFERROR(VLOOKUP(A381,MapGrantsTbl[],3, FALSE),"")</f>
        <v>Surveyed 12/24/1722 by John Dorsey; Patented in Jul 1725 by John Hobbs for 200 acres repatented as Stringer's Park; in Baltimore County on Elk Ridge</v>
      </c>
      <c r="AT381" s="52" t="str">
        <f>IF(AA381=AS381,"Y", IF(LEN(LEFT(AS381,4))&lt;&gt;4,"","N"))</f>
        <v>Y</v>
      </c>
      <c r="AU381" s="52" t="str">
        <f>IFERROR(VLOOKUP(A381,MapGrantsTbl[],5, FALSE),"")</f>
        <v>1722</v>
      </c>
      <c r="AV381" s="52" t="str">
        <f>IF(L381=AU381,"Y", IF(LEN(LEFT(AU381,4))&lt;&gt;4,"","N"))</f>
        <v>N</v>
      </c>
    </row>
    <row r="382" spans="1:48" ht="72" x14ac:dyDescent="0.55000000000000004">
      <c r="A382" s="120" t="s">
        <v>11452</v>
      </c>
      <c r="B382" s="119" t="str">
        <f>IFERROR(VLOOKUP(A382,MapGrantsTbl[Short Name], 1, FALSE),IFERROR(VLOOKUP(A382,MapGrantsTbl[Other Map Grant Name],1,FALSE),""))</f>
        <v/>
      </c>
      <c r="C382" s="120" t="s">
        <v>4919</v>
      </c>
      <c r="D382" s="120" t="str">
        <f>IF(ISBLANK(C382),"",IFERROR(RIGHT(C382,LEN(C382)-FIND(",",C382)) &amp; " " &amp; LEFT(C382,1) &amp; LOWER(MID(C382,2, FIND(",",C382)-2)),""))</f>
        <v xml:space="preserve"> Richard Shipley</v>
      </c>
      <c r="E382" s="121" t="s">
        <v>11454</v>
      </c>
      <c r="F382" s="121" t="str">
        <f>RIGHT(E382,4)</f>
        <v>1749</v>
      </c>
      <c r="G382" s="121" t="str">
        <f>IF(ISBLANK(E382),"",F382&amp;"-"&amp;RIGHT("00" &amp; SUBSTITUTE(LEFT(E382,2),"/",""),2))</f>
        <v>1749-02</v>
      </c>
      <c r="H382" s="120" t="s">
        <v>5685</v>
      </c>
      <c r="I382" s="120" t="str">
        <f>IFERROR(RIGHT(H382,LEN(H382)-FIND(",",H382)) &amp; " " &amp; LEFT(H382,1) &amp; LOWER(MID(H382,2, FIND(",",H382)-2)),"")</f>
        <v xml:space="preserve"> John Hobbs</v>
      </c>
      <c r="J382" s="119" t="str">
        <f>H382</f>
        <v>HOBBS, John</v>
      </c>
      <c r="K382" s="120" t="s">
        <v>4783</v>
      </c>
      <c r="L382" s="119" t="str">
        <f>RIGHT(K382,4)</f>
        <v>1750</v>
      </c>
      <c r="M382" s="145" t="str">
        <f>IF(ISBLANK(K382),"",L382&amp;"-"&amp;
IF(LEFT(K382,3)="Feb","02",
IF(LEFT(K382,3)="Mar","03",
IF(LEFT(K382,3)="Apr","04",
IF(LEFT(K382,3)="May","05",
IF(LEFT(K382,3)="Jun","06",
IF(LEFT(K382,3)="Jul","07",
IF(LEFT(K382,3)="Aug","08",
IF(LEFT(K382,3)="Sep","09",
IF(LEFT(K382,3)="Oct","10",
IF(LEFT(K382,3)="Nov","11",
IF(LEFT(K382,3)="Dec","12","01"))))))))))))</f>
        <v>1750-06</v>
      </c>
      <c r="N382" s="122" t="s">
        <v>6530</v>
      </c>
      <c r="O382" s="120" t="s">
        <v>6530</v>
      </c>
      <c r="P382" s="120" t="s">
        <v>3970</v>
      </c>
      <c r="Q382" s="120">
        <v>319</v>
      </c>
      <c r="R382" s="120" t="s">
        <v>11455</v>
      </c>
      <c r="S382" s="123"/>
      <c r="T382" s="122" t="str">
        <f>V382</f>
        <v>Hobbs Purchase</v>
      </c>
      <c r="U382" s="123"/>
      <c r="V382" s="35" t="s">
        <v>11453</v>
      </c>
      <c r="W382" s="35" t="s">
        <v>11456</v>
      </c>
      <c r="X382" s="35"/>
      <c r="Y382" s="122" t="str">
        <f>IFERROR(LEFT(J382, FIND(",",J382)-1),"")</f>
        <v>HOBBS</v>
      </c>
      <c r="Z382" s="122"/>
      <c r="AA382" s="122" t="str">
        <f>IF(ISBLANK(E382),"","Surveyed "&amp;E382)  &amp; IF(ISBLANK(C382),"", " by " &amp;TRIM(D382)) &amp; IF(ISBLANK(E382),"","; ") &amp; IF(ISBLANK(K382),"","Patented in " &amp; K382)  &amp; IF(ISBLANK(H382),"", " by " &amp; TRIM(I382)) &amp; IF(ISBLANK(Q382),"",IF(Q382=0,""," for " &amp; Q382 &amp; " acres")) &amp; IF(ISBLANK(S382),""," repatented as " &amp; S382) &amp; IF(ISBLANK(R382),"", "; " &amp; R382) &amp; IF(ISBLANK(X382),"", ".  " &amp; X382&amp;".")</f>
        <v>Surveyed 2/12/1749 by Richard Shipley; Patented in Jun 1750 by John Hobbs for 319 acres; Resurvey of Bush Creek Hill originally in Prince George's County lying now completely within Frederick County.  Borders Prospect Hill above Neals Chance.</v>
      </c>
      <c r="AB382" s="122" t="str">
        <f>IF(IFERROR(FIND("-",A382),0)=0,SUBSTITUTE(A382,"'",""),SUBSTITUTE(LEFT(A382,FIND("-",A382)-2),"'",""))</f>
        <v>HOBBS PURCHASE</v>
      </c>
      <c r="AC382" s="122" t="str">
        <f>SUBSTITUTE(A382,"'","")</f>
        <v>HOBBS PURCHASE</v>
      </c>
      <c r="AD382" s="122" t="str">
        <f>IFERROR(VLOOKUP(A382,MapGrantsTbl[], 5, FALSE),"")</f>
        <v/>
      </c>
      <c r="AE382" s="122" t="str">
        <f>IF(L382=AD382,"Y", IF(LEFT(AD382,1)&lt;&gt;"1","","N"))</f>
        <v/>
      </c>
      <c r="AF382" s="122" t="str">
        <f>IFERROR(VLOOKUP(A382,MapGrantsTbl[], 3, FALSE),"")</f>
        <v/>
      </c>
      <c r="AG382" s="122" t="str">
        <f>IF(AA382=AF382,"Y", IF(LEN(LEFT(AF382,4))&lt;&gt;4,"","N"))</f>
        <v/>
      </c>
      <c r="AH382" s="122"/>
      <c r="AI382" s="122"/>
      <c r="AJ382" s="122"/>
      <c r="AK382" s="122"/>
      <c r="AL382" s="122"/>
      <c r="AM382" s="122" t="str">
        <f>IFERROR(VLOOKUP(A382,Platted[],2,FALSE),"")</f>
        <v/>
      </c>
      <c r="AN382" s="122"/>
      <c r="AO382" s="122"/>
      <c r="AP382" s="122"/>
      <c r="AQ382" s="122" t="str">
        <f>IFERROR(VLOOKUP(A382,MapGrantsTbl[], 5, FALSE),"")</f>
        <v/>
      </c>
      <c r="AR382" s="122" t="str">
        <f>IF(L382=AQ382,"Y", IF(LEN(LEFT(AQ382,4))&lt;&gt;4,"","N"))</f>
        <v/>
      </c>
      <c r="AS382" s="52" t="str">
        <f>IFERROR(VLOOKUP(A382,MapGrantsTbl[],3, FALSE),"")</f>
        <v/>
      </c>
      <c r="AT382" s="52" t="str">
        <f>IF(AA382=AS382,"Y", IF(LEN(LEFT(AS382,4))&lt;&gt;4,"","N"))</f>
        <v/>
      </c>
      <c r="AU382" s="52" t="str">
        <f>IFERROR(VLOOKUP(A382,MapGrantsTbl[],5, FALSE),"")</f>
        <v/>
      </c>
      <c r="AV382" s="52" t="str">
        <f>IF(L382=AU382,"Y", IF(LEN(LEFT(AU382,4))&lt;&gt;4,"","N"))</f>
        <v/>
      </c>
    </row>
    <row r="383" spans="1:48" ht="57.6" x14ac:dyDescent="0.55000000000000004">
      <c r="A383" s="43" t="s">
        <v>8597</v>
      </c>
      <c r="B383" s="10" t="str">
        <f>IFERROR(VLOOKUP(A383,MapGrantsTbl[Short Name], 1, FALSE),IFERROR(VLOOKUP(A383,MapGrantsTbl[Other Map Grant Name],1,FALSE),""))</f>
        <v>HOBBS REGULATION</v>
      </c>
      <c r="C383" s="8" t="s">
        <v>10467</v>
      </c>
      <c r="D383" s="8" t="str">
        <f>IF(ISBLANK(C383),"",IFERROR(RIGHT(C383,LEN(C383)-FIND(",",C383)) &amp; " " &amp; LEFT(C383,1) &amp; LOWER(MID(C383,2, FIND(",",C383)-2)),""))</f>
        <v xml:space="preserve"> Baruch Fowler</v>
      </c>
      <c r="E383" s="85" t="s">
        <v>10296</v>
      </c>
      <c r="F383" s="85" t="str">
        <f>RIGHT(E383,4)</f>
        <v>1798</v>
      </c>
      <c r="G383" s="85" t="str">
        <f>IF(ISBLANK(E383),"",F383&amp;"-"&amp;RIGHT("00" &amp; SUBSTITUTE(LEFT(E383,2),"/",""),2))</f>
        <v>1798-11</v>
      </c>
      <c r="H383" s="10" t="s">
        <v>5057</v>
      </c>
      <c r="I383" s="10" t="str">
        <f>IFERROR(RIGHT(H383,LEN(H383)-FIND(",",H383)) &amp; " " &amp; LEFT(H383,1) &amp; LOWER(MID(H383,2, FIND(",",H383)-2)),"")</f>
        <v xml:space="preserve"> Henry Hobbs</v>
      </c>
      <c r="J383" s="15" t="str">
        <f>H383</f>
        <v>HOBBS, Henry</v>
      </c>
      <c r="K383" s="10" t="s">
        <v>5058</v>
      </c>
      <c r="L383" s="15" t="str">
        <f>RIGHT(K383,4)</f>
        <v>1812</v>
      </c>
      <c r="M383" s="147" t="str">
        <f>IF(ISBLANK(K383),"",L383&amp;"-"&amp;
IF(LEFT(K383,3)="Feb","02",
IF(LEFT(K383,3)="Mar","03",
IF(LEFT(K383,3)="Apr","04",
IF(LEFT(K383,3)="May","05",
IF(LEFT(K383,3)="Jun","06",
IF(LEFT(K383,3)="Jul","07",
IF(LEFT(K383,3)="Aug","08",
IF(LEFT(K383,3)="Sep","09",
IF(LEFT(K383,3)="Oct","10",
IF(LEFT(K383,3)="Nov","11",
IF(LEFT(K383,3)="Dec","12","01"))))))))))))</f>
        <v>1812-02</v>
      </c>
      <c r="N383" s="34" t="s">
        <v>3961</v>
      </c>
      <c r="O383" s="8" t="s">
        <v>3959</v>
      </c>
      <c r="P383" s="10" t="s">
        <v>3970</v>
      </c>
      <c r="Q383" s="8">
        <v>388</v>
      </c>
      <c r="R383" s="10" t="s">
        <v>5339</v>
      </c>
      <c r="S383" s="26"/>
      <c r="T383" s="34" t="s">
        <v>8816</v>
      </c>
      <c r="U383" s="34"/>
      <c r="V383" s="35" t="s">
        <v>923</v>
      </c>
      <c r="W383" s="35" t="s">
        <v>10297</v>
      </c>
      <c r="X383" s="34"/>
      <c r="Y383" s="25" t="str">
        <f>IFERROR(LEFT(J383, FIND(",",J383)-1),"")</f>
        <v>HOBBS</v>
      </c>
      <c r="Z383" s="25"/>
      <c r="AA383" s="24" t="str">
        <f>IF(ISBLANK(E383),"","Surveyed "&amp;E383)  &amp; IF(ISBLANK(C383),"", " by " &amp;TRIM(D383)) &amp; IF(ISBLANK(E383),"","; ") &amp; IF(ISBLANK(K383),"","Patented in " &amp; K383)  &amp; IF(ISBLANK(H383),"", " by " &amp; TRIM(I383)) &amp; IF(ISBLANK(Q383),"",IF(Q383=0,""," for " &amp; Q383 &amp; " acres")) &amp; IF(ISBLANK(S383),""," repatented as " &amp; S383) &amp; IF(ISBLANK(R383),"", "; " &amp; R383) &amp; IF(ISBLANK(X383),"", ".  " &amp; X383&amp;".")</f>
        <v>Surveyed 11/22/1798 by Baruch Fowler; Patented in Feb 1812 by Henry Hobbs for 388 acres; Resurvey of Poverty Discovered, adjoining Cumberland, Winsor, Henry and Peter, Dorseys Friendship and Higgens Chance</v>
      </c>
      <c r="AB383" s="52" t="str">
        <f>IF(IFERROR(FIND("-",A383),0)=0,SUBSTITUTE(A383,"'",""),SUBSTITUTE(LEFT(A383,FIND("-",A383)-2),"'",""))</f>
        <v>HOBBS REGULATION</v>
      </c>
      <c r="AC383" s="55" t="str">
        <f>SUBSTITUTE(A383,"'","")</f>
        <v>HOBBS REGULATION</v>
      </c>
      <c r="AD383" s="52" t="str">
        <f>IFERROR(VLOOKUP(A383,MapGrantsTbl[], 5, FALSE),"")</f>
        <v>1798</v>
      </c>
      <c r="AE383" s="52" t="str">
        <f>IF(L383=AD383,"Y", IF(LEFT(AD383,1)&lt;&gt;"1","","N"))</f>
        <v>N</v>
      </c>
      <c r="AF383" s="52" t="str">
        <f>IFERROR(VLOOKUP(A383,MapGrantsTbl[], 3, FALSE),"")</f>
        <v>Surveyed 11/22/1798 by Baruch Fowler; Patented in Feb 1812 by Henry Hobbs for 388 acres; Resurvey of Poverty Discovered, adjoining Cumberland, Winsor, Henry and Peter, Dorseys Friendship and Higgens Chance</v>
      </c>
      <c r="AG383" s="52" t="str">
        <f>IF(AA383=AF383,"Y", IF(LEN(LEFT(AF383,4))&lt;&gt;4,"","N"))</f>
        <v>Y</v>
      </c>
      <c r="AH383" s="52" t="s">
        <v>234</v>
      </c>
      <c r="AI383" s="52" t="s">
        <v>7820</v>
      </c>
      <c r="AJ383" s="52" t="s">
        <v>11578</v>
      </c>
      <c r="AK383" s="52"/>
      <c r="AL383" s="71"/>
      <c r="AM383" s="71">
        <f>IFERROR(VLOOKUP(A383,Platted[],2,FALSE),"")</f>
        <v>188</v>
      </c>
      <c r="AN383" s="52"/>
      <c r="AO383" s="52"/>
      <c r="AP383" s="52"/>
      <c r="AQ383" s="52" t="str">
        <f>IFERROR(VLOOKUP(A383,MapGrantsTbl[], 5, FALSE),"")</f>
        <v>1798</v>
      </c>
      <c r="AR383" s="52" t="str">
        <f>IF(L383=AQ383,"Y", IF(LEN(LEFT(AQ383,4))&lt;&gt;4,"","N"))</f>
        <v>N</v>
      </c>
      <c r="AS383" s="52" t="str">
        <f>IFERROR(VLOOKUP(A383,MapGrantsTbl[],3, FALSE),"")</f>
        <v>Surveyed 11/22/1798 by Baruch Fowler; Patented in Feb 1812 by Henry Hobbs for 388 acres; Resurvey of Poverty Discovered, adjoining Cumberland, Winsor, Henry and Peter, Dorseys Friendship and Higgens Chance</v>
      </c>
      <c r="AT383" s="52" t="str">
        <f>IF(AA383=AS383,"Y", IF(LEN(LEFT(AS383,4))&lt;&gt;4,"","N"))</f>
        <v>Y</v>
      </c>
      <c r="AU383" s="52" t="str">
        <f>IFERROR(VLOOKUP(A383,MapGrantsTbl[],5, FALSE),"")</f>
        <v>1798</v>
      </c>
      <c r="AV383" s="52" t="str">
        <f>IF(L383=AU383,"Y", IF(LEN(LEFT(AU383,4))&lt;&gt;4,"","N"))</f>
        <v>N</v>
      </c>
    </row>
    <row r="384" spans="1:48" ht="100.8" x14ac:dyDescent="0.55000000000000004">
      <c r="A384" s="43" t="s">
        <v>8598</v>
      </c>
      <c r="B384" s="42" t="str">
        <f>IFERROR(VLOOKUP(A384,MapGrantsTbl[Short Name], 1, FALSE),IFERROR(VLOOKUP(A384,MapGrantsTbl[Other Map Grant Name],1,FALSE),""))</f>
        <v>HOBBS SUPPORT</v>
      </c>
      <c r="C384" s="43" t="s">
        <v>4916</v>
      </c>
      <c r="D384" s="43" t="str">
        <f>IF(ISBLANK(C384),"",IFERROR(RIGHT(C384,LEN(C384)-FIND(",",C384)) &amp; " " &amp; LEFT(C384,1) &amp; LOWER(MID(C384,2, FIND(",",C384)-2)),""))</f>
        <v xml:space="preserve"> William Cromwell</v>
      </c>
      <c r="E384" s="85" t="s">
        <v>10049</v>
      </c>
      <c r="F384" s="85" t="str">
        <f>RIGHT(E384,4)</f>
        <v>1745</v>
      </c>
      <c r="G384" s="85" t="str">
        <f>IF(ISBLANK(E384),"",F384&amp;"-"&amp;RIGHT("00" &amp; SUBSTITUTE(LEFT(E384,2),"/",""),2))</f>
        <v>1745-08</v>
      </c>
      <c r="H384" s="43" t="s">
        <v>5685</v>
      </c>
      <c r="I384" s="43" t="str">
        <f>IFERROR(RIGHT(H384,LEN(H384)-FIND(",",H384)) &amp; " " &amp; LEFT(H384,1) &amp; LOWER(MID(H384,2, FIND(",",H384)-2)),"")</f>
        <v xml:space="preserve"> John Hobbs</v>
      </c>
      <c r="J384" s="42" t="str">
        <f>H384</f>
        <v>HOBBS, John</v>
      </c>
      <c r="K384" s="43" t="s">
        <v>3774</v>
      </c>
      <c r="L384" s="42" t="str">
        <f>RIGHT(K384,4)</f>
        <v>1745</v>
      </c>
      <c r="M384" s="143" t="str">
        <f>IF(ISBLANK(K384),"",L384&amp;"-"&amp;
IF(LEFT(K384,3)="Feb","02",
IF(LEFT(K384,3)="Mar","03",
IF(LEFT(K384,3)="Apr","04",
IF(LEFT(K384,3)="May","05",
IF(LEFT(K384,3)="Jun","06",
IF(LEFT(K384,3)="Jul","07",
IF(LEFT(K384,3)="Aug","08",
IF(LEFT(K384,3)="Sep","09",
IF(LEFT(K384,3)="Oct","10",
IF(LEFT(K384,3)="Nov","11",
IF(LEFT(K384,3)="Dec","12","01"))))))))))))</f>
        <v>1745-10</v>
      </c>
      <c r="N384" s="44" t="s">
        <v>3961</v>
      </c>
      <c r="O384" s="43" t="s">
        <v>3959</v>
      </c>
      <c r="P384" s="43" t="s">
        <v>136</v>
      </c>
      <c r="Q384" s="43">
        <v>140</v>
      </c>
      <c r="R384" s="43" t="s">
        <v>6472</v>
      </c>
      <c r="S384" s="44" t="s">
        <v>6477</v>
      </c>
      <c r="T384" s="45" t="str">
        <f>V384</f>
        <v>Hobbs Support</v>
      </c>
      <c r="U384" s="44"/>
      <c r="V384" s="35" t="s">
        <v>8163</v>
      </c>
      <c r="W384" s="35" t="s">
        <v>10048</v>
      </c>
      <c r="X384" s="34"/>
      <c r="Y384" s="45" t="str">
        <f>IFERROR(LEFT(J384, FIND(",",J384)-1),"")</f>
        <v>HOBBS</v>
      </c>
      <c r="Z384" s="45"/>
      <c r="AA384" s="45" t="str">
        <f>IF(ISBLANK(E384),"","Surveyed "&amp;E384)  &amp; IF(ISBLANK(C384),"", " by " &amp;TRIM(D384)) &amp; IF(ISBLANK(E384),"","; ") &amp; IF(ISBLANK(K384),"","Patented in " &amp; K384)  &amp; IF(ISBLANK(H384),"", " by " &amp; TRIM(I384)) &amp; IF(ISBLANK(Q384),"",IF(Q384=0,""," for " &amp; Q384 &amp; " acres")) &amp; IF(ISBLANK(S384),""," repatented as " &amp; S384) &amp; IF(ISBLANK(R384),"", "; " &amp; R384) &amp; IF(ISBLANK(X384),"", ".  " &amp; X384&amp;".")</f>
        <v>Surveyed 8/6/1745 by William Cromwell; Patented in Oct 1745 by John Hobbs for 140 acres repatented as Luck Supported; "on both sides of that branch of Patuxent called Middle River on the south side of a tract of land called The Discovery" starting at a fork in the branch called Richmond Branch "at the end of the fifth course of a tract of land called Richmond's Lot"</v>
      </c>
      <c r="AB384" s="45" t="str">
        <f>IF(IFERROR(FIND("-",A384),0)=0,SUBSTITUTE(A384,"'",""),SUBSTITUTE(LEFT(A384,FIND("-",A384)-2),"'",""))</f>
        <v>HOBBS SUPPORT</v>
      </c>
      <c r="AC384" s="55" t="str">
        <f>SUBSTITUTE(A384,"'","")</f>
        <v>HOBBS SUPPORT</v>
      </c>
      <c r="AD384" s="52" t="str">
        <f>IFERROR(VLOOKUP(A384,MapGrantsTbl[], 5, FALSE),"")</f>
        <v>1745</v>
      </c>
      <c r="AE384" s="52" t="str">
        <f>IF(L384=AD384,"Y", IF(LEFT(AD384,1)&lt;&gt;"1","","N"))</f>
        <v>Y</v>
      </c>
      <c r="AF384" s="52" t="str">
        <f>IFERROR(VLOOKUP(A384,MapGrantsTbl[], 3, FALSE),"")</f>
        <v>Surveyed 8/6/1745 by William Cromwell; Patented in Oct 1745 by John Hobbs for 140 acres repatented as Luck Supported; "on both sides of that branch of Patuxent called Middle River on the south side of a tract of land called The Discovery" starting at a fork in the branch called Richmond Branch "at the end of the fifth course of a tract of land called Richmond's Lot"</v>
      </c>
      <c r="AG384" s="52" t="str">
        <f>IF(AA384=AF384,"Y", IF(LEN(LEFT(AF384,4))&lt;&gt;4,"","N"))</f>
        <v>Y</v>
      </c>
      <c r="AH384" s="52" t="s">
        <v>11993</v>
      </c>
      <c r="AI384" s="52"/>
      <c r="AJ384" s="71"/>
      <c r="AK384" s="71"/>
      <c r="AL384" s="71">
        <v>-4</v>
      </c>
      <c r="AM384" s="71">
        <f>IFERROR(VLOOKUP(A384,Platted[],2,FALSE),"")</f>
        <v>375</v>
      </c>
      <c r="AN384" s="52"/>
      <c r="AO384" s="52"/>
      <c r="AP384" s="52"/>
      <c r="AQ384" s="52" t="str">
        <f>IFERROR(VLOOKUP(A384,MapGrantsTbl[], 5, FALSE),"")</f>
        <v>1745</v>
      </c>
      <c r="AR384" s="52" t="str">
        <f>IF(L384=AQ384,"Y", IF(LEN(LEFT(AQ384,4))&lt;&gt;4,"","N"))</f>
        <v>Y</v>
      </c>
      <c r="AS384" s="52" t="str">
        <f>IFERROR(VLOOKUP(A384,MapGrantsTbl[],3, FALSE),"")</f>
        <v>Surveyed 8/6/1745 by William Cromwell; Patented in Oct 1745 by John Hobbs for 140 acres repatented as Luck Supported; "on both sides of that branch of Patuxent called Middle River on the south side of a tract of land called The Discovery" starting at a fork in the branch called Richmond Branch "at the end of the fifth course of a tract of land called Richmond's Lot"</v>
      </c>
      <c r="AT384" s="52" t="str">
        <f>IF(AA384=AS384,"Y", IF(LEN(LEFT(AS384,4))&lt;&gt;4,"","N"))</f>
        <v>Y</v>
      </c>
      <c r="AU384" s="52" t="str">
        <f>IFERROR(VLOOKUP(A384,MapGrantsTbl[],5, FALSE),"")</f>
        <v>1745</v>
      </c>
      <c r="AV384" s="52" t="str">
        <f>IF(L384=AU384,"Y", IF(LEN(LEFT(AU384,4))&lt;&gt;4,"","N"))</f>
        <v>Y</v>
      </c>
    </row>
    <row r="385" spans="1:48" ht="57.6" x14ac:dyDescent="0.55000000000000004">
      <c r="A385" s="8" t="s">
        <v>9168</v>
      </c>
      <c r="B385" s="42" t="str">
        <f>IFERROR(VLOOKUP(A385,MapGrantsTbl[Short Name], 1, FALSE),IFERROR(VLOOKUP(A385,MapGrantsTbl[Other Map Grant Name],1,FALSE),""))</f>
        <v/>
      </c>
      <c r="C385" s="43" t="s">
        <v>7770</v>
      </c>
      <c r="D385" s="43" t="str">
        <f>IF(ISBLANK(C385),"",IFERROR(RIGHT(C385,LEN(C385)-FIND(",",C385)) &amp; " " &amp; LEFT(C385,1) &amp; LOWER(MID(C385,2, FIND(",",C385)-2)),""))</f>
        <v xml:space="preserve"> Isaac Brooke</v>
      </c>
      <c r="E385" s="85" t="s">
        <v>11246</v>
      </c>
      <c r="F385" s="80" t="str">
        <f>RIGHT(E385,4)</f>
        <v>1756</v>
      </c>
      <c r="G385" s="80" t="str">
        <f>IF(ISBLANK(E385),"",F385&amp;"-"&amp;RIGHT("00" &amp; SUBSTITUTE(LEFT(E385,2),"/",""),2))</f>
        <v>1756-06</v>
      </c>
      <c r="H385" s="43" t="s">
        <v>7769</v>
      </c>
      <c r="I385" s="43" t="str">
        <f>IFERROR(RIGHT(H385,LEN(H385)-FIND(",",H385)) &amp; " " &amp; LEFT(H385,1) &amp; LOWER(MID(H385,2, FIND(",",H385)-2)),"")</f>
        <v xml:space="preserve"> John Everitt</v>
      </c>
      <c r="J385" s="42" t="str">
        <f>H385</f>
        <v>EVERITT, John</v>
      </c>
      <c r="K385" s="43" t="s">
        <v>7772</v>
      </c>
      <c r="L385" s="42" t="str">
        <f>RIGHT(K385,4)</f>
        <v>1756</v>
      </c>
      <c r="M385" s="143" t="str">
        <f>IF(ISBLANK(K385),"",L385&amp;"-"&amp;
IF(LEFT(K385,3)="Feb","02",
IF(LEFT(K385,3)="Mar","03",
IF(LEFT(K385,3)="Apr","04",
IF(LEFT(K385,3)="May","05",
IF(LEFT(K385,3)="Jun","06",
IF(LEFT(K385,3)="Jul","07",
IF(LEFT(K385,3)="Aug","08",
IF(LEFT(K385,3)="Sep","09",
IF(LEFT(K385,3)="Oct","10",
IF(LEFT(K385,3)="Nov","11",
IF(LEFT(K385,3)="Dec","12","01"))))))))))))</f>
        <v>1756-06</v>
      </c>
      <c r="N385" s="44" t="s">
        <v>5668</v>
      </c>
      <c r="O385" s="43" t="s">
        <v>6530</v>
      </c>
      <c r="P385" s="43" t="s">
        <v>136</v>
      </c>
      <c r="Q385" s="43">
        <v>60</v>
      </c>
      <c r="R385" s="43" t="s">
        <v>7771</v>
      </c>
      <c r="S385" s="44"/>
      <c r="T385" s="33" t="s">
        <v>8395</v>
      </c>
      <c r="U385" s="44"/>
      <c r="V385" s="35" t="s">
        <v>8395</v>
      </c>
      <c r="W385" s="35" t="s">
        <v>11245</v>
      </c>
      <c r="X385" s="34"/>
      <c r="Y385" s="45" t="str">
        <f>IFERROR(LEFT(J385, FIND(",",J385)-1),"")</f>
        <v>EVERITT</v>
      </c>
      <c r="Z385" s="45"/>
      <c r="AA385" s="45" t="str">
        <f>IF(ISBLANK(E385),"","Surveyed "&amp;E385)  &amp; IF(ISBLANK(C385),"", " by " &amp;TRIM(D385)) &amp; IF(ISBLANK(E385),"","; ") &amp; IF(ISBLANK(K385),"","Patented in " &amp; K385)  &amp; IF(ISBLANK(H385),"", " by " &amp; TRIM(I385)) &amp; IF(ISBLANK(Q385),"",IF(Q385=0,""," for " &amp; Q385 &amp; " acres")) &amp; IF(ISBLANK(S385),""," repatented as " &amp; S385) &amp; IF(ISBLANK(R385),"", "; " &amp; R385) &amp; IF(ISBLANK(X385),"", ".  " &amp; X385&amp;".")</f>
        <v>Surveyed 6/2/1756 by Isaac Brooke; Patented in Jun 1756 by John Everitt for 60 acres; starting "near a swamp descending into the Cattail Branch or Draught of Monocacy"</v>
      </c>
      <c r="AB385" s="45" t="str">
        <f>IF(IFERROR(FIND("-",A385),0)=0,SUBSTITUTE(A385,"'",""),SUBSTITUTE(LEFT(A385,FIND("-",A385)-2),"'",""))</f>
        <v>HOBSONS CHOICE</v>
      </c>
      <c r="AC385" s="45" t="str">
        <f>SUBSTITUTE(A385,"'","")</f>
        <v>HOBSONS CHOICE - Everitt</v>
      </c>
      <c r="AD385" s="45" t="str">
        <f>IFERROR(VLOOKUP(A385,MapGrantsTbl[], 5, FALSE),"")</f>
        <v/>
      </c>
      <c r="AE385" s="45" t="str">
        <f>IF(L385=AD385,"Y", IF(LEFT(AD385,1)&lt;&gt;"1","","N"))</f>
        <v/>
      </c>
      <c r="AF385" s="45" t="str">
        <f>IFERROR(VLOOKUP(A385,MapGrantsTbl[], 3, FALSE),"")</f>
        <v/>
      </c>
      <c r="AG385" s="45" t="str">
        <f>IF(AA385=AF385,"Y", IF(LEN(LEFT(AF385,4))&lt;&gt;4,"","N"))</f>
        <v/>
      </c>
      <c r="AH385" s="45"/>
      <c r="AI385" s="45"/>
      <c r="AJ385" s="71"/>
      <c r="AK385" s="71"/>
      <c r="AL385" s="71"/>
      <c r="AM385" s="71">
        <f>IFERROR(VLOOKUP(A385,Platted[],2,FALSE),"")</f>
        <v>516</v>
      </c>
      <c r="AN385" s="52"/>
      <c r="AO385" s="52"/>
      <c r="AP385" s="52"/>
      <c r="AQ385" s="52" t="str">
        <f>IFERROR(VLOOKUP(A385,MapGrantsTbl[], 5, FALSE),"")</f>
        <v/>
      </c>
      <c r="AR385" s="52" t="str">
        <f>IF(L385=AQ385,"Y", IF(LEN(LEFT(AQ385,4))&lt;&gt;4,"","N"))</f>
        <v/>
      </c>
      <c r="AS385" s="52" t="str">
        <f>IFERROR(VLOOKUP(A385,MapGrantsTbl[],3, FALSE),"")</f>
        <v/>
      </c>
      <c r="AT385" s="52" t="str">
        <f>IF(AA385=AS385,"Y", IF(LEN(LEFT(AS385,4))&lt;&gt;4,"","N"))</f>
        <v/>
      </c>
      <c r="AU385" s="52" t="str">
        <f>IFERROR(VLOOKUP(A385,MapGrantsTbl[],5, FALSE),"")</f>
        <v/>
      </c>
      <c r="AV385" s="52" t="str">
        <f>IF(L385=AU385,"Y", IF(LEN(LEFT(AU385,4))&lt;&gt;4,"","N"))</f>
        <v/>
      </c>
    </row>
    <row r="386" spans="1:48" ht="100.8" x14ac:dyDescent="0.55000000000000004">
      <c r="A386" s="8" t="s">
        <v>9169</v>
      </c>
      <c r="B386" s="10" t="str">
        <f>IFERROR(VLOOKUP(A386,MapGrantsTbl[Short Name], 1, FALSE),IFERROR(VLOOKUP(A386,MapGrantsTbl[Other Map Grant Name],1,FALSE),""))</f>
        <v>HOBSONS CHOICE - WELSH</v>
      </c>
      <c r="C386" s="10" t="s">
        <v>4919</v>
      </c>
      <c r="D386" s="10" t="str">
        <f>IF(ISBLANK(C386),"",IFERROR(RIGHT(C386,LEN(C386)-FIND(",",C386)) &amp; " " &amp; LEFT(C386,1) &amp; LOWER(MID(C386,2, FIND(",",C386)-2)),""))</f>
        <v xml:space="preserve"> Richard Shipley</v>
      </c>
      <c r="E386" s="85" t="s">
        <v>11257</v>
      </c>
      <c r="F386" s="86" t="str">
        <f>RIGHT(E386,4)</f>
        <v>1750</v>
      </c>
      <c r="G386" s="86" t="str">
        <f>IF(ISBLANK(E386),"",F386&amp;"-"&amp;RIGHT("00" &amp; SUBSTITUTE(LEFT(E386,2),"/",""),2))</f>
        <v>1750-05</v>
      </c>
      <c r="H386" s="10" t="s">
        <v>4753</v>
      </c>
      <c r="I386" s="10" t="str">
        <f>IFERROR(RIGHT(H386,LEN(H386)-FIND(",",H386)) &amp; " " &amp; LEFT(H386,1) &amp; LOWER(MID(H386,2, FIND(",",H386)-2)),"")</f>
        <v xml:space="preserve"> John Welsh</v>
      </c>
      <c r="J386" s="10" t="str">
        <f>H386</f>
        <v>WELSH, John</v>
      </c>
      <c r="K386" s="10" t="s">
        <v>3826</v>
      </c>
      <c r="L386" s="15" t="str">
        <f>RIGHT(K386,4)</f>
        <v>1753</v>
      </c>
      <c r="M386" s="147" t="str">
        <f>IF(ISBLANK(K386),"",L386&amp;"-"&amp;
IF(LEFT(K386,3)="Feb","02",
IF(LEFT(K386,3)="Mar","03",
IF(LEFT(K386,3)="Apr","04",
IF(LEFT(K386,3)="May","05",
IF(LEFT(K386,3)="Jun","06",
IF(LEFT(K386,3)="Jul","07",
IF(LEFT(K386,3)="Aug","08",
IF(LEFT(K386,3)="Sep","09",
IF(LEFT(K386,3)="Oct","10",
IF(LEFT(K386,3)="Nov","11",
IF(LEFT(K386,3)="Dec","12","01"))))))))))))</f>
        <v>1753-08</v>
      </c>
      <c r="N386" s="34" t="s">
        <v>3961</v>
      </c>
      <c r="O386" s="10" t="s">
        <v>3959</v>
      </c>
      <c r="P386" s="10" t="s">
        <v>3970</v>
      </c>
      <c r="Q386" s="8">
        <v>295</v>
      </c>
      <c r="R386" s="8" t="s">
        <v>11323</v>
      </c>
      <c r="S386" s="34" t="s">
        <v>4844</v>
      </c>
      <c r="T386" s="34" t="s">
        <v>6799</v>
      </c>
      <c r="U386" s="26"/>
      <c r="V386" s="35" t="s">
        <v>9448</v>
      </c>
      <c r="W386" s="35" t="s">
        <v>11258</v>
      </c>
      <c r="X386" s="34"/>
      <c r="Y386" s="25" t="str">
        <f>IFERROR(LEFT(J386, FIND(",",J386)-1),"")</f>
        <v>WELSH</v>
      </c>
      <c r="Z386" s="25"/>
      <c r="AA386" s="24" t="str">
        <f>IF(ISBLANK(E386),"","Surveyed "&amp;E386)  &amp; IF(ISBLANK(C386),"", " by " &amp;TRIM(D386)) &amp; IF(ISBLANK(E386),"","; ") &amp; IF(ISBLANK(K386),"","Patented in " &amp; K386)  &amp; IF(ISBLANK(H386),"", " by " &amp; TRIM(I386)) &amp; IF(ISBLANK(Q386),"",IF(Q386=0,""," for " &amp; Q386 &amp; " acres")) &amp; IF(ISBLANK(S386),""," repatented as " &amp; S386) &amp; IF(ISBLANK(R386),"", "; " &amp; R386) &amp; IF(ISBLANK(X386),"", ".  " &amp; X386&amp;".")</f>
        <v>Surveyed 5/7/1750 by Richard Shipley; Patented in Aug 1753 by John Welsh for 295 acres repatented as Bite The Skinner; Resurvey of Moberley's Rest on the drafts of Snowden's River (indexed as Hopkin's Choice at AA patent site), adjoining Wise Mans Folly, on the north side of a draft of the Cattail River and bordering a stoney ridge and a swamp</v>
      </c>
      <c r="AB386" s="52" t="str">
        <f>IF(IFERROR(FIND("-",A386),0)=0,SUBSTITUTE(A386,"'",""),SUBSTITUTE(LEFT(A386,FIND("-",A386)-2),"'",""))</f>
        <v>HOBSONS CHOICE</v>
      </c>
      <c r="AC386" s="55" t="str">
        <f>SUBSTITUTE(A386,"'","")</f>
        <v>HOBSONS CHOICE - Welsh</v>
      </c>
      <c r="AD386" s="52" t="str">
        <f>IFERROR(VLOOKUP(A386,MapGrantsTbl[], 5, FALSE),"")</f>
        <v>1750</v>
      </c>
      <c r="AE386" s="52" t="str">
        <f>IF(L386=AD386,"Y", IF(LEFT(AD386,1)&lt;&gt;"1","","N"))</f>
        <v>N</v>
      </c>
      <c r="AF386" s="52" t="str">
        <f>IFERROR(VLOOKUP(A386,MapGrantsTbl[], 3, FALSE),"")</f>
        <v>Surveyed 5/7/1750 by Richard Shipley; Patented in Aug 1753 by John Welsh for 295 acres repatented as Bite The Skinner; Resurvey of Moberley's Rest on the drafts of Snowden's River (indexed as Hopkin's Choice at AA patent site), adjoining Wise Mans Folly, on the north side of a draft of the Cattail River and bordering a stoney ridge and a swamp</v>
      </c>
      <c r="AG386" s="52" t="str">
        <f>IF(AA386=AF386,"Y", IF(LEN(LEFT(AF386,4))&lt;&gt;4,"","N"))</f>
        <v>Y</v>
      </c>
      <c r="AH386" s="52" t="s">
        <v>51</v>
      </c>
      <c r="AI386" s="52" t="s">
        <v>7861</v>
      </c>
      <c r="AJ386" s="52" t="s">
        <v>11324</v>
      </c>
      <c r="AK386" s="52"/>
      <c r="AL386" s="71"/>
      <c r="AM386" s="71">
        <f>IFERROR(VLOOKUP(A386,Platted[],2,FALSE),"")</f>
        <v>225</v>
      </c>
      <c r="AN386" s="52"/>
      <c r="AO386" s="52"/>
      <c r="AP386" s="52"/>
      <c r="AQ386" s="52" t="str">
        <f>IFERROR(VLOOKUP(A386,MapGrantsTbl[], 5, FALSE),"")</f>
        <v>1750</v>
      </c>
      <c r="AR386" s="52" t="str">
        <f>IF(L386=AQ386,"Y", IF(LEN(LEFT(AQ386,4))&lt;&gt;4,"","N"))</f>
        <v>N</v>
      </c>
      <c r="AS386" s="52" t="str">
        <f>IFERROR(VLOOKUP(A386,MapGrantsTbl[],3, FALSE),"")</f>
        <v>Surveyed 5/7/1750 by Richard Shipley; Patented in Aug 1753 by John Welsh for 295 acres repatented as Bite The Skinner; Resurvey of Moberley's Rest on the drafts of Snowden's River (indexed as Hopkin's Choice at AA patent site), adjoining Wise Mans Folly, on the north side of a draft of the Cattail River and bordering a stoney ridge and a swamp</v>
      </c>
      <c r="AT386" s="52" t="str">
        <f>IF(AA386=AS386,"Y", IF(LEN(LEFT(AS386,4))&lt;&gt;4,"","N"))</f>
        <v>Y</v>
      </c>
      <c r="AU386" s="52" t="str">
        <f>IFERROR(VLOOKUP(A386,MapGrantsTbl[],5, FALSE),"")</f>
        <v>1750</v>
      </c>
      <c r="AV386" s="52" t="str">
        <f>IF(L386=AU386,"Y", IF(LEN(LEFT(AU386,4))&lt;&gt;4,"","N"))</f>
        <v>N</v>
      </c>
    </row>
    <row r="387" spans="1:48" ht="144" x14ac:dyDescent="0.55000000000000004">
      <c r="A387" s="132" t="s">
        <v>3877</v>
      </c>
      <c r="B387" s="133" t="str">
        <f>IFERROR(VLOOKUP(A387,MapGrantsTbl[Short Name], 1, FALSE),IFERROR(VLOOKUP(A387,MapGrantsTbl[Other Map Grant Name],1,FALSE),""))</f>
        <v>HOCKLEY</v>
      </c>
      <c r="C387" s="133"/>
      <c r="D387" s="133" t="str">
        <f>IF(ISBLANK(C387),"",IFERROR(RIGHT(C387,LEN(C387)-FIND(",",C387)) &amp; " " &amp; LEFT(C387,1) &amp; LOWER(MID(C387,2, FIND(",",C387)-2)),""))</f>
        <v/>
      </c>
      <c r="E387" s="134" t="s">
        <v>12558</v>
      </c>
      <c r="F387" s="134" t="str">
        <f>RIGHT(E387,4)</f>
        <v>1669</v>
      </c>
      <c r="G387" s="134" t="str">
        <f>IF(ISBLANK(E387),"",F387&amp;"-"&amp;RIGHT("00" &amp; SUBSTITUTE(LEFT(E387,2),"/",""),2))</f>
        <v>1669-06</v>
      </c>
      <c r="H387" s="133" t="s">
        <v>11220</v>
      </c>
      <c r="I387" s="133" t="str">
        <f>IFERROR(RIGHT(H387,LEN(H387)-FIND(",",H387)) &amp; " " &amp; LEFT(H387,1) &amp; LOWER(MID(H387,2, FIND(",",H387)-2)),"")</f>
        <v xml:space="preserve"> William Ebden</v>
      </c>
      <c r="J387" s="133" t="str">
        <f>H387</f>
        <v>EBDEN, William</v>
      </c>
      <c r="K387" s="133">
        <v>1670</v>
      </c>
      <c r="L387" s="133" t="str">
        <f>RIGHT(K387,4)</f>
        <v>1670</v>
      </c>
      <c r="M387" s="150" t="str">
        <f>IF(ISBLANK(K387),"",L387&amp;"-"&amp;
IF(LEFT(K387,3)="Feb","02",
IF(LEFT(K387,3)="Mar","03",
IF(LEFT(K387,3)="Apr","04",
IF(LEFT(K387,3)="May","05",
IF(LEFT(K387,3)="Jun","06",
IF(LEFT(K387,3)="Jul","07",
IF(LEFT(K387,3)="Aug","08",
IF(LEFT(K387,3)="Sep","09",
IF(LEFT(K387,3)="Oct","10",
IF(LEFT(K387,3)="Nov","11",
IF(LEFT(K387,3)="Dec","12","01"))))))))))))</f>
        <v>1670-01</v>
      </c>
      <c r="N387" s="135" t="s">
        <v>3961</v>
      </c>
      <c r="O387" s="133" t="s">
        <v>3961</v>
      </c>
      <c r="P387" s="133" t="s">
        <v>136</v>
      </c>
      <c r="Q387" s="133">
        <v>100</v>
      </c>
      <c r="R387" s="133" t="s">
        <v>12560</v>
      </c>
      <c r="S387" s="135" t="s">
        <v>6849</v>
      </c>
      <c r="T387" s="135" t="s">
        <v>4221</v>
      </c>
      <c r="U387" s="135" t="s">
        <v>12559</v>
      </c>
      <c r="V387" s="136" t="s">
        <v>11222</v>
      </c>
      <c r="W387" s="136" t="s">
        <v>11221</v>
      </c>
      <c r="X387" s="34"/>
      <c r="Y387" s="18" t="str">
        <f>IFERROR(LEFT(J387, FIND(",",J387)-1),"")</f>
        <v>EBDEN</v>
      </c>
      <c r="Z387" s="24" t="s">
        <v>4522</v>
      </c>
      <c r="AA387" s="24" t="str">
        <f>IF(ISBLANK(E387),"","Surveyed "&amp;E387)  &amp; IF(ISBLANK(C387),"", " by " &amp;TRIM(D387)) &amp; IF(ISBLANK(E387),"","; ") &amp; IF(ISBLANK(K387),"","Patented in " &amp; K387)  &amp; IF(ISBLANK(H387),"", " by " &amp; TRIM(I387)) &amp; IF(ISBLANK(Q387),"",IF(Q387=0,""," for " &amp; Q387 &amp; " acres")) &amp; IF(ISBLANK(S387),""," repatented as " &amp; S387) &amp; IF(ISBLANK(R387),"", "; " &amp; R387) &amp; IF(ISBLANK(X387),"", ".  " &amp; X387&amp;".")</f>
        <v>Surveyed 6/23/1669; Patented in 1670 by William Ebden for 100 acres repatented as Barran Hills; Resurvey gives the information for this plat - not sure why it is not considered the first plat in Howard County.</v>
      </c>
      <c r="AB387" s="52" t="str">
        <f>IF(IFERROR(FIND("-",A387),0)=0,SUBSTITUTE(A387,"'",""),SUBSTITUTE(LEFT(A387,FIND("-",A387)-2),"'",""))</f>
        <v>HOCKLEY</v>
      </c>
      <c r="AC387" s="55" t="str">
        <f>SUBSTITUTE(A387,"'","")</f>
        <v>HOCKLEY</v>
      </c>
      <c r="AD387" s="33" t="str">
        <f>IFERROR(VLOOKUP(A387,MapGrantsTbl[], 5, FALSE),"")</f>
        <v>1669</v>
      </c>
      <c r="AE387" s="52" t="str">
        <f>IF(L387=AD387,"Y", IF(LEFT(AD387,1)&lt;&gt;"1","","N"))</f>
        <v>N</v>
      </c>
      <c r="AF387" s="33" t="str">
        <f>IFERROR(VLOOKUP(A387,MapGrantsTbl[], 3, FALSE),"")</f>
        <v>Surveyed 6/23/1669; Patented in 1670 by William Ebden for 100 acres repatented as Barran Hills; Resurvey gives the information for this plat - not sure why it is not considered the first plat in Howard County.</v>
      </c>
      <c r="AG387" s="52" t="str">
        <f>IF(AA387=AF387,"Y", IF(LEN(LEFT(AF387,4))&lt;&gt;4,"","N"))</f>
        <v>Y</v>
      </c>
      <c r="AH387" s="52"/>
      <c r="AI387" s="52"/>
      <c r="AJ387" s="71"/>
      <c r="AK387" s="71"/>
      <c r="AL387" s="71"/>
      <c r="AM387" s="71">
        <f>IFERROR(VLOOKUP(A387,Platted[],2,FALSE),"")</f>
        <v>461</v>
      </c>
      <c r="AN387" s="52"/>
      <c r="AO387" s="52"/>
      <c r="AP387" s="52"/>
      <c r="AQ387" s="52" t="str">
        <f>IFERROR(VLOOKUP(A387,MapGrantsTbl[], 5, FALSE),"")</f>
        <v>1669</v>
      </c>
      <c r="AR387" s="52" t="str">
        <f>IF(L387=AQ387,"Y", IF(LEN(LEFT(AQ387,4))&lt;&gt;4,"","N"))</f>
        <v>N</v>
      </c>
      <c r="AS387" s="52" t="str">
        <f>IFERROR(VLOOKUP(A387,MapGrantsTbl[],3, FALSE),"")</f>
        <v>Surveyed 6/23/1669; Patented in 1670 by William Ebden for 100 acres repatented as Barran Hills; Resurvey gives the information for this plat - not sure why it is not considered the first plat in Howard County.</v>
      </c>
      <c r="AT387" s="52" t="str">
        <f>IF(AA387=AS387,"Y", IF(LEN(LEFT(AS387,4))&lt;&gt;4,"","N"))</f>
        <v>Y</v>
      </c>
      <c r="AU387" s="52" t="str">
        <f>IFERROR(VLOOKUP(A387,MapGrantsTbl[],5, FALSE),"")</f>
        <v>1669</v>
      </c>
      <c r="AV387" s="33" t="str">
        <f>IF(L387=AU387,"Y", IF(LEN(LEFT(AU387,4))&lt;&gt;4,"","N"))</f>
        <v>N</v>
      </c>
    </row>
    <row r="388" spans="1:48" ht="57.6" x14ac:dyDescent="0.55000000000000004">
      <c r="A388" s="43" t="s">
        <v>8599</v>
      </c>
      <c r="B388" s="8" t="str">
        <f>IFERROR(VLOOKUP(A388,MapGrantsTbl[Short Name], 1, FALSE),IFERROR(VLOOKUP(A388,MapGrantsTbl[Other Map Grant Name],1,FALSE),""))</f>
        <v>HOLLANDS CHANCE</v>
      </c>
      <c r="C388" s="8" t="s">
        <v>4965</v>
      </c>
      <c r="D388" s="8" t="str">
        <f>IF(ISBLANK(C388),"",IFERROR(RIGHT(C388,LEN(C388)-FIND(",",C388)) &amp; " " &amp; LEFT(C388,1) &amp; LOWER(MID(C388,2, FIND(",",C388)-2)),""))</f>
        <v xml:space="preserve"> Thomas Larkin</v>
      </c>
      <c r="E388" s="85" t="s">
        <v>11822</v>
      </c>
      <c r="F388" s="85" t="str">
        <f>RIGHT(E388,4)</f>
        <v>1719</v>
      </c>
      <c r="G388" s="85" t="str">
        <f>IF(ISBLANK(E388),"",F388&amp;"-"&amp;RIGHT("00" &amp; SUBSTITUTE(LEFT(E388,2),"/",""),2))</f>
        <v>1719-09</v>
      </c>
      <c r="H388" s="8" t="s">
        <v>3629</v>
      </c>
      <c r="I388" s="8" t="str">
        <f>IFERROR(RIGHT(H388,LEN(H388)-FIND(",",H388)) &amp; " " &amp; LEFT(H388,1) &amp; LOWER(MID(H388,2, FIND(",",H388)-2)),"")</f>
        <v xml:space="preserve"> George  Budds</v>
      </c>
      <c r="J388" s="8" t="str">
        <f>H388</f>
        <v xml:space="preserve">BUDDS, George </v>
      </c>
      <c r="K388" s="8" t="s">
        <v>3778</v>
      </c>
      <c r="L388" s="8" t="str">
        <f>RIGHT(K388,4)</f>
        <v>1725</v>
      </c>
      <c r="M388" s="146" t="str">
        <f>IF(ISBLANK(K388),"",L388&amp;"-"&amp;
IF(LEFT(K388,3)="Feb","02",
IF(LEFT(K388,3)="Mar","03",
IF(LEFT(K388,3)="Apr","04",
IF(LEFT(K388,3)="May","05",
IF(LEFT(K388,3)="Jun","06",
IF(LEFT(K388,3)="Jul","07",
IF(LEFT(K388,3)="Aug","08",
IF(LEFT(K388,3)="Sep","09",
IF(LEFT(K388,3)="Oct","10",
IF(LEFT(K388,3)="Nov","11",
IF(LEFT(K388,3)="Dec","12","01"))))))))))))</f>
        <v>1725-02</v>
      </c>
      <c r="N388" s="34" t="s">
        <v>3961</v>
      </c>
      <c r="O388" s="8" t="s">
        <v>3959</v>
      </c>
      <c r="P388" s="8" t="s">
        <v>136</v>
      </c>
      <c r="Q388" s="8">
        <v>400</v>
      </c>
      <c r="R388" s="8" t="s">
        <v>5046</v>
      </c>
      <c r="S388" s="34"/>
      <c r="T388" s="34" t="str">
        <f>V388</f>
        <v>Hollands Chance</v>
      </c>
      <c r="U388" s="34"/>
      <c r="V388" s="35" t="s">
        <v>8955</v>
      </c>
      <c r="W388" s="35" t="s">
        <v>11823</v>
      </c>
      <c r="X388" s="34"/>
      <c r="Y388" s="18" t="str">
        <f>IFERROR(LEFT(J388, FIND(",",J388)-1),"")</f>
        <v>BUDDS</v>
      </c>
      <c r="Z388" s="24" t="s">
        <v>4523</v>
      </c>
      <c r="AA388" s="24" t="str">
        <f>IF(ISBLANK(E388),"","Surveyed "&amp;E388)  &amp; IF(ISBLANK(C388),"", " by " &amp;TRIM(D388)) &amp; IF(ISBLANK(E388),"","; ") &amp; IF(ISBLANK(K388),"","Patented in " &amp; K388)  &amp; IF(ISBLANK(H388),"", " by " &amp; TRIM(I388)) &amp; IF(ISBLANK(Q388),"",IF(Q388=0,""," for " &amp; Q388 &amp; " acres")) &amp; IF(ISBLANK(S388),""," repatented as " &amp; S388) &amp; IF(ISBLANK(R388),"", "; " &amp; R388) &amp; IF(ISBLANK(X388),"", ".  " &amp; X388&amp;".")</f>
        <v>Surveyed 9/30/1719 by Thomas Larkin; Patented in Feb 1725 by George Budds for 400 acres; "lying in the fork of Patuxent" starting "near a small branch which runs into Snowdens River"</v>
      </c>
      <c r="AB388" s="52" t="str">
        <f>IF(IFERROR(FIND("-",A388),0)=0,SUBSTITUTE(A388,"'",""),SUBSTITUTE(LEFT(A388,FIND("-",A388)-2),"'",""))</f>
        <v>HOLLANDS CHANCE</v>
      </c>
      <c r="AC388" s="55" t="str">
        <f>SUBSTITUTE(A388,"'","")</f>
        <v>HOLLANDS CHANCE</v>
      </c>
      <c r="AD388" s="52" t="str">
        <f>IFERROR(VLOOKUP(A388,MapGrantsTbl[], 5, FALSE),"")</f>
        <v>1719</v>
      </c>
      <c r="AE388" s="52" t="str">
        <f>IF(L388=AD388,"Y", IF(LEFT(AD388,1)&lt;&gt;"1","","N"))</f>
        <v>N</v>
      </c>
      <c r="AF388" s="52" t="str">
        <f>IFERROR(VLOOKUP(A388,MapGrantsTbl[], 3, FALSE),"")</f>
        <v>Surveyed 9/30/1719 by Thomas Larkin; Patented in Feb 1725 by George Budds for 400 acres; "lying in the fork of Patuxent" starting "near a small branch which runs into Snowdens River"</v>
      </c>
      <c r="AG388" s="52" t="str">
        <f>IF(AA388=AF388,"Y", IF(LEN(LEFT(AF388,4))&lt;&gt;4,"","N"))</f>
        <v>Y</v>
      </c>
      <c r="AH388" s="52" t="s">
        <v>212</v>
      </c>
      <c r="AI388" s="52"/>
      <c r="AJ388" s="71"/>
      <c r="AK388" s="71"/>
      <c r="AL388" s="71"/>
      <c r="AM388" s="71">
        <f>IFERROR(VLOOKUP(A388,Platted[],2,FALSE),"")</f>
        <v>171</v>
      </c>
      <c r="AN388" s="52"/>
      <c r="AO388" s="52"/>
      <c r="AP388" s="52"/>
      <c r="AQ388" s="52" t="str">
        <f>IFERROR(VLOOKUP(A388,MapGrantsTbl[], 5, FALSE),"")</f>
        <v>1719</v>
      </c>
      <c r="AR388" s="52" t="str">
        <f>IF(L388=AQ388,"Y", IF(LEN(LEFT(AQ388,4))&lt;&gt;4,"","N"))</f>
        <v>N</v>
      </c>
      <c r="AS388" s="52" t="str">
        <f>IFERROR(VLOOKUP(A388,MapGrantsTbl[],3, FALSE),"")</f>
        <v>Surveyed 9/30/1719 by Thomas Larkin; Patented in Feb 1725 by George Budds for 400 acres; "lying in the fork of Patuxent" starting "near a small branch which runs into Snowdens River"</v>
      </c>
      <c r="AT388" s="52" t="str">
        <f>IF(AA388=AS388,"Y", IF(LEN(LEFT(AS388,4))&lt;&gt;4,"","N"))</f>
        <v>Y</v>
      </c>
      <c r="AU388" s="52" t="str">
        <f>IFERROR(VLOOKUP(A388,MapGrantsTbl[],5, FALSE),"")</f>
        <v>1719</v>
      </c>
      <c r="AV388" s="52" t="str">
        <f>IF(L388=AU388,"Y", IF(LEN(LEFT(AU388,4))&lt;&gt;4,"","N"))</f>
        <v>N</v>
      </c>
    </row>
    <row r="389" spans="1:48" ht="57.6" x14ac:dyDescent="0.55000000000000004">
      <c r="A389" s="43" t="s">
        <v>8600</v>
      </c>
      <c r="B389" s="32" t="str">
        <f>IFERROR(VLOOKUP(A389,MapGrantsTbl[Short Name], 1, FALSE),IFERROR(VLOOKUP(A389,MapGrantsTbl[Other Map Grant Name],1,FALSE),""))</f>
        <v>HOLLANDS SWEEP</v>
      </c>
      <c r="C389" s="8" t="s">
        <v>4921</v>
      </c>
      <c r="D389" s="8" t="str">
        <f>IF(ISBLANK(C389),"",IFERROR(RIGHT(C389,LEN(C389)-FIND(",",C389)) &amp; " " &amp; LEFT(C389,1) &amp; LOWER(MID(C389,2, FIND(",",C389)-2)),""))</f>
        <v xml:space="preserve"> Basil Burgess</v>
      </c>
      <c r="E389" s="85" t="s">
        <v>11009</v>
      </c>
      <c r="F389" s="85" t="str">
        <f>RIGHT(E389,4)</f>
        <v>1769</v>
      </c>
      <c r="G389" s="85" t="str">
        <f>IF(ISBLANK(E389),"",F389&amp;"-"&amp;RIGHT("00" &amp; SUBSTITUTE(LEFT(E389,2),"/",""),2))</f>
        <v>1769-06</v>
      </c>
      <c r="H389" s="8" t="s">
        <v>6425</v>
      </c>
      <c r="I389" s="8" t="str">
        <f>IFERROR(RIGHT(H389,LEN(H389)-FIND(",",H389)) &amp; " " &amp; LEFT(H389,1) &amp; LOWER(MID(H389,2, FIND(",",H389)-2)),"")</f>
        <v xml:space="preserve"> Anthony Holland</v>
      </c>
      <c r="J389" s="32" t="str">
        <f>H389</f>
        <v>HOLLAND, Anthony</v>
      </c>
      <c r="K389" s="8" t="s">
        <v>5646</v>
      </c>
      <c r="L389" s="32" t="str">
        <f>RIGHT(K389,4)</f>
        <v>1770</v>
      </c>
      <c r="M389" s="146" t="str">
        <f>IF(ISBLANK(K389),"",L389&amp;"-"&amp;
IF(LEFT(K389,3)="Feb","02",
IF(LEFT(K389,3)="Mar","03",
IF(LEFT(K389,3)="Apr","04",
IF(LEFT(K389,3)="May","05",
IF(LEFT(K389,3)="Jun","06",
IF(LEFT(K389,3)="Jul","07",
IF(LEFT(K389,3)="Aug","08",
IF(LEFT(K389,3)="Sep","09",
IF(LEFT(K389,3)="Oct","10",
IF(LEFT(K389,3)="Nov","11",
IF(LEFT(K389,3)="Dec","12","01"))))))))))))</f>
        <v>1770-07</v>
      </c>
      <c r="N389" s="34" t="s">
        <v>3961</v>
      </c>
      <c r="O389" s="8" t="s">
        <v>3959</v>
      </c>
      <c r="P389" s="8" t="s">
        <v>136</v>
      </c>
      <c r="Q389" s="8">
        <v>22</v>
      </c>
      <c r="R389" s="8" t="s">
        <v>6426</v>
      </c>
      <c r="S389" s="34"/>
      <c r="T389" s="33" t="str">
        <f>V389</f>
        <v>Hollands Sweep</v>
      </c>
      <c r="U389" s="34"/>
      <c r="V389" s="35" t="s">
        <v>7809</v>
      </c>
      <c r="W389" s="35" t="s">
        <v>11322</v>
      </c>
      <c r="X389" s="34"/>
      <c r="Y389" s="33" t="str">
        <f>IFERROR(LEFT(J389, FIND(",",J389)-1),"")</f>
        <v>HOLLAND</v>
      </c>
      <c r="Z389" s="33"/>
      <c r="AA389" s="33" t="str">
        <f>IF(ISBLANK(E389),"","Surveyed "&amp;E389)  &amp; IF(ISBLANK(C389),"", " by " &amp;TRIM(D389)) &amp; IF(ISBLANK(E389),"","; ") &amp; IF(ISBLANK(K389),"","Patented in " &amp; K389)  &amp; IF(ISBLANK(H389),"", " by " &amp; TRIM(I389)) &amp; IF(ISBLANK(Q389),"",IF(Q389=0,""," for " &amp; Q389 &amp; " acres")) &amp; IF(ISBLANK(S389),""," repatented as " &amp; S389) &amp; IF(ISBLANK(R389),"", "; " &amp; R389) &amp; IF(ISBLANK(X389),"", ".  " &amp; X389&amp;".")</f>
        <v>Surveyed 6/23/1769 by Basil Burgess; Patented in Jul 1770 by Anthony Holland for 22 acres; "Beginning at the end of twenty-five perches  on the eighth line of a tract or parcel of land called Browns Enlargement"</v>
      </c>
      <c r="AB389" s="33" t="str">
        <f>IF(IFERROR(FIND("-",A389),0)=0,SUBSTITUTE(A389,"'",""),SUBSTITUTE(LEFT(A389,FIND("-",A389)-2),"'",""))</f>
        <v>HOLLANDS SWEEP</v>
      </c>
      <c r="AC389" s="55" t="str">
        <f>SUBSTITUTE(A389,"'","")</f>
        <v>HOLLANDS SWEEP</v>
      </c>
      <c r="AD389" s="52" t="str">
        <f>IFERROR(VLOOKUP(A389,MapGrantsTbl[], 5, FALSE),"")</f>
        <v>1769</v>
      </c>
      <c r="AE389" s="52" t="str">
        <f>IF(L389=AD389,"Y", IF(LEFT(AD389,1)&lt;&gt;"1","","N"))</f>
        <v>N</v>
      </c>
      <c r="AF389" s="52" t="str">
        <f>IFERROR(VLOOKUP(A389,MapGrantsTbl[], 3, FALSE),"")</f>
        <v>Surveyed 6/23/1769 by Basil Burgess; Patented in Jul 1770 by Anthony Holland for 22 acres; "Beginning at the end of twenty-five perches  on the eighth line of a tract or parcel of land called Browns Enlargement"</v>
      </c>
      <c r="AG389" s="52" t="str">
        <f>IF(AA389=AF389,"Y", IF(LEN(LEFT(AF389,4))&lt;&gt;4,"","N"))</f>
        <v>Y</v>
      </c>
      <c r="AH389" s="52" t="s">
        <v>396</v>
      </c>
      <c r="AI389" s="52"/>
      <c r="AJ389" s="71"/>
      <c r="AK389" s="71"/>
      <c r="AL389" s="71"/>
      <c r="AM389" s="71">
        <f>IFERROR(VLOOKUP(A389,Platted[],2,FALSE),"")</f>
        <v>661</v>
      </c>
      <c r="AN389" s="52"/>
      <c r="AO389" s="52"/>
      <c r="AP389" s="52"/>
      <c r="AQ389" s="52" t="str">
        <f>IFERROR(VLOOKUP(A389,MapGrantsTbl[], 5, FALSE),"")</f>
        <v>1769</v>
      </c>
      <c r="AR389" s="52" t="str">
        <f>IF(L389=AQ389,"Y", IF(LEN(LEFT(AQ389,4))&lt;&gt;4,"","N"))</f>
        <v>N</v>
      </c>
      <c r="AS389" s="52" t="str">
        <f>IFERROR(VLOOKUP(A389,MapGrantsTbl[],3, FALSE),"")</f>
        <v>Surveyed 6/23/1769 by Basil Burgess; Patented in Jul 1770 by Anthony Holland for 22 acres; "Beginning at the end of twenty-five perches  on the eighth line of a tract or parcel of land called Browns Enlargement"</v>
      </c>
      <c r="AT389" s="52" t="str">
        <f>IF(AA389=AS389,"Y", IF(LEN(LEFT(AS389,4))&lt;&gt;4,"","N"))</f>
        <v>Y</v>
      </c>
      <c r="AU389" s="52" t="str">
        <f>IFERROR(VLOOKUP(A389,MapGrantsTbl[],5, FALSE),"")</f>
        <v>1769</v>
      </c>
      <c r="AV389" s="52" t="str">
        <f>IF(L389=AU389,"Y", IF(LEN(LEFT(AU389,4))&lt;&gt;4,"","N"))</f>
        <v>N</v>
      </c>
    </row>
    <row r="390" spans="1:48" ht="86.4" x14ac:dyDescent="0.55000000000000004">
      <c r="A390" s="43" t="s">
        <v>6594</v>
      </c>
      <c r="B390" s="42" t="str">
        <f>IFERROR(VLOOKUP(A390,MapGrantsTbl[Short Name], 1, FALSE),IFERROR(VLOOKUP(A390,MapGrantsTbl[Other Map Grant Name],1,FALSE),""))</f>
        <v>HONEST TRIUMPH</v>
      </c>
      <c r="C390" s="43" t="s">
        <v>4921</v>
      </c>
      <c r="D390" s="43" t="str">
        <f>IF(ISBLANK(C390),"",IFERROR(RIGHT(C390,LEN(C390)-FIND(",",C390)) &amp; " " &amp; LEFT(C390,1) &amp; LOWER(MID(C390,2, FIND(",",C390)-2)),""))</f>
        <v xml:space="preserve"> Basil Burgess</v>
      </c>
      <c r="E390" s="85" t="s">
        <v>10818</v>
      </c>
      <c r="F390" s="80" t="str">
        <f>RIGHT(E390,4)</f>
        <v>1774</v>
      </c>
      <c r="G390" s="80" t="str">
        <f>IF(ISBLANK(E390),"",F390&amp;"-"&amp;RIGHT("00" &amp; SUBSTITUTE(LEFT(E390,2),"/",""),2))</f>
        <v>1774-06</v>
      </c>
      <c r="H390" s="43" t="s">
        <v>6595</v>
      </c>
      <c r="I390" s="43" t="str">
        <f>IFERROR(RIGHT(H390,LEN(H390)-FIND(",",H390)) &amp; " " &amp; LEFT(H390,1) &amp; LOWER(MID(H390,2, FIND(",",H390)-2)),"")</f>
        <v xml:space="preserve"> Jonathan Pinkney</v>
      </c>
      <c r="J390" s="42" t="str">
        <f>H390</f>
        <v>PINKNEY, Jonathan</v>
      </c>
      <c r="K390" s="43" t="s">
        <v>6596</v>
      </c>
      <c r="L390" s="42" t="str">
        <f>RIGHT(K390,4)</f>
        <v>1774</v>
      </c>
      <c r="M390" s="143" t="str">
        <f>IF(ISBLANK(K390),"",L390&amp;"-"&amp;
IF(LEFT(K390,3)="Feb","02",
IF(LEFT(K390,3)="Mar","03",
IF(LEFT(K390,3)="Apr","04",
IF(LEFT(K390,3)="May","05",
IF(LEFT(K390,3)="Jun","06",
IF(LEFT(K390,3)="Jul","07",
IF(LEFT(K390,3)="Aug","08",
IF(LEFT(K390,3)="Sep","09",
IF(LEFT(K390,3)="Oct","10",
IF(LEFT(K390,3)="Nov","11",
IF(LEFT(K390,3)="Dec","12","01"))))))))))))</f>
        <v>1774-12</v>
      </c>
      <c r="N390" s="44" t="s">
        <v>3961</v>
      </c>
      <c r="O390" s="43" t="s">
        <v>3959</v>
      </c>
      <c r="P390" s="43" t="s">
        <v>3970</v>
      </c>
      <c r="Q390" s="43">
        <v>1125</v>
      </c>
      <c r="R390" s="43" t="s">
        <v>7482</v>
      </c>
      <c r="S390" s="44" t="s">
        <v>6593</v>
      </c>
      <c r="T390" s="45" t="s">
        <v>6589</v>
      </c>
      <c r="U390" s="44"/>
      <c r="V390" s="35" t="s">
        <v>6597</v>
      </c>
      <c r="W390" s="35" t="s">
        <v>9637</v>
      </c>
      <c r="X390" s="34"/>
      <c r="Y390" s="45" t="str">
        <f>IFERROR(LEFT(J390, FIND(",",J390)-1),"")</f>
        <v>PINKNEY</v>
      </c>
      <c r="Z390" s="45"/>
      <c r="AA390" s="45" t="str">
        <f>IF(ISBLANK(E390),"","Surveyed "&amp;E390)  &amp; IF(ISBLANK(C390),"", " by " &amp;TRIM(D390)) &amp; IF(ISBLANK(E390),"","; ") &amp; IF(ISBLANK(K390),"","Patented in " &amp; K390)  &amp; IF(ISBLANK(H390),"", " by " &amp; TRIM(I390)) &amp; IF(ISBLANK(Q390),"",IF(Q390=0,""," for " &amp; Q390 &amp; " acres")) &amp; IF(ISBLANK(S390),""," repatented as " &amp; S390) &amp; IF(ISBLANK(R390),"", "; " &amp; R390) &amp; IF(ISBLANK(X390),"", ".  " &amp; X390&amp;".")</f>
        <v>Surveyed 6/15/1774 by Basil Burgess; Patented in Dec 1774 by Jonathan Pinkney for 1125 acres repatented as The Blooming Plains; Resurvey of Saint James Park (to correct errors in the earlier unpatented resurvey called Foxhunters United Friendship), separated into two tracts north and south of Sheerwood Forrest</v>
      </c>
      <c r="AB390" s="45" t="str">
        <f>IF(IFERROR(FIND("-",A390),0)=0,SUBSTITUTE(A390,"'",""),SUBSTITUTE(LEFT(A390,FIND("-",A390)-2),"'",""))</f>
        <v>HONEST TRIUMPH</v>
      </c>
      <c r="AC390" s="55" t="str">
        <f>SUBSTITUTE(A390,"'","")</f>
        <v>HONEST TRIUMPH</v>
      </c>
      <c r="AD390" s="52" t="str">
        <f>IFERROR(VLOOKUP(A390,MapGrantsTbl[], 5, FALSE),"")</f>
        <v>1774</v>
      </c>
      <c r="AE390" s="52" t="str">
        <f>IF(L390=AD390,"Y", IF(LEFT(AD390,1)&lt;&gt;"1","","N"))</f>
        <v>Y</v>
      </c>
      <c r="AF390" s="52" t="str">
        <f>IFERROR(VLOOKUP(A390,MapGrantsTbl[], 3, FALSE),"")</f>
        <v>Surveyed 6/15/1774 by Basil Burgess; Patented in Dec 1774 by Jonathan Pinkney for 1125 acres repatented as The Blooming Plains; Resurvey of Saint James Park (to correct errors in the earlier unpatented resurvey called Foxhunters United Friendship), separated into two tracts north and south of Sheerwood Forrest</v>
      </c>
      <c r="AG390" s="52" t="str">
        <f>IF(AA390=AF390,"Y", IF(LEN(LEFT(AF390,4))&lt;&gt;4,"","N"))</f>
        <v>Y</v>
      </c>
      <c r="AH390" s="52" t="s">
        <v>78</v>
      </c>
      <c r="AI390" s="52"/>
      <c r="AJ390" s="71"/>
      <c r="AK390" s="71"/>
      <c r="AL390" s="71"/>
      <c r="AM390" s="71" t="str">
        <f>IFERROR(VLOOKUP(A390,Platted[],2,FALSE),"")</f>
        <v/>
      </c>
      <c r="AN390" s="52"/>
      <c r="AO390" s="52"/>
      <c r="AP390" s="52"/>
      <c r="AQ390" s="52" t="str">
        <f>IFERROR(VLOOKUP(A390,MapGrantsTbl[], 5, FALSE),"")</f>
        <v>1774</v>
      </c>
      <c r="AR390" s="52" t="str">
        <f>IF(L390=AQ390,"Y", IF(LEN(LEFT(AQ390,4))&lt;&gt;4,"","N"))</f>
        <v>Y</v>
      </c>
      <c r="AS390" s="52" t="str">
        <f>IFERROR(VLOOKUP(A390,MapGrantsTbl[],3, FALSE),"")</f>
        <v>Surveyed 6/15/1774 by Basil Burgess; Patented in Dec 1774 by Jonathan Pinkney for 1125 acres repatented as The Blooming Plains; Resurvey of Saint James Park (to correct errors in the earlier unpatented resurvey called Foxhunters United Friendship), separated into two tracts north and south of Sheerwood Forrest</v>
      </c>
      <c r="AT390" s="52" t="str">
        <f>IF(AA390=AS390,"Y", IF(LEN(LEFT(AS390,4))&lt;&gt;4,"","N"))</f>
        <v>Y</v>
      </c>
      <c r="AU390" s="52" t="str">
        <f>IFERROR(VLOOKUP(A390,MapGrantsTbl[],5, FALSE),"")</f>
        <v>1774</v>
      </c>
      <c r="AV390" s="52" t="str">
        <f>IF(L390=AU390,"Y", IF(LEN(LEFT(AU390,4))&lt;&gt;4,"","N"))</f>
        <v>Y</v>
      </c>
    </row>
    <row r="391" spans="1:48" ht="57.6" x14ac:dyDescent="0.55000000000000004">
      <c r="A391" s="43" t="s">
        <v>7384</v>
      </c>
      <c r="B391" s="42" t="str">
        <f>IFERROR(VLOOKUP(A391,MapGrantsTbl[Short Name], 1, FALSE),IFERROR(VLOOKUP(A391,MapGrantsTbl[Other Map Grant Name],1,FALSE),""))</f>
        <v/>
      </c>
      <c r="C391" s="43" t="s">
        <v>4919</v>
      </c>
      <c r="D391" s="43" t="str">
        <f>IF(ISBLANK(C391),"",IFERROR(RIGHT(C391,LEN(C391)-FIND(",",C391)) &amp; " " &amp; LEFT(C391,1) &amp; LOWER(MID(C391,2, FIND(",",C391)-2)),""))</f>
        <v xml:space="preserve"> Richard Shipley</v>
      </c>
      <c r="E391" s="85" t="s">
        <v>11932</v>
      </c>
      <c r="F391" s="80" t="str">
        <f>RIGHT(E391,4)</f>
        <v>1753</v>
      </c>
      <c r="G391" s="80" t="str">
        <f>IF(ISBLANK(E391),"",F391&amp;"-"&amp;RIGHT("00" &amp; SUBSTITUTE(LEFT(E391,2),"/",""),2))</f>
        <v>1753-03</v>
      </c>
      <c r="H391" s="43" t="s">
        <v>3571</v>
      </c>
      <c r="I391" s="43" t="str">
        <f>IFERROR(RIGHT(H391,LEN(H391)-FIND(",",H391)) &amp; " " &amp; LEFT(H391,1) &amp; LOWER(MID(H391,2, FIND(",",H391)-2)),"")</f>
        <v xml:space="preserve"> John  Hood</v>
      </c>
      <c r="J391" s="42" t="str">
        <f>H391</f>
        <v xml:space="preserve">HOOD, John </v>
      </c>
      <c r="K391" s="43" t="s">
        <v>5187</v>
      </c>
      <c r="L391" s="42" t="str">
        <f>RIGHT(K391,4)</f>
        <v>1754</v>
      </c>
      <c r="M391" s="143" t="str">
        <f>IF(ISBLANK(K391),"",L391&amp;"-"&amp;
IF(LEFT(K391,3)="Feb","02",
IF(LEFT(K391,3)="Mar","03",
IF(LEFT(K391,3)="Apr","04",
IF(LEFT(K391,3)="May","05",
IF(LEFT(K391,3)="Jun","06",
IF(LEFT(K391,3)="Jul","07",
IF(LEFT(K391,3)="Aug","08",
IF(LEFT(K391,3)="Sep","09",
IF(LEFT(K391,3)="Oct","10",
IF(LEFT(K391,3)="Nov","11",
IF(LEFT(K391,3)="Dec","12","01"))))))))))))</f>
        <v>1754-03</v>
      </c>
      <c r="N391" s="34" t="s">
        <v>3961</v>
      </c>
      <c r="O391" s="43" t="s">
        <v>3959</v>
      </c>
      <c r="P391" s="43" t="s">
        <v>3970</v>
      </c>
      <c r="Q391" s="43">
        <v>550</v>
      </c>
      <c r="R391" s="43" t="s">
        <v>5952</v>
      </c>
      <c r="S391" s="44"/>
      <c r="T391" s="33" t="s">
        <v>8863</v>
      </c>
      <c r="U391" s="34" t="s">
        <v>11933</v>
      </c>
      <c r="V391" s="35" t="s">
        <v>7385</v>
      </c>
      <c r="W391" s="35" t="s">
        <v>9642</v>
      </c>
      <c r="X391" s="34"/>
      <c r="Y391" s="45" t="str">
        <f>IFERROR(LEFT(J391, FIND(",",J391)-1),"")</f>
        <v>HOOD</v>
      </c>
      <c r="Z391" s="45"/>
      <c r="AA391" s="45" t="str">
        <f>IF(ISBLANK(E391),"","Surveyed "&amp;E391)  &amp; IF(ISBLANK(C391),"", " by " &amp;TRIM(D391)) &amp; IF(ISBLANK(E391),"","; ") &amp; IF(ISBLANK(K391),"","Patented in " &amp; K391)  &amp; IF(ISBLANK(H391),"", " by " &amp; TRIM(I391)) &amp; IF(ISBLANK(Q391),"",IF(Q391=0,""," for " &amp; Q391 &amp; " acres")) &amp; IF(ISBLANK(S391),""," repatented as " &amp; S391) &amp; IF(ISBLANK(R391),"", "; " &amp; R391) &amp; IF(ISBLANK(X391),"", ".  " &amp; X391&amp;".")</f>
        <v>Surveyed 3/1/1753 by Richard Shipley; Patented in Mar 1754 by John Hood for 550 acres; Resurvey of John's Lott "on the drafts of the Middle River of Patuxent", adjoining Invasion, Pheasant Ridge, Henry And Peter</v>
      </c>
      <c r="AB391" s="45" t="str">
        <f>IF(IFERROR(FIND("-",A391),0)=0,SUBSTITUTE(A391,"'",""),SUBSTITUTE(LEFT(A391,FIND("-",A391)-2),"'",""))</f>
        <v>HOODS FRIENDSHIP</v>
      </c>
      <c r="AC391" s="45" t="str">
        <f>SUBSTITUTE(A391,"'","")</f>
        <v>HOODS FRIENDSHIP</v>
      </c>
      <c r="AD391" s="45" t="str">
        <f>IFERROR(VLOOKUP(A391,MapGrantsTbl[], 5, FALSE),"")</f>
        <v/>
      </c>
      <c r="AE391" s="45" t="str">
        <f>IF(L391=AD391,"Y", IF(LEFT(AD391,1)&lt;&gt;"1","","N"))</f>
        <v/>
      </c>
      <c r="AF391" s="45" t="str">
        <f>IFERROR(VLOOKUP(A391,MapGrantsTbl[], 3, FALSE),"")</f>
        <v/>
      </c>
      <c r="AG391" s="45" t="str">
        <f>IF(AA391=AF391,"Y", IF(LEN(LEFT(AF391,4))&lt;&gt;4,"","N"))</f>
        <v/>
      </c>
      <c r="AH391" s="33" t="s">
        <v>65</v>
      </c>
      <c r="AI391" s="45"/>
      <c r="AJ391" s="71"/>
      <c r="AK391" s="71"/>
      <c r="AL391" s="71"/>
      <c r="AM391" s="71" t="str">
        <f>IFERROR(VLOOKUP(A391,Platted[],2,FALSE),"")</f>
        <v/>
      </c>
      <c r="AN391" s="52"/>
      <c r="AO391" s="52"/>
      <c r="AP391" s="52"/>
      <c r="AQ391" s="52" t="str">
        <f>IFERROR(VLOOKUP(A391,MapGrantsTbl[], 5, FALSE),"")</f>
        <v/>
      </c>
      <c r="AR391" s="52" t="str">
        <f>IF(L391=AQ391,"Y", IF(LEN(LEFT(AQ391,4))&lt;&gt;4,"","N"))</f>
        <v/>
      </c>
      <c r="AS391" s="52" t="str">
        <f>IFERROR(VLOOKUP(A391,MapGrantsTbl[],3, FALSE),"")</f>
        <v/>
      </c>
      <c r="AT391" s="52" t="str">
        <f>IF(AA391=AS391,"Y", IF(LEN(LEFT(AS391,4))&lt;&gt;4,"","N"))</f>
        <v/>
      </c>
      <c r="AU391" s="52" t="str">
        <f>IFERROR(VLOOKUP(A391,MapGrantsTbl[],5, FALSE),"")</f>
        <v/>
      </c>
      <c r="AV391" s="52" t="str">
        <f>IF(L391=AU391,"Y", IF(LEN(LEFT(AU391,4))&lt;&gt;4,"","N"))</f>
        <v/>
      </c>
    </row>
    <row r="392" spans="1:48" ht="57.6" x14ac:dyDescent="0.55000000000000004">
      <c r="A392" s="43" t="s">
        <v>8601</v>
      </c>
      <c r="B392" s="8" t="str">
        <f>IFERROR(VLOOKUP(A392,MapGrantsTbl[Short Name], 1, FALSE),IFERROR(VLOOKUP(A392,MapGrantsTbl[Other Map Grant Name],1,FALSE),""))</f>
        <v>HOODS HALL</v>
      </c>
      <c r="C392" s="8" t="s">
        <v>5622</v>
      </c>
      <c r="D392" s="8" t="str">
        <f>IF(ISBLANK(C392),"",IFERROR(RIGHT(C392,LEN(C392)-FIND(",",C392)) &amp; " " &amp; LEFT(C392,1) &amp; LOWER(MID(C392,2, FIND(",",C392)-2)),""))</f>
        <v xml:space="preserve"> John Dorsey</v>
      </c>
      <c r="E392" s="85" t="s">
        <v>10684</v>
      </c>
      <c r="F392" s="85" t="str">
        <f>RIGHT(E392,4)</f>
        <v>1719</v>
      </c>
      <c r="G392" s="85" t="str">
        <f>IF(ISBLANK(E392),"",F392&amp;"-"&amp;RIGHT("00" &amp; SUBSTITUTE(LEFT(E392,2),"/",""),2))</f>
        <v>1719-04</v>
      </c>
      <c r="H392" s="8" t="s">
        <v>3630</v>
      </c>
      <c r="I392" s="8" t="str">
        <f>IFERROR(RIGHT(H392,LEN(H392)-FIND(",",H392)) &amp; " " &amp; LEFT(H392,1) &amp; LOWER(MID(H392,2, FIND(",",H392)-2)),"")</f>
        <v xml:space="preserve"> Benjamin  Hood</v>
      </c>
      <c r="J392" s="8" t="str">
        <f>H392</f>
        <v xml:space="preserve">HOOD, Benjamin </v>
      </c>
      <c r="K392" s="8" t="s">
        <v>3777</v>
      </c>
      <c r="L392" s="8" t="str">
        <f>RIGHT(K392,4)</f>
        <v>1722</v>
      </c>
      <c r="M392" s="146" t="str">
        <f>IF(ISBLANK(K392),"",L392&amp;"-"&amp;
IF(LEFT(K392,3)="Feb","02",
IF(LEFT(K392,3)="Mar","03",
IF(LEFT(K392,3)="Apr","04",
IF(LEFT(K392,3)="May","05",
IF(LEFT(K392,3)="Jun","06",
IF(LEFT(K392,3)="Jul","07",
IF(LEFT(K392,3)="Aug","08",
IF(LEFT(K392,3)="Sep","09",
IF(LEFT(K392,3)="Oct","10",
IF(LEFT(K392,3)="Nov","11",
IF(LEFT(K392,3)="Dec","12","01"))))))))))))</f>
        <v>1722-12</v>
      </c>
      <c r="N392" s="34" t="s">
        <v>5668</v>
      </c>
      <c r="O392" s="8" t="s">
        <v>3959</v>
      </c>
      <c r="P392" s="8" t="s">
        <v>136</v>
      </c>
      <c r="Q392" s="8">
        <v>100</v>
      </c>
      <c r="R392" s="8" t="s">
        <v>5757</v>
      </c>
      <c r="S392" s="34"/>
      <c r="T392" s="34" t="str">
        <f>V392</f>
        <v>Hoods Hall</v>
      </c>
      <c r="U392" s="34"/>
      <c r="V392" s="35" t="s">
        <v>7948</v>
      </c>
      <c r="W392" s="35" t="s">
        <v>10683</v>
      </c>
      <c r="X392" s="34"/>
      <c r="Y392" s="18" t="str">
        <f>IFERROR(LEFT(J392, FIND(",",J392)-1),"")</f>
        <v>HOOD</v>
      </c>
      <c r="Z392" s="24" t="s">
        <v>4481</v>
      </c>
      <c r="AA392" s="24" t="str">
        <f>IF(ISBLANK(E392),"","Surveyed "&amp;E392)  &amp; IF(ISBLANK(C392),"", " by " &amp;TRIM(D392)) &amp; IF(ISBLANK(E392),"","; ") &amp; IF(ISBLANK(K392),"","Patented in " &amp; K392)  &amp; IF(ISBLANK(H392),"", " by " &amp; TRIM(I392)) &amp; IF(ISBLANK(Q392),"",IF(Q392=0,""," for " &amp; Q392 &amp; " acres")) &amp; IF(ISBLANK(S392),""," repatented as " &amp; S392) &amp; IF(ISBLANK(R392),"", "; " &amp; R392) &amp; IF(ISBLANK(X392),"", ".  " &amp; X392&amp;".")</f>
        <v>Surveyed 4/2/1719 by John Dorsey; Patented in Dec 1722 by Benjamin Hood for 100 acres; in Baltimore County "on the west side of the easternmost branch of Patuxent River (being called Brown's River)"</v>
      </c>
      <c r="AB392" s="52" t="str">
        <f>IF(IFERROR(FIND("-",A392),0)=0,SUBSTITUTE(A392,"'",""),SUBSTITUTE(LEFT(A392,FIND("-",A392)-2),"'",""))</f>
        <v>HOODS HALL</v>
      </c>
      <c r="AC392" s="55" t="str">
        <f>SUBSTITUTE(A392,"'","")</f>
        <v>HOODS HALL</v>
      </c>
      <c r="AD392" s="52" t="str">
        <f>IFERROR(VLOOKUP(A392,MapGrantsTbl[], 5, FALSE),"")</f>
        <v>1719</v>
      </c>
      <c r="AE392" s="52" t="str">
        <f>IF(L392=AD392,"Y", IF(LEFT(AD392,1)&lt;&gt;"1","","N"))</f>
        <v>N</v>
      </c>
      <c r="AF392" s="52" t="str">
        <f>IFERROR(VLOOKUP(A392,MapGrantsTbl[], 3, FALSE),"")</f>
        <v>Surveyed 4/2/1719 by John Dorsey; Patented in Dec 1722 by Benjamin Hood for 100 acres; in Baltimore County "on the west side of the easternmost branch of Patuxent River (being called Brown's River)"</v>
      </c>
      <c r="AG392" s="52" t="str">
        <f>IF(AA392=AF392,"Y", IF(LEN(LEFT(AF392,4))&lt;&gt;4,"","N"))</f>
        <v>Y</v>
      </c>
      <c r="AH392" s="52" t="s">
        <v>61</v>
      </c>
      <c r="AI392" s="52"/>
      <c r="AJ392" s="71"/>
      <c r="AK392" s="71"/>
      <c r="AL392" s="71"/>
      <c r="AM392" s="71">
        <f>IFERROR(VLOOKUP(A392,Platted[],2,FALSE),"")</f>
        <v>457</v>
      </c>
      <c r="AN392" s="52"/>
      <c r="AO392" s="52"/>
      <c r="AP392" s="52"/>
      <c r="AQ392" s="52" t="str">
        <f>IFERROR(VLOOKUP(A392,MapGrantsTbl[], 5, FALSE),"")</f>
        <v>1719</v>
      </c>
      <c r="AR392" s="52" t="str">
        <f>IF(L392=AQ392,"Y", IF(LEN(LEFT(AQ392,4))&lt;&gt;4,"","N"))</f>
        <v>N</v>
      </c>
      <c r="AS392" s="52" t="str">
        <f>IFERROR(VLOOKUP(A392,MapGrantsTbl[],3, FALSE),"")</f>
        <v>Surveyed 4/2/1719 by John Dorsey; Patented in Dec 1722 by Benjamin Hood for 100 acres; in Baltimore County "on the west side of the easternmost branch of Patuxent River (being called Brown's River)"</v>
      </c>
      <c r="AT392" s="52" t="str">
        <f>IF(AA392=AS392,"Y", IF(LEN(LEFT(AS392,4))&lt;&gt;4,"","N"))</f>
        <v>Y</v>
      </c>
      <c r="AU392" s="52" t="str">
        <f>IFERROR(VLOOKUP(A392,MapGrantsTbl[],5, FALSE),"")</f>
        <v>1719</v>
      </c>
      <c r="AV392" s="52" t="str">
        <f>IF(L392=AU392,"Y", IF(LEN(LEFT(AU392,4))&lt;&gt;4,"","N"))</f>
        <v>N</v>
      </c>
    </row>
    <row r="393" spans="1:48" ht="72" x14ac:dyDescent="0.55000000000000004">
      <c r="A393" s="43" t="s">
        <v>8602</v>
      </c>
      <c r="B393" s="42" t="str">
        <f>IFERROR(VLOOKUP(A393,MapGrantsTbl[Short Name], 1, FALSE),IFERROR(VLOOKUP(A393,MapGrantsTbl[Other Map Grant Name],1,FALSE),""))</f>
        <v>HOODS HAVEN</v>
      </c>
      <c r="C393" s="43" t="s">
        <v>4919</v>
      </c>
      <c r="D393" s="43" t="str">
        <f>IF(ISBLANK(C393),"",IFERROR(RIGHT(C393,LEN(C393)-FIND(",",C393)) &amp; " " &amp; LEFT(C393,1) &amp; LOWER(MID(C393,2, FIND(",",C393)-2)),""))</f>
        <v xml:space="preserve"> Richard Shipley</v>
      </c>
      <c r="E393" s="85" t="s">
        <v>12147</v>
      </c>
      <c r="F393" s="80" t="str">
        <f>RIGHT(E393,4)</f>
        <v>1757</v>
      </c>
      <c r="G393" s="80" t="str">
        <f>IF(ISBLANK(E393),"",F393&amp;"-"&amp;RIGHT("00" &amp; SUBSTITUTE(LEFT(E393,2),"/",""),2))</f>
        <v>1757-09</v>
      </c>
      <c r="H393" s="43" t="s">
        <v>6905</v>
      </c>
      <c r="I393" s="43" t="str">
        <f>IFERROR(RIGHT(H393,LEN(H393)-FIND(",",H393)) &amp; " " &amp; LEFT(H393,1) &amp; LOWER(MID(H393,2, FIND(",",H393)-2)),"")</f>
        <v xml:space="preserve"> James Hood</v>
      </c>
      <c r="J393" s="42" t="str">
        <f>H393</f>
        <v>HOOD, James</v>
      </c>
      <c r="K393" s="43" t="s">
        <v>7454</v>
      </c>
      <c r="L393" s="42" t="str">
        <f>RIGHT(K393,4)</f>
        <v>1757</v>
      </c>
      <c r="M393" s="143" t="str">
        <f>IF(ISBLANK(K393),"",L393&amp;"-"&amp;
IF(LEFT(K393,3)="Feb","02",
IF(LEFT(K393,3)="Mar","03",
IF(LEFT(K393,3)="Apr","04",
IF(LEFT(K393,3)="May","05",
IF(LEFT(K393,3)="Jun","06",
IF(LEFT(K393,3)="Jul","07",
IF(LEFT(K393,3)="Aug","08",
IF(LEFT(K393,3)="Sep","09",
IF(LEFT(K393,3)="Oct","10",
IF(LEFT(K393,3)="Nov","11",
IF(LEFT(K393,3)="Dec","12","01"))))))))))))</f>
        <v>1757-09</v>
      </c>
      <c r="N393" s="44" t="s">
        <v>3961</v>
      </c>
      <c r="O393" s="43" t="s">
        <v>3959</v>
      </c>
      <c r="P393" s="43" t="s">
        <v>136</v>
      </c>
      <c r="Q393" s="43">
        <v>20</v>
      </c>
      <c r="R393" s="43" t="s">
        <v>7455</v>
      </c>
      <c r="S393" s="44" t="s">
        <v>7453</v>
      </c>
      <c r="T393" s="45" t="str">
        <f>V393</f>
        <v>Hoods Haven</v>
      </c>
      <c r="U393" s="44"/>
      <c r="V393" s="35" t="s">
        <v>8854</v>
      </c>
      <c r="W393" s="35" t="s">
        <v>12145</v>
      </c>
      <c r="X393" s="34"/>
      <c r="Y393" s="45" t="str">
        <f>IFERROR(LEFT(J393, FIND(",",J393)-1),"")</f>
        <v>HOOD</v>
      </c>
      <c r="Z393" s="45"/>
      <c r="AA393" s="45" t="str">
        <f>IF(ISBLANK(E393),"","Surveyed "&amp;E393)  &amp; IF(ISBLANK(C393),"", " by " &amp;TRIM(D393)) &amp; IF(ISBLANK(E393),"","; ") &amp; IF(ISBLANK(K393),"","Patented in " &amp; K393)  &amp; IF(ISBLANK(H393),"", " by " &amp; TRIM(I393)) &amp; IF(ISBLANK(Q393),"",IF(Q393=0,""," for " &amp; Q393 &amp; " acres")) &amp; IF(ISBLANK(S393),""," repatented as " &amp; S393) &amp; IF(ISBLANK(R393),"", "; " &amp; R393) &amp; IF(ISBLANK(X393),"", ".  " &amp; X393&amp;".")</f>
        <v>Surveyed 9/13/1757 by Richard Shipley; Patented in Sep 1757 by James Hood for 20 acres repatented as Hood's Haven (Resurveyed); lying "on the main falls of Patapsco" starting at "the beginning tree of a tract of land called Bakers Delight"</v>
      </c>
      <c r="AB393" s="45" t="str">
        <f>IF(IFERROR(FIND("-",A393),0)=0,SUBSTITUTE(A393,"'",""),SUBSTITUTE(LEFT(A393,FIND("-",A393)-2),"'",""))</f>
        <v>HOODS HAVEN</v>
      </c>
      <c r="AC393" s="45" t="str">
        <f>SUBSTITUTE(A393,"'","")</f>
        <v>HOODS HAVEN</v>
      </c>
      <c r="AD393" s="45" t="str">
        <f>IFERROR(VLOOKUP(A393,MapGrantsTbl[], 5, FALSE),"")</f>
        <v>1757</v>
      </c>
      <c r="AE393" s="45" t="str">
        <f>IF(L393=AD393,"Y", IF(LEFT(AD393,1)&lt;&gt;"1","","N"))</f>
        <v>Y</v>
      </c>
      <c r="AF393" s="45" t="str">
        <f>IFERROR(VLOOKUP(A393,MapGrantsTbl[], 3, FALSE),"")</f>
        <v>Surveyed 9/13/1757 by Richard Shipley; Patented in Sep 1757 by James Hood for 20 acres repatented as Hood's Haven (Resurveyed); lying "on the main falls of Patapsco" starting at "the beginning tree of a tract of land called Bakers Delight"</v>
      </c>
      <c r="AG393" s="45" t="str">
        <f>IF(AA393=AF393,"Y", IF(LEN(LEFT(AF393,4))&lt;&gt;4,"","N"))</f>
        <v>Y</v>
      </c>
      <c r="AH393" s="33" t="s">
        <v>11990</v>
      </c>
      <c r="AI393" s="45"/>
      <c r="AJ393" s="71"/>
      <c r="AK393" s="71"/>
      <c r="AL393" s="71"/>
      <c r="AM393" s="71">
        <f>IFERROR(VLOOKUP(A393,Platted[],2,FALSE),"")</f>
        <v>628</v>
      </c>
      <c r="AN393" s="52"/>
      <c r="AO393" s="52"/>
      <c r="AP393" s="52"/>
      <c r="AQ393" s="52" t="str">
        <f>IFERROR(VLOOKUP(A393,MapGrantsTbl[], 5, FALSE),"")</f>
        <v>1757</v>
      </c>
      <c r="AR393" s="52" t="str">
        <f>IF(L393=AQ393,"Y", IF(LEN(LEFT(AQ393,4))&lt;&gt;4,"","N"))</f>
        <v>Y</v>
      </c>
      <c r="AS393" s="52" t="str">
        <f>IFERROR(VLOOKUP(A393,MapGrantsTbl[],3, FALSE),"")</f>
        <v>Surveyed 9/13/1757 by Richard Shipley; Patented in Sep 1757 by James Hood for 20 acres repatented as Hood's Haven (Resurveyed); lying "on the main falls of Patapsco" starting at "the beginning tree of a tract of land called Bakers Delight"</v>
      </c>
      <c r="AT393" s="52" t="str">
        <f>IF(AA393=AS393,"Y", IF(LEN(LEFT(AS393,4))&lt;&gt;4,"","N"))</f>
        <v>Y</v>
      </c>
      <c r="AU393" s="52" t="str">
        <f>IFERROR(VLOOKUP(A393,MapGrantsTbl[],5, FALSE),"")</f>
        <v>1757</v>
      </c>
      <c r="AV393" s="52" t="str">
        <f>IF(L393=AU393,"Y", IF(LEN(LEFT(AU393,4))&lt;&gt;4,"","N"))</f>
        <v>Y</v>
      </c>
    </row>
    <row r="394" spans="1:48" ht="43.2" x14ac:dyDescent="0.55000000000000004">
      <c r="A394" s="43" t="s">
        <v>9347</v>
      </c>
      <c r="B394" s="42" t="str">
        <f>IFERROR(VLOOKUP(A394,MapGrantsTbl[Short Name], 1, FALSE),IFERROR(VLOOKUP(A394,MapGrantsTbl[Other Map Grant Name],1,FALSE),""))</f>
        <v>HOODS HAVEN - RESURVEYED</v>
      </c>
      <c r="C394" s="43" t="s">
        <v>4926</v>
      </c>
      <c r="D394" s="43" t="str">
        <f>IF(ISBLANK(C394),"",IFERROR(RIGHT(C394,LEN(C394)-FIND(",",C394)) &amp; " " &amp; LEFT(C394,1) &amp; LOWER(MID(C394,2, FIND(",",C394)-2)),""))</f>
        <v xml:space="preserve"> Joshua Griffith</v>
      </c>
      <c r="E394" s="85" t="s">
        <v>4702</v>
      </c>
      <c r="F394" s="80" t="str">
        <f>RIGHT(E394,4)</f>
        <v>1763</v>
      </c>
      <c r="G394" s="80" t="str">
        <f>IF(ISBLANK(E394),"",F394&amp;"-"&amp;RIGHT("00" &amp; SUBSTITUTE(LEFT(E394,2),"/",""),2))</f>
        <v>1763-01</v>
      </c>
      <c r="H394" s="43" t="s">
        <v>3571</v>
      </c>
      <c r="I394" s="43" t="str">
        <f>IFERROR(RIGHT(H394,LEN(H394)-FIND(",",H394)) &amp; " " &amp; LEFT(H394,1) &amp; LOWER(MID(H394,2, FIND(",",H394)-2)),"")</f>
        <v xml:space="preserve"> John  Hood</v>
      </c>
      <c r="J394" s="42" t="str">
        <f>H394</f>
        <v xml:space="preserve">HOOD, John </v>
      </c>
      <c r="K394" s="43" t="s">
        <v>7452</v>
      </c>
      <c r="L394" s="42" t="str">
        <f>RIGHT(K394,4)</f>
        <v>1763</v>
      </c>
      <c r="M394" s="143" t="str">
        <f>IF(ISBLANK(K394),"",L394&amp;"-"&amp;
IF(LEFT(K394,3)="Feb","02",
IF(LEFT(K394,3)="Mar","03",
IF(LEFT(K394,3)="Apr","04",
IF(LEFT(K394,3)="May","05",
IF(LEFT(K394,3)="Jun","06",
IF(LEFT(K394,3)="Jul","07",
IF(LEFT(K394,3)="Aug","08",
IF(LEFT(K394,3)="Sep","09",
IF(LEFT(K394,3)="Oct","10",
IF(LEFT(K394,3)="Nov","11",
IF(LEFT(K394,3)="Dec","12","01"))))))))))))</f>
        <v>1763-02</v>
      </c>
      <c r="N394" s="44" t="s">
        <v>3961</v>
      </c>
      <c r="O394" s="43" t="s">
        <v>3959</v>
      </c>
      <c r="P394" s="43" t="s">
        <v>3970</v>
      </c>
      <c r="Q394" s="43">
        <v>115</v>
      </c>
      <c r="R394" s="43" t="s">
        <v>7451</v>
      </c>
      <c r="S394" s="44"/>
      <c r="T394" s="45" t="s">
        <v>8854</v>
      </c>
      <c r="U394" s="44"/>
      <c r="V394" s="35" t="s">
        <v>9388</v>
      </c>
      <c r="W394" s="35" t="s">
        <v>12146</v>
      </c>
      <c r="X394" s="34"/>
      <c r="Y394" s="45" t="str">
        <f>IFERROR(LEFT(J394, FIND(",",J394)-1),"")</f>
        <v>HOOD</v>
      </c>
      <c r="Z394" s="45"/>
      <c r="AA394" s="45" t="str">
        <f>IF(ISBLANK(E394),"","Surveyed "&amp;E394)  &amp; IF(ISBLANK(C394),"", " by " &amp;TRIM(D394)) &amp; IF(ISBLANK(E394),"","; ") &amp; IF(ISBLANK(K394),"","Patented in " &amp; K394)  &amp; IF(ISBLANK(H394),"", " by " &amp; TRIM(I394)) &amp; IF(ISBLANK(Q394),"",IF(Q394=0,""," for " &amp; Q394 &amp; " acres")) &amp; IF(ISBLANK(S394),""," repatented as " &amp; S394) &amp; IF(ISBLANK(R394),"", "; " &amp; R394) &amp; IF(ISBLANK(X394),"", ".  " &amp; X394&amp;".")</f>
        <v>Surveyed 1/8/1763 by Joshua Griffith; Patented in Feb 1763 by John Hood for 115 acres; Resurvey of Hood's Haven</v>
      </c>
      <c r="AB394" s="45" t="str">
        <f>IF(IFERROR(FIND("-",A394),0)=0,SUBSTITUTE(A394,"'",""),SUBSTITUTE(LEFT(A394,FIND("-",A394)-2),"'",""))</f>
        <v>HOODS HAVEN</v>
      </c>
      <c r="AC394" s="45" t="str">
        <f>SUBSTITUTE(A394,"'","")</f>
        <v>HOODS HAVEN - Resurveyed</v>
      </c>
      <c r="AD394" s="45" t="str">
        <f>IFERROR(VLOOKUP(A394,MapGrantsTbl[], 5, FALSE),"")</f>
        <v/>
      </c>
      <c r="AE394" s="45" t="str">
        <f>IF(L394=AD394,"Y", IF(LEFT(AD394,1)&lt;&gt;"1","","N"))</f>
        <v/>
      </c>
      <c r="AF394" s="45" t="str">
        <f>IFERROR(VLOOKUP(A394,MapGrantsTbl[], 3, FALSE),"")</f>
        <v/>
      </c>
      <c r="AG394" s="45" t="str">
        <f>IF(AA394=AF394,"Y", IF(LEN(LEFT(AF394,4))&lt;&gt;4,"","N"))</f>
        <v/>
      </c>
      <c r="AH394" s="33" t="s">
        <v>11990</v>
      </c>
      <c r="AI394" s="45"/>
      <c r="AJ394" s="71"/>
      <c r="AK394" s="71"/>
      <c r="AL394" s="71"/>
      <c r="AM394" s="71">
        <f>IFERROR(VLOOKUP(A394,Platted[],2,FALSE),"")</f>
        <v>387</v>
      </c>
      <c r="AN394" s="52"/>
      <c r="AO394" s="52"/>
      <c r="AP394" s="52"/>
      <c r="AQ394" s="52" t="str">
        <f>IFERROR(VLOOKUP(A394,MapGrantsTbl[], 5, FALSE),"")</f>
        <v/>
      </c>
      <c r="AR394" s="52" t="str">
        <f>IF(L394=AQ394,"Y", IF(LEN(LEFT(AQ394,4))&lt;&gt;4,"","N"))</f>
        <v/>
      </c>
      <c r="AS394" s="52" t="str">
        <f>IFERROR(VLOOKUP(A394,MapGrantsTbl[],3, FALSE),"")</f>
        <v/>
      </c>
      <c r="AT394" s="52" t="str">
        <f>IF(AA394=AS394,"Y", IF(LEN(LEFT(AS394,4))&lt;&gt;4,"","N"))</f>
        <v/>
      </c>
      <c r="AU394" s="52" t="str">
        <f>IFERROR(VLOOKUP(A394,MapGrantsTbl[],5, FALSE),"")</f>
        <v/>
      </c>
      <c r="AV394" s="52" t="str">
        <f>IF(L394=AU394,"Y", IF(LEN(LEFT(AU394,4))&lt;&gt;4,"","N"))</f>
        <v/>
      </c>
    </row>
    <row r="395" spans="1:48" ht="72" x14ac:dyDescent="0.55000000000000004">
      <c r="A395" s="43" t="s">
        <v>8603</v>
      </c>
      <c r="B395" s="32" t="str">
        <f>IFERROR(VLOOKUP(A395,MapGrantsTbl[Short Name], 1, FALSE),IFERROR(VLOOKUP(A395,MapGrantsTbl[Other Map Grant Name],1,FALSE),""))</f>
        <v>HOPSONS CHOICE - MACKINZIE</v>
      </c>
      <c r="C395" s="8" t="s">
        <v>5689</v>
      </c>
      <c r="D395" s="8" t="str">
        <f>IF(ISBLANK(C395),"",IFERROR(RIGHT(C395,LEN(C395)-FIND(",",C395)) &amp; " " &amp; LEFT(C395,1) &amp; LOWER(MID(C395,2, FIND(",",C395)-2)),""))</f>
        <v xml:space="preserve"> John Clark</v>
      </c>
      <c r="E395" s="85" t="s">
        <v>9807</v>
      </c>
      <c r="F395" s="85" t="str">
        <f>RIGHT(E395,4)</f>
        <v>1716</v>
      </c>
      <c r="G395" s="85" t="str">
        <f>IF(ISBLANK(E395),"",F395&amp;"-"&amp;RIGHT("00" &amp; SUBSTITUTE(LEFT(E395,2),"/",""),2))</f>
        <v>1716-01</v>
      </c>
      <c r="H395" s="8" t="s">
        <v>10009</v>
      </c>
      <c r="I395" s="8" t="str">
        <f>IFERROR(RIGHT(H395,LEN(H395)-FIND(",",H395)) &amp; " " &amp; LEFT(H395,1) &amp; LOWER(MID(H395,2, FIND(",",H395)-2)),"")</f>
        <v xml:space="preserve"> John  Mackinzie</v>
      </c>
      <c r="J395" s="32" t="str">
        <f>H395</f>
        <v xml:space="preserve">MACKINZIE, John </v>
      </c>
      <c r="K395" s="8" t="s">
        <v>5968</v>
      </c>
      <c r="L395" s="32" t="str">
        <f>RIGHT(K395,4)</f>
        <v>1716</v>
      </c>
      <c r="M395" s="146" t="str">
        <f>IF(ISBLANK(K395),"",L395&amp;"-"&amp;
IF(LEFT(K395,3)="Feb","02",
IF(LEFT(K395,3)="Mar","03",
IF(LEFT(K395,3)="Apr","04",
IF(LEFT(K395,3)="May","05",
IF(LEFT(K395,3)="Jun","06",
IF(LEFT(K395,3)="Jul","07",
IF(LEFT(K395,3)="Aug","08",
IF(LEFT(K395,3)="Sep","09",
IF(LEFT(K395,3)="Oct","10",
IF(LEFT(K395,3)="Nov","11",
IF(LEFT(K395,3)="Dec","12","01"))))))))))))</f>
        <v>1716-01</v>
      </c>
      <c r="N395" s="34" t="s">
        <v>5668</v>
      </c>
      <c r="O395" s="8" t="s">
        <v>3959</v>
      </c>
      <c r="P395" s="8" t="s">
        <v>136</v>
      </c>
      <c r="Q395" s="8">
        <v>100</v>
      </c>
      <c r="R395" s="8" t="s">
        <v>5970</v>
      </c>
      <c r="S395" s="34" t="s">
        <v>1561</v>
      </c>
      <c r="T395" s="34" t="str">
        <f>V395</f>
        <v>Hopsons Choice</v>
      </c>
      <c r="U395" s="34" t="s">
        <v>5969</v>
      </c>
      <c r="V395" s="35" t="s">
        <v>8956</v>
      </c>
      <c r="W395" s="34" t="s">
        <v>9768</v>
      </c>
      <c r="X395" s="34"/>
      <c r="Y395" s="33" t="str">
        <f>IFERROR(LEFT(J395, FIND(",",J395)-1),"")</f>
        <v>MACKINZIE</v>
      </c>
      <c r="Z395" s="33"/>
      <c r="AA395" s="24" t="str">
        <f>IF(ISBLANK(E395),"","Surveyed "&amp;E395)  &amp; IF(ISBLANK(C395),"", " by " &amp;TRIM(D395)) &amp; IF(ISBLANK(E395),"","; ") &amp; IF(ISBLANK(K395),"","Patented in " &amp; K395)  &amp; IF(ISBLANK(H395),"", " by " &amp; TRIM(I395)) &amp; IF(ISBLANK(Q395),"",IF(Q395=0,""," for " &amp; Q395 &amp; " acres")) &amp; IF(ISBLANK(S395),""," repatented as " &amp; S395) &amp; IF(ISBLANK(R395),"", "; " &amp; R395) &amp; IF(ISBLANK(X395),"", ".  " &amp; X395&amp;".")</f>
        <v>Surveyed 1/7/1716 by John Clark; Patented in Jan 1716 by John Mackinzie for 100 acres repatented as Mount Hebron; in Baltimore County "on the south side of the main falls of Patapsco River" starting "near the head of a branch called Cranberry Branch"</v>
      </c>
      <c r="AB395" s="52" t="str">
        <f>IF(IFERROR(FIND("-",A395),0)=0,SUBSTITUTE(A395,"'",""),SUBSTITUTE(LEFT(A395,FIND("-",A395)-2),"'",""))</f>
        <v>HOPSONS CHOICE</v>
      </c>
      <c r="AC395" s="55" t="str">
        <f>SUBSTITUTE(A395,"'","")</f>
        <v>HOPSONS CHOICE - MacKinzie</v>
      </c>
      <c r="AD395" s="52" t="str">
        <f>IFERROR(VLOOKUP(A395,MapGrantsTbl[], 5, FALSE),"")</f>
        <v>1716</v>
      </c>
      <c r="AE395" s="52" t="str">
        <f>IF(L395=AD395,"Y", IF(LEFT(AD395,1)&lt;&gt;"1","","N"))</f>
        <v>Y</v>
      </c>
      <c r="AF395" s="52" t="str">
        <f>IFERROR(VLOOKUP(A395,MapGrantsTbl[], 3, FALSE),"")</f>
        <v>Surveyed 1/7/1716 by John Clark; Patented in Jan 1716 by John Mackinzie for 100 acres repatented as Mount Hebron; in Baltimore County "on the south side of the main falls of Patapsco River" starting "near the head of a branch called Cranberry Branch"</v>
      </c>
      <c r="AG395" s="52" t="str">
        <f>IF(AA395=AF395,"Y", IF(LEN(LEFT(AF395,4))&lt;&gt;4,"","N"))</f>
        <v>Y</v>
      </c>
      <c r="AH395" s="52" t="s">
        <v>11989</v>
      </c>
      <c r="AI395" s="52" t="s">
        <v>7819</v>
      </c>
      <c r="AJ395" s="52" t="s">
        <v>1561</v>
      </c>
      <c r="AK395" s="52"/>
      <c r="AL395" s="71">
        <v>-1</v>
      </c>
      <c r="AM395" s="71">
        <f>IFERROR(VLOOKUP(A395,Platted[],2,FALSE),"")</f>
        <v>344</v>
      </c>
      <c r="AN395" s="52"/>
      <c r="AO395" s="52"/>
      <c r="AP395" s="52"/>
      <c r="AQ395" s="52" t="str">
        <f>IFERROR(VLOOKUP(A395,MapGrantsTbl[], 5, FALSE),"")</f>
        <v>1716</v>
      </c>
      <c r="AR395" s="52" t="str">
        <f>IF(L395=AQ395,"Y", IF(LEN(LEFT(AQ395,4))&lt;&gt;4,"","N"))</f>
        <v>Y</v>
      </c>
      <c r="AS395" s="52" t="str">
        <f>IFERROR(VLOOKUP(A395,MapGrantsTbl[],3, FALSE),"")</f>
        <v>Surveyed 1/7/1716 by John Clark; Patented in Jan 1716 by John Mackinzie for 100 acres repatented as Mount Hebron; in Baltimore County "on the south side of the main falls of Patapsco River" starting "near the head of a branch called Cranberry Branch"</v>
      </c>
      <c r="AT395" s="52" t="str">
        <f>IF(AA395=AS395,"Y", IF(LEN(LEFT(AS395,4))&lt;&gt;4,"","N"))</f>
        <v>Y</v>
      </c>
      <c r="AU395" s="52" t="str">
        <f>IFERROR(VLOOKUP(A395,MapGrantsTbl[],5, FALSE),"")</f>
        <v>1716</v>
      </c>
      <c r="AV395" s="52" t="str">
        <f>IF(L395=AU395,"Y", IF(LEN(LEFT(AU395,4))&lt;&gt;4,"","N"))</f>
        <v>Y</v>
      </c>
    </row>
    <row r="396" spans="1:48" ht="86.4" x14ac:dyDescent="0.55000000000000004">
      <c r="A396" s="43" t="s">
        <v>8604</v>
      </c>
      <c r="B396" s="42" t="str">
        <f>IFERROR(VLOOKUP(A396,MapGrantsTbl[Short Name], 1, FALSE),IFERROR(VLOOKUP(A396,MapGrantsTbl[Other Map Grant Name],1,FALSE),""))</f>
        <v>HOPSONS CHOICE - MERCIER</v>
      </c>
      <c r="C396" s="43" t="s">
        <v>4920</v>
      </c>
      <c r="D396" s="43" t="str">
        <f>IF(ISBLANK(C396),"",IFERROR(RIGHT(C396,LEN(C396)-FIND(",",C396)) &amp; " " &amp; LEFT(C396,1) &amp; LOWER(MID(C396,2, FIND(",",C396)-2)),""))</f>
        <v xml:space="preserve"> Orlando Griffith</v>
      </c>
      <c r="E396" s="85" t="s">
        <v>9947</v>
      </c>
      <c r="F396" s="85" t="str">
        <f>RIGHT(E396,4)</f>
        <v>1765</v>
      </c>
      <c r="G396" s="85" t="str">
        <f>IF(ISBLANK(E396),"",F396&amp;"-"&amp;RIGHT("00" &amp; SUBSTITUTE(LEFT(E396,2),"/",""),2))</f>
        <v>1765-12</v>
      </c>
      <c r="H396" s="43" t="s">
        <v>6246</v>
      </c>
      <c r="I396" s="43" t="str">
        <f>IFERROR(RIGHT(H396,LEN(H396)-FIND(",",H396)) &amp; " " &amp; LEFT(H396,1) &amp; LOWER(MID(H396,2, FIND(",",H396)-2)),"")</f>
        <v xml:space="preserve"> Luke Mercier</v>
      </c>
      <c r="J396" s="42" t="str">
        <f>H396</f>
        <v>MERCIER, Luke</v>
      </c>
      <c r="K396" s="43" t="s">
        <v>6258</v>
      </c>
      <c r="L396" s="42" t="str">
        <f>RIGHT(K396,4)</f>
        <v>1766</v>
      </c>
      <c r="M396" s="143" t="str">
        <f>IF(ISBLANK(K396),"",L396&amp;"-"&amp;
IF(LEFT(K396,3)="Feb","02",
IF(LEFT(K396,3)="Mar","03",
IF(LEFT(K396,3)="Apr","04",
IF(LEFT(K396,3)="May","05",
IF(LEFT(K396,3)="Jun","06",
IF(LEFT(K396,3)="Jul","07",
IF(LEFT(K396,3)="Aug","08",
IF(LEFT(K396,3)="Sep","09",
IF(LEFT(K396,3)="Oct","10",
IF(LEFT(K396,3)="Nov","11",
IF(LEFT(K396,3)="Dec","12","01"))))))))))))</f>
        <v>1766-02</v>
      </c>
      <c r="N396" s="44" t="s">
        <v>3961</v>
      </c>
      <c r="O396" s="43" t="s">
        <v>3959</v>
      </c>
      <c r="P396" s="43" t="s">
        <v>3970</v>
      </c>
      <c r="Q396" s="43">
        <v>503</v>
      </c>
      <c r="R396" s="8" t="s">
        <v>6978</v>
      </c>
      <c r="S396" s="44" t="s">
        <v>6263</v>
      </c>
      <c r="T396" s="34" t="s">
        <v>8855</v>
      </c>
      <c r="U396" s="44"/>
      <c r="V396" s="35" t="s">
        <v>6259</v>
      </c>
      <c r="W396" s="30" t="s">
        <v>9808</v>
      </c>
      <c r="X396" s="34"/>
      <c r="Y396" s="45" t="str">
        <f>IFERROR(LEFT(J396, FIND(",",J396)-1),"")</f>
        <v>MERCIER</v>
      </c>
      <c r="Z396" s="45"/>
      <c r="AA396" s="45" t="str">
        <f>IF(ISBLANK(E396),"","Surveyed "&amp;E396)  &amp; IF(ISBLANK(C396),"", " by " &amp;TRIM(D396)) &amp; IF(ISBLANK(E396),"","; ") &amp; IF(ISBLANK(K396),"","Patented in " &amp; K396)  &amp; IF(ISBLANK(H396),"", " by " &amp; TRIM(I396)) &amp; IF(ISBLANK(Q396),"",IF(Q396=0,""," for " &amp; Q396 &amp; " acres")) &amp; IF(ISBLANK(S396),""," repatented as " &amp; S396) &amp; IF(ISBLANK(R396),"", "; " &amp; R396) &amp; IF(ISBLANK(X396),"", ".  " &amp; X396&amp;".")</f>
        <v>Surveyed 12/13/1765 by Orlando Griffith; Patented in Feb 1766 by Luke Mercier for 503 acres repatented as Airy Hills And Pleasant Spriings; Resurvey of Mercier's Friendship lying partly in Baltimore county and partly in Anne Arundel county, adjoining Robert's Advantage, Concord, Rowleys Neck</v>
      </c>
      <c r="AB396" s="52" t="str">
        <f>IF(IFERROR(FIND("-",A396),0)=0,SUBSTITUTE(A396,"'",""),SUBSTITUTE(LEFT(A396,FIND("-",A396)-2),"'",""))</f>
        <v>HOPSONS CHOICE</v>
      </c>
      <c r="AC396" s="55" t="str">
        <f>SUBSTITUTE(A396,"'","")</f>
        <v>HOPSONS CHOICE - Mercier</v>
      </c>
      <c r="AD396" s="52" t="str">
        <f>IFERROR(VLOOKUP(A396,MapGrantsTbl[], 5, FALSE),"")</f>
        <v>1765</v>
      </c>
      <c r="AE396" s="52" t="str">
        <f>IF(L396=AD396,"Y", IF(LEFT(AD396,1)&lt;&gt;"1","","N"))</f>
        <v>N</v>
      </c>
      <c r="AF396" s="52" t="str">
        <f>IFERROR(VLOOKUP(A396,MapGrantsTbl[], 3, FALSE),"")</f>
        <v>Surveyed 12/13/1765 by Orlando Griffith; Patented in Feb 1766 by Luke Mercier for 503 acres repatented as Airy Hills And Pleasant Spriings; Resurvey of Mercier's Friendship lying partly in Baltimore county and partly in Anne Arundel county, adjoining Robert's Advantage, Concord, Rowleys Neck</v>
      </c>
      <c r="AG396" s="52" t="str">
        <f>IF(AA396=AF396,"Y", IF(LEN(LEFT(AF396,4))&lt;&gt;4,"","N"))</f>
        <v>Y</v>
      </c>
      <c r="AH396" s="52" t="s">
        <v>123</v>
      </c>
      <c r="AI396" s="52"/>
      <c r="AJ396" s="71"/>
      <c r="AK396" s="71"/>
      <c r="AL396" s="71">
        <v>-6</v>
      </c>
      <c r="AM396" s="71">
        <f>IFERROR(VLOOKUP(A396,Platted[],2,FALSE),"")</f>
        <v>144</v>
      </c>
      <c r="AN396" s="52"/>
      <c r="AO396" s="52"/>
      <c r="AP396" s="52"/>
      <c r="AQ396" s="52" t="str">
        <f>IFERROR(VLOOKUP(A396,MapGrantsTbl[], 5, FALSE),"")</f>
        <v>1765</v>
      </c>
      <c r="AR396" s="52" t="str">
        <f>IF(L396=AQ396,"Y", IF(LEN(LEFT(AQ396,4))&lt;&gt;4,"","N"))</f>
        <v>N</v>
      </c>
      <c r="AS396" s="52" t="str">
        <f>IFERROR(VLOOKUP(A396,MapGrantsTbl[],3, FALSE),"")</f>
        <v>Surveyed 12/13/1765 by Orlando Griffith; Patented in Feb 1766 by Luke Mercier for 503 acres repatented as Airy Hills And Pleasant Spriings; Resurvey of Mercier's Friendship lying partly in Baltimore county and partly in Anne Arundel county, adjoining Robert's Advantage, Concord, Rowleys Neck</v>
      </c>
      <c r="AT396" s="52" t="str">
        <f>IF(AA396=AS396,"Y", IF(LEN(LEFT(AS396,4))&lt;&gt;4,"","N"))</f>
        <v>Y</v>
      </c>
      <c r="AU396" s="52" t="str">
        <f>IFERROR(VLOOKUP(A396,MapGrantsTbl[],5, FALSE),"")</f>
        <v>1765</v>
      </c>
      <c r="AV396" s="52" t="str">
        <f>IF(L396=AU396,"Y", IF(LEN(LEFT(AU396,4))&lt;&gt;4,"","N"))</f>
        <v>N</v>
      </c>
    </row>
    <row r="397" spans="1:48" ht="86.4" x14ac:dyDescent="0.55000000000000004">
      <c r="A397" s="43" t="s">
        <v>8605</v>
      </c>
      <c r="B397" s="10" t="str">
        <f>IFERROR(VLOOKUP(A397,MapGrantsTbl[Short Name], 1, FALSE),IFERROR(VLOOKUP(A397,MapGrantsTbl[Other Map Grant Name],1,FALSE),""))</f>
        <v>HOWARDS CHANCE - CORNELIUS</v>
      </c>
      <c r="C397" s="10" t="s">
        <v>4919</v>
      </c>
      <c r="D397" s="10" t="str">
        <f>IF(ISBLANK(C397),"",IFERROR(RIGHT(C397,LEN(C397)-FIND(",",C397)) &amp; " " &amp; LEFT(C397,1) &amp; LOWER(MID(C397,2, FIND(",",C397)-2)),""))</f>
        <v xml:space="preserve"> Richard Shipley</v>
      </c>
      <c r="E397" s="85" t="s">
        <v>10316</v>
      </c>
      <c r="F397" s="86" t="str">
        <f>RIGHT(E397,4)</f>
        <v>1748</v>
      </c>
      <c r="G397" s="86" t="str">
        <f>IF(ISBLANK(E397),"",F397&amp;"-"&amp;RIGHT("00" &amp; SUBSTITUTE(LEFT(E397,2),"/",""),2))</f>
        <v>1748-04</v>
      </c>
      <c r="H397" s="10" t="s">
        <v>4991</v>
      </c>
      <c r="I397" s="10" t="str">
        <f>IFERROR(RIGHT(H397,LEN(H397)-FIND(",",H397)) &amp; " " &amp; LEFT(H397,1) &amp; LOWER(MID(H397,2, FIND(",",H397)-2)),"")</f>
        <v xml:space="preserve"> Cornelius Howard</v>
      </c>
      <c r="J397" s="15" t="str">
        <f>H397</f>
        <v>HOWARD, Cornelius</v>
      </c>
      <c r="K397" s="10" t="s">
        <v>4992</v>
      </c>
      <c r="L397" s="15" t="str">
        <f>RIGHT(K397,4)</f>
        <v>1749</v>
      </c>
      <c r="M397" s="147" t="str">
        <f>IF(ISBLANK(K397),"",L397&amp;"-"&amp;
IF(LEFT(K397,3)="Feb","02",
IF(LEFT(K397,3)="Mar","03",
IF(LEFT(K397,3)="Apr","04",
IF(LEFT(K397,3)="May","05",
IF(LEFT(K397,3)="Jun","06",
IF(LEFT(K397,3)="Jul","07",
IF(LEFT(K397,3)="Aug","08",
IF(LEFT(K397,3)="Sep","09",
IF(LEFT(K397,3)="Oct","10",
IF(LEFT(K397,3)="Nov","11",
IF(LEFT(K397,3)="Dec","12","01"))))))))))))</f>
        <v>1749-02</v>
      </c>
      <c r="N397" s="34" t="s">
        <v>3961</v>
      </c>
      <c r="O397" s="8" t="s">
        <v>3959</v>
      </c>
      <c r="P397" s="10" t="s">
        <v>136</v>
      </c>
      <c r="Q397" s="8">
        <v>235</v>
      </c>
      <c r="R397" s="10" t="s">
        <v>4993</v>
      </c>
      <c r="S397" s="26" t="s">
        <v>10548</v>
      </c>
      <c r="T397" s="26" t="str">
        <f>V397</f>
        <v>Howards Chance (Cornelius)</v>
      </c>
      <c r="U397" s="26"/>
      <c r="V397" s="35" t="s">
        <v>8957</v>
      </c>
      <c r="W397" s="35" t="s">
        <v>10314</v>
      </c>
      <c r="X397" s="34"/>
      <c r="Y397" s="25" t="str">
        <f>IFERROR(LEFT(J397, FIND(",",J397)-1),"")</f>
        <v>HOWARD</v>
      </c>
      <c r="Z397" s="25"/>
      <c r="AA397" s="24" t="str">
        <f>IF(ISBLANK(E397),"","Surveyed "&amp;E397)  &amp; IF(ISBLANK(C397),"", " by " &amp;TRIM(D397)) &amp; IF(ISBLANK(E397),"","; ") &amp; IF(ISBLANK(K397),"","Patented in " &amp; K397)  &amp; IF(ISBLANK(H397),"", " by " &amp; TRIM(I397)) &amp; IF(ISBLANK(Q397),"",IF(Q397=0,""," for " &amp; Q397 &amp; " acres")) &amp; IF(ISBLANK(S397),""," repatented as " &amp; S397) &amp; IF(ISBLANK(R397),"", "; " &amp; R397) &amp; IF(ISBLANK(X397),"", ".  " &amp; X397&amp;".")</f>
        <v>Surveyed 4/19/1748 by Richard Shipley; Patented in Feb 1749 by Cornelius Howard for 235 acres repatented as Resurvey Of Tracts - Howard; "in the great fork of Patuxent River", adjoining Worthington's Range and Clary's Forrest, it appeared to be part of Clary's Forrest but never patented as such</v>
      </c>
      <c r="AB397" s="52" t="str">
        <f>IF(IFERROR(FIND("-",A397),0)=0,SUBSTITUTE(A397,"'",""),SUBSTITUTE(LEFT(A397,FIND("-",A397)-2),"'",""))</f>
        <v>HOWARDS CHANCE</v>
      </c>
      <c r="AC397" s="55" t="str">
        <f>SUBSTITUTE(A397,"'","")</f>
        <v>HOWARDS CHANCE - Cornelius</v>
      </c>
      <c r="AD397" s="52" t="str">
        <f>IFERROR(VLOOKUP(A397,MapGrantsTbl[], 5, FALSE),"")</f>
        <v>1748</v>
      </c>
      <c r="AE397" s="52" t="str">
        <f>IF(L397=AD397,"Y", IF(LEFT(AD397,1)&lt;&gt;"1","","N"))</f>
        <v>N</v>
      </c>
      <c r="AF397" s="52" t="str">
        <f>IFERROR(VLOOKUP(A397,MapGrantsTbl[], 3, FALSE),"")</f>
        <v>Surveyed 4/19/1748 by Richard Shipley; Patented in Feb 1749 by Cornelius Howard for 235 acres repatented as Resurvey Of Tracts - Howard; "in the great fork of Patuxent River", adjoining Worthington's Range and Clary's Forrest, it appeared to be part of Clary's Forrest but never patented as such</v>
      </c>
      <c r="AG397" s="52" t="str">
        <f>IF(AA397=AF397,"Y", IF(LEN(LEFT(AF397,4))&lt;&gt;4,"","N"))</f>
        <v>Y</v>
      </c>
      <c r="AH397" s="52" t="s">
        <v>36</v>
      </c>
      <c r="AI397" s="52"/>
      <c r="AJ397" s="71"/>
      <c r="AK397" s="71"/>
      <c r="AL397" s="71"/>
      <c r="AM397" s="71">
        <f>IFERROR(VLOOKUP(A397,Platted[],2,FALSE),"")</f>
        <v>289</v>
      </c>
      <c r="AN397" s="52"/>
      <c r="AO397" s="52"/>
      <c r="AP397" s="52"/>
      <c r="AQ397" s="52" t="str">
        <f>IFERROR(VLOOKUP(A397,MapGrantsTbl[], 5, FALSE),"")</f>
        <v>1748</v>
      </c>
      <c r="AR397" s="52" t="str">
        <f>IF(L397=AQ397,"Y", IF(LEN(LEFT(AQ397,4))&lt;&gt;4,"","N"))</f>
        <v>N</v>
      </c>
      <c r="AS397" s="52" t="str">
        <f>IFERROR(VLOOKUP(A397,MapGrantsTbl[],3, FALSE),"")</f>
        <v>Surveyed 4/19/1748 by Richard Shipley; Patented in Feb 1749 by Cornelius Howard for 235 acres repatented as Resurvey Of Tracts - Howard; "in the great fork of Patuxent River", adjoining Worthington's Range and Clary's Forrest, it appeared to be part of Clary's Forrest but never patented as such</v>
      </c>
      <c r="AT397" s="52" t="str">
        <f>IF(AA397=AS397,"Y", IF(LEN(LEFT(AS397,4))&lt;&gt;4,"","N"))</f>
        <v>Y</v>
      </c>
      <c r="AU397" s="52" t="str">
        <f>IFERROR(VLOOKUP(A397,MapGrantsTbl[],5, FALSE),"")</f>
        <v>1748</v>
      </c>
      <c r="AV397" s="52" t="str">
        <f>IF(L397=AU397,"Y", IF(LEN(LEFT(AU397,4))&lt;&gt;4,"","N"))</f>
        <v>N</v>
      </c>
    </row>
    <row r="398" spans="1:48" ht="72" x14ac:dyDescent="0.55000000000000004">
      <c r="A398" s="43" t="s">
        <v>8606</v>
      </c>
      <c r="B398" s="8" t="str">
        <f>IFERROR(VLOOKUP(A398,MapGrantsTbl[Short Name], 1, FALSE),IFERROR(VLOOKUP(A398,MapGrantsTbl[Other Map Grant Name],1,FALSE),""))</f>
        <v>HOWARDS CHANCE - PHILIP</v>
      </c>
      <c r="C398" s="8" t="s">
        <v>4916</v>
      </c>
      <c r="D398" s="8" t="str">
        <f>IF(ISBLANK(C398),"",IFERROR(RIGHT(C398,LEN(C398)-FIND(",",C398)) &amp; " " &amp; LEFT(C398,1) &amp; LOWER(MID(C398,2, FIND(",",C398)-2)),""))</f>
        <v xml:space="preserve"> William Cromwell</v>
      </c>
      <c r="E398" s="85" t="s">
        <v>9838</v>
      </c>
      <c r="F398" s="85" t="str">
        <f>RIGHT(E398,4)</f>
        <v>1740</v>
      </c>
      <c r="G398" s="85" t="str">
        <f>IF(ISBLANK(E398),"",F398&amp;"-"&amp;RIGHT("00" &amp; SUBSTITUTE(LEFT(E398,2),"/",""),2))</f>
        <v>1740-09</v>
      </c>
      <c r="H398" s="8" t="s">
        <v>3731</v>
      </c>
      <c r="I398" s="8" t="str">
        <f>IFERROR(RIGHT(H398,LEN(H398)-FIND(",",H398)) &amp; " " &amp; LEFT(H398,1) &amp; LOWER(MID(H398,2, FIND(",",H398)-2)),"")</f>
        <v xml:space="preserve"> Philip Howard</v>
      </c>
      <c r="J398" s="8" t="str">
        <f>H398</f>
        <v>HOWARD, Philip</v>
      </c>
      <c r="K398" s="8" t="s">
        <v>3746</v>
      </c>
      <c r="L398" s="8" t="str">
        <f>RIGHT(K398,4)</f>
        <v>1741</v>
      </c>
      <c r="M398" s="146" t="str">
        <f>IF(ISBLANK(K398),"",L398&amp;"-"&amp;
IF(LEFT(K398,3)="Feb","02",
IF(LEFT(K398,3)="Mar","03",
IF(LEFT(K398,3)="Apr","04",
IF(LEFT(K398,3)="May","05",
IF(LEFT(K398,3)="Jun","06",
IF(LEFT(K398,3)="Jul","07",
IF(LEFT(K398,3)="Aug","08",
IF(LEFT(K398,3)="Sep","09",
IF(LEFT(K398,3)="Oct","10",
IF(LEFT(K398,3)="Nov","11",
IF(LEFT(K398,3)="Dec","12","01"))))))))))))</f>
        <v>1741-11</v>
      </c>
      <c r="N398" s="34" t="s">
        <v>3961</v>
      </c>
      <c r="O398" s="8" t="s">
        <v>3959</v>
      </c>
      <c r="P398" s="8" t="s">
        <v>136</v>
      </c>
      <c r="Q398" s="8">
        <v>100</v>
      </c>
      <c r="R398" s="8" t="s">
        <v>13276</v>
      </c>
      <c r="S398" s="34" t="s">
        <v>8834</v>
      </c>
      <c r="T398" s="34" t="str">
        <f>V398</f>
        <v>Howards Chance (Philip)</v>
      </c>
      <c r="U398" s="34"/>
      <c r="V398" s="35" t="s">
        <v>8958</v>
      </c>
      <c r="W398" s="35" t="s">
        <v>10315</v>
      </c>
      <c r="X398" s="34"/>
      <c r="Y398" s="18" t="str">
        <f>IFERROR(LEFT(J398, FIND(",",J398)-1),"")</f>
        <v>HOWARD</v>
      </c>
      <c r="Z398" s="24" t="s">
        <v>3959</v>
      </c>
      <c r="AA398" s="24" t="str">
        <f>IF(ISBLANK(E398),"","Surveyed "&amp;E398)  &amp; IF(ISBLANK(C398),"", " by " &amp;TRIM(D398)) &amp; IF(ISBLANK(E398),"","; ") &amp; IF(ISBLANK(K398),"","Patented in " &amp; K398)  &amp; IF(ISBLANK(H398),"", " by " &amp; TRIM(I398)) &amp; IF(ISBLANK(Q398),"",IF(Q398=0,""," for " &amp; Q398 &amp; " acres")) &amp; IF(ISBLANK(S398),""," repatented as " &amp; S398) &amp; IF(ISBLANK(R398),"", "; " &amp; R398) &amp; IF(ISBLANK(X398),"", ".  " &amp; X398&amp;".")</f>
        <v>Surveyed 9/10/1740 by William Cromwell; Patented in Nov 1741 by Philip Howard for 100 acres repatented as Creaghs Enlargement; "between Patuxent River and Patapsco fawls".."on the north side of a small branch called Plumtree Branch</v>
      </c>
      <c r="AB398" s="52" t="str">
        <f>IF(IFERROR(FIND("-",A398),0)=0,SUBSTITUTE(A398,"'",""),SUBSTITUTE(LEFT(A398,FIND("-",A398)-2),"'",""))</f>
        <v>HOWARDS CHANCE</v>
      </c>
      <c r="AC398" s="55" t="str">
        <f>SUBSTITUTE(A398,"'","")</f>
        <v>HOWARDS CHANCE - Philip</v>
      </c>
      <c r="AD398" s="52" t="str">
        <f>IFERROR(VLOOKUP(A398,MapGrantsTbl[], 5, FALSE),"")</f>
        <v>1740</v>
      </c>
      <c r="AE398" s="52" t="str">
        <f>IF(L398=AD398,"Y", IF(LEFT(AD398,1)&lt;&gt;"1","","N"))</f>
        <v>N</v>
      </c>
      <c r="AF398" s="52" t="str">
        <f>IFERROR(VLOOKUP(A398,MapGrantsTbl[], 3, FALSE),"")</f>
        <v>Surveyed 9/10/1740 by William Cromwell; Patented in Nov 1741 by Philip Howard for 100 acres repatented as Creaghs Enlargement; "between Patuxent River and Patapsco fawls".."on the north side of a small branch called Plumtree Branch</v>
      </c>
      <c r="AG398" s="52" t="str">
        <f>IF(AA398=AF398,"Y", IF(LEN(LEFT(AF398,4))&lt;&gt;4,"","N"))</f>
        <v>Y</v>
      </c>
      <c r="AH398" s="52" t="s">
        <v>11989</v>
      </c>
      <c r="AI398" s="52"/>
      <c r="AJ398" s="71"/>
      <c r="AK398" s="71"/>
      <c r="AL398" s="71">
        <v>0</v>
      </c>
      <c r="AM398" s="71">
        <f>IFERROR(VLOOKUP(A398,Platted[],2,FALSE),"")</f>
        <v>459</v>
      </c>
      <c r="AN398" s="52"/>
      <c r="AO398" s="52"/>
      <c r="AP398" s="52"/>
      <c r="AQ398" s="52" t="str">
        <f>IFERROR(VLOOKUP(A398,MapGrantsTbl[], 5, FALSE),"")</f>
        <v>1740</v>
      </c>
      <c r="AR398" s="52" t="str">
        <f>IF(L398=AQ398,"Y", IF(LEN(LEFT(AQ398,4))&lt;&gt;4,"","N"))</f>
        <v>N</v>
      </c>
      <c r="AS398" s="52" t="str">
        <f>IFERROR(VLOOKUP(A398,MapGrantsTbl[],3, FALSE),"")</f>
        <v>Surveyed 9/10/1740 by William Cromwell; Patented in Nov 1741 by Philip Howard for 100 acres repatented as Creaghs Enlargement; "between Patuxent River and Patapsco fawls".."on the north side of a small branch called Plumtree Branch</v>
      </c>
      <c r="AT398" s="52" t="str">
        <f>IF(AA398=AS398,"Y", IF(LEN(LEFT(AS398,4))&lt;&gt;4,"","N"))</f>
        <v>Y</v>
      </c>
      <c r="AU398" s="52" t="str">
        <f>IFERROR(VLOOKUP(A398,MapGrantsTbl[],5, FALSE),"")</f>
        <v>1740</v>
      </c>
      <c r="AV398" s="52" t="str">
        <f>IF(L398=AU398,"Y", IF(LEN(LEFT(AU398,4))&lt;&gt;4,"","N"))</f>
        <v>N</v>
      </c>
    </row>
    <row r="399" spans="1:48" ht="72" x14ac:dyDescent="0.55000000000000004">
      <c r="A399" s="43" t="s">
        <v>5399</v>
      </c>
      <c r="B399" s="10" t="str">
        <f>IFERROR(VLOOKUP(A399,MapGrantsTbl[Short Name], 1, FALSE),IFERROR(VLOOKUP(A399,MapGrantsTbl[Other Map Grant Name],1,FALSE),""))</f>
        <v>HOWARDS FAIR AND AMICABLE SETTLEMENT</v>
      </c>
      <c r="C399" s="10" t="s">
        <v>4917</v>
      </c>
      <c r="D399" s="10" t="str">
        <f>IF(ISBLANK(C399),"",IFERROR(RIGHT(C399,LEN(C399)-FIND(",",C399)) &amp; " " &amp; LEFT(C399,1) &amp; LOWER(MID(C399,2, FIND(",",C399)-2)),""))</f>
        <v xml:space="preserve"> Vachel Stevens</v>
      </c>
      <c r="E399" s="85" t="s">
        <v>9998</v>
      </c>
      <c r="F399" s="85" t="str">
        <f>RIGHT(E399,4)</f>
        <v>1787</v>
      </c>
      <c r="G399" s="85" t="str">
        <f>IF(ISBLANK(E399),"",F399&amp;"-"&amp;RIGHT("00" &amp; SUBSTITUTE(LEFT(E399,2),"/",""),2))</f>
        <v>1787-03</v>
      </c>
      <c r="H399" s="10" t="s">
        <v>5401</v>
      </c>
      <c r="I399" s="10" t="str">
        <f>IFERROR(RIGHT(H399,LEN(H399)-FIND(",",H399)) &amp; " " &amp; LEFT(H399,1) &amp; LOWER(MID(H399,2, FIND(",",H399)-2)),"")</f>
        <v xml:space="preserve"> Brice Howard</v>
      </c>
      <c r="J399" s="15" t="str">
        <f>H399</f>
        <v>HOWARD, Brice</v>
      </c>
      <c r="K399" s="10" t="s">
        <v>5400</v>
      </c>
      <c r="L399" s="15" t="str">
        <f>RIGHT(K399,4)</f>
        <v>1788</v>
      </c>
      <c r="M399" s="147" t="str">
        <f>IF(ISBLANK(K399),"",L399&amp;"-"&amp;
IF(LEFT(K399,3)="Feb","02",
IF(LEFT(K399,3)="Mar","03",
IF(LEFT(K399,3)="Apr","04",
IF(LEFT(K399,3)="May","05",
IF(LEFT(K399,3)="Jun","06",
IF(LEFT(K399,3)="Jul","07",
IF(LEFT(K399,3)="Aug","08",
IF(LEFT(K399,3)="Sep","09",
IF(LEFT(K399,3)="Oct","10",
IF(LEFT(K399,3)="Nov","11",
IF(LEFT(K399,3)="Dec","12","01"))))))))))))</f>
        <v>1788-05</v>
      </c>
      <c r="N399" s="34" t="s">
        <v>3961</v>
      </c>
      <c r="O399" s="8" t="s">
        <v>3959</v>
      </c>
      <c r="P399" s="10" t="s">
        <v>3970</v>
      </c>
      <c r="Q399" s="8">
        <v>788</v>
      </c>
      <c r="R399" s="8" t="s">
        <v>5507</v>
      </c>
      <c r="S399" s="44"/>
      <c r="T399" s="34" t="s">
        <v>10646</v>
      </c>
      <c r="U399" s="26"/>
      <c r="V399" s="16" t="s">
        <v>5573</v>
      </c>
      <c r="W399" s="35" t="s">
        <v>9997</v>
      </c>
      <c r="X399" s="34"/>
      <c r="Y399" s="25" t="str">
        <f>IFERROR(LEFT(J399, FIND(",",J399)-1),"")</f>
        <v>HOWARD</v>
      </c>
      <c r="Z399" s="25"/>
      <c r="AA399" s="24" t="str">
        <f>IF(ISBLANK(E399),"","Surveyed "&amp;E399)  &amp; IF(ISBLANK(C399),"", " by " &amp;TRIM(D399)) &amp; IF(ISBLANK(E399),"","; ") &amp; IF(ISBLANK(K399),"","Patented in " &amp; K399)  &amp; IF(ISBLANK(H399),"", " by " &amp; TRIM(I399)) &amp; IF(ISBLANK(Q399),"",IF(Q399=0,""," for " &amp; Q399 &amp; " acres")) &amp; IF(ISBLANK(S399),""," repatented as " &amp; S399) &amp; IF(ISBLANK(R399),"", "; " &amp; R399) &amp; IF(ISBLANK(X399),"", ".  " &amp; X399&amp;".")</f>
        <v>Surveyed 3/23/1787 by Vachel Stevens; Patented in May 1788 by Brice Howard for 788 acres; Resurvey of Howard's Passage, Steven's Forrest, and Second Part Of Discovery, lying on a small branch of Browns River, adjoining Girls Portion, The Addition</v>
      </c>
      <c r="AB399" s="52" t="str">
        <f>IF(IFERROR(FIND("-",A399),0)=0,SUBSTITUTE(A399,"'",""),SUBSTITUTE(LEFT(A399,FIND("-",A399)-2),"'",""))</f>
        <v>HOWARDS FAIR AND AMICABLE SETTLEMENT</v>
      </c>
      <c r="AC399" s="55" t="str">
        <f>SUBSTITUTE(A399,"'","")</f>
        <v>HOWARDS FAIR AND AMICABLE SETTLEMENT</v>
      </c>
      <c r="AD399" s="52" t="str">
        <f>IFERROR(VLOOKUP(A399,MapGrantsTbl[], 5, FALSE),"")</f>
        <v>1787</v>
      </c>
      <c r="AE399" s="52" t="str">
        <f>IF(L399=AD399,"Y", IF(LEFT(AD399,1)&lt;&gt;"1","","N"))</f>
        <v>N</v>
      </c>
      <c r="AF399" s="52" t="str">
        <f>IFERROR(VLOOKUP(A399,MapGrantsTbl[], 3, FALSE),"")</f>
        <v>Surveyed 3/23/1787 by Vachel Stevens; Patented in May 1788 by Brice Howard for 788 acres; Resurvey of Howard's Passage, Steven's Forrest, and Second Part Of Discovery, lying on a small branch of Browns River, adjoining Girls Portion, The Addition</v>
      </c>
      <c r="AG399" s="52" t="str">
        <f>IF(AA399=AF399,"Y", IF(LEN(LEFT(AF399,4))&lt;&gt;4,"","N"))</f>
        <v>Y</v>
      </c>
      <c r="AH399" s="52" t="s">
        <v>11993</v>
      </c>
      <c r="AI399" s="52"/>
      <c r="AJ399" s="71"/>
      <c r="AK399" s="71"/>
      <c r="AL399" s="71">
        <v>-2</v>
      </c>
      <c r="AM399" s="71">
        <f>IFERROR(VLOOKUP(A399,Platted[],2,FALSE),"")</f>
        <v>90</v>
      </c>
      <c r="AN399" s="52"/>
      <c r="AO399" s="52"/>
      <c r="AP399" s="52"/>
      <c r="AQ399" s="52" t="str">
        <f>IFERROR(VLOOKUP(A399,MapGrantsTbl[], 5, FALSE),"")</f>
        <v>1787</v>
      </c>
      <c r="AR399" s="52" t="str">
        <f>IF(L399=AQ399,"Y", IF(LEN(LEFT(AQ399,4))&lt;&gt;4,"","N"))</f>
        <v>N</v>
      </c>
      <c r="AS399" s="52" t="str">
        <f>IFERROR(VLOOKUP(A399,MapGrantsTbl[],3, FALSE),"")</f>
        <v>Surveyed 3/23/1787 by Vachel Stevens; Patented in May 1788 by Brice Howard for 788 acres; Resurvey of Howard's Passage, Steven's Forrest, and Second Part Of Discovery, lying on a small branch of Browns River, adjoining Girls Portion, The Addition</v>
      </c>
      <c r="AT399" s="52" t="str">
        <f>IF(AA399=AS399,"Y", IF(LEN(LEFT(AS399,4))&lt;&gt;4,"","N"))</f>
        <v>Y</v>
      </c>
      <c r="AU399" s="52" t="str">
        <f>IFERROR(VLOOKUP(A399,MapGrantsTbl[],5, FALSE),"")</f>
        <v>1787</v>
      </c>
      <c r="AV399" s="52" t="str">
        <f>IF(L399=AU399,"Y", IF(LEN(LEFT(AU399,4))&lt;&gt;4,"","N"))</f>
        <v>N</v>
      </c>
    </row>
    <row r="400" spans="1:48" ht="72" x14ac:dyDescent="0.55000000000000004">
      <c r="A400" s="43" t="s">
        <v>8607</v>
      </c>
      <c r="B400" s="8" t="str">
        <f>IFERROR(VLOOKUP(A400,MapGrantsTbl[Short Name], 1, FALSE),IFERROR(VLOOKUP(A400,MapGrantsTbl[Other Map Grant Name],1,FALSE),""))</f>
        <v/>
      </c>
      <c r="C400" s="8"/>
      <c r="D400" s="8" t="str">
        <f>IF(ISBLANK(C400),"",IFERROR(RIGHT(C400,LEN(C400)-FIND(",",C400)) &amp; " " &amp; LEFT(C400,1) &amp; LOWER(MID(C400,2, FIND(",",C400)-2)),""))</f>
        <v/>
      </c>
      <c r="E400" s="85"/>
      <c r="F400" s="85" t="str">
        <f>RIGHT(E400,4)</f>
        <v/>
      </c>
      <c r="G400" s="85" t="str">
        <f>IF(ISBLANK(E400),"",F400&amp;"-"&amp;RIGHT("00" &amp; SUBSTITUTE(LEFT(E400,2),"/",""),2))</f>
        <v/>
      </c>
      <c r="H400" s="8" t="s">
        <v>4991</v>
      </c>
      <c r="I400" s="8" t="str">
        <f>IFERROR(RIGHT(H400,LEN(H400)-FIND(",",H400)) &amp; " " &amp; LEFT(H400,1) &amp; LOWER(MID(H400,2, FIND(",",H400)-2)),"")</f>
        <v xml:space="preserve"> Cornelius Howard</v>
      </c>
      <c r="J400" s="32" t="str">
        <f>H400</f>
        <v>HOWARD, Cornelius</v>
      </c>
      <c r="K400" s="8" t="s">
        <v>5168</v>
      </c>
      <c r="L400" s="32" t="str">
        <f>RIGHT(K400,4)</f>
        <v>1664</v>
      </c>
      <c r="M400" s="146" t="str">
        <f>IF(ISBLANK(K400),"",L400&amp;"-"&amp;
IF(LEFT(K400,3)="Feb","02",
IF(LEFT(K400,3)="Mar","03",
IF(LEFT(K400,3)="Apr","04",
IF(LEFT(K400,3)="May","05",
IF(LEFT(K400,3)="Jun","06",
IF(LEFT(K400,3)="Jul","07",
IF(LEFT(K400,3)="Aug","08",
IF(LEFT(K400,3)="Sep","09",
IF(LEFT(K400,3)="Oct","10",
IF(LEFT(K400,3)="Nov","11",
IF(LEFT(K400,3)="Dec","12","01"))))))))))))</f>
        <v>1664-08</v>
      </c>
      <c r="N400" s="34" t="s">
        <v>3961</v>
      </c>
      <c r="O400" s="8" t="s">
        <v>3961</v>
      </c>
      <c r="P400" s="8" t="s">
        <v>136</v>
      </c>
      <c r="Q400" s="8">
        <v>420</v>
      </c>
      <c r="R400" s="8" t="s">
        <v>6467</v>
      </c>
      <c r="S400" s="34" t="s">
        <v>5936</v>
      </c>
      <c r="T400" s="34" t="s">
        <v>8841</v>
      </c>
      <c r="U400" s="34"/>
      <c r="V400" s="34" t="s">
        <v>5864</v>
      </c>
      <c r="W400" s="34"/>
      <c r="X400" s="34"/>
      <c r="Y400" s="33" t="str">
        <f>IFERROR(LEFT(J400, FIND(",",J400)-1),"")</f>
        <v>HOWARD</v>
      </c>
      <c r="Z400" s="33"/>
      <c r="AA400" s="24" t="str">
        <f>IF(ISBLANK(E400),"","Surveyed "&amp;E400)  &amp; IF(ISBLANK(C400),"", " by " &amp;TRIM(D400)) &amp; IF(ISBLANK(E400),"","; ") &amp; IF(ISBLANK(K400),"","Patented in " &amp; K400)  &amp; IF(ISBLANK(H400),"", " by " &amp; TRIM(I400)) &amp; IF(ISBLANK(Q400),"",IF(Q400=0,""," for " &amp; Q400 &amp; " acres")) &amp; IF(ISBLANK(S400),""," repatented as " &amp; S400) &amp; IF(ISBLANK(R400),"", "; " &amp; R400) &amp; IF(ISBLANK(X400),"", ".  " &amp; X400&amp;".")</f>
        <v>Patented in Aug 1664 by Cornelius Howard for 420 acres repatented as Dorsey's Search - Caleb; Located in the Middle Neck Hundred south of South River according to J. D. Warfield; adjoining Thomas Beall Dorsey's Last Discovery according to that patent</v>
      </c>
      <c r="AB400" s="52" t="str">
        <f>IF(IFERROR(FIND("-",A400),0)=0,SUBSTITUTE(A400,"'",""),SUBSTITUTE(LEFT(A400,FIND("-",A400)-2),"'",""))</f>
        <v>HOWARDS HEIRSHIP</v>
      </c>
      <c r="AC400" s="55" t="str">
        <f>SUBSTITUTE(A400,"'","")</f>
        <v>HOWARDS HEIRSHIP</v>
      </c>
      <c r="AD400" s="52" t="str">
        <f>IFERROR(VLOOKUP(A400,MapGrantsTbl[], 5, FALSE),"")</f>
        <v/>
      </c>
      <c r="AE400" s="52" t="str">
        <f>IF(L400=AD400,"Y", IF(LEFT(AD400,1)&lt;&gt;"1","","N"))</f>
        <v/>
      </c>
      <c r="AF400" s="52" t="str">
        <f>IFERROR(VLOOKUP(A400,MapGrantsTbl[], 3, FALSE),"")</f>
        <v/>
      </c>
      <c r="AG400" s="52" t="str">
        <f>IF(AA400=AF400,"Y", IF(LEN(LEFT(AF400,4))&lt;&gt;4,"","N"))</f>
        <v/>
      </c>
      <c r="AH400" s="52"/>
      <c r="AI400" s="52"/>
      <c r="AJ400" s="71"/>
      <c r="AK400" s="71"/>
      <c r="AL400" s="71"/>
      <c r="AM400" s="71" t="str">
        <f>IFERROR(VLOOKUP(A400,Platted[],2,FALSE),"")</f>
        <v/>
      </c>
      <c r="AN400" s="52"/>
      <c r="AO400" s="52"/>
      <c r="AP400" s="52"/>
      <c r="AQ400" s="52" t="str">
        <f>IFERROR(VLOOKUP(A400,MapGrantsTbl[], 5, FALSE),"")</f>
        <v/>
      </c>
      <c r="AR400" s="52" t="str">
        <f>IF(L400=AQ400,"Y", IF(LEN(LEFT(AQ400,4))&lt;&gt;4,"","N"))</f>
        <v/>
      </c>
      <c r="AS400" s="52" t="str">
        <f>IFERROR(VLOOKUP(A400,MapGrantsTbl[],3, FALSE),"")</f>
        <v/>
      </c>
      <c r="AT400" s="52" t="str">
        <f>IF(AA400=AS400,"Y", IF(LEN(LEFT(AS400,4))&lt;&gt;4,"","N"))</f>
        <v/>
      </c>
      <c r="AU400" s="52" t="str">
        <f>IFERROR(VLOOKUP(A400,MapGrantsTbl[],5, FALSE),"")</f>
        <v/>
      </c>
      <c r="AV400" s="52" t="str">
        <f>IF(L400=AU400,"Y", IF(LEN(LEFT(AU400,4))&lt;&gt;4,"","N"))</f>
        <v/>
      </c>
    </row>
    <row r="401" spans="1:48" ht="57.6" x14ac:dyDescent="0.55000000000000004">
      <c r="A401" s="43" t="s">
        <v>8608</v>
      </c>
      <c r="B401" s="42" t="str">
        <f>IFERROR(VLOOKUP(A401,MapGrantsTbl[Short Name], 1, FALSE),IFERROR(VLOOKUP(A401,MapGrantsTbl[Other Map Grant Name],1,FALSE),""))</f>
        <v>HOWARDS IMPROVEMENT</v>
      </c>
      <c r="C401" s="43" t="s">
        <v>10467</v>
      </c>
      <c r="D401" s="43" t="str">
        <f>IF(ISBLANK(C401),"",IFERROR(RIGHT(C401,LEN(C401)-FIND(",",C401)) &amp; " " &amp; LEFT(C401,1) &amp; LOWER(MID(C401,2, FIND(",",C401)-2)),""))</f>
        <v xml:space="preserve"> Baruch Fowler</v>
      </c>
      <c r="E401" s="85" t="s">
        <v>10637</v>
      </c>
      <c r="F401" s="80" t="str">
        <f>RIGHT(E401,4)</f>
        <v>1803</v>
      </c>
      <c r="G401" s="80" t="str">
        <f>IF(ISBLANK(E401),"",F401&amp;"-"&amp;RIGHT("00" &amp; SUBSTITUTE(LEFT(E401,2),"/",""),2))</f>
        <v>1803-12</v>
      </c>
      <c r="H401" s="43" t="s">
        <v>7508</v>
      </c>
      <c r="I401" s="43" t="str">
        <f>IFERROR(RIGHT(H401,LEN(H401)-FIND(",",H401)) &amp; " " &amp; LEFT(H401,1) &amp; LOWER(MID(H401,2, FIND(",",H401)-2)),"")</f>
        <v xml:space="preserve"> John Eager Howard</v>
      </c>
      <c r="J401" s="42" t="str">
        <f>H401</f>
        <v>HOWARD, John Eager</v>
      </c>
      <c r="K401" s="43" t="s">
        <v>7509</v>
      </c>
      <c r="L401" s="42" t="str">
        <f>RIGHT(K401,4)</f>
        <v>1805</v>
      </c>
      <c r="M401" s="143" t="str">
        <f>IF(ISBLANK(K401),"",L401&amp;"-"&amp;
IF(LEFT(K401,3)="Feb","02",
IF(LEFT(K401,3)="Mar","03",
IF(LEFT(K401,3)="Apr","04",
IF(LEFT(K401,3)="May","05",
IF(LEFT(K401,3)="Jun","06",
IF(LEFT(K401,3)="Jul","07",
IF(LEFT(K401,3)="Aug","08",
IF(LEFT(K401,3)="Sep","09",
IF(LEFT(K401,3)="Oct","10",
IF(LEFT(K401,3)="Nov","11",
IF(LEFT(K401,3)="Dec","12","01"))))))))))))</f>
        <v>1805-01</v>
      </c>
      <c r="N401" s="44" t="s">
        <v>3961</v>
      </c>
      <c r="O401" s="43" t="s">
        <v>3959</v>
      </c>
      <c r="P401" s="43" t="s">
        <v>3970</v>
      </c>
      <c r="Q401" s="43">
        <v>771</v>
      </c>
      <c r="R401" s="8" t="s">
        <v>7507</v>
      </c>
      <c r="S401" s="44"/>
      <c r="T401" s="33" t="s">
        <v>10635</v>
      </c>
      <c r="U401" s="44"/>
      <c r="V401" s="35" t="s">
        <v>8959</v>
      </c>
      <c r="W401" s="35" t="s">
        <v>10636</v>
      </c>
      <c r="X401" s="34"/>
      <c r="Y401" s="45" t="str">
        <f>IFERROR(LEFT(J401, FIND(",",J401)-1),"")</f>
        <v>HOWARD</v>
      </c>
      <c r="Z401" s="45"/>
      <c r="AA401" s="45" t="str">
        <f>IF(ISBLANK(E401),"","Surveyed "&amp;E401)  &amp; IF(ISBLANK(C401),"", " by " &amp;TRIM(D401)) &amp; IF(ISBLANK(E401),"","; ") &amp; IF(ISBLANK(K401),"","Patented in " &amp; K401)  &amp; IF(ISBLANK(H401),"", " by " &amp; TRIM(I401)) &amp; IF(ISBLANK(Q401),"",IF(Q401=0,""," for " &amp; Q401 &amp; " acres")) &amp; IF(ISBLANK(S401),""," repatented as " &amp; S401) &amp; IF(ISBLANK(R401),"", "; " &amp; R401) &amp; IF(ISBLANK(X401),"", ".  " &amp; X401&amp;".")</f>
        <v>Surveyed 12/1/1803 by Baruch Fowler; Patented in Jan 1805 by John Eager Howard for 771 acres; Resurvey of The Mistake, Joshua's Loss And Dorsey's Advantage, and part of Dispute Ended</v>
      </c>
      <c r="AB401" s="45" t="str">
        <f>IF(IFERROR(FIND("-",A401),0)=0,SUBSTITUTE(A401,"'",""),SUBSTITUTE(LEFT(A401,FIND("-",A401)-2),"'",""))</f>
        <v>HOWARDS IMPROVEMENT</v>
      </c>
      <c r="AC401" s="45" t="str">
        <f>SUBSTITUTE(A401,"'","")</f>
        <v>HOWARDS IMPROVEMENT</v>
      </c>
      <c r="AD401" s="45" t="str">
        <f>IFERROR(VLOOKUP(A401,MapGrantsTbl[], 5, FALSE),"")</f>
        <v/>
      </c>
      <c r="AE401" s="45" t="str">
        <f>IF(L401=AD401,"Y", IF(LEFT(AD401,1)&lt;&gt;"1","","N"))</f>
        <v/>
      </c>
      <c r="AF401" s="45" t="str">
        <f>IFERROR(VLOOKUP(A401,MapGrantsTbl[], 3, FALSE),"")</f>
        <v/>
      </c>
      <c r="AG401" s="45" t="str">
        <f>IF(AA401=AF401,"Y", IF(LEN(LEFT(AF401,4))&lt;&gt;4,"","N"))</f>
        <v/>
      </c>
      <c r="AH401" s="33" t="s">
        <v>376</v>
      </c>
      <c r="AI401" s="45"/>
      <c r="AJ401" s="71"/>
      <c r="AK401" s="71"/>
      <c r="AL401" s="71"/>
      <c r="AM401" s="71">
        <f>IFERROR(VLOOKUP(A401,Platted[],2,FALSE),"")</f>
        <v>78</v>
      </c>
      <c r="AN401" s="52"/>
      <c r="AO401" s="52"/>
      <c r="AP401" s="52"/>
      <c r="AQ401" s="52" t="str">
        <f>IFERROR(VLOOKUP(A401,MapGrantsTbl[], 5, FALSE),"")</f>
        <v/>
      </c>
      <c r="AR401" s="52" t="str">
        <f>IF(L401=AQ401,"Y", IF(LEN(LEFT(AQ401,4))&lt;&gt;4,"","N"))</f>
        <v/>
      </c>
      <c r="AS401" s="52" t="str">
        <f>IFERROR(VLOOKUP(A401,MapGrantsTbl[],3, FALSE),"")</f>
        <v/>
      </c>
      <c r="AT401" s="52" t="str">
        <f>IF(AA401=AS401,"Y", IF(LEN(LEFT(AS401,4))&lt;&gt;4,"","N"))</f>
        <v/>
      </c>
      <c r="AU401" s="52" t="str">
        <f>IFERROR(VLOOKUP(A401,MapGrantsTbl[],5, FALSE),"")</f>
        <v/>
      </c>
      <c r="AV401" s="52" t="str">
        <f>IF(L401=AU401,"Y", IF(LEN(LEFT(AU401,4))&lt;&gt;4,"","N"))</f>
        <v/>
      </c>
    </row>
    <row r="402" spans="1:48" ht="57.6" x14ac:dyDescent="0.55000000000000004">
      <c r="A402" s="8" t="s">
        <v>11843</v>
      </c>
      <c r="B402" s="8" t="str">
        <f>IFERROR(VLOOKUP(A402,MapGrantsTbl[Short Name], 1, FALSE),IFERROR(VLOOKUP(A402,MapGrantsTbl[Other Map Grant Name],1,FALSE),""))</f>
        <v>HOWARDS LUCK - RESURVEYED</v>
      </c>
      <c r="C402" s="8" t="s">
        <v>4965</v>
      </c>
      <c r="D402" s="8" t="str">
        <f>IF(ISBLANK(C402),"",IFERROR(RIGHT(C402,LEN(C402)-FIND(",",C402)) &amp; " " &amp; LEFT(C402,1) &amp; LOWER(MID(C402,2, FIND(",",C402)-2)),""))</f>
        <v xml:space="preserve"> Thomas Larkin</v>
      </c>
      <c r="E402" s="85" t="s">
        <v>11109</v>
      </c>
      <c r="F402" s="85" t="str">
        <f>RIGHT(E402,4)</f>
        <v>1723</v>
      </c>
      <c r="G402" s="85" t="str">
        <f>IF(ISBLANK(E402),"",F402&amp;"-"&amp;RIGHT("00" &amp; SUBSTITUTE(LEFT(E402,2),"/",""),2))</f>
        <v>1723-04</v>
      </c>
      <c r="H402" s="8" t="s">
        <v>3631</v>
      </c>
      <c r="I402" s="8" t="str">
        <f>IFERROR(RIGHT(H402,LEN(H402)-FIND(",",H402)) &amp; " " &amp; LEFT(H402,1) &amp; LOWER(MID(H402,2, FIND(",",H402)-2)),"")</f>
        <v xml:space="preserve"> Orlando  Griffith</v>
      </c>
      <c r="J402" s="8" t="str">
        <f>H402</f>
        <v xml:space="preserve">GRIFFITH, Orlando </v>
      </c>
      <c r="K402" s="8" t="s">
        <v>3779</v>
      </c>
      <c r="L402" s="8" t="str">
        <f>RIGHT(K402,4)</f>
        <v>1725</v>
      </c>
      <c r="M402" s="146" t="str">
        <f>IF(ISBLANK(K402),"",L402&amp;"-"&amp;
IF(LEFT(K402,3)="Feb","02",
IF(LEFT(K402,3)="Mar","03",
IF(LEFT(K402,3)="Apr","04",
IF(LEFT(K402,3)="May","05",
IF(LEFT(K402,3)="Jun","06",
IF(LEFT(K402,3)="Jul","07",
IF(LEFT(K402,3)="Aug","08",
IF(LEFT(K402,3)="Sep","09",
IF(LEFT(K402,3)="Oct","10",
IF(LEFT(K402,3)="Nov","11",
IF(LEFT(K402,3)="Dec","12","01"))))))))))))</f>
        <v>1725-10</v>
      </c>
      <c r="N402" s="34" t="s">
        <v>3961</v>
      </c>
      <c r="O402" s="8" t="s">
        <v>3959</v>
      </c>
      <c r="P402" s="8" t="s">
        <v>3970</v>
      </c>
      <c r="Q402" s="8">
        <v>801</v>
      </c>
      <c r="R402" s="8" t="s">
        <v>5583</v>
      </c>
      <c r="S402" s="34" t="s">
        <v>5669</v>
      </c>
      <c r="T402" s="34" t="str">
        <f>V402</f>
        <v>Howards Luck</v>
      </c>
      <c r="U402" s="34" t="s">
        <v>11842</v>
      </c>
      <c r="V402" s="35" t="s">
        <v>8960</v>
      </c>
      <c r="W402" s="35" t="s">
        <v>11110</v>
      </c>
      <c r="X402" s="34"/>
      <c r="Y402" s="26" t="str">
        <f>IFERROR(LEFT(J402, FIND(",",J402)-1),"")</f>
        <v>GRIFFITH</v>
      </c>
      <c r="Z402" s="24" t="s">
        <v>4472</v>
      </c>
      <c r="AA402" s="24" t="str">
        <f>IF(ISBLANK(E402),"","Surveyed "&amp;E402)  &amp; IF(ISBLANK(C402),"", " by " &amp;TRIM(D402)) &amp; IF(ISBLANK(E402),"","; ") &amp; IF(ISBLANK(K402),"","Patented in " &amp; K402)  &amp; IF(ISBLANK(H402),"", " by " &amp; TRIM(I402)) &amp; IF(ISBLANK(Q402),"",IF(Q402=0,""," for " &amp; Q402 &amp; " acres")) &amp; IF(ISBLANK(S402),""," repatented as " &amp; S402) &amp; IF(ISBLANK(R402),"", "; " &amp; R402) &amp; IF(ISBLANK(X402),"", ".  " &amp; X402&amp;".")</f>
        <v>Surveyed 4/23/1723 by Thomas Larkin; Patented in Oct 1725 by Orlando Griffith for 801 acres repatented as Worthington's Plains; Resurvey of Howard's Luck adjoining Hammonds Land lying on and crossing the Patuxent River</v>
      </c>
      <c r="AB402" s="52" t="str">
        <f>IF(IFERROR(FIND("-",A402),0)=0,SUBSTITUTE(A402,"'",""),SUBSTITUTE(LEFT(A402,FIND("-",A402)-2),"'",""))</f>
        <v>HOWARDS LUCK</v>
      </c>
      <c r="AC402" s="55" t="str">
        <f>SUBSTITUTE(A402,"'","")</f>
        <v>HOWARDS LUCK - Resurveyed</v>
      </c>
      <c r="AD402" s="52" t="str">
        <f>IFERROR(VLOOKUP(A402,MapGrantsTbl[], 5, FALSE),"")</f>
        <v>1723</v>
      </c>
      <c r="AE402" s="52" t="str">
        <f>IF(L402=AD402,"Y", IF(LEFT(AD402,1)&lt;&gt;"1","","N"))</f>
        <v>N</v>
      </c>
      <c r="AF402" s="52" t="str">
        <f>IFERROR(VLOOKUP(A402,MapGrantsTbl[], 3, FALSE),"")</f>
        <v>Surveyed 4/23/1723 by Thomas Larkin; Patented in Oct 1725 by Orlando Griffith for 801 acres repatented as Worthington's Plains; Resurvey of Howard's Luck adjoining Hammonds Land lying on and crossing the Patuxent River</v>
      </c>
      <c r="AG402" s="52" t="str">
        <f>IF(AA402=AF402,"Y", IF(LEN(LEFT(AF402,4))&lt;&gt;4,"","N"))</f>
        <v>Y</v>
      </c>
      <c r="AH402" s="52" t="s">
        <v>204</v>
      </c>
      <c r="AI402" s="52"/>
      <c r="AJ402" s="71"/>
      <c r="AK402" s="71"/>
      <c r="AL402" s="71"/>
      <c r="AM402" s="71">
        <f>IFERROR(VLOOKUP(A402,Platted[],2,FALSE),"")</f>
        <v>180</v>
      </c>
      <c r="AN402" s="52"/>
      <c r="AO402" s="52"/>
      <c r="AP402" s="52"/>
      <c r="AQ402" s="52" t="str">
        <f>IFERROR(VLOOKUP(A402,MapGrantsTbl[], 5, FALSE),"")</f>
        <v>1723</v>
      </c>
      <c r="AR402" s="52" t="str">
        <f>IF(L402=AQ402,"Y", IF(LEN(LEFT(AQ402,4))&lt;&gt;4,"","N"))</f>
        <v>N</v>
      </c>
      <c r="AS402" s="52" t="str">
        <f>IFERROR(VLOOKUP(A402,MapGrantsTbl[],3, FALSE),"")</f>
        <v>Surveyed 4/23/1723 by Thomas Larkin; Patented in Oct 1725 by Orlando Griffith for 801 acres repatented as Worthington's Plains; Resurvey of Howard's Luck adjoining Hammonds Land lying on and crossing the Patuxent River</v>
      </c>
      <c r="AT402" s="52" t="str">
        <f>IF(AA402=AS402,"Y", IF(LEN(LEFT(AS402,4))&lt;&gt;4,"","N"))</f>
        <v>Y</v>
      </c>
      <c r="AU402" s="52" t="str">
        <f>IFERROR(VLOOKUP(A402,MapGrantsTbl[],5, FALSE),"")</f>
        <v>1723</v>
      </c>
      <c r="AV402" s="52" t="str">
        <f>IF(L402=AU402,"Y", IF(LEN(LEFT(AU402,4))&lt;&gt;4,"","N"))</f>
        <v>N</v>
      </c>
    </row>
    <row r="403" spans="1:48" ht="72" x14ac:dyDescent="0.55000000000000004">
      <c r="A403" s="43" t="s">
        <v>8609</v>
      </c>
      <c r="B403" s="8" t="str">
        <f>IFERROR(VLOOKUP(A403,MapGrantsTbl[Short Name], 1, FALSE),IFERROR(VLOOKUP(A403,MapGrantsTbl[Other Map Grant Name],1,FALSE),""))</f>
        <v>HOWARDS PASSAGE</v>
      </c>
      <c r="C403" s="8" t="s">
        <v>5622</v>
      </c>
      <c r="D403" s="8" t="str">
        <f>IF(ISBLANK(C403),"",IFERROR(RIGHT(C403,LEN(C403)-FIND(",",C403)) &amp; " " &amp; LEFT(C403,1) &amp; LOWER(MID(C403,2, FIND(",",C403)-2)),""))</f>
        <v xml:space="preserve"> John Dorsey</v>
      </c>
      <c r="E403" s="85" t="s">
        <v>10043</v>
      </c>
      <c r="F403" s="85" t="str">
        <f>RIGHT(E403,4)</f>
        <v>1724</v>
      </c>
      <c r="G403" s="85" t="str">
        <f>IF(ISBLANK(E403),"",F403&amp;"-"&amp;RIGHT("00" &amp; SUBSTITUTE(LEFT(E403,2),"/",""),2))</f>
        <v>1724-02</v>
      </c>
      <c r="H403" s="8" t="s">
        <v>4102</v>
      </c>
      <c r="I403" s="8" t="str">
        <f>IFERROR(RIGHT(H403,LEN(H403)-FIND(",",H403)) &amp; " " &amp; LEFT(H403,1) &amp; LOWER(MID(H403,2, FIND(",",H403)-2)),"")</f>
        <v xml:space="preserve"> Joseph Howard</v>
      </c>
      <c r="J403" s="8" t="str">
        <f>H403</f>
        <v>HOWARD, Joseph</v>
      </c>
      <c r="K403" s="8" t="s">
        <v>5220</v>
      </c>
      <c r="L403" s="8" t="str">
        <f>RIGHT(K403,4)</f>
        <v>1727</v>
      </c>
      <c r="M403" s="146" t="str">
        <f>IF(ISBLANK(K403),"",L403&amp;"-"&amp;
IF(LEFT(K403,3)="Feb","02",
IF(LEFT(K403,3)="Mar","03",
IF(LEFT(K403,3)="Apr","04",
IF(LEFT(K403,3)="May","05",
IF(LEFT(K403,3)="Jun","06",
IF(LEFT(K403,3)="Jul","07",
IF(LEFT(K403,3)="Aug","08",
IF(LEFT(K403,3)="Sep","09",
IF(LEFT(K403,3)="Oct","10",
IF(LEFT(K403,3)="Nov","11",
IF(LEFT(K403,3)="Dec","12","01"))))))))))))</f>
        <v>1727-06</v>
      </c>
      <c r="N403" s="34" t="s">
        <v>5668</v>
      </c>
      <c r="O403" s="8" t="s">
        <v>3959</v>
      </c>
      <c r="P403" s="8" t="s">
        <v>136</v>
      </c>
      <c r="Q403" s="8">
        <v>500</v>
      </c>
      <c r="R403" s="8" t="s">
        <v>5866</v>
      </c>
      <c r="S403" s="34" t="s">
        <v>10518</v>
      </c>
      <c r="T403" s="34" t="str">
        <f>V403</f>
        <v>Howards Passage</v>
      </c>
      <c r="U403" s="34"/>
      <c r="V403" s="35" t="s">
        <v>5865</v>
      </c>
      <c r="W403" s="35" t="s">
        <v>10018</v>
      </c>
      <c r="X403" s="34"/>
      <c r="Y403" s="26" t="str">
        <f>IFERROR(LEFT(J403, FIND(",",J403)-1),"")</f>
        <v>HOWARD</v>
      </c>
      <c r="Z403" s="24" t="s">
        <v>3959</v>
      </c>
      <c r="AA403" s="24" t="str">
        <f>IF(ISBLANK(E403),"","Surveyed "&amp;E403)  &amp; IF(ISBLANK(C403),"", " by " &amp;TRIM(D403)) &amp; IF(ISBLANK(E403),"","; ") &amp; IF(ISBLANK(K403),"","Patented in " &amp; K403)  &amp; IF(ISBLANK(H403),"", " by " &amp; TRIM(I403)) &amp; IF(ISBLANK(Q403),"",IF(Q403=0,""," for " &amp; Q403 &amp; " acres")) &amp; IF(ISBLANK(S403),""," repatented as " &amp; S403) &amp; IF(ISBLANK(R403),"", "; " &amp; R403) &amp; IF(ISBLANK(X403),"", ".  " &amp; X403&amp;".")</f>
        <v>Surveyed 2/16/1724 by John Dorsey; Patented in Jun 1727 by Joseph Howard for 500 acres repatented as Howard's Fair And Amicable Settlement and Joseph's Gift; "lying in Baltimore County on the west side of a branch of Patuxent called Brown's River"</v>
      </c>
      <c r="AB403" s="52" t="str">
        <f>IF(IFERROR(FIND("-",A403),0)=0,SUBSTITUTE(A403,"'",""),SUBSTITUTE(LEFT(A403,FIND("-",A403)-2),"'",""))</f>
        <v>HOWARDS PASSAGE</v>
      </c>
      <c r="AC403" s="55" t="str">
        <f>SUBSTITUTE(A403,"'","")</f>
        <v>HOWARDS PASSAGE</v>
      </c>
      <c r="AD403" s="52" t="str">
        <f>IFERROR(VLOOKUP(A403,MapGrantsTbl[], 5, FALSE),"")</f>
        <v>1724</v>
      </c>
      <c r="AE403" s="52" t="str">
        <f>IF(L403=AD403,"Y", IF(LEFT(AD403,1)&lt;&gt;"1","","N"))</f>
        <v>N</v>
      </c>
      <c r="AF403" s="52" t="str">
        <f>IFERROR(VLOOKUP(A403,MapGrantsTbl[], 3, FALSE),"")</f>
        <v>Surveyed 2/16/1724 by John Dorsey; Patented in Jun 1727 by Joseph Howard for 500 acres repatented as Howard's Fair And Amicable Settlement and Joseph's Gift; "lying in Baltimore County on the west side of a branch of Patuxent called Brown's River"</v>
      </c>
      <c r="AG403" s="52" t="str">
        <f>IF(AA403=AF403,"Y", IF(LEN(LEFT(AF403,4))&lt;&gt;4,"","N"))</f>
        <v>Y</v>
      </c>
      <c r="AH403" s="52" t="s">
        <v>11993</v>
      </c>
      <c r="AI403" s="52"/>
      <c r="AJ403" s="71"/>
      <c r="AK403" s="71"/>
      <c r="AL403" s="71">
        <v>-4</v>
      </c>
      <c r="AM403" s="71">
        <f>IFERROR(VLOOKUP(A403,Platted[],2,FALSE),"")</f>
        <v>141</v>
      </c>
      <c r="AN403" s="52"/>
      <c r="AO403" s="52"/>
      <c r="AP403" s="52"/>
      <c r="AQ403" s="52" t="str">
        <f>IFERROR(VLOOKUP(A403,MapGrantsTbl[], 5, FALSE),"")</f>
        <v>1724</v>
      </c>
      <c r="AR403" s="52" t="str">
        <f>IF(L403=AQ403,"Y", IF(LEN(LEFT(AQ403,4))&lt;&gt;4,"","N"))</f>
        <v>N</v>
      </c>
      <c r="AS403" s="52" t="str">
        <f>IFERROR(VLOOKUP(A403,MapGrantsTbl[],3, FALSE),"")</f>
        <v>Surveyed 2/16/1724 by John Dorsey; Patented in Jun 1727 by Joseph Howard for 500 acres repatented as Howard's Fair And Amicable Settlement and Joseph's Gift; "lying in Baltimore County on the west side of a branch of Patuxent called Brown's River"</v>
      </c>
      <c r="AT403" s="52" t="str">
        <f>IF(AA403=AS403,"Y", IF(LEN(LEFT(AS403,4))&lt;&gt;4,"","N"))</f>
        <v>Y</v>
      </c>
      <c r="AU403" s="52" t="str">
        <f>IFERROR(VLOOKUP(A403,MapGrantsTbl[],5, FALSE),"")</f>
        <v>1724</v>
      </c>
      <c r="AV403" s="52" t="str">
        <f>IF(L403=AU403,"Y", IF(LEN(LEFT(AU403,4))&lt;&gt;4,"","N"))</f>
        <v>N</v>
      </c>
    </row>
    <row r="404" spans="1:48" ht="28.8" x14ac:dyDescent="0.55000000000000004">
      <c r="A404" s="43" t="s">
        <v>8610</v>
      </c>
      <c r="B404" s="42" t="str">
        <f>IFERROR(VLOOKUP(A404,MapGrantsTbl[Short Name], 1, FALSE),IFERROR(VLOOKUP(A404,MapGrantsTbl[Other Map Grant Name],1,FALSE),""))</f>
        <v/>
      </c>
      <c r="C404" s="43"/>
      <c r="D404" s="43" t="str">
        <f>IF(ISBLANK(C404),"",IFERROR(RIGHT(C404,LEN(C404)-FIND(",",C404)) &amp; " " &amp; LEFT(C404,1) &amp; LOWER(MID(C404,2, FIND(",",C404)-2)),""))</f>
        <v/>
      </c>
      <c r="E404" s="80"/>
      <c r="F404" s="80" t="str">
        <f>RIGHT(E404,4)</f>
        <v/>
      </c>
      <c r="G404" s="80" t="str">
        <f>IF(ISBLANK(E404),"",F404&amp;"-"&amp;RIGHT("00" &amp; SUBSTITUTE(LEFT(E404,2),"/",""),2))</f>
        <v/>
      </c>
      <c r="H404" s="43" t="s">
        <v>6653</v>
      </c>
      <c r="I404" s="43" t="str">
        <f>IFERROR(RIGHT(H404,LEN(H404)-FIND(",",H404)) &amp; " " &amp; LEFT(H404,1) &amp; LOWER(MID(H404,2, FIND(",",H404)-2)),"")</f>
        <v xml:space="preserve"> Benjamin Howard</v>
      </c>
      <c r="J404" s="42" t="str">
        <f>H404</f>
        <v>HOWARD, Benjamin</v>
      </c>
      <c r="K404" s="43" t="s">
        <v>5181</v>
      </c>
      <c r="L404" s="42" t="str">
        <f>RIGHT(K404,4)</f>
        <v>1728</v>
      </c>
      <c r="M404" s="143" t="str">
        <f>IF(ISBLANK(K404),"",L404&amp;"-"&amp;
IF(LEFT(K404,3)="Feb","02",
IF(LEFT(K404,3)="Mar","03",
IF(LEFT(K404,3)="Apr","04",
IF(LEFT(K404,3)="May","05",
IF(LEFT(K404,3)="Jun","06",
IF(LEFT(K404,3)="Jul","07",
IF(LEFT(K404,3)="Aug","08",
IF(LEFT(K404,3)="Sep","09",
IF(LEFT(K404,3)="Oct","10",
IF(LEFT(K404,3)="Nov","11",
IF(LEFT(K404,3)="Dec","12","01"))))))))))))</f>
        <v>1728-03</v>
      </c>
      <c r="N404" s="34" t="s">
        <v>3961</v>
      </c>
      <c r="O404" s="43" t="s">
        <v>3961</v>
      </c>
      <c r="P404" s="43" t="s">
        <v>136</v>
      </c>
      <c r="Q404" s="43">
        <v>240</v>
      </c>
      <c r="R404" s="43"/>
      <c r="S404" s="44"/>
      <c r="T404" s="33" t="s">
        <v>9662</v>
      </c>
      <c r="U404" s="44"/>
      <c r="V404" s="35" t="s">
        <v>9389</v>
      </c>
      <c r="W404" s="35" t="s">
        <v>9661</v>
      </c>
      <c r="X404" s="34"/>
      <c r="Y404" s="45" t="str">
        <f>IFERROR(LEFT(J404, FIND(",",J404)-1),"")</f>
        <v>HOWARD</v>
      </c>
      <c r="Z404" s="45"/>
      <c r="AA404" s="45" t="str">
        <f>IF(ISBLANK(E404),"","Surveyed "&amp;E404)  &amp; IF(ISBLANK(C404),"", " by " &amp;TRIM(D404)) &amp; IF(ISBLANK(E404),"","; ") &amp; IF(ISBLANK(K404),"","Patented in " &amp; K404)  &amp; IF(ISBLANK(H404),"", " by " &amp; TRIM(I404)) &amp; IF(ISBLANK(Q404),"",IF(Q404=0,""," for " &amp; Q404 &amp; " acres")) &amp; IF(ISBLANK(S404),""," repatented as " &amp; S404) &amp; IF(ISBLANK(R404),"", "; " &amp; R404) &amp; IF(ISBLANK(X404),"", ".  " &amp; X404&amp;".")</f>
        <v>Patented in Mar 1728 by Benjamin Howard for 240 acres</v>
      </c>
      <c r="AB404" s="45" t="str">
        <f>IF(IFERROR(FIND("-",A404),0)=0,SUBSTITUTE(A404,"'",""),SUBSTITUTE(LEFT(A404,FIND("-",A404)-2),"'",""))</f>
        <v>HOWARDS RANGE</v>
      </c>
      <c r="AC404" s="55" t="str">
        <f>SUBSTITUTE(A404,"'","")</f>
        <v>HOWARDS RANGE</v>
      </c>
      <c r="AD404" s="33" t="str">
        <f>IFERROR(VLOOKUP(A404,MapGrantsTbl[], 5, FALSE),"")</f>
        <v/>
      </c>
      <c r="AE404" s="52" t="str">
        <f>IF(L404=AD404,"Y", IF(LEFT(AD404,1)&lt;&gt;"1","","N"))</f>
        <v/>
      </c>
      <c r="AF404" s="33" t="str">
        <f>IFERROR(VLOOKUP(A404,MapGrantsTbl[], 3, FALSE),"")</f>
        <v/>
      </c>
      <c r="AG404" s="52" t="str">
        <f>IF(AA404=AF404,"Y", IF(LEN(LEFT(AF404,4))&lt;&gt;4,"","N"))</f>
        <v/>
      </c>
      <c r="AH404" s="52"/>
      <c r="AI404" s="52"/>
      <c r="AJ404" s="71"/>
      <c r="AK404" s="71"/>
      <c r="AL404" s="71"/>
      <c r="AM404" s="71" t="str">
        <f>IFERROR(VLOOKUP(A404,Platted[],2,FALSE),"")</f>
        <v/>
      </c>
      <c r="AN404" s="52"/>
      <c r="AO404" s="52"/>
      <c r="AP404" s="52"/>
      <c r="AQ404" s="52" t="str">
        <f>IFERROR(VLOOKUP(A404,MapGrantsTbl[], 5, FALSE),"")</f>
        <v/>
      </c>
      <c r="AR404" s="52" t="str">
        <f>IF(L404=AQ404,"Y", IF(LEN(LEFT(AQ404,4))&lt;&gt;4,"","N"))</f>
        <v/>
      </c>
      <c r="AS404" s="52" t="str">
        <f>IFERROR(VLOOKUP(A404,MapGrantsTbl[],3, FALSE),"")</f>
        <v/>
      </c>
      <c r="AT404" s="52" t="str">
        <f>IF(AA404=AS404,"Y", IF(LEN(LEFT(AS404,4))&lt;&gt;4,"","N"))</f>
        <v/>
      </c>
      <c r="AU404" s="52" t="str">
        <f>IFERROR(VLOOKUP(A404,MapGrantsTbl[],5, FALSE),"")</f>
        <v/>
      </c>
      <c r="AV404" s="52" t="str">
        <f>IF(L404=AU404,"Y", IF(LEN(LEFT(AU404,4))&lt;&gt;4,"","N"))</f>
        <v/>
      </c>
    </row>
    <row r="405" spans="1:48" ht="57.6" x14ac:dyDescent="0.55000000000000004">
      <c r="A405" s="43" t="s">
        <v>9348</v>
      </c>
      <c r="B405" s="42" t="str">
        <f>IFERROR(VLOOKUP(A405,MapGrantsTbl[Short Name], 1, FALSE),IFERROR(VLOOKUP(A405,MapGrantsTbl[Other Map Grant Name],1,FALSE),""))</f>
        <v/>
      </c>
      <c r="C405" s="43" t="s">
        <v>4105</v>
      </c>
      <c r="D405" s="43" t="str">
        <f>IF(ISBLANK(C405),"",IFERROR(RIGHT(C405,LEN(C405)-FIND(",",C405)) &amp; " " &amp; LEFT(C405,1) &amp; LOWER(MID(C405,2, FIND(",",C405)-2)),""))</f>
        <v xml:space="preserve"> Henry Ridgely</v>
      </c>
      <c r="E405" s="80"/>
      <c r="F405" s="80" t="str">
        <f>RIGHT(E405,4)</f>
        <v/>
      </c>
      <c r="G405" s="80" t="str">
        <f>IF(ISBLANK(E405),"",F405&amp;"-"&amp;RIGHT("00" &amp; SUBSTITUTE(LEFT(E405,2),"/",""),2))</f>
        <v/>
      </c>
      <c r="H405" s="43" t="s">
        <v>6651</v>
      </c>
      <c r="I405" s="43" t="str">
        <f>IFERROR(RIGHT(H405,LEN(H405)-FIND(",",H405)) &amp; " " &amp; LEFT(H405,1) &amp; LOWER(MID(H405,2, FIND(",",H405)-2)),"")</f>
        <v xml:space="preserve"> Caleb Benjamin Howard</v>
      </c>
      <c r="J405" s="42" t="str">
        <f>H405</f>
        <v>HOWARD, Caleb Benjamin</v>
      </c>
      <c r="K405" s="43" t="s">
        <v>6650</v>
      </c>
      <c r="L405" s="42" t="str">
        <f>RIGHT(K405,4)</f>
        <v>1734</v>
      </c>
      <c r="M405" s="143" t="str">
        <f>IF(ISBLANK(K405),"",L405&amp;"-"&amp;
IF(LEFT(K405,3)="Feb","02",
IF(LEFT(K405,3)="Mar","03",
IF(LEFT(K405,3)="Apr","04",
IF(LEFT(K405,3)="May","05",
IF(LEFT(K405,3)="Jun","06",
IF(LEFT(K405,3)="Jul","07",
IF(LEFT(K405,3)="Aug","08",
IF(LEFT(K405,3)="Sep","09",
IF(LEFT(K405,3)="Oct","10",
IF(LEFT(K405,3)="Nov","11",
IF(LEFT(K405,3)="Dec","12","01"))))))))))))</f>
        <v>1734-08</v>
      </c>
      <c r="N405" s="44" t="s">
        <v>3961</v>
      </c>
      <c r="O405" s="43" t="s">
        <v>3961</v>
      </c>
      <c r="P405" s="43" t="s">
        <v>3970</v>
      </c>
      <c r="Q405" s="43">
        <v>332</v>
      </c>
      <c r="R405" s="43" t="s">
        <v>6652</v>
      </c>
      <c r="S405" s="44"/>
      <c r="T405" s="45" t="str">
        <f>V405</f>
        <v>Howards Range - Resurveyed</v>
      </c>
      <c r="U405" s="44"/>
      <c r="V405" s="35" t="s">
        <v>9389</v>
      </c>
      <c r="W405" s="35" t="s">
        <v>9661</v>
      </c>
      <c r="X405" s="34"/>
      <c r="Y405" s="45" t="str">
        <f>IFERROR(LEFT(J405, FIND(",",J405)-1),"")</f>
        <v>HOWARD</v>
      </c>
      <c r="Z405" s="45"/>
      <c r="AA405" s="45" t="str">
        <f>IF(ISBLANK(E405),"","Surveyed "&amp;E405)  &amp; IF(ISBLANK(C405),"", " by " &amp;TRIM(D405)) &amp; IF(ISBLANK(E405),"","; ") &amp; IF(ISBLANK(K405),"","Patented in " &amp; K405)  &amp; IF(ISBLANK(H405),"", " by " &amp; TRIM(I405)) &amp; IF(ISBLANK(Q405),"",IF(Q405=0,""," for " &amp; Q405 &amp; " acres")) &amp; IF(ISBLANK(S405),""," repatented as " &amp; S405) &amp; IF(ISBLANK(R405),"", "; " &amp; R405) &amp; IF(ISBLANK(X405),"", ".  " &amp; X405&amp;".")</f>
        <v xml:space="preserve"> by Henry RidgelyPatented in Aug 1734 by Caleb Benjamin Howard for 332 acres; Resurvey of Howard's Range with vacancies and correction "on the south side of Patapsco River"</v>
      </c>
      <c r="AB405" s="45" t="str">
        <f>IF(IFERROR(FIND("-",A405),0)=0,SUBSTITUTE(A405,"'",""),SUBSTITUTE(LEFT(A405,FIND("-",A405)-2),"'",""))</f>
        <v>HOWARDS RANGE</v>
      </c>
      <c r="AC405" s="55" t="str">
        <f>SUBSTITUTE(A405,"'","")</f>
        <v>HOWARDS RANGE - Resurveyed</v>
      </c>
      <c r="AD405" s="52" t="str">
        <f>IFERROR(VLOOKUP(A405,MapGrantsTbl[], 5, FALSE),"")</f>
        <v/>
      </c>
      <c r="AE405" s="52" t="str">
        <f>IF(L405=AD405,"Y", IF(LEFT(AD405,1)&lt;&gt;"1","","N"))</f>
        <v/>
      </c>
      <c r="AF405" s="52" t="str">
        <f>IFERROR(VLOOKUP(A405,MapGrantsTbl[], 3, FALSE),"")</f>
        <v/>
      </c>
      <c r="AG405" s="52" t="str">
        <f>IF(AA405=AF405,"Y", IF(LEN(LEFT(AF405,4))&lt;&gt;4,"","N"))</f>
        <v/>
      </c>
      <c r="AH405" s="52"/>
      <c r="AI405" s="52"/>
      <c r="AJ405" s="71"/>
      <c r="AK405" s="71"/>
      <c r="AL405" s="71"/>
      <c r="AM405" s="71" t="str">
        <f>IFERROR(VLOOKUP(A405,Platted[],2,FALSE),"")</f>
        <v/>
      </c>
      <c r="AN405" s="52"/>
      <c r="AO405" s="52"/>
      <c r="AP405" s="52"/>
      <c r="AQ405" s="52" t="str">
        <f>IFERROR(VLOOKUP(A405,MapGrantsTbl[], 5, FALSE),"")</f>
        <v/>
      </c>
      <c r="AR405" s="52" t="str">
        <f>IF(L405=AQ405,"Y", IF(LEN(LEFT(AQ405,4))&lt;&gt;4,"","N"))</f>
        <v/>
      </c>
      <c r="AS405" s="52" t="str">
        <f>IFERROR(VLOOKUP(A405,MapGrantsTbl[],3, FALSE),"")</f>
        <v/>
      </c>
      <c r="AT405" s="52" t="str">
        <f>IF(AA405=AS405,"Y", IF(LEN(LEFT(AS405,4))&lt;&gt;4,"","N"))</f>
        <v/>
      </c>
      <c r="AU405" s="52" t="str">
        <f>IFERROR(VLOOKUP(A405,MapGrantsTbl[],5, FALSE),"")</f>
        <v/>
      </c>
      <c r="AV405" s="52" t="str">
        <f>IF(L405=AU405,"Y", IF(LEN(LEFT(AU405,4))&lt;&gt;4,"","N"))</f>
        <v/>
      </c>
    </row>
    <row r="406" spans="1:48" ht="115.2" x14ac:dyDescent="0.55000000000000004">
      <c r="A406" s="43" t="s">
        <v>8611</v>
      </c>
      <c r="B406" s="42" t="str">
        <f>IFERROR(VLOOKUP(A406,MapGrantsTbl[Short Name], 1, FALSE),IFERROR(VLOOKUP(A406,MapGrantsTbl[Other Map Grant Name],1,FALSE),""))</f>
        <v>HOWARDS RESOLUTION - CORNELIUS</v>
      </c>
      <c r="C406" s="43" t="s">
        <v>6273</v>
      </c>
      <c r="D406" s="43" t="str">
        <f>IF(ISBLANK(C406),"",IFERROR(RIGHT(C406,LEN(C406)-FIND(",",C406)) &amp; " " &amp; LEFT(C406,1) &amp; LOWER(MID(C406,2, FIND(",",C406)-2)),""))</f>
        <v xml:space="preserve"> Nicholas Ruxton Gay</v>
      </c>
      <c r="E406" s="85" t="s">
        <v>10830</v>
      </c>
      <c r="F406" s="80" t="str">
        <f>RIGHT(E406,4)</f>
        <v>1754</v>
      </c>
      <c r="G406" s="80" t="str">
        <f>IF(ISBLANK(E406),"",F406&amp;"-"&amp;RIGHT("00" &amp; SUBSTITUTE(LEFT(E406,2),"/",""),2))</f>
        <v>1754-03</v>
      </c>
      <c r="H406" s="43" t="s">
        <v>4991</v>
      </c>
      <c r="I406" s="43" t="str">
        <f>IFERROR(RIGHT(H406,LEN(H406)-FIND(",",H406)) &amp; " " &amp; LEFT(H406,1) &amp; LOWER(MID(H406,2, FIND(",",H406)-2)),"")</f>
        <v xml:space="preserve"> Cornelius Howard</v>
      </c>
      <c r="J406" s="42" t="str">
        <f>H406</f>
        <v>HOWARD, Cornelius</v>
      </c>
      <c r="K406" s="43" t="s">
        <v>5256</v>
      </c>
      <c r="L406" s="42" t="str">
        <f>RIGHT(K406,4)</f>
        <v>1756</v>
      </c>
      <c r="M406" s="143" t="str">
        <f>IF(ISBLANK(K406),"",L406&amp;"-"&amp;
IF(LEFT(K406,3)="Feb","02",
IF(LEFT(K406,3)="Mar","03",
IF(LEFT(K406,3)="Apr","04",
IF(LEFT(K406,3)="May","05",
IF(LEFT(K406,3)="Jun","06",
IF(LEFT(K406,3)="Jul","07",
IF(LEFT(K406,3)="Aug","08",
IF(LEFT(K406,3)="Sep","09",
IF(LEFT(K406,3)="Oct","10",
IF(LEFT(K406,3)="Nov","11",
IF(LEFT(K406,3)="Dec","12","01"))))))))))))</f>
        <v>1756-01</v>
      </c>
      <c r="N406" s="44" t="s">
        <v>5668</v>
      </c>
      <c r="O406" s="43" t="s">
        <v>3959</v>
      </c>
      <c r="P406" s="43" t="s">
        <v>3970</v>
      </c>
      <c r="Q406" s="43">
        <v>465</v>
      </c>
      <c r="R406" s="8" t="s">
        <v>10831</v>
      </c>
      <c r="S406" s="44" t="s">
        <v>7086</v>
      </c>
      <c r="T406" s="45" t="s">
        <v>8856</v>
      </c>
      <c r="U406" s="44"/>
      <c r="V406" s="35" t="s">
        <v>6898</v>
      </c>
      <c r="W406" s="35" t="s">
        <v>10827</v>
      </c>
      <c r="X406" s="34"/>
      <c r="Y406" s="45" t="str">
        <f>IFERROR(LEFT(J406, FIND(",",J406)-1),"")</f>
        <v>HOWARD</v>
      </c>
      <c r="Z406" s="45"/>
      <c r="AA406" s="45" t="str">
        <f>IF(ISBLANK(E406),"","Surveyed "&amp;E406)  &amp; IF(ISBLANK(C406),"", " by " &amp;TRIM(D406)) &amp; IF(ISBLANK(E406),"","; ") &amp; IF(ISBLANK(K406),"","Patented in " &amp; K406)  &amp; IF(ISBLANK(H406),"", " by " &amp; TRIM(I406)) &amp; IF(ISBLANK(Q406),"",IF(Q406=0,""," for " &amp; Q406 &amp; " acres")) &amp; IF(ISBLANK(S406),""," repatented as " &amp; S406) &amp; IF(ISBLANK(R406),"", "; " &amp; R406) &amp; IF(ISBLANK(X406),"", ".  " &amp; X406&amp;".")</f>
        <v>Surveyed 3/25/1754 by Nicholas Ruxton Gay; Patented in Jan 1756 by Cornelius Howard for 465 acres repatented as Wilks And Liberty; Resurvey of part of Malone's Resolution lying partly in Baltimore County and partly in Anne Arundel, starting "near a small run descending into the western fork of Patapsco falls", the plat matches what is shown on the Warfield's Forest plat as extending south of the Patapsco and adjoining Warfield's Forest to the west.</v>
      </c>
      <c r="AB406" s="45" t="str">
        <f>IF(IFERROR(FIND("-",A406),0)=0,SUBSTITUTE(A406,"'",""),SUBSTITUTE(LEFT(A406,FIND("-",A406)-2),"'",""))</f>
        <v>HOWARDS RESOLUTION</v>
      </c>
      <c r="AC406" s="55" t="str">
        <f>SUBSTITUTE(A406,"'","")</f>
        <v>HOWARDS RESOLUTION - Cornelius</v>
      </c>
      <c r="AD406" s="52" t="str">
        <f>IFERROR(VLOOKUP(A406,MapGrantsTbl[], 5, FALSE),"")</f>
        <v>1754</v>
      </c>
      <c r="AE406" s="52" t="str">
        <f>IF(L406=AD406,"Y", IF(LEFT(AD406,1)&lt;&gt;"1","","N"))</f>
        <v>N</v>
      </c>
      <c r="AF406" s="52" t="str">
        <f>IFERROR(VLOOKUP(A406,MapGrantsTbl[], 3, FALSE),"")</f>
        <v>Surveyed 3/25/1754 by Nicholas Ruxton Gay; Patented in Jan 1756 by Cornelius Howard for 465 acres repatented as Wilks And Liberty; Resurvey of part of Malone's Resolution lying partly in Baltimore County and partly in Anne Arundel, starting "near a small run descending into the western fork of Patapsco falls", the plat matches what is shown on the Warfield's Forest plat as extending south of the Patapsco and adjoining Warfield's Forest to the west.</v>
      </c>
      <c r="AG406" s="52" t="str">
        <f>IF(AA406=AF406,"Y", IF(LEN(LEFT(AF406,4))&lt;&gt;4,"","N"))</f>
        <v>Y</v>
      </c>
      <c r="AH406" s="52" t="s">
        <v>51</v>
      </c>
      <c r="AI406" s="52"/>
      <c r="AJ406" s="71"/>
      <c r="AK406" s="71"/>
      <c r="AL406" s="71"/>
      <c r="AM406" s="71">
        <f>IFERROR(VLOOKUP(A406,Platted[],2,FALSE),"")</f>
        <v>159</v>
      </c>
      <c r="AN406" s="52"/>
      <c r="AO406" s="52"/>
      <c r="AP406" s="52"/>
      <c r="AQ406" s="52" t="str">
        <f>IFERROR(VLOOKUP(A406,MapGrantsTbl[], 5, FALSE),"")</f>
        <v>1754</v>
      </c>
      <c r="AR406" s="52" t="str">
        <f>IF(L406=AQ406,"Y", IF(LEN(LEFT(AQ406,4))&lt;&gt;4,"","N"))</f>
        <v>N</v>
      </c>
      <c r="AS406" s="52" t="str">
        <f>IFERROR(VLOOKUP(A406,MapGrantsTbl[],3, FALSE),"")</f>
        <v>Surveyed 3/25/1754 by Nicholas Ruxton Gay; Patented in Jan 1756 by Cornelius Howard for 465 acres repatented as Wilks And Liberty; Resurvey of part of Malone's Resolution lying partly in Baltimore County and partly in Anne Arundel, starting "near a small run descending into the western fork of Patapsco falls", the plat matches what is shown on the Warfield's Forest plat as extending south of the Patapsco and adjoining Warfield's Forest to the west.</v>
      </c>
      <c r="AT406" s="52" t="str">
        <f>IF(AA406=AS406,"Y", IF(LEN(LEFT(AS406,4))&lt;&gt;4,"","N"))</f>
        <v>Y</v>
      </c>
      <c r="AU406" s="52" t="str">
        <f>IFERROR(VLOOKUP(A406,MapGrantsTbl[],5, FALSE),"")</f>
        <v>1754</v>
      </c>
      <c r="AV406" s="52" t="str">
        <f>IF(L406=AU406,"Y", IF(LEN(LEFT(AU406,4))&lt;&gt;4,"","N"))</f>
        <v>N</v>
      </c>
    </row>
    <row r="407" spans="1:48" ht="129.6" x14ac:dyDescent="0.55000000000000004">
      <c r="A407" s="43" t="s">
        <v>8612</v>
      </c>
      <c r="B407" s="8" t="str">
        <f>IFERROR(VLOOKUP(A407,MapGrantsTbl[Short Name], 1, FALSE),IFERROR(VLOOKUP(A407,MapGrantsTbl[Other Map Grant Name],1,FALSE),""))</f>
        <v>HOWARDS RESOLUTION - HENRY</v>
      </c>
      <c r="C407" s="8" t="s">
        <v>4919</v>
      </c>
      <c r="D407" s="8" t="str">
        <f>IF(ISBLANK(C407),"",IFERROR(RIGHT(C407,LEN(C407)-FIND(",",C407)) &amp; " " &amp; LEFT(C407,1) &amp; LOWER(MID(C407,2, FIND(",",C407)-2)),""))</f>
        <v xml:space="preserve"> Richard Shipley</v>
      </c>
      <c r="E407" s="85" t="s">
        <v>10625</v>
      </c>
      <c r="F407" s="85" t="str">
        <f>RIGHT(E407,4)</f>
        <v>1751</v>
      </c>
      <c r="G407" s="85" t="str">
        <f>IF(ISBLANK(E407),"",F407&amp;"-"&amp;RIGHT("00" &amp; SUBSTITUTE(LEFT(E407,2),"/",""),2))</f>
        <v>1751-07</v>
      </c>
      <c r="H407" s="8" t="s">
        <v>3601</v>
      </c>
      <c r="I407" s="8" t="str">
        <f>IFERROR(RIGHT(H407,LEN(H407)-FIND(",",H407)) &amp; " " &amp; LEFT(H407,1) &amp; LOWER(MID(H407,2, FIND(",",H407)-2)),"")</f>
        <v xml:space="preserve"> Henry  Howard</v>
      </c>
      <c r="J407" s="8" t="str">
        <f>H407</f>
        <v xml:space="preserve">HOWARD, Henry </v>
      </c>
      <c r="K407" s="8" t="s">
        <v>3780</v>
      </c>
      <c r="L407" s="8" t="str">
        <f>RIGHT(K407,4)</f>
        <v>1753</v>
      </c>
      <c r="M407" s="146" t="str">
        <f>IF(ISBLANK(K407),"",L407&amp;"-"&amp;
IF(LEFT(K407,3)="Feb","02",
IF(LEFT(K407,3)="Mar","03",
IF(LEFT(K407,3)="Apr","04",
IF(LEFT(K407,3)="May","05",
IF(LEFT(K407,3)="Jun","06",
IF(LEFT(K407,3)="Jul","07",
IF(LEFT(K407,3)="Aug","08",
IF(LEFT(K407,3)="Sep","09",
IF(LEFT(K407,3)="Oct","10",
IF(LEFT(K407,3)="Nov","11",
IF(LEFT(K407,3)="Dec","12","01"))))))))))))</f>
        <v>1753-01</v>
      </c>
      <c r="N407" s="34" t="s">
        <v>3961</v>
      </c>
      <c r="O407" s="8" t="s">
        <v>3959</v>
      </c>
      <c r="P407" s="8" t="s">
        <v>3970</v>
      </c>
      <c r="Q407" s="8">
        <v>1184</v>
      </c>
      <c r="R407" s="8" t="s">
        <v>10805</v>
      </c>
      <c r="S407" s="34" t="s">
        <v>9180</v>
      </c>
      <c r="T407" s="34" t="s">
        <v>6326</v>
      </c>
      <c r="U407" s="34"/>
      <c r="V407" s="35" t="s">
        <v>8961</v>
      </c>
      <c r="W407" s="35" t="s">
        <v>10624</v>
      </c>
      <c r="X407" s="34"/>
      <c r="Y407" s="18" t="str">
        <f>IFERROR(LEFT(J407, FIND(",",J407)-1),"")</f>
        <v>HOWARD</v>
      </c>
      <c r="Z407" s="24" t="s">
        <v>3959</v>
      </c>
      <c r="AA407" s="24" t="str">
        <f>IF(ISBLANK(E407),"","Surveyed "&amp;E407)  &amp; IF(ISBLANK(C407),"", " by " &amp;TRIM(D407)) &amp; IF(ISBLANK(E407),"","; ") &amp; IF(ISBLANK(K407),"","Patented in " &amp; K407)  &amp; IF(ISBLANK(H407),"", " by " &amp; TRIM(I407)) &amp; IF(ISBLANK(Q407),"",IF(Q407=0,""," for " &amp; Q407 &amp; " acres")) &amp; IF(ISBLANK(S407),""," repatented as " &amp; S407) &amp; IF(ISBLANK(R407),"", "; " &amp; R407) &amp; IF(ISBLANK(X407),"", ".  " &amp; X407&amp;".")</f>
        <v>Surveyed 7/29/1751 by Richard Shipley; Patented in Jan 1753 by Henry Howard for 1184 acres repatented as Hay Field; Resurvey of Turkey Point and Equitable "on the drafts of that Branch of Patuxent called the Middle River", adjoining Brown's Chance And Captain Dorseys Friendship, Altogether, The Second Discovery, Dorsey's Grove, Poplar Spring Garden, Invasion, Woodford, Walkers Laying, Charities Purchase And James Lott, Doohoregan, Bishop's Range, Bishop's Outlet</v>
      </c>
      <c r="AB407" s="52" t="str">
        <f>IF(IFERROR(FIND("-",A407),0)=0,SUBSTITUTE(A407,"'",""),SUBSTITUTE(LEFT(A407,FIND("-",A407)-2),"'",""))</f>
        <v>HOWARDS RESOLUTION</v>
      </c>
      <c r="AC407" s="55" t="str">
        <f>SUBSTITUTE(A407,"'","")</f>
        <v>HOWARDS RESOLUTION - Henry</v>
      </c>
      <c r="AD407" s="52" t="str">
        <f>IFERROR(VLOOKUP(A407,MapGrantsTbl[], 5, FALSE),"")</f>
        <v>1751</v>
      </c>
      <c r="AE407" s="52" t="str">
        <f>IF(L407=AD407,"Y", IF(LEFT(AD407,1)&lt;&gt;"1","","N"))</f>
        <v>N</v>
      </c>
      <c r="AF407" s="52" t="str">
        <f>IFERROR(VLOOKUP(A407,MapGrantsTbl[], 3, FALSE),"")</f>
        <v>Surveyed 7/29/1751 by Richard Shipley; Patented in Jan 1753 by Henry Howard for 1184 acres repatented as Hay Field; Resurvey of Turkey Point and Equitable "on the drafts of that Branch of Patuxent called the Middle River", adjoining Brown's Chance And Captain Dorseys Friendship, Altogether, The Second Discovery, Dorsey's Grove, Poplar Spring Garden, Invasion, Woodford, Walkers Laying, Charities Purchase And James Lott, Doohoregan, Bishop's Range, Bishop's Outlet</v>
      </c>
      <c r="AG407" s="52" t="str">
        <f>IF(AA407=AF407,"Y", IF(LEN(LEFT(AF407,4))&lt;&gt;4,"","N"))</f>
        <v>Y</v>
      </c>
      <c r="AH407" s="52" t="s">
        <v>234</v>
      </c>
      <c r="AI407" s="52"/>
      <c r="AJ407" s="71"/>
      <c r="AK407" s="71"/>
      <c r="AL407" s="71"/>
      <c r="AM407" s="71">
        <f>IFERROR(VLOOKUP(A407,Platted[],2,FALSE),"")</f>
        <v>37</v>
      </c>
      <c r="AN407" s="52"/>
      <c r="AO407" s="52"/>
      <c r="AP407" s="52"/>
      <c r="AQ407" s="52" t="str">
        <f>IFERROR(VLOOKUP(A407,MapGrantsTbl[], 5, FALSE),"")</f>
        <v>1751</v>
      </c>
      <c r="AR407" s="52" t="str">
        <f>IF(L407=AQ407,"Y", IF(LEN(LEFT(AQ407,4))&lt;&gt;4,"","N"))</f>
        <v>N</v>
      </c>
      <c r="AS407" s="52" t="str">
        <f>IFERROR(VLOOKUP(A407,MapGrantsTbl[],3, FALSE),"")</f>
        <v>Surveyed 7/29/1751 by Richard Shipley; Patented in Jan 1753 by Henry Howard for 1184 acres repatented as Hay Field; Resurvey of Turkey Point and Equitable "on the drafts of that Branch of Patuxent called the Middle River", adjoining Brown's Chance And Captain Dorseys Friendship, Altogether, The Second Discovery, Dorsey's Grove, Poplar Spring Garden, Invasion, Woodford, Walkers Laying, Charities Purchase And James Lott, Doohoregan, Bishop's Range, Bishop's Outlet</v>
      </c>
      <c r="AT407" s="52" t="str">
        <f>IF(AA407=AS407,"Y", IF(LEN(LEFT(AS407,4))&lt;&gt;4,"","N"))</f>
        <v>Y</v>
      </c>
      <c r="AU407" s="52" t="str">
        <f>IFERROR(VLOOKUP(A407,MapGrantsTbl[],5, FALSE),"")</f>
        <v>1751</v>
      </c>
      <c r="AV407" s="52" t="str">
        <f>IF(L407=AU407,"Y", IF(LEN(LEFT(AU407,4))&lt;&gt;4,"","N"))</f>
        <v>N</v>
      </c>
    </row>
    <row r="408" spans="1:48" ht="100.8" x14ac:dyDescent="0.55000000000000004">
      <c r="A408" s="43" t="s">
        <v>3878</v>
      </c>
      <c r="B408" s="8" t="str">
        <f>IFERROR(VLOOKUP(A408,MapGrantsTbl[Short Name], 1, FALSE),IFERROR(VLOOKUP(A408,MapGrantsTbl[Other Map Grant Name],1,FALSE),""))</f>
        <v>HUNTING GROUND</v>
      </c>
      <c r="C408" s="8" t="s">
        <v>5622</v>
      </c>
      <c r="D408" s="8" t="str">
        <f>IF(ISBLANK(C408),"",IFERROR(RIGHT(C408,LEN(C408)-FIND(",",C408)) &amp; " " &amp; LEFT(C408,1) &amp; LOWER(MID(C408,2, FIND(",",C408)-2)),""))</f>
        <v xml:space="preserve"> John Dorsey</v>
      </c>
      <c r="E408" s="85" t="s">
        <v>11854</v>
      </c>
      <c r="F408" s="85" t="str">
        <f>RIGHT(E408,4)</f>
        <v>1719</v>
      </c>
      <c r="G408" s="85" t="str">
        <f>IF(ISBLANK(E408),"",F408&amp;"-"&amp;RIGHT("00" &amp; SUBSTITUTE(LEFT(E408,2),"/",""),2))</f>
        <v>1719-03</v>
      </c>
      <c r="H408" s="8" t="s">
        <v>3632</v>
      </c>
      <c r="I408" s="8" t="str">
        <f>IFERROR(RIGHT(H408,LEN(H408)-FIND(",",H408)) &amp; " " &amp; LEFT(H408,1) &amp; LOWER(MID(H408,2, FIND(",",H408)-2)),"")</f>
        <v xml:space="preserve"> Nicholas  Ridgely</v>
      </c>
      <c r="J408" s="8" t="str">
        <f>H408</f>
        <v xml:space="preserve">RIDGELY, Nicholas </v>
      </c>
      <c r="K408" s="8" t="s">
        <v>5208</v>
      </c>
      <c r="L408" s="8" t="str">
        <f>RIGHT(K408,4)</f>
        <v>1726</v>
      </c>
      <c r="M408" s="146" t="str">
        <f>IF(ISBLANK(K408),"",L408&amp;"-"&amp;
IF(LEFT(K408,3)="Feb","02",
IF(LEFT(K408,3)="Mar","03",
IF(LEFT(K408,3)="Apr","04",
IF(LEFT(K408,3)="May","05",
IF(LEFT(K408,3)="Jun","06",
IF(LEFT(K408,3)="Jul","07",
IF(LEFT(K408,3)="Aug","08",
IF(LEFT(K408,3)="Sep","09",
IF(LEFT(K408,3)="Oct","10",
IF(LEFT(K408,3)="Nov","11",
IF(LEFT(K408,3)="Dec","12","01"))))))))))))</f>
        <v>1726-09</v>
      </c>
      <c r="N408" s="34" t="s">
        <v>5668</v>
      </c>
      <c r="O408" s="8" t="s">
        <v>3959</v>
      </c>
      <c r="P408" s="8" t="s">
        <v>136</v>
      </c>
      <c r="Q408" s="8">
        <v>380</v>
      </c>
      <c r="R408" s="8" t="s">
        <v>6455</v>
      </c>
      <c r="S408" s="34" t="s">
        <v>10478</v>
      </c>
      <c r="T408" s="34" t="str">
        <f>V408</f>
        <v>Hunting Ground</v>
      </c>
      <c r="U408" s="34"/>
      <c r="V408" s="16" t="s">
        <v>4215</v>
      </c>
      <c r="W408" s="35" t="s">
        <v>11853</v>
      </c>
      <c r="X408" s="34"/>
      <c r="Y408" s="18" t="str">
        <f>IFERROR(LEFT(J408, FIND(",",J408)-1),"")</f>
        <v>RIDGELY</v>
      </c>
      <c r="Z408" s="24" t="s">
        <v>4516</v>
      </c>
      <c r="AA408" s="24" t="str">
        <f>IF(ISBLANK(E408),"","Surveyed "&amp;E408)  &amp; IF(ISBLANK(C408),"", " by " &amp;TRIM(D408)) &amp; IF(ISBLANK(E408),"","; ") &amp; IF(ISBLANK(K408),"","Patented in " &amp; K408)  &amp; IF(ISBLANK(H408),"", " by " &amp; TRIM(I408)) &amp; IF(ISBLANK(Q408),"",IF(Q408=0,""," for " &amp; Q408 &amp; " acres")) &amp; IF(ISBLANK(S408),""," repatented as " &amp; S408) &amp; IF(ISBLANK(R408),"", "; " &amp; R408) &amp; IF(ISBLANK(X408),"", ".  " &amp; X408&amp;".")</f>
        <v>Surveyed 3/3/1719 by John Dorsey; Patented in Sep 1726 by Nicholas Ridgely for 380 acres repatented as Worthingtons Improvements; in Baltimore County "on the east side of Middle River of Patuxent and on the north side of a tract of land called Ridgely's Range" beginning "by a run called Hunting Run" at the same trees as those beginning Ridgelys Range</v>
      </c>
      <c r="AB408" s="52" t="str">
        <f>IF(IFERROR(FIND("-",A408),0)=0,SUBSTITUTE(A408,"'",""),SUBSTITUTE(LEFT(A408,FIND("-",A408)-2),"'",""))</f>
        <v>HUNTING GROUND</v>
      </c>
      <c r="AC408" s="55" t="str">
        <f>SUBSTITUTE(A408,"'","")</f>
        <v>HUNTING GROUND</v>
      </c>
      <c r="AD408" s="52" t="str">
        <f>IFERROR(VLOOKUP(A408,MapGrantsTbl[], 5, FALSE),"")</f>
        <v>1719</v>
      </c>
      <c r="AE408" s="52" t="str">
        <f>IF(L408=AD408,"Y", IF(LEFT(AD408,1)&lt;&gt;"1","","N"))</f>
        <v>N</v>
      </c>
      <c r="AF408" s="52" t="str">
        <f>IFERROR(VLOOKUP(A408,MapGrantsTbl[], 3, FALSE),"")</f>
        <v>Surveyed 3/3/1719 by John Dorsey; Patented in Sep 1726 by Nicholas Ridgely for 380 acres repatented as Worthingtons Improvements; in Baltimore County "on the east side of Middle River of Patuxent and on the north side of a tract of land called Ridgely's Range" beginning "by a run called Hunting Run" at the same trees as those beginning Ridgelys Range</v>
      </c>
      <c r="AG408" s="52" t="str">
        <f>IF(AA408=AF408,"Y", IF(LEN(LEFT(AF408,4))&lt;&gt;4,"","N"))</f>
        <v>Y</v>
      </c>
      <c r="AH408" s="52" t="s">
        <v>11993</v>
      </c>
      <c r="AI408" s="52" t="s">
        <v>7861</v>
      </c>
      <c r="AJ408" s="52" t="s">
        <v>10045</v>
      </c>
      <c r="AK408" s="52"/>
      <c r="AL408" s="71"/>
      <c r="AM408" s="71">
        <f>IFERROR(VLOOKUP(A408,Platted[],2,FALSE),"")</f>
        <v>186</v>
      </c>
      <c r="AN408" s="52"/>
      <c r="AO408" s="52"/>
      <c r="AP408" s="52"/>
      <c r="AQ408" s="52" t="str">
        <f>IFERROR(VLOOKUP(A408,MapGrantsTbl[], 5, FALSE),"")</f>
        <v>1719</v>
      </c>
      <c r="AR408" s="52" t="str">
        <f>IF(L408=AQ408,"Y", IF(LEN(LEFT(AQ408,4))&lt;&gt;4,"","N"))</f>
        <v>N</v>
      </c>
      <c r="AS408" s="52" t="str">
        <f>IFERROR(VLOOKUP(A408,MapGrantsTbl[],3, FALSE),"")</f>
        <v>Surveyed 3/3/1719 by John Dorsey; Patented in Sep 1726 by Nicholas Ridgely for 380 acres repatented as Worthingtons Improvements; in Baltimore County "on the east side of Middle River of Patuxent and on the north side of a tract of land called Ridgely's Range" beginning "by a run called Hunting Run" at the same trees as those beginning Ridgelys Range</v>
      </c>
      <c r="AT408" s="52" t="str">
        <f>IF(AA408=AS408,"Y", IF(LEN(LEFT(AS408,4))&lt;&gt;4,"","N"))</f>
        <v>Y</v>
      </c>
      <c r="AU408" s="52" t="str">
        <f>IFERROR(VLOOKUP(A408,MapGrantsTbl[],5, FALSE),"")</f>
        <v>1719</v>
      </c>
      <c r="AV408" s="52" t="str">
        <f>IF(L408=AU408,"Y", IF(LEN(LEFT(AU408,4))&lt;&gt;4,"","N"))</f>
        <v>N</v>
      </c>
    </row>
    <row r="409" spans="1:48" ht="43.2" x14ac:dyDescent="0.55000000000000004">
      <c r="A409" s="111" t="s">
        <v>10492</v>
      </c>
      <c r="B409" s="110" t="str">
        <f>IFERROR(VLOOKUP(A409,MapGrantsTbl[Short Name], 1, FALSE),IFERROR(VLOOKUP(A409,MapGrantsTbl[Other Map Grant Name],1,FALSE),""))</f>
        <v>HUNTINGDON</v>
      </c>
      <c r="C409" s="111" t="s">
        <v>5903</v>
      </c>
      <c r="D409" s="111" t="str">
        <f>IF(ISBLANK(C409),"",IFERROR(RIGHT(C409,LEN(C409)-FIND(",",C409)) &amp; " " &amp; LEFT(C409,1) &amp; LOWER(MID(C409,2, FIND(",",C409)-2)),""))</f>
        <v xml:space="preserve"> John Duvall</v>
      </c>
      <c r="E409" s="117" t="s">
        <v>10493</v>
      </c>
      <c r="F409" s="117" t="str">
        <f>RIGHT(E409,4)</f>
        <v>1817</v>
      </c>
      <c r="G409" s="117" t="str">
        <f>IF(ISBLANK(E409),"",F409&amp;"-"&amp;RIGHT("00" &amp; SUBSTITUTE(LEFT(E409,2),"/",""),2))</f>
        <v>1817-10</v>
      </c>
      <c r="H409" s="111" t="s">
        <v>10494</v>
      </c>
      <c r="I409" s="111" t="str">
        <f>IFERROR(RIGHT(H409,LEN(H409)-FIND(",",H409)) &amp; " " &amp; LEFT(H409,1) &amp; LOWER(MID(H409,2, FIND(",",H409)-2)),"")</f>
        <v xml:space="preserve"> Edward W. Dorsey</v>
      </c>
      <c r="J409" s="110" t="str">
        <f>H409</f>
        <v>DORSEY, Edward W.</v>
      </c>
      <c r="K409" s="111" t="s">
        <v>7577</v>
      </c>
      <c r="L409" s="110" t="str">
        <f>RIGHT(K409,4)</f>
        <v>1818</v>
      </c>
      <c r="M409" s="149" t="str">
        <f>IF(ISBLANK(K409),"",L409&amp;"-"&amp;
IF(LEFT(K409,3)="Feb","02",
IF(LEFT(K409,3)="Mar","03",
IF(LEFT(K409,3)="Apr","04",
IF(LEFT(K409,3)="May","05",
IF(LEFT(K409,3)="Jun","06",
IF(LEFT(K409,3)="Jul","07",
IF(LEFT(K409,3)="Aug","08",
IF(LEFT(K409,3)="Sep","09",
IF(LEFT(K409,3)="Oct","10",
IF(LEFT(K409,3)="Nov","11",
IF(LEFT(K409,3)="Dec","12","01"))))))))))))</f>
        <v>1818-09</v>
      </c>
      <c r="N409" s="112" t="s">
        <v>3961</v>
      </c>
      <c r="O409" s="111" t="s">
        <v>3959</v>
      </c>
      <c r="P409" s="111" t="s">
        <v>3970</v>
      </c>
      <c r="Q409" s="111">
        <v>263</v>
      </c>
      <c r="R409" s="111" t="s">
        <v>10495</v>
      </c>
      <c r="S409" s="113"/>
      <c r="T409" s="112" t="s">
        <v>10498</v>
      </c>
      <c r="U409" s="113" t="s">
        <v>10499</v>
      </c>
      <c r="V409" s="35" t="s">
        <v>10496</v>
      </c>
      <c r="W409" s="35" t="s">
        <v>10497</v>
      </c>
      <c r="X409" s="35"/>
      <c r="Y409" s="112" t="str">
        <f>IFERROR(LEFT(J409, FIND(",",J409)-1),"")</f>
        <v>DORSEY</v>
      </c>
      <c r="Z409" s="112"/>
      <c r="AA409" s="112" t="str">
        <f>IF(ISBLANK(E409),"","Surveyed "&amp;E409)  &amp; IF(ISBLANK(C409),"", " by " &amp;TRIM(D409)) &amp; IF(ISBLANK(E409),"","; ") &amp; IF(ISBLANK(K409),"","Patented in " &amp; K409)  &amp; IF(ISBLANK(H409),"", " by " &amp; TRIM(I409)) &amp; IF(ISBLANK(Q409),"",IF(Q409=0,""," for " &amp; Q409 &amp; " acres")) &amp; IF(ISBLANK(S409),""," repatented as " &amp; S409) &amp; IF(ISBLANK(R409),"", "; " &amp; R409) &amp; IF(ISBLANK(X409),"", ".  " &amp; X409&amp;".")</f>
        <v>Surveyed 10/25/1817 by John Duvall; Patented in Sep 1818 by Edward W. Dorsey for 263 acres; Resurvey of part of Rebeccas Lot and part of Mount Aetna</v>
      </c>
      <c r="AB409" s="112" t="str">
        <f>IF(IFERROR(FIND("-",A409),0)=0,SUBSTITUTE(A409,"'",""),SUBSTITUTE(LEFT(A409,FIND("-",A409)-2),"'",""))</f>
        <v>HUNTINGDON</v>
      </c>
      <c r="AC409" s="112" t="str">
        <f>SUBSTITUTE(A409,"'","")</f>
        <v>HUNTINGDON</v>
      </c>
      <c r="AD409" s="112" t="str">
        <f>IFERROR(VLOOKUP(A409,MapGrantsTbl[], 5, FALSE),"")</f>
        <v>1817</v>
      </c>
      <c r="AE409" s="112" t="str">
        <f>IF(L409=AD409,"Y", IF(LEFT(AD409,1)&lt;&gt;"1","","N"))</f>
        <v>N</v>
      </c>
      <c r="AF409" s="112" t="str">
        <f>IFERROR(VLOOKUP(A409,MapGrantsTbl[], 3, FALSE),"")</f>
        <v>Surveyed 10/25/1817 by John Duvall; Patented in Sep 1818 by Edward W. Dorsey for 263 acres; Resurvey of part of Rebeccas Lot and part of Mount Aetna</v>
      </c>
      <c r="AG409" s="112" t="str">
        <f>IF(AA409=AF409,"Y", IF(LEN(LEFT(AF409,4))&lt;&gt;4,"","N"))</f>
        <v>Y</v>
      </c>
      <c r="AH409" s="33" t="s">
        <v>11990</v>
      </c>
      <c r="AI409" s="112"/>
      <c r="AJ409" s="112"/>
      <c r="AK409" s="112"/>
      <c r="AL409" s="112"/>
      <c r="AM409" s="112">
        <f>IFERROR(VLOOKUP(A409,Platted[],2,FALSE),"")</f>
        <v>249</v>
      </c>
      <c r="AN409" s="112"/>
      <c r="AO409" s="112"/>
      <c r="AP409" s="112"/>
      <c r="AQ409" s="52" t="str">
        <f>IFERROR(VLOOKUP(A409,MapGrantsTbl[], 5, FALSE),"")</f>
        <v>1817</v>
      </c>
      <c r="AR409" s="52" t="str">
        <f>IF(L409=AQ409,"Y", IF(LEN(LEFT(AQ409,4))&lt;&gt;4,"","N"))</f>
        <v>N</v>
      </c>
      <c r="AS409" s="52" t="str">
        <f>IFERROR(VLOOKUP(A409,MapGrantsTbl[],3, FALSE),"")</f>
        <v>Surveyed 10/25/1817 by John Duvall; Patented in Sep 1818 by Edward W. Dorsey for 263 acres; Resurvey of part of Rebeccas Lot and part of Mount Aetna</v>
      </c>
      <c r="AT409" s="52" t="str">
        <f>IF(AA409=AS409,"Y", IF(LEN(LEFT(AS409,4))&lt;&gt;4,"","N"))</f>
        <v>Y</v>
      </c>
      <c r="AU409" s="52" t="str">
        <f>IFERROR(VLOOKUP(A409,MapGrantsTbl[],5, FALSE),"")</f>
        <v>1817</v>
      </c>
      <c r="AV409" s="52" t="str">
        <f>IF(L409=AU409,"Y", IF(LEN(LEFT(AU409,4))&lt;&gt;4,"","N"))</f>
        <v>N</v>
      </c>
    </row>
    <row r="410" spans="1:48" ht="57.6" x14ac:dyDescent="0.55000000000000004">
      <c r="A410" s="43" t="s">
        <v>5672</v>
      </c>
      <c r="B410" s="42" t="str">
        <f>IFERROR(VLOOKUP(A410,MapGrantsTbl[Short Name], 1, FALSE),IFERROR(VLOOKUP(A410,MapGrantsTbl[Other Map Grant Name],1,FALSE),""))</f>
        <v/>
      </c>
      <c r="C410" s="43"/>
      <c r="D410" s="43" t="str">
        <f>IF(ISBLANK(C410),"",IFERROR(RIGHT(C410,LEN(C410)-FIND(",",C410)) &amp; " " &amp; LEFT(C410,1) &amp; LOWER(MID(C410,2, FIND(",",C410)-2)),""))</f>
        <v/>
      </c>
      <c r="E410" s="80"/>
      <c r="F410" s="80" t="str">
        <f>RIGHT(E410,4)</f>
        <v/>
      </c>
      <c r="G410" s="80" t="str">
        <f>IF(ISBLANK(E410),"",F410&amp;"-"&amp;RIGHT("00" &amp; SUBSTITUTE(LEFT(E410,2),"/",""),2))</f>
        <v/>
      </c>
      <c r="H410" s="43" t="s">
        <v>4105</v>
      </c>
      <c r="I410" s="43" t="str">
        <f>IFERROR(RIGHT(H410,LEN(H410)-FIND(",",H410)) &amp; " " &amp; LEFT(H410,1) &amp; LOWER(MID(H410,2, FIND(",",H410)-2)),"")</f>
        <v xml:space="preserve"> Henry Ridgely</v>
      </c>
      <c r="J410" s="42" t="str">
        <f>H410</f>
        <v>RIDGELY, Henry</v>
      </c>
      <c r="K410" s="43" t="s">
        <v>3810</v>
      </c>
      <c r="L410" s="8" t="str">
        <f>RIGHT(K410,4)</f>
        <v>1696</v>
      </c>
      <c r="M410" s="146" t="str">
        <f>IF(ISBLANK(K410),"",L410&amp;"-"&amp;
IF(LEFT(K410,3)="Feb","02",
IF(LEFT(K410,3)="Mar","03",
IF(LEFT(K410,3)="Apr","04",
IF(LEFT(K410,3)="May","05",
IF(LEFT(K410,3)="Jun","06",
IF(LEFT(K410,3)="Jul","07",
IF(LEFT(K410,3)="Aug","08",
IF(LEFT(K410,3)="Sep","09",
IF(LEFT(K410,3)="Oct","10",
IF(LEFT(K410,3)="Nov","11",
IF(LEFT(K410,3)="Dec","12","01"))))))))))))</f>
        <v>1696-05</v>
      </c>
      <c r="N410" s="34" t="s">
        <v>3961</v>
      </c>
      <c r="O410" s="43" t="s">
        <v>3961</v>
      </c>
      <c r="P410" s="43" t="s">
        <v>136</v>
      </c>
      <c r="Q410" s="8">
        <v>259</v>
      </c>
      <c r="R410" s="43" t="s">
        <v>5678</v>
      </c>
      <c r="S410" s="44" t="s">
        <v>5673</v>
      </c>
      <c r="T410" s="44" t="s">
        <v>6327</v>
      </c>
      <c r="U410" s="44"/>
      <c r="V410" s="34" t="s">
        <v>5723</v>
      </c>
      <c r="W410" s="34"/>
      <c r="X410" s="34"/>
      <c r="Y410" s="45" t="str">
        <f>IFERROR(LEFT(J410, FIND(",",J410)-1),"")</f>
        <v>RIDGELY</v>
      </c>
      <c r="Z410" s="45"/>
      <c r="AA410" s="24" t="str">
        <f>IF(ISBLANK(E410),"","Surveyed "&amp;E410)  &amp; IF(ISBLANK(C410),"", " by " &amp;TRIM(D410)) &amp; IF(ISBLANK(E410),"","; ") &amp; IF(ISBLANK(K410),"","Patented in " &amp; K410)  &amp; IF(ISBLANK(H410),"", " by " &amp; TRIM(I410)) &amp; IF(ISBLANK(Q410),"",IF(Q410=0,""," for " &amp; Q410 &amp; " acres")) &amp; IF(ISBLANK(S410),""," repatented as " &amp; S410) &amp; IF(ISBLANK(R410),"", "; " &amp; R410) &amp; IF(ISBLANK(X410),"", ".  " &amp; X410&amp;".")</f>
        <v>Patented in May 1696 by Henry Ridgely for 259 acres repatented as Huntington Quarter (Resurveyed); Addition To Huntington Quarter was surveyed in 1726 so the original tract was surveyed at least by that year.</v>
      </c>
      <c r="AB410" s="52" t="str">
        <f>IF(IFERROR(FIND("-",A410),0)=0,SUBSTITUTE(A410,"'",""),SUBSTITUTE(LEFT(A410,FIND("-",A410)-2),"'",""))</f>
        <v>HUNTINGTON QUARTER</v>
      </c>
      <c r="AC410" s="55" t="str">
        <f>SUBSTITUTE(A410,"'","")</f>
        <v>HUNTINGTON QUARTER</v>
      </c>
      <c r="AD410" s="52" t="str">
        <f>IFERROR(VLOOKUP(A410,MapGrantsTbl[], 5, FALSE),"")</f>
        <v/>
      </c>
      <c r="AE410" s="52" t="str">
        <f>IF(L410=AD410,"Y", IF(LEFT(AD410,1)&lt;&gt;"1","","N"))</f>
        <v/>
      </c>
      <c r="AF410" s="52" t="str">
        <f>IFERROR(VLOOKUP(A410,MapGrantsTbl[], 3, FALSE),"")</f>
        <v/>
      </c>
      <c r="AG410" s="52" t="str">
        <f>IF(AA410=AF410,"Y", IF(LEN(LEFT(AF410,4))&lt;&gt;4,"","N"))</f>
        <v/>
      </c>
      <c r="AH410" s="52"/>
      <c r="AI410" s="52"/>
      <c r="AJ410" s="71"/>
      <c r="AK410" s="71"/>
      <c r="AL410" s="71"/>
      <c r="AM410" s="71" t="str">
        <f>IFERROR(VLOOKUP(A410,Platted[],2,FALSE),"")</f>
        <v/>
      </c>
      <c r="AN410" s="52"/>
      <c r="AO410" s="52"/>
      <c r="AP410" s="52"/>
      <c r="AQ410" s="52" t="str">
        <f>IFERROR(VLOOKUP(A410,MapGrantsTbl[], 5, FALSE),"")</f>
        <v/>
      </c>
      <c r="AR410" s="52" t="str">
        <f>IF(L410=AQ410,"Y", IF(LEN(LEFT(AQ410,4))&lt;&gt;4,"","N"))</f>
        <v/>
      </c>
      <c r="AS410" s="52" t="str">
        <f>IFERROR(VLOOKUP(A410,MapGrantsTbl[],3, FALSE),"")</f>
        <v/>
      </c>
      <c r="AT410" s="52" t="str">
        <f>IF(AA410=AS410,"Y", IF(LEN(LEFT(AS410,4))&lt;&gt;4,"","N"))</f>
        <v/>
      </c>
      <c r="AU410" s="52" t="str">
        <f>IFERROR(VLOOKUP(A410,MapGrantsTbl[],5, FALSE),"")</f>
        <v/>
      </c>
      <c r="AV410" s="52" t="str">
        <f>IF(L410=AU410,"Y", IF(LEN(LEFT(AU410,4))&lt;&gt;4,"","N"))</f>
        <v/>
      </c>
    </row>
    <row r="411" spans="1:48" ht="57.6" x14ac:dyDescent="0.55000000000000004">
      <c r="A411" s="43" t="s">
        <v>9349</v>
      </c>
      <c r="B411" s="42" t="str">
        <f>IFERROR(VLOOKUP(A411,MapGrantsTbl[Short Name], 1, FALSE),IFERROR(VLOOKUP(A411,MapGrantsTbl[Other Map Grant Name],1,FALSE),""))</f>
        <v/>
      </c>
      <c r="C411" s="43" t="s">
        <v>4965</v>
      </c>
      <c r="D411" s="43" t="str">
        <f>IF(ISBLANK(C411),"",IFERROR(RIGHT(C411,LEN(C411)-FIND(",",C411)) &amp; " " &amp; LEFT(C411,1) &amp; LOWER(MID(C411,2, FIND(",",C411)-2)),""))</f>
        <v xml:space="preserve"> Thomas Larkin</v>
      </c>
      <c r="E411" s="80"/>
      <c r="F411" s="80" t="str">
        <f>RIGHT(E411,4)</f>
        <v/>
      </c>
      <c r="G411" s="80" t="str">
        <f>IF(ISBLANK(E411),"",F411&amp;"-"&amp;RIGHT("00" &amp; SUBSTITUTE(LEFT(E411,2),"/",""),2))</f>
        <v/>
      </c>
      <c r="H411" s="43" t="s">
        <v>4105</v>
      </c>
      <c r="I411" s="43" t="str">
        <f>IFERROR(RIGHT(H411,LEN(H411)-FIND(",",H411)) &amp; " " &amp; LEFT(H411,1) &amp; LOWER(MID(H411,2, FIND(",",H411)-2)),"")</f>
        <v xml:space="preserve"> Henry Ridgely</v>
      </c>
      <c r="J411" s="42" t="str">
        <f>H411</f>
        <v>RIDGELY, Henry</v>
      </c>
      <c r="K411" s="43" t="s">
        <v>3781</v>
      </c>
      <c r="L411" s="42" t="str">
        <f>RIGHT(K411,4)</f>
        <v>1734</v>
      </c>
      <c r="M411" s="143" t="str">
        <f>IF(ISBLANK(K411),"",L411&amp;"-"&amp;
IF(LEFT(K411,3)="Feb","02",
IF(LEFT(K411,3)="Mar","03",
IF(LEFT(K411,3)="Apr","04",
IF(LEFT(K411,3)="May","05",
IF(LEFT(K411,3)="Jun","06",
IF(LEFT(K411,3)="Jul","07",
IF(LEFT(K411,3)="Aug","08",
IF(LEFT(K411,3)="Sep","09",
IF(LEFT(K411,3)="Oct","10",
IF(LEFT(K411,3)="Nov","11",
IF(LEFT(K411,3)="Dec","12","01"))))))))))))</f>
        <v>1734-06</v>
      </c>
      <c r="N411" s="34" t="s">
        <v>3961</v>
      </c>
      <c r="O411" s="43" t="s">
        <v>3961</v>
      </c>
      <c r="P411" s="43" t="s">
        <v>3970</v>
      </c>
      <c r="Q411" s="8">
        <v>566</v>
      </c>
      <c r="R411" s="43" t="s">
        <v>5683</v>
      </c>
      <c r="S411" s="44" t="s">
        <v>5677</v>
      </c>
      <c r="T411" s="44" t="s">
        <v>6327</v>
      </c>
      <c r="U411" s="44"/>
      <c r="V411" s="35" t="s">
        <v>9390</v>
      </c>
      <c r="W411" s="35"/>
      <c r="X411" s="34"/>
      <c r="Y411" s="45" t="str">
        <f>IFERROR(LEFT(J411, FIND(",",J411)-1),"")</f>
        <v>RIDGELY</v>
      </c>
      <c r="Z411" s="45"/>
      <c r="AA411" s="24" t="str">
        <f>IF(ISBLANK(E411),"","Surveyed "&amp;E411)  &amp; IF(ISBLANK(C411),"", " by " &amp;TRIM(D411)) &amp; IF(ISBLANK(E411),"","; ") &amp; IF(ISBLANK(K411),"","Patented in " &amp; K411)  &amp; IF(ISBLANK(H411),"", " by " &amp; TRIM(I411)) &amp; IF(ISBLANK(Q411),"",IF(Q411=0,""," for " &amp; Q411 &amp; " acres")) &amp; IF(ISBLANK(S411),""," repatented as " &amp; S411) &amp; IF(ISBLANK(R411),"", "; " &amp; R411) &amp; IF(ISBLANK(X411),"", ".  " &amp; X411&amp;".")</f>
        <v xml:space="preserve"> by Thomas LarkinPatented in Jun 1734 by Henry Ridgely for 566 acres repatented as Huntington Quarter (Resurveyed Again); Resurvey of Huntington (Huntington Quarter?)</v>
      </c>
      <c r="AB411" s="52" t="str">
        <f>IF(IFERROR(FIND("-",A411),0)=0,SUBSTITUTE(A411,"'",""),SUBSTITUTE(LEFT(A411,FIND("-",A411)-2),"'",""))</f>
        <v>HUNTINGTON QUARTER</v>
      </c>
      <c r="AC411" s="55" t="str">
        <f>SUBSTITUTE(A411,"'","")</f>
        <v>HUNTINGTON QUARTER - Resurveyed</v>
      </c>
      <c r="AD411" s="52" t="str">
        <f>IFERROR(VLOOKUP(A411,MapGrantsTbl[], 5, FALSE),"")</f>
        <v/>
      </c>
      <c r="AE411" s="52" t="str">
        <f>IF(L411=AD411,"Y", IF(LEFT(AD411,1)&lt;&gt;"1","","N"))</f>
        <v/>
      </c>
      <c r="AF411" s="52" t="str">
        <f>IFERROR(VLOOKUP(A411,MapGrantsTbl[], 3, FALSE),"")</f>
        <v/>
      </c>
      <c r="AG411" s="52" t="str">
        <f>IF(AA411=AF411,"Y", IF(LEN(LEFT(AF411,4))&lt;&gt;4,"","N"))</f>
        <v/>
      </c>
      <c r="AH411" s="52"/>
      <c r="AI411" s="52"/>
      <c r="AJ411" s="71"/>
      <c r="AK411" s="71"/>
      <c r="AL411" s="71"/>
      <c r="AM411" s="71" t="str">
        <f>IFERROR(VLOOKUP(A411,Platted[],2,FALSE),"")</f>
        <v/>
      </c>
      <c r="AN411" s="52"/>
      <c r="AO411" s="52"/>
      <c r="AP411" s="52"/>
      <c r="AQ411" s="52" t="str">
        <f>IFERROR(VLOOKUP(A411,MapGrantsTbl[], 5, FALSE),"")</f>
        <v/>
      </c>
      <c r="AR411" s="52" t="str">
        <f>IF(L411=AQ411,"Y", IF(LEN(LEFT(AQ411,4))&lt;&gt;4,"","N"))</f>
        <v/>
      </c>
      <c r="AS411" s="52" t="str">
        <f>IFERROR(VLOOKUP(A411,MapGrantsTbl[],3, FALSE),"")</f>
        <v/>
      </c>
      <c r="AT411" s="52" t="str">
        <f>IF(AA411=AS411,"Y", IF(LEN(LEFT(AS411,4))&lt;&gt;4,"","N"))</f>
        <v/>
      </c>
      <c r="AU411" s="52" t="str">
        <f>IFERROR(VLOOKUP(A411,MapGrantsTbl[],5, FALSE),"")</f>
        <v/>
      </c>
      <c r="AV411" s="52" t="str">
        <f>IF(L411=AU411,"Y", IF(LEN(LEFT(AU411,4))&lt;&gt;4,"","N"))</f>
        <v/>
      </c>
    </row>
    <row r="412" spans="1:48" ht="72" x14ac:dyDescent="0.55000000000000004">
      <c r="A412" s="43" t="s">
        <v>5675</v>
      </c>
      <c r="B412" s="42" t="str">
        <f>IFERROR(VLOOKUP(A412,MapGrantsTbl[Short Name], 1, FALSE),IFERROR(VLOOKUP(A412,MapGrantsTbl[Other Map Grant Name],1,FALSE),""))</f>
        <v/>
      </c>
      <c r="C412" s="43" t="s">
        <v>4919</v>
      </c>
      <c r="D412" s="43" t="str">
        <f>IF(ISBLANK(C412),"",IFERROR(RIGHT(C412,LEN(C412)-FIND(",",C412)) &amp; " " &amp; LEFT(C412,1) &amp; LOWER(MID(C412,2, FIND(",",C412)-2)),""))</f>
        <v xml:space="preserve"> Richard Shipley</v>
      </c>
      <c r="E412" s="80"/>
      <c r="F412" s="80" t="str">
        <f>RIGHT(E412,4)</f>
        <v/>
      </c>
      <c r="G412" s="80" t="str">
        <f>IF(ISBLANK(E412),"",F412&amp;"-"&amp;RIGHT("00" &amp; SUBSTITUTE(LEFT(E412,2),"/",""),2))</f>
        <v/>
      </c>
      <c r="H412" s="43" t="s">
        <v>5674</v>
      </c>
      <c r="I412" s="43" t="str">
        <f>IFERROR(RIGHT(H412,LEN(H412)-FIND(",",H412)) &amp; " " &amp; LEFT(H412,1) &amp; LOWER(MID(H412,2, FIND(",",H412)-2)),"")</f>
        <v xml:space="preserve"> Nicholas Dorsey</v>
      </c>
      <c r="J412" s="42" t="str">
        <f>H412</f>
        <v>DORSEY, Nicholas</v>
      </c>
      <c r="K412" s="43" t="s">
        <v>3826</v>
      </c>
      <c r="L412" s="42" t="str">
        <f>RIGHT(K412,4)</f>
        <v>1753</v>
      </c>
      <c r="M412" s="143" t="str">
        <f>IF(ISBLANK(K412),"",L412&amp;"-"&amp;
IF(LEFT(K412,3)="Feb","02",
IF(LEFT(K412,3)="Mar","03",
IF(LEFT(K412,3)="Apr","04",
IF(LEFT(K412,3)="May","05",
IF(LEFT(K412,3)="Jun","06",
IF(LEFT(K412,3)="Jul","07",
IF(LEFT(K412,3)="Aug","08",
IF(LEFT(K412,3)="Sep","09",
IF(LEFT(K412,3)="Oct","10",
IF(LEFT(K412,3)="Nov","11",
IF(LEFT(K412,3)="Dec","12","01"))))))))))))</f>
        <v>1753-08</v>
      </c>
      <c r="N412" s="34" t="s">
        <v>3961</v>
      </c>
      <c r="O412" s="43" t="s">
        <v>3961</v>
      </c>
      <c r="P412" s="43" t="s">
        <v>3970</v>
      </c>
      <c r="Q412" s="8">
        <v>700</v>
      </c>
      <c r="R412" s="43" t="s">
        <v>5676</v>
      </c>
      <c r="S412" s="44" t="s">
        <v>5669</v>
      </c>
      <c r="T412" s="44" t="s">
        <v>6327</v>
      </c>
      <c r="U412" s="44" t="s">
        <v>5684</v>
      </c>
      <c r="V412" s="35" t="s">
        <v>5677</v>
      </c>
      <c r="W412" s="35"/>
      <c r="X412" s="34"/>
      <c r="Y412" s="45" t="str">
        <f>IFERROR(LEFT(J412, FIND(",",J412)-1),"")</f>
        <v>DORSEY</v>
      </c>
      <c r="Z412" s="45"/>
      <c r="AA412" s="24" t="str">
        <f>IF(ISBLANK(E412),"","Surveyed "&amp;E412)  &amp; IF(ISBLANK(C412),"", " by " &amp;TRIM(D412)) &amp; IF(ISBLANK(E412),"","; ") &amp; IF(ISBLANK(K412),"","Patented in " &amp; K412)  &amp; IF(ISBLANK(H412),"", " by " &amp; TRIM(I412)) &amp; IF(ISBLANK(Q412),"",IF(Q412=0,""," for " &amp; Q412 &amp; " acres")) &amp; IF(ISBLANK(S412),""," repatented as " &amp; S412) &amp; IF(ISBLANK(R412),"", "; " &amp; R412) &amp; IF(ISBLANK(X412),"", ".  " &amp; X412&amp;".")</f>
        <v xml:space="preserve"> by Richard ShipleyPatented in Aug 1753 by Nicholas Dorsey for 700 acres repatented as Worthington's Plains; Resurvey of the 1734 Huntington Quarter (Resurveyed) adjoining Howard's Luck, Harrises Beginning, Randan, Pinkstone's Folly, and Duvall's Delight</v>
      </c>
      <c r="AB412" s="52" t="str">
        <f>IF(IFERROR(FIND("-",A412),0)=0,SUBSTITUTE(A412,"'",""),SUBSTITUTE(LEFT(A412,FIND("-",A412)-2),"'",""))</f>
        <v>HUNTINGTON QUARTER (Resurveyed Again)</v>
      </c>
      <c r="AC412" s="55" t="str">
        <f>SUBSTITUTE(A412,"'","")</f>
        <v>HUNTINGTON QUARTER (Resurveyed Again)</v>
      </c>
      <c r="AD412" s="52" t="str">
        <f>IFERROR(VLOOKUP(A412,MapGrantsTbl[], 5, FALSE),"")</f>
        <v/>
      </c>
      <c r="AE412" s="52" t="str">
        <f>IF(L412=AD412,"Y", IF(LEFT(AD412,1)&lt;&gt;"1","","N"))</f>
        <v/>
      </c>
      <c r="AF412" s="52" t="str">
        <f>IFERROR(VLOOKUP(A412,MapGrantsTbl[], 3, FALSE),"")</f>
        <v/>
      </c>
      <c r="AG412" s="52" t="str">
        <f>IF(AA412=AF412,"Y", IF(LEN(LEFT(AF412,4))&lt;&gt;4,"","N"))</f>
        <v/>
      </c>
      <c r="AH412" s="52"/>
      <c r="AI412" s="52"/>
      <c r="AJ412" s="71"/>
      <c r="AK412" s="71"/>
      <c r="AL412" s="71"/>
      <c r="AM412" s="71" t="str">
        <f>IFERROR(VLOOKUP(A412,Platted[],2,FALSE),"")</f>
        <v/>
      </c>
      <c r="AN412" s="52"/>
      <c r="AO412" s="52"/>
      <c r="AP412" s="52"/>
      <c r="AQ412" s="52" t="str">
        <f>IFERROR(VLOOKUP(A412,MapGrantsTbl[], 5, FALSE),"")</f>
        <v/>
      </c>
      <c r="AR412" s="52" t="str">
        <f>IF(L412=AQ412,"Y", IF(LEN(LEFT(AQ412,4))&lt;&gt;4,"","N"))</f>
        <v/>
      </c>
      <c r="AS412" s="52" t="str">
        <f>IFERROR(VLOOKUP(A412,MapGrantsTbl[],3, FALSE),"")</f>
        <v/>
      </c>
      <c r="AT412" s="52" t="str">
        <f>IF(AA412=AS412,"Y", IF(LEN(LEFT(AS412,4))&lt;&gt;4,"","N"))</f>
        <v/>
      </c>
      <c r="AU412" s="52" t="str">
        <f>IFERROR(VLOOKUP(A412,MapGrantsTbl[],5, FALSE),"")</f>
        <v/>
      </c>
      <c r="AV412" s="52" t="str">
        <f>IF(L412=AU412,"Y", IF(LEN(LEFT(AU412,4))&lt;&gt;4,"","N"))</f>
        <v/>
      </c>
    </row>
    <row r="413" spans="1:48" ht="43.2" x14ac:dyDescent="0.55000000000000004">
      <c r="A413" s="43" t="s">
        <v>8613</v>
      </c>
      <c r="B413" s="8" t="str">
        <f>IFERROR(VLOOKUP(A413,MapGrantsTbl[Short Name], 1, FALSE),IFERROR(VLOOKUP(A413,MapGrantsTbl[Other Map Grant Name],1,FALSE),""))</f>
        <v>HUTCHCRAFTS FORTUNE</v>
      </c>
      <c r="C413" s="8"/>
      <c r="D413" s="8" t="str">
        <f>IF(ISBLANK(C413),"",IFERROR(RIGHT(C413,LEN(C413)-FIND(",",C413)) &amp; " " &amp; LEFT(C413,1) &amp; LOWER(MID(C413,2, FIND(",",C413)-2)),""))</f>
        <v/>
      </c>
      <c r="E413" s="85"/>
      <c r="F413" s="85" t="str">
        <f>RIGHT(E413,4)</f>
        <v/>
      </c>
      <c r="G413" s="85" t="str">
        <f>IF(ISBLANK(E413),"",F413&amp;"-"&amp;RIGHT("00" &amp; SUBSTITUTE(LEFT(E413,2),"/",""),2))</f>
        <v/>
      </c>
      <c r="H413" s="8" t="s">
        <v>3633</v>
      </c>
      <c r="I413" s="8" t="str">
        <f>IFERROR(RIGHT(H413,LEN(H413)-FIND(",",H413)) &amp; " " &amp; LEFT(H413,1) &amp; LOWER(MID(H413,2, FIND(",",H413)-2)),"")</f>
        <v xml:space="preserve"> Thomas  Hutchcraft</v>
      </c>
      <c r="J413" s="8" t="str">
        <f>H413</f>
        <v xml:space="preserve">HUTCHCRAFT, Thomas </v>
      </c>
      <c r="K413" s="8" t="s">
        <v>3781</v>
      </c>
      <c r="L413" s="8" t="str">
        <f>RIGHT(K413,4)</f>
        <v>1734</v>
      </c>
      <c r="M413" s="146" t="str">
        <f>IF(ISBLANK(K413),"",L413&amp;"-"&amp;
IF(LEFT(K413,3)="Feb","02",
IF(LEFT(K413,3)="Mar","03",
IF(LEFT(K413,3)="Apr","04",
IF(LEFT(K413,3)="May","05",
IF(LEFT(K413,3)="Jun","06",
IF(LEFT(K413,3)="Jul","07",
IF(LEFT(K413,3)="Aug","08",
IF(LEFT(K413,3)="Sep","09",
IF(LEFT(K413,3)="Oct","10",
IF(LEFT(K413,3)="Nov","11",
IF(LEFT(K413,3)="Dec","12","01"))))))))))))</f>
        <v>1734-06</v>
      </c>
      <c r="N413" s="34" t="s">
        <v>3961</v>
      </c>
      <c r="O413" s="8" t="s">
        <v>3959</v>
      </c>
      <c r="P413" s="8" t="s">
        <v>136</v>
      </c>
      <c r="Q413" s="8">
        <v>175</v>
      </c>
      <c r="R413" s="8" t="s">
        <v>13267</v>
      </c>
      <c r="S413" s="34" t="s">
        <v>4142</v>
      </c>
      <c r="T413" s="34" t="s">
        <v>8857</v>
      </c>
      <c r="U413" s="34"/>
      <c r="V413" s="34" t="s">
        <v>5867</v>
      </c>
      <c r="W413" s="34"/>
      <c r="X413" s="34"/>
      <c r="Y413" s="18" t="str">
        <f>IFERROR(LEFT(J413, FIND(",",J413)-1),"")</f>
        <v>HUTCHCRAFT</v>
      </c>
      <c r="Z413" s="24" t="s">
        <v>4524</v>
      </c>
      <c r="AA413" s="24" t="str">
        <f>IF(ISBLANK(E413),"","Surveyed "&amp;E413)  &amp; IF(ISBLANK(C413),"", " by " &amp;TRIM(D413)) &amp; IF(ISBLANK(E413),"","; ") &amp; IF(ISBLANK(K413),"","Patented in " &amp; K413)  &amp; IF(ISBLANK(H413),"", " by " &amp; TRIM(I413)) &amp; IF(ISBLANK(Q413),"",IF(Q413=0,""," for " &amp; Q413 &amp; " acres")) &amp; IF(ISBLANK(S413),""," repatented as " &amp; S413) &amp; IF(ISBLANK(R413),"", "; " &amp; R413) &amp; IF(ISBLANK(X413),"", ".  " &amp; X413&amp;".")</f>
        <v>Patented in Jun 1734 by Thomas Hutchcraft for 175 acres repatented as The Victory; "..on the south side of Spurrier Branch it being a draft of Snowdens River"</v>
      </c>
      <c r="AB413" s="52" t="str">
        <f>IF(IFERROR(FIND("-",A413),0)=0,SUBSTITUTE(A413,"'",""),SUBSTITUTE(LEFT(A413,FIND("-",A413)-2),"'",""))</f>
        <v>HUTCHCRAFTS FORTUNE</v>
      </c>
      <c r="AC413" s="55" t="str">
        <f>SUBSTITUTE(A413,"'","")</f>
        <v>HUTCHCRAFTS FORTUNE</v>
      </c>
      <c r="AD413" s="52" t="str">
        <f>IFERROR(VLOOKUP(A413,MapGrantsTbl[], 5, FALSE),"")</f>
        <v>1734</v>
      </c>
      <c r="AE413" s="52" t="str">
        <f>IF(L413=AD413,"Y", IF(LEFT(AD413,1)&lt;&gt;"1","","N"))</f>
        <v>Y</v>
      </c>
      <c r="AF413" s="52" t="str">
        <f>IFERROR(VLOOKUP(A413,MapGrantsTbl[], 3, FALSE),"")</f>
        <v>Patented in Jun 1734 by Thomas Hutchcraft for 175 acres repatented as The Victory; "..on the south side of Spurrier Branch it being a draft of Snowdens River"</v>
      </c>
      <c r="AG413" s="52" t="str">
        <f>IF(AA413=AF413,"Y", IF(LEN(LEFT(AF413,4))&lt;&gt;4,"","N"))</f>
        <v>Y</v>
      </c>
      <c r="AH413" s="52" t="s">
        <v>36</v>
      </c>
      <c r="AI413" s="52"/>
      <c r="AJ413" s="71"/>
      <c r="AK413" s="71"/>
      <c r="AL413" s="71"/>
      <c r="AM413" s="71" t="str">
        <f>IFERROR(VLOOKUP(A413,Platted[],2,FALSE),"")</f>
        <v/>
      </c>
      <c r="AN413" s="52"/>
      <c r="AO413" s="52"/>
      <c r="AP413" s="52"/>
      <c r="AQ413" s="52" t="str">
        <f>IFERROR(VLOOKUP(A413,MapGrantsTbl[], 5, FALSE),"")</f>
        <v>1734</v>
      </c>
      <c r="AR413" s="52" t="str">
        <f>IF(L413=AQ413,"Y", IF(LEN(LEFT(AQ413,4))&lt;&gt;4,"","N"))</f>
        <v>Y</v>
      </c>
      <c r="AS413" s="52" t="str">
        <f>IFERROR(VLOOKUP(A413,MapGrantsTbl[],3, FALSE),"")</f>
        <v>Patented in Jun 1734 by Thomas Hutchcraft for 175 acres repatented as The Victory; "..on the south side of Spurrier Branch it being a draft of Snowdens River"</v>
      </c>
      <c r="AT413" s="52" t="str">
        <f>IF(AA413=AS413,"Y", IF(LEN(LEFT(AS413,4))&lt;&gt;4,"","N"))</f>
        <v>Y</v>
      </c>
      <c r="AU413" s="52" t="str">
        <f>IFERROR(VLOOKUP(A413,MapGrantsTbl[],5, FALSE),"")</f>
        <v>1734</v>
      </c>
      <c r="AV413" s="52" t="str">
        <f>IF(L413=AU413,"Y", IF(LEN(LEFT(AU413,4))&lt;&gt;4,"","N"))</f>
        <v>Y</v>
      </c>
    </row>
    <row r="414" spans="1:48" ht="57.6" x14ac:dyDescent="0.55000000000000004">
      <c r="A414" s="8" t="s">
        <v>8803</v>
      </c>
      <c r="B414" s="32" t="str">
        <f>IFERROR(VLOOKUP(A414,MapGrantsTbl[Short Name], 1, FALSE),IFERROR(VLOOKUP(A414,MapGrantsTbl[Other Map Grant Name],1,FALSE),""))</f>
        <v>I AM SATISFIED HERE</v>
      </c>
      <c r="C414" s="8" t="s">
        <v>4921</v>
      </c>
      <c r="D414" s="8" t="str">
        <f>IF(ISBLANK(C414),"",IFERROR(RIGHT(C414,LEN(C414)-FIND(",",C414)) &amp; " " &amp; LEFT(C414,1) &amp; LOWER(MID(C414,2, FIND(",",C414)-2)),""))</f>
        <v xml:space="preserve"> Basil Burgess</v>
      </c>
      <c r="E414" s="85" t="s">
        <v>8806</v>
      </c>
      <c r="F414" s="85" t="str">
        <f>RIGHT(E414,4)</f>
        <v>1775</v>
      </c>
      <c r="G414" s="85" t="str">
        <f>IF(ISBLANK(E414),"",F414&amp;"-"&amp;RIGHT("00" &amp; SUBSTITUTE(LEFT(E414,2),"/",""),2))</f>
        <v>1775-02</v>
      </c>
      <c r="H414" s="8" t="s">
        <v>7166</v>
      </c>
      <c r="I414" s="8" t="str">
        <f>IFERROR(RIGHT(H414,LEN(H414)-FIND(",",H414)) &amp; " " &amp; LEFT(H414,1) &amp; LOWER(MID(H414,2, FIND(",",H414)-2)),"")</f>
        <v xml:space="preserve"> Hugh Finlay</v>
      </c>
      <c r="J414" s="32" t="str">
        <f>H414</f>
        <v>FINLAY, Hugh</v>
      </c>
      <c r="K414" s="8" t="s">
        <v>8804</v>
      </c>
      <c r="L414" s="32" t="str">
        <f>RIGHT(K414,4)</f>
        <v>1777</v>
      </c>
      <c r="M414" s="146" t="str">
        <f>IF(ISBLANK(K414),"",L414&amp;"-"&amp;
IF(LEFT(K414,3)="Feb","02",
IF(LEFT(K414,3)="Mar","03",
IF(LEFT(K414,3)="Apr","04",
IF(LEFT(K414,3)="May","05",
IF(LEFT(K414,3)="Jun","06",
IF(LEFT(K414,3)="Jul","07",
IF(LEFT(K414,3)="Aug","08",
IF(LEFT(K414,3)="Sep","09",
IF(LEFT(K414,3)="Oct","10",
IF(LEFT(K414,3)="Nov","11",
IF(LEFT(K414,3)="Dec","12","01"))))))))))))</f>
        <v>1777-02</v>
      </c>
      <c r="N414" s="34" t="s">
        <v>3961</v>
      </c>
      <c r="O414" s="8" t="s">
        <v>3959</v>
      </c>
      <c r="P414" s="8" t="s">
        <v>136</v>
      </c>
      <c r="Q414" s="8">
        <v>30</v>
      </c>
      <c r="R414" s="8" t="s">
        <v>8807</v>
      </c>
      <c r="S414" s="34"/>
      <c r="T414" s="33" t="str">
        <f>V414</f>
        <v>I Am Satisfied Here</v>
      </c>
      <c r="U414" s="8"/>
      <c r="V414" s="35" t="s">
        <v>8805</v>
      </c>
      <c r="W414" s="35" t="s">
        <v>10885</v>
      </c>
      <c r="X414" s="34"/>
      <c r="Y414" s="33" t="str">
        <f>IFERROR(LEFT(J414, FIND(",",J414)-1),"")</f>
        <v>FINLAY</v>
      </c>
      <c r="Z414" s="33"/>
      <c r="AA414" s="33" t="str">
        <f>IF(ISBLANK(E414),"","Surveyed "&amp;E414)  &amp; IF(ISBLANK(C414),"", " by " &amp;TRIM(D414)) &amp; IF(ISBLANK(E414),"","; ") &amp; IF(ISBLANK(K414),"","Patented in " &amp; K414)  &amp; IF(ISBLANK(H414),"", " by " &amp; TRIM(I414)) &amp; IF(ISBLANK(Q414),"",IF(Q414=0,""," for " &amp; Q414 &amp; " acres")) &amp; IF(ISBLANK(S414),""," repatented as " &amp; S414) &amp; IF(ISBLANK(R414),"", "; " &amp; R414) &amp; IF(ISBLANK(X414),"", ".  " &amp; X414&amp;".")</f>
        <v>Surveyed 2/1/1775 by Basil Burgess; Patented in Feb 1777 by Hugh Finlay for 30 acres; "Beginning @ the end of twenty seven perches of the third line of a tract or parcel of land called A Piece By Itself"</v>
      </c>
      <c r="AB414" s="33" t="str">
        <f>IF(IFERROR(FIND("-",A414),0)=0,SUBSTITUTE(A414,"'",""),SUBSTITUTE(LEFT(A414,FIND("-",A414)-2),"'",""))</f>
        <v>I AM SATISFIED HERE</v>
      </c>
      <c r="AC414" s="33" t="str">
        <f>SUBSTITUTE(A414,"'","")</f>
        <v>I AM SATISFIED HERE</v>
      </c>
      <c r="AD414" s="33" t="str">
        <f>IFERROR(VLOOKUP(A414,MapGrantsTbl[], 5, FALSE),"")</f>
        <v>1775</v>
      </c>
      <c r="AE414" s="33" t="str">
        <f>IF(L414=AD414,"Y", IF(LEFT(AD414,1)&lt;&gt;"1","","N"))</f>
        <v>N</v>
      </c>
      <c r="AF414" s="33" t="str">
        <f>IFERROR(VLOOKUP(A414,MapGrantsTbl[], 3, FALSE),"")</f>
        <v>Surveyed 2/1/1775 by Basil Burgess; Patented in Feb 1777 by Hugh Finlay for 30 acres; "Beginning @ the end of twenty seven perches of the third line of a tract or parcel of land called A Piece By Itself"</v>
      </c>
      <c r="AG414" s="33" t="str">
        <f>IF(AA414=AF414,"Y", IF(LEN(LEFT(AF414,4))&lt;&gt;4,"","N"))</f>
        <v>Y</v>
      </c>
      <c r="AH414" s="33" t="s">
        <v>78</v>
      </c>
      <c r="AI414" s="33" t="s">
        <v>7845</v>
      </c>
      <c r="AJ414" s="33" t="s">
        <v>7423</v>
      </c>
      <c r="AK414" s="33"/>
      <c r="AL414" s="33">
        <v>0</v>
      </c>
      <c r="AM414" s="33">
        <f>IFERROR(VLOOKUP(A414,Platted[],2,FALSE),"")</f>
        <v>614</v>
      </c>
      <c r="AN414" s="52"/>
      <c r="AO414" s="52"/>
      <c r="AP414" s="52"/>
      <c r="AQ414" s="52" t="str">
        <f>IFERROR(VLOOKUP(A414,MapGrantsTbl[], 5, FALSE),"")</f>
        <v>1775</v>
      </c>
      <c r="AR414" s="52" t="str">
        <f>IF(L414=AQ414,"Y", IF(LEN(LEFT(AQ414,4))&lt;&gt;4,"","N"))</f>
        <v>N</v>
      </c>
      <c r="AS414" s="52" t="str">
        <f>IFERROR(VLOOKUP(A414,MapGrantsTbl[],3, FALSE),"")</f>
        <v>Surveyed 2/1/1775 by Basil Burgess; Patented in Feb 1777 by Hugh Finlay for 30 acres; "Beginning @ the end of twenty seven perches of the third line of a tract or parcel of land called A Piece By Itself"</v>
      </c>
      <c r="AT414" s="52" t="str">
        <f>IF(AA414=AS414,"Y", IF(LEN(LEFT(AS414,4))&lt;&gt;4,"","N"))</f>
        <v>Y</v>
      </c>
      <c r="AU414" s="52" t="str">
        <f>IFERROR(VLOOKUP(A414,MapGrantsTbl[],5, FALSE),"")</f>
        <v>1775</v>
      </c>
      <c r="AV414" s="52" t="str">
        <f>IF(L414=AU414,"Y", IF(LEN(LEFT(AU414,4))&lt;&gt;4,"","N"))</f>
        <v>N</v>
      </c>
    </row>
    <row r="415" spans="1:48" ht="72" x14ac:dyDescent="0.55000000000000004">
      <c r="A415" s="43" t="s">
        <v>6567</v>
      </c>
      <c r="B415" s="42" t="str">
        <f>IFERROR(VLOOKUP(A415,MapGrantsTbl[Short Name], 1, FALSE),IFERROR(VLOOKUP(A415,MapGrantsTbl[Other Map Grant Name],1,FALSE),""))</f>
        <v>I HAVE BEEN A GREAT WHILE AT REST</v>
      </c>
      <c r="C415" s="43" t="s">
        <v>4921</v>
      </c>
      <c r="D415" s="43" t="str">
        <f>IF(ISBLANK(C415),"",IFERROR(RIGHT(C415,LEN(C415)-FIND(",",C415)) &amp; " " &amp; LEFT(C415,1) &amp; LOWER(MID(C415,2, FIND(",",C415)-2)),""))</f>
        <v xml:space="preserve"> Basil Burgess</v>
      </c>
      <c r="E415" s="85" t="s">
        <v>11121</v>
      </c>
      <c r="F415" s="80" t="str">
        <f>RIGHT(E415,4)</f>
        <v>1769</v>
      </c>
      <c r="G415" s="80" t="str">
        <f>IF(ISBLANK(E415),"",F415&amp;"-"&amp;RIGHT("00" &amp; SUBSTITUTE(LEFT(E415,2),"/",""),2))</f>
        <v>1769-09</v>
      </c>
      <c r="H415" s="43" t="s">
        <v>3546</v>
      </c>
      <c r="I415" s="43" t="str">
        <f>IFERROR(RIGHT(H415,LEN(H415)-FIND(",",H415)) &amp; " " &amp; LEFT(H415,1) &amp; LOWER(MID(H415,2, FIND(",",H415)-2)),"")</f>
        <v xml:space="preserve"> Samuel  Mansell</v>
      </c>
      <c r="J415" s="42" t="str">
        <f>H415</f>
        <v xml:space="preserve">MANSELL, Samuel </v>
      </c>
      <c r="K415" s="43" t="s">
        <v>3832</v>
      </c>
      <c r="L415" s="42" t="str">
        <f>RIGHT(K415,4)</f>
        <v>1769</v>
      </c>
      <c r="M415" s="143" t="str">
        <f>IF(ISBLANK(K415),"",L415&amp;"-"&amp;
IF(LEFT(K415,3)="Feb","02",
IF(LEFT(K415,3)="Mar","03",
IF(LEFT(K415,3)="Apr","04",
IF(LEFT(K415,3)="May","05",
IF(LEFT(K415,3)="Jun","06",
IF(LEFT(K415,3)="Jul","07",
IF(LEFT(K415,3)="Aug","08",
IF(LEFT(K415,3)="Sep","09",
IF(LEFT(K415,3)="Oct","10",
IF(LEFT(K415,3)="Nov","11",
IF(LEFT(K415,3)="Dec","12","01"))))))))))))</f>
        <v>1769-12</v>
      </c>
      <c r="N415" s="44" t="s">
        <v>3961</v>
      </c>
      <c r="O415" s="43" t="s">
        <v>3959</v>
      </c>
      <c r="P415" s="43" t="s">
        <v>136</v>
      </c>
      <c r="Q415" s="43">
        <v>25</v>
      </c>
      <c r="R415" s="43" t="s">
        <v>6565</v>
      </c>
      <c r="S415" s="44"/>
      <c r="T415" s="45" t="s">
        <v>6568</v>
      </c>
      <c r="U415" s="44" t="s">
        <v>6569</v>
      </c>
      <c r="V415" s="35" t="s">
        <v>6564</v>
      </c>
      <c r="W415" s="35" t="s">
        <v>11123</v>
      </c>
      <c r="X415" s="8"/>
      <c r="Y415" s="45" t="str">
        <f>IFERROR(LEFT(J415, FIND(",",J415)-1),"")</f>
        <v>MANSELL</v>
      </c>
      <c r="Z415" s="45"/>
      <c r="AA415" s="45" t="str">
        <f>IF(ISBLANK(E415),"","Surveyed "&amp;E415)  &amp; IF(ISBLANK(C415),"", " by " &amp;TRIM(D415)) &amp; IF(ISBLANK(E415),"","; ") &amp; IF(ISBLANK(K415),"","Patented in " &amp; K415)  &amp; IF(ISBLANK(H415),"", " by " &amp; TRIM(I415)) &amp; IF(ISBLANK(Q415),"",IF(Q415=0,""," for " &amp; Q415 &amp; " acres")) &amp; IF(ISBLANK(S415),""," repatented as " &amp; S415) &amp; IF(ISBLANK(R415),"", "; " &amp; R415) &amp; IF(ISBLANK(X415),"", ".  " &amp; X415&amp;".")</f>
        <v>Surveyed 9/27/1769 by Basil Burgess; Patented in Dec 1769 by Samuel Mansell for 25 acres; "in the Barrons" starting "on the east side of a draft of Nimble Johns Cabbin Branch and about north from Henry Cutsary's dwelling plantation"</v>
      </c>
      <c r="AB415" s="45" t="str">
        <f>IF(IFERROR(FIND("-",A415),0)=0,SUBSTITUTE(A415,"'",""),SUBSTITUTE(LEFT(A415,FIND("-",A415)-2),"'",""))</f>
        <v>I HAVE BEEN A GREAT WHILE AT REST</v>
      </c>
      <c r="AC415" s="55" t="str">
        <f>SUBSTITUTE(A415,"'","")</f>
        <v>I HAVE BEEN A GREAT WHILE AT REST</v>
      </c>
      <c r="AD415" s="52" t="str">
        <f>IFERROR(VLOOKUP(A415,MapGrantsTbl[], 5, FALSE),"")</f>
        <v>1769</v>
      </c>
      <c r="AE415" s="52" t="str">
        <f>IF(L415=AD415,"Y", IF(LEFT(AD415,1)&lt;&gt;"1","","N"))</f>
        <v>Y</v>
      </c>
      <c r="AF415" s="52" t="str">
        <f>IFERROR(VLOOKUP(A415,MapGrantsTbl[], 3, FALSE),"")</f>
        <v>Surveyed 9/27/1769 by Basil Burgess; Patented in Dec 1769 by Samuel Mansell for 25 acres; "in the Barrons" starting "on the east side of a draft of Nimble Johns Cabbin Branch and about north from Henry Cutsary's dwelling plantation"</v>
      </c>
      <c r="AG415" s="52" t="str">
        <f>IF(AA415=AF415,"Y", IF(LEN(LEFT(AF415,4))&lt;&gt;4,"","N"))</f>
        <v>Y</v>
      </c>
      <c r="AH415" s="52" t="s">
        <v>78</v>
      </c>
      <c r="AI415" s="52"/>
      <c r="AJ415" s="71"/>
      <c r="AK415" s="71"/>
      <c r="AL415" s="71"/>
      <c r="AM415" s="71">
        <f>IFERROR(VLOOKUP(A415,Platted[],2,FALSE),"")</f>
        <v>640</v>
      </c>
      <c r="AN415" s="52"/>
      <c r="AO415" s="52"/>
      <c r="AP415" s="52"/>
      <c r="AQ415" s="52" t="str">
        <f>IFERROR(VLOOKUP(A415,MapGrantsTbl[], 5, FALSE),"")</f>
        <v>1769</v>
      </c>
      <c r="AR415" s="52" t="str">
        <f>IF(L415=AQ415,"Y", IF(LEN(LEFT(AQ415,4))&lt;&gt;4,"","N"))</f>
        <v>Y</v>
      </c>
      <c r="AS415" s="52" t="str">
        <f>IFERROR(VLOOKUP(A415,MapGrantsTbl[],3, FALSE),"")</f>
        <v>Surveyed 9/27/1769 by Basil Burgess; Patented in Dec 1769 by Samuel Mansell for 25 acres; "in the Barrons" starting "on the east side of a draft of Nimble Johns Cabbin Branch and about north from Henry Cutsary's dwelling plantation"</v>
      </c>
      <c r="AT415" s="52" t="str">
        <f>IF(AA415=AS415,"Y", IF(LEN(LEFT(AS415,4))&lt;&gt;4,"","N"))</f>
        <v>Y</v>
      </c>
      <c r="AU415" s="52" t="str">
        <f>IFERROR(VLOOKUP(A415,MapGrantsTbl[],5, FALSE),"")</f>
        <v>1769</v>
      </c>
      <c r="AV415" s="52" t="str">
        <f>IF(L415=AU415,"Y", IF(LEN(LEFT(AU415,4))&lt;&gt;4,"","N"))</f>
        <v>Y</v>
      </c>
    </row>
    <row r="416" spans="1:48" ht="86.4" x14ac:dyDescent="0.55000000000000004">
      <c r="A416" s="92" t="s">
        <v>9666</v>
      </c>
      <c r="B416" s="91" t="str">
        <f>IFERROR(VLOOKUP(A416,MapGrantsTbl[Short Name], 1, FALSE),IFERROR(VLOOKUP(A416,MapGrantsTbl[Other Map Grant Name],1,FALSE),""))</f>
        <v/>
      </c>
      <c r="C416" s="92" t="s">
        <v>10467</v>
      </c>
      <c r="D416" s="92" t="str">
        <f>IF(ISBLANK(C416),"",IFERROR(RIGHT(C416,LEN(C416)-FIND(",",C416)) &amp; " " &amp; LEFT(C416,1) &amp; LOWER(MID(C416,2, FIND(",",C416)-2)),""))</f>
        <v xml:space="preserve"> Baruch Fowler</v>
      </c>
      <c r="E416" s="93" t="s">
        <v>9669</v>
      </c>
      <c r="F416" s="93" t="str">
        <f>RIGHT(E416,4)</f>
        <v>1802</v>
      </c>
      <c r="G416" s="93" t="str">
        <f>IF(ISBLANK(E416),"",F416&amp;"-"&amp;RIGHT("00" &amp; SUBSTITUTE(LEFT(E416,2),"/",""),2))</f>
        <v>1802-05</v>
      </c>
      <c r="H416" s="92" t="s">
        <v>5326</v>
      </c>
      <c r="I416" s="92" t="str">
        <f>IFERROR(RIGHT(H416,LEN(H416)-FIND(",",H416)) &amp; " " &amp; LEFT(H416,1) &amp; LOWER(MID(H416,2, FIND(",",H416)-2)),"")</f>
        <v xml:space="preserve"> Jonathan  Ellicott</v>
      </c>
      <c r="J416" s="91" t="str">
        <f>H416</f>
        <v xml:space="preserve">ELLICOTT, Jonathan </v>
      </c>
      <c r="K416" s="92" t="s">
        <v>9667</v>
      </c>
      <c r="L416" s="91" t="str">
        <f>RIGHT(K416,4)</f>
        <v>1805</v>
      </c>
      <c r="M416" s="144" t="str">
        <f>IF(ISBLANK(K416),"",L416&amp;"-"&amp;
IF(LEFT(K416,3)="Feb","02",
IF(LEFT(K416,3)="Mar","03",
IF(LEFT(K416,3)="Apr","04",
IF(LEFT(K416,3)="May","05",
IF(LEFT(K416,3)="Jun","06",
IF(LEFT(K416,3)="Jul","07",
IF(LEFT(K416,3)="Aug","08",
IF(LEFT(K416,3)="Sep","09",
IF(LEFT(K416,3)="Oct","10",
IF(LEFT(K416,3)="Nov","11",
IF(LEFT(K416,3)="Dec","12","01"))))))))))))</f>
        <v>1805-02</v>
      </c>
      <c r="N416" s="95" t="s">
        <v>3961</v>
      </c>
      <c r="O416" s="92" t="s">
        <v>3959</v>
      </c>
      <c r="P416" s="8" t="s">
        <v>3970</v>
      </c>
      <c r="Q416" s="92">
        <v>100</v>
      </c>
      <c r="R416" s="92" t="s">
        <v>9671</v>
      </c>
      <c r="S416" s="94"/>
      <c r="T416" s="95" t="s">
        <v>9668</v>
      </c>
      <c r="U416" s="94"/>
      <c r="V416" s="35" t="s">
        <v>1096</v>
      </c>
      <c r="W416" s="35" t="s">
        <v>9670</v>
      </c>
      <c r="X416" s="35"/>
      <c r="Y416" s="95" t="str">
        <f>IFERROR(LEFT(J416, FIND(",",J416)-1),"")</f>
        <v>ELLICOTT</v>
      </c>
      <c r="Z416" s="95"/>
      <c r="AA416" s="95" t="str">
        <f>IF(ISBLANK(E416),"","Surveyed "&amp;E416)  &amp; IF(ISBLANK(C416),"", " by " &amp;TRIM(D416)) &amp; IF(ISBLANK(E416),"","; ") &amp; IF(ISBLANK(K416),"","Patented in " &amp; K416)  &amp; IF(ISBLANK(H416),"", " by " &amp; TRIM(I416)) &amp; IF(ISBLANK(Q416),"",IF(Q416=0,""," for " &amp; Q416 &amp; " acres")) &amp; IF(ISBLANK(S416),""," repatented as " &amp; S416) &amp; IF(ISBLANK(R416),"", "; " &amp; R416) &amp; IF(ISBLANK(X416),"", ".  " &amp; X416&amp;".")</f>
        <v>Surveyed 5/10/1802 by Baruch Fowler; Patented in Feb 1805 by Jonathan Ellicott for 100 acres; Lying partly in Anne Arundel and partly in Baltimore Counties , a resurvey of A Stony Hill Side, Batchelors Hope, Dyers Whim, Nicholas And Alexander, The Addition To Nicholas And Alexander, and part of Belinda</v>
      </c>
      <c r="AB416" s="95" t="str">
        <f>IF(IFERROR(FIND("-",A416),0)=0,SUBSTITUTE(A416,"'",""),SUBSTITUTE(LEFT(A416,FIND("-",A416)-2),"'",""))</f>
        <v>ILCHESTER</v>
      </c>
      <c r="AC416" s="95" t="str">
        <f>SUBSTITUTE(A416,"'","")</f>
        <v>ILCHESTER</v>
      </c>
      <c r="AD416" s="95" t="str">
        <f>IFERROR(VLOOKUP(A416,MapGrantsTbl[], 5, FALSE),"")</f>
        <v/>
      </c>
      <c r="AE416" s="95" t="str">
        <f>IF(L416=AD416,"Y", IF(LEFT(AD416,1)&lt;&gt;"1","","N"))</f>
        <v/>
      </c>
      <c r="AF416" s="95" t="str">
        <f>IFERROR(VLOOKUP(A416,MapGrantsTbl[], 3, FALSE),"")</f>
        <v/>
      </c>
      <c r="AG416" s="95" t="str">
        <f>IF(AA416=AF416,"Y", IF(LEN(LEFT(AF416,4))&lt;&gt;4,"","N"))</f>
        <v/>
      </c>
      <c r="AH416" s="33" t="s">
        <v>11990</v>
      </c>
      <c r="AI416" s="95"/>
      <c r="AJ416" s="95"/>
      <c r="AK416" s="95"/>
      <c r="AL416" s="95"/>
      <c r="AM416" s="95" t="str">
        <f>IFERROR(VLOOKUP(A416,Platted[],2,FALSE),"")</f>
        <v/>
      </c>
      <c r="AN416" s="52"/>
      <c r="AO416" s="52"/>
      <c r="AP416" s="52"/>
      <c r="AQ416" s="52" t="str">
        <f>IFERROR(VLOOKUP(A416,MapGrantsTbl[], 5, FALSE),"")</f>
        <v/>
      </c>
      <c r="AR416" s="52" t="str">
        <f>IF(L416=AQ416,"Y", IF(LEN(LEFT(AQ416,4))&lt;&gt;4,"","N"))</f>
        <v/>
      </c>
      <c r="AS416" s="52" t="str">
        <f>IFERROR(VLOOKUP(A416,MapGrantsTbl[],3, FALSE),"")</f>
        <v/>
      </c>
      <c r="AT416" s="52" t="str">
        <f>IF(AA416=AS416,"Y", IF(LEN(LEFT(AS416,4))&lt;&gt;4,"","N"))</f>
        <v/>
      </c>
      <c r="AU416" s="52" t="str">
        <f>IFERROR(VLOOKUP(A416,MapGrantsTbl[],5, FALSE),"")</f>
        <v/>
      </c>
      <c r="AV416" s="52" t="str">
        <f>IF(L416=AU416,"Y", IF(LEN(LEFT(AU416,4))&lt;&gt;4,"","N"))</f>
        <v/>
      </c>
    </row>
    <row r="417" spans="1:48" ht="43.2" x14ac:dyDescent="0.55000000000000004">
      <c r="A417" s="46" t="s">
        <v>10500</v>
      </c>
      <c r="B417" s="110" t="str">
        <f>IFERROR(VLOOKUP(A417,MapGrantsTbl[Short Name], 1, FALSE),IFERROR(VLOOKUP(A417,MapGrantsTbl[Other Map Grant Name],1,FALSE),""))</f>
        <v>INDIANS GUN</v>
      </c>
      <c r="C417" s="111" t="s">
        <v>10467</v>
      </c>
      <c r="D417" s="111" t="str">
        <f>IF(ISBLANK(C417),"",IFERROR(RIGHT(C417,LEN(C417)-FIND(",",C417)) &amp; " " &amp; LEFT(C417,1) &amp; LOWER(MID(C417,2, FIND(",",C417)-2)),""))</f>
        <v xml:space="preserve"> Baruch Fowler</v>
      </c>
      <c r="E417" s="117" t="s">
        <v>10506</v>
      </c>
      <c r="F417" s="117" t="str">
        <f>RIGHT(E417,4)</f>
        <v>1797</v>
      </c>
      <c r="G417" s="117" t="str">
        <f>IF(ISBLANK(E417),"",F417&amp;"-"&amp;RIGHT("00" &amp; SUBSTITUTE(LEFT(E417,2),"/",""),2))</f>
        <v>1797-12</v>
      </c>
      <c r="H417" s="111" t="s">
        <v>10504</v>
      </c>
      <c r="I417" s="111" t="str">
        <f>IFERROR(RIGHT(H417,LEN(H417)-FIND(",",H417)) &amp; " " &amp; LEFT(H417,1) &amp; LOWER(MID(H417,2, FIND(",",H417)-2)),"")</f>
        <v xml:space="preserve"> Nicholas Watkins</v>
      </c>
      <c r="J417" s="110" t="str">
        <f>H417</f>
        <v>WATKINS, Nicholas</v>
      </c>
      <c r="K417" s="111" t="s">
        <v>10505</v>
      </c>
      <c r="L417" s="110" t="str">
        <f>RIGHT(K417,4)</f>
        <v>1812</v>
      </c>
      <c r="M417" s="149" t="str">
        <f>IF(ISBLANK(K417),"",L417&amp;"-"&amp;
IF(LEFT(K417,3)="Feb","02",
IF(LEFT(K417,3)="Mar","03",
IF(LEFT(K417,3)="Apr","04",
IF(LEFT(K417,3)="May","05",
IF(LEFT(K417,3)="Jun","06",
IF(LEFT(K417,3)="Jul","07",
IF(LEFT(K417,3)="Aug","08",
IF(LEFT(K417,3)="Sep","09",
IF(LEFT(K417,3)="Oct","10",
IF(LEFT(K417,3)="Nov","11",
IF(LEFT(K417,3)="Dec","12","01"))))))))))))</f>
        <v>1812-03</v>
      </c>
      <c r="N417" s="112" t="s">
        <v>3961</v>
      </c>
      <c r="O417" s="111" t="s">
        <v>3959</v>
      </c>
      <c r="P417" s="111" t="s">
        <v>3970</v>
      </c>
      <c r="Q417" s="111">
        <v>282</v>
      </c>
      <c r="R417" s="111" t="s">
        <v>10501</v>
      </c>
      <c r="S417" s="113"/>
      <c r="T417" s="112" t="s">
        <v>10502</v>
      </c>
      <c r="U417" s="113"/>
      <c r="V417" s="35" t="s">
        <v>10503</v>
      </c>
      <c r="W417" s="35" t="s">
        <v>10507</v>
      </c>
      <c r="X417" s="35"/>
      <c r="Y417" s="112" t="str">
        <f>IFERROR(LEFT(J417, FIND(",",J417)-1),"")</f>
        <v>WATKINS</v>
      </c>
      <c r="Z417" s="112"/>
      <c r="AA417" s="112" t="str">
        <f>IF(ISBLANK(E417),"","Surveyed "&amp;E417)  &amp; IF(ISBLANK(C417),"", " by " &amp;TRIM(D417)) &amp; IF(ISBLANK(E417),"","; ") &amp; IF(ISBLANK(K417),"","Patented in " &amp; K417)  &amp; IF(ISBLANK(H417),"", " by " &amp; TRIM(I417)) &amp; IF(ISBLANK(Q417),"",IF(Q417=0,""," for " &amp; Q417 &amp; " acres")) &amp; IF(ISBLANK(S417),""," repatented as " &amp; S417) &amp; IF(ISBLANK(R417),"", "; " &amp; R417) &amp; IF(ISBLANK(X417),"", ".  " &amp; X417&amp;".")</f>
        <v>Surveyed 12/5/1797 by Baruch Fowler; Patented in Mar 1812 by Nicholas Watkins for 282 acres; Resurvey of Dorseys Grove and part of Invasion</v>
      </c>
      <c r="AB417" s="112" t="str">
        <f>IF(IFERROR(FIND("-",A417),0)=0,SUBSTITUTE(A417,"'",""),SUBSTITUTE(LEFT(A417,FIND("-",A417)-2),"'",""))</f>
        <v>INDIANS GUN</v>
      </c>
      <c r="AC417" s="112" t="str">
        <f>SUBSTITUTE(A417,"'","")</f>
        <v>INDIANS GUN</v>
      </c>
      <c r="AD417" s="112" t="str">
        <f>IFERROR(VLOOKUP(A417,MapGrantsTbl[], 5, FALSE),"")</f>
        <v>1797</v>
      </c>
      <c r="AE417" s="112" t="str">
        <f>IF(L417=AD417,"Y", IF(LEFT(AD417,1)&lt;&gt;"1","","N"))</f>
        <v>N</v>
      </c>
      <c r="AF417" s="112" t="str">
        <f>IFERROR(VLOOKUP(A417,MapGrantsTbl[], 3, FALSE),"")</f>
        <v>Surveyed 12/5/1797 by Baruch Fowler; Patented in Mar 1812 by Nicholas Watkins for 282 acres; Resurvey of Dorseys Grove and part of Invasion</v>
      </c>
      <c r="AG417" s="112" t="str">
        <f>IF(AA417=AF417,"Y", IF(LEN(LEFT(AF417,4))&lt;&gt;4,"","N"))</f>
        <v>Y</v>
      </c>
      <c r="AH417" s="33" t="s">
        <v>234</v>
      </c>
      <c r="AI417" s="112"/>
      <c r="AJ417" s="112"/>
      <c r="AK417" s="112"/>
      <c r="AL417" s="112"/>
      <c r="AM417" s="112">
        <f>IFERROR(VLOOKUP(A417,Platted[],2,FALSE),"")</f>
        <v>236</v>
      </c>
      <c r="AN417" s="112"/>
      <c r="AO417" s="112"/>
      <c r="AP417" s="112"/>
      <c r="AQ417" s="52" t="str">
        <f>IFERROR(VLOOKUP(A417,MapGrantsTbl[], 5, FALSE),"")</f>
        <v>1797</v>
      </c>
      <c r="AR417" s="52" t="str">
        <f>IF(L417=AQ417,"Y", IF(LEN(LEFT(AQ417,4))&lt;&gt;4,"","N"))</f>
        <v>N</v>
      </c>
      <c r="AS417" s="52" t="str">
        <f>IFERROR(VLOOKUP(A417,MapGrantsTbl[],3, FALSE),"")</f>
        <v>Surveyed 12/5/1797 by Baruch Fowler; Patented in Mar 1812 by Nicholas Watkins for 282 acres; Resurvey of Dorseys Grove and part of Invasion</v>
      </c>
      <c r="AT417" s="52" t="str">
        <f>IF(AA417=AS417,"Y", IF(LEN(LEFT(AS417,4))&lt;&gt;4,"","N"))</f>
        <v>Y</v>
      </c>
      <c r="AU417" s="52" t="str">
        <f>IFERROR(VLOOKUP(A417,MapGrantsTbl[],5, FALSE),"")</f>
        <v>1797</v>
      </c>
      <c r="AV417" s="52" t="str">
        <f>IF(L417=AU417,"Y", IF(LEN(LEFT(AU417,4))&lt;&gt;4,"","N"))</f>
        <v>N</v>
      </c>
    </row>
    <row r="418" spans="1:48" ht="57.6" x14ac:dyDescent="0.55000000000000004">
      <c r="A418" s="43" t="s">
        <v>5268</v>
      </c>
      <c r="B418" s="8" t="str">
        <f>IFERROR(VLOOKUP(A418,MapGrantsTbl[Short Name], 1, FALSE),IFERROR(VLOOKUP(A418,MapGrantsTbl[Other Map Grant Name],1,FALSE),""))</f>
        <v>INTERVENE</v>
      </c>
      <c r="C418" s="8" t="s">
        <v>4921</v>
      </c>
      <c r="D418" s="8" t="str">
        <f>IF(ISBLANK(C418),"",IFERROR(RIGHT(C418,LEN(C418)-FIND(",",C418)) &amp; " " &amp; LEFT(C418,1) &amp; LOWER(MID(C418,2, FIND(",",C418)-2)),""))</f>
        <v xml:space="preserve"> Basil Burgess</v>
      </c>
      <c r="E418" s="85" t="s">
        <v>11915</v>
      </c>
      <c r="F418" s="85" t="str">
        <f>RIGHT(E418,4)</f>
        <v>1771</v>
      </c>
      <c r="G418" s="85" t="str">
        <f>IF(ISBLANK(E418),"",F418&amp;"-"&amp;RIGHT("00" &amp; SUBSTITUTE(LEFT(E418,2),"/",""),2))</f>
        <v>1771-04</v>
      </c>
      <c r="H418" s="8" t="s">
        <v>5270</v>
      </c>
      <c r="I418" s="8" t="str">
        <f>IFERROR(RIGHT(H418,LEN(H418)-FIND(",",H418)) &amp; " " &amp; LEFT(H418,1) &amp; LOWER(MID(H418,2, FIND(",",H418)-2)),"")</f>
        <v xml:space="preserve"> Ely Davis</v>
      </c>
      <c r="J418" s="32" t="str">
        <f>H418</f>
        <v>DAVIS, Ely</v>
      </c>
      <c r="K418" s="8" t="s">
        <v>5269</v>
      </c>
      <c r="L418" s="32" t="str">
        <f>RIGHT(K418,4)</f>
        <v>1790</v>
      </c>
      <c r="M418" s="146" t="str">
        <f>IF(ISBLANK(K418),"",L418&amp;"-"&amp;
IF(LEFT(K418,3)="Feb","02",
IF(LEFT(K418,3)="Mar","03",
IF(LEFT(K418,3)="Apr","04",
IF(LEFT(K418,3)="May","05",
IF(LEFT(K418,3)="Jun","06",
IF(LEFT(K418,3)="Jul","07",
IF(LEFT(K418,3)="Aug","08",
IF(LEFT(K418,3)="Sep","09",
IF(LEFT(K418,3)="Oct","10",
IF(LEFT(K418,3)="Nov","11",
IF(LEFT(K418,3)="Dec","12","01"))))))))))))</f>
        <v>1790-12</v>
      </c>
      <c r="N418" s="34" t="s">
        <v>3961</v>
      </c>
      <c r="O418" s="8" t="s">
        <v>3959</v>
      </c>
      <c r="P418" s="8" t="s">
        <v>136</v>
      </c>
      <c r="Q418" s="8">
        <v>23</v>
      </c>
      <c r="R418" s="8" t="s">
        <v>5287</v>
      </c>
      <c r="S418" s="34" t="s">
        <v>5258</v>
      </c>
      <c r="T418" s="34" t="str">
        <f>V418</f>
        <v>Intervene</v>
      </c>
      <c r="U418" s="34" t="s">
        <v>6360</v>
      </c>
      <c r="V418" s="35" t="s">
        <v>5286</v>
      </c>
      <c r="W418" s="35" t="s">
        <v>12170</v>
      </c>
      <c r="X418" s="34"/>
      <c r="Y418" s="33" t="str">
        <f>IFERROR(LEFT(J418, FIND(",",J418)-1),"")</f>
        <v>DAVIS</v>
      </c>
      <c r="Z418" s="33"/>
      <c r="AA418" s="24" t="str">
        <f>IF(ISBLANK(E418),"","Surveyed "&amp;E418)  &amp; IF(ISBLANK(C418),"", " by " &amp;TRIM(D418)) &amp; IF(ISBLANK(E418),"","; ") &amp; IF(ISBLANK(K418),"","Patented in " &amp; K418)  &amp; IF(ISBLANK(H418),"", " by " &amp; TRIM(I418)) &amp; IF(ISBLANK(Q418),"",IF(Q418=0,""," for " &amp; Q418 &amp; " acres")) &amp; IF(ISBLANK(S418),""," repatented as " &amp; S418) &amp; IF(ISBLANK(R418),"", "; " &amp; R418) &amp; IF(ISBLANK(X418),"", ".  " &amp; X418&amp;".")</f>
        <v>Surveyed 4/12/1771 by Basil Burgess; Patented in Dec 1790 by Ely Davis for 23 acres repatented as Hammond's Enlargement; Adjoining and between Northern Addition and Edward's Lot</v>
      </c>
      <c r="AB418" s="52" t="str">
        <f>IF(IFERROR(FIND("-",A418),0)=0,SUBSTITUTE(A418,"'",""),SUBSTITUTE(LEFT(A418,FIND("-",A418)-2),"'",""))</f>
        <v>INTERVENE</v>
      </c>
      <c r="AC418" s="55" t="str">
        <f>SUBSTITUTE(A418,"'","")</f>
        <v>INTERVENE</v>
      </c>
      <c r="AD418" s="52" t="str">
        <f>IFERROR(VLOOKUP(A418,MapGrantsTbl[], 5, FALSE),"")</f>
        <v>1771</v>
      </c>
      <c r="AE418" s="52" t="str">
        <f>IF(L418=AD418,"Y", IF(LEFT(AD418,1)&lt;&gt;"1","","N"))</f>
        <v>N</v>
      </c>
      <c r="AF418" s="52" t="str">
        <f>IFERROR(VLOOKUP(A418,MapGrantsTbl[], 3, FALSE),"")</f>
        <v>Surveyed 4/12/1771 by Basil Burgess; Patented in Dec 1790 by Ely Davis for 23 acres repatented as Hammond's Enlargement; Adjoining and between Northern Addition and Edward's Lot</v>
      </c>
      <c r="AG418" s="52" t="str">
        <f>IF(AA418=AF418,"Y", IF(LEN(LEFT(AF418,4))&lt;&gt;4,"","N"))</f>
        <v>Y</v>
      </c>
      <c r="AH418" s="52" t="s">
        <v>376</v>
      </c>
      <c r="AI418" s="52"/>
      <c r="AJ418" s="71"/>
      <c r="AK418" s="71"/>
      <c r="AL418" s="71"/>
      <c r="AM418" s="71">
        <f>IFERROR(VLOOKUP(A418,Platted[],2,FALSE),"")</f>
        <v>652</v>
      </c>
      <c r="AN418" s="52"/>
      <c r="AO418" s="52"/>
      <c r="AP418" s="52"/>
      <c r="AQ418" s="52" t="str">
        <f>IFERROR(VLOOKUP(A418,MapGrantsTbl[], 5, FALSE),"")</f>
        <v>1771</v>
      </c>
      <c r="AR418" s="52" t="str">
        <f>IF(L418=AQ418,"Y", IF(LEN(LEFT(AQ418,4))&lt;&gt;4,"","N"))</f>
        <v>N</v>
      </c>
      <c r="AS418" s="52" t="str">
        <f>IFERROR(VLOOKUP(A418,MapGrantsTbl[],3, FALSE),"")</f>
        <v>Surveyed 4/12/1771 by Basil Burgess; Patented in Dec 1790 by Ely Davis for 23 acres repatented as Hammond's Enlargement; Adjoining and between Northern Addition and Edward's Lot</v>
      </c>
      <c r="AT418" s="52" t="str">
        <f>IF(AA418=AS418,"Y", IF(LEN(LEFT(AS418,4))&lt;&gt;4,"","N"))</f>
        <v>Y</v>
      </c>
      <c r="AU418" s="52" t="str">
        <f>IFERROR(VLOOKUP(A418,MapGrantsTbl[],5, FALSE),"")</f>
        <v>1771</v>
      </c>
      <c r="AV418" s="52" t="str">
        <f>IF(L418=AU418,"Y", IF(LEN(LEFT(AU418,4))&lt;&gt;4,"","N"))</f>
        <v>N</v>
      </c>
    </row>
    <row r="419" spans="1:48" ht="86.4" x14ac:dyDescent="0.55000000000000004">
      <c r="A419" s="43" t="s">
        <v>5608</v>
      </c>
      <c r="B419" s="8" t="str">
        <f>IFERROR(VLOOKUP(A419,MapGrantsTbl[Short Name], 1, FALSE),IFERROR(VLOOKUP(A419,MapGrantsTbl[Other Map Grant Name],1,FALSE),""))</f>
        <v>INVASION</v>
      </c>
      <c r="C419" s="8" t="s">
        <v>4916</v>
      </c>
      <c r="D419" s="8" t="str">
        <f>IF(ISBLANK(C419),"",IFERROR(RIGHT(C419,LEN(C419)-FIND(",",C419)) &amp; " " &amp; LEFT(C419,1) &amp; LOWER(MID(C419,2, FIND(",",C419)-2)),""))</f>
        <v xml:space="preserve"> William Cromwell</v>
      </c>
      <c r="E419" s="85" t="s">
        <v>11554</v>
      </c>
      <c r="F419" s="85" t="str">
        <f>RIGHT(E419,4)</f>
        <v>1745</v>
      </c>
      <c r="G419" s="85" t="str">
        <f>IF(ISBLANK(E419),"",F419&amp;"-"&amp;RIGHT("00" &amp; SUBSTITUTE(LEFT(E419,2),"/",""),2))</f>
        <v>1745-05</v>
      </c>
      <c r="H419" s="8" t="s">
        <v>3537</v>
      </c>
      <c r="I419" s="8" t="str">
        <f>IFERROR(RIGHT(H419,LEN(H419)-FIND(",",H419)) &amp; " " &amp; LEFT(H419,1) &amp; LOWER(MID(H419,2, FIND(",",H419)-2)),"")</f>
        <v xml:space="preserve"> Adam  Barnes</v>
      </c>
      <c r="J419" s="8" t="str">
        <f>H419</f>
        <v xml:space="preserve">BARNES, Adam </v>
      </c>
      <c r="K419" s="8" t="s">
        <v>5207</v>
      </c>
      <c r="L419" s="8" t="str">
        <f>RIGHT(K419,4)</f>
        <v>1747</v>
      </c>
      <c r="M419" s="146" t="str">
        <f>IF(ISBLANK(K419),"",L419&amp;"-"&amp;
IF(LEFT(K419,3)="Feb","02",
IF(LEFT(K419,3)="Mar","03",
IF(LEFT(K419,3)="Apr","04",
IF(LEFT(K419,3)="May","05",
IF(LEFT(K419,3)="Jun","06",
IF(LEFT(K419,3)="Jul","07",
IF(LEFT(K419,3)="Aug","08",
IF(LEFT(K419,3)="Sep","09",
IF(LEFT(K419,3)="Oct","10",
IF(LEFT(K419,3)="Nov","11",
IF(LEFT(K419,3)="Dec","12","01"))))))))))))</f>
        <v>1747-09</v>
      </c>
      <c r="N419" s="34" t="s">
        <v>3961</v>
      </c>
      <c r="O419" s="8" t="s">
        <v>3959</v>
      </c>
      <c r="P419" s="8" t="s">
        <v>3970</v>
      </c>
      <c r="Q419" s="8">
        <v>1187</v>
      </c>
      <c r="R419" s="8" t="s">
        <v>6968</v>
      </c>
      <c r="S419" s="34" t="s">
        <v>7517</v>
      </c>
      <c r="T419" s="34" t="s">
        <v>8858</v>
      </c>
      <c r="U419" s="34" t="s">
        <v>7801</v>
      </c>
      <c r="V419" s="35" t="s">
        <v>5050</v>
      </c>
      <c r="W419" s="35" t="s">
        <v>11579</v>
      </c>
      <c r="X419" s="34"/>
      <c r="Y419" s="18" t="str">
        <f>IFERROR(LEFT(J419, FIND(",",J419)-1),"")</f>
        <v>BARNES</v>
      </c>
      <c r="Z419" s="24" t="s">
        <v>4451</v>
      </c>
      <c r="AA419" s="24" t="str">
        <f>IF(ISBLANK(E419),"","Surveyed "&amp;E419)  &amp; IF(ISBLANK(C419),"", " by " &amp;TRIM(D419)) &amp; IF(ISBLANK(E419),"","; ") &amp; IF(ISBLANK(K419),"","Patented in " &amp; K419)  &amp; IF(ISBLANK(H419),"", " by " &amp; TRIM(I419)) &amp; IF(ISBLANK(Q419),"",IF(Q419=0,""," for " &amp; Q419 &amp; " acres")) &amp; IF(ISBLANK(S419),""," repatented as " &amp; S419) &amp; IF(ISBLANK(R419),"", "; " &amp; R419) &amp; IF(ISBLANK(X419),"", ".  " &amp; X419&amp;".")</f>
        <v>Surveyed 5/27/1745 by William Cromwell; Patented in Sep 1747 by Adam Barnes for 1187 acres repatented as Clover Land; Resurvey of Adam's Forrest "on the head drafts of the Middle River of Patuxent", adjoining John's Lot, Dorsey's Grove, Poplar Spring Garden, Belts and Stevens Hills</v>
      </c>
      <c r="AB419" s="52" t="str">
        <f>IF(IFERROR(FIND("-",A419),0)=0,SUBSTITUTE(A419,"'",""),SUBSTITUTE(LEFT(A419,FIND("-",A419)-2),"'",""))</f>
        <v>INVASION</v>
      </c>
      <c r="AC419" s="55" t="str">
        <f>SUBSTITUTE(A419,"'","")</f>
        <v>INVASION</v>
      </c>
      <c r="AD419" s="52" t="str">
        <f>IFERROR(VLOOKUP(A419,MapGrantsTbl[], 5, FALSE),"")</f>
        <v>1745</v>
      </c>
      <c r="AE419" s="52" t="str">
        <f>IF(L419=AD419,"Y", IF(LEFT(AD419,1)&lt;&gt;"1","","N"))</f>
        <v>N</v>
      </c>
      <c r="AF419" s="52" t="str">
        <f>IFERROR(VLOOKUP(A419,MapGrantsTbl[], 3, FALSE),"")</f>
        <v>Surveyed 5/27/1745 by William Cromwell; Patented in Sep 1747 by Adam Barnes for 1187 acres repatented as Clover Land; Resurvey of Adam's Forrest "on the head drafts of the Middle River of Patuxent", adjoining John's Lot, Dorsey's Grove, Poplar Spring Garden, Belts and Stevens Hills</v>
      </c>
      <c r="AG419" s="52" t="str">
        <f>IF(AA419=AF419,"Y", IF(LEN(LEFT(AF419,4))&lt;&gt;4,"","N"))</f>
        <v>Y</v>
      </c>
      <c r="AH419" s="52" t="s">
        <v>234</v>
      </c>
      <c r="AI419" s="52"/>
      <c r="AJ419" s="71"/>
      <c r="AK419" s="71"/>
      <c r="AL419" s="71"/>
      <c r="AM419" s="71">
        <f>IFERROR(VLOOKUP(A419,Platted[],2,FALSE),"")</f>
        <v>44</v>
      </c>
      <c r="AN419" s="52"/>
      <c r="AO419" s="52"/>
      <c r="AP419" s="52"/>
      <c r="AQ419" s="52" t="str">
        <f>IFERROR(VLOOKUP(A419,MapGrantsTbl[], 5, FALSE),"")</f>
        <v>1745</v>
      </c>
      <c r="AR419" s="52" t="str">
        <f>IF(L419=AQ419,"Y", IF(LEN(LEFT(AQ419,4))&lt;&gt;4,"","N"))</f>
        <v>N</v>
      </c>
      <c r="AS419" s="52" t="str">
        <f>IFERROR(VLOOKUP(A419,MapGrantsTbl[],3, FALSE),"")</f>
        <v>Surveyed 5/27/1745 by William Cromwell; Patented in Sep 1747 by Adam Barnes for 1187 acres repatented as Clover Land; Resurvey of Adam's Forrest "on the head drafts of the Middle River of Patuxent", adjoining John's Lot, Dorsey's Grove, Poplar Spring Garden, Belts and Stevens Hills</v>
      </c>
      <c r="AT419" s="52" t="str">
        <f>IF(AA419=AS419,"Y", IF(LEN(LEFT(AS419,4))&lt;&gt;4,"","N"))</f>
        <v>Y</v>
      </c>
      <c r="AU419" s="52" t="str">
        <f>IFERROR(VLOOKUP(A419,MapGrantsTbl[],5, FALSE),"")</f>
        <v>1745</v>
      </c>
      <c r="AV419" s="52" t="str">
        <f>IF(L419=AU419,"Y", IF(LEN(LEFT(AU419,4))&lt;&gt;4,"","N"))</f>
        <v>N</v>
      </c>
    </row>
    <row r="420" spans="1:48" ht="43.2" x14ac:dyDescent="0.55000000000000004">
      <c r="A420" s="43" t="s">
        <v>3879</v>
      </c>
      <c r="B420" s="8" t="str">
        <f>IFERROR(VLOOKUP(A420,MapGrantsTbl[Short Name], 1, FALSE),IFERROR(VLOOKUP(A420,MapGrantsTbl[Other Map Grant Name],1,FALSE),""))</f>
        <v>ISLE OF ELY</v>
      </c>
      <c r="C420" s="8" t="s">
        <v>5622</v>
      </c>
      <c r="D420" s="8" t="str">
        <f>IF(ISBLANK(C420),"",IFERROR(RIGHT(C420,LEN(C420)-FIND(",",C420)) &amp; " " &amp; LEFT(C420,1) &amp; LOWER(MID(C420,2, FIND(",",C420)-2)),""))</f>
        <v xml:space="preserve"> John Dorsey</v>
      </c>
      <c r="E420" s="85" t="s">
        <v>10142</v>
      </c>
      <c r="F420" s="85" t="str">
        <f>RIGHT(E420,4)</f>
        <v>1718</v>
      </c>
      <c r="G420" s="85" t="str">
        <f>IF(ISBLANK(E420),"",F420&amp;"-"&amp;RIGHT("00" &amp; SUBSTITUTE(LEFT(E420,2),"/",""),2))</f>
        <v>1718-02</v>
      </c>
      <c r="H420" s="8" t="s">
        <v>3634</v>
      </c>
      <c r="I420" s="8" t="str">
        <f>IFERROR(RIGHT(H420,LEN(H420)-FIND(",",H420)) &amp; " " &amp; LEFT(H420,1) &amp; LOWER(MID(H420,2, FIND(",",H420)-2)),"")</f>
        <v xml:space="preserve"> Pleasance  Dorsey</v>
      </c>
      <c r="J420" s="8" t="str">
        <f>H420</f>
        <v xml:space="preserve">DORSEY, Pleasance </v>
      </c>
      <c r="K420" s="8" t="s">
        <v>5235</v>
      </c>
      <c r="L420" s="8" t="str">
        <f>RIGHT(K420,4)</f>
        <v>1720</v>
      </c>
      <c r="M420" s="146" t="str">
        <f>IF(ISBLANK(K420),"",L420&amp;"-"&amp;
IF(LEFT(K420,3)="Feb","02",
IF(LEFT(K420,3)="Mar","03",
IF(LEFT(K420,3)="Apr","04",
IF(LEFT(K420,3)="May","05",
IF(LEFT(K420,3)="Jun","06",
IF(LEFT(K420,3)="Jul","07",
IF(LEFT(K420,3)="Aug","08",
IF(LEFT(K420,3)="Sep","09",
IF(LEFT(K420,3)="Oct","10",
IF(LEFT(K420,3)="Nov","11",
IF(LEFT(K420,3)="Dec","12","01"))))))))))))</f>
        <v>1720-07</v>
      </c>
      <c r="N420" s="34" t="s">
        <v>5668</v>
      </c>
      <c r="O420" s="8" t="s">
        <v>3959</v>
      </c>
      <c r="P420" s="8" t="s">
        <v>136</v>
      </c>
      <c r="Q420" s="8">
        <v>200</v>
      </c>
      <c r="R420" s="8" t="s">
        <v>5759</v>
      </c>
      <c r="S420" s="34"/>
      <c r="T420" s="34" t="str">
        <f>V420</f>
        <v>Isle Of Ely</v>
      </c>
      <c r="U420" s="34"/>
      <c r="V420" s="16" t="s">
        <v>5758</v>
      </c>
      <c r="W420" s="35" t="s">
        <v>10143</v>
      </c>
      <c r="X420" s="34"/>
      <c r="Y420" s="26" t="str">
        <f>IFERROR(LEFT(J420, FIND(",",J420)-1),"")</f>
        <v>DORSEY</v>
      </c>
      <c r="Z420" s="24" t="s">
        <v>4437</v>
      </c>
      <c r="AA420" s="24" t="str">
        <f>IF(ISBLANK(E420),"","Surveyed "&amp;E420)  &amp; IF(ISBLANK(C420),"", " by " &amp;TRIM(D420)) &amp; IF(ISBLANK(E420),"","; ") &amp; IF(ISBLANK(K420),"","Patented in " &amp; K420)  &amp; IF(ISBLANK(H420),"", " by " &amp; TRIM(I420)) &amp; IF(ISBLANK(Q420),"",IF(Q420=0,""," for " &amp; Q420 &amp; " acres")) &amp; IF(ISBLANK(S420),""," repatented as " &amp; S420) &amp; IF(ISBLANK(R420),"", "; " &amp; R420) &amp; IF(ISBLANK(X420),"", ".  " &amp; X420&amp;".")</f>
        <v>Surveyed 2/21/1718 by John Dorsey; Patented in Jul 1720 by Pleasance Dorsey for 200 acres; "lying at Elk Ridge in Baltimore County", adjoining Troy and Addition To Troy</v>
      </c>
      <c r="AB420" s="52" t="str">
        <f>IF(IFERROR(FIND("-",A420),0)=0,SUBSTITUTE(A420,"'",""),SUBSTITUTE(LEFT(A420,FIND("-",A420)-2),"'",""))</f>
        <v>ISLE OF ELY</v>
      </c>
      <c r="AC420" s="55" t="str">
        <f>SUBSTITUTE(A420,"'","")</f>
        <v>ISLE OF ELY</v>
      </c>
      <c r="AD420" s="52" t="str">
        <f>IFERROR(VLOOKUP(A420,MapGrantsTbl[], 5, FALSE),"")</f>
        <v>1718</v>
      </c>
      <c r="AE420" s="52" t="str">
        <f>IF(L420=AD420,"Y", IF(LEFT(AD420,1)&lt;&gt;"1","","N"))</f>
        <v>N</v>
      </c>
      <c r="AF420" s="52" t="str">
        <f>IFERROR(VLOOKUP(A420,MapGrantsTbl[], 3, FALSE),"")</f>
        <v>Surveyed 2/21/1718 by John Dorsey; Patented in Jul 1720 by Pleasance Dorsey for 200 acres; "lying at Elk Ridge in Baltimore County", adjoining Troy and Addition To Troy</v>
      </c>
      <c r="AG420" s="52" t="str">
        <f>IF(AA420=AF420,"Y", IF(LEN(LEFT(AF420,4))&lt;&gt;4,"","N"))</f>
        <v>Y</v>
      </c>
      <c r="AH420" s="52" t="s">
        <v>47</v>
      </c>
      <c r="AI420" s="52" t="s">
        <v>7845</v>
      </c>
      <c r="AJ420" s="52" t="s">
        <v>10144</v>
      </c>
      <c r="AK420" s="52"/>
      <c r="AL420" s="71"/>
      <c r="AM420" s="71">
        <f>IFERROR(VLOOKUP(A420,Platted[],2,FALSE),"")</f>
        <v>322</v>
      </c>
      <c r="AN420" s="52"/>
      <c r="AO420" s="52"/>
      <c r="AP420" s="52"/>
      <c r="AQ420" s="52" t="str">
        <f>IFERROR(VLOOKUP(A420,MapGrantsTbl[], 5, FALSE),"")</f>
        <v>1718</v>
      </c>
      <c r="AR420" s="52" t="str">
        <f>IF(L420=AQ420,"Y", IF(LEN(LEFT(AQ420,4))&lt;&gt;4,"","N"))</f>
        <v>N</v>
      </c>
      <c r="AS420" s="52" t="str">
        <f>IFERROR(VLOOKUP(A420,MapGrantsTbl[],3, FALSE),"")</f>
        <v>Surveyed 2/21/1718 by John Dorsey; Patented in Jul 1720 by Pleasance Dorsey for 200 acres; "lying at Elk Ridge in Baltimore County", adjoining Troy and Addition To Troy</v>
      </c>
      <c r="AT420" s="52" t="str">
        <f>IF(AA420=AS420,"Y", IF(LEN(LEFT(AS420,4))&lt;&gt;4,"","N"))</f>
        <v>Y</v>
      </c>
      <c r="AU420" s="52" t="str">
        <f>IFERROR(VLOOKUP(A420,MapGrantsTbl[],5, FALSE),"")</f>
        <v>1718</v>
      </c>
      <c r="AV420" s="52" t="str">
        <f>IF(L420=AU420,"Y", IF(LEN(LEFT(AU420,4))&lt;&gt;4,"","N"))</f>
        <v>N</v>
      </c>
    </row>
    <row r="421" spans="1:48" ht="43.2" x14ac:dyDescent="0.55000000000000004">
      <c r="A421" s="92" t="s">
        <v>9685</v>
      </c>
      <c r="B421" s="91" t="str">
        <f>IFERROR(VLOOKUP(A421,MapGrantsTbl[Short Name], 1, FALSE),IFERROR(VLOOKUP(A421,MapGrantsTbl[Other Map Grant Name],1,FALSE),""))</f>
        <v>IVY HILLS AND PINE BUSHES</v>
      </c>
      <c r="C421" s="92" t="s">
        <v>9688</v>
      </c>
      <c r="D421" s="92" t="str">
        <f>IF(ISBLANK(C421),"",IFERROR(RIGHT(C421,LEN(C421)-FIND(",",C421)) &amp; " " &amp; LEFT(C421,1) &amp; LOWER(MID(C421,2, FIND(",",C421)-2)),""))</f>
        <v xml:space="preserve"> Darby Ensor</v>
      </c>
      <c r="E421" s="93" t="s">
        <v>9689</v>
      </c>
      <c r="F421" s="93" t="str">
        <f>RIGHT(E421,4)</f>
        <v>1820</v>
      </c>
      <c r="G421" s="93" t="str">
        <f>IF(ISBLANK(E421),"",F421&amp;"-"&amp;RIGHT("00" &amp; SUBSTITUTE(LEFT(E421,2),"/",""),2))</f>
        <v>1820-06</v>
      </c>
      <c r="H421" s="92" t="s">
        <v>9687</v>
      </c>
      <c r="I421" s="92" t="str">
        <f>IFERROR(RIGHT(H421,LEN(H421)-FIND(",",H421)) &amp; " " &amp; LEFT(H421,1) &amp; LOWER(MID(H421,2, FIND(",",H421)-2)),"")</f>
        <v xml:space="preserve"> William Crooks</v>
      </c>
      <c r="J421" s="91" t="str">
        <f>H421</f>
        <v>CROOKS, William</v>
      </c>
      <c r="K421" s="92" t="s">
        <v>9686</v>
      </c>
      <c r="L421" s="91" t="str">
        <f>RIGHT(K421,4)</f>
        <v>1821</v>
      </c>
      <c r="M421" s="144" t="str">
        <f>IF(ISBLANK(K421),"",L421&amp;"-"&amp;
IF(LEFT(K421,3)="Feb","02",
IF(LEFT(K421,3)="Mar","03",
IF(LEFT(K421,3)="Apr","04",
IF(LEFT(K421,3)="May","05",
IF(LEFT(K421,3)="Jun","06",
IF(LEFT(K421,3)="Jul","07",
IF(LEFT(K421,3)="Aug","08",
IF(LEFT(K421,3)="Sep","09",
IF(LEFT(K421,3)="Oct","10",
IF(LEFT(K421,3)="Nov","11",
IF(LEFT(K421,3)="Dec","12","01"))))))))))))</f>
        <v>1821-12</v>
      </c>
      <c r="N421" s="95" t="s">
        <v>5668</v>
      </c>
      <c r="O421" s="92" t="s">
        <v>5668</v>
      </c>
      <c r="P421" s="92" t="s">
        <v>3970</v>
      </c>
      <c r="Q421" s="92">
        <v>98</v>
      </c>
      <c r="R421" s="92" t="s">
        <v>9693</v>
      </c>
      <c r="S421" s="94"/>
      <c r="T421" s="95" t="s">
        <v>9692</v>
      </c>
      <c r="U421" s="94"/>
      <c r="V421" s="35" t="s">
        <v>9690</v>
      </c>
      <c r="W421" s="35" t="s">
        <v>9691</v>
      </c>
      <c r="X421" s="35"/>
      <c r="Y421" s="95" t="str">
        <f>IFERROR(LEFT(J421, FIND(",",J421)-1),"")</f>
        <v>CROOKS</v>
      </c>
      <c r="Z421" s="95"/>
      <c r="AA421" s="95" t="str">
        <f>IF(ISBLANK(E421),"","Surveyed "&amp;E421)  &amp; IF(ISBLANK(C421),"", " by " &amp;TRIM(D421)) &amp; IF(ISBLANK(E421),"","; ") &amp; IF(ISBLANK(K421),"","Patented in " &amp; K421)  &amp; IF(ISBLANK(H421),"", " by " &amp; TRIM(I421)) &amp; IF(ISBLANK(Q421),"",IF(Q421=0,""," for " &amp; Q421 &amp; " acres")) &amp; IF(ISBLANK(S421),""," repatented as " &amp; S421) &amp; IF(ISBLANK(R421),"", "; " &amp; R421) &amp; IF(ISBLANK(X421),"", ".  " &amp; X421&amp;".")</f>
        <v>Surveyed 6/16/1820 by Darby Ensor; Patented in Dec 1821 by William Crooks for 98 acres; Resurvey of Bald Hills and East Lothian lying in Baltimore County</v>
      </c>
      <c r="AB421" s="95" t="str">
        <f>IF(IFERROR(FIND("-",A421),0)=0,SUBSTITUTE(A421,"'",""),SUBSTITUTE(LEFT(A421,FIND("-",A421)-2),"'",""))</f>
        <v>IVY HILLS AND PINE BUSHES</v>
      </c>
      <c r="AC421" s="95" t="str">
        <f>SUBSTITUTE(A421,"'","")</f>
        <v>IVY HILLS AND PINE BUSHES</v>
      </c>
      <c r="AD421" s="95" t="str">
        <f>IFERROR(VLOOKUP(A421,MapGrantsTbl[], 5, FALSE),"")</f>
        <v>1820</v>
      </c>
      <c r="AE421" s="95" t="str">
        <f>IF(L421=AD421,"Y", IF(LEFT(AD421,1)&lt;&gt;"1","","N"))</f>
        <v>N</v>
      </c>
      <c r="AF421" s="95" t="str">
        <f>IFERROR(VLOOKUP(A421,MapGrantsTbl[], 3, FALSE),"")</f>
        <v>Surveyed 6/16/1820 by Darby Ensor; Patented in Dec 1821 by William Crooks for 98 acres; Resurvey of Bald Hills and East Lothian lying in Baltimore County</v>
      </c>
      <c r="AG421" s="95" t="str">
        <f>IF(AA421=AF421,"Y", IF(LEN(LEFT(AF421,4))&lt;&gt;4,"","N"))</f>
        <v>Y</v>
      </c>
      <c r="AH421" s="95"/>
      <c r="AI421" s="95"/>
      <c r="AJ421" s="95"/>
      <c r="AK421" s="95"/>
      <c r="AL421" s="95">
        <v>-1</v>
      </c>
      <c r="AM421" s="95">
        <f>IFERROR(VLOOKUP(A421,Platted[],2,FALSE),"")</f>
        <v>466</v>
      </c>
      <c r="AN421" s="52"/>
      <c r="AO421" s="52"/>
      <c r="AP421" s="52"/>
      <c r="AQ421" s="52" t="str">
        <f>IFERROR(VLOOKUP(A421,MapGrantsTbl[], 5, FALSE),"")</f>
        <v>1820</v>
      </c>
      <c r="AR421" s="52" t="str">
        <f>IF(L421=AQ421,"Y", IF(LEN(LEFT(AQ421,4))&lt;&gt;4,"","N"))</f>
        <v>N</v>
      </c>
      <c r="AS421" s="52" t="str">
        <f>IFERROR(VLOOKUP(A421,MapGrantsTbl[],3, FALSE),"")</f>
        <v>Surveyed 6/16/1820 by Darby Ensor; Patented in Dec 1821 by William Crooks for 98 acres; Resurvey of Bald Hills and East Lothian lying in Baltimore County</v>
      </c>
      <c r="AT421" s="52" t="str">
        <f>IF(AA421=AS421,"Y", IF(LEN(LEFT(AS421,4))&lt;&gt;4,"","N"))</f>
        <v>Y</v>
      </c>
      <c r="AU421" s="52" t="str">
        <f>IFERROR(VLOOKUP(A421,MapGrantsTbl[],5, FALSE),"")</f>
        <v>1820</v>
      </c>
      <c r="AV421" s="52" t="str">
        <f>IF(L421=AU421,"Y", IF(LEN(LEFT(AU421,4))&lt;&gt;4,"","N"))</f>
        <v>N</v>
      </c>
    </row>
    <row r="422" spans="1:48" ht="86.4" x14ac:dyDescent="0.55000000000000004">
      <c r="A422" s="43" t="s">
        <v>4034</v>
      </c>
      <c r="B422" s="10" t="str">
        <f>IFERROR(VLOOKUP(A422,MapGrantsTbl[Short Name], 1, FALSE),IFERROR(VLOOKUP(A422,MapGrantsTbl[Other Map Grant Name],1,FALSE),""))</f>
        <v/>
      </c>
      <c r="C422" s="10"/>
      <c r="D422" s="10" t="str">
        <f>IF(ISBLANK(C422),"",IFERROR(RIGHT(C422,LEN(C422)-FIND(",",C422)) &amp; " " &amp; LEFT(C422,1) &amp; LOWER(MID(C422,2, FIND(",",C422)-2)),""))</f>
        <v/>
      </c>
      <c r="E422" s="86"/>
      <c r="F422" s="86" t="str">
        <f>RIGHT(E422,4)</f>
        <v/>
      </c>
      <c r="G422" s="86" t="str">
        <f>IF(ISBLANK(E422),"",F422&amp;"-"&amp;RIGHT("00" &amp; SUBSTITUTE(LEFT(E422,2),"/",""),2))</f>
        <v/>
      </c>
      <c r="H422" s="10" t="s">
        <v>4035</v>
      </c>
      <c r="I422" s="10" t="str">
        <f>IFERROR(RIGHT(H422,LEN(H422)-FIND(",",H422)) &amp; " " &amp; LEFT(H422,1) &amp; LOWER(MID(H422,2, FIND(",",H422)-2)),"")</f>
        <v xml:space="preserve"> Thomas Taillor</v>
      </c>
      <c r="J422" s="10" t="str">
        <f>H422</f>
        <v>TAILLOR, Thomas</v>
      </c>
      <c r="K422" s="10">
        <v>1684</v>
      </c>
      <c r="L422" s="15" t="str">
        <f>RIGHT(K422,4)</f>
        <v>1684</v>
      </c>
      <c r="M422" s="147" t="str">
        <f>IF(ISBLANK(K422),"",L422&amp;"-"&amp;
IF(LEFT(K422,3)="Feb","02",
IF(LEFT(K422,3)="Mar","03",
IF(LEFT(K422,3)="Apr","04",
IF(LEFT(K422,3)="May","05",
IF(LEFT(K422,3)="Jun","06",
IF(LEFT(K422,3)="Jul","07",
IF(LEFT(K422,3)="Aug","08",
IF(LEFT(K422,3)="Sep","09",
IF(LEFT(K422,3)="Oct","10",
IF(LEFT(K422,3)="Nov","11",
IF(LEFT(K422,3)="Dec","12","01"))))))))))))</f>
        <v>1684-01</v>
      </c>
      <c r="N422" s="34"/>
      <c r="O422" s="10" t="s">
        <v>3961</v>
      </c>
      <c r="P422" s="8" t="s">
        <v>136</v>
      </c>
      <c r="Q422" s="8"/>
      <c r="R422" s="10"/>
      <c r="S422" s="26"/>
      <c r="T422" s="34" t="s">
        <v>4028</v>
      </c>
      <c r="U422" s="34" t="s">
        <v>12563</v>
      </c>
      <c r="V422" s="26" t="s">
        <v>5720</v>
      </c>
      <c r="W422" s="26"/>
      <c r="X422" s="34"/>
      <c r="Y422" s="18" t="str">
        <f>IFERROR(LEFT(J422, FIND(",",J422)-1),"")</f>
        <v>TAILLOR</v>
      </c>
      <c r="Z422" s="24" t="s">
        <v>4525</v>
      </c>
      <c r="AA422" s="24" t="str">
        <f>IF(ISBLANK(E422),"","Surveyed "&amp;E422)  &amp; IF(ISBLANK(C422),"", " by " &amp;TRIM(D422)) &amp; IF(ISBLANK(E422),"","; ") &amp; IF(ISBLANK(K422),"","Patented in " &amp; K422)  &amp; IF(ISBLANK(H422),"", " by " &amp; TRIM(I422)) &amp; IF(ISBLANK(Q422),"",IF(Q422=0,""," for " &amp; Q422 &amp; " acres")) &amp; IF(ISBLANK(S422),""," repatented as " &amp; S422) &amp; IF(ISBLANK(R422),"", "; " &amp; R422) &amp; IF(ISBLANK(X422),"", ".  " &amp; X422&amp;".")</f>
        <v>Patented in 1684 by Thomas Taillor</v>
      </c>
      <c r="AB422" s="52" t="str">
        <f>IF(IFERROR(FIND("-",A422),0)=0,SUBSTITUTE(A422,"'",""),SUBSTITUTE(LEFT(A422,FIND("-",A422)-2),"'",""))</f>
        <v>IVY NECK</v>
      </c>
      <c r="AC422" s="55" t="str">
        <f>SUBSTITUTE(A422,"'","")</f>
        <v>IVY NECK</v>
      </c>
      <c r="AD422" s="52" t="str">
        <f>IFERROR(VLOOKUP(A422,MapGrantsTbl[], 5, FALSE),"")</f>
        <v/>
      </c>
      <c r="AE422" s="52" t="str">
        <f>IF(L422=AD422,"Y", IF(LEFT(AD422,1)&lt;&gt;"1","","N"))</f>
        <v/>
      </c>
      <c r="AF422" s="52" t="str">
        <f>IFERROR(VLOOKUP(A422,MapGrantsTbl[], 3, FALSE),"")</f>
        <v/>
      </c>
      <c r="AG422" s="52" t="str">
        <f>IF(AA422=AF422,"Y", IF(LEN(LEFT(AF422,4))&lt;&gt;4,"","N"))</f>
        <v/>
      </c>
      <c r="AH422" s="52"/>
      <c r="AI422" s="52"/>
      <c r="AJ422" s="71"/>
      <c r="AK422" s="71"/>
      <c r="AL422" s="71"/>
      <c r="AM422" s="71" t="str">
        <f>IFERROR(VLOOKUP(A422,Platted[],2,FALSE),"")</f>
        <v/>
      </c>
      <c r="AN422" s="52"/>
      <c r="AO422" s="52"/>
      <c r="AP422" s="52"/>
      <c r="AQ422" s="52" t="str">
        <f>IFERROR(VLOOKUP(A422,MapGrantsTbl[], 5, FALSE),"")</f>
        <v/>
      </c>
      <c r="AR422" s="52" t="str">
        <f>IF(L422=AQ422,"Y", IF(LEN(LEFT(AQ422,4))&lt;&gt;4,"","N"))</f>
        <v/>
      </c>
      <c r="AS422" s="52" t="str">
        <f>IFERROR(VLOOKUP(A422,MapGrantsTbl[],3, FALSE),"")</f>
        <v/>
      </c>
      <c r="AT422" s="52" t="str">
        <f>IF(AA422=AS422,"Y", IF(LEN(LEFT(AS422,4))&lt;&gt;4,"","N"))</f>
        <v/>
      </c>
      <c r="AU422" s="52" t="str">
        <f>IFERROR(VLOOKUP(A422,MapGrantsTbl[],5, FALSE),"")</f>
        <v/>
      </c>
      <c r="AV422" s="52" t="str">
        <f>IF(L422=AU422,"Y", IF(LEN(LEFT(AU422,4))&lt;&gt;4,"","N"))</f>
        <v/>
      </c>
    </row>
    <row r="423" spans="1:48" ht="43.2" x14ac:dyDescent="0.55000000000000004">
      <c r="A423" s="43" t="s">
        <v>8614</v>
      </c>
      <c r="B423" s="8" t="str">
        <f>IFERROR(VLOOKUP(A423,MapGrantsTbl[Short Name], 1, FALSE),IFERROR(VLOOKUP(A423,MapGrantsTbl[Other Map Grant Name],1,FALSE),""))</f>
        <v>JACKS PEACOCK</v>
      </c>
      <c r="C423" s="8" t="s">
        <v>5689</v>
      </c>
      <c r="D423" s="8" t="str">
        <f>IF(ISBLANK(C423),"",IFERROR(RIGHT(C423,LEN(C423)-FIND(",",C423)) &amp; " " &amp; LEFT(C423,1) &amp; LOWER(MID(C423,2, FIND(",",C423)-2)),""))</f>
        <v xml:space="preserve"> John Clark</v>
      </c>
      <c r="E423" s="85" t="s">
        <v>9593</v>
      </c>
      <c r="F423" s="85" t="str">
        <f>RIGHT(E423,4)</f>
        <v>1717</v>
      </c>
      <c r="G423" s="85" t="str">
        <f>IF(ISBLANK(E423),"",F423&amp;"-"&amp;RIGHT("00" &amp; SUBSTITUTE(LEFT(E423,2),"/",""),2))</f>
        <v>1717-09</v>
      </c>
      <c r="H423" s="8" t="s">
        <v>3635</v>
      </c>
      <c r="I423" s="8" t="str">
        <f>IFERROR(RIGHT(H423,LEN(H423)-FIND(",",H423)) &amp; " " &amp; LEFT(H423,1) &amp; LOWER(MID(H423,2, FIND(",",H423)-2)),"")</f>
        <v xml:space="preserve"> Thomas  Jacks</v>
      </c>
      <c r="J423" s="8" t="str">
        <f>H423</f>
        <v xml:space="preserve">JACKS, Thomas </v>
      </c>
      <c r="K423" s="8" t="s">
        <v>5209</v>
      </c>
      <c r="L423" s="8" t="str">
        <f>RIGHT(K423,4)</f>
        <v>1717</v>
      </c>
      <c r="M423" s="146" t="str">
        <f>IF(ISBLANK(K423),"",L423&amp;"-"&amp;
IF(LEFT(K423,3)="Feb","02",
IF(LEFT(K423,3)="Mar","03",
IF(LEFT(K423,3)="Apr","04",
IF(LEFT(K423,3)="May","05",
IF(LEFT(K423,3)="Jun","06",
IF(LEFT(K423,3)="Jul","07",
IF(LEFT(K423,3)="Aug","08",
IF(LEFT(K423,3)="Sep","09",
IF(LEFT(K423,3)="Oct","10",
IF(LEFT(K423,3)="Nov","11",
IF(LEFT(K423,3)="Dec","12","01"))))))))))))</f>
        <v>1717-09</v>
      </c>
      <c r="N423" s="34" t="s">
        <v>5668</v>
      </c>
      <c r="O423" s="8" t="s">
        <v>3959</v>
      </c>
      <c r="P423" s="8" t="s">
        <v>136</v>
      </c>
      <c r="Q423" s="8">
        <v>300</v>
      </c>
      <c r="R423" s="8"/>
      <c r="S423" s="34" t="s">
        <v>5258</v>
      </c>
      <c r="T423" s="34" t="s">
        <v>8859</v>
      </c>
      <c r="U423" s="34" t="s">
        <v>5259</v>
      </c>
      <c r="V423" s="35" t="s">
        <v>9594</v>
      </c>
      <c r="W423" s="35" t="s">
        <v>10080</v>
      </c>
      <c r="X423" s="34"/>
      <c r="Y423" s="18" t="str">
        <f>IFERROR(LEFT(J423, FIND(",",J423)-1),"")</f>
        <v>JACKS</v>
      </c>
      <c r="Z423" s="24" t="s">
        <v>4526</v>
      </c>
      <c r="AA423" s="24" t="str">
        <f>IF(ISBLANK(E423),"","Surveyed "&amp;E423)  &amp; IF(ISBLANK(C423),"", " by " &amp;TRIM(D423)) &amp; IF(ISBLANK(E423),"","; ") &amp; IF(ISBLANK(K423),"","Patented in " &amp; K423)  &amp; IF(ISBLANK(H423),"", " by " &amp; TRIM(I423)) &amp; IF(ISBLANK(Q423),"",IF(Q423=0,""," for " &amp; Q423 &amp; " acres")) &amp; IF(ISBLANK(S423),""," repatented as " &amp; S423) &amp; IF(ISBLANK(R423),"", "; " &amp; R423) &amp; IF(ISBLANK(X423),"", ".  " &amp; X423&amp;".")</f>
        <v>Surveyed 9/28/1717 by John Clark; Patented in Sep 1717 by Thomas Jacks for 300 acres repatented as Hammond's Enlargement</v>
      </c>
      <c r="AB423" s="52" t="str">
        <f>IF(IFERROR(FIND("-",A423),0)=0,SUBSTITUTE(A423,"'",""),SUBSTITUTE(LEFT(A423,FIND("-",A423)-2),"'",""))</f>
        <v>JACKS PEACOCK</v>
      </c>
      <c r="AC423" s="55" t="str">
        <f>SUBSTITUTE(A423,"'","")</f>
        <v>JACKS PEACOCK</v>
      </c>
      <c r="AD423" s="52" t="str">
        <f>IFERROR(VLOOKUP(A423,MapGrantsTbl[], 5, FALSE),"")</f>
        <v>1717</v>
      </c>
      <c r="AE423" s="52" t="str">
        <f>IF(L423=AD423,"Y", IF(LEFT(AD423,1)&lt;&gt;"1","","N"))</f>
        <v>Y</v>
      </c>
      <c r="AF423" s="52" t="str">
        <f>IFERROR(VLOOKUP(A423,MapGrantsTbl[], 3, FALSE),"")</f>
        <v>Surveyed 9/28/1717 by John Clark; Patented in Sep 1717 by Thomas Jacks for 300 acres repatented as Hammond's Enlargement</v>
      </c>
      <c r="AG423" s="52" t="str">
        <f>IF(AA423=AF423,"Y", IF(LEN(LEFT(AF423,4))&lt;&gt;4,"","N"))</f>
        <v>Y</v>
      </c>
      <c r="AH423" s="52" t="s">
        <v>376</v>
      </c>
      <c r="AI423" s="52"/>
      <c r="AJ423" s="71"/>
      <c r="AK423" s="71"/>
      <c r="AL423" s="71">
        <v>-4</v>
      </c>
      <c r="AM423" s="71">
        <f>IFERROR(VLOOKUP(A423,Platted[],2,FALSE),"")</f>
        <v>227</v>
      </c>
      <c r="AN423" s="52"/>
      <c r="AO423" s="52"/>
      <c r="AP423" s="52"/>
      <c r="AQ423" s="52" t="str">
        <f>IFERROR(VLOOKUP(A423,MapGrantsTbl[], 5, FALSE),"")</f>
        <v>1717</v>
      </c>
      <c r="AR423" s="52" t="str">
        <f>IF(L423=AQ423,"Y", IF(LEN(LEFT(AQ423,4))&lt;&gt;4,"","N"))</f>
        <v>Y</v>
      </c>
      <c r="AS423" s="52" t="str">
        <f>IFERROR(VLOOKUP(A423,MapGrantsTbl[],3, FALSE),"")</f>
        <v>Surveyed 9/28/1717 by John Clark; Patented in Sep 1717 by Thomas Jacks for 300 acres repatented as Hammond's Enlargement</v>
      </c>
      <c r="AT423" s="52" t="str">
        <f>IF(AA423=AS423,"Y", IF(LEN(LEFT(AS423,4))&lt;&gt;4,"","N"))</f>
        <v>Y</v>
      </c>
      <c r="AU423" s="52" t="str">
        <f>IFERROR(VLOOKUP(A423,MapGrantsTbl[],5, FALSE),"")</f>
        <v>1717</v>
      </c>
      <c r="AV423" s="52" t="str">
        <f>IF(L423=AU423,"Y", IF(LEN(LEFT(AU423,4))&lt;&gt;4,"","N"))</f>
        <v>Y</v>
      </c>
    </row>
    <row r="424" spans="1:48" ht="28.8" x14ac:dyDescent="0.55000000000000004">
      <c r="A424" s="43" t="s">
        <v>8615</v>
      </c>
      <c r="B424" s="8" t="str">
        <f>IFERROR(VLOOKUP(A424,MapGrantsTbl[Short Name], 1, FALSE),IFERROR(VLOOKUP(A424,MapGrantsTbl[Other Map Grant Name],1,FALSE),""))</f>
        <v>JAMES LOT</v>
      </c>
      <c r="C424" s="8"/>
      <c r="D424" s="8" t="str">
        <f>IF(ISBLANK(C424),"",IFERROR(RIGHT(C424,LEN(C424)-FIND(",",C424)) &amp; " " &amp; LEFT(C424,1) &amp; LOWER(MID(C424,2, FIND(",",C424)-2)),""))</f>
        <v/>
      </c>
      <c r="E424" s="85"/>
      <c r="F424" s="85" t="str">
        <f>RIGHT(E424,4)</f>
        <v/>
      </c>
      <c r="G424" s="85" t="str">
        <f>IF(ISBLANK(E424),"",F424&amp;"-"&amp;RIGHT("00" &amp; SUBSTITUTE(LEFT(E424,2),"/",""),2))</f>
        <v/>
      </c>
      <c r="H424" s="8" t="s">
        <v>3580</v>
      </c>
      <c r="I424" s="8" t="str">
        <f>IFERROR(RIGHT(H424,LEN(H424)-FIND(",",H424)) &amp; " " &amp; LEFT(H424,1) &amp; LOWER(MID(H424,2, FIND(",",H424)-2)),"")</f>
        <v xml:space="preserve"> James  Norwood</v>
      </c>
      <c r="J424" s="8" t="str">
        <f>H424</f>
        <v xml:space="preserve">NORWOOD, James </v>
      </c>
      <c r="K424" s="8" t="s">
        <v>3746</v>
      </c>
      <c r="L424" s="8" t="str">
        <f>RIGHT(K424,4)</f>
        <v>1741</v>
      </c>
      <c r="M424" s="146" t="str">
        <f>IF(ISBLANK(K424),"",L424&amp;"-"&amp;
IF(LEFT(K424,3)="Feb","02",
IF(LEFT(K424,3)="Mar","03",
IF(LEFT(K424,3)="Apr","04",
IF(LEFT(K424,3)="May","05",
IF(LEFT(K424,3)="Jun","06",
IF(LEFT(K424,3)="Jul","07",
IF(LEFT(K424,3)="Aug","08",
IF(LEFT(K424,3)="Sep","09",
IF(LEFT(K424,3)="Oct","10",
IF(LEFT(K424,3)="Nov","11",
IF(LEFT(K424,3)="Dec","12","01"))))))))))))</f>
        <v>1741-11</v>
      </c>
      <c r="N424" s="34"/>
      <c r="O424" s="8" t="s">
        <v>3959</v>
      </c>
      <c r="P424" s="8" t="s">
        <v>136</v>
      </c>
      <c r="Q424" s="8">
        <v>200</v>
      </c>
      <c r="R424" s="8"/>
      <c r="S424" s="34"/>
      <c r="T424" s="34" t="s">
        <v>8860</v>
      </c>
      <c r="U424" s="34"/>
      <c r="V424" s="26" t="s">
        <v>5720</v>
      </c>
      <c r="W424" s="26"/>
      <c r="X424" s="34"/>
      <c r="Y424" s="18" t="str">
        <f>IFERROR(LEFT(J424, FIND(",",J424)-1),"")</f>
        <v>NORWOOD</v>
      </c>
      <c r="Z424" s="24" t="s">
        <v>4484</v>
      </c>
      <c r="AA424" s="24" t="str">
        <f>IF(ISBLANK(E424),"","Surveyed "&amp;E424)  &amp; IF(ISBLANK(C424),"", " by " &amp;TRIM(D424)) &amp; IF(ISBLANK(E424),"","; ") &amp; IF(ISBLANK(K424),"","Patented in " &amp; K424)  &amp; IF(ISBLANK(H424),"", " by " &amp; TRIM(I424)) &amp; IF(ISBLANK(Q424),"",IF(Q424=0,""," for " &amp; Q424 &amp; " acres")) &amp; IF(ISBLANK(S424),""," repatented as " &amp; S424) &amp; IF(ISBLANK(R424),"", "; " &amp; R424) &amp; IF(ISBLANK(X424),"", ".  " &amp; X424&amp;".")</f>
        <v>Patented in Nov 1741 by James Norwood for 200 acres</v>
      </c>
      <c r="AB424" s="52" t="str">
        <f>IF(IFERROR(FIND("-",A424),0)=0,SUBSTITUTE(A424,"'",""),SUBSTITUTE(LEFT(A424,FIND("-",A424)-2),"'",""))</f>
        <v>JAMES LOT</v>
      </c>
      <c r="AC424" s="55" t="str">
        <f>SUBSTITUTE(A424,"'","")</f>
        <v>JAMES LOT</v>
      </c>
      <c r="AD424" s="52" t="str">
        <f>IFERROR(VLOOKUP(A424,MapGrantsTbl[], 5, FALSE),"")</f>
        <v>1741</v>
      </c>
      <c r="AE424" s="52" t="str">
        <f>IF(L424=AD424,"Y", IF(LEFT(AD424,1)&lt;&gt;"1","","N"))</f>
        <v>Y</v>
      </c>
      <c r="AF424" s="52" t="str">
        <f>IFERROR(VLOOKUP(A424,MapGrantsTbl[], 3, FALSE),"")</f>
        <v>Patented in Nov 1741 by James Norwood for 200 acres</v>
      </c>
      <c r="AG424" s="52" t="str">
        <f>IF(AA424=AF424,"Y", IF(LEN(LEFT(AF424,4))&lt;&gt;4,"","N"))</f>
        <v>Y</v>
      </c>
      <c r="AH424" s="52" t="s">
        <v>333</v>
      </c>
      <c r="AI424" s="52"/>
      <c r="AJ424" s="71"/>
      <c r="AK424" s="71"/>
      <c r="AL424" s="71"/>
      <c r="AM424" s="71" t="str">
        <f>IFERROR(VLOOKUP(A424,Platted[],2,FALSE),"")</f>
        <v/>
      </c>
      <c r="AN424" s="52"/>
      <c r="AO424" s="52"/>
      <c r="AP424" s="52"/>
      <c r="AQ424" s="52" t="str">
        <f>IFERROR(VLOOKUP(A424,MapGrantsTbl[], 5, FALSE),"")</f>
        <v>1741</v>
      </c>
      <c r="AR424" s="52" t="str">
        <f>IF(L424=AQ424,"Y", IF(LEN(LEFT(AQ424,4))&lt;&gt;4,"","N"))</f>
        <v>Y</v>
      </c>
      <c r="AS424" s="52" t="str">
        <f>IFERROR(VLOOKUP(A424,MapGrantsTbl[],3, FALSE),"")</f>
        <v>Patented in Nov 1741 by James Norwood for 200 acres</v>
      </c>
      <c r="AT424" s="52" t="str">
        <f>IF(AA424=AS424,"Y", IF(LEN(LEFT(AS424,4))&lt;&gt;4,"","N"))</f>
        <v>Y</v>
      </c>
      <c r="AU424" s="52" t="str">
        <f>IFERROR(VLOOKUP(A424,MapGrantsTbl[],5, FALSE),"")</f>
        <v>1741</v>
      </c>
      <c r="AV424" s="52" t="str">
        <f>IF(L424=AU424,"Y", IF(LEN(LEFT(AU424,4))&lt;&gt;4,"","N"))</f>
        <v>Y</v>
      </c>
    </row>
    <row r="425" spans="1:48" ht="43.2" x14ac:dyDescent="0.55000000000000004">
      <c r="A425" s="43" t="s">
        <v>4104</v>
      </c>
      <c r="B425" s="8" t="str">
        <f>IFERROR(VLOOKUP(A425,MapGrantsTbl[Short Name], 1, FALSE),IFERROR(VLOOKUP(A425,MapGrantsTbl[Other Map Grant Name],1,FALSE),""))</f>
        <v/>
      </c>
      <c r="C425" s="8" t="s">
        <v>5002</v>
      </c>
      <c r="D425" s="8" t="str">
        <f>IF(ISBLANK(C425),"",IFERROR(RIGHT(C425,LEN(C425)-FIND(",",C425)) &amp; " " &amp; LEFT(C425,1) &amp; LOWER(MID(C425,2, FIND(",",C425)-2)),""))</f>
        <v xml:space="preserve"> James Weems</v>
      </c>
      <c r="E425" s="85" t="s">
        <v>12199</v>
      </c>
      <c r="F425" s="85" t="str">
        <f>RIGHT(E425,4)</f>
        <v>1724</v>
      </c>
      <c r="G425" s="85" t="str">
        <f>IF(ISBLANK(E425),"",F425&amp;"-"&amp;RIGHT("00" &amp; SUBSTITUTE(LEFT(E425,2),"/",""),2))</f>
        <v>1724-10</v>
      </c>
      <c r="H425" s="8" t="s">
        <v>3636</v>
      </c>
      <c r="I425" s="8" t="str">
        <f>IFERROR(RIGHT(H425,LEN(H425)-FIND(",",H425)) &amp; " " &amp; LEFT(H425,1) &amp; LOWER(MID(H425,2, FIND(",",H425)-2)),"")</f>
        <v xml:space="preserve"> John  James</v>
      </c>
      <c r="J425" s="8" t="str">
        <f>H425</f>
        <v xml:space="preserve">JAMES, John </v>
      </c>
      <c r="K425" s="8" t="s">
        <v>3782</v>
      </c>
      <c r="L425" s="8" t="str">
        <f>RIGHT(K425,4)</f>
        <v>1726</v>
      </c>
      <c r="M425" s="146" t="str">
        <f>IF(ISBLANK(K425),"",L425&amp;"-"&amp;
IF(LEFT(K425,3)="Feb","02",
IF(LEFT(K425,3)="Mar","03",
IF(LEFT(K425,3)="Apr","04",
IF(LEFT(K425,3)="May","05",
IF(LEFT(K425,3)="Jun","06",
IF(LEFT(K425,3)="Jul","07",
IF(LEFT(K425,3)="Aug","08",
IF(LEFT(K425,3)="Sep","09",
IF(LEFT(K425,3)="Oct","10",
IF(LEFT(K425,3)="Nov","11",
IF(LEFT(K425,3)="Dec","12","01"))))))))))))</f>
        <v>1726-11</v>
      </c>
      <c r="N425" s="34" t="s">
        <v>3961</v>
      </c>
      <c r="O425" s="8" t="s">
        <v>3959</v>
      </c>
      <c r="P425" s="8" t="s">
        <v>136</v>
      </c>
      <c r="Q425" s="8">
        <v>50</v>
      </c>
      <c r="R425" s="8" t="s">
        <v>5003</v>
      </c>
      <c r="S425" s="34"/>
      <c r="T425" s="34" t="str">
        <f>V425</f>
        <v>James Luck</v>
      </c>
      <c r="U425" s="34"/>
      <c r="V425" s="35" t="s">
        <v>4212</v>
      </c>
      <c r="W425" s="35" t="s">
        <v>12198</v>
      </c>
      <c r="X425" s="34"/>
      <c r="Y425" s="18" t="str">
        <f>IFERROR(LEFT(J425, FIND(",",J425)-1),"")</f>
        <v>JAMES</v>
      </c>
      <c r="Z425" s="24" t="s">
        <v>4527</v>
      </c>
      <c r="AA425" s="24" t="str">
        <f>IF(ISBLANK(E425),"","Surveyed "&amp;E425)  &amp; IF(ISBLANK(C425),"", " by " &amp;TRIM(D425)) &amp; IF(ISBLANK(E425),"","; ") &amp; IF(ISBLANK(K425),"","Patented in " &amp; K425)  &amp; IF(ISBLANK(H425),"", " by " &amp; TRIM(I425)) &amp; IF(ISBLANK(Q425),"",IF(Q425=0,""," for " &amp; Q425 &amp; " acres")) &amp; IF(ISBLANK(S425),""," repatented as " &amp; S425) &amp; IF(ISBLANK(R425),"", "; " &amp; R425) &amp; IF(ISBLANK(X425),"", ".  " &amp; X425&amp;".")</f>
        <v>Surveyed 10/8/1724 by James Weems; Patented in Nov 1726 by John James for 50 acres; "on the east side of a branch called Hammonds Branch"</v>
      </c>
      <c r="AB425" s="52" t="str">
        <f>IF(IFERROR(FIND("-",A425),0)=0,SUBSTITUTE(A425,"'",""),SUBSTITUTE(LEFT(A425,FIND("-",A425)-2),"'",""))</f>
        <v>JAMES LUCK</v>
      </c>
      <c r="AC425" s="55" t="str">
        <f>SUBSTITUTE(A425,"'","")</f>
        <v>JAMES LUCK</v>
      </c>
      <c r="AD425" s="52" t="str">
        <f>IFERROR(VLOOKUP(A425,MapGrantsTbl[], 5, FALSE),"")</f>
        <v/>
      </c>
      <c r="AE425" s="52" t="str">
        <f>IF(L425=AD425,"Y", IF(LEFT(AD425,1)&lt;&gt;"1","","N"))</f>
        <v/>
      </c>
      <c r="AF425" s="52" t="str">
        <f>IFERROR(VLOOKUP(A425,MapGrantsTbl[], 3, FALSE),"")</f>
        <v/>
      </c>
      <c r="AG425" s="52" t="str">
        <f>IF(AA425=AF425,"Y", IF(LEN(LEFT(AF425,4))&lt;&gt;4,"","N"))</f>
        <v/>
      </c>
      <c r="AH425" s="52"/>
      <c r="AI425" s="52"/>
      <c r="AJ425" s="71"/>
      <c r="AK425" s="71"/>
      <c r="AL425" s="71"/>
      <c r="AM425" s="71" t="str">
        <f>IFERROR(VLOOKUP(A425,Platted[],2,FALSE),"")</f>
        <v/>
      </c>
      <c r="AN425" s="52"/>
      <c r="AO425" s="52"/>
      <c r="AP425" s="52"/>
      <c r="AQ425" s="52" t="str">
        <f>IFERROR(VLOOKUP(A425,MapGrantsTbl[], 5, FALSE),"")</f>
        <v/>
      </c>
      <c r="AR425" s="52" t="str">
        <f>IF(L425=AQ425,"Y", IF(LEN(LEFT(AQ425,4))&lt;&gt;4,"","N"))</f>
        <v/>
      </c>
      <c r="AS425" s="52" t="str">
        <f>IFERROR(VLOOKUP(A425,MapGrantsTbl[],3, FALSE),"")</f>
        <v/>
      </c>
      <c r="AT425" s="52" t="str">
        <f>IF(AA425=AS425,"Y", IF(LEN(LEFT(AS425,4))&lt;&gt;4,"","N"))</f>
        <v/>
      </c>
      <c r="AU425" s="52" t="str">
        <f>IFERROR(VLOOKUP(A425,MapGrantsTbl[],5, FALSE),"")</f>
        <v/>
      </c>
      <c r="AV425" s="52" t="str">
        <f>IF(L425=AU425,"Y", IF(LEN(LEFT(AU425,4))&lt;&gt;4,"","N"))</f>
        <v/>
      </c>
    </row>
    <row r="426" spans="1:48" ht="72" x14ac:dyDescent="0.55000000000000004">
      <c r="A426" s="43" t="s">
        <v>8616</v>
      </c>
      <c r="B426" s="32" t="str">
        <f>IFERROR(VLOOKUP(A426,MapGrantsTbl[Short Name], 1, FALSE),IFERROR(VLOOKUP(A426,MapGrantsTbl[Other Map Grant Name],1,FALSE),""))</f>
        <v>JASONS MISTAKE</v>
      </c>
      <c r="C426" s="8" t="s">
        <v>4926</v>
      </c>
      <c r="D426" s="8" t="str">
        <f>IF(ISBLANK(C426),"",IFERROR(RIGHT(C426,LEN(C426)-FIND(",",C426)) &amp; " " &amp; LEFT(C426,1) &amp; LOWER(MID(C426,2, FIND(",",C426)-2)),""))</f>
        <v xml:space="preserve"> Joshua Griffith</v>
      </c>
      <c r="E426" s="85" t="s">
        <v>4689</v>
      </c>
      <c r="F426" s="85" t="str">
        <f>RIGHT(E426,4)</f>
        <v>1762</v>
      </c>
      <c r="G426" s="85" t="str">
        <f>IF(ISBLANK(E426),"",F426&amp;"-"&amp;RIGHT("00" &amp; SUBSTITUTE(LEFT(E426,2),"/",""),2))</f>
        <v>1762-05</v>
      </c>
      <c r="H426" s="8" t="s">
        <v>3571</v>
      </c>
      <c r="I426" s="8" t="str">
        <f>IFERROR(RIGHT(H426,LEN(H426)-FIND(",",H426)) &amp; " " &amp; LEFT(H426,1) &amp; LOWER(MID(H426,2, FIND(",",H426)-2)),"")</f>
        <v xml:space="preserve"> John  Hood</v>
      </c>
      <c r="J426" s="32" t="str">
        <f>H426</f>
        <v xml:space="preserve">HOOD, John </v>
      </c>
      <c r="K426" s="8" t="s">
        <v>6260</v>
      </c>
      <c r="L426" s="32" t="str">
        <f>RIGHT(K426,4)</f>
        <v>1762</v>
      </c>
      <c r="M426" s="146" t="str">
        <f>IF(ISBLANK(K426),"",L426&amp;"-"&amp;
IF(LEFT(K426,3)="Feb","02",
IF(LEFT(K426,3)="Mar","03",
IF(LEFT(K426,3)="Apr","04",
IF(LEFT(K426,3)="May","05",
IF(LEFT(K426,3)="Jun","06",
IF(LEFT(K426,3)="Jul","07",
IF(LEFT(K426,3)="Aug","08",
IF(LEFT(K426,3)="Sep","09",
IF(LEFT(K426,3)="Oct","10",
IF(LEFT(K426,3)="Nov","11",
IF(LEFT(K426,3)="Dec","12","01"))))))))))))</f>
        <v>1762-05</v>
      </c>
      <c r="N426" s="34" t="s">
        <v>3961</v>
      </c>
      <c r="O426" s="8" t="s">
        <v>3959</v>
      </c>
      <c r="P426" s="8" t="s">
        <v>136</v>
      </c>
      <c r="Q426" s="8">
        <v>10</v>
      </c>
      <c r="R426" s="8" t="s">
        <v>6991</v>
      </c>
      <c r="S426" s="34"/>
      <c r="T426" s="33" t="str">
        <f>V426</f>
        <v>Jasons Mistake</v>
      </c>
      <c r="U426" s="34"/>
      <c r="V426" s="16" t="s">
        <v>8962</v>
      </c>
      <c r="W426" s="35" t="s">
        <v>12200</v>
      </c>
      <c r="X426" s="34"/>
      <c r="Y426" s="33" t="str">
        <f>IFERROR(LEFT(J426, FIND(",",J426)-1),"")</f>
        <v>HOOD</v>
      </c>
      <c r="Z426" s="33"/>
      <c r="AA426" s="33" t="str">
        <f>IF(ISBLANK(E426),"","Surveyed "&amp;E426)  &amp; IF(ISBLANK(C426),"", " by " &amp;TRIM(D426)) &amp; IF(ISBLANK(E426),"","; ") &amp; IF(ISBLANK(K426),"","Patented in " &amp; K426)  &amp; IF(ISBLANK(H426),"", " by " &amp; TRIM(I426)) &amp; IF(ISBLANK(Q426),"",IF(Q426=0,""," for " &amp; Q426 &amp; " acres")) &amp; IF(ISBLANK(S426),""," repatented as " &amp; S426) &amp; IF(ISBLANK(R426),"", "; " &amp; R426) &amp; IF(ISBLANK(X426),"", ".  " &amp; X426&amp;".")</f>
        <v>Surveyed 5/17/1762 by Joshua Griffith; Patented in May 1762 by John Hood for 10 acres; starting "on a bottom or hollow that descends into the western falls and near to the end of the south twelve degrees west thirty six perch course of a tract of land called Good Neighborhood"</v>
      </c>
      <c r="AB426" s="33" t="str">
        <f>IF(IFERROR(FIND("-",A426),0)=0,SUBSTITUTE(A426,"'",""),SUBSTITUTE(LEFT(A426,FIND("-",A426)-2),"'",""))</f>
        <v>JASONS MISTAKE</v>
      </c>
      <c r="AC426" s="33" t="str">
        <f>SUBSTITUTE(A426,"'","")</f>
        <v>JASONS MISTAKE</v>
      </c>
      <c r="AD426" s="33" t="str">
        <f>IFERROR(VLOOKUP(A426,MapGrantsTbl[], 5, FALSE),"")</f>
        <v>1762</v>
      </c>
      <c r="AE426" s="33" t="str">
        <f>IF(L426=AD426,"Y", IF(LEFT(AD426,1)&lt;&gt;"1","","N"))</f>
        <v>Y</v>
      </c>
      <c r="AF426" s="33" t="str">
        <f>IFERROR(VLOOKUP(A426,MapGrantsTbl[], 3, FALSE),"")</f>
        <v>Surveyed 5/17/1762 by Joshua Griffith; Patented in May 1762 by John Hood for 10 acres; starting "on a bottom or hollow that descends into the western falls and near to the end of the south twelve degrees west thirty six perch course of a tract of land called Good Neighborhood"</v>
      </c>
      <c r="AG426" s="33" t="str">
        <f>IF(AA426=AF426,"Y", IF(LEN(LEFT(AF426,4))&lt;&gt;4,"","N"))</f>
        <v>Y</v>
      </c>
      <c r="AH426" s="33" t="s">
        <v>198</v>
      </c>
      <c r="AI426" s="33"/>
      <c r="AJ426" s="71"/>
      <c r="AK426" s="71"/>
      <c r="AL426" s="71"/>
      <c r="AM426" s="71">
        <f>IFERROR(VLOOKUP(A426,Platted[],2,FALSE),"")</f>
        <v>718</v>
      </c>
      <c r="AN426" s="52"/>
      <c r="AO426" s="52"/>
      <c r="AP426" s="52"/>
      <c r="AQ426" s="52" t="str">
        <f>IFERROR(VLOOKUP(A426,MapGrantsTbl[], 5, FALSE),"")</f>
        <v>1762</v>
      </c>
      <c r="AR426" s="52" t="str">
        <f>IF(L426=AQ426,"Y", IF(LEN(LEFT(AQ426,4))&lt;&gt;4,"","N"))</f>
        <v>Y</v>
      </c>
      <c r="AS426" s="52" t="str">
        <f>IFERROR(VLOOKUP(A426,MapGrantsTbl[],3, FALSE),"")</f>
        <v>Surveyed 5/17/1762 by Joshua Griffith; Patented in May 1762 by John Hood for 10 acres; starting "on a bottom or hollow that descends into the western falls and near to the end of the south twelve degrees west thirty six perch course of a tract of land called Good Neighborhood"</v>
      </c>
      <c r="AT426" s="52" t="str">
        <f>IF(AA426=AS426,"Y", IF(LEN(LEFT(AS426,4))&lt;&gt;4,"","N"))</f>
        <v>Y</v>
      </c>
      <c r="AU426" s="52" t="str">
        <f>IFERROR(VLOOKUP(A426,MapGrantsTbl[],5, FALSE),"")</f>
        <v>1762</v>
      </c>
      <c r="AV426" s="52" t="str">
        <f>IF(L426=AU426,"Y", IF(LEN(LEFT(AU426,4))&lt;&gt;4,"","N"))</f>
        <v>Y</v>
      </c>
    </row>
    <row r="427" spans="1:48" ht="158.4" x14ac:dyDescent="0.55000000000000004">
      <c r="A427" s="43" t="s">
        <v>6930</v>
      </c>
      <c r="B427" s="42" t="str">
        <f>IFERROR(VLOOKUP(A427,MapGrantsTbl[Short Name], 1, FALSE),IFERROR(VLOOKUP(A427,MapGrantsTbl[Other Map Grant Name],1,FALSE),""))</f>
        <v>JOHN AND ELIZABETH</v>
      </c>
      <c r="C427" s="43" t="s">
        <v>4919</v>
      </c>
      <c r="D427" s="43" t="str">
        <f>IF(ISBLANK(C427),"",IFERROR(RIGHT(C427,LEN(C427)-FIND(",",C427)) &amp; " " &amp; LEFT(C427,1) &amp; LOWER(MID(C427,2, FIND(",",C427)-2)),""))</f>
        <v xml:space="preserve"> Richard Shipley</v>
      </c>
      <c r="E427" s="85" t="s">
        <v>9805</v>
      </c>
      <c r="F427" s="85" t="str">
        <f>RIGHT(E427,4)</f>
        <v>1755</v>
      </c>
      <c r="G427" s="85" t="str">
        <f>IF(ISBLANK(E427),"",F427&amp;"-"&amp;RIGHT("00" &amp; SUBSTITUTE(LEFT(E427,2),"/",""),2))</f>
        <v>1755-05</v>
      </c>
      <c r="H427" s="43" t="s">
        <v>6932</v>
      </c>
      <c r="I427" s="43" t="str">
        <f>IFERROR(RIGHT(H427,LEN(H427)-FIND(",",H427)) &amp; " " &amp; LEFT(H427,1) &amp; LOWER(MID(H427,2, FIND(",",H427)-2)),"")</f>
        <v xml:space="preserve"> John Sellman</v>
      </c>
      <c r="J427" s="42" t="str">
        <f>H427</f>
        <v>SELLMAN, John</v>
      </c>
      <c r="K427" s="43" t="s">
        <v>6931</v>
      </c>
      <c r="L427" s="42" t="str">
        <f>RIGHT(K427,4)</f>
        <v>1758</v>
      </c>
      <c r="M427" s="143" t="str">
        <f>IF(ISBLANK(K427),"",L427&amp;"-"&amp;
IF(LEFT(K427,3)="Feb","02",
IF(LEFT(K427,3)="Mar","03",
IF(LEFT(K427,3)="Apr","04",
IF(LEFT(K427,3)="May","05",
IF(LEFT(K427,3)="Jun","06",
IF(LEFT(K427,3)="Jul","07",
IF(LEFT(K427,3)="Aug","08",
IF(LEFT(K427,3)="Sep","09",
IF(LEFT(K427,3)="Oct","10",
IF(LEFT(K427,3)="Nov","11",
IF(LEFT(K427,3)="Dec","12","01"))))))))))))</f>
        <v>1758-09</v>
      </c>
      <c r="N427" s="34" t="s">
        <v>3961</v>
      </c>
      <c r="O427" s="43" t="s">
        <v>3959</v>
      </c>
      <c r="P427" s="43" t="s">
        <v>3970</v>
      </c>
      <c r="Q427" s="43">
        <v>286</v>
      </c>
      <c r="R427" s="43" t="s">
        <v>9753</v>
      </c>
      <c r="S427" s="34" t="s">
        <v>10516</v>
      </c>
      <c r="T427" s="33" t="s">
        <v>7916</v>
      </c>
      <c r="U427" s="44"/>
      <c r="V427" s="35" t="s">
        <v>6929</v>
      </c>
      <c r="W427" s="35" t="s">
        <v>9643</v>
      </c>
      <c r="X427" s="34"/>
      <c r="Y427" s="45" t="str">
        <f>IFERROR(LEFT(J427, FIND(",",J427)-1),"")</f>
        <v>SELLMAN</v>
      </c>
      <c r="Z427" s="45"/>
      <c r="AA427" s="33" t="str">
        <f>IF(ISBLANK(E427),"","Surveyed "&amp;E427)  &amp; IF(ISBLANK(C427),"", " by " &amp;TRIM(D427)) &amp; IF(ISBLANK(E427),"","; ") &amp; IF(ISBLANK(K427),"","Patented in " &amp; K427)  &amp; IF(ISBLANK(H427),"", " by " &amp; TRIM(I427)) &amp; IF(ISBLANK(Q427),"",IF(Q427=0,""," for " &amp; Q427 &amp; " acres")) &amp; IF(ISBLANK(S427),""," repatented as " &amp; S427) &amp; IF(ISBLANK(R427),"", "; " &amp; R427) &amp; IF(ISBLANK(X427),"", ".  " &amp; X427&amp;".")</f>
        <v>Surveyed 5/26/1755 by Richard Shipley; Patented in Sep 1758 by John Sellman for 286 acres repatented as Windsor Plains and Mount Hebron; Resurvey of Sewell's Lot "between the drafts of Patapsco Falls and the drafts of Browne River of Patuxent", intersects the twelfth course of Addition To Gardiners Gardin, intersects the sixth course of Johns Lookout, intersects the end of the tenth course of Yeates Addition, intersects the end of the third course of Frizells Chance, intersects the end of the second course of Taylors Hall, intersects the end of the sixth course of Gosnalls Chance, and adjoins Hopson's Choice</v>
      </c>
      <c r="AB427" s="45" t="str">
        <f>IF(IFERROR(FIND("-",A427),0)=0,SUBSTITUTE(A427,"'",""),SUBSTITUTE(LEFT(A427,FIND("-",A427)-2),"'",""))</f>
        <v>JOHN AND ELIZABETH</v>
      </c>
      <c r="AC427" s="45" t="str">
        <f>SUBSTITUTE(A427,"'","")</f>
        <v>JOHN AND ELIZABETH</v>
      </c>
      <c r="AD427" s="52" t="str">
        <f>IFERROR(VLOOKUP(A427,MapGrantsTbl[], 5, FALSE),"")</f>
        <v/>
      </c>
      <c r="AE427" s="52" t="str">
        <f>IF(L427=AD427,"Y", IF(LEFT(AD427,1)&lt;&gt;"1","","N"))</f>
        <v/>
      </c>
      <c r="AF427" s="52" t="str">
        <f>IFERROR(VLOOKUP(A427,MapGrantsTbl[], 3, FALSE),"")</f>
        <v/>
      </c>
      <c r="AG427" s="52" t="str">
        <f>IF(AA427=AF427,"Y", IF(LEN(LEFT(AF427,4))&lt;&gt;4,"","N"))</f>
        <v/>
      </c>
      <c r="AH427" s="52" t="s">
        <v>11989</v>
      </c>
      <c r="AI427" s="52" t="s">
        <v>7819</v>
      </c>
      <c r="AJ427" s="52" t="s">
        <v>1561</v>
      </c>
      <c r="AK427" s="52"/>
      <c r="AL427" s="71">
        <v>-6</v>
      </c>
      <c r="AM427" s="71">
        <f>IFERROR(VLOOKUP(A427,Platted[],2,FALSE),"")</f>
        <v>217</v>
      </c>
      <c r="AN427" s="52"/>
      <c r="AO427" s="52"/>
      <c r="AP427" s="52"/>
      <c r="AQ427" s="52" t="str">
        <f>IFERROR(VLOOKUP(A427,MapGrantsTbl[], 5, FALSE),"")</f>
        <v/>
      </c>
      <c r="AR427" s="52" t="str">
        <f>IF(L427=AQ427,"Y", IF(LEN(LEFT(AQ427,4))&lt;&gt;4,"","N"))</f>
        <v/>
      </c>
      <c r="AS427" s="52" t="str">
        <f>IFERROR(VLOOKUP(A427,MapGrantsTbl[],3, FALSE),"")</f>
        <v/>
      </c>
      <c r="AT427" s="52" t="str">
        <f>IF(AA427=AS427,"Y", IF(LEN(LEFT(AS427,4))&lt;&gt;4,"","N"))</f>
        <v/>
      </c>
      <c r="AU427" s="52" t="str">
        <f>IFERROR(VLOOKUP(A427,MapGrantsTbl[],5, FALSE),"")</f>
        <v/>
      </c>
      <c r="AV427" s="52" t="str">
        <f>IF(L427=AU427,"Y", IF(LEN(LEFT(AU427,4))&lt;&gt;4,"","N"))</f>
        <v/>
      </c>
    </row>
    <row r="428" spans="1:48" ht="72" x14ac:dyDescent="0.55000000000000004">
      <c r="A428" s="43" t="s">
        <v>8617</v>
      </c>
      <c r="B428" s="42" t="str">
        <f>IFERROR(VLOOKUP(A428,MapGrantsTbl[Short Name], 1, FALSE),IFERROR(VLOOKUP(A428,MapGrantsTbl[Other Map Grant Name],1,FALSE),""))</f>
        <v>JOHNS ADVENTURE</v>
      </c>
      <c r="C428" s="43" t="s">
        <v>4917</v>
      </c>
      <c r="D428" s="43" t="str">
        <f>IF(ISBLANK(C428),"",IFERROR(RIGHT(C428,LEN(C428)-FIND(",",C428)) &amp; " " &amp; LEFT(C428,1) &amp; LOWER(MID(C428,2, FIND(",",C428)-2)),""))</f>
        <v xml:space="preserve"> Vachel Stevens</v>
      </c>
      <c r="E428" s="85" t="s">
        <v>12172</v>
      </c>
      <c r="F428" s="80" t="str">
        <f>RIGHT(E428,4)</f>
        <v>1794</v>
      </c>
      <c r="G428" s="80" t="str">
        <f>IF(ISBLANK(E428),"",F428&amp;"-"&amp;RIGHT("00" &amp; SUBSTITUTE(LEFT(E428,2),"/",""),2))</f>
        <v>1794-09</v>
      </c>
      <c r="H428" s="43" t="s">
        <v>7391</v>
      </c>
      <c r="I428" s="43" t="str">
        <f>IFERROR(RIGHT(H428,LEN(H428)-FIND(",",H428)) &amp; " " &amp; LEFT(H428,1) &amp; LOWER(MID(H428,2, FIND(",",H428)-2)),"")</f>
        <v xml:space="preserve"> John Hayward</v>
      </c>
      <c r="J428" s="42" t="str">
        <f>H428</f>
        <v>HAYWARD, John</v>
      </c>
      <c r="K428" s="43" t="s">
        <v>7393</v>
      </c>
      <c r="L428" s="42" t="str">
        <f>RIGHT(K428,4)</f>
        <v>1796</v>
      </c>
      <c r="M428" s="143" t="str">
        <f>IF(ISBLANK(K428),"",L428&amp;"-"&amp;
IF(LEFT(K428,3)="Feb","02",
IF(LEFT(K428,3)="Mar","03",
IF(LEFT(K428,3)="Apr","04",
IF(LEFT(K428,3)="May","05",
IF(LEFT(K428,3)="Jun","06",
IF(LEFT(K428,3)="Jul","07",
IF(LEFT(K428,3)="Aug","08",
IF(LEFT(K428,3)="Sep","09",
IF(LEFT(K428,3)="Oct","10",
IF(LEFT(K428,3)="Nov","11",
IF(LEFT(K428,3)="Dec","12","01"))))))))))))</f>
        <v>1796-05</v>
      </c>
      <c r="N428" s="44" t="s">
        <v>3961</v>
      </c>
      <c r="O428" s="43" t="s">
        <v>3959</v>
      </c>
      <c r="P428" s="43" t="s">
        <v>136</v>
      </c>
      <c r="Q428" s="43">
        <v>25.75</v>
      </c>
      <c r="R428" s="8" t="s">
        <v>12171</v>
      </c>
      <c r="S428" s="44"/>
      <c r="T428" s="45" t="str">
        <f>V428</f>
        <v>Johns Adventure</v>
      </c>
      <c r="U428" s="44"/>
      <c r="V428" s="35" t="s">
        <v>8963</v>
      </c>
      <c r="W428" s="35" t="s">
        <v>12173</v>
      </c>
      <c r="X428" s="34"/>
      <c r="Y428" s="45" t="str">
        <f>IFERROR(LEFT(J428, FIND(",",J428)-1),"")</f>
        <v>HAYWARD</v>
      </c>
      <c r="Z428" s="45"/>
      <c r="AA428" s="45" t="str">
        <f>IF(ISBLANK(E428),"","Surveyed "&amp;E428)  &amp; IF(ISBLANK(C428),"", " by " &amp;TRIM(D428)) &amp; IF(ISBLANK(E428),"","; ") &amp; IF(ISBLANK(K428),"","Patented in " &amp; K428)  &amp; IF(ISBLANK(H428),"", " by " &amp; TRIM(I428)) &amp; IF(ISBLANK(Q428),"",IF(Q428=0,""," for " &amp; Q428 &amp; " acres")) &amp; IF(ISBLANK(S428),""," repatented as " &amp; S428) &amp; IF(ISBLANK(R428),"", "; " &amp; R428) &amp; IF(ISBLANK(X428),"", ".  " &amp; X428&amp;".")</f>
        <v>Surveyed 9/8/1794 by Vachel Stevens; Patented in May 1796 by John Hayward for 25.75 acres; wedge-shaped vacancy between Chew's Vineyard, Vine's Fancy, and Adam The First; beginning "at the end of the fifth line of a tract or parcel of land called Chews Vineyard"</v>
      </c>
      <c r="AB428" s="45" t="str">
        <f>IF(IFERROR(FIND("-",A428),0)=0,SUBSTITUTE(A428,"'",""),SUBSTITUTE(LEFT(A428,FIND("-",A428)-2),"'",""))</f>
        <v>JOHNS ADVENTURE</v>
      </c>
      <c r="AC428" s="45" t="str">
        <f>SUBSTITUTE(A428,"'","")</f>
        <v>JOHNS ADVENTURE</v>
      </c>
      <c r="AD428" s="45" t="str">
        <f>IFERROR(VLOOKUP(A428,MapGrantsTbl[], 5, FALSE),"")</f>
        <v>1794</v>
      </c>
      <c r="AE428" s="45" t="str">
        <f>IF(L428=AD428,"Y", IF(LEFT(AD428,1)&lt;&gt;"1","","N"))</f>
        <v>N</v>
      </c>
      <c r="AF428" s="45" t="str">
        <f>IFERROR(VLOOKUP(A428,MapGrantsTbl[], 3, FALSE),"")</f>
        <v>Surveyed 9/8/1794 by Vachel Stevens; Patented in May 1796 by John Hayward for 25.75 acres; wedge-shaped vacancy between Chew's Vineyard, Vine's Fancy, and Adam The First; beginning "at the end of the fifth line of a tract or parcel of land called Chews Vineyard"</v>
      </c>
      <c r="AG428" s="45" t="str">
        <f>IF(AA428=AF428,"Y", IF(LEN(LEFT(AF428,4))&lt;&gt;4,"","N"))</f>
        <v>Y</v>
      </c>
      <c r="AH428" s="33" t="s">
        <v>11990</v>
      </c>
      <c r="AI428" s="45"/>
      <c r="AJ428" s="71"/>
      <c r="AK428" s="71"/>
      <c r="AL428" s="71"/>
      <c r="AM428" s="71">
        <f>IFERROR(VLOOKUP(A428,Platted[],2,FALSE),"")</f>
        <v>646</v>
      </c>
      <c r="AN428" s="52"/>
      <c r="AO428" s="52"/>
      <c r="AP428" s="52"/>
      <c r="AQ428" s="52" t="str">
        <f>IFERROR(VLOOKUP(A428,MapGrantsTbl[], 5, FALSE),"")</f>
        <v>1794</v>
      </c>
      <c r="AR428" s="52" t="str">
        <f>IF(L428=AQ428,"Y", IF(LEN(LEFT(AQ428,4))&lt;&gt;4,"","N"))</f>
        <v>N</v>
      </c>
      <c r="AS428" s="52" t="str">
        <f>IFERROR(VLOOKUP(A428,MapGrantsTbl[],3, FALSE),"")</f>
        <v>Surveyed 9/8/1794 by Vachel Stevens; Patented in May 1796 by John Hayward for 25.75 acres; wedge-shaped vacancy between Chew's Vineyard, Vine's Fancy, and Adam The First; beginning "at the end of the fifth line of a tract or parcel of land called Chews Vineyard"</v>
      </c>
      <c r="AT428" s="52" t="str">
        <f>IF(AA428=AS428,"Y", IF(LEN(LEFT(AS428,4))&lt;&gt;4,"","N"))</f>
        <v>Y</v>
      </c>
      <c r="AU428" s="52" t="str">
        <f>IFERROR(VLOOKUP(A428,MapGrantsTbl[],5, FALSE),"")</f>
        <v>1794</v>
      </c>
      <c r="AV428" s="52" t="str">
        <f>IF(L428=AU428,"Y", IF(LEN(LEFT(AU428,4))&lt;&gt;4,"","N"))</f>
        <v>N</v>
      </c>
    </row>
    <row r="429" spans="1:48" ht="86.4" x14ac:dyDescent="0.55000000000000004">
      <c r="A429" s="43" t="s">
        <v>8618</v>
      </c>
      <c r="B429" s="42" t="str">
        <f>IFERROR(VLOOKUP(A429,MapGrantsTbl[Short Name], 1, FALSE),IFERROR(VLOOKUP(A429,MapGrantsTbl[Other Map Grant Name],1,FALSE),""))</f>
        <v>JOHNS BEGINNING</v>
      </c>
      <c r="C429" s="43" t="s">
        <v>4926</v>
      </c>
      <c r="D429" s="43" t="str">
        <f>IF(ISBLANK(C429),"",IFERROR(RIGHT(C429,LEN(C429)-FIND(",",C429)) &amp; " " &amp; LEFT(C429,1) &amp; LOWER(MID(C429,2, FIND(",",C429)-2)),""))</f>
        <v xml:space="preserve"> Joshua Griffith</v>
      </c>
      <c r="E429" s="85" t="s">
        <v>4644</v>
      </c>
      <c r="F429" s="80" t="str">
        <f>RIGHT(E429,4)</f>
        <v>1762</v>
      </c>
      <c r="G429" s="80" t="str">
        <f>IF(ISBLANK(E429),"",F429&amp;"-"&amp;RIGHT("00" &amp; SUBSTITUTE(LEFT(E429,2),"/",""),2))</f>
        <v>1762-02</v>
      </c>
      <c r="H429" s="43" t="s">
        <v>4753</v>
      </c>
      <c r="I429" s="43" t="str">
        <f>IFERROR(RIGHT(H429,LEN(H429)-FIND(",",H429)) &amp; " " &amp; LEFT(H429,1) &amp; LOWER(MID(H429,2, FIND(",",H429)-2)),"")</f>
        <v xml:space="preserve"> John Welsh</v>
      </c>
      <c r="J429" s="42" t="str">
        <f>H429</f>
        <v>WELSH, John</v>
      </c>
      <c r="K429" s="43" t="s">
        <v>3820</v>
      </c>
      <c r="L429" s="42" t="str">
        <f>RIGHT(K429,4)</f>
        <v>1762</v>
      </c>
      <c r="M429" s="143" t="str">
        <f>IF(ISBLANK(K429),"",L429&amp;"-"&amp;
IF(LEFT(K429,3)="Feb","02",
IF(LEFT(K429,3)="Mar","03",
IF(LEFT(K429,3)="Apr","04",
IF(LEFT(K429,3)="May","05",
IF(LEFT(K429,3)="Jun","06",
IF(LEFT(K429,3)="Jul","07",
IF(LEFT(K429,3)="Aug","08",
IF(LEFT(K429,3)="Sep","09",
IF(LEFT(K429,3)="Oct","10",
IF(LEFT(K429,3)="Nov","11",
IF(LEFT(K429,3)="Dec","12","01"))))))))))))</f>
        <v>1762-02</v>
      </c>
      <c r="N429" s="44" t="s">
        <v>3961</v>
      </c>
      <c r="O429" s="43" t="s">
        <v>3959</v>
      </c>
      <c r="P429" s="43" t="s">
        <v>136</v>
      </c>
      <c r="Q429" s="43">
        <v>2</v>
      </c>
      <c r="R429" s="43" t="s">
        <v>7192</v>
      </c>
      <c r="S429" s="44" t="s">
        <v>7014</v>
      </c>
      <c r="T429" s="45" t="str">
        <f>V429</f>
        <v>Johns Beginning</v>
      </c>
      <c r="U429" s="44"/>
      <c r="V429" s="35" t="s">
        <v>8861</v>
      </c>
      <c r="W429" s="35" t="s">
        <v>11260</v>
      </c>
      <c r="X429" s="34"/>
      <c r="Y429" s="45" t="str">
        <f>IFERROR(LEFT(J429, FIND(",",J429)-1),"")</f>
        <v>WELSH</v>
      </c>
      <c r="Z429" s="45"/>
      <c r="AA429" s="33" t="str">
        <f>IF(ISBLANK(E429),"","Surveyed "&amp;E429)  &amp; IF(ISBLANK(C429),"", " by " &amp;TRIM(D429)) &amp; IF(ISBLANK(E429),"","; ") &amp; IF(ISBLANK(K429),"","Patented in " &amp; K429)  &amp; IF(ISBLANK(H429),"", " by " &amp; TRIM(I429)) &amp; IF(ISBLANK(Q429),"",IF(Q429=0,""," for " &amp; Q429 &amp; " acres")) &amp; IF(ISBLANK(S429),""," repatented as " &amp; S429) &amp; IF(ISBLANK(R429),"", "; " &amp; R429) &amp; IF(ISBLANK(X429),"", ".  " &amp; X429&amp;".")</f>
        <v>Surveyed 2/20/1762 by Joshua Griffith; Patented in Feb 1762 by John Welsh for 2 acres repatented as John's Beginning Enlarged; starting "near the head of a small draft that descends into Snowdens River and on the west side of the aforesaid draft", it is shown on the plat for Warfield's Addition Enlarged</v>
      </c>
      <c r="AB429" s="45" t="str">
        <f>IF(IFERROR(FIND("-",A429),0)=0,SUBSTITUTE(A429,"'",""),SUBSTITUTE(LEFT(A429,FIND("-",A429)-2),"'",""))</f>
        <v>JOHNS BEGINNING</v>
      </c>
      <c r="AC429" s="45" t="str">
        <f>SUBSTITUTE(A429,"'","")</f>
        <v>JOHNS BEGINNING</v>
      </c>
      <c r="AD429" s="45" t="str">
        <f>IFERROR(VLOOKUP(A429,MapGrantsTbl[], 5, FALSE),"")</f>
        <v>1762</v>
      </c>
      <c r="AE429" s="45" t="str">
        <f>IF(L429=AD429,"Y", IF(LEFT(AD429,1)&lt;&gt;"1","","N"))</f>
        <v>Y</v>
      </c>
      <c r="AF429" s="45" t="str">
        <f>IFERROR(VLOOKUP(A429,MapGrantsTbl[], 3, FALSE),"")</f>
        <v>Surveyed 2/20/1762 by Joshua Griffith; Patented in Feb 1762 by John Welsh for 2 acres repatented as John's Beginning Enlarged; starting "near the head of a small draft that descends into Snowdens River and on the west side of the aforesaid draft", it is shown on the plat for Warfield's Addition Enlarged</v>
      </c>
      <c r="AG429" s="45" t="str">
        <f>IF(AA429=AF429,"Y", IF(LEN(LEFT(AF429,4))&lt;&gt;4,"","N"))</f>
        <v>Y</v>
      </c>
      <c r="AH429" s="33" t="s">
        <v>51</v>
      </c>
      <c r="AI429" s="45"/>
      <c r="AJ429" s="71"/>
      <c r="AK429" s="71"/>
      <c r="AL429" s="71"/>
      <c r="AM429" s="71">
        <f>IFERROR(VLOOKUP(A429,Platted[],2,FALSE),"")</f>
        <v>756</v>
      </c>
      <c r="AN429" s="52"/>
      <c r="AO429" s="52"/>
      <c r="AP429" s="52"/>
      <c r="AQ429" s="52" t="str">
        <f>IFERROR(VLOOKUP(A429,MapGrantsTbl[], 5, FALSE),"")</f>
        <v>1762</v>
      </c>
      <c r="AR429" s="52" t="str">
        <f>IF(L429=AQ429,"Y", IF(LEN(LEFT(AQ429,4))&lt;&gt;4,"","N"))</f>
        <v>Y</v>
      </c>
      <c r="AS429" s="52" t="str">
        <f>IFERROR(VLOOKUP(A429,MapGrantsTbl[],3, FALSE),"")</f>
        <v>Surveyed 2/20/1762 by Joshua Griffith; Patented in Feb 1762 by John Welsh for 2 acres repatented as John's Beginning Enlarged; starting "near the head of a small draft that descends into Snowdens River and on the west side of the aforesaid draft", it is shown on the plat for Warfield's Addition Enlarged</v>
      </c>
      <c r="AT429" s="52" t="str">
        <f>IF(AA429=AS429,"Y", IF(LEN(LEFT(AS429,4))&lt;&gt;4,"","N"))</f>
        <v>Y</v>
      </c>
      <c r="AU429" s="52" t="str">
        <f>IFERROR(VLOOKUP(A429,MapGrantsTbl[],5, FALSE),"")</f>
        <v>1762</v>
      </c>
      <c r="AV429" s="52" t="str">
        <f>IF(L429=AU429,"Y", IF(LEN(LEFT(AU429,4))&lt;&gt;4,"","N"))</f>
        <v>Y</v>
      </c>
    </row>
    <row r="430" spans="1:48" ht="72" x14ac:dyDescent="0.55000000000000004">
      <c r="A430" s="43" t="s">
        <v>8619</v>
      </c>
      <c r="B430" s="42" t="str">
        <f>IFERROR(VLOOKUP(A430,MapGrantsTbl[Short Name], 1, FALSE),IFERROR(VLOOKUP(A430,MapGrantsTbl[Other Map Grant Name],1,FALSE),""))</f>
        <v/>
      </c>
      <c r="C430" s="43" t="s">
        <v>4926</v>
      </c>
      <c r="D430" s="43" t="str">
        <f>IF(ISBLANK(C430),"",IFERROR(RIGHT(C430,LEN(C430)-FIND(",",C430)) &amp; " " &amp; LEFT(C430,1) &amp; LOWER(MID(C430,2, FIND(",",C430)-2)),""))</f>
        <v xml:space="preserve"> Joshua Griffith</v>
      </c>
      <c r="E430" s="85" t="s">
        <v>11262</v>
      </c>
      <c r="F430" s="80" t="str">
        <f>RIGHT(E430,4)</f>
        <v>1764</v>
      </c>
      <c r="G430" s="80" t="str">
        <f>IF(ISBLANK(E430),"",F430&amp;"-"&amp;RIGHT("00" &amp; SUBSTITUTE(LEFT(E430,2),"/",""),2))</f>
        <v>1764-01</v>
      </c>
      <c r="H430" s="43" t="s">
        <v>4753</v>
      </c>
      <c r="I430" s="43" t="str">
        <f>IFERROR(RIGHT(H430,LEN(H430)-FIND(",",H430)) &amp; " " &amp; LEFT(H430,1) &amp; LOWER(MID(H430,2, FIND(",",H430)-2)),"")</f>
        <v xml:space="preserve"> John Welsh</v>
      </c>
      <c r="J430" s="42" t="str">
        <f>H430</f>
        <v>WELSH, John</v>
      </c>
      <c r="K430" s="43" t="s">
        <v>6996</v>
      </c>
      <c r="L430" s="42" t="str">
        <f>RIGHT(K430,4)</f>
        <v>1764</v>
      </c>
      <c r="M430" s="143" t="str">
        <f>IF(ISBLANK(K430),"",L430&amp;"-"&amp;
IF(LEFT(K430,3)="Feb","02",
IF(LEFT(K430,3)="Mar","03",
IF(LEFT(K430,3)="Apr","04",
IF(LEFT(K430,3)="May","05",
IF(LEFT(K430,3)="Jun","06",
IF(LEFT(K430,3)="Jul","07",
IF(LEFT(K430,3)="Aug","08",
IF(LEFT(K430,3)="Sep","09",
IF(LEFT(K430,3)="Oct","10",
IF(LEFT(K430,3)="Nov","11",
IF(LEFT(K430,3)="Dec","12","01"))))))))))))</f>
        <v>1764-02</v>
      </c>
      <c r="N430" s="44" t="s">
        <v>3961</v>
      </c>
      <c r="O430" s="43" t="s">
        <v>3959</v>
      </c>
      <c r="P430" s="43" t="s">
        <v>3970</v>
      </c>
      <c r="Q430" s="43">
        <v>236</v>
      </c>
      <c r="R430" s="43" t="s">
        <v>7470</v>
      </c>
      <c r="S430" s="44" t="s">
        <v>7466</v>
      </c>
      <c r="T430" s="45" t="s">
        <v>8861</v>
      </c>
      <c r="U430" s="44"/>
      <c r="V430" s="35" t="s">
        <v>8429</v>
      </c>
      <c r="W430" s="35" t="s">
        <v>11261</v>
      </c>
      <c r="X430" s="34"/>
      <c r="Y430" s="45" t="str">
        <f>IFERROR(LEFT(J430, FIND(",",J430)-1),"")</f>
        <v>WELSH</v>
      </c>
      <c r="Z430" s="45"/>
      <c r="AA430" s="33" t="str">
        <f>IF(ISBLANK(E430),"","Surveyed "&amp;E430)  &amp; IF(ISBLANK(C430),"", " by " &amp;TRIM(D430)) &amp; IF(ISBLANK(E430),"","; ") &amp; IF(ISBLANK(K430),"","Patented in " &amp; K430)  &amp; IF(ISBLANK(H430),"", " by " &amp; TRIM(I430)) &amp; IF(ISBLANK(Q430),"",IF(Q430=0,""," for " &amp; Q430 &amp; " acres")) &amp; IF(ISBLANK(S430),""," repatented as " &amp; S430) &amp; IF(ISBLANK(R430),"", "; " &amp; R430) &amp; IF(ISBLANK(X430),"", ".  " &amp; X430&amp;".")</f>
        <v>Surveyed 1/20/1764 by Joshua Griffith; Patented in Feb 1764 by John Welsh for 236 acres repatented as John's Hurry; Resurvey of John's Beginning starting "on a hill side in the fork of two drafts of Snowdens River" which was the beginning of the original tract</v>
      </c>
      <c r="AB430" s="45" t="str">
        <f>IF(IFERROR(FIND("-",A430),0)=0,SUBSTITUTE(A430,"'",""),SUBSTITUTE(LEFT(A430,FIND("-",A430)-2),"'",""))</f>
        <v>JOHNS BEGINNING ENLARGED</v>
      </c>
      <c r="AC430" s="45" t="str">
        <f>SUBSTITUTE(A430,"'","")</f>
        <v>JOHNS BEGINNING ENLARGED</v>
      </c>
      <c r="AD430" s="45" t="str">
        <f>IFERROR(VLOOKUP(A430,MapGrantsTbl[], 5, FALSE),"")</f>
        <v/>
      </c>
      <c r="AE430" s="45" t="str">
        <f>IF(L430=AD430,"Y", IF(LEFT(AD430,1)&lt;&gt;"1","","N"))</f>
        <v/>
      </c>
      <c r="AF430" s="45" t="str">
        <f>IFERROR(VLOOKUP(A430,MapGrantsTbl[], 3, FALSE),"")</f>
        <v/>
      </c>
      <c r="AG430" s="45" t="str">
        <f>IF(AA430=AF430,"Y", IF(LEN(LEFT(AF430,4))&lt;&gt;4,"","N"))</f>
        <v/>
      </c>
      <c r="AH430" s="33" t="s">
        <v>51</v>
      </c>
      <c r="AI430" s="45"/>
      <c r="AJ430" s="71"/>
      <c r="AK430" s="71"/>
      <c r="AL430" s="71"/>
      <c r="AM430" s="71">
        <f>IFERROR(VLOOKUP(A430,Platted[],2,FALSE),"")</f>
        <v>281</v>
      </c>
      <c r="AN430" s="52"/>
      <c r="AO430" s="52"/>
      <c r="AP430" s="52"/>
      <c r="AQ430" s="52" t="str">
        <f>IFERROR(VLOOKUP(A430,MapGrantsTbl[], 5, FALSE),"")</f>
        <v/>
      </c>
      <c r="AR430" s="52" t="str">
        <f>IF(L430=AQ430,"Y", IF(LEN(LEFT(AQ430,4))&lt;&gt;4,"","N"))</f>
        <v/>
      </c>
      <c r="AS430" s="52" t="str">
        <f>IFERROR(VLOOKUP(A430,MapGrantsTbl[],3, FALSE),"")</f>
        <v/>
      </c>
      <c r="AT430" s="52" t="str">
        <f>IF(AA430=AS430,"Y", IF(LEN(LEFT(AS430,4))&lt;&gt;4,"","N"))</f>
        <v/>
      </c>
      <c r="AU430" s="52" t="str">
        <f>IFERROR(VLOOKUP(A430,MapGrantsTbl[],5, FALSE),"")</f>
        <v/>
      </c>
      <c r="AV430" s="52" t="str">
        <f>IF(L430=AU430,"Y", IF(LEN(LEFT(AU430,4))&lt;&gt;4,"","N"))</f>
        <v/>
      </c>
    </row>
    <row r="431" spans="1:48" ht="115.2" x14ac:dyDescent="0.55000000000000004">
      <c r="A431" s="43" t="s">
        <v>7434</v>
      </c>
      <c r="B431" s="10" t="str">
        <f>IFERROR(VLOOKUP(A431,MapGrantsTbl[Short Name], 1, FALSE),IFERROR(VLOOKUP(A431,MapGrantsTbl[Other Map Grant Name],1,FALSE),""))</f>
        <v>JOHNS CHANCE - HAMMOND BACO</v>
      </c>
      <c r="C431" s="10" t="s">
        <v>4916</v>
      </c>
      <c r="D431" s="10" t="str">
        <f>IF(ISBLANK(C431),"",IFERROR(RIGHT(C431,LEN(C431)-FIND(",",C431)) &amp; " " &amp; LEFT(C431,1) &amp; LOWER(MID(C431,2, FIND(",",C431)-2)),""))</f>
        <v xml:space="preserve"> William Cromwell</v>
      </c>
      <c r="E431" s="85" t="s">
        <v>10577</v>
      </c>
      <c r="F431" s="86" t="str">
        <f>RIGHT(E431,4)</f>
        <v>1745</v>
      </c>
      <c r="G431" s="86" t="str">
        <f>IF(ISBLANK(E431),"",F431&amp;"-"&amp;RIGHT("00" &amp; SUBSTITUTE(LEFT(E431,2),"/",""),2))</f>
        <v>1745-04</v>
      </c>
      <c r="H431" s="10" t="s">
        <v>3542</v>
      </c>
      <c r="I431" s="10" t="str">
        <f>IFERROR(RIGHT(H431,LEN(H431)-FIND(",",H431)) &amp; " " &amp; LEFT(H431,1) &amp; LOWER(MID(H431,2, FIND(",",H431)-2)),"")</f>
        <v xml:space="preserve"> John  Hammond</v>
      </c>
      <c r="J431" s="15" t="str">
        <f>H431</f>
        <v xml:space="preserve">HAMMOND, John </v>
      </c>
      <c r="K431" s="10" t="s">
        <v>5194</v>
      </c>
      <c r="L431" s="15" t="str">
        <f>RIGHT(K431,4)</f>
        <v>1748</v>
      </c>
      <c r="M431" s="147" t="str">
        <f>IF(ISBLANK(K431),"",L431&amp;"-"&amp;
IF(LEFT(K431,3)="Feb","02",
IF(LEFT(K431,3)="Mar","03",
IF(LEFT(K431,3)="Apr","04",
IF(LEFT(K431,3)="May","05",
IF(LEFT(K431,3)="Jun","06",
IF(LEFT(K431,3)="Jul","07",
IF(LEFT(K431,3)="Aug","08",
IF(LEFT(K431,3)="Sep","09",
IF(LEFT(K431,3)="Oct","10",
IF(LEFT(K431,3)="Nov","11",
IF(LEFT(K431,3)="Dec","12","01"))))))))))))</f>
        <v>1748-04</v>
      </c>
      <c r="N431" s="34" t="s">
        <v>3961</v>
      </c>
      <c r="O431" s="8" t="s">
        <v>3959</v>
      </c>
      <c r="P431" s="10" t="s">
        <v>3970</v>
      </c>
      <c r="Q431" s="8">
        <v>1603</v>
      </c>
      <c r="R431" s="8" t="s">
        <v>7027</v>
      </c>
      <c r="S431" s="34"/>
      <c r="T431" s="34" t="s">
        <v>6265</v>
      </c>
      <c r="U431" s="34" t="s">
        <v>5252</v>
      </c>
      <c r="V431" s="35" t="s">
        <v>8098</v>
      </c>
      <c r="W431" s="35" t="s">
        <v>10578</v>
      </c>
      <c r="X431" s="34"/>
      <c r="Y431" s="25" t="str">
        <f>IFERROR(LEFT(J431, FIND(",",J431)-1),"")</f>
        <v>HAMMOND</v>
      </c>
      <c r="Z431" s="25"/>
      <c r="AA431" s="24" t="str">
        <f>IF(ISBLANK(E431),"","Surveyed "&amp;E431)  &amp; IF(ISBLANK(C431),"", " by " &amp;TRIM(D431)) &amp; IF(ISBLANK(E431),"","; ") &amp; IF(ISBLANK(K431),"","Patented in " &amp; K431)  &amp; IF(ISBLANK(H431),"", " by " &amp; TRIM(I431)) &amp; IF(ISBLANK(Q431),"",IF(Q431=0,""," for " &amp; Q431 &amp; " acres")) &amp; IF(ISBLANK(S431),""," repatented as " &amp; S431) &amp; IF(ISBLANK(R431),"", "; " &amp; R431) &amp; IF(ISBLANK(X431),"", ".  " &amp; X431&amp;".")</f>
        <v>Surveyed 4/2/1745 by William Cromwell; Patented in Apr 1748 by John Hammond for 1603 acres; Resurvey of Stoney Hills mostly in Baltimore County and partly in Anne Arundel County starting "on the west side of a branch called and known by the name of Sams Spring branch which leads into the north side of the western falls of Patapsco River" adjoining Johns Lot, Hammonds Fine Soil Forrest, Owensis(Owings?) Out Land</v>
      </c>
      <c r="AB431" s="52" t="str">
        <f>IF(IFERROR(FIND("-",A431),0)=0,SUBSTITUTE(A431,"'",""),SUBSTITUTE(LEFT(A431,FIND("-",A431)-2),"'",""))</f>
        <v>JOHNS CHANCE</v>
      </c>
      <c r="AC431" s="55" t="str">
        <f>SUBSTITUTE(A431,"'","")</f>
        <v>JOHNS CHANCE - Hammond BaCo</v>
      </c>
      <c r="AD431" s="52" t="str">
        <f>IFERROR(VLOOKUP(A431,MapGrantsTbl[], 5, FALSE),"")</f>
        <v>1745</v>
      </c>
      <c r="AE431" s="52" t="str">
        <f>IF(L431=AD431,"Y", IF(LEFT(AD431,1)&lt;&gt;"1","","N"))</f>
        <v>N</v>
      </c>
      <c r="AF431" s="52" t="str">
        <f>IFERROR(VLOOKUP(A431,MapGrantsTbl[], 3, FALSE),"")</f>
        <v>Surveyed 4/2/1745 by William Cromwell; Patented in Apr 1748 by John Hammond for 1603 acres; Resurvey of Stoney Hills mostly in Baltimore County and partly in Anne Arundel County starting "on the west side of a branch called and known by the name of Sams Spring branch which leads into the north side of the western falls of Patapsco River" adjoining Johns Lot, Hammonds Fine Soil Forrest, Owensis(Owings?) Out Land</v>
      </c>
      <c r="AG431" s="52" t="str">
        <f>IF(AA431=AF431,"Y", IF(LEN(LEFT(AF431,4))&lt;&gt;4,"","N"))</f>
        <v>Y</v>
      </c>
      <c r="AH431" s="52" t="s">
        <v>198</v>
      </c>
      <c r="AI431" s="52"/>
      <c r="AJ431" s="71"/>
      <c r="AK431" s="71"/>
      <c r="AL431" s="71"/>
      <c r="AM431" s="71">
        <f>IFERROR(VLOOKUP(A431,Platted[],2,FALSE),"")</f>
        <v>386</v>
      </c>
      <c r="AN431" s="52"/>
      <c r="AO431" s="52"/>
      <c r="AP431" s="52"/>
      <c r="AQ431" s="52" t="str">
        <f>IFERROR(VLOOKUP(A431,MapGrantsTbl[], 5, FALSE),"")</f>
        <v>1745</v>
      </c>
      <c r="AR431" s="52" t="str">
        <f>IF(L431=AQ431,"Y", IF(LEN(LEFT(AQ431,4))&lt;&gt;4,"","N"))</f>
        <v>N</v>
      </c>
      <c r="AS431" s="52" t="str">
        <f>IFERROR(VLOOKUP(A431,MapGrantsTbl[],3, FALSE),"")</f>
        <v>Surveyed 4/2/1745 by William Cromwell; Patented in Apr 1748 by John Hammond for 1603 acres; Resurvey of Stoney Hills mostly in Baltimore County and partly in Anne Arundel County starting "on the west side of a branch called and known by the name of Sams Spring branch which leads into the north side of the western falls of Patapsco River" adjoining Johns Lot, Hammonds Fine Soil Forrest, Owensis(Owings?) Out Land</v>
      </c>
      <c r="AT431" s="52" t="str">
        <f>IF(AA431=AS431,"Y", IF(LEN(LEFT(AS431,4))&lt;&gt;4,"","N"))</f>
        <v>Y</v>
      </c>
      <c r="AU431" s="52" t="str">
        <f>IFERROR(VLOOKUP(A431,MapGrantsTbl[],5, FALSE),"")</f>
        <v>1745</v>
      </c>
      <c r="AV431" s="52" t="str">
        <f>IF(L431=AU431,"Y", IF(LEN(LEFT(AU431,4))&lt;&gt;4,"","N"))</f>
        <v>N</v>
      </c>
    </row>
    <row r="432" spans="1:48" ht="72" x14ac:dyDescent="0.55000000000000004">
      <c r="A432" s="43" t="s">
        <v>7432</v>
      </c>
      <c r="B432" s="42" t="str">
        <f>IFERROR(VLOOKUP(A432,MapGrantsTbl[Short Name], 1, FALSE),IFERROR(VLOOKUP(A432,MapGrantsTbl[Other Map Grant Name],1,FALSE),""))</f>
        <v>JOHNS CHANCE - HAMMOND HOCO</v>
      </c>
      <c r="C432" s="43" t="s">
        <v>5622</v>
      </c>
      <c r="D432" s="43" t="str">
        <f>IF(ISBLANK(C432),"",IFERROR(RIGHT(C432,LEN(C432)-FIND(",",C432)) &amp; " " &amp; LEFT(C432,1) &amp; LOWER(MID(C432,2, FIND(",",C432)-2)),""))</f>
        <v xml:space="preserve"> John Dorsey</v>
      </c>
      <c r="E432" s="85" t="s">
        <v>11977</v>
      </c>
      <c r="F432" s="80" t="str">
        <f>RIGHT(E432,4)</f>
        <v>1724</v>
      </c>
      <c r="G432" s="80" t="str">
        <f>IF(ISBLANK(E432),"",F432&amp;"-"&amp;RIGHT("00" &amp; SUBSTITUTE(LEFT(E432,2),"/",""),2))</f>
        <v>1724-05</v>
      </c>
      <c r="H432" s="43" t="s">
        <v>3542</v>
      </c>
      <c r="I432" s="43" t="str">
        <f>IFERROR(RIGHT(H432,LEN(H432)-FIND(",",H432)) &amp; " " &amp; LEFT(H432,1) &amp; LOWER(MID(H432,2, FIND(",",H432)-2)),"")</f>
        <v xml:space="preserve"> John  Hammond</v>
      </c>
      <c r="J432" s="42" t="str">
        <f>H432</f>
        <v xml:space="preserve">HAMMOND, John </v>
      </c>
      <c r="K432" s="43">
        <v>1725</v>
      </c>
      <c r="L432" s="42" t="str">
        <f>RIGHT(K432,4)</f>
        <v>1725</v>
      </c>
      <c r="M432" s="143" t="str">
        <f>IF(ISBLANK(K432),"",L432&amp;"-"&amp;
IF(LEFT(K432,3)="Feb","02",
IF(LEFT(K432,3)="Mar","03",
IF(LEFT(K432,3)="Apr","04",
IF(LEFT(K432,3)="May","05",
IF(LEFT(K432,3)="Jun","06",
IF(LEFT(K432,3)="Jul","07",
IF(LEFT(K432,3)="Aug","08",
IF(LEFT(K432,3)="Sep","09",
IF(LEFT(K432,3)="Oct","10",
IF(LEFT(K432,3)="Nov","11",
IF(LEFT(K432,3)="Dec","12","01"))))))))))))</f>
        <v>1725-01</v>
      </c>
      <c r="N432" s="44" t="s">
        <v>5668</v>
      </c>
      <c r="O432" s="43" t="s">
        <v>3959</v>
      </c>
      <c r="P432" s="43" t="s">
        <v>136</v>
      </c>
      <c r="Q432" s="43">
        <v>184</v>
      </c>
      <c r="R432" s="43" t="s">
        <v>7028</v>
      </c>
      <c r="S432" s="44"/>
      <c r="T432" s="45" t="str">
        <f>V432</f>
        <v>Johns Chance</v>
      </c>
      <c r="U432" s="44" t="s">
        <v>7029</v>
      </c>
      <c r="V432" s="16" t="s">
        <v>8098</v>
      </c>
      <c r="W432" s="35" t="s">
        <v>10578</v>
      </c>
      <c r="X432" s="34"/>
      <c r="Y432" s="45" t="str">
        <f>IFERROR(LEFT(J432, FIND(",",J432)-1),"")</f>
        <v>HAMMOND</v>
      </c>
      <c r="Z432" s="45"/>
      <c r="AA432" s="45" t="str">
        <f>IF(ISBLANK(E432),"","Surveyed "&amp;E432)  &amp; IF(ISBLANK(C432),"", " by " &amp;TRIM(D432)) &amp; IF(ISBLANK(E432),"","; ") &amp; IF(ISBLANK(K432),"","Patented in " &amp; K432)  &amp; IF(ISBLANK(H432),"", " by " &amp; TRIM(I432)) &amp; IF(ISBLANK(Q432),"",IF(Q432=0,""," for " &amp; Q432 &amp; " acres")) &amp; IF(ISBLANK(S432),""," repatented as " &amp; S432) &amp; IF(ISBLANK(R432),"", "; " &amp; R432) &amp; IF(ISBLANK(X432),"", ".  " &amp; X432&amp;".")</f>
        <v>Surveyed 5/15/1724 by John Dorsey; Patented in 1725 by John Hammond for 184 acres; "on the west side of Brown's River of Patuxent and between two tracts of land the one called Browns Forrest and the other the Addition formerly taken up by Thomas Brown of Ann Arundell county"</v>
      </c>
      <c r="AB432" s="45" t="str">
        <f>IF(IFERROR(FIND("-",A432),0)=0,SUBSTITUTE(A432,"'",""),SUBSTITUTE(LEFT(A432,FIND("-",A432)-2),"'",""))</f>
        <v>JOHNS CHANCE</v>
      </c>
      <c r="AC432" s="45" t="str">
        <f>SUBSTITUTE(A432,"'","")</f>
        <v>JOHNS CHANCE - Hammond HoCo</v>
      </c>
      <c r="AD432" s="45" t="str">
        <f>IFERROR(VLOOKUP(A432,MapGrantsTbl[], 5, FALSE),"")</f>
        <v>1724</v>
      </c>
      <c r="AE432" s="45" t="str">
        <f>IF(L432=AD432,"Y", IF(LEFT(AD432,1)&lt;&gt;"1","","N"))</f>
        <v>N</v>
      </c>
      <c r="AF432" s="45" t="str">
        <f>IFERROR(VLOOKUP(A432,MapGrantsTbl[], 3, FALSE),"")</f>
        <v>Surveyed 5/15/1724 by John Dorsey; Patented in 1725 by John Hammond for 184 acres; "on the west side of Brown's River of Patuxent and between two tracts of land the one called Browns Forrest and the other the Addition formerly taken up by Thomas Brown of Ann Arundell county"</v>
      </c>
      <c r="AG432" s="45" t="str">
        <f>IF(AA432=AF432,"Y", IF(LEN(LEFT(AF432,4))&lt;&gt;4,"","N"))</f>
        <v>Y</v>
      </c>
      <c r="AH432" s="33" t="s">
        <v>11993</v>
      </c>
      <c r="AI432" s="45"/>
      <c r="AJ432" s="71"/>
      <c r="AK432" s="71"/>
      <c r="AL432" s="71"/>
      <c r="AM432" s="71">
        <f>IFERROR(VLOOKUP(A432,Platted[],2,FALSE),"")</f>
        <v>339</v>
      </c>
      <c r="AN432" s="52"/>
      <c r="AO432" s="52"/>
      <c r="AP432" s="52"/>
      <c r="AQ432" s="52" t="str">
        <f>IFERROR(VLOOKUP(A432,MapGrantsTbl[], 5, FALSE),"")</f>
        <v>1724</v>
      </c>
      <c r="AR432" s="52" t="str">
        <f>IF(L432=AQ432,"Y", IF(LEN(LEFT(AQ432,4))&lt;&gt;4,"","N"))</f>
        <v>N</v>
      </c>
      <c r="AS432" s="52" t="str">
        <f>IFERROR(VLOOKUP(A432,MapGrantsTbl[],3, FALSE),"")</f>
        <v>Surveyed 5/15/1724 by John Dorsey; Patented in 1725 by John Hammond for 184 acres; "on the west side of Brown's River of Patuxent and between two tracts of land the one called Browns Forrest and the other the Addition formerly taken up by Thomas Brown of Ann Arundell county"</v>
      </c>
      <c r="AT432" s="52" t="str">
        <f>IF(AA432=AS432,"Y", IF(LEN(LEFT(AS432,4))&lt;&gt;4,"","N"))</f>
        <v>Y</v>
      </c>
      <c r="AU432" s="52" t="str">
        <f>IFERROR(VLOOKUP(A432,MapGrantsTbl[],5, FALSE),"")</f>
        <v>1724</v>
      </c>
      <c r="AV432" s="52" t="str">
        <f>IF(L432=AU432,"Y", IF(LEN(LEFT(AU432,4))&lt;&gt;4,"","N"))</f>
        <v>N</v>
      </c>
    </row>
    <row r="433" spans="1:48" ht="57.6" x14ac:dyDescent="0.55000000000000004">
      <c r="A433" s="43" t="s">
        <v>8620</v>
      </c>
      <c r="B433" s="8" t="str">
        <f>IFERROR(VLOOKUP(A433,MapGrantsTbl[Short Name], 1, FALSE),IFERROR(VLOOKUP(A433,MapGrantsTbl[Other Map Grant Name],1,FALSE),""))</f>
        <v/>
      </c>
      <c r="C433" s="8" t="s">
        <v>5760</v>
      </c>
      <c r="D433" s="8" t="str">
        <f>IF(ISBLANK(C433),"",IFERROR(RIGHT(C433,LEN(C433)-FIND(",",C433)) &amp; " " &amp; LEFT(C433,1) &amp; LOWER(MID(C433,2, FIND(",",C433)-2)),""))</f>
        <v xml:space="preserve"> Thomas Gist</v>
      </c>
      <c r="E433" s="85"/>
      <c r="F433" s="85" t="str">
        <f>RIGHT(E433,4)</f>
        <v/>
      </c>
      <c r="G433" s="85" t="str">
        <f>IF(ISBLANK(E433),"",F433&amp;"-"&amp;RIGHT("00" &amp; SUBSTITUTE(LEFT(E433,2),"/",""),2))</f>
        <v/>
      </c>
      <c r="H433" s="8" t="s">
        <v>7031</v>
      </c>
      <c r="I433" s="8" t="str">
        <f>IFERROR(RIGHT(H433,LEN(H433)-FIND(",",H433)) &amp; " " &amp; LEFT(H433,1) &amp; LOWER(MID(H433,2, FIND(",",H433)-2)),"")</f>
        <v xml:space="preserve"> John Showers</v>
      </c>
      <c r="J433" s="8" t="str">
        <f>H433</f>
        <v>SHOWERS, John</v>
      </c>
      <c r="K433" s="8" t="s">
        <v>7030</v>
      </c>
      <c r="L433" s="8" t="str">
        <f>RIGHT(K433,4)</f>
        <v>1795</v>
      </c>
      <c r="M433" s="146" t="str">
        <f>IF(ISBLANK(K433),"",L433&amp;"-"&amp;
IF(LEFT(K433,3)="Feb","02",
IF(LEFT(K433,3)="Mar","03",
IF(LEFT(K433,3)="Apr","04",
IF(LEFT(K433,3)="May","05",
IF(LEFT(K433,3)="Jun","06",
IF(LEFT(K433,3)="Jul","07",
IF(LEFT(K433,3)="Aug","08",
IF(LEFT(K433,3)="Sep","09",
IF(LEFT(K433,3)="Oct","10",
IF(LEFT(K433,3)="Nov","11",
IF(LEFT(K433,3)="Dec","12","01"))))))))))))</f>
        <v>1795-04</v>
      </c>
      <c r="N433" s="34" t="s">
        <v>5668</v>
      </c>
      <c r="O433" s="8" t="s">
        <v>5668</v>
      </c>
      <c r="P433" s="8" t="s">
        <v>136</v>
      </c>
      <c r="Q433" s="8">
        <v>182</v>
      </c>
      <c r="R433" s="8" t="s">
        <v>6908</v>
      </c>
      <c r="S433" s="34"/>
      <c r="T433" s="34" t="str">
        <f>V433</f>
        <v>Johns Chance</v>
      </c>
      <c r="U433" s="34"/>
      <c r="V433" s="35" t="s">
        <v>8098</v>
      </c>
      <c r="W433" s="35"/>
      <c r="X433" s="34"/>
      <c r="Y433" s="18" t="str">
        <f>IFERROR(LEFT(J433, FIND(",",J433)-1),"")</f>
        <v>SHOWERS</v>
      </c>
      <c r="Z433" s="24" t="s">
        <v>4455</v>
      </c>
      <c r="AA433" s="24" t="str">
        <f>IF(ISBLANK(E433),"","Surveyed "&amp;E433)  &amp; IF(ISBLANK(C433),"", " by " &amp;TRIM(D433)) &amp; IF(ISBLANK(E433),"","; ") &amp; IF(ISBLANK(K433),"","Patented in " &amp; K433)  &amp; IF(ISBLANK(H433),"", " by " &amp; TRIM(I433)) &amp; IF(ISBLANK(Q433),"",IF(Q433=0,""," for " &amp; Q433 &amp; " acres")) &amp; IF(ISBLANK(S433),""," repatented as " &amp; S433) &amp; IF(ISBLANK(R433),"", "; " &amp; R433) &amp; IF(ISBLANK(X433),"", ".  " &amp; X433&amp;".")</f>
        <v xml:space="preserve"> by Thomas GistPatented in Apr 1795 by John Showers for 182 acres; in Baltimore County adjoining Mary's Luck, Everything Needful, Petty France Resurveyed, Pheasant Hills, and Crosses Lot surveyed for John Showers</v>
      </c>
      <c r="AB433" s="52" t="str">
        <f>IF(IFERROR(FIND("-",A433),0)=0,SUBSTITUTE(A433,"'",""),SUBSTITUTE(LEFT(A433,FIND("-",A433)-2),"'",""))</f>
        <v>JOHNS CHANCE</v>
      </c>
      <c r="AC433" s="55" t="str">
        <f>SUBSTITUTE(A433,"'","")</f>
        <v>JOHNS CHANCE - Showers</v>
      </c>
      <c r="AD433" s="52" t="str">
        <f>IFERROR(VLOOKUP(A433,MapGrantsTbl[], 5, FALSE),"")</f>
        <v/>
      </c>
      <c r="AE433" s="52" t="str">
        <f>IF(L433=AD433,"Y", IF(LEFT(AD433,1)&lt;&gt;"1","","N"))</f>
        <v/>
      </c>
      <c r="AF433" s="52" t="str">
        <f>IFERROR(VLOOKUP(A433,MapGrantsTbl[], 3, FALSE),"")</f>
        <v/>
      </c>
      <c r="AG433" s="52" t="str">
        <f>IF(AA433=AF433,"Y", IF(LEN(LEFT(AF433,4))&lt;&gt;4,"","N"))</f>
        <v/>
      </c>
      <c r="AH433" s="52"/>
      <c r="AI433" s="52"/>
      <c r="AJ433" s="71"/>
      <c r="AK433" s="71"/>
      <c r="AL433" s="71"/>
      <c r="AM433" s="71" t="str">
        <f>IFERROR(VLOOKUP(A433,Platted[],2,FALSE),"")</f>
        <v/>
      </c>
      <c r="AN433" s="52"/>
      <c r="AO433" s="52"/>
      <c r="AP433" s="52"/>
      <c r="AQ433" s="52" t="str">
        <f>IFERROR(VLOOKUP(A433,MapGrantsTbl[], 5, FALSE),"")</f>
        <v/>
      </c>
      <c r="AR433" s="52" t="str">
        <f>IF(L433=AQ433,"Y", IF(LEN(LEFT(AQ433,4))&lt;&gt;4,"","N"))</f>
        <v/>
      </c>
      <c r="AS433" s="52" t="str">
        <f>IFERROR(VLOOKUP(A433,MapGrantsTbl[],3, FALSE),"")</f>
        <v/>
      </c>
      <c r="AT433" s="52" t="str">
        <f>IF(AA433=AS433,"Y", IF(LEN(LEFT(AS433,4))&lt;&gt;4,"","N"))</f>
        <v/>
      </c>
      <c r="AU433" s="52" t="str">
        <f>IFERROR(VLOOKUP(A433,MapGrantsTbl[],5, FALSE),"")</f>
        <v/>
      </c>
      <c r="AV433" s="52" t="str">
        <f>IF(L433=AU433,"Y", IF(LEN(LEFT(AU433,4))&lt;&gt;4,"","N"))</f>
        <v/>
      </c>
    </row>
    <row r="434" spans="1:48" ht="86.4" x14ac:dyDescent="0.55000000000000004">
      <c r="A434" s="43" t="s">
        <v>8621</v>
      </c>
      <c r="B434" s="42" t="str">
        <f>IFERROR(VLOOKUP(A434,MapGrantsTbl[Short Name], 1, FALSE),IFERROR(VLOOKUP(A434,MapGrantsTbl[Other Map Grant Name],1,FALSE),""))</f>
        <v>JOHNS HURRY</v>
      </c>
      <c r="C434" s="43" t="s">
        <v>4917</v>
      </c>
      <c r="D434" s="43" t="str">
        <f>IF(ISBLANK(C434),"",IFERROR(RIGHT(C434,LEN(C434)-FIND(",",C434)) &amp; " " &amp; LEFT(C434,1) &amp; LOWER(MID(C434,2, FIND(",",C434)-2)),""))</f>
        <v xml:space="preserve"> Vachel Stevens</v>
      </c>
      <c r="E434" s="85" t="s">
        <v>11263</v>
      </c>
      <c r="F434" s="80" t="str">
        <f>RIGHT(E434,4)</f>
        <v>1786</v>
      </c>
      <c r="G434" s="80" t="str">
        <f>IF(ISBLANK(E434),"",F434&amp;"-"&amp;RIGHT("00" &amp; SUBSTITUTE(LEFT(E434,2),"/",""),2))</f>
        <v>1786-04</v>
      </c>
      <c r="H434" s="43" t="s">
        <v>4753</v>
      </c>
      <c r="I434" s="43" t="str">
        <f>IFERROR(RIGHT(H434,LEN(H434)-FIND(",",H434)) &amp; " " &amp; LEFT(H434,1) &amp; LOWER(MID(H434,2, FIND(",",H434)-2)),"")</f>
        <v xml:space="preserve"> John Welsh</v>
      </c>
      <c r="J434" s="42" t="str">
        <f>H434</f>
        <v>WELSH, John</v>
      </c>
      <c r="K434" s="43" t="s">
        <v>6703</v>
      </c>
      <c r="L434" s="42" t="str">
        <f>RIGHT(K434,4)</f>
        <v>1802</v>
      </c>
      <c r="M434" s="143" t="str">
        <f>IF(ISBLANK(K434),"",L434&amp;"-"&amp;
IF(LEFT(K434,3)="Feb","02",
IF(LEFT(K434,3)="Mar","03",
IF(LEFT(K434,3)="Apr","04",
IF(LEFT(K434,3)="May","05",
IF(LEFT(K434,3)="Jun","06",
IF(LEFT(K434,3)="Jul","07",
IF(LEFT(K434,3)="Aug","08",
IF(LEFT(K434,3)="Sep","09",
IF(LEFT(K434,3)="Oct","10",
IF(LEFT(K434,3)="Nov","11",
IF(LEFT(K434,3)="Dec","12","01"))))))))))))</f>
        <v>1802-05</v>
      </c>
      <c r="N434" s="44" t="s">
        <v>3961</v>
      </c>
      <c r="O434" s="43" t="s">
        <v>3959</v>
      </c>
      <c r="P434" s="43" t="s">
        <v>3970</v>
      </c>
      <c r="Q434" s="43">
        <v>599</v>
      </c>
      <c r="R434" s="43" t="s">
        <v>7475</v>
      </c>
      <c r="S434" s="44"/>
      <c r="T434" s="45" t="s">
        <v>8862</v>
      </c>
      <c r="U434" s="44"/>
      <c r="V434" s="35" t="s">
        <v>8353</v>
      </c>
      <c r="W434" s="35" t="s">
        <v>11264</v>
      </c>
      <c r="X434" s="34"/>
      <c r="Y434" s="45" t="str">
        <f>IFERROR(LEFT(J434, FIND(",",J434)-1),"")</f>
        <v>WELSH</v>
      </c>
      <c r="Z434" s="45"/>
      <c r="AA434" s="45" t="str">
        <f>IF(ISBLANK(E434),"","Surveyed "&amp;E434)  &amp; IF(ISBLANK(C434),"", " by " &amp;TRIM(D434)) &amp; IF(ISBLANK(E434),"","; ") &amp; IF(ISBLANK(K434),"","Patented in " &amp; K434)  &amp; IF(ISBLANK(H434),"", " by " &amp; TRIM(I434)) &amp; IF(ISBLANK(Q434),"",IF(Q434=0,""," for " &amp; Q434 &amp; " acres")) &amp; IF(ISBLANK(S434),""," repatented as " &amp; S434) &amp; IF(ISBLANK(R434),"", "; " &amp; R434) &amp; IF(ISBLANK(X434),"", ".  " &amp; X434&amp;".")</f>
        <v>Surveyed 4/3/1786 by Vachel Stevens; Patented in May 1802 by John Welsh for 599 acres; Resurvey of Your Name, John's Beginning, Snug Bit, and part of Bite The Skinner, adjoining Additional Defense, Range Declined, Hobson's Choice, Moberley's Rest, Wise Mans Folly, and Pole Bridge Tract</v>
      </c>
      <c r="AB434" s="45" t="str">
        <f>IF(IFERROR(FIND("-",A434),0)=0,SUBSTITUTE(A434,"'",""),SUBSTITUTE(LEFT(A434,FIND("-",A434)-2),"'",""))</f>
        <v>JOHNS HURRY</v>
      </c>
      <c r="AC434" s="45" t="str">
        <f>SUBSTITUTE(A434,"'","")</f>
        <v>JOHNS HURRY</v>
      </c>
      <c r="AD434" s="45" t="str">
        <f>IFERROR(VLOOKUP(A434,MapGrantsTbl[], 5, FALSE),"")</f>
        <v>1786</v>
      </c>
      <c r="AE434" s="45" t="str">
        <f>IF(L434=AD434,"Y", IF(LEFT(AD434,1)&lt;&gt;"1","","N"))</f>
        <v>N</v>
      </c>
      <c r="AF434" s="45" t="str">
        <f>IFERROR(VLOOKUP(A434,MapGrantsTbl[], 3, FALSE),"")</f>
        <v>Surveyed 4/3/1786 by Vachel Stevens; Patented in May 1802 by John Welsh for 599 acres; Resurvey of Your Name, John's Beginning, Snug Bit, and part of Bite The Skinner, adjoining Additional Defense, Range Declined, Hobson's Choice, Moberley's Rest, Wise Mans Folly, and Pole Bridge Tract</v>
      </c>
      <c r="AG434" s="45" t="str">
        <f>IF(AA434=AF434,"Y", IF(LEN(LEFT(AF434,4))&lt;&gt;4,"","N"))</f>
        <v>Y</v>
      </c>
      <c r="AH434" s="33" t="s">
        <v>51</v>
      </c>
      <c r="AI434" s="45"/>
      <c r="AJ434" s="71"/>
      <c r="AK434" s="71"/>
      <c r="AL434" s="71"/>
      <c r="AM434" s="71">
        <f>IFERROR(VLOOKUP(A434,Platted[],2,FALSE),"")</f>
        <v>113</v>
      </c>
      <c r="AN434" s="52"/>
      <c r="AO434" s="52"/>
      <c r="AP434" s="52"/>
      <c r="AQ434" s="52" t="str">
        <f>IFERROR(VLOOKUP(A434,MapGrantsTbl[], 5, FALSE),"")</f>
        <v>1786</v>
      </c>
      <c r="AR434" s="52" t="str">
        <f>IF(L434=AQ434,"Y", IF(LEN(LEFT(AQ434,4))&lt;&gt;4,"","N"))</f>
        <v>N</v>
      </c>
      <c r="AS434" s="52" t="str">
        <f>IFERROR(VLOOKUP(A434,MapGrantsTbl[],3, FALSE),"")</f>
        <v>Surveyed 4/3/1786 by Vachel Stevens; Patented in May 1802 by John Welsh for 599 acres; Resurvey of Your Name, John's Beginning, Snug Bit, and part of Bite The Skinner, adjoining Additional Defense, Range Declined, Hobson's Choice, Moberley's Rest, Wise Mans Folly, and Pole Bridge Tract</v>
      </c>
      <c r="AT434" s="52" t="str">
        <f>IF(AA434=AS434,"Y", IF(LEN(LEFT(AS434,4))&lt;&gt;4,"","N"))</f>
        <v>Y</v>
      </c>
      <c r="AU434" s="52" t="str">
        <f>IFERROR(VLOOKUP(A434,MapGrantsTbl[],5, FALSE),"")</f>
        <v>1786</v>
      </c>
      <c r="AV434" s="52" t="str">
        <f>IF(L434=AU434,"Y", IF(LEN(LEFT(AU434,4))&lt;&gt;4,"","N"))</f>
        <v>N</v>
      </c>
    </row>
    <row r="435" spans="1:48" ht="86.4" x14ac:dyDescent="0.55000000000000004">
      <c r="A435" s="43" t="s">
        <v>8622</v>
      </c>
      <c r="B435" s="8" t="str">
        <f>IFERROR(VLOOKUP(A435,MapGrantsTbl[Short Name], 1, FALSE),IFERROR(VLOOKUP(A435,MapGrantsTbl[Other Map Grant Name],1,FALSE),""))</f>
        <v>JOHNS LOOKOUT</v>
      </c>
      <c r="C435" s="8" t="s">
        <v>4105</v>
      </c>
      <c r="D435" s="8" t="str">
        <f>IF(ISBLANK(C435),"",IFERROR(RIGHT(C435,LEN(C435)-FIND(",",C435)) &amp; " " &amp; LEFT(C435,1) &amp; LOWER(MID(C435,2, FIND(",",C435)-2)),""))</f>
        <v xml:space="preserve"> Henry Ridgely</v>
      </c>
      <c r="E435" s="85" t="s">
        <v>9798</v>
      </c>
      <c r="F435" s="85" t="str">
        <f>RIGHT(E435,4)</f>
        <v>1732</v>
      </c>
      <c r="G435" s="85" t="str">
        <f>IF(ISBLANK(E435),"",F435&amp;"-"&amp;RIGHT("00" &amp; SUBSTITUTE(LEFT(E435,2),"/",""),2))</f>
        <v>1732-05</v>
      </c>
      <c r="H435" s="8" t="s">
        <v>3637</v>
      </c>
      <c r="I435" s="8" t="str">
        <f>IFERROR(RIGHT(H435,LEN(H435)-FIND(",",H435)) &amp; " " &amp; LEFT(H435,1) &amp; LOWER(MID(H435,2, FIND(",",H435)-2)),"")</f>
        <v xml:space="preserve"> John  Gardiner</v>
      </c>
      <c r="J435" s="8" t="str">
        <f>H435</f>
        <v xml:space="preserve">GARDINER, John </v>
      </c>
      <c r="K435" s="8" t="s">
        <v>3783</v>
      </c>
      <c r="L435" s="8" t="str">
        <f>RIGHT(K435,4)</f>
        <v>1733</v>
      </c>
      <c r="M435" s="146" t="str">
        <f>IF(ISBLANK(K435),"",L435&amp;"-"&amp;
IF(LEFT(K435,3)="Feb","02",
IF(LEFT(K435,3)="Mar","03",
IF(LEFT(K435,3)="Apr","04",
IF(LEFT(K435,3)="May","05",
IF(LEFT(K435,3)="Jun","06",
IF(LEFT(K435,3)="Jul","07",
IF(LEFT(K435,3)="Aug","08",
IF(LEFT(K435,3)="Sep","09",
IF(LEFT(K435,3)="Oct","10",
IF(LEFT(K435,3)="Nov","11",
IF(LEFT(K435,3)="Dec","12","01"))))))))))))</f>
        <v>1733-11</v>
      </c>
      <c r="N435" s="34" t="s">
        <v>3961</v>
      </c>
      <c r="O435" s="8" t="s">
        <v>3959</v>
      </c>
      <c r="P435" s="8" t="s">
        <v>136</v>
      </c>
      <c r="Q435" s="8">
        <v>100</v>
      </c>
      <c r="R435" s="8" t="s">
        <v>5405</v>
      </c>
      <c r="S435" s="34" t="s">
        <v>9800</v>
      </c>
      <c r="T435" s="34" t="str">
        <f>V435</f>
        <v>Johns Lookout</v>
      </c>
      <c r="U435" s="34" t="s">
        <v>5404</v>
      </c>
      <c r="V435" s="35" t="s">
        <v>7919</v>
      </c>
      <c r="W435" s="35" t="s">
        <v>9797</v>
      </c>
      <c r="X435" s="34"/>
      <c r="Y435" s="26" t="str">
        <f>IFERROR(LEFT(J435, FIND(",",J435)-1),"")</f>
        <v>GARDINER</v>
      </c>
      <c r="Z435" s="24" t="s">
        <v>4528</v>
      </c>
      <c r="AA435" s="24" t="str">
        <f>IF(ISBLANK(E435),"","Surveyed "&amp;E435)  &amp; IF(ISBLANK(C435),"", " by " &amp;TRIM(D435)) &amp; IF(ISBLANK(E435),"","; ") &amp; IF(ISBLANK(K435),"","Patented in " &amp; K435)  &amp; IF(ISBLANK(H435),"", " by " &amp; TRIM(I435)) &amp; IF(ISBLANK(Q435),"",IF(Q435=0,""," for " &amp; Q435 &amp; " acres")) &amp; IF(ISBLANK(S435),""," repatented as " &amp; S435) &amp; IF(ISBLANK(R435),"", "; " &amp; R435) &amp; IF(ISBLANK(X435),"", ".  " &amp; X435&amp;".")</f>
        <v>Surveyed 5/11/1732 by Henry Ridgely; Patented in Nov 1733 by John Gardiner for 100 acres repatented as Johns Lookout Enlarged; "near to a place called Upton" starting "on the east side of a branch called Island Runn and near to the plantation of John Yeates"; it was enlarged in Sep 1765 to 135 acres</v>
      </c>
      <c r="AB435" s="52" t="str">
        <f>IF(IFERROR(FIND("-",A435),0)=0,SUBSTITUTE(A435,"'",""),SUBSTITUTE(LEFT(A435,FIND("-",A435)-2),"'",""))</f>
        <v>JOHNS LOOKOUT</v>
      </c>
      <c r="AC435" s="55" t="str">
        <f>SUBSTITUTE(A435,"'","")</f>
        <v>JOHNS LOOKOUT</v>
      </c>
      <c r="AD435" s="52" t="str">
        <f>IFERROR(VLOOKUP(A435,MapGrantsTbl[], 5, FALSE),"")</f>
        <v>1732</v>
      </c>
      <c r="AE435" s="52" t="str">
        <f>IF(L435=AD435,"Y", IF(LEFT(AD435,1)&lt;&gt;"1","","N"))</f>
        <v>N</v>
      </c>
      <c r="AF435" s="52" t="str">
        <f>IFERROR(VLOOKUP(A435,MapGrantsTbl[], 3, FALSE),"")</f>
        <v>Surveyed 5/11/1732 by Henry Ridgely; Patented in Nov 1733 by John Gardiner for 100 acres repatented as Johns Lookout Enlarged; "near to a place called Upton" starting "on the east side of a branch called Island Runn and near to the plantation of John Yeates"; it was enlarged in Sep 1765 to 135 acres</v>
      </c>
      <c r="AG435" s="52" t="str">
        <f>IF(AA435=AF435,"Y", IF(LEN(LEFT(AF435,4))&lt;&gt;4,"","N"))</f>
        <v>Y</v>
      </c>
      <c r="AH435" s="52" t="s">
        <v>11989</v>
      </c>
      <c r="AI435" s="52" t="s">
        <v>7819</v>
      </c>
      <c r="AJ435" s="52" t="s">
        <v>1561</v>
      </c>
      <c r="AK435" s="52"/>
      <c r="AL435" s="71">
        <v>-4</v>
      </c>
      <c r="AM435" s="71">
        <f>IFERROR(VLOOKUP(A435,Platted[],2,FALSE),"")</f>
        <v>455</v>
      </c>
      <c r="AN435" s="52"/>
      <c r="AO435" s="52"/>
      <c r="AP435" s="52"/>
      <c r="AQ435" s="52" t="str">
        <f>IFERROR(VLOOKUP(A435,MapGrantsTbl[], 5, FALSE),"")</f>
        <v>1732</v>
      </c>
      <c r="AR435" s="52" t="str">
        <f>IF(L435=AQ435,"Y", IF(LEN(LEFT(AQ435,4))&lt;&gt;4,"","N"))</f>
        <v>N</v>
      </c>
      <c r="AS435" s="52" t="str">
        <f>IFERROR(VLOOKUP(A435,MapGrantsTbl[],3, FALSE),"")</f>
        <v>Surveyed 5/11/1732 by Henry Ridgely; Patented in Nov 1733 by John Gardiner for 100 acres repatented as Johns Lookout Enlarged; "near to a place called Upton" starting "on the east side of a branch called Island Runn and near to the plantation of John Yeates"; it was enlarged in Sep 1765 to 135 acres</v>
      </c>
      <c r="AT435" s="52" t="str">
        <f>IF(AA435=AS435,"Y", IF(LEN(LEFT(AS435,4))&lt;&gt;4,"","N"))</f>
        <v>Y</v>
      </c>
      <c r="AU435" s="52" t="str">
        <f>IFERROR(VLOOKUP(A435,MapGrantsTbl[],5, FALSE),"")</f>
        <v>1732</v>
      </c>
      <c r="AV435" s="52" t="str">
        <f>IF(L435=AU435,"Y", IF(LEN(LEFT(AU435,4))&lt;&gt;4,"","N"))</f>
        <v>N</v>
      </c>
    </row>
    <row r="436" spans="1:48" ht="57.6" x14ac:dyDescent="0.55000000000000004">
      <c r="A436" s="92" t="s">
        <v>9799</v>
      </c>
      <c r="B436" s="91" t="str">
        <f>IFERROR(VLOOKUP(A436,MapGrantsTbl[Short Name], 1, FALSE),IFERROR(VLOOKUP(A436,MapGrantsTbl[Other Map Grant Name],1,FALSE),""))</f>
        <v>JOHNS LOOKOUT ENLARGED</v>
      </c>
      <c r="C436" s="92" t="s">
        <v>4926</v>
      </c>
      <c r="D436" s="92" t="str">
        <f>IF(ISBLANK(C436),"",IFERROR(RIGHT(C436,LEN(C436)-FIND(",",C436)) &amp; " " &amp; LEFT(C436,1) &amp; LOWER(MID(C436,2, FIND(",",C436)-2)),""))</f>
        <v xml:space="preserve"> Joshua Griffith</v>
      </c>
      <c r="E436" s="93" t="s">
        <v>9802</v>
      </c>
      <c r="F436" s="93" t="str">
        <f>RIGHT(E436,4)</f>
        <v>1764</v>
      </c>
      <c r="G436" s="93" t="str">
        <f>IF(ISBLANK(E436),"",F436&amp;"-"&amp;RIGHT("00" &amp; SUBSTITUTE(LEFT(E436,2),"/",""),2))</f>
        <v>1764-03</v>
      </c>
      <c r="H436" s="92" t="s">
        <v>3637</v>
      </c>
      <c r="I436" s="92" t="str">
        <f>IFERROR(RIGHT(H436,LEN(H436)-FIND(",",H436)) &amp; " " &amp; LEFT(H436,1) &amp; LOWER(MID(H436,2, FIND(",",H436)-2)),"")</f>
        <v xml:space="preserve"> John  Gardiner</v>
      </c>
      <c r="J436" s="91" t="str">
        <f>H436</f>
        <v xml:space="preserve">GARDINER, John </v>
      </c>
      <c r="K436" s="92" t="s">
        <v>6297</v>
      </c>
      <c r="L436" s="91" t="str">
        <f>RIGHT(K436,4)</f>
        <v>1765</v>
      </c>
      <c r="M436" s="144" t="str">
        <f>IF(ISBLANK(K436),"",L436&amp;"-"&amp;
IF(LEFT(K436,3)="Feb","02",
IF(LEFT(K436,3)="Mar","03",
IF(LEFT(K436,3)="Apr","04",
IF(LEFT(K436,3)="May","05",
IF(LEFT(K436,3)="Jun","06",
IF(LEFT(K436,3)="Jul","07",
IF(LEFT(K436,3)="Aug","08",
IF(LEFT(K436,3)="Sep","09",
IF(LEFT(K436,3)="Oct","10",
IF(LEFT(K436,3)="Nov","11",
IF(LEFT(K436,3)="Dec","12","01"))))))))))))</f>
        <v>1765-09</v>
      </c>
      <c r="N436" s="95" t="s">
        <v>3961</v>
      </c>
      <c r="O436" s="92" t="s">
        <v>3959</v>
      </c>
      <c r="P436" s="92" t="s">
        <v>3970</v>
      </c>
      <c r="Q436" s="92">
        <v>135</v>
      </c>
      <c r="R436" s="92" t="s">
        <v>9803</v>
      </c>
      <c r="S436" s="34" t="s">
        <v>1561</v>
      </c>
      <c r="T436" s="95" t="s">
        <v>7919</v>
      </c>
      <c r="U436" s="94"/>
      <c r="V436" s="16" t="s">
        <v>9800</v>
      </c>
      <c r="W436" s="35" t="s">
        <v>9801</v>
      </c>
      <c r="X436" s="35"/>
      <c r="Y436" s="95" t="str">
        <f>IFERROR(LEFT(J436, FIND(",",J436)-1),"")</f>
        <v>GARDINER</v>
      </c>
      <c r="Z436" s="95"/>
      <c r="AA436" s="95" t="str">
        <f>IF(ISBLANK(E436),"","Surveyed "&amp;E436)  &amp; IF(ISBLANK(C436),"", " by " &amp;TRIM(D436)) &amp; IF(ISBLANK(E436),"","; ") &amp; IF(ISBLANK(K436),"","Patented in " &amp; K436)  &amp; IF(ISBLANK(H436),"", " by " &amp; TRIM(I436)) &amp; IF(ISBLANK(Q436),"",IF(Q436=0,""," for " &amp; Q436 &amp; " acres")) &amp; IF(ISBLANK(S436),""," repatented as " &amp; S436) &amp; IF(ISBLANK(R436),"", "; " &amp; R436) &amp; IF(ISBLANK(X436),"", ".  " &amp; X436&amp;".")</f>
        <v>Surveyed 3/15/1764 by Joshua Griffith; Patented in Sep 1765 by John Gardiner for 135 acres repatented as Mount Hebron; Resurvey of Johns Lookout adding adjoining vacancies</v>
      </c>
      <c r="AB436" s="95" t="str">
        <f>IF(IFERROR(FIND("-",A436),0)=0,SUBSTITUTE(A436,"'",""),SUBSTITUTE(LEFT(A436,FIND("-",A436)-2),"'",""))</f>
        <v>JOHNS LOOKOUT ENLARGED</v>
      </c>
      <c r="AC436" s="95" t="str">
        <f>SUBSTITUTE(A436,"'","")</f>
        <v>JOHNS LOOKOUT ENLARGED</v>
      </c>
      <c r="AD436" s="95" t="str">
        <f>IFERROR(VLOOKUP(A436,MapGrantsTbl[], 5, FALSE),"")</f>
        <v/>
      </c>
      <c r="AE436" s="95" t="str">
        <f>IF(L436=AD436,"Y", IF(LEFT(AD436,1)&lt;&gt;"1","","N"))</f>
        <v/>
      </c>
      <c r="AF436" s="95" t="str">
        <f>IFERROR(VLOOKUP(A436,MapGrantsTbl[], 3, FALSE),"")</f>
        <v/>
      </c>
      <c r="AG436" s="95" t="str">
        <f>IF(AA436=AF436,"Y", IF(LEN(LEFT(AF436,4))&lt;&gt;4,"","N"))</f>
        <v/>
      </c>
      <c r="AH436" s="52" t="s">
        <v>11989</v>
      </c>
      <c r="AI436" s="95" t="s">
        <v>9154</v>
      </c>
      <c r="AJ436" s="95" t="s">
        <v>9804</v>
      </c>
      <c r="AK436" s="95"/>
      <c r="AL436" s="95">
        <v>-2</v>
      </c>
      <c r="AM436" s="95">
        <f>IFERROR(VLOOKUP(A436,Platted[],2,FALSE),"")</f>
        <v>376</v>
      </c>
      <c r="AN436" s="52"/>
      <c r="AO436" s="52"/>
      <c r="AP436" s="52"/>
      <c r="AQ436" s="52" t="str">
        <f>IFERROR(VLOOKUP(A436,MapGrantsTbl[], 5, FALSE),"")</f>
        <v/>
      </c>
      <c r="AR436" s="52" t="str">
        <f>IF(L436=AQ436,"Y", IF(LEN(LEFT(AQ436,4))&lt;&gt;4,"","N"))</f>
        <v/>
      </c>
      <c r="AS436" s="52" t="str">
        <f>IFERROR(VLOOKUP(A436,MapGrantsTbl[],3, FALSE),"")</f>
        <v/>
      </c>
      <c r="AT436" s="52" t="str">
        <f>IF(AA436=AS436,"Y", IF(LEN(LEFT(AS436,4))&lt;&gt;4,"","N"))</f>
        <v/>
      </c>
      <c r="AU436" s="52" t="str">
        <f>IFERROR(VLOOKUP(A436,MapGrantsTbl[],5, FALSE),"")</f>
        <v/>
      </c>
      <c r="AV436" s="52" t="str">
        <f>IF(L436=AU436,"Y", IF(LEN(LEFT(AU436,4))&lt;&gt;4,"","N"))</f>
        <v/>
      </c>
    </row>
    <row r="437" spans="1:48" ht="72" x14ac:dyDescent="0.55000000000000004">
      <c r="A437" s="8" t="s">
        <v>8623</v>
      </c>
      <c r="B437" s="8" t="str">
        <f>IFERROR(VLOOKUP(A437,MapGrantsTbl[Short Name], 1, FALSE),IFERROR(VLOOKUP(A437,MapGrantsTbl[Other Map Grant Name],1,FALSE),""))</f>
        <v>JOHNS LOT - BARNES</v>
      </c>
      <c r="C437" s="8" t="s">
        <v>4105</v>
      </c>
      <c r="D437" s="8" t="str">
        <f>IF(ISBLANK(C437),"",IFERROR(RIGHT(C437,LEN(C437)-FIND(",",C437)) &amp; " " &amp; LEFT(C437,1) &amp; LOWER(MID(C437,2, FIND(",",C437)-2)),""))</f>
        <v xml:space="preserve"> Henry Ridgely</v>
      </c>
      <c r="E437" s="85" t="s">
        <v>11500</v>
      </c>
      <c r="F437" s="85" t="str">
        <f>RIGHT(E437,4)</f>
        <v>1732</v>
      </c>
      <c r="G437" s="85" t="str">
        <f>IF(ISBLANK(E437),"",F437&amp;"-"&amp;RIGHT("00" &amp; SUBSTITUTE(LEFT(E437,2),"/",""),2))</f>
        <v>1732-03</v>
      </c>
      <c r="H437" s="8" t="s">
        <v>3537</v>
      </c>
      <c r="I437" s="8" t="str">
        <f>IFERROR(RIGHT(H437,LEN(H437)-FIND(",",H437)) &amp; " " &amp; LEFT(H437,1) &amp; LOWER(MID(H437,2, FIND(",",H437)-2)),"")</f>
        <v xml:space="preserve"> Adam  Barnes</v>
      </c>
      <c r="J437" s="8" t="str">
        <f>H437</f>
        <v xml:space="preserve">BARNES, Adam </v>
      </c>
      <c r="K437" s="8" t="s">
        <v>3781</v>
      </c>
      <c r="L437" s="8" t="str">
        <f>RIGHT(K437,4)</f>
        <v>1734</v>
      </c>
      <c r="M437" s="146" t="str">
        <f>IF(ISBLANK(K437),"",L437&amp;"-"&amp;
IF(LEFT(K437,3)="Feb","02",
IF(LEFT(K437,3)="Mar","03",
IF(LEFT(K437,3)="Apr","04",
IF(LEFT(K437,3)="May","05",
IF(LEFT(K437,3)="Jun","06",
IF(LEFT(K437,3)="Jul","07",
IF(LEFT(K437,3)="Aug","08",
IF(LEFT(K437,3)="Sep","09",
IF(LEFT(K437,3)="Oct","10",
IF(LEFT(K437,3)="Nov","11",
IF(LEFT(K437,3)="Dec","12","01"))))))))))))</f>
        <v>1734-06</v>
      </c>
      <c r="N437" s="34" t="s">
        <v>3961</v>
      </c>
      <c r="O437" s="8" t="s">
        <v>3959</v>
      </c>
      <c r="P437" s="8" t="s">
        <v>136</v>
      </c>
      <c r="Q437" s="8">
        <v>100</v>
      </c>
      <c r="R437" s="8" t="s">
        <v>11145</v>
      </c>
      <c r="S437" s="34" t="s">
        <v>4268</v>
      </c>
      <c r="T437" s="34" t="s">
        <v>8863</v>
      </c>
      <c r="U437" s="34"/>
      <c r="V437" s="35" t="s">
        <v>8863</v>
      </c>
      <c r="W437" s="35" t="s">
        <v>11501</v>
      </c>
      <c r="X437" s="34"/>
      <c r="Y437" s="26" t="str">
        <f>IFERROR(LEFT(J437, FIND(",",J437)-1),"")</f>
        <v>BARNES</v>
      </c>
      <c r="Z437" s="24" t="s">
        <v>4451</v>
      </c>
      <c r="AA437" s="24" t="str">
        <f>IF(ISBLANK(E437),"","Surveyed "&amp;E437)  &amp; IF(ISBLANK(C437),"", " by " &amp;TRIM(D437)) &amp; IF(ISBLANK(E437),"","; ") &amp; IF(ISBLANK(K437),"","Patented in " &amp; K437)  &amp; IF(ISBLANK(H437),"", " by " &amp; TRIM(I437)) &amp; IF(ISBLANK(Q437),"",IF(Q437=0,""," for " &amp; Q437 &amp; " acres")) &amp; IF(ISBLANK(S437),""," repatented as " &amp; S437) &amp; IF(ISBLANK(R437),"", "; " &amp; R437) &amp; IF(ISBLANK(X437),"", ".  " &amp; X437&amp;".")</f>
        <v>Surveyed 3/22/1732 by Henry Ridgely; Patented in Jun 1734 by Adam Barnes for 100 acres repatented as Cumberland; "near to the head branches of the Middle River of Patuxent", the warrant was John Dorsey's part of a larger warrant granted to Joshua Dorsey</v>
      </c>
      <c r="AB437" s="52" t="str">
        <f>IF(IFERROR(FIND("-",A437),0)=0,SUBSTITUTE(A437,"'",""),SUBSTITUTE(LEFT(A437,FIND("-",A437)-2),"'",""))</f>
        <v>JOHNS LOT</v>
      </c>
      <c r="AC437" s="55" t="str">
        <f>SUBSTITUTE(A437,"'","")</f>
        <v>JOHNS LOT - Barnes</v>
      </c>
      <c r="AD437" s="52" t="str">
        <f>IFERROR(VLOOKUP(A437,MapGrantsTbl[], 5, FALSE),"")</f>
        <v>1732</v>
      </c>
      <c r="AE437" s="52" t="str">
        <f>IF(L437=AD437,"Y", IF(LEFT(AD437,1)&lt;&gt;"1","","N"))</f>
        <v>N</v>
      </c>
      <c r="AF437" s="52" t="str">
        <f>IFERROR(VLOOKUP(A437,MapGrantsTbl[], 3, FALSE),"")</f>
        <v>Surveyed 3/22/1732 by Henry Ridgely; Patented in Jun 1734 by Adam Barnes for 100 acres repatented as Cumberland; "near to the head branches of the Middle River of Patuxent", the warrant was John Dorsey's part of a larger warrant granted to Joshua Dorsey</v>
      </c>
      <c r="AG437" s="52" t="str">
        <f>IF(AA437=AF437,"Y", IF(LEN(LEFT(AF437,4))&lt;&gt;4,"","N"))</f>
        <v>Y</v>
      </c>
      <c r="AH437" s="52" t="s">
        <v>65</v>
      </c>
      <c r="AI437" s="52"/>
      <c r="AJ437" s="71"/>
      <c r="AK437" s="71"/>
      <c r="AL437" s="71"/>
      <c r="AM437" s="71">
        <f>IFERROR(VLOOKUP(A437,Platted[],2,FALSE),"")</f>
        <v>439</v>
      </c>
      <c r="AN437" s="52"/>
      <c r="AO437" s="52"/>
      <c r="AP437" s="52"/>
      <c r="AQ437" s="52" t="str">
        <f>IFERROR(VLOOKUP(A437,MapGrantsTbl[], 5, FALSE),"")</f>
        <v>1732</v>
      </c>
      <c r="AR437" s="52" t="str">
        <f>IF(L437=AQ437,"Y", IF(LEN(LEFT(AQ437,4))&lt;&gt;4,"","N"))</f>
        <v>N</v>
      </c>
      <c r="AS437" s="52" t="str">
        <f>IFERROR(VLOOKUP(A437,MapGrantsTbl[],3, FALSE),"")</f>
        <v>Surveyed 3/22/1732 by Henry Ridgely; Patented in Jun 1734 by Adam Barnes for 100 acres repatented as Cumberland; "near to the head branches of the Middle River of Patuxent", the warrant was John Dorsey's part of a larger warrant granted to Joshua Dorsey</v>
      </c>
      <c r="AT437" s="52" t="str">
        <f>IF(AA437=AS437,"Y", IF(LEN(LEFT(AS437,4))&lt;&gt;4,"","N"))</f>
        <v>Y</v>
      </c>
      <c r="AU437" s="52" t="str">
        <f>IFERROR(VLOOKUP(A437,MapGrantsTbl[],5, FALSE),"")</f>
        <v>1732</v>
      </c>
      <c r="AV437" s="52" t="str">
        <f>IF(L437=AU437,"Y", IF(LEN(LEFT(AU437,4))&lt;&gt;4,"","N"))</f>
        <v>N</v>
      </c>
    </row>
    <row r="438" spans="1:48" ht="72" x14ac:dyDescent="0.55000000000000004">
      <c r="A438" s="43" t="s">
        <v>8624</v>
      </c>
      <c r="B438" s="42" t="str">
        <f>IFERROR(VLOOKUP(A438,MapGrantsTbl[Short Name], 1, FALSE),IFERROR(VLOOKUP(A438,MapGrantsTbl[Other Map Grant Name],1,FALSE),""))</f>
        <v>JOHNS LUCK</v>
      </c>
      <c r="C438" s="43" t="s">
        <v>10467</v>
      </c>
      <c r="D438" s="43" t="str">
        <f>IF(ISBLANK(C438),"",IFERROR(RIGHT(C438,LEN(C438)-FIND(",",C438)) &amp; " " &amp; LEFT(C438,1) &amp; LOWER(MID(C438,2, FIND(",",C438)-2)),""))</f>
        <v xml:space="preserve"> Baruch Fowler</v>
      </c>
      <c r="E438" s="85" t="s">
        <v>4662</v>
      </c>
      <c r="F438" s="80" t="str">
        <f>RIGHT(E438,4)</f>
        <v>1804</v>
      </c>
      <c r="G438" s="80" t="str">
        <f>IF(ISBLANK(E438),"",F438&amp;"-"&amp;RIGHT("00" &amp; SUBSTITUTE(LEFT(E438,2),"/",""),2))</f>
        <v>1804-03</v>
      </c>
      <c r="H438" s="43" t="s">
        <v>7522</v>
      </c>
      <c r="I438" s="43" t="str">
        <f>IFERROR(RIGHT(H438,LEN(H438)-FIND(",",H438)) &amp; " " &amp; LEFT(H438,1) &amp; LOWER(MID(H438,2, FIND(",",H438)-2)),"")</f>
        <v xml:space="preserve"> John Sappington</v>
      </c>
      <c r="J438" s="42" t="str">
        <f>H438</f>
        <v>SAPPINGTON, John</v>
      </c>
      <c r="K438" s="43" t="s">
        <v>7520</v>
      </c>
      <c r="L438" s="42" t="str">
        <f>RIGHT(K438,4)</f>
        <v>1805</v>
      </c>
      <c r="M438" s="143" t="str">
        <f>IF(ISBLANK(K438),"",L438&amp;"-"&amp;
IF(LEFT(K438,3)="Feb","02",
IF(LEFT(K438,3)="Mar","03",
IF(LEFT(K438,3)="Apr","04",
IF(LEFT(K438,3)="May","05",
IF(LEFT(K438,3)="Jun","06",
IF(LEFT(K438,3)="Jul","07",
IF(LEFT(K438,3)="Aug","08",
IF(LEFT(K438,3)="Sep","09",
IF(LEFT(K438,3)="Oct","10",
IF(LEFT(K438,3)="Nov","11",
IF(LEFT(K438,3)="Dec","12","01"))))))))))))</f>
        <v>1805-09</v>
      </c>
      <c r="N438" s="44" t="s">
        <v>3961</v>
      </c>
      <c r="O438" s="43" t="s">
        <v>3959</v>
      </c>
      <c r="P438" s="43" t="s">
        <v>136</v>
      </c>
      <c r="Q438" s="43">
        <v>42</v>
      </c>
      <c r="R438" s="43" t="s">
        <v>7523</v>
      </c>
      <c r="S438" s="44"/>
      <c r="T438" s="45" t="str">
        <f>V438</f>
        <v>Johns Luck</v>
      </c>
      <c r="U438" s="44"/>
      <c r="V438" s="35" t="s">
        <v>8965</v>
      </c>
      <c r="W438" s="35" t="s">
        <v>11899</v>
      </c>
      <c r="X438" s="34"/>
      <c r="Y438" s="45" t="str">
        <f>IFERROR(LEFT(J438, FIND(",",J438)-1),"")</f>
        <v>SAPPINGTON</v>
      </c>
      <c r="Z438" s="45"/>
      <c r="AA438" s="45" t="str">
        <f>IF(ISBLANK(E438),"","Surveyed "&amp;E438)  &amp; IF(ISBLANK(C438),"", " by " &amp;TRIM(D438)) &amp; IF(ISBLANK(E438),"","; ") &amp; IF(ISBLANK(K438),"","Patented in " &amp; K438)  &amp; IF(ISBLANK(H438),"", " by " &amp; TRIM(I438)) &amp; IF(ISBLANK(Q438),"",IF(Q438=0,""," for " &amp; Q438 &amp; " acres")) &amp; IF(ISBLANK(S438),""," repatented as " &amp; S438) &amp; IF(ISBLANK(R438),"", "; " &amp; R438) &amp; IF(ISBLANK(X438),"", ".  " &amp; X438&amp;".")</f>
        <v>Surveyed 3/29/1804 by Baruch Fowler; Patented in Sep 1805 by John Sappington for 42 acres; adjoining and between Brown's Purchase, Food Plenty, and Warfield's Contrivance starting at "the beginning tree of a tract of land called Brown's Purchase"</v>
      </c>
      <c r="AB438" s="45" t="str">
        <f>IF(IFERROR(FIND("-",A438),0)=0,SUBSTITUTE(A438,"'",""),SUBSTITUTE(LEFT(A438,FIND("-",A438)-2),"'",""))</f>
        <v>JOHNS LUCK</v>
      </c>
      <c r="AC438" s="45" t="str">
        <f>SUBSTITUTE(A438,"'","")</f>
        <v>JOHNS LUCK</v>
      </c>
      <c r="AD438" s="45" t="str">
        <f>IFERROR(VLOOKUP(A438,MapGrantsTbl[], 5, FALSE),"")</f>
        <v>1804</v>
      </c>
      <c r="AE438" s="45" t="str">
        <f>IF(L438=AD438,"Y", IF(LEFT(AD438,1)&lt;&gt;"1","","N"))</f>
        <v>N</v>
      </c>
      <c r="AF438" s="45" t="str">
        <f>IFERROR(VLOOKUP(A438,MapGrantsTbl[], 3, FALSE),"")</f>
        <v>Surveyed 3/29/1804 by Baruch Fowler; Patented in Sep 1805 by John Sappington for 42 acres; adjoining and between Brown's Purchase, Food Plenty, and Warfield's Contrivance starting at "the beginning tree of a tract of land called Brown's Purchase"</v>
      </c>
      <c r="AG438" s="45" t="str">
        <f>IF(AA438=AF438,"Y", IF(LEN(LEFT(AF438,4))&lt;&gt;4,"","N"))</f>
        <v>Y</v>
      </c>
      <c r="AH438" s="33" t="s">
        <v>90</v>
      </c>
      <c r="AI438" s="45"/>
      <c r="AJ438" s="71"/>
      <c r="AK438" s="71"/>
      <c r="AL438" s="71"/>
      <c r="AM438" s="71">
        <f>IFERROR(VLOOKUP(A438,Platted[],2,FALSE),"")</f>
        <v>592</v>
      </c>
      <c r="AN438" s="52"/>
      <c r="AO438" s="52"/>
      <c r="AP438" s="52"/>
      <c r="AQ438" s="52" t="str">
        <f>IFERROR(VLOOKUP(A438,MapGrantsTbl[], 5, FALSE),"")</f>
        <v>1804</v>
      </c>
      <c r="AR438" s="52" t="str">
        <f>IF(L438=AQ438,"Y", IF(LEN(LEFT(AQ438,4))&lt;&gt;4,"","N"))</f>
        <v>N</v>
      </c>
      <c r="AS438" s="52" t="str">
        <f>IFERROR(VLOOKUP(A438,MapGrantsTbl[],3, FALSE),"")</f>
        <v>Surveyed 3/29/1804 by Baruch Fowler; Patented in Sep 1805 by John Sappington for 42 acres; adjoining and between Brown's Purchase, Food Plenty, and Warfield's Contrivance starting at "the beginning tree of a tract of land called Brown's Purchase"</v>
      </c>
      <c r="AT438" s="52" t="str">
        <f>IF(AA438=AS438,"Y", IF(LEN(LEFT(AS438,4))&lt;&gt;4,"","N"))</f>
        <v>Y</v>
      </c>
      <c r="AU438" s="52" t="str">
        <f>IFERROR(VLOOKUP(A438,MapGrantsTbl[],5, FALSE),"")</f>
        <v>1804</v>
      </c>
      <c r="AV438" s="52" t="str">
        <f>IF(L438=AU438,"Y", IF(LEN(LEFT(AU438,4))&lt;&gt;4,"","N"))</f>
        <v>N</v>
      </c>
    </row>
    <row r="439" spans="1:48" ht="72" x14ac:dyDescent="0.55000000000000004">
      <c r="A439" s="43" t="s">
        <v>8625</v>
      </c>
      <c r="B439" s="42" t="str">
        <f>IFERROR(VLOOKUP(A439,MapGrantsTbl[Short Name], 1, FALSE),IFERROR(VLOOKUP(A439,MapGrantsTbl[Other Map Grant Name],1,FALSE),""))</f>
        <v>JOHNSONS CARE</v>
      </c>
      <c r="C439" s="43" t="s">
        <v>4926</v>
      </c>
      <c r="D439" s="43" t="str">
        <f>IF(ISBLANK(C439),"",IFERROR(RIGHT(C439,LEN(C439)-FIND(",",C439)) &amp; " " &amp; LEFT(C439,1) &amp; LOWER(MID(C439,2, FIND(",",C439)-2)),""))</f>
        <v xml:space="preserve"> Joshua Griffith</v>
      </c>
      <c r="E439" s="85" t="s">
        <v>11465</v>
      </c>
      <c r="F439" s="80" t="str">
        <f>RIGHT(E439,4)</f>
        <v>1764</v>
      </c>
      <c r="G439" s="80" t="str">
        <f>IF(ISBLANK(E439),"",F439&amp;"-"&amp;RIGHT("00" &amp; SUBSTITUTE(LEFT(E439,2),"/",""),2))</f>
        <v>1764-04</v>
      </c>
      <c r="H439" s="43" t="s">
        <v>6554</v>
      </c>
      <c r="I439" s="43" t="str">
        <f>IFERROR(RIGHT(H439,LEN(H439)-FIND(",",H439)) &amp; " " &amp; LEFT(H439,1) &amp; LOWER(MID(H439,2, FIND(",",H439)-2)),"")</f>
        <v xml:space="preserve"> Thomas Johnson</v>
      </c>
      <c r="J439" s="42" t="str">
        <f>H439</f>
        <v>JOHNSON, Thomas</v>
      </c>
      <c r="K439" s="43" t="s">
        <v>5206</v>
      </c>
      <c r="L439" s="42" t="str">
        <f>RIGHT(K439,4)</f>
        <v>1764</v>
      </c>
      <c r="M439" s="143" t="str">
        <f>IF(ISBLANK(K439),"",L439&amp;"-"&amp;
IF(LEFT(K439,3)="Feb","02",
IF(LEFT(K439,3)="Mar","03",
IF(LEFT(K439,3)="Apr","04",
IF(LEFT(K439,3)="May","05",
IF(LEFT(K439,3)="Jun","06",
IF(LEFT(K439,3)="Jul","07",
IF(LEFT(K439,3)="Aug","08",
IF(LEFT(K439,3)="Sep","09",
IF(LEFT(K439,3)="Oct","10",
IF(LEFT(K439,3)="Nov","11",
IF(LEFT(K439,3)="Dec","12","01"))))))))))))</f>
        <v>1764-09</v>
      </c>
      <c r="N439" s="44" t="s">
        <v>3961</v>
      </c>
      <c r="O439" s="43" t="s">
        <v>3959</v>
      </c>
      <c r="P439" s="43" t="s">
        <v>3970</v>
      </c>
      <c r="Q439" s="43">
        <v>154</v>
      </c>
      <c r="R439" s="43" t="s">
        <v>7015</v>
      </c>
      <c r="S439" s="44"/>
      <c r="T439" s="45" t="str">
        <f>V439</f>
        <v>Johnsons Care</v>
      </c>
      <c r="U439" s="44"/>
      <c r="V439" s="35" t="s">
        <v>8269</v>
      </c>
      <c r="W439" s="35" t="s">
        <v>11464</v>
      </c>
      <c r="X439" s="34"/>
      <c r="Y439" s="45" t="str">
        <f>IFERROR(LEFT(J439, FIND(",",J439)-1),"")</f>
        <v>JOHNSON</v>
      </c>
      <c r="Z439" s="45"/>
      <c r="AA439" s="45" t="str">
        <f>IF(ISBLANK(E439),"","Surveyed "&amp;E439)  &amp; IF(ISBLANK(C439),"", " by " &amp;TRIM(D439)) &amp; IF(ISBLANK(E439),"","; ") &amp; IF(ISBLANK(K439),"","Patented in " &amp; K439)  &amp; IF(ISBLANK(H439),"", " by " &amp; TRIM(I439)) &amp; IF(ISBLANK(Q439),"",IF(Q439=0,""," for " &amp; Q439 &amp; " acres")) &amp; IF(ISBLANK(S439),""," repatented as " &amp; S439) &amp; IF(ISBLANK(R439),"", "; " &amp; R439) &amp; IF(ISBLANK(X439),"", ".  " &amp; X439&amp;".")</f>
        <v>Surveyed 4/7/1764 by Joshua Griffith; Patented in Sep 1764 by Thomas Johnson for 154 acres; Resurvey of The Fork partly in Anne Arundel and partly in Frederick counties starting "at the end of the fourth line of the land calld Darby's Desire"</v>
      </c>
      <c r="AB439" s="45" t="str">
        <f>IF(IFERROR(FIND("-",A439),0)=0,SUBSTITUTE(A439,"'",""),SUBSTITUTE(LEFT(A439,FIND("-",A439)-2),"'",""))</f>
        <v>JOHNSONS CARE</v>
      </c>
      <c r="AC439" s="45" t="str">
        <f>SUBSTITUTE(A439,"'","")</f>
        <v>JOHNSONS CARE</v>
      </c>
      <c r="AD439" s="45" t="str">
        <f>IFERROR(VLOOKUP(A439,MapGrantsTbl[], 5, FALSE),"")</f>
        <v>1764</v>
      </c>
      <c r="AE439" s="45" t="str">
        <f>IF(L439=AD439,"Y", IF(LEFT(AD439,1)&lt;&gt;"1","","N"))</f>
        <v>Y</v>
      </c>
      <c r="AF439" s="45" t="str">
        <f>IFERROR(VLOOKUP(A439,MapGrantsTbl[], 3, FALSE),"")</f>
        <v>Surveyed 4/7/1764 by Joshua Griffith; Patented in Sep 1764 by Thomas Johnson for 154 acres; Resurvey of The Fork partly in Anne Arundel and partly in Frederick counties starting "at the end of the fourth line of the land calld Darby's Desire"</v>
      </c>
      <c r="AG439" s="45" t="str">
        <f>IF(AA439=AF439,"Y", IF(LEN(LEFT(AF439,4))&lt;&gt;4,"","N"))</f>
        <v>Y</v>
      </c>
      <c r="AH439" s="33" t="s">
        <v>11488</v>
      </c>
      <c r="AI439" s="45"/>
      <c r="AJ439" s="71"/>
      <c r="AK439" s="71"/>
      <c r="AL439" s="71"/>
      <c r="AM439" s="71">
        <f>IFERROR(VLOOKUP(A439,Platted[],2,FALSE),"")</f>
        <v>357</v>
      </c>
      <c r="AN439" s="52"/>
      <c r="AO439" s="52"/>
      <c r="AP439" s="52"/>
      <c r="AQ439" s="52" t="str">
        <f>IFERROR(VLOOKUP(A439,MapGrantsTbl[], 5, FALSE),"")</f>
        <v>1764</v>
      </c>
      <c r="AR439" s="52" t="str">
        <f>IF(L439=AQ439,"Y", IF(LEN(LEFT(AQ439,4))&lt;&gt;4,"","N"))</f>
        <v>Y</v>
      </c>
      <c r="AS439" s="52" t="str">
        <f>IFERROR(VLOOKUP(A439,MapGrantsTbl[],3, FALSE),"")</f>
        <v>Surveyed 4/7/1764 by Joshua Griffith; Patented in Sep 1764 by Thomas Johnson for 154 acres; Resurvey of The Fork partly in Anne Arundel and partly in Frederick counties starting "at the end of the fourth line of the land calld Darby's Desire"</v>
      </c>
      <c r="AT439" s="52" t="str">
        <f>IF(AA439=AS439,"Y", IF(LEN(LEFT(AS439,4))&lt;&gt;4,"","N"))</f>
        <v>Y</v>
      </c>
      <c r="AU439" s="52" t="str">
        <f>IFERROR(VLOOKUP(A439,MapGrantsTbl[],5, FALSE),"")</f>
        <v>1764</v>
      </c>
      <c r="AV439" s="52" t="str">
        <f>IF(L439=AU439,"Y", IF(LEN(LEFT(AU439,4))&lt;&gt;4,"","N"))</f>
        <v>Y</v>
      </c>
    </row>
    <row r="440" spans="1:48" ht="72" x14ac:dyDescent="0.55000000000000004">
      <c r="A440" s="43" t="s">
        <v>8626</v>
      </c>
      <c r="B440" s="42" t="str">
        <f>IFERROR(VLOOKUP(A440,MapGrantsTbl[Short Name], 1, FALSE),IFERROR(VLOOKUP(A440,MapGrantsTbl[Other Map Grant Name],1,FALSE),""))</f>
        <v>JONES ADDITION</v>
      </c>
      <c r="C440" s="43" t="s">
        <v>4105</v>
      </c>
      <c r="D440" s="43" t="str">
        <f>IF(ISBLANK(C440),"",IFERROR(RIGHT(C440,LEN(C440)-FIND(",",C440)) &amp; " " &amp; LEFT(C440,1) &amp; LOWER(MID(C440,2, FIND(",",C440)-2)),""))</f>
        <v xml:space="preserve"> Henry Ridgely</v>
      </c>
      <c r="E440" s="85" t="s">
        <v>10447</v>
      </c>
      <c r="F440" s="80" t="str">
        <f>RIGHT(E440,4)</f>
        <v>1732</v>
      </c>
      <c r="G440" s="80" t="str">
        <f>IF(ISBLANK(E440),"",F440&amp;"-"&amp;RIGHT("00" &amp; SUBSTITUTE(LEFT(E440,2),"/",""),2))</f>
        <v>1732-03</v>
      </c>
      <c r="H440" s="43" t="s">
        <v>3583</v>
      </c>
      <c r="I440" s="43" t="str">
        <f>IFERROR(RIGHT(H440,LEN(H440)-FIND(",",H440)) &amp; " " &amp; LEFT(H440,1) &amp; LOWER(MID(H440,2, FIND(",",H440)-2)),"")</f>
        <v xml:space="preserve"> John  Jones</v>
      </c>
      <c r="J440" s="42" t="str">
        <f>H440</f>
        <v xml:space="preserve">JONES, John </v>
      </c>
      <c r="K440" s="43" t="s">
        <v>3781</v>
      </c>
      <c r="L440" s="42" t="str">
        <f>RIGHT(K440,4)</f>
        <v>1734</v>
      </c>
      <c r="M440" s="143" t="str">
        <f>IF(ISBLANK(K440),"",L440&amp;"-"&amp;
IF(LEFT(K440,3)="Feb","02",
IF(LEFT(K440,3)="Mar","03",
IF(LEFT(K440,3)="Apr","04",
IF(LEFT(K440,3)="May","05",
IF(LEFT(K440,3)="Jun","06",
IF(LEFT(K440,3)="Jul","07",
IF(LEFT(K440,3)="Aug","08",
IF(LEFT(K440,3)="Sep","09",
IF(LEFT(K440,3)="Oct","10",
IF(LEFT(K440,3)="Nov","11",
IF(LEFT(K440,3)="Dec","12","01"))))))))))))</f>
        <v>1734-06</v>
      </c>
      <c r="N440" s="44" t="s">
        <v>3961</v>
      </c>
      <c r="O440" s="43" t="s">
        <v>3959</v>
      </c>
      <c r="P440" s="43" t="s">
        <v>136</v>
      </c>
      <c r="Q440" s="43">
        <v>19</v>
      </c>
      <c r="R440" s="43" t="s">
        <v>7365</v>
      </c>
      <c r="S440" s="44"/>
      <c r="T440" s="45" t="str">
        <f>V440</f>
        <v>Jones Addition</v>
      </c>
      <c r="U440" s="44"/>
      <c r="V440" s="35" t="s">
        <v>8966</v>
      </c>
      <c r="W440" s="35" t="s">
        <v>10446</v>
      </c>
      <c r="X440" s="34"/>
      <c r="Y440" s="45" t="str">
        <f>IFERROR(LEFT(J440, FIND(",",J440)-1),"")</f>
        <v>JONES</v>
      </c>
      <c r="Z440" s="45"/>
      <c r="AA440" s="45" t="str">
        <f>IF(ISBLANK(E440),"","Surveyed "&amp;E440)  &amp; IF(ISBLANK(C440),"", " by " &amp;TRIM(D440)) &amp; IF(ISBLANK(E440),"","; ") &amp; IF(ISBLANK(K440),"","Patented in " &amp; K440)  &amp; IF(ISBLANK(H440),"", " by " &amp; TRIM(I440)) &amp; IF(ISBLANK(Q440),"",IF(Q440=0,""," for " &amp; Q440 &amp; " acres")) &amp; IF(ISBLANK(S440),""," repatented as " &amp; S440) &amp; IF(ISBLANK(R440),"", "; " &amp; R440) &amp; IF(ISBLANK(X440),"", ".  " &amp; X440&amp;".")</f>
        <v>Surveyed 3/8/1732 by Henry Ridgely; Patented in Jun 1734 by John Jones for 19 acres; beginning "at or near the end of the south east course it being two hundred and thirty perches in length of a tract of land now in the possession of the aforesaid John Jones called Cockshill"</v>
      </c>
      <c r="AB440" s="45" t="str">
        <f>IF(IFERROR(FIND("-",A440),0)=0,SUBSTITUTE(A440,"'",""),SUBSTITUTE(LEFT(A440,FIND("-",A440)-2),"'",""))</f>
        <v>JONES ADDITION</v>
      </c>
      <c r="AC440" s="45" t="str">
        <f>SUBSTITUTE(A440,"'","")</f>
        <v>JONES ADDITION</v>
      </c>
      <c r="AD440" s="45" t="str">
        <f>IFERROR(VLOOKUP(A440,MapGrantsTbl[], 5, FALSE),"")</f>
        <v>1732</v>
      </c>
      <c r="AE440" s="45" t="str">
        <f>IF(L440=AD440,"Y", IF(LEFT(AD440,1)&lt;&gt;"1","","N"))</f>
        <v>N</v>
      </c>
      <c r="AF440" s="45" t="str">
        <f>IFERROR(VLOOKUP(A440,MapGrantsTbl[], 3, FALSE),"")</f>
        <v>Surveyed 3/8/1732 by Henry Ridgely; Patented in Jun 1734 by John Jones for 19 acres; beginning "at or near the end of the south east course it being two hundred and thirty perches in length of a tract of land now in the possession of the aforesaid John Jones called Cockshill"</v>
      </c>
      <c r="AG440" s="45" t="str">
        <f>IF(AA440=AF440,"Y", IF(LEN(LEFT(AF440,4))&lt;&gt;4,"","N"))</f>
        <v>Y</v>
      </c>
      <c r="AH440" s="33" t="s">
        <v>11992</v>
      </c>
      <c r="AI440" s="45"/>
      <c r="AJ440" s="71"/>
      <c r="AK440" s="71"/>
      <c r="AL440" s="71"/>
      <c r="AM440" s="71">
        <f>IFERROR(VLOOKUP(A440,Platted[],2,FALSE),"")</f>
        <v>676</v>
      </c>
      <c r="AN440" s="52"/>
      <c r="AO440" s="52"/>
      <c r="AP440" s="52"/>
      <c r="AQ440" s="52" t="str">
        <f>IFERROR(VLOOKUP(A440,MapGrantsTbl[], 5, FALSE),"")</f>
        <v>1732</v>
      </c>
      <c r="AR440" s="52" t="str">
        <f>IF(L440=AQ440,"Y", IF(LEN(LEFT(AQ440,4))&lt;&gt;4,"","N"))</f>
        <v>N</v>
      </c>
      <c r="AS440" s="52" t="str">
        <f>IFERROR(VLOOKUP(A440,MapGrantsTbl[],3, FALSE),"")</f>
        <v>Surveyed 3/8/1732 by Henry Ridgely; Patented in Jun 1734 by John Jones for 19 acres; beginning "at or near the end of the south east course it being two hundred and thirty perches in length of a tract of land now in the possession of the aforesaid John Jones called Cockshill"</v>
      </c>
      <c r="AT440" s="52" t="str">
        <f>IF(AA440=AS440,"Y", IF(LEN(LEFT(AS440,4))&lt;&gt;4,"","N"))</f>
        <v>Y</v>
      </c>
      <c r="AU440" s="52" t="str">
        <f>IFERROR(VLOOKUP(A440,MapGrantsTbl[],5, FALSE),"")</f>
        <v>1732</v>
      </c>
      <c r="AV440" s="52" t="str">
        <f>IF(L440=AU440,"Y", IF(LEN(LEFT(AU440,4))&lt;&gt;4,"","N"))</f>
        <v>N</v>
      </c>
    </row>
    <row r="441" spans="1:48" ht="57.6" x14ac:dyDescent="0.55000000000000004">
      <c r="A441" s="43" t="s">
        <v>6740</v>
      </c>
      <c r="B441" s="42" t="str">
        <f>IFERROR(VLOOKUP(A441,MapGrantsTbl[Short Name], 1, FALSE),IFERROR(VLOOKUP(A441,MapGrantsTbl[Other Map Grant Name],1,FALSE),""))</f>
        <v/>
      </c>
      <c r="C441" s="43" t="s">
        <v>5812</v>
      </c>
      <c r="D441" s="43" t="str">
        <f>IF(ISBLANK(C441),"",IFERROR(RIGHT(C441,LEN(C441)-FIND(",",C441)) &amp; " " &amp; LEFT(C441,1) &amp; LOWER(MID(C441,2, FIND(",",C441)-2)),""))</f>
        <v xml:space="preserve"> Richard Gist</v>
      </c>
      <c r="E441" s="80"/>
      <c r="F441" s="80" t="str">
        <f>RIGHT(E441,4)</f>
        <v/>
      </c>
      <c r="G441" s="80" t="str">
        <f>IF(ISBLANK(E441),"",F441&amp;"-"&amp;RIGHT("00" &amp; SUBSTITUTE(LEFT(E441,2),"/",""),2))</f>
        <v/>
      </c>
      <c r="H441" s="43" t="s">
        <v>5832</v>
      </c>
      <c r="I441" s="43" t="str">
        <f>IFERROR(RIGHT(H441,LEN(H441)-FIND(",",H441)) &amp; " " &amp; LEFT(H441,1) &amp; LOWER(MID(H441,2, FIND(",",H441)-2)),"")</f>
        <v xml:space="preserve"> Philip Jones</v>
      </c>
      <c r="J441" s="42" t="str">
        <f>H441</f>
        <v>JONES, Philip</v>
      </c>
      <c r="K441" s="43" t="s">
        <v>6741</v>
      </c>
      <c r="L441" s="42" t="str">
        <f>RIGHT(K441,4)</f>
        <v>1729</v>
      </c>
      <c r="M441" s="143" t="str">
        <f>IF(ISBLANK(K441),"",L441&amp;"-"&amp;
IF(LEFT(K441,3)="Feb","02",
IF(LEFT(K441,3)="Mar","03",
IF(LEFT(K441,3)="Apr","04",
IF(LEFT(K441,3)="May","05",
IF(LEFT(K441,3)="Jun","06",
IF(LEFT(K441,3)="Jul","07",
IF(LEFT(K441,3)="Aug","08",
IF(LEFT(K441,3)="Sep","09",
IF(LEFT(K441,3)="Oct","10",
IF(LEFT(K441,3)="Nov","11",
IF(LEFT(K441,3)="Dec","12","01"))))))))))))</f>
        <v>1729-04</v>
      </c>
      <c r="N441" s="44" t="s">
        <v>5668</v>
      </c>
      <c r="O441" s="43" t="s">
        <v>5668</v>
      </c>
      <c r="P441" s="43" t="s">
        <v>136</v>
      </c>
      <c r="Q441" s="43">
        <v>250</v>
      </c>
      <c r="R441" s="43" t="s">
        <v>6743</v>
      </c>
      <c r="S441" s="44"/>
      <c r="T441" s="45" t="str">
        <f>V441</f>
        <v>Jones Contrivance</v>
      </c>
      <c r="U441" s="44"/>
      <c r="V441" s="35" t="s">
        <v>6742</v>
      </c>
      <c r="W441" s="35"/>
      <c r="X441" s="34"/>
      <c r="Y441" s="45" t="str">
        <f>IFERROR(LEFT(J441, FIND(",",J441)-1),"")</f>
        <v>JONES</v>
      </c>
      <c r="Z441" s="45"/>
      <c r="AA441" s="45" t="str">
        <f>IF(ISBLANK(E441),"","Surveyed "&amp;E441)  &amp; IF(ISBLANK(C441),"", " by " &amp;TRIM(D441)) &amp; IF(ISBLANK(E441),"","; ") &amp; IF(ISBLANK(K441),"","Patented in " &amp; K441)  &amp; IF(ISBLANK(H441),"", " by " &amp; TRIM(I441)) &amp; IF(ISBLANK(Q441),"",IF(Q441=0,""," for " &amp; Q441 &amp; " acres")) &amp; IF(ISBLANK(S441),""," repatented as " &amp; S441) &amp; IF(ISBLANK(R441),"", "; " &amp; R441) &amp; IF(ISBLANK(X441),"", ".  " &amp; X441&amp;".")</f>
        <v xml:space="preserve"> by Richard GistPatented in Apr 1729 by Philip Jones for 250 acres; in Baltimore County "up the Maine falls of Patapsco" starting "on the south side of the said maine falls above the place called Soldier's Delight"</v>
      </c>
      <c r="AB441" s="45" t="str">
        <f>IF(IFERROR(FIND("-",A441),0)=0,SUBSTITUTE(A441,"'",""),SUBSTITUTE(LEFT(A441,FIND("-",A441)-2),"'",""))</f>
        <v>JONES CONTRIVANCE</v>
      </c>
      <c r="AC441" s="45" t="str">
        <f>SUBSTITUTE(A441,"'","")</f>
        <v>JONES CONTRIVANCE</v>
      </c>
      <c r="AD441" s="52" t="str">
        <f>IFERROR(VLOOKUP(A441,MapGrantsTbl[], 5, FALSE),"")</f>
        <v/>
      </c>
      <c r="AE441" s="52" t="str">
        <f>IF(L441=AD441,"Y", IF(LEFT(AD441,1)&lt;&gt;"1","","N"))</f>
        <v/>
      </c>
      <c r="AF441" s="52" t="str">
        <f>IFERROR(VLOOKUP(A441,MapGrantsTbl[], 3, FALSE),"")</f>
        <v/>
      </c>
      <c r="AG441" s="52" t="str">
        <f>IF(AA441=AF441,"Y", IF(LEN(LEFT(AF441,4))&lt;&gt;4,"","N"))</f>
        <v/>
      </c>
      <c r="AH441" s="52"/>
      <c r="AI441" s="52"/>
      <c r="AJ441" s="71"/>
      <c r="AK441" s="71"/>
      <c r="AL441" s="71"/>
      <c r="AM441" s="71" t="str">
        <f>IFERROR(VLOOKUP(A441,Platted[],2,FALSE),"")</f>
        <v/>
      </c>
      <c r="AN441" s="52"/>
      <c r="AO441" s="52"/>
      <c r="AP441" s="52"/>
      <c r="AQ441" s="52" t="str">
        <f>IFERROR(VLOOKUP(A441,MapGrantsTbl[], 5, FALSE),"")</f>
        <v/>
      </c>
      <c r="AR441" s="52" t="str">
        <f>IF(L441=AQ441,"Y", IF(LEN(LEFT(AQ441,4))&lt;&gt;4,"","N"))</f>
        <v/>
      </c>
      <c r="AS441" s="52" t="str">
        <f>IFERROR(VLOOKUP(A441,MapGrantsTbl[],3, FALSE),"")</f>
        <v/>
      </c>
      <c r="AT441" s="52" t="str">
        <f>IF(AA441=AS441,"Y", IF(LEN(LEFT(AS441,4))&lt;&gt;4,"","N"))</f>
        <v/>
      </c>
      <c r="AU441" s="52" t="str">
        <f>IFERROR(VLOOKUP(A441,MapGrantsTbl[],5, FALSE),"")</f>
        <v/>
      </c>
      <c r="AV441" s="52" t="str">
        <f>IF(L441=AU441,"Y", IF(LEN(LEFT(AU441,4))&lt;&gt;4,"","N"))</f>
        <v/>
      </c>
    </row>
    <row r="442" spans="1:48" ht="100.8" x14ac:dyDescent="0.55000000000000004">
      <c r="A442" s="43" t="s">
        <v>8627</v>
      </c>
      <c r="B442" s="42" t="str">
        <f>IFERROR(VLOOKUP(A442,MapGrantsTbl[Short Name], 1, FALSE),IFERROR(VLOOKUP(A442,MapGrantsTbl[Other Map Grant Name],1,FALSE),""))</f>
        <v>JONES FANCY</v>
      </c>
      <c r="C442" s="43" t="s">
        <v>4105</v>
      </c>
      <c r="D442" s="43" t="str">
        <f>IF(ISBLANK(C442),"",IFERROR(RIGHT(C442,LEN(C442)-FIND(",",C442)) &amp; " " &amp; LEFT(C442,1) &amp; LOWER(MID(C442,2, FIND(",",C442)-2)),""))</f>
        <v xml:space="preserve"> Henry Ridgely</v>
      </c>
      <c r="E442" s="85" t="s">
        <v>10445</v>
      </c>
      <c r="F442" s="80" t="str">
        <f>RIGHT(E442,4)</f>
        <v>1732</v>
      </c>
      <c r="G442" s="80" t="str">
        <f>IF(ISBLANK(E442),"",F442&amp;"-"&amp;RIGHT("00" &amp; SUBSTITUTE(LEFT(E442,2),"/",""),2))</f>
        <v>1732-03</v>
      </c>
      <c r="H442" s="43" t="s">
        <v>3583</v>
      </c>
      <c r="I442" s="43" t="str">
        <f>IFERROR(RIGHT(H442,LEN(H442)-FIND(",",H442)) &amp; " " &amp; LEFT(H442,1) &amp; LOWER(MID(H442,2, FIND(",",H442)-2)),"")</f>
        <v xml:space="preserve"> John  Jones</v>
      </c>
      <c r="J442" s="42" t="str">
        <f>H442</f>
        <v xml:space="preserve">JONES, John </v>
      </c>
      <c r="K442" s="43" t="s">
        <v>3781</v>
      </c>
      <c r="L442" s="42" t="str">
        <f>RIGHT(K442,4)</f>
        <v>1734</v>
      </c>
      <c r="M442" s="143" t="str">
        <f>IF(ISBLANK(K442),"",L442&amp;"-"&amp;
IF(LEFT(K442,3)="Feb","02",
IF(LEFT(K442,3)="Mar","03",
IF(LEFT(K442,3)="Apr","04",
IF(LEFT(K442,3)="May","05",
IF(LEFT(K442,3)="Jun","06",
IF(LEFT(K442,3)="Jul","07",
IF(LEFT(K442,3)="Aug","08",
IF(LEFT(K442,3)="Sep","09",
IF(LEFT(K442,3)="Oct","10",
IF(LEFT(K442,3)="Nov","11",
IF(LEFT(K442,3)="Dec","12","01"))))))))))))</f>
        <v>1734-06</v>
      </c>
      <c r="N442" s="44" t="s">
        <v>3961</v>
      </c>
      <c r="O442" s="43" t="s">
        <v>3959</v>
      </c>
      <c r="P442" s="43" t="s">
        <v>136</v>
      </c>
      <c r="Q442" s="43">
        <v>131</v>
      </c>
      <c r="R442" s="43" t="s">
        <v>7367</v>
      </c>
      <c r="S442" s="44"/>
      <c r="T442" s="45" t="str">
        <f>V442</f>
        <v>Jones Fancy</v>
      </c>
      <c r="U442" s="44" t="s">
        <v>7368</v>
      </c>
      <c r="V442" s="35" t="s">
        <v>8967</v>
      </c>
      <c r="W442" s="35" t="s">
        <v>10444</v>
      </c>
      <c r="X442" s="34"/>
      <c r="Y442" s="45" t="str">
        <f>IFERROR(LEFT(J442, FIND(",",J442)-1),"")</f>
        <v>JONES</v>
      </c>
      <c r="Z442" s="45"/>
      <c r="AA442" s="45" t="str">
        <f>IF(ISBLANK(E442),"","Surveyed "&amp;E442)  &amp; IF(ISBLANK(C442),"", " by " &amp;TRIM(D442)) &amp; IF(ISBLANK(E442),"","; ") &amp; IF(ISBLANK(K442),"","Patented in " &amp; K442)  &amp; IF(ISBLANK(H442),"", " by " &amp; TRIM(I442)) &amp; IF(ISBLANK(Q442),"",IF(Q442=0,""," for " &amp; Q442 &amp; " acres")) &amp; IF(ISBLANK(S442),""," repatented as " &amp; S442) &amp; IF(ISBLANK(R442),"", "; " &amp; R442) &amp; IF(ISBLANK(X442),"", ".  " &amp; X442&amp;".")</f>
        <v>Surveyed 3/10/1732 by Henry Ridgely; Patented in Jun 1734 by John Jones for 131 acres; "near to a place called Elkridge" starting "at the end of five perches distance in or near a north fifty four degrees east course from the end of the south east one hundred and eighteen perches course - it being also the tenth course of a tract of land called Griffith's Range"</v>
      </c>
      <c r="AB442" s="45" t="str">
        <f>IF(IFERROR(FIND("-",A442),0)=0,SUBSTITUTE(A442,"'",""),SUBSTITUTE(LEFT(A442,FIND("-",A442)-2),"'",""))</f>
        <v>JONES FANCY</v>
      </c>
      <c r="AC442" s="45" t="str">
        <f>SUBSTITUTE(A442,"'","")</f>
        <v>JONES FANCY</v>
      </c>
      <c r="AD442" s="45" t="str">
        <f>IFERROR(VLOOKUP(A442,MapGrantsTbl[], 5, FALSE),"")</f>
        <v>1732</v>
      </c>
      <c r="AE442" s="45" t="str">
        <f>IF(L442=AD442,"Y", IF(LEFT(AD442,1)&lt;&gt;"1","","N"))</f>
        <v>N</v>
      </c>
      <c r="AF442" s="45" t="str">
        <f>IFERROR(VLOOKUP(A442,MapGrantsTbl[], 3, FALSE),"")</f>
        <v>Surveyed 3/10/1732 by Henry Ridgely; Patented in Jun 1734 by John Jones for 131 acres; "near to a place called Elkridge" starting "at the end of five perches distance in or near a north fifty four degrees east course from the end of the south east one hundred and eighteen perches course - it being also the tenth course of a tract of land called Griffith's Range"</v>
      </c>
      <c r="AG442" s="45" t="str">
        <f>IF(AA442=AF442,"Y", IF(LEN(LEFT(AF442,4))&lt;&gt;4,"","N"))</f>
        <v>Y</v>
      </c>
      <c r="AH442" s="33" t="s">
        <v>11994</v>
      </c>
      <c r="AI442" s="45"/>
      <c r="AJ442" s="71"/>
      <c r="AK442" s="71"/>
      <c r="AL442" s="71"/>
      <c r="AM442" s="71">
        <f>IFERROR(VLOOKUP(A442,Platted[],2,FALSE),"")</f>
        <v>380</v>
      </c>
      <c r="AN442" s="52"/>
      <c r="AO442" s="52"/>
      <c r="AP442" s="52"/>
      <c r="AQ442" s="52" t="str">
        <f>IFERROR(VLOOKUP(A442,MapGrantsTbl[], 5, FALSE),"")</f>
        <v>1732</v>
      </c>
      <c r="AR442" s="52" t="str">
        <f>IF(L442=AQ442,"Y", IF(LEN(LEFT(AQ442,4))&lt;&gt;4,"","N"))</f>
        <v>N</v>
      </c>
      <c r="AS442" s="52" t="str">
        <f>IFERROR(VLOOKUP(A442,MapGrantsTbl[],3, FALSE),"")</f>
        <v>Surveyed 3/10/1732 by Henry Ridgely; Patented in Jun 1734 by John Jones for 131 acres; "near to a place called Elkridge" starting "at the end of five perches distance in or near a north fifty four degrees east course from the end of the south east one hundred and eighteen perches course - it being also the tenth course of a tract of land called Griffith's Range"</v>
      </c>
      <c r="AT442" s="52" t="str">
        <f>IF(AA442=AS442,"Y", IF(LEN(LEFT(AS442,4))&lt;&gt;4,"","N"))</f>
        <v>Y</v>
      </c>
      <c r="AU442" s="52" t="str">
        <f>IFERROR(VLOOKUP(A442,MapGrantsTbl[],5, FALSE),"")</f>
        <v>1732</v>
      </c>
      <c r="AV442" s="52" t="str">
        <f>IF(L442=AU442,"Y", IF(LEN(LEFT(AU442,4))&lt;&gt;4,"","N"))</f>
        <v>N</v>
      </c>
    </row>
    <row r="443" spans="1:48" ht="57.6" x14ac:dyDescent="0.55000000000000004">
      <c r="A443" s="43" t="s">
        <v>8628</v>
      </c>
      <c r="B443" s="10" t="str">
        <f>IFERROR(VLOOKUP(A443,MapGrantsTbl[Short Name], 1, FALSE),IFERROR(VLOOKUP(A443,MapGrantsTbl[Other Map Grant Name],1,FALSE),""))</f>
        <v>JOSEPHS ADVANCEMENT</v>
      </c>
      <c r="C443" s="10" t="s">
        <v>4919</v>
      </c>
      <c r="D443" s="10" t="str">
        <f>IF(ISBLANK(C443),"",IFERROR(RIGHT(C443,LEN(C443)-FIND(",",C443)) &amp; " " &amp; LEFT(C443,1) &amp; LOWER(MID(C443,2, FIND(",",C443)-2)),""))</f>
        <v xml:space="preserve"> Richard Shipley</v>
      </c>
      <c r="E443" s="85" t="s">
        <v>10298</v>
      </c>
      <c r="F443" s="86" t="str">
        <f>RIGHT(E443,4)</f>
        <v>1749</v>
      </c>
      <c r="G443" s="86" t="str">
        <f>IF(ISBLANK(E443),"",F443&amp;"-"&amp;RIGHT("00" &amp; SUBSTITUTE(LEFT(E443,2),"/",""),2))</f>
        <v>1749-05</v>
      </c>
      <c r="H443" s="10" t="s">
        <v>3592</v>
      </c>
      <c r="I443" s="10" t="str">
        <f>IFERROR(RIGHT(H443,LEN(H443)-FIND(",",H443)) &amp; " " &amp; LEFT(H443,1) &amp; LOWER(MID(H443,2, FIND(",",H443)-2)),"")</f>
        <v xml:space="preserve"> Joseph  Hobbs</v>
      </c>
      <c r="J443" s="15" t="str">
        <f>H443</f>
        <v xml:space="preserve">HOBBS, Joseph </v>
      </c>
      <c r="K443" s="10" t="s">
        <v>4821</v>
      </c>
      <c r="L443" s="15" t="str">
        <f>RIGHT(K443,4)</f>
        <v>1750</v>
      </c>
      <c r="M443" s="147" t="str">
        <f>IF(ISBLANK(K443),"",L443&amp;"-"&amp;
IF(LEFT(K443,3)="Feb","02",
IF(LEFT(K443,3)="Mar","03",
IF(LEFT(K443,3)="Apr","04",
IF(LEFT(K443,3)="May","05",
IF(LEFT(K443,3)="Jun","06",
IF(LEFT(K443,3)="Jul","07",
IF(LEFT(K443,3)="Aug","08",
IF(LEFT(K443,3)="Sep","09",
IF(LEFT(K443,3)="Oct","10",
IF(LEFT(K443,3)="Nov","11",
IF(LEFT(K443,3)="Dec","12","01"))))))))))))</f>
        <v>1750-11</v>
      </c>
      <c r="N443" s="34" t="s">
        <v>3961</v>
      </c>
      <c r="O443" s="10" t="s">
        <v>3959</v>
      </c>
      <c r="P443" s="10" t="s">
        <v>3970</v>
      </c>
      <c r="Q443" s="8">
        <v>312</v>
      </c>
      <c r="R443" s="8" t="s">
        <v>6250</v>
      </c>
      <c r="S443" s="34" t="s">
        <v>6252</v>
      </c>
      <c r="T443" s="34" t="s">
        <v>8816</v>
      </c>
      <c r="U443" s="26"/>
      <c r="V443" s="35" t="s">
        <v>8968</v>
      </c>
      <c r="W443" s="35" t="s">
        <v>10299</v>
      </c>
      <c r="X443" s="34"/>
      <c r="Y443" s="25" t="str">
        <f>IFERROR(LEFT(J443, FIND(",",J443)-1),"")</f>
        <v>HOBBS</v>
      </c>
      <c r="Z443" s="25"/>
      <c r="AA443" s="24" t="str">
        <f>IF(ISBLANK(E443),"","Surveyed "&amp;E443)  &amp; IF(ISBLANK(C443),"", " by " &amp;TRIM(D443)) &amp; IF(ISBLANK(E443),"","; ") &amp; IF(ISBLANK(K443),"","Patented in " &amp; K443)  &amp; IF(ISBLANK(H443),"", " by " &amp; TRIM(I443)) &amp; IF(ISBLANK(Q443),"",IF(Q443=0,""," for " &amp; Q443 &amp; " acres")) &amp; IF(ISBLANK(S443),""," repatented as " &amp; S443) &amp; IF(ISBLANK(R443),"", "; " &amp; R443) &amp; IF(ISBLANK(X443),"", ".  " &amp; X443&amp;".")</f>
        <v>Surveyed 5/1/1749 by Richard Shipley; Patented in Nov 1750 by Joseph Hobbs for 312 acres repatented as Addition To Joseph's Advancement; Resurvey of Dorsey's Friendship And Higgins Chance, enlarged in Dec 1753 to 578 acres</v>
      </c>
      <c r="AB443" s="52" t="str">
        <f>IF(IFERROR(FIND("-",A443),0)=0,SUBSTITUTE(A443,"'",""),SUBSTITUTE(LEFT(A443,FIND("-",A443)-2),"'",""))</f>
        <v>JOSEPHS ADVANCEMENT</v>
      </c>
      <c r="AC443" s="55" t="str">
        <f>SUBSTITUTE(A443,"'","")</f>
        <v>JOSEPHS ADVANCEMENT</v>
      </c>
      <c r="AD443" s="52" t="str">
        <f>IFERROR(VLOOKUP(A443,MapGrantsTbl[], 5, FALSE),"")</f>
        <v>1749</v>
      </c>
      <c r="AE443" s="52" t="str">
        <f>IF(L443=AD443,"Y", IF(LEFT(AD443,1)&lt;&gt;"1","","N"))</f>
        <v>N</v>
      </c>
      <c r="AF443" s="52" t="str">
        <f>IFERROR(VLOOKUP(A443,MapGrantsTbl[], 3, FALSE),"")</f>
        <v>Surveyed 5/1/1749 by Richard Shipley; Patented in Nov 1750 by Joseph Hobbs for 312 acres repatented as Addition To Joseph's Advancement; Resurvey of Dorsey's Friendship And Higgins Chance, enlarged in Dec 1753 to 578 acres</v>
      </c>
      <c r="AG443" s="52" t="str">
        <f>IF(AA443=AF443,"Y", IF(LEN(LEFT(AF443,4))&lt;&gt;4,"","N"))</f>
        <v>Y</v>
      </c>
      <c r="AH443" s="52" t="s">
        <v>234</v>
      </c>
      <c r="AI443" s="52"/>
      <c r="AJ443" s="71"/>
      <c r="AK443" s="71"/>
      <c r="AL443" s="71"/>
      <c r="AM443" s="71">
        <f>IFERROR(VLOOKUP(A443,Platted[],2,FALSE),"")</f>
        <v>212</v>
      </c>
      <c r="AN443" s="52"/>
      <c r="AO443" s="52"/>
      <c r="AP443" s="52"/>
      <c r="AQ443" s="52" t="str">
        <f>IFERROR(VLOOKUP(A443,MapGrantsTbl[], 5, FALSE),"")</f>
        <v>1749</v>
      </c>
      <c r="AR443" s="52" t="str">
        <f>IF(L443=AQ443,"Y", IF(LEN(LEFT(AQ443,4))&lt;&gt;4,"","N"))</f>
        <v>N</v>
      </c>
      <c r="AS443" s="52" t="str">
        <f>IFERROR(VLOOKUP(A443,MapGrantsTbl[],3, FALSE),"")</f>
        <v>Surveyed 5/1/1749 by Richard Shipley; Patented in Nov 1750 by Joseph Hobbs for 312 acres repatented as Addition To Joseph's Advancement; Resurvey of Dorsey's Friendship And Higgins Chance, enlarged in Dec 1753 to 578 acres</v>
      </c>
      <c r="AT443" s="52" t="str">
        <f>IF(AA443=AS443,"Y", IF(LEN(LEFT(AS443,4))&lt;&gt;4,"","N"))</f>
        <v>Y</v>
      </c>
      <c r="AU443" s="52" t="str">
        <f>IFERROR(VLOOKUP(A443,MapGrantsTbl[],5, FALSE),"")</f>
        <v>1749</v>
      </c>
      <c r="AV443" s="52" t="str">
        <f>IF(L443=AU443,"Y", IF(LEN(LEFT(AU443,4))&lt;&gt;4,"","N"))</f>
        <v>N</v>
      </c>
    </row>
    <row r="444" spans="1:48" ht="57.6" x14ac:dyDescent="0.55000000000000004">
      <c r="A444" s="43" t="s">
        <v>8629</v>
      </c>
      <c r="B444" s="42" t="str">
        <f>IFERROR(VLOOKUP(A444,MapGrantsTbl[Short Name], 1, FALSE),IFERROR(VLOOKUP(A444,MapGrantsTbl[Other Map Grant Name],1,FALSE),""))</f>
        <v>JOSEPHS AND JACOBS INVENTION</v>
      </c>
      <c r="C444" s="43" t="s">
        <v>4921</v>
      </c>
      <c r="D444" s="43" t="str">
        <f>IF(ISBLANK(C444),"",IFERROR(RIGHT(C444,LEN(C444)-FIND(",",C444)) &amp; " " &amp; LEFT(C444,1) &amp; LOWER(MID(C444,2, FIND(",",C444)-2)),""))</f>
        <v xml:space="preserve"> Basil Burgess</v>
      </c>
      <c r="E444" s="85" t="s">
        <v>9039</v>
      </c>
      <c r="F444" s="85" t="str">
        <f>RIGHT(E444,4)</f>
        <v>1773</v>
      </c>
      <c r="G444" s="85" t="str">
        <f>IF(ISBLANK(E444),"",F444&amp;"-"&amp;RIGHT("00" &amp; SUBSTITUTE(LEFT(E444,2),"/",""),2))</f>
        <v>1773-03</v>
      </c>
      <c r="H444" s="43" t="s">
        <v>7136</v>
      </c>
      <c r="I444" s="43" t="str">
        <f>IFERROR(RIGHT(H444,LEN(H444)-FIND(",",H444)) &amp; " " &amp; LEFT(H444,1) &amp; LOWER(MID(H444,2, FIND(",",H444)-2)),"")</f>
        <v xml:space="preserve"> Jacob Hayward</v>
      </c>
      <c r="J444" s="42" t="str">
        <f>H444</f>
        <v>HAYWARD, Jacob</v>
      </c>
      <c r="K444" s="43" t="s">
        <v>5183</v>
      </c>
      <c r="L444" s="42" t="str">
        <f>RIGHT(K444,4)</f>
        <v>1773</v>
      </c>
      <c r="M444" s="143" t="str">
        <f>IF(ISBLANK(K444),"",L444&amp;"-"&amp;
IF(LEFT(K444,3)="Feb","02",
IF(LEFT(K444,3)="Mar","03",
IF(LEFT(K444,3)="Apr","04",
IF(LEFT(K444,3)="May","05",
IF(LEFT(K444,3)="Jun","06",
IF(LEFT(K444,3)="Jul","07",
IF(LEFT(K444,3)="Aug","08",
IF(LEFT(K444,3)="Sep","09",
IF(LEFT(K444,3)="Oct","10",
IF(LEFT(K444,3)="Nov","11",
IF(LEFT(K444,3)="Dec","12","01"))))))))))))</f>
        <v>1773-03</v>
      </c>
      <c r="N444" s="44" t="s">
        <v>3961</v>
      </c>
      <c r="O444" s="43" t="s">
        <v>3959</v>
      </c>
      <c r="P444" s="43" t="s">
        <v>136</v>
      </c>
      <c r="Q444" s="43">
        <v>171</v>
      </c>
      <c r="R444" s="43" t="s">
        <v>7138</v>
      </c>
      <c r="S444" s="44"/>
      <c r="T444" s="45" t="str">
        <f>V444</f>
        <v>Josephs And Jacobs Invention</v>
      </c>
      <c r="U444" s="44"/>
      <c r="V444" s="35" t="s">
        <v>8969</v>
      </c>
      <c r="W444" s="35" t="s">
        <v>10084</v>
      </c>
      <c r="X444" s="34"/>
      <c r="Y444" s="45" t="str">
        <f>IFERROR(LEFT(J444, FIND(",",J444)-1),"")</f>
        <v>HAYWARD</v>
      </c>
      <c r="Z444" s="45"/>
      <c r="AA444" s="45" t="str">
        <f>IF(ISBLANK(E444),"","Surveyed "&amp;E444)  &amp; IF(ISBLANK(C444),"", " by " &amp;TRIM(D444)) &amp; IF(ISBLANK(E444),"","; ") &amp; IF(ISBLANK(K444),"","Patented in " &amp; K444)  &amp; IF(ISBLANK(H444),"", " by " &amp; TRIM(I444)) &amp; IF(ISBLANK(Q444),"",IF(Q444=0,""," for " &amp; Q444 &amp; " acres")) &amp; IF(ISBLANK(S444),""," repatented as " &amp; S444) &amp; IF(ISBLANK(R444),"", "; " &amp; R444) &amp; IF(ISBLANK(X444),"", ".  " &amp; X444&amp;".")</f>
        <v>Surveyed 3/2/1773 by Basil Burgess; Patented in Mar 1773 by Jacob Hayward for 171 acres; beginning "at the beginning trees of a tract or parcel of land called Caleb's Vineyard"</v>
      </c>
      <c r="AB444" s="45" t="str">
        <f>IF(IFERROR(FIND("-",A444),0)=0,SUBSTITUTE(A444,"'",""),SUBSTITUTE(LEFT(A444,FIND("-",A444)-2),"'",""))</f>
        <v>JOSEPHS AND JACOBS INVENTION</v>
      </c>
      <c r="AC444" s="45" t="str">
        <f>SUBSTITUTE(A444,"'","")</f>
        <v>JOSEPHS AND JACOBS INVENTION</v>
      </c>
      <c r="AD444" s="45" t="str">
        <f>IFERROR(VLOOKUP(A444,MapGrantsTbl[], 5, FALSE),"")</f>
        <v>1773</v>
      </c>
      <c r="AE444" s="45" t="str">
        <f>IF(L444=AD444,"Y", IF(LEFT(AD444,1)&lt;&gt;"1","","N"))</f>
        <v>Y</v>
      </c>
      <c r="AF444" s="45" t="str">
        <f>IFERROR(VLOOKUP(A444,MapGrantsTbl[], 3, FALSE),"")</f>
        <v>Surveyed 3/2/1773 by Basil Burgess; Patented in Mar 1773 by Jacob Hayward for 171 acres; beginning "at the beginning trees of a tract or parcel of land called Caleb's Vineyard"</v>
      </c>
      <c r="AG444" s="45" t="str">
        <f>IF(AA444=AF444,"Y", IF(LEN(LEFT(AF444,4))&lt;&gt;4,"","N"))</f>
        <v>Y</v>
      </c>
      <c r="AH444" s="33" t="s">
        <v>11990</v>
      </c>
      <c r="AI444" s="45"/>
      <c r="AJ444" s="71"/>
      <c r="AK444" s="71"/>
      <c r="AL444" s="71">
        <v>0</v>
      </c>
      <c r="AM444" s="71">
        <f>IFERROR(VLOOKUP(A444,Platted[],2,FALSE),"")</f>
        <v>350</v>
      </c>
      <c r="AN444" s="52"/>
      <c r="AO444" s="52"/>
      <c r="AP444" s="52"/>
      <c r="AQ444" s="52" t="str">
        <f>IFERROR(VLOOKUP(A444,MapGrantsTbl[], 5, FALSE),"")</f>
        <v>1773</v>
      </c>
      <c r="AR444" s="52" t="str">
        <f>IF(L444=AQ444,"Y", IF(LEN(LEFT(AQ444,4))&lt;&gt;4,"","N"))</f>
        <v>Y</v>
      </c>
      <c r="AS444" s="52" t="str">
        <f>IFERROR(VLOOKUP(A444,MapGrantsTbl[],3, FALSE),"")</f>
        <v>Surveyed 3/2/1773 by Basil Burgess; Patented in Mar 1773 by Jacob Hayward for 171 acres; beginning "at the beginning trees of a tract or parcel of land called Caleb's Vineyard"</v>
      </c>
      <c r="AT444" s="52" t="str">
        <f>IF(AA444=AS444,"Y", IF(LEN(LEFT(AS444,4))&lt;&gt;4,"","N"))</f>
        <v>Y</v>
      </c>
      <c r="AU444" s="52" t="str">
        <f>IFERROR(VLOOKUP(A444,MapGrantsTbl[],5, FALSE),"")</f>
        <v>1773</v>
      </c>
      <c r="AV444" s="52" t="str">
        <f>IF(L444=AU444,"Y", IF(LEN(LEFT(AU444,4))&lt;&gt;4,"","N"))</f>
        <v>Y</v>
      </c>
    </row>
    <row r="445" spans="1:48" ht="129.6" x14ac:dyDescent="0.55000000000000004">
      <c r="A445" s="43" t="s">
        <v>8630</v>
      </c>
      <c r="B445" s="42" t="str">
        <f>IFERROR(VLOOKUP(A445,MapGrantsTbl[Short Name], 1, FALSE),IFERROR(VLOOKUP(A445,MapGrantsTbl[Other Map Grant Name],1,FALSE),""))</f>
        <v>JOSEPHS GIFT</v>
      </c>
      <c r="C445" s="43" t="s">
        <v>4917</v>
      </c>
      <c r="D445" s="43" t="str">
        <f>IF(ISBLANK(C445),"",IFERROR(RIGHT(C445,LEN(C445)-FIND(",",C445)) &amp; " " &amp; LEFT(C445,1) &amp; LOWER(MID(C445,2, FIND(",",C445)-2)),""))</f>
        <v xml:space="preserve"> Vachel Stevens</v>
      </c>
      <c r="E445" s="85" t="s">
        <v>10016</v>
      </c>
      <c r="F445" s="85" t="str">
        <f>RIGHT(E445,4)</f>
        <v>1792</v>
      </c>
      <c r="G445" s="85" t="str">
        <f>IF(ISBLANK(E445),"",F445&amp;"-"&amp;RIGHT("00" &amp; SUBSTITUTE(LEFT(E445,2),"/",""),2))</f>
        <v>1792-07</v>
      </c>
      <c r="H445" s="43" t="s">
        <v>6456</v>
      </c>
      <c r="I445" s="43" t="str">
        <f>IFERROR(RIGHT(H445,LEN(H445)-FIND(",",H445)) &amp; " " &amp; LEFT(H445,1) &amp; LOWER(MID(H445,2, FIND(",",H445)-2)),"")</f>
        <v xml:space="preserve"> Harry Howard</v>
      </c>
      <c r="J445" s="42" t="str">
        <f>H445</f>
        <v>HOWARD, Harry</v>
      </c>
      <c r="K445" s="43" t="s">
        <v>6457</v>
      </c>
      <c r="L445" s="42" t="str">
        <f>RIGHT(K445,4)</f>
        <v>1793</v>
      </c>
      <c r="M445" s="143" t="str">
        <f>IF(ISBLANK(K445),"",L445&amp;"-"&amp;
IF(LEFT(K445,3)="Feb","02",
IF(LEFT(K445,3)="Mar","03",
IF(LEFT(K445,3)="Apr","04",
IF(LEFT(K445,3)="May","05",
IF(LEFT(K445,3)="Jun","06",
IF(LEFT(K445,3)="Jul","07",
IF(LEFT(K445,3)="Aug","08",
IF(LEFT(K445,3)="Sep","09",
IF(LEFT(K445,3)="Oct","10",
IF(LEFT(K445,3)="Nov","11",
IF(LEFT(K445,3)="Dec","12","01"))))))))))))</f>
        <v>1793-04</v>
      </c>
      <c r="N445" s="44" t="s">
        <v>3961</v>
      </c>
      <c r="O445" s="43" t="s">
        <v>3959</v>
      </c>
      <c r="P445" s="43" t="s">
        <v>3970</v>
      </c>
      <c r="Q445" s="43">
        <v>1226.5</v>
      </c>
      <c r="R445" s="43" t="s">
        <v>6463</v>
      </c>
      <c r="S445" s="44"/>
      <c r="T445" s="34" t="s">
        <v>11482</v>
      </c>
      <c r="U445" s="44"/>
      <c r="V445" s="35" t="s">
        <v>7897</v>
      </c>
      <c r="W445" s="35" t="s">
        <v>10015</v>
      </c>
      <c r="X445" s="34"/>
      <c r="Y445" s="45" t="str">
        <f>IFERROR(LEFT(J445, FIND(",",J445)-1),"")</f>
        <v>HOWARD</v>
      </c>
      <c r="Z445" s="45"/>
      <c r="AA445" s="45" t="str">
        <f>IF(ISBLANK(E445),"","Surveyed "&amp;E445)  &amp; IF(ISBLANK(C445),"", " by " &amp;TRIM(D445)) &amp; IF(ISBLANK(E445),"","; ") &amp; IF(ISBLANK(K445),"","Patented in " &amp; K445)  &amp; IF(ISBLANK(H445),"", " by " &amp; TRIM(I445)) &amp; IF(ISBLANK(Q445),"",IF(Q445=0,""," for " &amp; Q445 &amp; " acres")) &amp; IF(ISBLANK(S445),""," repatented as " &amp; S445) &amp; IF(ISBLANK(R445),"", "; " &amp; R445) &amp; IF(ISBLANK(X445),"", ".  " &amp; X445&amp;".")</f>
        <v>Surveyed 7/18/1792 by Vachel Stevens; Patented in Apr 1793 by Harry Howard for 1226.5 acres; Resurvey of part of Stevens Forest, Kilkenny, Rock Hall, Deavers Lot, part of Brown's Hopyard, part of Howard's Passage, Repentance, part of Atholl Enlarged, part of Richmond's Lot, part of Higgins (Hickens) Chance And Dorsey's Friendship, and Deaver's Choice</v>
      </c>
      <c r="AB445" s="45" t="str">
        <f>IF(IFERROR(FIND("-",A445),0)=0,SUBSTITUTE(A445,"'",""),SUBSTITUTE(LEFT(A445,FIND("-",A445)-2),"'",""))</f>
        <v>JOSEPHS GIFT</v>
      </c>
      <c r="AC445" s="55" t="str">
        <f>SUBSTITUTE(A445,"'","")</f>
        <v>JOSEPHS GIFT</v>
      </c>
      <c r="AD445" s="52" t="str">
        <f>IFERROR(VLOOKUP(A445,MapGrantsTbl[], 5, FALSE),"")</f>
        <v>1792</v>
      </c>
      <c r="AE445" s="52" t="str">
        <f>IF(L445=AD445,"Y", IF(LEFT(AD445,1)&lt;&gt;"1","","N"))</f>
        <v>N</v>
      </c>
      <c r="AF445" s="52" t="str">
        <f>IFERROR(VLOOKUP(A445,MapGrantsTbl[], 3, FALSE),"")</f>
        <v>Surveyed 7/18/1792 by Vachel Stevens; Patented in Apr 1793 by Harry Howard for 1226.5 acres; Resurvey of part of Stevens Forest, Kilkenny, Rock Hall, Deavers Lot, part of Brown's Hopyard, part of Howard's Passage, Repentance, part of Atholl Enlarged, part of Richmond's Lot, part of Higgins (Hickens) Chance And Dorsey's Friendship, and Deaver's Choice</v>
      </c>
      <c r="AG445" s="52" t="str">
        <f>IF(AA445=AF445,"Y", IF(LEN(LEFT(AF445,4))&lt;&gt;4,"","N"))</f>
        <v>Y</v>
      </c>
      <c r="AH445" s="52" t="s">
        <v>11994</v>
      </c>
      <c r="AI445" s="52" t="s">
        <v>9154</v>
      </c>
      <c r="AJ445" s="52" t="s">
        <v>10044</v>
      </c>
      <c r="AK445" s="52"/>
      <c r="AL445" s="71">
        <v>0</v>
      </c>
      <c r="AM445" s="71">
        <f>IFERROR(VLOOKUP(A445,Platted[],2,FALSE),"")</f>
        <v>42</v>
      </c>
      <c r="AN445" s="52"/>
      <c r="AO445" s="52"/>
      <c r="AP445" s="52"/>
      <c r="AQ445" s="52" t="str">
        <f>IFERROR(VLOOKUP(A445,MapGrantsTbl[], 5, FALSE),"")</f>
        <v>1792</v>
      </c>
      <c r="AR445" s="52" t="str">
        <f>IF(L445=AQ445,"Y", IF(LEN(LEFT(AQ445,4))&lt;&gt;4,"","N"))</f>
        <v>N</v>
      </c>
      <c r="AS445" s="52" t="str">
        <f>IFERROR(VLOOKUP(A445,MapGrantsTbl[],3, FALSE),"")</f>
        <v>Surveyed 7/18/1792 by Vachel Stevens; Patented in Apr 1793 by Harry Howard for 1226.5 acres; Resurvey of part of Stevens Forest, Kilkenny, Rock Hall, Deavers Lot, part of Brown's Hopyard, part of Howard's Passage, Repentance, part of Atholl Enlarged, part of Richmond's Lot, part of Higgins (Hickens) Chance And Dorsey's Friendship, and Deaver's Choice</v>
      </c>
      <c r="AT445" s="52" t="str">
        <f>IF(AA445=AS445,"Y", IF(LEN(LEFT(AS445,4))&lt;&gt;4,"","N"))</f>
        <v>Y</v>
      </c>
      <c r="AU445" s="52" t="str">
        <f>IFERROR(VLOOKUP(A445,MapGrantsTbl[],5, FALSE),"")</f>
        <v>1792</v>
      </c>
      <c r="AV445" s="52" t="str">
        <f>IF(L445=AU445,"Y", IF(LEN(LEFT(AU445,4))&lt;&gt;4,"","N"))</f>
        <v>N</v>
      </c>
    </row>
    <row r="446" spans="1:48" ht="72" x14ac:dyDescent="0.55000000000000004">
      <c r="A446" s="43" t="s">
        <v>8631</v>
      </c>
      <c r="B446" s="8" t="str">
        <f>IFERROR(VLOOKUP(A446,MapGrantsTbl[Short Name], 1, FALSE),IFERROR(VLOOKUP(A446,MapGrantsTbl[Other Map Grant Name],1,FALSE),""))</f>
        <v>JOSEPHS HAZARD</v>
      </c>
      <c r="C446" s="8" t="s">
        <v>5622</v>
      </c>
      <c r="D446" s="8" t="str">
        <f>IF(ISBLANK(C446),"",IFERROR(RIGHT(C446,LEN(C446)-FIND(",",C446)) &amp; " " &amp; LEFT(C446,1) &amp; LOWER(MID(C446,2, FIND(",",C446)-2)),""))</f>
        <v xml:space="preserve"> John Dorsey</v>
      </c>
      <c r="E446" s="85" t="s">
        <v>10681</v>
      </c>
      <c r="F446" s="85" t="str">
        <f>RIGHT(E446,4)</f>
        <v>1723</v>
      </c>
      <c r="G446" s="85" t="str">
        <f>IF(ISBLANK(E446),"",F446&amp;"-"&amp;RIGHT("00" &amp; SUBSTITUTE(LEFT(E446,2),"/",""),2))</f>
        <v>1723-11</v>
      </c>
      <c r="H446" s="8" t="s">
        <v>4102</v>
      </c>
      <c r="I446" s="8" t="str">
        <f>IFERROR(RIGHT(H446,LEN(H446)-FIND(",",H446)) &amp; " " &amp; LEFT(H446,1) &amp; LOWER(MID(H446,2, FIND(",",H446)-2)),"")</f>
        <v xml:space="preserve"> Joseph Howard</v>
      </c>
      <c r="J446" s="8" t="str">
        <f>H446</f>
        <v>HOWARD, Joseph</v>
      </c>
      <c r="K446" s="8" t="s">
        <v>3784</v>
      </c>
      <c r="L446" s="8" t="str">
        <f>RIGHT(K446,4)</f>
        <v>1723</v>
      </c>
      <c r="M446" s="146" t="str">
        <f>IF(ISBLANK(K446),"",L446&amp;"-"&amp;
IF(LEFT(K446,3)="Feb","02",
IF(LEFT(K446,3)="Mar","03",
IF(LEFT(K446,3)="Apr","04",
IF(LEFT(K446,3)="May","05",
IF(LEFT(K446,3)="Jun","06",
IF(LEFT(K446,3)="Jul","07",
IF(LEFT(K446,3)="Aug","08",
IF(LEFT(K446,3)="Sep","09",
IF(LEFT(K446,3)="Oct","10",
IF(LEFT(K446,3)="Nov","11",
IF(LEFT(K446,3)="Dec","12","01"))))))))))))</f>
        <v>1723-08</v>
      </c>
      <c r="N446" s="34" t="s">
        <v>5668</v>
      </c>
      <c r="O446" s="8" t="s">
        <v>3959</v>
      </c>
      <c r="P446" s="8" t="s">
        <v>136</v>
      </c>
      <c r="Q446" s="8">
        <v>100</v>
      </c>
      <c r="R446" s="8" t="s">
        <v>5869</v>
      </c>
      <c r="S446" s="34" t="s">
        <v>5412</v>
      </c>
      <c r="T446" s="34" t="str">
        <f>V446</f>
        <v>Josephs Hazard</v>
      </c>
      <c r="U446" s="34"/>
      <c r="V446" s="35" t="s">
        <v>5868</v>
      </c>
      <c r="W446" s="35" t="s">
        <v>10682</v>
      </c>
      <c r="X446" s="34"/>
      <c r="Y446" s="18" t="str">
        <f>IFERROR(LEFT(J446, FIND(",",J446)-1),"")</f>
        <v>HOWARD</v>
      </c>
      <c r="Z446" s="24" t="s">
        <v>3959</v>
      </c>
      <c r="AA446" s="24" t="str">
        <f>IF(ISBLANK(E446),"","Surveyed "&amp;E446)  &amp; IF(ISBLANK(C446),"", " by " &amp;TRIM(D446)) &amp; IF(ISBLANK(E446),"","; ") &amp; IF(ISBLANK(K446),"","Patented in " &amp; K446)  &amp; IF(ISBLANK(H446),"", " by " &amp; TRIM(I446)) &amp; IF(ISBLANK(Q446),"",IF(Q446=0,""," for " &amp; Q446 &amp; " acres")) &amp; IF(ISBLANK(S446),""," repatented as " &amp; S446) &amp; IF(ISBLANK(R446),"", "; " &amp; R446) &amp; IF(ISBLANK(X446),"", ".  " &amp; X446&amp;".")</f>
        <v>Surveyed 11/30/1723 by John Dorsey; Patented in Aug 1723 by Joseph Howard for 100 acres repatented as Killkenny Joined; "lying in Baltimore County and on the east and west side of the Patuxent River" starting at "the beginning tree of a parcel of land called Kill-kaney"</v>
      </c>
      <c r="AB446" s="52" t="str">
        <f>IF(IFERROR(FIND("-",A446),0)=0,SUBSTITUTE(A446,"'",""),SUBSTITUTE(LEFT(A446,FIND("-",A446)-2),"'",""))</f>
        <v>JOSEPHS HAZARD</v>
      </c>
      <c r="AC446" s="55" t="str">
        <f>SUBSTITUTE(A446,"'","")</f>
        <v>JOSEPHS HAZARD</v>
      </c>
      <c r="AD446" s="52" t="str">
        <f>IFERROR(VLOOKUP(A446,MapGrantsTbl[], 5, FALSE),"")</f>
        <v>1723</v>
      </c>
      <c r="AE446" s="52" t="str">
        <f>IF(L446=AD446,"Y", IF(LEFT(AD446,1)&lt;&gt;"1","","N"))</f>
        <v>Y</v>
      </c>
      <c r="AF446" s="52" t="str">
        <f>IFERROR(VLOOKUP(A446,MapGrantsTbl[], 3, FALSE),"")</f>
        <v>Surveyed 11/30/1723 by John Dorsey; Patented in Aug 1723 by Joseph Howard for 100 acres repatented as Killkenny Joined; "lying in Baltimore County and on the east and west side of the Patuxent River" starting at "the beginning tree of a parcel of land called Kill-kaney"</v>
      </c>
      <c r="AG446" s="52" t="str">
        <f>IF(AA446=AF446,"Y", IF(LEN(LEFT(AF446,4))&lt;&gt;4,"","N"))</f>
        <v>Y</v>
      </c>
      <c r="AH446" s="52" t="s">
        <v>11992</v>
      </c>
      <c r="AI446" s="52"/>
      <c r="AJ446" s="71"/>
      <c r="AK446" s="71"/>
      <c r="AL446" s="71"/>
      <c r="AM446" s="71">
        <f>IFERROR(VLOOKUP(A446,Platted[],2,FALSE),"")</f>
        <v>430</v>
      </c>
      <c r="AN446" s="52"/>
      <c r="AO446" s="52"/>
      <c r="AP446" s="52"/>
      <c r="AQ446" s="52" t="str">
        <f>IFERROR(VLOOKUP(A446,MapGrantsTbl[], 5, FALSE),"")</f>
        <v>1723</v>
      </c>
      <c r="AR446" s="52" t="str">
        <f>IF(L446=AQ446,"Y", IF(LEN(LEFT(AQ446,4))&lt;&gt;4,"","N"))</f>
        <v>Y</v>
      </c>
      <c r="AS446" s="52" t="str">
        <f>IFERROR(VLOOKUP(A446,MapGrantsTbl[],3, FALSE),"")</f>
        <v>Surveyed 11/30/1723 by John Dorsey; Patented in Aug 1723 by Joseph Howard for 100 acres repatented as Killkenny Joined; "lying in Baltimore County and on the east and west side of the Patuxent River" starting at "the beginning tree of a parcel of land called Kill-kaney"</v>
      </c>
      <c r="AT446" s="52" t="str">
        <f>IF(AA446=AS446,"Y", IF(LEN(LEFT(AS446,4))&lt;&gt;4,"","N"))</f>
        <v>Y</v>
      </c>
      <c r="AU446" s="52" t="str">
        <f>IFERROR(VLOOKUP(A446,MapGrantsTbl[],5, FALSE),"")</f>
        <v>1723</v>
      </c>
      <c r="AV446" s="52" t="str">
        <f>IF(L446=AU446,"Y", IF(LEN(LEFT(AU446,4))&lt;&gt;4,"","N"))</f>
        <v>Y</v>
      </c>
    </row>
    <row r="447" spans="1:48" ht="115.2" x14ac:dyDescent="0.55000000000000004">
      <c r="A447" s="43" t="s">
        <v>8632</v>
      </c>
      <c r="B447" s="8" t="str">
        <f>IFERROR(VLOOKUP(A447,MapGrantsTbl[Short Name], 1, FALSE),IFERROR(VLOOKUP(A447,MapGrantsTbl[Other Map Grant Name],1,FALSE),""))</f>
        <v>JOSHUAS ADDITION</v>
      </c>
      <c r="C447" s="8" t="s">
        <v>5622</v>
      </c>
      <c r="D447" s="8" t="str">
        <f>IF(ISBLANK(C447),"",IFERROR(RIGHT(C447,LEN(C447)-FIND(",",C447)) &amp; " " &amp; LEFT(C447,1) &amp; LOWER(MID(C447,2, FIND(",",C447)-2)),""))</f>
        <v xml:space="preserve"> John Dorsey</v>
      </c>
      <c r="E447" s="85" t="s">
        <v>9731</v>
      </c>
      <c r="F447" s="85" t="str">
        <f>RIGHT(E447,4)</f>
        <v>1719</v>
      </c>
      <c r="G447" s="85" t="str">
        <f>IF(ISBLANK(E447),"",F447&amp;"-"&amp;RIGHT("00" &amp; SUBSTITUTE(LEFT(E447,2),"/",""),2))</f>
        <v>1719-02</v>
      </c>
      <c r="H447" s="8" t="s">
        <v>3638</v>
      </c>
      <c r="I447" s="8" t="str">
        <f>IFERROR(RIGHT(H447,LEN(H447)-FIND(",",H447)) &amp; " " &amp; LEFT(H447,1) &amp; LOWER(MID(H447,2, FIND(",",H447)-2)),"")</f>
        <v xml:space="preserve"> Joshua  Sewell</v>
      </c>
      <c r="J447" s="8" t="str">
        <f>H447</f>
        <v xml:space="preserve">SEWELL, Joshua </v>
      </c>
      <c r="K447" s="8" t="s">
        <v>3785</v>
      </c>
      <c r="L447" s="8" t="str">
        <f>RIGHT(K447,4)</f>
        <v>1723</v>
      </c>
      <c r="M447" s="146" t="str">
        <f>IF(ISBLANK(K447),"",L447&amp;"-"&amp;
IF(LEFT(K447,3)="Feb","02",
IF(LEFT(K447,3)="Mar","03",
IF(LEFT(K447,3)="Apr","04",
IF(LEFT(K447,3)="May","05",
IF(LEFT(K447,3)="Jun","06",
IF(LEFT(K447,3)="Jul","07",
IF(LEFT(K447,3)="Aug","08",
IF(LEFT(K447,3)="Sep","09",
IF(LEFT(K447,3)="Oct","10",
IF(LEFT(K447,3)="Nov","11",
IF(LEFT(K447,3)="Dec","12","01"))))))))))))</f>
        <v>1723-05</v>
      </c>
      <c r="N447" s="34" t="s">
        <v>5668</v>
      </c>
      <c r="O447" s="8" t="s">
        <v>3959</v>
      </c>
      <c r="P447" s="8" t="s">
        <v>136</v>
      </c>
      <c r="Q447" s="8">
        <v>250</v>
      </c>
      <c r="R447" s="8" t="s">
        <v>6317</v>
      </c>
      <c r="S447" s="34" t="s">
        <v>1566</v>
      </c>
      <c r="T447" s="8" t="str">
        <f>V447</f>
        <v>Joshuas Addition</v>
      </c>
      <c r="U447" s="34" t="s">
        <v>9729</v>
      </c>
      <c r="V447" s="16" t="s">
        <v>8970</v>
      </c>
      <c r="W447" s="35" t="s">
        <v>9734</v>
      </c>
      <c r="X447" s="34" t="s">
        <v>9490</v>
      </c>
      <c r="Y447" s="18" t="str">
        <f>IFERROR(LEFT(J447, FIND(",",J447)-1),"")</f>
        <v>SEWELL</v>
      </c>
      <c r="Z447" s="24" t="s">
        <v>4529</v>
      </c>
      <c r="AA447" s="24" t="str">
        <f>IF(ISBLANK(E447),"","Surveyed "&amp;E447)  &amp; IF(ISBLANK(C447),"", " by " &amp;TRIM(D447)) &amp; IF(ISBLANK(E447),"","; ") &amp; IF(ISBLANK(K447),"","Patented in " &amp; K447)  &amp; IF(ISBLANK(H447),"", " by " &amp; TRIM(I447)) &amp; IF(ISBLANK(Q447),"",IF(Q447=0,""," for " &amp; Q447 &amp; " acres")) &amp; IF(ISBLANK(S447),""," repatented as " &amp; S447) &amp; IF(ISBLANK(R447),"", "; " &amp; R447) &amp; IF(ISBLANK(X447),"", ".  " &amp; X447&amp;".")</f>
        <v>Surveyed 2/2/1719 by John Dorsey; Patented in May 1723 by Joshua Sewell for 250 acres repatented as Mount Misery; in Baltimore County "on the south side the main falls of Patapsco River" on the "east side of a run called the Island Run", adjoining the land of Major Colegate(?), only 152 acres when repatented as the rest were part of Yate's Contrivance.  Joshua Sewell conveyed to Thomas Cockey in 1725.</v>
      </c>
      <c r="AB447" s="52" t="str">
        <f>IF(IFERROR(FIND("-",A447),0)=0,SUBSTITUTE(A447,"'",""),SUBSTITUTE(LEFT(A447,FIND("-",A447)-2),"'",""))</f>
        <v>JOSHUAS ADDITION</v>
      </c>
      <c r="AC447" s="55" t="str">
        <f>SUBSTITUTE(A447,"'","")</f>
        <v>JOSHUAS ADDITION</v>
      </c>
      <c r="AD447" s="52" t="str">
        <f>IFERROR(VLOOKUP(A447,MapGrantsTbl[], 5, FALSE),"")</f>
        <v>1719</v>
      </c>
      <c r="AE447" s="52" t="str">
        <f>IF(L447=AD447,"Y", IF(LEFT(AD447,1)&lt;&gt;"1","","N"))</f>
        <v>N</v>
      </c>
      <c r="AF447" s="52" t="str">
        <f>IFERROR(VLOOKUP(A447,MapGrantsTbl[], 3, FALSE),"")</f>
        <v>Surveyed 2/2/1719 by John Dorsey; Patented in May 1723 by Joshua Sewell for 250 acres repatented as Mount Misery; in Baltimore County "on the south side the main falls of Patapsco River" on the "east side of a run called the Island Run", adjoining the land of Major Colegate(?), only 152 acres when repatented as the rest were part of Yate's Contrivance.  Joshua Sewell conveyed to Thomas Cockey in 1725.</v>
      </c>
      <c r="AG447" s="52" t="str">
        <f>IF(AA447=AF447,"Y", IF(LEN(LEFT(AF447,4))&lt;&gt;4,"","N"))</f>
        <v>Y</v>
      </c>
      <c r="AH447" s="52" t="s">
        <v>11990</v>
      </c>
      <c r="AI447" s="52"/>
      <c r="AJ447" s="71"/>
      <c r="AK447" s="71"/>
      <c r="AL447" s="71">
        <v>0</v>
      </c>
      <c r="AM447" s="71" t="str">
        <f>IFERROR(VLOOKUP(A447,Platted[],2,FALSE),"")</f>
        <v/>
      </c>
      <c r="AN447" s="52"/>
      <c r="AO447" s="52"/>
      <c r="AP447" s="52"/>
      <c r="AQ447" s="52" t="str">
        <f>IFERROR(VLOOKUP(A447,MapGrantsTbl[], 5, FALSE),"")</f>
        <v>1719</v>
      </c>
      <c r="AR447" s="52" t="str">
        <f>IF(L447=AQ447,"Y", IF(LEN(LEFT(AQ447,4))&lt;&gt;4,"","N"))</f>
        <v>N</v>
      </c>
      <c r="AS447" s="52" t="str">
        <f>IFERROR(VLOOKUP(A447,MapGrantsTbl[],3, FALSE),"")</f>
        <v>Surveyed 2/2/1719 by John Dorsey; Patented in May 1723 by Joshua Sewell for 250 acres repatented as Mount Misery; in Baltimore County "on the south side the main falls of Patapsco River" on the "east side of a run called the Island Run", adjoining the land of Major Colegate(?), only 152 acres when repatented as the rest were part of Yate's Contrivance.  Joshua Sewell conveyed to Thomas Cockey in 1725.</v>
      </c>
      <c r="AT447" s="52" t="str">
        <f>IF(AA447=AS447,"Y", IF(LEN(LEFT(AS447,4))&lt;&gt;4,"","N"))</f>
        <v>Y</v>
      </c>
      <c r="AU447" s="52" t="str">
        <f>IFERROR(VLOOKUP(A447,MapGrantsTbl[],5, FALSE),"")</f>
        <v>1719</v>
      </c>
      <c r="AV447" s="52" t="str">
        <f>IF(L447=AU447,"Y", IF(LEN(LEFT(AU447,4))&lt;&gt;4,"","N"))</f>
        <v>N</v>
      </c>
    </row>
    <row r="448" spans="1:48" ht="100.8" x14ac:dyDescent="0.55000000000000004">
      <c r="A448" s="43" t="s">
        <v>8633</v>
      </c>
      <c r="B448" s="42" t="str">
        <f>IFERROR(VLOOKUP(A448,MapGrantsTbl[Short Name], 1, FALSE),IFERROR(VLOOKUP(A448,MapGrantsTbl[Other Map Grant Name],1,FALSE),""))</f>
        <v>JOSHUAS DESIRE</v>
      </c>
      <c r="C448" s="43" t="s">
        <v>5622</v>
      </c>
      <c r="D448" s="43" t="str">
        <f>IF(ISBLANK(C448),"",IFERROR(RIGHT(C448,LEN(C448)-FIND(",",C448)) &amp; " " &amp; LEFT(C448,1) &amp; LOWER(MID(C448,2, FIND(",",C448)-2)),""))</f>
        <v xml:space="preserve"> John Dorsey</v>
      </c>
      <c r="E448" s="85" t="s">
        <v>12202</v>
      </c>
      <c r="F448" s="80" t="str">
        <f>RIGHT(E448,4)</f>
        <v>1724</v>
      </c>
      <c r="G448" s="80" t="str">
        <f>IF(ISBLANK(E448),"",F448&amp;"-"&amp;RIGHT("00" &amp; SUBSTITUTE(LEFT(E448,2),"/",""),2))</f>
        <v>1724-06</v>
      </c>
      <c r="H448" s="43" t="s">
        <v>3638</v>
      </c>
      <c r="I448" s="43" t="str">
        <f>IFERROR(RIGHT(H448,LEN(H448)-FIND(",",H448)) &amp; " " &amp; LEFT(H448,1) &amp; LOWER(MID(H448,2, FIND(",",H448)-2)),"")</f>
        <v xml:space="preserve"> Joshua  Sewell</v>
      </c>
      <c r="J448" s="42" t="str">
        <f>H448</f>
        <v xml:space="preserve">SEWELL, Joshua </v>
      </c>
      <c r="K448" s="43" t="s">
        <v>6523</v>
      </c>
      <c r="L448" s="42" t="str">
        <f>RIGHT(K448,4)</f>
        <v>1724</v>
      </c>
      <c r="M448" s="143" t="str">
        <f>IF(ISBLANK(K448),"",L448&amp;"-"&amp;
IF(LEFT(K448,3)="Feb","02",
IF(LEFT(K448,3)="Mar","03",
IF(LEFT(K448,3)="Apr","04",
IF(LEFT(K448,3)="May","05",
IF(LEFT(K448,3)="Jun","06",
IF(LEFT(K448,3)="Jul","07",
IF(LEFT(K448,3)="Aug","08",
IF(LEFT(K448,3)="Sep","09",
IF(LEFT(K448,3)="Oct","10",
IF(LEFT(K448,3)="Nov","11",
IF(LEFT(K448,3)="Dec","12","01"))))))))))))</f>
        <v>1724-06</v>
      </c>
      <c r="N448" s="44" t="s">
        <v>5668</v>
      </c>
      <c r="O448" s="43" t="s">
        <v>3959</v>
      </c>
      <c r="P448" s="43" t="s">
        <v>136</v>
      </c>
      <c r="Q448" s="43">
        <v>136</v>
      </c>
      <c r="R448" s="43" t="s">
        <v>7212</v>
      </c>
      <c r="S448" s="44" t="s">
        <v>5426</v>
      </c>
      <c r="T448" s="45" t="str">
        <f>V448</f>
        <v>Joshuas Desire</v>
      </c>
      <c r="U448" s="44"/>
      <c r="V448" s="16" t="s">
        <v>8971</v>
      </c>
      <c r="W448" s="35" t="s">
        <v>12201</v>
      </c>
      <c r="X448" s="34" t="s">
        <v>9492</v>
      </c>
      <c r="Y448" s="45" t="str">
        <f>IFERROR(LEFT(J448, FIND(",",J448)-1),"")</f>
        <v>SEWELL</v>
      </c>
      <c r="Z448" s="45"/>
      <c r="AA448" s="45" t="str">
        <f>IF(ISBLANK(E448),"","Surveyed "&amp;E448)  &amp; IF(ISBLANK(C448),"", " by " &amp;TRIM(D448)) &amp; IF(ISBLANK(E448),"","; ") &amp; IF(ISBLANK(K448),"","Patented in " &amp; K448)  &amp; IF(ISBLANK(H448),"", " by " &amp; TRIM(I448)) &amp; IF(ISBLANK(Q448),"",IF(Q448=0,""," for " &amp; Q448 &amp; " acres")) &amp; IF(ISBLANK(S448),""," repatented as " &amp; S448) &amp; IF(ISBLANK(R448),"", "; " &amp; R448) &amp; IF(ISBLANK(X448),"", ".  " &amp; X448&amp;".")</f>
        <v>Surveyed 6/15/1724 by John Dorsey; Patented in Jun 1724 by Joshua Sewell for 136 acres repatented as Upton Park; in Baltimore County "on the south side the main falls of Patapsco River" starting near a bounded hickory of Rebecca's Lott, called Joshua's Delight by Upton Park resurvey.  Joshua Sewell conveyed Joshuas Delight to Thomas Wainwright in 1724.</v>
      </c>
      <c r="AB448" s="45" t="str">
        <f>IF(IFERROR(FIND("-",A448),0)=0,SUBSTITUTE(A448,"'",""),SUBSTITUTE(LEFT(A448,FIND("-",A448)-2),"'",""))</f>
        <v>JOSHUAS DESIRE</v>
      </c>
      <c r="AC448" s="45" t="str">
        <f>SUBSTITUTE(A448,"'","")</f>
        <v>JOSHUAS DESIRE</v>
      </c>
      <c r="AD448" s="45" t="str">
        <f>IFERROR(VLOOKUP(A448,MapGrantsTbl[], 5, FALSE),"")</f>
        <v>1724</v>
      </c>
      <c r="AE448" s="45" t="str">
        <f>IF(L448=AD448,"Y", IF(LEFT(AD448,1)&lt;&gt;"1","","N"))</f>
        <v>Y</v>
      </c>
      <c r="AF448" s="45" t="str">
        <f>IFERROR(VLOOKUP(A448,MapGrantsTbl[], 3, FALSE),"")</f>
        <v>Surveyed 6/15/1724 by John Dorsey; Patented in Jun 1724 by Joshua Sewell for 136 acres repatented as Upton Park; in Baltimore County "on the south side the main falls of Patapsco River" starting near a bounded hickory of Rebecca's Lott, called Joshua's Delight by Upton Park resurvey.  Joshua Sewell conveyed Joshuas Delight to Thomas Wainwright in 1724.</v>
      </c>
      <c r="AG448" s="45" t="str">
        <f>IF(AA448=AF448,"Y", IF(LEN(LEFT(AF448,4))&lt;&gt;4,"","N"))</f>
        <v>Y</v>
      </c>
      <c r="AH448" s="33" t="s">
        <v>11989</v>
      </c>
      <c r="AI448" s="45"/>
      <c r="AJ448" s="71"/>
      <c r="AK448" s="71"/>
      <c r="AL448" s="71"/>
      <c r="AM448" s="71">
        <f>IFERROR(VLOOKUP(A448,Platted[],2,FALSE),"")</f>
        <v>379</v>
      </c>
      <c r="AN448" s="52"/>
      <c r="AO448" s="52"/>
      <c r="AP448" s="52"/>
      <c r="AQ448" s="52" t="str">
        <f>IFERROR(VLOOKUP(A448,MapGrantsTbl[], 5, FALSE),"")</f>
        <v>1724</v>
      </c>
      <c r="AR448" s="52" t="str">
        <f>IF(L448=AQ448,"Y", IF(LEN(LEFT(AQ448,4))&lt;&gt;4,"","N"))</f>
        <v>Y</v>
      </c>
      <c r="AS448" s="52" t="str">
        <f>IFERROR(VLOOKUP(A448,MapGrantsTbl[],3, FALSE),"")</f>
        <v>Surveyed 6/15/1724 by John Dorsey; Patented in Jun 1724 by Joshua Sewell for 136 acres repatented as Upton Park; in Baltimore County "on the south side the main falls of Patapsco River" starting near a bounded hickory of Rebecca's Lott, called Joshua's Delight by Upton Park resurvey.  Joshua Sewell conveyed Joshuas Delight to Thomas Wainwright in 1724.</v>
      </c>
      <c r="AT448" s="52" t="str">
        <f>IF(AA448=AS448,"Y", IF(LEN(LEFT(AS448,4))&lt;&gt;4,"","N"))</f>
        <v>Y</v>
      </c>
      <c r="AU448" s="52" t="str">
        <f>IFERROR(VLOOKUP(A448,MapGrantsTbl[],5, FALSE),"")</f>
        <v>1724</v>
      </c>
      <c r="AV448" s="52" t="str">
        <f>IF(L448=AU448,"Y", IF(LEN(LEFT(AU448,4))&lt;&gt;4,"","N"))</f>
        <v>Y</v>
      </c>
    </row>
    <row r="449" spans="1:48" ht="86.4" x14ac:dyDescent="0.55000000000000004">
      <c r="A449" s="43" t="s">
        <v>8634</v>
      </c>
      <c r="B449" s="42" t="str">
        <f>IFERROR(VLOOKUP(A449,MapGrantsTbl[Short Name], 1, FALSE),IFERROR(VLOOKUP(A449,MapGrantsTbl[Other Map Grant Name],1,FALSE),""))</f>
        <v>JOSHUAS EXPECTATION</v>
      </c>
      <c r="C449" s="43" t="s">
        <v>5622</v>
      </c>
      <c r="D449" s="43" t="str">
        <f>IF(ISBLANK(C449),"",IFERROR(RIGHT(C449,LEN(C449)-FIND(",",C449)) &amp; " " &amp; LEFT(C449,1) &amp; LOWER(MID(C449,2, FIND(",",C449)-2)),""))</f>
        <v xml:space="preserve"> John Dorsey</v>
      </c>
      <c r="E449" s="85" t="s">
        <v>12202</v>
      </c>
      <c r="F449" s="80" t="str">
        <f>RIGHT(E449,4)</f>
        <v>1724</v>
      </c>
      <c r="G449" s="80" t="str">
        <f>IF(ISBLANK(E449),"",F449&amp;"-"&amp;RIGHT("00" &amp; SUBSTITUTE(LEFT(E449,2),"/",""),2))</f>
        <v>1724-06</v>
      </c>
      <c r="H449" s="43" t="s">
        <v>3638</v>
      </c>
      <c r="I449" s="43" t="str">
        <f>IFERROR(RIGHT(H449,LEN(H449)-FIND(",",H449)) &amp; " " &amp; LEFT(H449,1) &amp; LOWER(MID(H449,2, FIND(",",H449)-2)),"")</f>
        <v xml:space="preserve"> Joshua  Sewell</v>
      </c>
      <c r="J449" s="42" t="str">
        <f>H449</f>
        <v xml:space="preserve">SEWELL, Joshua </v>
      </c>
      <c r="K449" s="43" t="s">
        <v>6518</v>
      </c>
      <c r="L449" s="42" t="str">
        <f>RIGHT(K449,4)</f>
        <v>1726</v>
      </c>
      <c r="M449" s="143" t="str">
        <f>IF(ISBLANK(K449),"",L449&amp;"-"&amp;
IF(LEFT(K449,3)="Feb","02",
IF(LEFT(K449,3)="Mar","03",
IF(LEFT(K449,3)="Apr","04",
IF(LEFT(K449,3)="May","05",
IF(LEFT(K449,3)="Jun","06",
IF(LEFT(K449,3)="Jul","07",
IF(LEFT(K449,3)="Aug","08",
IF(LEFT(K449,3)="Sep","09",
IF(LEFT(K449,3)="Oct","10",
IF(LEFT(K449,3)="Nov","11",
IF(LEFT(K449,3)="Dec","12","01"))))))))))))</f>
        <v>1726-07</v>
      </c>
      <c r="N449" s="44" t="s">
        <v>5668</v>
      </c>
      <c r="O449" s="43" t="s">
        <v>3959</v>
      </c>
      <c r="P449" s="43" t="s">
        <v>136</v>
      </c>
      <c r="Q449" s="43">
        <v>57</v>
      </c>
      <c r="R449" s="43" t="s">
        <v>7206</v>
      </c>
      <c r="S449" s="44" t="s">
        <v>5426</v>
      </c>
      <c r="T449" s="45" t="str">
        <f>V449</f>
        <v>Joshuas Expectation</v>
      </c>
      <c r="U449" s="44"/>
      <c r="V449" s="35" t="s">
        <v>8972</v>
      </c>
      <c r="W449" s="35" t="s">
        <v>12210</v>
      </c>
      <c r="X449" s="34" t="s">
        <v>9491</v>
      </c>
      <c r="Y449" s="45" t="str">
        <f>IFERROR(LEFT(J449, FIND(",",J449)-1),"")</f>
        <v>SEWELL</v>
      </c>
      <c r="Z449" s="45"/>
      <c r="AA449" s="45" t="str">
        <f>IF(ISBLANK(E449),"","Surveyed "&amp;E449)  &amp; IF(ISBLANK(C449),"", " by " &amp;TRIM(D449)) &amp; IF(ISBLANK(E449),"","; ") &amp; IF(ISBLANK(K449),"","Patented in " &amp; K449)  &amp; IF(ISBLANK(H449),"", " by " &amp; TRIM(I449)) &amp; IF(ISBLANK(Q449),"",IF(Q449=0,""," for " &amp; Q449 &amp; " acres")) &amp; IF(ISBLANK(S449),""," repatented as " &amp; S449) &amp; IF(ISBLANK(R449),"", "; " &amp; R449) &amp; IF(ISBLANK(X449),"", ".  " &amp; X449&amp;".")</f>
        <v>Surveyed 6/15/1724 by John Dorsey; Patented in Jul 1726 by Joshua Sewell for 57 acres repatented as Upton Park; in Baltimore County "the south side the main falls of Patapsco River beginning at a bounded white oak of the land called Freeborn's Progress".  Joshua Sewell conveyed to Thomas Wainwright in 1724.</v>
      </c>
      <c r="AB449" s="45" t="str">
        <f>IF(IFERROR(FIND("-",A449),0)=0,SUBSTITUTE(A449,"'",""),SUBSTITUTE(LEFT(A449,FIND("-",A449)-2),"'",""))</f>
        <v>JOSHUAS EXPECTATION</v>
      </c>
      <c r="AC449" s="55" t="str">
        <f>SUBSTITUTE(A449,"'","")</f>
        <v>JOSHUAS EXPECTATION</v>
      </c>
      <c r="AD449" s="52" t="str">
        <f>IFERROR(VLOOKUP(A449,MapGrantsTbl[], 5, FALSE),"")</f>
        <v>1724</v>
      </c>
      <c r="AE449" s="52" t="str">
        <f>IF(L449=AD449,"Y", IF(LEFT(AD449,1)&lt;&gt;"1","","N"))</f>
        <v>N</v>
      </c>
      <c r="AF449" s="52" t="str">
        <f>IFERROR(VLOOKUP(A449,MapGrantsTbl[], 3, FALSE),"")</f>
        <v>Surveyed 6/15/1724 by John Dorsey; Patented in Jul 1726 by Joshua Sewell for 57 acres repatented as Upton Park; in Baltimore County "the south side the main falls of Patapsco River beginning at a bounded white oak of the land called Freeborn's Progress".  Joshua Sewell conveyed to Thomas Wainwright in 1724.</v>
      </c>
      <c r="AG449" s="52" t="str">
        <f>IF(AA449=AF449,"Y", IF(LEN(LEFT(AF449,4))&lt;&gt;4,"","N"))</f>
        <v>Y</v>
      </c>
      <c r="AH449" s="52" t="s">
        <v>11989</v>
      </c>
      <c r="AI449" s="52"/>
      <c r="AJ449" s="71"/>
      <c r="AK449" s="71"/>
      <c r="AL449" s="71"/>
      <c r="AM449" s="71">
        <f>IFERROR(VLOOKUP(A449,Platted[],2,FALSE),"")</f>
        <v>531</v>
      </c>
      <c r="AN449" s="52"/>
      <c r="AO449" s="52"/>
      <c r="AP449" s="52"/>
      <c r="AQ449" s="52" t="str">
        <f>IFERROR(VLOOKUP(A449,MapGrantsTbl[], 5, FALSE),"")</f>
        <v>1724</v>
      </c>
      <c r="AR449" s="52" t="str">
        <f>IF(L449=AQ449,"Y", IF(LEN(LEFT(AQ449,4))&lt;&gt;4,"","N"))</f>
        <v>N</v>
      </c>
      <c r="AS449" s="52" t="str">
        <f>IFERROR(VLOOKUP(A449,MapGrantsTbl[],3, FALSE),"")</f>
        <v>Surveyed 6/15/1724 by John Dorsey; Patented in Jul 1726 by Joshua Sewell for 57 acres repatented as Upton Park; in Baltimore County "the south side the main falls of Patapsco River beginning at a bounded white oak of the land called Freeborn's Progress".  Joshua Sewell conveyed to Thomas Wainwright in 1724.</v>
      </c>
      <c r="AT449" s="52" t="str">
        <f>IF(AA449=AS449,"Y", IF(LEN(LEFT(AS449,4))&lt;&gt;4,"","N"))</f>
        <v>Y</v>
      </c>
      <c r="AU449" s="52" t="str">
        <f>IFERROR(VLOOKUP(A449,MapGrantsTbl[],5, FALSE),"")</f>
        <v>1724</v>
      </c>
      <c r="AV449" s="52" t="str">
        <f>IF(L449=AU449,"Y", IF(LEN(LEFT(AU449,4))&lt;&gt;4,"","N"))</f>
        <v>N</v>
      </c>
    </row>
    <row r="450" spans="1:48" ht="57.6" x14ac:dyDescent="0.55000000000000004">
      <c r="A450" s="43" t="s">
        <v>8635</v>
      </c>
      <c r="B450" s="8" t="str">
        <f>IFERROR(VLOOKUP(A450,MapGrantsTbl[Short Name], 1, FALSE),IFERROR(VLOOKUP(A450,MapGrantsTbl[Other Map Grant Name],1,FALSE),""))</f>
        <v>JOSHUAS FOLLY</v>
      </c>
      <c r="C450" s="8" t="s">
        <v>5622</v>
      </c>
      <c r="D450" s="8" t="str">
        <f>IF(ISBLANK(C450),"",IFERROR(RIGHT(C450,LEN(C450)-FIND(",",C450)) &amp; " " &amp; LEFT(C450,1) &amp; LOWER(MID(C450,2, FIND(",",C450)-2)),""))</f>
        <v xml:space="preserve"> John Dorsey</v>
      </c>
      <c r="E450" s="85" t="s">
        <v>12463</v>
      </c>
      <c r="F450" s="85" t="str">
        <f>RIGHT(E450,4)</f>
        <v>1723</v>
      </c>
      <c r="G450" s="85" t="str">
        <f>IF(ISBLANK(E450),"",F450&amp;"-"&amp;RIGHT("00" &amp; SUBSTITUTE(LEFT(E450,2),"/",""),2))</f>
        <v>1723-11</v>
      </c>
      <c r="H450" s="8" t="s">
        <v>3638</v>
      </c>
      <c r="I450" s="8" t="str">
        <f>IFERROR(RIGHT(H450,LEN(H450)-FIND(",",H450)) &amp; " " &amp; LEFT(H450,1) &amp; LOWER(MID(H450,2, FIND(",",H450)-2)),"")</f>
        <v xml:space="preserve"> Joshua  Sewell</v>
      </c>
      <c r="J450" s="8" t="str">
        <f>H450</f>
        <v xml:space="preserve">SEWELL, Joshua </v>
      </c>
      <c r="K450" s="8" t="s">
        <v>3781</v>
      </c>
      <c r="L450" s="8" t="str">
        <f>RIGHT(K450,4)</f>
        <v>1734</v>
      </c>
      <c r="M450" s="146" t="str">
        <f>IF(ISBLANK(K450),"",L450&amp;"-"&amp;
IF(LEFT(K450,3)="Feb","02",
IF(LEFT(K450,3)="Mar","03",
IF(LEFT(K450,3)="Apr","04",
IF(LEFT(K450,3)="May","05",
IF(LEFT(K450,3)="Jun","06",
IF(LEFT(K450,3)="Jul","07",
IF(LEFT(K450,3)="Aug","08",
IF(LEFT(K450,3)="Sep","09",
IF(LEFT(K450,3)="Oct","10",
IF(LEFT(K450,3)="Nov","11",
IF(LEFT(K450,3)="Dec","12","01"))))))))))))</f>
        <v>1734-06</v>
      </c>
      <c r="N450" s="34" t="s">
        <v>5668</v>
      </c>
      <c r="O450" s="8" t="s">
        <v>3959</v>
      </c>
      <c r="P450" s="8" t="s">
        <v>136</v>
      </c>
      <c r="Q450" s="8">
        <v>40</v>
      </c>
      <c r="R450" s="8" t="s">
        <v>6971</v>
      </c>
      <c r="S450" s="34"/>
      <c r="T450" s="34" t="str">
        <f>V450</f>
        <v>Joshuas Folly</v>
      </c>
      <c r="U450" s="34"/>
      <c r="V450" s="35" t="s">
        <v>8973</v>
      </c>
      <c r="W450" s="35" t="s">
        <v>9767</v>
      </c>
      <c r="X450" s="34" t="s">
        <v>9490</v>
      </c>
      <c r="Y450" s="18" t="str">
        <f>IFERROR(LEFT(J450, FIND(",",J450)-1),"")</f>
        <v>SEWELL</v>
      </c>
      <c r="Z450" s="24" t="s">
        <v>4529</v>
      </c>
      <c r="AA450" s="24" t="str">
        <f>IF(ISBLANK(E450),"","Surveyed "&amp;E450)  &amp; IF(ISBLANK(C450),"", " by " &amp;TRIM(D450)) &amp; IF(ISBLANK(E450),"","; ") &amp; IF(ISBLANK(K450),"","Patented in " &amp; K450)  &amp; IF(ISBLANK(H450),"", " by " &amp; TRIM(I450)) &amp; IF(ISBLANK(Q450),"",IF(Q450=0,""," for " &amp; Q450 &amp; " acres")) &amp; IF(ISBLANK(S450),""," repatented as " &amp; S450) &amp; IF(ISBLANK(R450),"", "; " &amp; R450) &amp; IF(ISBLANK(X450),"", ".  " &amp; X450&amp;".")</f>
        <v>Surveyed 11/1/1723 by John Dorsey; Patented in Jun 1734 by Joshua Sewell for 40 acres; in Baltimore County "on the south side of the main falls of Patapsco River".  Joshua Sewell conveyed to Thomas Cockey in 1725.</v>
      </c>
      <c r="AB450" s="52" t="str">
        <f>IF(IFERROR(FIND("-",A450),0)=0,SUBSTITUTE(A450,"'",""),SUBSTITUTE(LEFT(A450,FIND("-",A450)-2),"'",""))</f>
        <v>JOSHUAS FOLLY</v>
      </c>
      <c r="AC450" s="55" t="str">
        <f>SUBSTITUTE(A450,"'","")</f>
        <v>JOSHUAS FOLLY</v>
      </c>
      <c r="AD450" s="52" t="str">
        <f>IFERROR(VLOOKUP(A450,MapGrantsTbl[], 5, FALSE),"")</f>
        <v>1723</v>
      </c>
      <c r="AE450" s="52" t="str">
        <f>IF(L450=AD450,"Y", IF(LEFT(AD450,1)&lt;&gt;"1","","N"))</f>
        <v>N</v>
      </c>
      <c r="AF450" s="52" t="str">
        <f>IFERROR(VLOOKUP(A450,MapGrantsTbl[], 3, FALSE),"")</f>
        <v>Surveyed 11/1/1723 by John Dorsey; Patented in Jun 1734 by Joshua Sewell for 40 acres; in Baltimore County "on the south side of the main falls of Patapsco River".  Joshua Sewell conveyed to Thomas Cockey in 1725.</v>
      </c>
      <c r="AG450" s="52" t="str">
        <f>IF(AA450=AF450,"Y", IF(LEN(LEFT(AF450,4))&lt;&gt;4,"","N"))</f>
        <v>Y</v>
      </c>
      <c r="AH450" s="52" t="s">
        <v>11990</v>
      </c>
      <c r="AI450" s="52"/>
      <c r="AJ450" s="71"/>
      <c r="AK450" s="71"/>
      <c r="AL450" s="71">
        <v>-3</v>
      </c>
      <c r="AM450" s="71">
        <f>IFERROR(VLOOKUP(A450,Platted[],2,FALSE),"")</f>
        <v>598</v>
      </c>
      <c r="AN450" s="52"/>
      <c r="AO450" s="52"/>
      <c r="AP450" s="52"/>
      <c r="AQ450" s="52" t="str">
        <f>IFERROR(VLOOKUP(A450,MapGrantsTbl[], 5, FALSE),"")</f>
        <v>1723</v>
      </c>
      <c r="AR450" s="52" t="str">
        <f>IF(L450=AQ450,"Y", IF(LEN(LEFT(AQ450,4))&lt;&gt;4,"","N"))</f>
        <v>N</v>
      </c>
      <c r="AS450" s="52" t="str">
        <f>IFERROR(VLOOKUP(A450,MapGrantsTbl[],3, FALSE),"")</f>
        <v>Surveyed 11/1/1723 by John Dorsey; Patented in Jun 1734 by Joshua Sewell for 40 acres; in Baltimore County "on the south side of the main falls of Patapsco River".  Joshua Sewell conveyed to Thomas Cockey in 1725.</v>
      </c>
      <c r="AT450" s="52" t="str">
        <f>IF(AA450=AS450,"Y", IF(LEN(LEFT(AS450,4))&lt;&gt;4,"","N"))</f>
        <v>Y</v>
      </c>
      <c r="AU450" s="52" t="str">
        <f>IFERROR(VLOOKUP(A450,MapGrantsTbl[],5, FALSE),"")</f>
        <v>1723</v>
      </c>
      <c r="AV450" s="52" t="str">
        <f>IF(L450=AU450,"Y", IF(LEN(LEFT(AU450,4))&lt;&gt;4,"","N"))</f>
        <v>N</v>
      </c>
    </row>
    <row r="451" spans="1:48" ht="57.6" x14ac:dyDescent="0.55000000000000004">
      <c r="A451" s="43" t="s">
        <v>8636</v>
      </c>
      <c r="B451" s="42" t="str">
        <f>IFERROR(VLOOKUP(A451,MapGrantsTbl[Short Name], 1, FALSE),IFERROR(VLOOKUP(A451,MapGrantsTbl[Other Map Grant Name],1,FALSE),""))</f>
        <v/>
      </c>
      <c r="C451" s="43" t="s">
        <v>5832</v>
      </c>
      <c r="D451" s="43" t="str">
        <f>IF(ISBLANK(C451),"",IFERROR(RIGHT(C451,LEN(C451)-FIND(",",C451)) &amp; " " &amp; LEFT(C451,1) &amp; LOWER(MID(C451,2, FIND(",",C451)-2)),""))</f>
        <v xml:space="preserve"> Philip Jones</v>
      </c>
      <c r="E451" s="80"/>
      <c r="F451" s="80" t="str">
        <f>RIGHT(E451,4)</f>
        <v/>
      </c>
      <c r="G451" s="80" t="str">
        <f>IF(ISBLANK(E451),"",F451&amp;"-"&amp;RIGHT("00" &amp; SUBSTITUTE(LEFT(E451,2),"/",""),2))</f>
        <v/>
      </c>
      <c r="H451" s="43" t="s">
        <v>4991</v>
      </c>
      <c r="I451" s="43" t="str">
        <f>IFERROR(RIGHT(H451,LEN(H451)-FIND(",",H451)) &amp; " " &amp; LEFT(H451,1) &amp; LOWER(MID(H451,2, FIND(",",H451)-2)),"")</f>
        <v xml:space="preserve"> Cornelius Howard</v>
      </c>
      <c r="J451" s="42" t="str">
        <f>H451</f>
        <v>HOWARD, Cornelius</v>
      </c>
      <c r="K451" s="43" t="s">
        <v>3796</v>
      </c>
      <c r="L451" s="42" t="str">
        <f>RIGHT(K451,4)</f>
        <v>1732</v>
      </c>
      <c r="M451" s="143" t="str">
        <f>IF(ISBLANK(K451),"",L451&amp;"-"&amp;
IF(LEFT(K451,3)="Feb","02",
IF(LEFT(K451,3)="Mar","03",
IF(LEFT(K451,3)="Apr","04",
IF(LEFT(K451,3)="May","05",
IF(LEFT(K451,3)="Jun","06",
IF(LEFT(K451,3)="Jul","07",
IF(LEFT(K451,3)="Aug","08",
IF(LEFT(K451,3)="Sep","09",
IF(LEFT(K451,3)="Oct","10",
IF(LEFT(K451,3)="Nov","11",
IF(LEFT(K451,3)="Dec","12","01"))))))))))))</f>
        <v>1732-10</v>
      </c>
      <c r="N451" s="44" t="s">
        <v>5668</v>
      </c>
      <c r="O451" s="43" t="s">
        <v>4452</v>
      </c>
      <c r="P451" s="43" t="s">
        <v>136</v>
      </c>
      <c r="Q451" s="43">
        <v>57</v>
      </c>
      <c r="R451" s="43" t="s">
        <v>6747</v>
      </c>
      <c r="S451" s="44"/>
      <c r="T451" s="45" t="str">
        <f>V451</f>
        <v>Joshuas Gift</v>
      </c>
      <c r="U451" s="44"/>
      <c r="V451" s="35" t="s">
        <v>8974</v>
      </c>
      <c r="W451" s="35"/>
      <c r="X451" s="34"/>
      <c r="Y451" s="45" t="str">
        <f>IFERROR(LEFT(J451, FIND(",",J451)-1),"")</f>
        <v>HOWARD</v>
      </c>
      <c r="Z451" s="45"/>
      <c r="AA451" s="45" t="str">
        <f>IF(ISBLANK(E451),"","Surveyed "&amp;E451)  &amp; IF(ISBLANK(C451),"", " by " &amp;TRIM(D451)) &amp; IF(ISBLANK(E451),"","; ") &amp; IF(ISBLANK(K451),"","Patented in " &amp; K451)  &amp; IF(ISBLANK(H451),"", " by " &amp; TRIM(I451)) &amp; IF(ISBLANK(Q451),"",IF(Q451=0,""," for " &amp; Q451 &amp; " acres")) &amp; IF(ISBLANK(S451),""," repatented as " &amp; S451) &amp; IF(ISBLANK(R451),"", "; " &amp; R451) &amp; IF(ISBLANK(X451),"", ".  " &amp; X451&amp;".")</f>
        <v xml:space="preserve"> by Philip JonesPatented in Oct 1732 by Cornelius Howard for 57 acres; starting "by the side of a glade or run which descends into the maine falls of Patapsco and on the west side of the said falls"</v>
      </c>
      <c r="AB451" s="45" t="str">
        <f>IF(IFERROR(FIND("-",A451),0)=0,SUBSTITUTE(A451,"'",""),SUBSTITUTE(LEFT(A451,FIND("-",A451)-2),"'",""))</f>
        <v>JOSHUAS GIFT</v>
      </c>
      <c r="AC451" s="45" t="str">
        <f>SUBSTITUTE(A451,"'","")</f>
        <v>JOSHUAS GIFT</v>
      </c>
      <c r="AD451" s="52" t="str">
        <f>IFERROR(VLOOKUP(A451,MapGrantsTbl[], 5, FALSE),"")</f>
        <v/>
      </c>
      <c r="AE451" s="52" t="str">
        <f>IF(L451=AD451,"Y", IF(LEFT(AD451,1)&lt;&gt;"1","","N"))</f>
        <v/>
      </c>
      <c r="AF451" s="52" t="str">
        <f>IFERROR(VLOOKUP(A451,MapGrantsTbl[], 3, FALSE),"")</f>
        <v/>
      </c>
      <c r="AG451" s="52" t="str">
        <f>IF(AA451=AF451,"Y", IF(LEN(LEFT(AF451,4))&lt;&gt;4,"","N"))</f>
        <v/>
      </c>
      <c r="AH451" s="52"/>
      <c r="AI451" s="52"/>
      <c r="AJ451" s="71"/>
      <c r="AK451" s="71"/>
      <c r="AL451" s="71"/>
      <c r="AM451" s="71" t="str">
        <f>IFERROR(VLOOKUP(A451,Platted[],2,FALSE),"")</f>
        <v/>
      </c>
      <c r="AN451" s="52"/>
      <c r="AO451" s="52"/>
      <c r="AP451" s="52"/>
      <c r="AQ451" s="52" t="str">
        <f>IFERROR(VLOOKUP(A451,MapGrantsTbl[], 5, FALSE),"")</f>
        <v/>
      </c>
      <c r="AR451" s="52" t="str">
        <f>IF(L451=AQ451,"Y", IF(LEN(LEFT(AQ451,4))&lt;&gt;4,"","N"))</f>
        <v/>
      </c>
      <c r="AS451" s="52" t="str">
        <f>IFERROR(VLOOKUP(A451,MapGrantsTbl[],3, FALSE),"")</f>
        <v/>
      </c>
      <c r="AT451" s="52" t="str">
        <f>IF(AA451=AS451,"Y", IF(LEN(LEFT(AS451,4))&lt;&gt;4,"","N"))</f>
        <v/>
      </c>
      <c r="AU451" s="52" t="str">
        <f>IFERROR(VLOOKUP(A451,MapGrantsTbl[],5, FALSE),"")</f>
        <v/>
      </c>
      <c r="AV451" s="52" t="str">
        <f>IF(L451=AU451,"Y", IF(LEN(LEFT(AU451,4))&lt;&gt;4,"","N"))</f>
        <v/>
      </c>
    </row>
    <row r="452" spans="1:48" ht="72" x14ac:dyDescent="0.55000000000000004">
      <c r="A452" s="43" t="s">
        <v>8637</v>
      </c>
      <c r="B452" s="8" t="str">
        <f>IFERROR(VLOOKUP(A452,MapGrantsTbl[Short Name], 1, FALSE),IFERROR(VLOOKUP(A452,MapGrantsTbl[Other Map Grant Name],1,FALSE),""))</f>
        <v>JOSHUAS GROVE</v>
      </c>
      <c r="C452" s="8"/>
      <c r="D452" s="8" t="str">
        <f>IF(ISBLANK(C452),"",IFERROR(RIGHT(C452,LEN(C452)-FIND(",",C452)) &amp; " " &amp; LEFT(C452,1) &amp; LOWER(MID(C452,2, FIND(",",C452)-2)),""))</f>
        <v/>
      </c>
      <c r="E452" s="85"/>
      <c r="F452" s="85" t="str">
        <f>RIGHT(E452,4)</f>
        <v/>
      </c>
      <c r="G452" s="85" t="str">
        <f>IF(ISBLANK(E452),"",F452&amp;"-"&amp;RIGHT("00" &amp; SUBSTITUTE(LEFT(E452,2),"/",""),2))</f>
        <v/>
      </c>
      <c r="H452" s="8" t="s">
        <v>3638</v>
      </c>
      <c r="I452" s="8" t="str">
        <f>IFERROR(RIGHT(H452,LEN(H452)-FIND(",",H452)) &amp; " " &amp; LEFT(H452,1) &amp; LOWER(MID(H452,2, FIND(",",H452)-2)),"")</f>
        <v xml:space="preserve"> Joshua  Sewell</v>
      </c>
      <c r="J452" s="8" t="str">
        <f>H452</f>
        <v xml:space="preserve">SEWELL, Joshua </v>
      </c>
      <c r="K452" s="8" t="s">
        <v>5209</v>
      </c>
      <c r="L452" s="8" t="str">
        <f>RIGHT(K452,4)</f>
        <v>1717</v>
      </c>
      <c r="M452" s="146" t="str">
        <f>IF(ISBLANK(K452),"",L452&amp;"-"&amp;
IF(LEFT(K452,3)="Feb","02",
IF(LEFT(K452,3)="Mar","03",
IF(LEFT(K452,3)="Apr","04",
IF(LEFT(K452,3)="May","05",
IF(LEFT(K452,3)="Jun","06",
IF(LEFT(K452,3)="Jul","07",
IF(LEFT(K452,3)="Aug","08",
IF(LEFT(K452,3)="Sep","09",
IF(LEFT(K452,3)="Oct","10",
IF(LEFT(K452,3)="Nov","11",
IF(LEFT(K452,3)="Dec","12","01"))))))))))))</f>
        <v>1717-09</v>
      </c>
      <c r="N452" s="34" t="s">
        <v>5668</v>
      </c>
      <c r="O452" s="8" t="s">
        <v>3959</v>
      </c>
      <c r="P452" s="8" t="s">
        <v>136</v>
      </c>
      <c r="Q452" s="8">
        <v>100</v>
      </c>
      <c r="R452" s="8" t="s">
        <v>9488</v>
      </c>
      <c r="S452" s="34" t="s">
        <v>1566</v>
      </c>
      <c r="T452" s="34" t="s">
        <v>8865</v>
      </c>
      <c r="U452" s="34"/>
      <c r="V452" s="34" t="s">
        <v>5871</v>
      </c>
      <c r="W452" s="34"/>
      <c r="X452" s="34" t="s">
        <v>9972</v>
      </c>
      <c r="Y452" s="18" t="str">
        <f>IFERROR(LEFT(J452, FIND(",",J452)-1),"")</f>
        <v>SEWELL</v>
      </c>
      <c r="Z452" s="24" t="s">
        <v>4529</v>
      </c>
      <c r="AA452" s="24" t="str">
        <f>IF(ISBLANK(E452),"","Surveyed "&amp;E452)  &amp; IF(ISBLANK(C452),"", " by " &amp;TRIM(D452)) &amp; IF(ISBLANK(E452),"","; ") &amp; IF(ISBLANK(K452),"","Patented in " &amp; K452)  &amp; IF(ISBLANK(H452),"", " by " &amp; TRIM(I452)) &amp; IF(ISBLANK(Q452),"",IF(Q452=0,""," for " &amp; Q452 &amp; " acres")) &amp; IF(ISBLANK(S452),""," repatented as " &amp; S452) &amp; IF(ISBLANK(R452),"", "; " &amp; R452) &amp; IF(ISBLANK(X452),"", ".  " &amp; X452&amp;".")</f>
        <v>Patented in Sep 1717 by Joshua Sewell for 100 acres repatented as Mount Misery; 104 acres when repatented.  Philip sold to Lance Todd in 1724, Joshua Sewell conveyed to Thomas Cockey in 1725(?).</v>
      </c>
      <c r="AB452" s="52" t="str">
        <f>IF(IFERROR(FIND("-",A452),0)=0,SUBSTITUTE(A452,"'",""),SUBSTITUTE(LEFT(A452,FIND("-",A452)-2),"'",""))</f>
        <v>JOSHUAS GROVE</v>
      </c>
      <c r="AC452" s="55" t="str">
        <f>SUBSTITUTE(A452,"'","")</f>
        <v>JOSHUAS GROVE</v>
      </c>
      <c r="AD452" s="52" t="str">
        <f>IFERROR(VLOOKUP(A452,MapGrantsTbl[], 5, FALSE),"")</f>
        <v>1717</v>
      </c>
      <c r="AE452" s="52" t="str">
        <f>IF(L452=AD452,"Y", IF(LEFT(AD452,1)&lt;&gt;"1","","N"))</f>
        <v>Y</v>
      </c>
      <c r="AF452" s="52" t="str">
        <f>IFERROR(VLOOKUP(A452,MapGrantsTbl[], 3, FALSE),"")</f>
        <v>Patented in Sep 1717 by Joshua Sewell for 100 acres repatented as Mount Misery; 104 acres when repatented.  Philip sold to Lance Todd in 1724, Joshua Sewell conveyed to Thomas Cockey in 1725(?).</v>
      </c>
      <c r="AG452" s="52" t="str">
        <f>IF(AA452=AF452,"Y", IF(LEN(LEFT(AF452,4))&lt;&gt;4,"","N"))</f>
        <v>Y</v>
      </c>
      <c r="AH452" s="52" t="s">
        <v>11990</v>
      </c>
      <c r="AI452" s="52"/>
      <c r="AJ452" s="71"/>
      <c r="AK452" s="71"/>
      <c r="AL452" s="71"/>
      <c r="AM452" s="71">
        <f>IFERROR(VLOOKUP(A452,Platted[],2,FALSE),"")</f>
        <v>423</v>
      </c>
      <c r="AN452" s="52"/>
      <c r="AO452" s="52"/>
      <c r="AP452" s="52"/>
      <c r="AQ452" s="52" t="str">
        <f>IFERROR(VLOOKUP(A452,MapGrantsTbl[], 5, FALSE),"")</f>
        <v>1717</v>
      </c>
      <c r="AR452" s="52" t="str">
        <f>IF(L452=AQ452,"Y", IF(LEN(LEFT(AQ452,4))&lt;&gt;4,"","N"))</f>
        <v>Y</v>
      </c>
      <c r="AS452" s="52" t="str">
        <f>IFERROR(VLOOKUP(A452,MapGrantsTbl[],3, FALSE),"")</f>
        <v>Patented in Sep 1717 by Joshua Sewell for 100 acres repatented as Mount Misery; 104 acres when repatented.  Philip sold to Lance Todd in 1724, Joshua Sewell conveyed to Thomas Cockey in 1725(?).</v>
      </c>
      <c r="AT452" s="52" t="str">
        <f>IF(AA452=AS452,"Y", IF(LEN(LEFT(AS452,4))&lt;&gt;4,"","N"))</f>
        <v>Y</v>
      </c>
      <c r="AU452" s="52" t="str">
        <f>IFERROR(VLOOKUP(A452,MapGrantsTbl[],5, FALSE),"")</f>
        <v>1717</v>
      </c>
      <c r="AV452" s="52" t="str">
        <f>IF(L452=AU452,"Y", IF(LEN(LEFT(AU452,4))&lt;&gt;4,"","N"))</f>
        <v>Y</v>
      </c>
    </row>
    <row r="453" spans="1:48" ht="86.4" x14ac:dyDescent="0.55000000000000004">
      <c r="A453" s="43" t="s">
        <v>8638</v>
      </c>
      <c r="B453" s="8" t="str">
        <f>IFERROR(VLOOKUP(A453,MapGrantsTbl[Short Name], 1, FALSE),IFERROR(VLOOKUP(A453,MapGrantsTbl[Other Map Grant Name],1,FALSE),""))</f>
        <v>JOSHUAS LOSS AND DORSEYS ADVANTAGE</v>
      </c>
      <c r="C453" s="8" t="s">
        <v>4919</v>
      </c>
      <c r="D453" s="8" t="str">
        <f>IF(ISBLANK(C453),"",IFERROR(RIGHT(C453,LEN(C453)-FIND(",",C453)) &amp; " " &amp; LEFT(C453,1) &amp; LOWER(MID(C453,2, FIND(",",C453)-2)),""))</f>
        <v xml:space="preserve"> Richard Shipley</v>
      </c>
      <c r="E453" s="85" t="s">
        <v>10737</v>
      </c>
      <c r="F453" s="85" t="str">
        <f>RIGHT(E453,4)</f>
        <v>1751</v>
      </c>
      <c r="G453" s="85" t="str">
        <f>IF(ISBLANK(E453),"",F453&amp;"-"&amp;RIGHT("00" &amp; SUBSTITUTE(LEFT(E453,2),"/",""),2))</f>
        <v>1751-11</v>
      </c>
      <c r="H453" s="8" t="s">
        <v>3639</v>
      </c>
      <c r="I453" s="8" t="str">
        <f>IFERROR(RIGHT(H453,LEN(H453)-FIND(",",H453)) &amp; " " &amp; LEFT(H453,1) &amp; LOWER(MID(H453,2, FIND(",",H453)-2)),"")</f>
        <v xml:space="preserve"> Joshua  Brown</v>
      </c>
      <c r="J453" s="8" t="str">
        <f>H453</f>
        <v xml:space="preserve">BROWN, Joshua </v>
      </c>
      <c r="K453" s="8" t="s">
        <v>3741</v>
      </c>
      <c r="L453" s="8" t="str">
        <f>RIGHT(K453,4)</f>
        <v>1752</v>
      </c>
      <c r="M453" s="146" t="str">
        <f>IF(ISBLANK(K453),"",L453&amp;"-"&amp;
IF(LEFT(K453,3)="Feb","02",
IF(LEFT(K453,3)="Mar","03",
IF(LEFT(K453,3)="Apr","04",
IF(LEFT(K453,3)="May","05",
IF(LEFT(K453,3)="Jun","06",
IF(LEFT(K453,3)="Jul","07",
IF(LEFT(K453,3)="Aug","08",
IF(LEFT(K453,3)="Sep","09",
IF(LEFT(K453,3)="Oct","10",
IF(LEFT(K453,3)="Nov","11",
IF(LEFT(K453,3)="Dec","12","01"))))))))))))</f>
        <v>1752-10</v>
      </c>
      <c r="N453" s="34" t="s">
        <v>3961</v>
      </c>
      <c r="O453" s="8" t="s">
        <v>3959</v>
      </c>
      <c r="P453" s="8" t="s">
        <v>3970</v>
      </c>
      <c r="Q453" s="8">
        <v>75</v>
      </c>
      <c r="R453" s="8" t="s">
        <v>5410</v>
      </c>
      <c r="S453" s="34" t="s">
        <v>8959</v>
      </c>
      <c r="T453" s="34" t="s">
        <v>5408</v>
      </c>
      <c r="U453" s="34"/>
      <c r="V453" s="35" t="s">
        <v>8975</v>
      </c>
      <c r="W453" s="35" t="s">
        <v>10738</v>
      </c>
      <c r="X453" s="34"/>
      <c r="Y453" s="18" t="str">
        <f>IFERROR(LEFT(J453, FIND(",",J453)-1),"")</f>
        <v>BROWN</v>
      </c>
      <c r="Z453" s="24" t="s">
        <v>4446</v>
      </c>
      <c r="AA453" s="24" t="str">
        <f>IF(ISBLANK(E453),"","Surveyed "&amp;E453)  &amp; IF(ISBLANK(C453),"", " by " &amp;TRIM(D453)) &amp; IF(ISBLANK(E453),"","; ") &amp; IF(ISBLANK(K453),"","Patented in " &amp; K453)  &amp; IF(ISBLANK(H453),"", " by " &amp; TRIM(I453)) &amp; IF(ISBLANK(Q453),"",IF(Q453=0,""," for " &amp; Q453 &amp; " acres")) &amp; IF(ISBLANK(S453),""," repatented as " &amp; S453) &amp; IF(ISBLANK(R453),"", "; " &amp; R453) &amp; IF(ISBLANK(X453),"", ".  " &amp; X453&amp;".")</f>
        <v>Surveyed 11/4/1751 by Richard Shipley; Patented in Oct 1752 by Joshua Brown for 75 acres repatented as Howards Improvement; Resurvey of Whole Gammon "on the drafts of Patuxent River adjoining a tract of land called Half Pone", adjoining Doohoregan Manor, The Mistake, and Arnold's Fancy</v>
      </c>
      <c r="AB453" s="52" t="str">
        <f>IF(IFERROR(FIND("-",A453),0)=0,SUBSTITUTE(A453,"'",""),SUBSTITUTE(LEFT(A453,FIND("-",A453)-2),"'",""))</f>
        <v>JOSHUAS LOSS AND DORSEYS ADVANTAGE</v>
      </c>
      <c r="AC453" s="55" t="str">
        <f>SUBSTITUTE(A453,"'","")</f>
        <v>JOSHUAS LOSS AND DORSEYS ADVANTAGE</v>
      </c>
      <c r="AD453" s="52" t="str">
        <f>IFERROR(VLOOKUP(A453,MapGrantsTbl[], 5, FALSE),"")</f>
        <v>1751</v>
      </c>
      <c r="AE453" s="52" t="str">
        <f>IF(L453=AD453,"Y", IF(LEFT(AD453,1)&lt;&gt;"1","","N"))</f>
        <v>N</v>
      </c>
      <c r="AF453" s="52" t="str">
        <f>IFERROR(VLOOKUP(A453,MapGrantsTbl[], 3, FALSE),"")</f>
        <v>Surveyed 11/4/1751 by Richard Shipley; Patented in Oct 1752 by Joshua Brown for 75 acres repatented as Howards Improvement; Resurvey of Whole Gammon "on the drafts of Patuxent River adjoining a tract of land called Half Pone", adjoining Doohoregan Manor, The Mistake, and Arnold's Fancy</v>
      </c>
      <c r="AG453" s="52" t="str">
        <f>IF(AA453=AF453,"Y", IF(LEN(LEFT(AF453,4))&lt;&gt;4,"","N"))</f>
        <v>Y</v>
      </c>
      <c r="AH453" s="52" t="s">
        <v>11989</v>
      </c>
      <c r="AI453" s="52"/>
      <c r="AJ453" s="71"/>
      <c r="AK453" s="71"/>
      <c r="AL453" s="71"/>
      <c r="AM453" s="71">
        <f>IFERROR(VLOOKUP(A453,Platted[],2,FALSE),"")</f>
        <v>499</v>
      </c>
      <c r="AN453" s="52"/>
      <c r="AO453" s="52"/>
      <c r="AP453" s="52"/>
      <c r="AQ453" s="52" t="str">
        <f>IFERROR(VLOOKUP(A453,MapGrantsTbl[], 5, FALSE),"")</f>
        <v>1751</v>
      </c>
      <c r="AR453" s="52" t="str">
        <f>IF(L453=AQ453,"Y", IF(LEN(LEFT(AQ453,4))&lt;&gt;4,"","N"))</f>
        <v>N</v>
      </c>
      <c r="AS453" s="52" t="str">
        <f>IFERROR(VLOOKUP(A453,MapGrantsTbl[],3, FALSE),"")</f>
        <v>Surveyed 11/4/1751 by Richard Shipley; Patented in Oct 1752 by Joshua Brown for 75 acres repatented as Howards Improvement; Resurvey of Whole Gammon "on the drafts of Patuxent River adjoining a tract of land called Half Pone", adjoining Doohoregan Manor, The Mistake, and Arnold's Fancy</v>
      </c>
      <c r="AT453" s="52" t="str">
        <f>IF(AA453=AS453,"Y", IF(LEN(LEFT(AS453,4))&lt;&gt;4,"","N"))</f>
        <v>Y</v>
      </c>
      <c r="AU453" s="52" t="str">
        <f>IFERROR(VLOOKUP(A453,MapGrantsTbl[],5, FALSE),"")</f>
        <v>1751</v>
      </c>
      <c r="AV453" s="52" t="str">
        <f>IF(L453=AU453,"Y", IF(LEN(LEFT(AU453,4))&lt;&gt;4,"","N"))</f>
        <v>N</v>
      </c>
    </row>
    <row r="454" spans="1:48" ht="100.8" x14ac:dyDescent="0.55000000000000004">
      <c r="A454" s="43" t="s">
        <v>8639</v>
      </c>
      <c r="B454" s="42" t="str">
        <f>IFERROR(VLOOKUP(A454,MapGrantsTbl[Short Name], 1, FALSE),IFERROR(VLOOKUP(A454,MapGrantsTbl[Other Map Grant Name],1,FALSE),""))</f>
        <v>JOSHUAS LOT</v>
      </c>
      <c r="C454" s="43" t="s">
        <v>4926</v>
      </c>
      <c r="D454" s="43" t="str">
        <f>IF(ISBLANK(C454),"",IFERROR(RIGHT(C454,LEN(C454)-FIND(",",C454)) &amp; " " &amp; LEFT(C454,1) &amp; LOWER(MID(C454,2, FIND(",",C454)-2)),""))</f>
        <v xml:space="preserve"> Joshua Griffith</v>
      </c>
      <c r="E454" s="85" t="s">
        <v>10312</v>
      </c>
      <c r="F454" s="80" t="str">
        <f>RIGHT(E454,4)</f>
        <v>1762</v>
      </c>
      <c r="G454" s="80" t="str">
        <f>IF(ISBLANK(E454),"",F454&amp;"-"&amp;RIGHT("00" &amp; SUBSTITUTE(LEFT(E454,2),"/",""),2))</f>
        <v>1762-05</v>
      </c>
      <c r="H454" s="43" t="s">
        <v>3575</v>
      </c>
      <c r="I454" s="43" t="str">
        <f>IFERROR(RIGHT(H454,LEN(H454)-FIND(",",H454)) &amp; " " &amp; LEFT(H454,1) &amp; LOWER(MID(H454,2, FIND(",",H454)-2)),"")</f>
        <v xml:space="preserve"> Joshua  Dorsey</v>
      </c>
      <c r="J454" s="42" t="str">
        <f>H454</f>
        <v xml:space="preserve">DORSEY, Joshua </v>
      </c>
      <c r="K454" s="43" t="s">
        <v>5582</v>
      </c>
      <c r="L454" s="42" t="str">
        <f>RIGHT(K454,4)</f>
        <v>1763</v>
      </c>
      <c r="M454" s="143" t="str">
        <f>IF(ISBLANK(K454),"",L454&amp;"-"&amp;
IF(LEFT(K454,3)="Feb","02",
IF(LEFT(K454,3)="Mar","03",
IF(LEFT(K454,3)="Apr","04",
IF(LEFT(K454,3)="May","05",
IF(LEFT(K454,3)="Jun","06",
IF(LEFT(K454,3)="Jul","07",
IF(LEFT(K454,3)="Aug","08",
IF(LEFT(K454,3)="Sep","09",
IF(LEFT(K454,3)="Oct","10",
IF(LEFT(K454,3)="Nov","11",
IF(LEFT(K454,3)="Dec","12","01"))))))))))))</f>
        <v>1763-03</v>
      </c>
      <c r="N454" s="44" t="s">
        <v>3961</v>
      </c>
      <c r="O454" s="43" t="s">
        <v>3959</v>
      </c>
      <c r="P454" s="43" t="s">
        <v>136</v>
      </c>
      <c r="Q454" s="43">
        <v>6.5</v>
      </c>
      <c r="R454" s="43" t="s">
        <v>6749</v>
      </c>
      <c r="S454" s="34" t="s">
        <v>10548</v>
      </c>
      <c r="T454" s="45" t="str">
        <f>V454</f>
        <v>Joshuas Lot</v>
      </c>
      <c r="U454" s="44"/>
      <c r="V454" s="35" t="s">
        <v>8976</v>
      </c>
      <c r="W454" s="35" t="s">
        <v>10311</v>
      </c>
      <c r="X454" s="34"/>
      <c r="Y454" s="45" t="str">
        <f>IFERROR(LEFT(J454, FIND(",",J454)-1),"")</f>
        <v>DORSEY</v>
      </c>
      <c r="Z454" s="45"/>
      <c r="AA454" s="45" t="str">
        <f>IF(ISBLANK(E454),"","Surveyed "&amp;E454)  &amp; IF(ISBLANK(C454),"", " by " &amp;TRIM(D454)) &amp; IF(ISBLANK(E454),"","; ") &amp; IF(ISBLANK(K454),"","Patented in " &amp; K454)  &amp; IF(ISBLANK(H454),"", " by " &amp; TRIM(I454)) &amp; IF(ISBLANK(Q454),"",IF(Q454=0,""," for " &amp; Q454 &amp; " acres")) &amp; IF(ISBLANK(S454),""," repatented as " &amp; S454) &amp; IF(ISBLANK(R454),"", "; " &amp; R454) &amp; IF(ISBLANK(X454),"", ".  " &amp; X454&amp;".")</f>
        <v>Surveyed 5/12/1762 by Joshua Griffith; Patented in Mar 1763 by Joshua Dorsey for 6.5 acres repatented as Resurvey Of Tracts - Howard; "between three other tracts of parcels of land viz. White Wine And Claret, White Oak Orchard, and the land called Poor Mans Beginning" beginning "on the east side of a draft that descends into Claggetts Run</v>
      </c>
      <c r="AB454" s="45" t="str">
        <f>IF(IFERROR(FIND("-",A454),0)=0,SUBSTITUTE(A454,"'",""),SUBSTITUTE(LEFT(A454,FIND("-",A454)-2),"'",""))</f>
        <v>JOSHUAS LOT</v>
      </c>
      <c r="AC454" s="45" t="str">
        <f>SUBSTITUTE(A454,"'","")</f>
        <v>JOSHUAS LOT</v>
      </c>
      <c r="AD454" s="52" t="str">
        <f>IFERROR(VLOOKUP(A454,MapGrantsTbl[], 5, FALSE),"")</f>
        <v>1762</v>
      </c>
      <c r="AE454" s="52" t="str">
        <f>IF(L454=AD454,"Y", IF(LEFT(AD454,1)&lt;&gt;"1","","N"))</f>
        <v>N</v>
      </c>
      <c r="AF454" s="52" t="str">
        <f>IFERROR(VLOOKUP(A454,MapGrantsTbl[], 3, FALSE),"")</f>
        <v>Surveyed 5/12/1762 by Joshua Griffith; Patented in Mar 1763 by Joshua Dorsey for 6.5 acres repatented as Resurvey Of Tracts - Howard; "between three other tracts of parcels of land viz. White Wine And Claret, White Oak Orchard, and the land called Poor Mans Beginning" beginning "on the east side of a draft that descends into Claggetts Run</v>
      </c>
      <c r="AG454" s="52" t="str">
        <f>IF(AA454=AF454,"Y", IF(LEN(LEFT(AF454,4))&lt;&gt;4,"","N"))</f>
        <v>Y</v>
      </c>
      <c r="AH454" s="52" t="s">
        <v>36</v>
      </c>
      <c r="AI454" s="52"/>
      <c r="AJ454" s="71"/>
      <c r="AK454" s="71"/>
      <c r="AL454" s="71"/>
      <c r="AM454" s="71">
        <f>IFERROR(VLOOKUP(A454,Platted[],2,FALSE),"")</f>
        <v>734</v>
      </c>
      <c r="AN454" s="52"/>
      <c r="AO454" s="52"/>
      <c r="AP454" s="52"/>
      <c r="AQ454" s="52" t="str">
        <f>IFERROR(VLOOKUP(A454,MapGrantsTbl[], 5, FALSE),"")</f>
        <v>1762</v>
      </c>
      <c r="AR454" s="52" t="str">
        <f>IF(L454=AQ454,"Y", IF(LEN(LEFT(AQ454,4))&lt;&gt;4,"","N"))</f>
        <v>N</v>
      </c>
      <c r="AS454" s="52" t="str">
        <f>IFERROR(VLOOKUP(A454,MapGrantsTbl[],3, FALSE),"")</f>
        <v>Surveyed 5/12/1762 by Joshua Griffith; Patented in Mar 1763 by Joshua Dorsey for 6.5 acres repatented as Resurvey Of Tracts - Howard; "between three other tracts of parcels of land viz. White Wine And Claret, White Oak Orchard, and the land called Poor Mans Beginning" beginning "on the east side of a draft that descends into Claggetts Run</v>
      </c>
      <c r="AT454" s="52" t="str">
        <f>IF(AA454=AS454,"Y", IF(LEN(LEFT(AS454,4))&lt;&gt;4,"","N"))</f>
        <v>Y</v>
      </c>
      <c r="AU454" s="52" t="str">
        <f>IFERROR(VLOOKUP(A454,MapGrantsTbl[],5, FALSE),"")</f>
        <v>1762</v>
      </c>
      <c r="AV454" s="52" t="str">
        <f>IF(L454=AU454,"Y", IF(LEN(LEFT(AU454,4))&lt;&gt;4,"","N"))</f>
        <v>N</v>
      </c>
    </row>
    <row r="455" spans="1:48" ht="72" x14ac:dyDescent="0.55000000000000004">
      <c r="A455" s="43" t="s">
        <v>6599</v>
      </c>
      <c r="B455" s="42" t="str">
        <f>IFERROR(VLOOKUP(A455,MapGrantsTbl[Short Name], 1, FALSE),IFERROR(VLOOKUP(A455,MapGrantsTbl[Other Map Grant Name],1,FALSE),""))</f>
        <v>JUST IN SIGHT</v>
      </c>
      <c r="C455" s="43" t="s">
        <v>6268</v>
      </c>
      <c r="D455" s="43" t="str">
        <f>IF(ISBLANK(C455),"",IFERROR(RIGHT(C455,LEN(C455)-FIND(",",C455)) &amp; " " &amp; LEFT(C455,1) &amp; LOWER(MID(C455,2, FIND(",",C455)-2)),""))</f>
        <v xml:space="preserve"> James Calder</v>
      </c>
      <c r="E455" s="85" t="s">
        <v>10826</v>
      </c>
      <c r="F455" s="80" t="str">
        <f>RIGHT(E455,4)</f>
        <v>1770</v>
      </c>
      <c r="G455" s="80" t="str">
        <f>IF(ISBLANK(E455),"",F455&amp;"-"&amp;RIGHT("00" &amp; SUBSTITUTE(LEFT(E455,2),"/",""),2))</f>
        <v>1770-01</v>
      </c>
      <c r="H455" s="43" t="s">
        <v>6601</v>
      </c>
      <c r="I455" s="43" t="str">
        <f>IFERROR(RIGHT(H455,LEN(H455)-FIND(",",H455)) &amp; " " &amp; LEFT(H455,1) &amp; LOWER(MID(H455,2, FIND(",",H455)-2)),"")</f>
        <v xml:space="preserve"> John Gillis</v>
      </c>
      <c r="J455" s="42" t="str">
        <f>H455</f>
        <v>GILLIS, John</v>
      </c>
      <c r="K455" s="43" t="s">
        <v>6600</v>
      </c>
      <c r="L455" s="42" t="str">
        <f>RIGHT(K455,4)</f>
        <v>1771</v>
      </c>
      <c r="M455" s="143" t="str">
        <f>IF(ISBLANK(K455),"",L455&amp;"-"&amp;
IF(LEFT(K455,3)="Feb","02",
IF(LEFT(K455,3)="Mar","03",
IF(LEFT(K455,3)="Apr","04",
IF(LEFT(K455,3)="May","05",
IF(LEFT(K455,3)="Jun","06",
IF(LEFT(K455,3)="Jul","07",
IF(LEFT(K455,3)="Aug","08",
IF(LEFT(K455,3)="Sep","09",
IF(LEFT(K455,3)="Oct","10",
IF(LEFT(K455,3)="Nov","11",
IF(LEFT(K455,3)="Dec","12","01"))))))))))))</f>
        <v>1771-05</v>
      </c>
      <c r="N455" s="44" t="s">
        <v>5668</v>
      </c>
      <c r="O455" s="43" t="s">
        <v>5668</v>
      </c>
      <c r="P455" s="43" t="s">
        <v>136</v>
      </c>
      <c r="Q455" s="43">
        <v>24.75</v>
      </c>
      <c r="R455" s="43" t="s">
        <v>6603</v>
      </c>
      <c r="S455" s="44"/>
      <c r="T455" s="45" t="str">
        <f>V455</f>
        <v>Just In Sight</v>
      </c>
      <c r="U455" s="44"/>
      <c r="V455" s="35" t="s">
        <v>6602</v>
      </c>
      <c r="W455" s="35" t="s">
        <v>6602</v>
      </c>
      <c r="X455" s="34"/>
      <c r="Y455" s="45" t="str">
        <f>IFERROR(LEFT(J455, FIND(",",J455)-1),"")</f>
        <v>GILLIS</v>
      </c>
      <c r="Z455" s="45"/>
      <c r="AA455" s="45" t="str">
        <f>IF(ISBLANK(E455),"","Surveyed "&amp;E455)  &amp; IF(ISBLANK(C455),"", " by " &amp;TRIM(D455)) &amp; IF(ISBLANK(E455),"","; ") &amp; IF(ISBLANK(K455),"","Patented in " &amp; K455)  &amp; IF(ISBLANK(H455),"", " by " &amp; TRIM(I455)) &amp; IF(ISBLANK(Q455),"",IF(Q455=0,""," for " &amp; Q455 &amp; " acres")) &amp; IF(ISBLANK(S455),""," repatented as " &amp; S455) &amp; IF(ISBLANK(R455),"", "; " &amp; R455) &amp; IF(ISBLANK(X455),"", ".  " &amp; X455&amp;".")</f>
        <v>Surveyed 1/13/1770 by James Calder; Patented in May 1771 by John Gillis for 24.75 acres; in Baltimore County starting "at a spring and on the south side of the head of the Flag Marsh run descending into the Western or Delaware Falls"</v>
      </c>
      <c r="AB455" s="45" t="str">
        <f>IF(IFERROR(FIND("-",A455),0)=0,SUBSTITUTE(A455,"'",""),SUBSTITUTE(LEFT(A455,FIND("-",A455)-2),"'",""))</f>
        <v>JUST IN SIGHT</v>
      </c>
      <c r="AC455" s="55" t="str">
        <f>SUBSTITUTE(A455,"'","")</f>
        <v>JUST IN SIGHT</v>
      </c>
      <c r="AD455" s="52" t="str">
        <f>IFERROR(VLOOKUP(A455,MapGrantsTbl[], 5, FALSE),"")</f>
        <v>1770</v>
      </c>
      <c r="AE455" s="52" t="str">
        <f>IF(L455=AD455,"Y", IF(LEFT(AD455,1)&lt;&gt;"1","","N"))</f>
        <v>N</v>
      </c>
      <c r="AF455" s="52" t="str">
        <f>IFERROR(VLOOKUP(A455,MapGrantsTbl[], 3, FALSE),"")</f>
        <v>Surveyed 1/13/1770 by James Calder; Patented in May 1771 by John Gillis for 24.75 acres; in Baltimore County starting "at a spring and on the south side of the head of the Flag Marsh run descending into the Western or Delaware Falls"</v>
      </c>
      <c r="AG455" s="52" t="str">
        <f>IF(AA455=AF455,"Y", IF(LEN(LEFT(AF455,4))&lt;&gt;4,"","N"))</f>
        <v>Y</v>
      </c>
      <c r="AH455" s="52"/>
      <c r="AI455" s="52"/>
      <c r="AJ455" s="71"/>
      <c r="AK455" s="71"/>
      <c r="AL455" s="71"/>
      <c r="AM455" s="71">
        <f>IFERROR(VLOOKUP(A455,Platted[],2,FALSE),"")</f>
        <v>643</v>
      </c>
      <c r="AN455" s="52"/>
      <c r="AO455" s="52"/>
      <c r="AP455" s="52"/>
      <c r="AQ455" s="52" t="str">
        <f>IFERROR(VLOOKUP(A455,MapGrantsTbl[], 5, FALSE),"")</f>
        <v>1770</v>
      </c>
      <c r="AR455" s="52" t="str">
        <f>IF(L455=AQ455,"Y", IF(LEN(LEFT(AQ455,4))&lt;&gt;4,"","N"))</f>
        <v>N</v>
      </c>
      <c r="AS455" s="52" t="str">
        <f>IFERROR(VLOOKUP(A455,MapGrantsTbl[],3, FALSE),"")</f>
        <v>Surveyed 1/13/1770 by James Calder; Patented in May 1771 by John Gillis for 24.75 acres; in Baltimore County starting "at a spring and on the south side of the head of the Flag Marsh run descending into the Western or Delaware Falls"</v>
      </c>
      <c r="AT455" s="52" t="str">
        <f>IF(AA455=AS455,"Y", IF(LEN(LEFT(AS455,4))&lt;&gt;4,"","N"))</f>
        <v>Y</v>
      </c>
      <c r="AU455" s="52" t="str">
        <f>IFERROR(VLOOKUP(A455,MapGrantsTbl[],5, FALSE),"")</f>
        <v>1770</v>
      </c>
      <c r="AV455" s="52" t="str">
        <f>IF(L455=AU455,"Y", IF(LEN(LEFT(AU455,4))&lt;&gt;4,"","N"))</f>
        <v>N</v>
      </c>
    </row>
    <row r="456" spans="1:48" ht="57.6" x14ac:dyDescent="0.55000000000000004">
      <c r="A456" s="8" t="s">
        <v>7578</v>
      </c>
      <c r="B456" s="32" t="str">
        <f>IFERROR(VLOOKUP(A456,MapGrantsTbl[Short Name], 1, FALSE),IFERROR(VLOOKUP(A456,MapGrantsTbl[Other Map Grant Name],1,FALSE),""))</f>
        <v>JUST IN TIME</v>
      </c>
      <c r="C456" s="8" t="s">
        <v>5903</v>
      </c>
      <c r="D456" s="8" t="str">
        <f>IF(ISBLANK(C456),"",IFERROR(RIGHT(C456,LEN(C456)-FIND(",",C456)) &amp; " " &amp; LEFT(C456,1) &amp; LOWER(MID(C456,2, FIND(",",C456)-2)),""))</f>
        <v xml:space="preserve"> John Duvall</v>
      </c>
      <c r="E456" s="85" t="s">
        <v>10055</v>
      </c>
      <c r="F456" s="85" t="str">
        <f>RIGHT(E456,4)</f>
        <v>1815</v>
      </c>
      <c r="G456" s="85" t="str">
        <f>IF(ISBLANK(E456),"",F456&amp;"-"&amp;RIGHT("00" &amp; SUBSTITUTE(LEFT(E456,2),"/",""),2))</f>
        <v>1815-11</v>
      </c>
      <c r="H456" s="8" t="s">
        <v>7572</v>
      </c>
      <c r="I456" s="8" t="str">
        <f>IFERROR(RIGHT(H456,LEN(H456)-FIND(",",H456)) &amp; " " &amp; LEFT(H456,1) &amp; LOWER(MID(H456,2, FIND(",",H456)-2)),"")</f>
        <v xml:space="preserve"> Larkin Shipley</v>
      </c>
      <c r="J456" s="32" t="str">
        <f>H456</f>
        <v>SHIPLEY, Larkin</v>
      </c>
      <c r="K456" s="8" t="s">
        <v>7579</v>
      </c>
      <c r="L456" s="32" t="str">
        <f>RIGHT(K456,4)</f>
        <v>1816</v>
      </c>
      <c r="M456" s="146" t="str">
        <f>IF(ISBLANK(K456),"",L456&amp;"-"&amp;
IF(LEFT(K456,3)="Feb","02",
IF(LEFT(K456,3)="Mar","03",
IF(LEFT(K456,3)="Apr","04",
IF(LEFT(K456,3)="May","05",
IF(LEFT(K456,3)="Jun","06",
IF(LEFT(K456,3)="Jul","07",
IF(LEFT(K456,3)="Aug","08",
IF(LEFT(K456,3)="Sep","09",
IF(LEFT(K456,3)="Oct","10",
IF(LEFT(K456,3)="Nov","11",
IF(LEFT(K456,3)="Dec","12","01"))))))))))))</f>
        <v>1816-08</v>
      </c>
      <c r="N456" s="34" t="s">
        <v>3961</v>
      </c>
      <c r="O456" s="8" t="s">
        <v>3959</v>
      </c>
      <c r="P456" s="8" t="s">
        <v>136</v>
      </c>
      <c r="Q456" s="8">
        <v>50.5</v>
      </c>
      <c r="R456" s="8" t="s">
        <v>7757</v>
      </c>
      <c r="S456" s="34"/>
      <c r="T456" s="33" t="str">
        <f>V456</f>
        <v>Just In Time</v>
      </c>
      <c r="U456" s="34"/>
      <c r="V456" s="35" t="s">
        <v>7580</v>
      </c>
      <c r="W456" s="35" t="s">
        <v>10054</v>
      </c>
      <c r="X456" s="34"/>
      <c r="Y456" s="33" t="str">
        <f>IFERROR(LEFT(J456, FIND(",",J456)-1),"")</f>
        <v>SHIPLEY</v>
      </c>
      <c r="Z456" s="33"/>
      <c r="AA456" s="33" t="str">
        <f>IF(ISBLANK(E456),"","Surveyed "&amp;E456)  &amp; IF(ISBLANK(C456),"", " by " &amp;TRIM(D456)) &amp; IF(ISBLANK(E456),"","; ") &amp; IF(ISBLANK(K456),"","Patented in " &amp; K456)  &amp; IF(ISBLANK(H456),"", " by " &amp; TRIM(I456)) &amp; IF(ISBLANK(Q456),"",IF(Q456=0,""," for " &amp; Q456 &amp; " acres")) &amp; IF(ISBLANK(S456),""," repatented as " &amp; S456) &amp; IF(ISBLANK(R456),"", "; " &amp; R456) &amp; IF(ISBLANK(X456),"", ".  " &amp; X456&amp;".")</f>
        <v>Surveyed 11/28/1815 by John Duvall; Patented in Aug 1816 by Larkin Shipley for 50.5 acres; starting at "the original beginning trees of a tract of land called Brothers Partnership", adjoins Hammond's Elk Ridge Connection</v>
      </c>
      <c r="AB456" s="33" t="str">
        <f>IF(IFERROR(FIND("-",A456),0)=0,SUBSTITUTE(A456,"'",""),SUBSTITUTE(LEFT(A456,FIND("-",A456)-2),"'",""))</f>
        <v>JUST IN TIME</v>
      </c>
      <c r="AC456" s="33" t="str">
        <f>SUBSTITUTE(A456,"'","")</f>
        <v>JUST IN TIME</v>
      </c>
      <c r="AD456" s="33" t="str">
        <f>IFERROR(VLOOKUP(A456,MapGrantsTbl[], 5, FALSE),"")</f>
        <v>1815</v>
      </c>
      <c r="AE456" s="33" t="str">
        <f>IF(L456=AD456,"Y", IF(LEFT(AD456,1)&lt;&gt;"1","","N"))</f>
        <v>N</v>
      </c>
      <c r="AF456" s="33" t="str">
        <f>IFERROR(VLOOKUP(A456,MapGrantsTbl[], 3, FALSE),"")</f>
        <v>Surveyed 11/28/1815 by John Duvall; Patented in Aug 1816 by Larkin Shipley for 50.5 acres; starting at "the original beginning trees of a tract of land called Brothers Partnership", adjoins Hammond's Elk Ridge Connection</v>
      </c>
      <c r="AG456" s="33" t="str">
        <f>IF(AA456=AF456,"Y", IF(LEN(LEFT(AF456,4))&lt;&gt;4,"","N"))</f>
        <v>Y</v>
      </c>
      <c r="AH456" s="33" t="s">
        <v>11990</v>
      </c>
      <c r="AI456" s="33" t="s">
        <v>7845</v>
      </c>
      <c r="AJ456" s="52" t="s">
        <v>10056</v>
      </c>
      <c r="AK456" s="52"/>
      <c r="AL456" s="71">
        <v>-2</v>
      </c>
      <c r="AM456" s="71">
        <f>IFERROR(VLOOKUP(A456,Platted[],2,FALSE),"")</f>
        <v>532</v>
      </c>
      <c r="AN456" s="52"/>
      <c r="AO456" s="52"/>
      <c r="AP456" s="52"/>
      <c r="AQ456" s="52" t="str">
        <f>IFERROR(VLOOKUP(A456,MapGrantsTbl[], 5, FALSE),"")</f>
        <v>1815</v>
      </c>
      <c r="AR456" s="52" t="str">
        <f>IF(L456=AQ456,"Y", IF(LEN(LEFT(AQ456,4))&lt;&gt;4,"","N"))</f>
        <v>N</v>
      </c>
      <c r="AS456" s="52" t="str">
        <f>IFERROR(VLOOKUP(A456,MapGrantsTbl[],3, FALSE),"")</f>
        <v>Surveyed 11/28/1815 by John Duvall; Patented in Aug 1816 by Larkin Shipley for 50.5 acres; starting at "the original beginning trees of a tract of land called Brothers Partnership", adjoins Hammond's Elk Ridge Connection</v>
      </c>
      <c r="AT456" s="52" t="str">
        <f>IF(AA456=AS456,"Y", IF(LEN(LEFT(AS456,4))&lt;&gt;4,"","N"))</f>
        <v>Y</v>
      </c>
      <c r="AU456" s="52" t="str">
        <f>IFERROR(VLOOKUP(A456,MapGrantsTbl[],5, FALSE),"")</f>
        <v>1815</v>
      </c>
      <c r="AV456" s="52" t="str">
        <f>IF(L456=AU456,"Y", IF(LEN(LEFT(AU456,4))&lt;&gt;4,"","N"))</f>
        <v>N</v>
      </c>
    </row>
    <row r="457" spans="1:48" ht="57.6" x14ac:dyDescent="0.55000000000000004">
      <c r="A457" s="120" t="s">
        <v>10777</v>
      </c>
      <c r="B457" s="119" t="str">
        <f>IFERROR(VLOOKUP(A457,MapGrantsTbl[Short Name], 1, FALSE),IFERROR(VLOOKUP(A457,MapGrantsTbl[Other Map Grant Name],1,FALSE),""))</f>
        <v>JUSTICE REQUIRED</v>
      </c>
      <c r="C457" s="120" t="s">
        <v>4919</v>
      </c>
      <c r="D457" s="120" t="str">
        <f>IF(ISBLANK(C457),"",IFERROR(RIGHT(C457,LEN(C457)-FIND(",",C457)) &amp; " " &amp; LEFT(C457,1) &amp; LOWER(MID(C457,2, FIND(",",C457)-2)),""))</f>
        <v xml:space="preserve"> Richard Shipley</v>
      </c>
      <c r="E457" s="121" t="s">
        <v>10778</v>
      </c>
      <c r="F457" s="121" t="str">
        <f>RIGHT(E457,4)</f>
        <v>1757</v>
      </c>
      <c r="G457" s="121" t="str">
        <f>IF(ISBLANK(E457),"",F457&amp;"-"&amp;RIGHT("00" &amp; SUBSTITUTE(LEFT(E457,2),"/",""),2))</f>
        <v>1757-03</v>
      </c>
      <c r="H457" s="120" t="s">
        <v>4105</v>
      </c>
      <c r="I457" s="120" t="str">
        <f>IFERROR(RIGHT(H457,LEN(H457)-FIND(",",H457)) &amp; " " &amp; LEFT(H457,1) &amp; LOWER(MID(H457,2, FIND(",",H457)-2)),"")</f>
        <v xml:space="preserve"> Henry Ridgely</v>
      </c>
      <c r="J457" s="119" t="str">
        <f>H457</f>
        <v>RIDGELY, Henry</v>
      </c>
      <c r="K457" s="120" t="s">
        <v>3734</v>
      </c>
      <c r="L457" s="119" t="str">
        <f>RIGHT(K457,4)</f>
        <v>1757</v>
      </c>
      <c r="M457" s="145" t="str">
        <f>IF(ISBLANK(K457),"",L457&amp;"-"&amp;
IF(LEFT(K457,3)="Feb","02",
IF(LEFT(K457,3)="Mar","03",
IF(LEFT(K457,3)="Apr","04",
IF(LEFT(K457,3)="May","05",
IF(LEFT(K457,3)="Jun","06",
IF(LEFT(K457,3)="Jul","07",
IF(LEFT(K457,3)="Aug","08",
IF(LEFT(K457,3)="Sep","09",
IF(LEFT(K457,3)="Oct","10",
IF(LEFT(K457,3)="Nov","11",
IF(LEFT(K457,3)="Dec","12","01"))))))))))))</f>
        <v>1757-04</v>
      </c>
      <c r="N457" s="122" t="s">
        <v>3961</v>
      </c>
      <c r="O457" s="120" t="s">
        <v>3959</v>
      </c>
      <c r="P457" s="120" t="s">
        <v>3970</v>
      </c>
      <c r="Q457" s="120">
        <v>1024</v>
      </c>
      <c r="R457" s="120" t="s">
        <v>11712</v>
      </c>
      <c r="S457" s="123"/>
      <c r="T457" s="122" t="s">
        <v>4267</v>
      </c>
      <c r="U457" s="123"/>
      <c r="V457" s="35" t="s">
        <v>10784</v>
      </c>
      <c r="W457" s="35" t="s">
        <v>10779</v>
      </c>
      <c r="X457" s="35"/>
      <c r="Y457" s="122" t="str">
        <f>IFERROR(LEFT(J457, FIND(",",J457)-1),"")</f>
        <v>RIDGELY</v>
      </c>
      <c r="Z457" s="122"/>
      <c r="AA457" s="122" t="str">
        <f>IF(ISBLANK(E457),"","Surveyed "&amp;E457)  &amp; IF(ISBLANK(C457),"", " by " &amp;TRIM(D457)) &amp; IF(ISBLANK(E457),"","; ") &amp; IF(ISBLANK(K457),"","Patented in " &amp; K457)  &amp; IF(ISBLANK(H457),"", " by " &amp; TRIM(I457)) &amp; IF(ISBLANK(Q457),"",IF(Q457=0,""," for " &amp; Q457 &amp; " acres")) &amp; IF(ISBLANK(S457),""," repatented as " &amp; S457) &amp; IF(ISBLANK(R457),"", "; " &amp; R457) &amp; IF(ISBLANK(X457),"", ".  " &amp; X457&amp;".")</f>
        <v>Surveyed 3/23/1757 by Richard Shipley; Patented in Apr 1757 by Henry Ridgely for 1024 acres; Resurvey of Henry Ridgely's part of Curry Galls - Resurveyed which was 257 acres</v>
      </c>
      <c r="AB457" s="122" t="str">
        <f>IF(IFERROR(FIND("-",A457),0)=0,SUBSTITUTE(A457,"'",""),SUBSTITUTE(LEFT(A457,FIND("-",A457)-2),"'",""))</f>
        <v>JUSTICE REQUIRED</v>
      </c>
      <c r="AC457" s="122" t="str">
        <f>SUBSTITUTE(A457,"'","")</f>
        <v>JUSTICE REQUIRED</v>
      </c>
      <c r="AD457" s="122" t="str">
        <f>IFERROR(VLOOKUP(A457,MapGrantsTbl[], 5, FALSE),"")</f>
        <v>1757</v>
      </c>
      <c r="AE457" s="122" t="str">
        <f>IF(L457=AD457,"Y", IF(LEFT(AD457,1)&lt;&gt;"1","","N"))</f>
        <v>Y</v>
      </c>
      <c r="AF457" s="122" t="str">
        <f>IFERROR(VLOOKUP(A457,MapGrantsTbl[], 3, FALSE),"")</f>
        <v>Surveyed 3/23/1757 by Richard Shipley; Patented in Apr 1757 by Henry Ridgely for 1024 acres; Resurvey of Henry Ridgely's part of Curry Galls - Resurveyed which was 257 acres</v>
      </c>
      <c r="AG457" s="122" t="str">
        <f>IF(AA457=AF457,"Y", IF(LEN(LEFT(AF457,4))&lt;&gt;4,"","N"))</f>
        <v>Y</v>
      </c>
      <c r="AH457" s="122" t="s">
        <v>51</v>
      </c>
      <c r="AI457" s="122"/>
      <c r="AJ457" s="122"/>
      <c r="AK457" s="122"/>
      <c r="AL457" s="122"/>
      <c r="AM457" s="122">
        <f>IFERROR(VLOOKUP(A457,Platted[],2,FALSE),"")</f>
        <v>50</v>
      </c>
      <c r="AN457" s="122"/>
      <c r="AO457" s="122"/>
      <c r="AP457" s="122"/>
      <c r="AQ457" s="122" t="str">
        <f>IFERROR(VLOOKUP(A457,MapGrantsTbl[], 5, FALSE),"")</f>
        <v>1757</v>
      </c>
      <c r="AR457" s="122" t="str">
        <f>IF(L457=AQ457,"Y", IF(LEN(LEFT(AQ457,4))&lt;&gt;4,"","N"))</f>
        <v>Y</v>
      </c>
      <c r="AS457" s="52" t="str">
        <f>IFERROR(VLOOKUP(A457,MapGrantsTbl[],3, FALSE),"")</f>
        <v>Surveyed 3/23/1757 by Richard Shipley; Patented in Apr 1757 by Henry Ridgely for 1024 acres; Resurvey of Henry Ridgely's part of Curry Galls - Resurveyed which was 257 acres</v>
      </c>
      <c r="AT457" s="52" t="str">
        <f>IF(AA457=AS457,"Y", IF(LEN(LEFT(AS457,4))&lt;&gt;4,"","N"))</f>
        <v>Y</v>
      </c>
      <c r="AU457" s="52" t="str">
        <f>IFERROR(VLOOKUP(A457,MapGrantsTbl[],5, FALSE),"")</f>
        <v>1757</v>
      </c>
      <c r="AV457" s="52" t="str">
        <f>IF(L457=AU457,"Y", IF(LEN(LEFT(AU457,4))&lt;&gt;4,"","N"))</f>
        <v>Y</v>
      </c>
    </row>
    <row r="458" spans="1:48" ht="57.6" x14ac:dyDescent="0.55000000000000004">
      <c r="A458" s="8" t="s">
        <v>8640</v>
      </c>
      <c r="B458" s="32" t="str">
        <f>IFERROR(VLOOKUP(A458,MapGrantsTbl[Short Name], 1, FALSE),IFERROR(VLOOKUP(A458,MapGrantsTbl[Other Map Grant Name],1,FALSE),""))</f>
        <v>KELLYS INGENUITY</v>
      </c>
      <c r="C458" s="8" t="s">
        <v>10467</v>
      </c>
      <c r="D458" s="8" t="str">
        <f>IF(ISBLANK(C458),"",IFERROR(RIGHT(C458,LEN(C458)-FIND(",",C458)) &amp; " " &amp; LEFT(C458,1) &amp; LOWER(MID(C458,2, FIND(",",C458)-2)),""))</f>
        <v xml:space="preserve"> Baruch Fowler</v>
      </c>
      <c r="E458" s="85" t="s">
        <v>11248</v>
      </c>
      <c r="F458" s="85" t="str">
        <f>RIGHT(E458,4)</f>
        <v>1802</v>
      </c>
      <c r="G458" s="85" t="str">
        <f>IF(ISBLANK(E458),"",F458&amp;"-"&amp;RIGHT("00" &amp; SUBSTITUTE(LEFT(E458,2),"/",""),2))</f>
        <v>1802-10</v>
      </c>
      <c r="H458" s="8" t="s">
        <v>7568</v>
      </c>
      <c r="I458" s="8" t="str">
        <f>IFERROR(RIGHT(H458,LEN(H458)-FIND(",",H458)) &amp; " " &amp; LEFT(H458,1) &amp; LOWER(MID(H458,2, FIND(",",H458)-2)),"")</f>
        <v xml:space="preserve"> Levin Warfield</v>
      </c>
      <c r="J458" s="32" t="str">
        <f>H458</f>
        <v>WARFIELD, Levin</v>
      </c>
      <c r="K458" s="8" t="s">
        <v>7567</v>
      </c>
      <c r="L458" s="32" t="str">
        <f>RIGHT(K458,4)</f>
        <v>1810</v>
      </c>
      <c r="M458" s="146" t="str">
        <f>IF(ISBLANK(K458),"",L458&amp;"-"&amp;
IF(LEFT(K458,3)="Feb","02",
IF(LEFT(K458,3)="Mar","03",
IF(LEFT(K458,3)="Apr","04",
IF(LEFT(K458,3)="May","05",
IF(LEFT(K458,3)="Jun","06",
IF(LEFT(K458,3)="Jul","07",
IF(LEFT(K458,3)="Aug","08",
IF(LEFT(K458,3)="Sep","09",
IF(LEFT(K458,3)="Oct","10",
IF(LEFT(K458,3)="Nov","11",
IF(LEFT(K458,3)="Dec","12","01"))))))))))))</f>
        <v>1810-12</v>
      </c>
      <c r="N458" s="34" t="s">
        <v>3961</v>
      </c>
      <c r="O458" s="8" t="s">
        <v>3959</v>
      </c>
      <c r="P458" s="8" t="s">
        <v>136</v>
      </c>
      <c r="Q458" s="8">
        <v>5.25</v>
      </c>
      <c r="R458" s="8" t="s">
        <v>7570</v>
      </c>
      <c r="S458" s="34"/>
      <c r="T458" s="33" t="str">
        <f>V458</f>
        <v>Kellys Ingenuity</v>
      </c>
      <c r="U458" s="34"/>
      <c r="V458" s="35" t="s">
        <v>8411</v>
      </c>
      <c r="W458" s="35" t="s">
        <v>11249</v>
      </c>
      <c r="X458" s="34"/>
      <c r="Y458" s="33" t="str">
        <f>IFERROR(LEFT(J458, FIND(",",J458)-1),"")</f>
        <v>WARFIELD</v>
      </c>
      <c r="Z458" s="33"/>
      <c r="AA458" s="33" t="str">
        <f>IF(ISBLANK(E458),"","Surveyed "&amp;E458)  &amp; IF(ISBLANK(C458),"", " by " &amp;TRIM(D458)) &amp; IF(ISBLANK(E458),"","; ") &amp; IF(ISBLANK(K458),"","Patented in " &amp; K458)  &amp; IF(ISBLANK(H458),"", " by " &amp; TRIM(I458)) &amp; IF(ISBLANK(Q458),"",IF(Q458=0,""," for " &amp; Q458 &amp; " acres")) &amp; IF(ISBLANK(S458),""," repatented as " &amp; S458) &amp; IF(ISBLANK(R458),"", "; " &amp; R458) &amp; IF(ISBLANK(X458),"", ".  " &amp; X458&amp;".")</f>
        <v>Surveyed 10/15/1802 by Baruch Fowler; Patented in Dec 1810 by Levin Warfield for 5.25 acres; "Beginning at the end of the forty seventy line of a tract of land called Additional Chance encreased"</v>
      </c>
      <c r="AB458" s="33" t="str">
        <f>IF(IFERROR(FIND("-",A458),0)=0,SUBSTITUTE(A458,"'",""),SUBSTITUTE(LEFT(A458,FIND("-",A458)-2),"'",""))</f>
        <v>KELLYS INGENUITY</v>
      </c>
      <c r="AC458" s="33" t="str">
        <f>SUBSTITUTE(A458,"'","")</f>
        <v>KELLYS INGENUITY</v>
      </c>
      <c r="AD458" s="33" t="str">
        <f>IFERROR(VLOOKUP(A458,MapGrantsTbl[], 5, FALSE),"")</f>
        <v>1802</v>
      </c>
      <c r="AE458" s="33" t="str">
        <f>IF(L458=AD458,"Y", IF(LEFT(AD458,1)&lt;&gt;"1","","N"))</f>
        <v>N</v>
      </c>
      <c r="AF458" s="33" t="str">
        <f>IFERROR(VLOOKUP(A458,MapGrantsTbl[], 3, FALSE),"")</f>
        <v>Surveyed 10/15/1802 by Baruch Fowler; Patented in Dec 1810 by Levin Warfield for 5.25 acres; "Beginning at the end of the forty seventy line of a tract of land called Additional Chance encreased"</v>
      </c>
      <c r="AG458" s="33" t="str">
        <f>IF(AA458=AF458,"Y", IF(LEN(LEFT(AF458,4))&lt;&gt;4,"","N"))</f>
        <v>Y</v>
      </c>
      <c r="AH458" s="33" t="s">
        <v>51</v>
      </c>
      <c r="AI458" s="33"/>
      <c r="AJ458" s="71"/>
      <c r="AK458" s="71"/>
      <c r="AL458" s="71"/>
      <c r="AM458" s="71">
        <f>IFERROR(VLOOKUP(A458,Platted[],2,FALSE),"")</f>
        <v>741</v>
      </c>
      <c r="AN458" s="52"/>
      <c r="AO458" s="52"/>
      <c r="AP458" s="52"/>
      <c r="AQ458" s="52" t="str">
        <f>IFERROR(VLOOKUP(A458,MapGrantsTbl[], 5, FALSE),"")</f>
        <v>1802</v>
      </c>
      <c r="AR458" s="52" t="str">
        <f>IF(L458=AQ458,"Y", IF(LEN(LEFT(AQ458,4))&lt;&gt;4,"","N"))</f>
        <v>N</v>
      </c>
      <c r="AS458" s="52" t="str">
        <f>IFERROR(VLOOKUP(A458,MapGrantsTbl[],3, FALSE),"")</f>
        <v>Surveyed 10/15/1802 by Baruch Fowler; Patented in Dec 1810 by Levin Warfield for 5.25 acres; "Beginning at the end of the forty seventy line of a tract of land called Additional Chance encreased"</v>
      </c>
      <c r="AT458" s="52" t="str">
        <f>IF(AA458=AS458,"Y", IF(LEN(LEFT(AS458,4))&lt;&gt;4,"","N"))</f>
        <v>Y</v>
      </c>
      <c r="AU458" s="52" t="str">
        <f>IFERROR(VLOOKUP(A458,MapGrantsTbl[],5, FALSE),"")</f>
        <v>1802</v>
      </c>
      <c r="AV458" s="52" t="str">
        <f>IF(L458=AU458,"Y", IF(LEN(LEFT(AU458,4))&lt;&gt;4,"","N"))</f>
        <v>N</v>
      </c>
    </row>
    <row r="459" spans="1:48" ht="43.2" x14ac:dyDescent="0.55000000000000004">
      <c r="A459" s="43" t="s">
        <v>8641</v>
      </c>
      <c r="B459" s="8" t="str">
        <f>IFERROR(VLOOKUP(A459,MapGrantsTbl[Short Name], 1, FALSE),IFERROR(VLOOKUP(A459,MapGrantsTbl[Other Map Grant Name],1,FALSE),""))</f>
        <v>KENDALLS DELIGHT</v>
      </c>
      <c r="C459" s="8"/>
      <c r="D459" s="8" t="str">
        <f>IF(ISBLANK(C459),"",IFERROR(RIGHT(C459,LEN(C459)-FIND(",",C459)) &amp; " " &amp; LEFT(C459,1) &amp; LOWER(MID(C459,2, FIND(",",C459)-2)),""))</f>
        <v/>
      </c>
      <c r="E459" s="85"/>
      <c r="F459" s="85" t="str">
        <f>RIGHT(E459,4)</f>
        <v/>
      </c>
      <c r="G459" s="85" t="str">
        <f>IF(ISBLANK(E459),"",F459&amp;"-"&amp;RIGHT("00" &amp; SUBSTITUTE(LEFT(E459,2),"/",""),2))</f>
        <v/>
      </c>
      <c r="H459" s="8" t="s">
        <v>3583</v>
      </c>
      <c r="I459" s="8" t="str">
        <f>IFERROR(RIGHT(H459,LEN(H459)-FIND(",",H459)) &amp; " " &amp; LEFT(H459,1) &amp; LOWER(MID(H459,2, FIND(",",H459)-2)),"")</f>
        <v xml:space="preserve"> John  Jones</v>
      </c>
      <c r="J459" s="8" t="str">
        <f>H459</f>
        <v xml:space="preserve">JONES, John </v>
      </c>
      <c r="K459" s="8" t="s">
        <v>3786</v>
      </c>
      <c r="L459" s="8" t="str">
        <f>RIGHT(K459,4)</f>
        <v>1701</v>
      </c>
      <c r="M459" s="146" t="str">
        <f>IF(ISBLANK(K459),"",L459&amp;"-"&amp;
IF(LEFT(K459,3)="Feb","02",
IF(LEFT(K459,3)="Mar","03",
IF(LEFT(K459,3)="Apr","04",
IF(LEFT(K459,3)="May","05",
IF(LEFT(K459,3)="Jun","06",
IF(LEFT(K459,3)="Jul","07",
IF(LEFT(K459,3)="Aug","08",
IF(LEFT(K459,3)="Sep","09",
IF(LEFT(K459,3)="Oct","10",
IF(LEFT(K459,3)="Nov","11",
IF(LEFT(K459,3)="Dec","12","01"))))))))))))</f>
        <v>1701-05</v>
      </c>
      <c r="N459" s="34"/>
      <c r="O459" s="8" t="s">
        <v>3959</v>
      </c>
      <c r="P459" s="8" t="s">
        <v>136</v>
      </c>
      <c r="Q459" s="8">
        <v>500</v>
      </c>
      <c r="R459" s="8" t="s">
        <v>6301</v>
      </c>
      <c r="S459" s="34" t="s">
        <v>3971</v>
      </c>
      <c r="T459" s="34" t="s">
        <v>8866</v>
      </c>
      <c r="U459" s="34"/>
      <c r="V459" s="34" t="s">
        <v>5768</v>
      </c>
      <c r="W459" s="34"/>
      <c r="X459" s="34"/>
      <c r="Y459" s="18" t="str">
        <f>IFERROR(LEFT(J459, FIND(",",J459)-1),"")</f>
        <v>JONES</v>
      </c>
      <c r="Z459" s="24" t="s">
        <v>4455</v>
      </c>
      <c r="AA459" s="24" t="str">
        <f>IF(ISBLANK(E459),"","Surveyed "&amp;E459)  &amp; IF(ISBLANK(C459),"", " by " &amp;TRIM(D459)) &amp; IF(ISBLANK(E459),"","; ") &amp; IF(ISBLANK(K459),"","Patented in " &amp; K459)  &amp; IF(ISBLANK(H459),"", " by " &amp; TRIM(I459)) &amp; IF(ISBLANK(Q459),"",IF(Q459=0,""," for " &amp; Q459 &amp; " acres")) &amp; IF(ISBLANK(S459),""," repatented as " &amp; S459) &amp; IF(ISBLANK(R459),"", "; " &amp; R459) &amp; IF(ISBLANK(X459),"", ".  " &amp; X459&amp;".")</f>
        <v>Patented in May 1701 by John Jones for 500 acres repatented as Hammond's Inheritance; Later resurvey says Daniel Kendall</v>
      </c>
      <c r="AB459" s="52" t="str">
        <f>IF(IFERROR(FIND("-",A459),0)=0,SUBSTITUTE(A459,"'",""),SUBSTITUTE(LEFT(A459,FIND("-",A459)-2),"'",""))</f>
        <v>KENDALLS DELIGHT</v>
      </c>
      <c r="AC459" s="55" t="str">
        <f>SUBSTITUTE(A459,"'","")</f>
        <v>KENDALLS DELIGHT</v>
      </c>
      <c r="AD459" s="52" t="str">
        <f>IFERROR(VLOOKUP(A459,MapGrantsTbl[], 5, FALSE),"")</f>
        <v>1701</v>
      </c>
      <c r="AE459" s="52" t="str">
        <f>IF(L459=AD459,"Y", IF(LEFT(AD459,1)&lt;&gt;"1","","N"))</f>
        <v>Y</v>
      </c>
      <c r="AF459" s="52" t="str">
        <f>IFERROR(VLOOKUP(A459,MapGrantsTbl[], 3, FALSE),"")</f>
        <v>Patented in May 1701 by John Jones for 500 acres repatented as Hammond's Inheritance; Later resurvey says Daniel Kendall</v>
      </c>
      <c r="AG459" s="52" t="str">
        <f>IF(AA459=AF459,"Y", IF(LEN(LEFT(AF459,4))&lt;&gt;4,"","N"))</f>
        <v>Y</v>
      </c>
      <c r="AH459" s="52" t="s">
        <v>11989</v>
      </c>
      <c r="AI459" s="52"/>
      <c r="AJ459" s="71"/>
      <c r="AK459" s="71"/>
      <c r="AL459" s="71"/>
      <c r="AM459" s="71">
        <f>IFERROR(VLOOKUP(A459,Platted[],2,FALSE),"")</f>
        <v>162</v>
      </c>
      <c r="AN459" s="52"/>
      <c r="AO459" s="52"/>
      <c r="AP459" s="52"/>
      <c r="AQ459" s="52" t="str">
        <f>IFERROR(VLOOKUP(A459,MapGrantsTbl[], 5, FALSE),"")</f>
        <v>1701</v>
      </c>
      <c r="AR459" s="52" t="str">
        <f>IF(L459=AQ459,"Y", IF(LEN(LEFT(AQ459,4))&lt;&gt;4,"","N"))</f>
        <v>Y</v>
      </c>
      <c r="AS459" s="52" t="str">
        <f>IFERROR(VLOOKUP(A459,MapGrantsTbl[],3, FALSE),"")</f>
        <v>Patented in May 1701 by John Jones for 500 acres repatented as Hammond's Inheritance; Later resurvey says Daniel Kendall</v>
      </c>
      <c r="AT459" s="52" t="str">
        <f>IF(AA459=AS459,"Y", IF(LEN(LEFT(AS459,4))&lt;&gt;4,"","N"))</f>
        <v>Y</v>
      </c>
      <c r="AU459" s="52" t="str">
        <f>IFERROR(VLOOKUP(A459,MapGrantsTbl[],5, FALSE),"")</f>
        <v>1701</v>
      </c>
      <c r="AV459" s="52" t="str">
        <f>IF(L459=AU459,"Y", IF(LEN(LEFT(AU459,4))&lt;&gt;4,"","N"))</f>
        <v>Y</v>
      </c>
    </row>
    <row r="460" spans="1:48" ht="43.2" x14ac:dyDescent="0.55000000000000004">
      <c r="A460" s="43" t="s">
        <v>8642</v>
      </c>
      <c r="B460" s="8" t="str">
        <f>IFERROR(VLOOKUP(A460,MapGrantsTbl[Short Name], 1, FALSE),IFERROR(VLOOKUP(A460,MapGrantsTbl[Other Map Grant Name],1,FALSE),""))</f>
        <v>KENDALLS ENLARGEMENT</v>
      </c>
      <c r="C460" s="8"/>
      <c r="D460" s="8" t="str">
        <f>IF(ISBLANK(C460),"",IFERROR(RIGHT(C460,LEN(C460)-FIND(",",C460)) &amp; " " &amp; LEFT(C460,1) &amp; LOWER(MID(C460,2, FIND(",",C460)-2)),""))</f>
        <v/>
      </c>
      <c r="E460" s="85"/>
      <c r="F460" s="85" t="str">
        <f>RIGHT(E460,4)</f>
        <v/>
      </c>
      <c r="G460" s="85" t="str">
        <f>IF(ISBLANK(E460),"",F460&amp;"-"&amp;RIGHT("00" &amp; SUBSTITUTE(LEFT(E460,2),"/",""),2))</f>
        <v/>
      </c>
      <c r="H460" s="8" t="s">
        <v>3583</v>
      </c>
      <c r="I460" s="8" t="str">
        <f>IFERROR(RIGHT(H460,LEN(H460)-FIND(",",H460)) &amp; " " &amp; LEFT(H460,1) &amp; LOWER(MID(H460,2, FIND(",",H460)-2)),"")</f>
        <v xml:space="preserve"> John  Jones</v>
      </c>
      <c r="J460" s="8" t="str">
        <f>H460</f>
        <v xml:space="preserve">JONES, John </v>
      </c>
      <c r="K460" s="8" t="s">
        <v>3787</v>
      </c>
      <c r="L460" s="8" t="str">
        <f>RIGHT(K460,4)</f>
        <v>1701</v>
      </c>
      <c r="M460" s="146" t="str">
        <f>IF(ISBLANK(K460),"",L460&amp;"-"&amp;
IF(LEFT(K460,3)="Feb","02",
IF(LEFT(K460,3)="Mar","03",
IF(LEFT(K460,3)="Apr","04",
IF(LEFT(K460,3)="May","05",
IF(LEFT(K460,3)="Jun","06",
IF(LEFT(K460,3)="Jul","07",
IF(LEFT(K460,3)="Aug","08",
IF(LEFT(K460,3)="Sep","09",
IF(LEFT(K460,3)="Oct","10",
IF(LEFT(K460,3)="Nov","11",
IF(LEFT(K460,3)="Dec","12","01"))))))))))))</f>
        <v>1701-12</v>
      </c>
      <c r="N460" s="34"/>
      <c r="O460" s="8" t="s">
        <v>3959</v>
      </c>
      <c r="P460" s="8" t="s">
        <v>136</v>
      </c>
      <c r="Q460" s="8">
        <v>400</v>
      </c>
      <c r="R460" s="8" t="s">
        <v>6301</v>
      </c>
      <c r="S460" s="34" t="s">
        <v>3971</v>
      </c>
      <c r="T460" s="34" t="s">
        <v>6641</v>
      </c>
      <c r="U460" s="34"/>
      <c r="V460" s="34" t="s">
        <v>5769</v>
      </c>
      <c r="W460" s="34"/>
      <c r="X460" s="34"/>
      <c r="Y460" s="18" t="str">
        <f>IFERROR(LEFT(J460, FIND(",",J460)-1),"")</f>
        <v>JONES</v>
      </c>
      <c r="Z460" s="24" t="s">
        <v>4488</v>
      </c>
      <c r="AA460" s="24" t="str">
        <f>IF(ISBLANK(E460),"","Surveyed "&amp;E460)  &amp; IF(ISBLANK(C460),"", " by " &amp;TRIM(D460)) &amp; IF(ISBLANK(E460),"","; ") &amp; IF(ISBLANK(K460),"","Patented in " &amp; K460)  &amp; IF(ISBLANK(H460),"", " by " &amp; TRIM(I460)) &amp; IF(ISBLANK(Q460),"",IF(Q460=0,""," for " &amp; Q460 &amp; " acres")) &amp; IF(ISBLANK(S460),""," repatented as " &amp; S460) &amp; IF(ISBLANK(R460),"", "; " &amp; R460) &amp; IF(ISBLANK(X460),"", ".  " &amp; X460&amp;".")</f>
        <v>Patented in Dec 1701 by John Jones for 400 acres repatented as Hammond's Inheritance; Later resurvey says Daniel Kendall</v>
      </c>
      <c r="AB460" s="52" t="str">
        <f>IF(IFERROR(FIND("-",A460),0)=0,SUBSTITUTE(A460,"'",""),SUBSTITUTE(LEFT(A460,FIND("-",A460)-2),"'",""))</f>
        <v>KENDALLS ENLARGEMENT</v>
      </c>
      <c r="AC460" s="55" t="str">
        <f>SUBSTITUTE(A460,"'","")</f>
        <v>KENDALLS ENLARGEMENT</v>
      </c>
      <c r="AD460" s="52" t="str">
        <f>IFERROR(VLOOKUP(A460,MapGrantsTbl[], 5, FALSE),"")</f>
        <v>1701</v>
      </c>
      <c r="AE460" s="52" t="str">
        <f>IF(L460=AD460,"Y", IF(LEFT(AD460,1)&lt;&gt;"1","","N"))</f>
        <v>Y</v>
      </c>
      <c r="AF460" s="52" t="str">
        <f>IFERROR(VLOOKUP(A460,MapGrantsTbl[], 3, FALSE),"")</f>
        <v>Patented in Dec 1701 by John Jones for 400 acres repatented as Hammond's Inheritance; Later resurvey says Daniel Kendall</v>
      </c>
      <c r="AG460" s="52" t="str">
        <f>IF(AA460=AF460,"Y", IF(LEN(LEFT(AF460,4))&lt;&gt;4,"","N"))</f>
        <v>Y</v>
      </c>
      <c r="AH460" s="52" t="s">
        <v>11989</v>
      </c>
      <c r="AI460" s="52"/>
      <c r="AJ460" s="71"/>
      <c r="AK460" s="71"/>
      <c r="AL460" s="71"/>
      <c r="AM460" s="71">
        <f>IFERROR(VLOOKUP(A460,Platted[],2,FALSE),"")</f>
        <v>178</v>
      </c>
      <c r="AN460" s="52"/>
      <c r="AO460" s="52"/>
      <c r="AP460" s="52"/>
      <c r="AQ460" s="52" t="str">
        <f>IFERROR(VLOOKUP(A460,MapGrantsTbl[], 5, FALSE),"")</f>
        <v>1701</v>
      </c>
      <c r="AR460" s="52" t="str">
        <f>IF(L460=AQ460,"Y", IF(LEN(LEFT(AQ460,4))&lt;&gt;4,"","N"))</f>
        <v>Y</v>
      </c>
      <c r="AS460" s="52" t="str">
        <f>IFERROR(VLOOKUP(A460,MapGrantsTbl[],3, FALSE),"")</f>
        <v>Patented in Dec 1701 by John Jones for 400 acres repatented as Hammond's Inheritance; Later resurvey says Daniel Kendall</v>
      </c>
      <c r="AT460" s="52" t="str">
        <f>IF(AA460=AS460,"Y", IF(LEN(LEFT(AS460,4))&lt;&gt;4,"","N"))</f>
        <v>Y</v>
      </c>
      <c r="AU460" s="52" t="str">
        <f>IFERROR(VLOOKUP(A460,MapGrantsTbl[],5, FALSE),"")</f>
        <v>1701</v>
      </c>
      <c r="AV460" s="52" t="str">
        <f>IF(L460=AU460,"Y", IF(LEN(LEFT(AU460,4))&lt;&gt;4,"","N"))</f>
        <v>Y</v>
      </c>
    </row>
    <row r="461" spans="1:48" ht="57.6" x14ac:dyDescent="0.55000000000000004">
      <c r="A461" s="43" t="s">
        <v>5411</v>
      </c>
      <c r="B461" s="8" t="str">
        <f>IFERROR(VLOOKUP(A461,MapGrantsTbl[Short Name], 1, FALSE),IFERROR(VLOOKUP(A461,MapGrantsTbl[Other Map Grant Name],1,FALSE),""))</f>
        <v>KILLKENNY</v>
      </c>
      <c r="C461" s="8"/>
      <c r="D461" s="8" t="str">
        <f>IF(ISBLANK(C461),"",IFERROR(RIGHT(C461,LEN(C461)-FIND(",",C461)) &amp; " " &amp; LEFT(C461,1) &amp; LOWER(MID(C461,2, FIND(",",C461)-2)),""))</f>
        <v/>
      </c>
      <c r="E461" s="8" t="s">
        <v>12534</v>
      </c>
      <c r="F461" s="85" t="str">
        <f>RIGHT(E461,4)</f>
        <v>1713</v>
      </c>
      <c r="G461" s="85" t="str">
        <f>IF(ISBLANK(E461),"",F461&amp;"-"&amp;RIGHT("00" &amp; SUBSTITUTE(LEFT(E461,2),"/",""),2))</f>
        <v>1713-09</v>
      </c>
      <c r="H461" s="8" t="s">
        <v>3640</v>
      </c>
      <c r="I461" s="8" t="str">
        <f>IFERROR(RIGHT(H461,LEN(H461)-FIND(",",H461)) &amp; " " &amp; LEFT(H461,1) &amp; LOWER(MID(H461,2, FIND(",",H461)-2)),"")</f>
        <v xml:space="preserve"> Richard  Fowler</v>
      </c>
      <c r="J461" s="8" t="str">
        <f>H461</f>
        <v xml:space="preserve">FOWLER, Richard </v>
      </c>
      <c r="K461" s="8" t="s">
        <v>5210</v>
      </c>
      <c r="L461" s="8" t="str">
        <f>RIGHT(K461,4)</f>
        <v>1713</v>
      </c>
      <c r="M461" s="146" t="str">
        <f>IF(ISBLANK(K461),"",L461&amp;"-"&amp;
IF(LEFT(K461,3)="Feb","02",
IF(LEFT(K461,3)="Mar","03",
IF(LEFT(K461,3)="Apr","04",
IF(LEFT(K461,3)="May","05",
IF(LEFT(K461,3)="Jun","06",
IF(LEFT(K461,3)="Jul","07",
IF(LEFT(K461,3)="Aug","08",
IF(LEFT(K461,3)="Sep","09",
IF(LEFT(K461,3)="Oct","10",
IF(LEFT(K461,3)="Nov","11",
IF(LEFT(K461,3)="Dec","12","01"))))))))))))</f>
        <v>1713-09</v>
      </c>
      <c r="N461" s="34" t="s">
        <v>3961</v>
      </c>
      <c r="O461" s="8" t="s">
        <v>3959</v>
      </c>
      <c r="P461" s="8" t="s">
        <v>136</v>
      </c>
      <c r="Q461" s="8">
        <v>100</v>
      </c>
      <c r="R461" s="8" t="s">
        <v>5870</v>
      </c>
      <c r="S461" s="34" t="s">
        <v>5412</v>
      </c>
      <c r="T461" s="34" t="s">
        <v>5492</v>
      </c>
      <c r="U461" s="34"/>
      <c r="V461" s="6" t="s">
        <v>5872</v>
      </c>
      <c r="W461" s="34"/>
      <c r="X461" s="34"/>
      <c r="Y461" s="18" t="str">
        <f>IFERROR(LEFT(J461, FIND(",",J461)-1),"")</f>
        <v>FOWLER</v>
      </c>
      <c r="Z461" s="24" t="s">
        <v>4530</v>
      </c>
      <c r="AA461" s="24" t="str">
        <f>IF(ISBLANK(E461),"","Surveyed "&amp;E461)  &amp; IF(ISBLANK(C461),"", " by " &amp;TRIM(D461)) &amp; IF(ISBLANK(E461),"","; ") &amp; IF(ISBLANK(K461),"","Patented in " &amp; K461)  &amp; IF(ISBLANK(H461),"", " by " &amp; TRIM(I461)) &amp; IF(ISBLANK(Q461),"",IF(Q461=0,""," for " &amp; Q461 &amp; " acres")) &amp; IF(ISBLANK(S461),""," repatented as " &amp; S461) &amp; IF(ISBLANK(R461),"", "; " &amp; R461) &amp; IF(ISBLANK(X461),"", ".  " &amp; X461&amp;".")</f>
        <v>Surveyed 9/2/1713; Patented in Sep 1713 by Richard Fowler for 100 acres repatented as Killkenny Joined; in Baltimore County "on the south side the main falls of Patapsco River"</v>
      </c>
      <c r="AB461" s="52" t="str">
        <f>IF(IFERROR(FIND("-",A461),0)=0,SUBSTITUTE(A461,"'",""),SUBSTITUTE(LEFT(A461,FIND("-",A461)-2),"'",""))</f>
        <v>KILLKENNY</v>
      </c>
      <c r="AC461" s="55" t="str">
        <f>SUBSTITUTE(A461,"'","")</f>
        <v>KILLKENNY</v>
      </c>
      <c r="AD461" s="52" t="str">
        <f>IFERROR(VLOOKUP(A461,MapGrantsTbl[], 5, FALSE),"")</f>
        <v>1713</v>
      </c>
      <c r="AE461" s="52" t="str">
        <f>IF(L461=AD461,"Y", IF(LEFT(AD461,1)&lt;&gt;"1","","N"))</f>
        <v>Y</v>
      </c>
      <c r="AF461" s="52" t="str">
        <f>IFERROR(VLOOKUP(A461,MapGrantsTbl[], 3, FALSE),"")</f>
        <v>Surveyed 9/2/1713; Patented in Sep 1713 by Richard Fowler for 100 acres repatented as Killkenny Joined; in Baltimore County "on the south side the main falls of Patapsco River"</v>
      </c>
      <c r="AG461" s="52" t="str">
        <f>IF(AA461=AF461,"Y", IF(LEN(LEFT(AF461,4))&lt;&gt;4,"","N"))</f>
        <v>Y</v>
      </c>
      <c r="AH461" s="52" t="s">
        <v>11992</v>
      </c>
      <c r="AI461" s="52"/>
      <c r="AJ461" s="71"/>
      <c r="AK461" s="71"/>
      <c r="AL461" s="71"/>
      <c r="AM461" s="71">
        <f>IFERROR(VLOOKUP(A461,Platted[],2,FALSE),"")</f>
        <v>441</v>
      </c>
      <c r="AN461" s="52"/>
      <c r="AO461" s="52"/>
      <c r="AP461" s="52"/>
      <c r="AQ461" s="52" t="str">
        <f>IFERROR(VLOOKUP(A461,MapGrantsTbl[], 5, FALSE),"")</f>
        <v>1713</v>
      </c>
      <c r="AR461" s="52" t="str">
        <f>IF(L461=AQ461,"Y", IF(LEN(LEFT(AQ461,4))&lt;&gt;4,"","N"))</f>
        <v>Y</v>
      </c>
      <c r="AS461" s="52" t="str">
        <f>IFERROR(VLOOKUP(A461,MapGrantsTbl[],3, FALSE),"")</f>
        <v>Surveyed 9/2/1713; Patented in Sep 1713 by Richard Fowler for 100 acres repatented as Killkenny Joined; in Baltimore County "on the south side the main falls of Patapsco River"</v>
      </c>
      <c r="AT461" s="52" t="str">
        <f>IF(AA461=AS461,"Y", IF(LEN(LEFT(AS461,4))&lt;&gt;4,"","N"))</f>
        <v>Y</v>
      </c>
      <c r="AU461" s="52" t="str">
        <f>IFERROR(VLOOKUP(A461,MapGrantsTbl[],5, FALSE),"")</f>
        <v>1713</v>
      </c>
      <c r="AV461" s="52" t="str">
        <f>IF(L461=AU461,"Y", IF(LEN(LEFT(AU461,4))&lt;&gt;4,"","N"))</f>
        <v>Y</v>
      </c>
    </row>
    <row r="462" spans="1:48" ht="72" x14ac:dyDescent="0.55000000000000004">
      <c r="A462" s="43" t="s">
        <v>5413</v>
      </c>
      <c r="B462" s="10" t="str">
        <f>IFERROR(VLOOKUP(A462,MapGrantsTbl[Short Name], 1, FALSE),IFERROR(VLOOKUP(A462,MapGrantsTbl[Other Map Grant Name],1,FALSE),""))</f>
        <v>KILLKENNY JOINED</v>
      </c>
      <c r="C462" s="10" t="s">
        <v>4916</v>
      </c>
      <c r="D462" s="10" t="str">
        <f>IF(ISBLANK(C462),"",IFERROR(RIGHT(C462,LEN(C462)-FIND(",",C462)) &amp; " " &amp; LEFT(C462,1) &amp; LOWER(MID(C462,2, FIND(",",C462)-2)),""))</f>
        <v xml:space="preserve"> William Cromwell</v>
      </c>
      <c r="E462" s="85" t="s">
        <v>10013</v>
      </c>
      <c r="F462" s="85" t="str">
        <f>RIGHT(E462,4)</f>
        <v>1744</v>
      </c>
      <c r="G462" s="85" t="str">
        <f>IF(ISBLANK(E462),"",F462&amp;"-"&amp;RIGHT("00" &amp; SUBSTITUTE(LEFT(E462,2),"/",""),2))</f>
        <v>1744-05</v>
      </c>
      <c r="H462" s="10" t="s">
        <v>5414</v>
      </c>
      <c r="I462" s="10" t="str">
        <f>IFERROR(RIGHT(H462,LEN(H462)-FIND(",",H462)) &amp; " " &amp; LEFT(H462,1) &amp; LOWER(MID(H462,2, FIND(",",H462)-2)),"")</f>
        <v xml:space="preserve"> Ephraim Howard</v>
      </c>
      <c r="J462" s="15" t="str">
        <f>H462</f>
        <v>HOWARD, Ephraim</v>
      </c>
      <c r="K462" s="10" t="s">
        <v>3746</v>
      </c>
      <c r="L462" s="15" t="str">
        <f>RIGHT(K462,4)</f>
        <v>1741</v>
      </c>
      <c r="M462" s="147" t="str">
        <f>IF(ISBLANK(K462),"",L462&amp;"-"&amp;
IF(LEFT(K462,3)="Feb","02",
IF(LEFT(K462,3)="Mar","03",
IF(LEFT(K462,3)="Apr","04",
IF(LEFT(K462,3)="May","05",
IF(LEFT(K462,3)="Jun","06",
IF(LEFT(K462,3)="Jul","07",
IF(LEFT(K462,3)="Aug","08",
IF(LEFT(K462,3)="Sep","09",
IF(LEFT(K462,3)="Oct","10",
IF(LEFT(K462,3)="Nov","11",
IF(LEFT(K462,3)="Dec","12","01"))))))))))))</f>
        <v>1741-11</v>
      </c>
      <c r="N462" s="34" t="s">
        <v>3961</v>
      </c>
      <c r="O462" s="8" t="s">
        <v>3959</v>
      </c>
      <c r="P462" s="10" t="s">
        <v>3970</v>
      </c>
      <c r="Q462" s="8">
        <v>2421</v>
      </c>
      <c r="R462" s="8" t="s">
        <v>9531</v>
      </c>
      <c r="S462" s="34" t="s">
        <v>6459</v>
      </c>
      <c r="T462" s="34" t="s">
        <v>6328</v>
      </c>
      <c r="U462" s="26"/>
      <c r="V462" s="35" t="s">
        <v>5412</v>
      </c>
      <c r="W462" s="35" t="s">
        <v>10014</v>
      </c>
      <c r="X462" s="34"/>
      <c r="Y462" s="25" t="str">
        <f>IFERROR(LEFT(J462, FIND(",",J462)-1),"")</f>
        <v>HOWARD</v>
      </c>
      <c r="Z462" s="25"/>
      <c r="AA462" s="24" t="str">
        <f>IF(ISBLANK(E462),"","Surveyed "&amp;E462)  &amp; IF(ISBLANK(C462),"", " by " &amp;TRIM(D462)) &amp; IF(ISBLANK(E462),"","; ") &amp; IF(ISBLANK(K462),"","Patented in " &amp; K462)  &amp; IF(ISBLANK(H462),"", " by " &amp; TRIM(I462)) &amp; IF(ISBLANK(Q462),"",IF(Q462=0,""," for " &amp; Q462 &amp; " acres")) &amp; IF(ISBLANK(S462),""," repatented as " &amp; S462) &amp; IF(ISBLANK(R462),"", "; " &amp; R462) &amp; IF(ISBLANK(X462),"", ".  " &amp; X462&amp;".")</f>
        <v>Surveyed 5/7/1744 by William Cromwell; Patented in Nov 1741 by Ephraim Howard for 2421 acres repatented as Joseph's Gift; Resurvey of Hazard and Killkenny "standing near Brown's River", adjoining Stevens Forrest, Deavers Lott, Higgens Chance and Dorseys Friendship</v>
      </c>
      <c r="AB462" s="52" t="str">
        <f>IF(IFERROR(FIND("-",A462),0)=0,SUBSTITUTE(A462,"'",""),SUBSTITUTE(LEFT(A462,FIND("-",A462)-2),"'",""))</f>
        <v>KILLKENNY JOINED</v>
      </c>
      <c r="AC462" s="55" t="str">
        <f>SUBSTITUTE(A462,"'","")</f>
        <v>KILLKENNY JOINED</v>
      </c>
      <c r="AD462" s="52" t="str">
        <f>IFERROR(VLOOKUP(A462,MapGrantsTbl[], 5, FALSE),"")</f>
        <v>1744</v>
      </c>
      <c r="AE462" s="52" t="str">
        <f>IF(L462=AD462,"Y", IF(LEFT(AD462,1)&lt;&gt;"1","","N"))</f>
        <v>N</v>
      </c>
      <c r="AF462" s="52" t="str">
        <f>IFERROR(VLOOKUP(A462,MapGrantsTbl[], 3, FALSE),"")</f>
        <v>Surveyed 5/7/1744 by William Cromwell; Patented in Nov 1741 by Ephraim Howard for 2421 acres repatented as Joseph's Gift; Resurvey of Hazard and Killkenny "standing near Brown's River", adjoining Stevens Forrest, Deavers Lott, Higgens Chance and Dorseys Friendship</v>
      </c>
      <c r="AG462" s="52" t="str">
        <f>IF(AA462=AF462,"Y", IF(LEN(LEFT(AF462,4))&lt;&gt;4,"","N"))</f>
        <v>Y</v>
      </c>
      <c r="AH462" s="52" t="s">
        <v>11992</v>
      </c>
      <c r="AI462" s="52"/>
      <c r="AJ462" s="71"/>
      <c r="AK462" s="71"/>
      <c r="AL462" s="71">
        <v>-2.5</v>
      </c>
      <c r="AM462" s="71">
        <f>IFERROR(VLOOKUP(A462,Platted[],2,FALSE),"")</f>
        <v>275</v>
      </c>
      <c r="AN462" s="52"/>
      <c r="AO462" s="52"/>
      <c r="AP462" s="52"/>
      <c r="AQ462" s="52" t="str">
        <f>IFERROR(VLOOKUP(A462,MapGrantsTbl[], 5, FALSE),"")</f>
        <v>1744</v>
      </c>
      <c r="AR462" s="52" t="str">
        <f>IF(L462=AQ462,"Y", IF(LEN(LEFT(AQ462,4))&lt;&gt;4,"","N"))</f>
        <v>N</v>
      </c>
      <c r="AS462" s="52" t="str">
        <f>IFERROR(VLOOKUP(A462,MapGrantsTbl[],3, FALSE),"")</f>
        <v>Surveyed 5/7/1744 by William Cromwell; Patented in Nov 1741 by Ephraim Howard for 2421 acres repatented as Joseph's Gift; Resurvey of Hazard and Killkenny "standing near Brown's River", adjoining Stevens Forrest, Deavers Lott, Higgens Chance and Dorseys Friendship</v>
      </c>
      <c r="AT462" s="52" t="str">
        <f>IF(AA462=AS462,"Y", IF(LEN(LEFT(AS462,4))&lt;&gt;4,"","N"))</f>
        <v>Y</v>
      </c>
      <c r="AU462" s="52" t="str">
        <f>IFERROR(VLOOKUP(A462,MapGrantsTbl[],5, FALSE),"")</f>
        <v>1744</v>
      </c>
      <c r="AV462" s="52" t="str">
        <f>IF(L462=AU462,"Y", IF(LEN(LEFT(AU462,4))&lt;&gt;4,"","N"))</f>
        <v>N</v>
      </c>
    </row>
    <row r="463" spans="1:48" ht="57.6" x14ac:dyDescent="0.55000000000000004">
      <c r="A463" s="43" t="s">
        <v>7411</v>
      </c>
      <c r="B463" s="42" t="str">
        <f>IFERROR(VLOOKUP(A463,MapGrantsTbl[Short Name], 1, FALSE),IFERROR(VLOOKUP(A463,MapGrantsTbl[Other Map Grant Name],1,FALSE),""))</f>
        <v>KINGSTON</v>
      </c>
      <c r="C463" s="43" t="s">
        <v>4921</v>
      </c>
      <c r="D463" s="43" t="str">
        <f>IF(ISBLANK(C463),"",IFERROR(RIGHT(C463,LEN(C463)-FIND(",",C463)) &amp; " " &amp; LEFT(C463,1) &amp; LOWER(MID(C463,2, FIND(",",C463)-2)),""))</f>
        <v xml:space="preserve"> Basil Burgess</v>
      </c>
      <c r="E463" s="85" t="s">
        <v>11141</v>
      </c>
      <c r="F463" s="80" t="str">
        <f>RIGHT(E463,4)</f>
        <v>1775</v>
      </c>
      <c r="G463" s="80" t="str">
        <f>IF(ISBLANK(E463),"",F463&amp;"-"&amp;RIGHT("00" &amp; SUBSTITUTE(LEFT(E463,2),"/",""),2))</f>
        <v>1775-05</v>
      </c>
      <c r="H463" s="43" t="s">
        <v>5685</v>
      </c>
      <c r="I463" s="43" t="str">
        <f>IFERROR(RIGHT(H463,LEN(H463)-FIND(",",H463)) &amp; " " &amp; LEFT(H463,1) &amp; LOWER(MID(H463,2, FIND(",",H463)-2)),"")</f>
        <v xml:space="preserve"> John Hobbs</v>
      </c>
      <c r="J463" s="42" t="str">
        <f>H463</f>
        <v>HOBBS, John</v>
      </c>
      <c r="K463" s="43" t="s">
        <v>7376</v>
      </c>
      <c r="L463" s="42" t="str">
        <f>RIGHT(K463,4)</f>
        <v>1810</v>
      </c>
      <c r="M463" s="143" t="str">
        <f>IF(ISBLANK(K463),"",L463&amp;"-"&amp;
IF(LEFT(K463,3)="Feb","02",
IF(LEFT(K463,3)="Mar","03",
IF(LEFT(K463,3)="Apr","04",
IF(LEFT(K463,3)="May","05",
IF(LEFT(K463,3)="Jun","06",
IF(LEFT(K463,3)="Jul","07",
IF(LEFT(K463,3)="Aug","08",
IF(LEFT(K463,3)="Sep","09",
IF(LEFT(K463,3)="Oct","10",
IF(LEFT(K463,3)="Nov","11",
IF(LEFT(K463,3)="Dec","12","01"))))))))))))</f>
        <v>1810-06</v>
      </c>
      <c r="N463" s="44" t="s">
        <v>3961</v>
      </c>
      <c r="O463" s="43" t="s">
        <v>3959</v>
      </c>
      <c r="P463" s="43" t="s">
        <v>136</v>
      </c>
      <c r="Q463" s="43">
        <v>10</v>
      </c>
      <c r="R463" s="43" t="s">
        <v>7412</v>
      </c>
      <c r="S463" s="44"/>
      <c r="T463" s="45" t="str">
        <f>V463</f>
        <v>Kingston</v>
      </c>
      <c r="U463" s="44"/>
      <c r="V463" s="16" t="s">
        <v>7413</v>
      </c>
      <c r="W463" s="35" t="s">
        <v>11142</v>
      </c>
      <c r="X463" s="34"/>
      <c r="Y463" s="45" t="str">
        <f>IFERROR(LEFT(J463, FIND(",",J463)-1),"")</f>
        <v>HOBBS</v>
      </c>
      <c r="Z463" s="45"/>
      <c r="AA463" s="45" t="str">
        <f>IF(ISBLANK(E463),"","Surveyed "&amp;E463)  &amp; IF(ISBLANK(C463),"", " by " &amp;TRIM(D463)) &amp; IF(ISBLANK(E463),"","; ") &amp; IF(ISBLANK(K463),"","Patented in " &amp; K463)  &amp; IF(ISBLANK(H463),"", " by " &amp; TRIM(I463)) &amp; IF(ISBLANK(Q463),"",IF(Q463=0,""," for " &amp; Q463 &amp; " acres")) &amp; IF(ISBLANK(S463),""," repatented as " &amp; S463) &amp; IF(ISBLANK(R463),"", "; " &amp; R463) &amp; IF(ISBLANK(X463),"", ".  " &amp; X463&amp;".")</f>
        <v>Surveyed 5/23/1775 by Basil Burgess; Patented in Jun 1810 by John Hobbs for 10 acres; Surveyed in 1775 "Beginning at the end of forty five perches and a half of a perch on the sixth line of a tract or parcel of land called Bowdens Folly"</v>
      </c>
      <c r="AB463" s="45" t="str">
        <f>IF(IFERROR(FIND("-",A463),0)=0,SUBSTITUTE(A463,"'",""),SUBSTITUTE(LEFT(A463,FIND("-",A463)-2),"'",""))</f>
        <v>KINGSTON</v>
      </c>
      <c r="AC463" s="45" t="str">
        <f>SUBSTITUTE(A463,"'","")</f>
        <v>KINGSTON</v>
      </c>
      <c r="AD463" s="45" t="str">
        <f>IFERROR(VLOOKUP(A463,MapGrantsTbl[], 5, FALSE),"")</f>
        <v>1775</v>
      </c>
      <c r="AE463" s="45" t="str">
        <f>IF(L463=AD463,"Y", IF(LEFT(AD463,1)&lt;&gt;"1","","N"))</f>
        <v>N</v>
      </c>
      <c r="AF463" s="45" t="str">
        <f>IFERROR(VLOOKUP(A463,MapGrantsTbl[], 3, FALSE),"")</f>
        <v>Surveyed 5/23/1775 by Basil Burgess; Patented in Jun 1810 by John Hobbs for 10 acres; Surveyed in 1775 "Beginning at the end of forty five perches and a half of a perch on the sixth line of a tract or parcel of land called Bowdens Folly"</v>
      </c>
      <c r="AG463" s="45" t="str">
        <f>IF(AA463=AF463,"Y", IF(LEN(LEFT(AF463,4))&lt;&gt;4,"","N"))</f>
        <v>Y</v>
      </c>
      <c r="AH463" s="33" t="s">
        <v>11990</v>
      </c>
      <c r="AI463" s="45"/>
      <c r="AJ463" s="71"/>
      <c r="AK463" s="71"/>
      <c r="AL463" s="71"/>
      <c r="AM463" s="71">
        <f>IFERROR(VLOOKUP(A463,Platted[],2,FALSE),"")</f>
        <v>716</v>
      </c>
      <c r="AN463" s="52"/>
      <c r="AO463" s="52"/>
      <c r="AP463" s="52"/>
      <c r="AQ463" s="52" t="str">
        <f>IFERROR(VLOOKUP(A463,MapGrantsTbl[], 5, FALSE),"")</f>
        <v>1775</v>
      </c>
      <c r="AR463" s="52" t="str">
        <f>IF(L463=AQ463,"Y", IF(LEN(LEFT(AQ463,4))&lt;&gt;4,"","N"))</f>
        <v>N</v>
      </c>
      <c r="AS463" s="52" t="str">
        <f>IFERROR(VLOOKUP(A463,MapGrantsTbl[],3, FALSE),"")</f>
        <v>Surveyed 5/23/1775 by Basil Burgess; Patented in Jun 1810 by John Hobbs for 10 acres; Surveyed in 1775 "Beginning at the end of forty five perches and a half of a perch on the sixth line of a tract or parcel of land called Bowdens Folly"</v>
      </c>
      <c r="AT463" s="52" t="str">
        <f>IF(AA463=AS463,"Y", IF(LEN(LEFT(AS463,4))&lt;&gt;4,"","N"))</f>
        <v>Y</v>
      </c>
      <c r="AU463" s="52" t="str">
        <f>IFERROR(VLOOKUP(A463,MapGrantsTbl[],5, FALSE),"")</f>
        <v>1775</v>
      </c>
      <c r="AV463" s="52" t="str">
        <f>IF(L463=AU463,"Y", IF(LEN(LEFT(AU463,4))&lt;&gt;4,"","N"))</f>
        <v>N</v>
      </c>
    </row>
    <row r="464" spans="1:48" ht="72" x14ac:dyDescent="0.55000000000000004">
      <c r="A464" s="43" t="s">
        <v>7409</v>
      </c>
      <c r="B464" s="42" t="str">
        <f>IFERROR(VLOOKUP(A464,MapGrantsTbl[Short Name], 1, FALSE),IFERROR(VLOOKUP(A464,MapGrantsTbl[Other Map Grant Name],1,FALSE),""))</f>
        <v>KINGSTON SUBURBS</v>
      </c>
      <c r="C464" s="43" t="s">
        <v>4921</v>
      </c>
      <c r="D464" s="43" t="str">
        <f>IF(ISBLANK(C464),"",IFERROR(RIGHT(C464,LEN(C464)-FIND(",",C464)) &amp; " " &amp; LEFT(C464,1) &amp; LOWER(MID(C464,2, FIND(",",C464)-2)),""))</f>
        <v xml:space="preserve"> Basil Burgess</v>
      </c>
      <c r="E464" s="85" t="s">
        <v>11954</v>
      </c>
      <c r="F464" s="80" t="str">
        <f>RIGHT(E464,4)</f>
        <v>1776</v>
      </c>
      <c r="G464" s="80" t="str">
        <f>IF(ISBLANK(E464),"",F464&amp;"-"&amp;RIGHT("00" &amp; SUBSTITUTE(LEFT(E464,2),"/",""),2))</f>
        <v>1776-03</v>
      </c>
      <c r="H464" s="43" t="s">
        <v>5326</v>
      </c>
      <c r="I464" s="43" t="str">
        <f>IFERROR(RIGHT(H464,LEN(H464)-FIND(",",H464)) &amp; " " &amp; LEFT(H464,1) &amp; LOWER(MID(H464,2, FIND(",",H464)-2)),"")</f>
        <v xml:space="preserve"> Jonathan  Ellicott</v>
      </c>
      <c r="J464" s="42" t="str">
        <f>H464</f>
        <v xml:space="preserve">ELLICOTT, Jonathan </v>
      </c>
      <c r="K464" s="43" t="s">
        <v>7414</v>
      </c>
      <c r="L464" s="42" t="str">
        <f>RIGHT(K464,4)</f>
        <v>1797</v>
      </c>
      <c r="M464" s="143" t="str">
        <f>IF(ISBLANK(K464),"",L464&amp;"-"&amp;
IF(LEFT(K464,3)="Feb","02",
IF(LEFT(K464,3)="Mar","03",
IF(LEFT(K464,3)="Apr","04",
IF(LEFT(K464,3)="May","05",
IF(LEFT(K464,3)="Jun","06",
IF(LEFT(K464,3)="Jul","07",
IF(LEFT(K464,3)="Aug","08",
IF(LEFT(K464,3)="Sep","09",
IF(LEFT(K464,3)="Oct","10",
IF(LEFT(K464,3)="Nov","11",
IF(LEFT(K464,3)="Dec","12","01"))))))))))))</f>
        <v>1797-03</v>
      </c>
      <c r="N464" s="44" t="s">
        <v>3961</v>
      </c>
      <c r="O464" s="43" t="s">
        <v>3959</v>
      </c>
      <c r="P464" s="43" t="s">
        <v>136</v>
      </c>
      <c r="Q464" s="43">
        <v>5</v>
      </c>
      <c r="R464" s="43" t="s">
        <v>7410</v>
      </c>
      <c r="S464" s="44"/>
      <c r="T464" s="45" t="str">
        <f>V464</f>
        <v>Kingston Suburbs</v>
      </c>
      <c r="U464" s="44"/>
      <c r="V464" s="35" t="s">
        <v>7415</v>
      </c>
      <c r="W464" s="35" t="s">
        <v>11955</v>
      </c>
      <c r="X464" s="34"/>
      <c r="Y464" s="45" t="str">
        <f>IFERROR(LEFT(J464, FIND(",",J464)-1),"")</f>
        <v>ELLICOTT</v>
      </c>
      <c r="Z464" s="45"/>
      <c r="AA464" s="45" t="str">
        <f>IF(ISBLANK(E464),"","Surveyed "&amp;E464)  &amp; IF(ISBLANK(C464),"", " by " &amp;TRIM(D464)) &amp; IF(ISBLANK(E464),"","; ") &amp; IF(ISBLANK(K464),"","Patented in " &amp; K464)  &amp; IF(ISBLANK(H464),"", " by " &amp; TRIM(I464)) &amp; IF(ISBLANK(Q464),"",IF(Q464=0,""," for " &amp; Q464 &amp; " acres")) &amp; IF(ISBLANK(S464),""," repatented as " &amp; S464) &amp; IF(ISBLANK(R464),"", "; " &amp; R464) &amp; IF(ISBLANK(X464),"", ".  " &amp; X464&amp;".")</f>
        <v>Surveyed 3/19/1776 by Basil Burgess; Patented in Mar 1797 by Jonathan Ellicott for 5 acres; "Beginning at the end of thirty six perches on the sixth line of a tract or parcel of land called Bowden's - it being the same place where a tract or parcel of land called Kingston begins</v>
      </c>
      <c r="AB464" s="45" t="str">
        <f>IF(IFERROR(FIND("-",A464),0)=0,SUBSTITUTE(A464,"'",""),SUBSTITUTE(LEFT(A464,FIND("-",A464)-2),"'",""))</f>
        <v>KINGSTON SUBURBS</v>
      </c>
      <c r="AC464" s="45" t="str">
        <f>SUBSTITUTE(A464,"'","")</f>
        <v>KINGSTON SUBURBS</v>
      </c>
      <c r="AD464" s="45" t="str">
        <f>IFERROR(VLOOKUP(A464,MapGrantsTbl[], 5, FALSE),"")</f>
        <v>1776</v>
      </c>
      <c r="AE464" s="45" t="str">
        <f>IF(L464=AD464,"Y", IF(LEFT(AD464,1)&lt;&gt;"1","","N"))</f>
        <v>N</v>
      </c>
      <c r="AF464" s="45" t="str">
        <f>IFERROR(VLOOKUP(A464,MapGrantsTbl[], 3, FALSE),"")</f>
        <v>Surveyed 3/19/1776 by Basil Burgess; Patented in Mar 1797 by Jonathan Ellicott for 5 acres; "Beginning at the end of thirty six perches on the sixth line of a tract or parcel of land called Bowden's - it being the same place where a tract or parcel of land called Kingston begins</v>
      </c>
      <c r="AG464" s="45" t="str">
        <f>IF(AA464=AF464,"Y", IF(LEN(LEFT(AF464,4))&lt;&gt;4,"","N"))</f>
        <v>Y</v>
      </c>
      <c r="AH464" s="33" t="s">
        <v>11990</v>
      </c>
      <c r="AI464" s="45"/>
      <c r="AJ464" s="71"/>
      <c r="AK464" s="71"/>
      <c r="AL464" s="71"/>
      <c r="AM464" s="71">
        <f>IFERROR(VLOOKUP(A464,Platted[],2,FALSE),"")</f>
        <v>743</v>
      </c>
      <c r="AN464" s="52"/>
      <c r="AO464" s="52"/>
      <c r="AP464" s="52"/>
      <c r="AQ464" s="52" t="str">
        <f>IFERROR(VLOOKUP(A464,MapGrantsTbl[], 5, FALSE),"")</f>
        <v>1776</v>
      </c>
      <c r="AR464" s="52" t="str">
        <f>IF(L464=AQ464,"Y", IF(LEN(LEFT(AQ464,4))&lt;&gt;4,"","N"))</f>
        <v>N</v>
      </c>
      <c r="AS464" s="52" t="str">
        <f>IFERROR(VLOOKUP(A464,MapGrantsTbl[],3, FALSE),"")</f>
        <v>Surveyed 3/19/1776 by Basil Burgess; Patented in Mar 1797 by Jonathan Ellicott for 5 acres; "Beginning at the end of thirty six perches on the sixth line of a tract or parcel of land called Bowden's - it being the same place where a tract or parcel of land called Kingston begins</v>
      </c>
      <c r="AT464" s="52" t="str">
        <f>IF(AA464=AS464,"Y", IF(LEN(LEFT(AS464,4))&lt;&gt;4,"","N"))</f>
        <v>Y</v>
      </c>
      <c r="AU464" s="52" t="str">
        <f>IFERROR(VLOOKUP(A464,MapGrantsTbl[],5, FALSE),"")</f>
        <v>1776</v>
      </c>
      <c r="AV464" s="52" t="str">
        <f>IF(L464=AU464,"Y", IF(LEN(LEFT(AU464,4))&lt;&gt;4,"","N"))</f>
        <v>N</v>
      </c>
    </row>
    <row r="465" spans="1:48" ht="72" x14ac:dyDescent="0.55000000000000004">
      <c r="A465" s="43" t="s">
        <v>6625</v>
      </c>
      <c r="B465" s="42" t="str">
        <f>IFERROR(VLOOKUP(A465,MapGrantsTbl[Short Name], 1, FALSE),IFERROR(VLOOKUP(A465,MapGrantsTbl[Other Map Grant Name],1,FALSE),""))</f>
        <v/>
      </c>
      <c r="C465" s="43" t="s">
        <v>6268</v>
      </c>
      <c r="D465" s="43" t="str">
        <f>IF(ISBLANK(C465),"",IFERROR(RIGHT(C465,LEN(C465)-FIND(",",C465)) &amp; " " &amp; LEFT(C465,1) &amp; LOWER(MID(C465,2, FIND(",",C465)-2)),""))</f>
        <v xml:space="preserve"> James Calder</v>
      </c>
      <c r="E465" s="85" t="s">
        <v>10836</v>
      </c>
      <c r="F465" s="80" t="str">
        <f>RIGHT(E465,4)</f>
        <v>1771</v>
      </c>
      <c r="G465" s="80" t="str">
        <f>IF(ISBLANK(E465),"",F465&amp;"-"&amp;RIGHT("00" &amp; SUBSTITUTE(LEFT(E465,2),"/",""),2))</f>
        <v>1771-05</v>
      </c>
      <c r="H465" s="43" t="s">
        <v>6601</v>
      </c>
      <c r="I465" s="43" t="str">
        <f>IFERROR(RIGHT(H465,LEN(H465)-FIND(",",H465)) &amp; " " &amp; LEFT(H465,1) &amp; LOWER(MID(H465,2, FIND(",",H465)-2)),"")</f>
        <v xml:space="preserve"> John Gillis</v>
      </c>
      <c r="J465" s="42" t="str">
        <f>H465</f>
        <v>GILLIS, John</v>
      </c>
      <c r="K465" s="43" t="s">
        <v>6628</v>
      </c>
      <c r="L465" s="42" t="str">
        <f>RIGHT(K465,4)</f>
        <v>1771</v>
      </c>
      <c r="M465" s="143" t="str">
        <f>IF(ISBLANK(K465),"",L465&amp;"-"&amp;
IF(LEFT(K465,3)="Feb","02",
IF(LEFT(K465,3)="Mar","03",
IF(LEFT(K465,3)="Apr","04",
IF(LEFT(K465,3)="May","05",
IF(LEFT(K465,3)="Jun","06",
IF(LEFT(K465,3)="Jul","07",
IF(LEFT(K465,3)="Aug","08",
IF(LEFT(K465,3)="Sep","09",
IF(LEFT(K465,3)="Oct","10",
IF(LEFT(K465,3)="Nov","11",
IF(LEFT(K465,3)="Dec","12","01"))))))))))))</f>
        <v>1771-09</v>
      </c>
      <c r="N465" s="44" t="s">
        <v>5668</v>
      </c>
      <c r="O465" s="43" t="s">
        <v>5668</v>
      </c>
      <c r="P465" s="43" t="s">
        <v>3970</v>
      </c>
      <c r="Q465" s="43">
        <v>623.5</v>
      </c>
      <c r="R465" s="43" t="s">
        <v>6629</v>
      </c>
      <c r="S465" s="44"/>
      <c r="T465" s="45" t="str">
        <f>V465</f>
        <v>Lapland</v>
      </c>
      <c r="U465" s="44"/>
      <c r="V465" s="35" t="s">
        <v>6621</v>
      </c>
      <c r="W465" s="35" t="s">
        <v>10835</v>
      </c>
      <c r="X465" s="34"/>
      <c r="Y465" s="45" t="str">
        <f>IFERROR(LEFT(J465, FIND(",",J465)-1),"")</f>
        <v>GILLIS</v>
      </c>
      <c r="Z465" s="45"/>
      <c r="AA465" s="45" t="str">
        <f>IF(ISBLANK(E465),"","Surveyed "&amp;E465)  &amp; IF(ISBLANK(C465),"", " by " &amp;TRIM(D465)) &amp; IF(ISBLANK(E465),"","; ") &amp; IF(ISBLANK(K465),"","Patented in " &amp; K465)  &amp; IF(ISBLANK(H465),"", " by " &amp; TRIM(I465)) &amp; IF(ISBLANK(Q465),"",IF(Q465=0,""," for " &amp; Q465 &amp; " acres")) &amp; IF(ISBLANK(S465),""," repatented as " &amp; S465) &amp; IF(ISBLANK(R465),"", "; " &amp; R465) &amp; IF(ISBLANK(X465),"", ".  " &amp; X465&amp;".")</f>
        <v>Surveyed 5/14/1771 by James Calder; Patented in Sep 1771 by John Gillis for 623.5 acres; Appears to be a resurvey of a one acre lot called Venison Park beginning at the end of the twenty-eighth line of Bachelors Refuge and running southeast from there</v>
      </c>
      <c r="AB465" s="45" t="str">
        <f>IF(IFERROR(FIND("-",A465),0)=0,SUBSTITUTE(A465,"'",""),SUBSTITUTE(LEFT(A465,FIND("-",A465)-2),"'",""))</f>
        <v>LAPLAND</v>
      </c>
      <c r="AC465" s="55" t="str">
        <f>SUBSTITUTE(A465,"'","")</f>
        <v>LAPLAND - Gillis</v>
      </c>
      <c r="AD465" s="52" t="str">
        <f>IFERROR(VLOOKUP(A465,MapGrantsTbl[], 5, FALSE),"")</f>
        <v/>
      </c>
      <c r="AE465" s="52" t="str">
        <f>IF(L465=AD465,"Y", IF(LEFT(AD465,1)&lt;&gt;"1","","N"))</f>
        <v/>
      </c>
      <c r="AF465" s="52" t="str">
        <f>IFERROR(VLOOKUP(A465,MapGrantsTbl[], 3, FALSE),"")</f>
        <v/>
      </c>
      <c r="AG465" s="52" t="str">
        <f>IF(AA465=AF465,"Y", IF(LEN(LEFT(AF465,4))&lt;&gt;4,"","N"))</f>
        <v/>
      </c>
      <c r="AH465" s="52"/>
      <c r="AI465" s="52" t="s">
        <v>7845</v>
      </c>
      <c r="AJ465" s="52" t="s">
        <v>6633</v>
      </c>
      <c r="AK465" s="52"/>
      <c r="AL465" s="71"/>
      <c r="AM465" s="71">
        <f>IFERROR(VLOOKUP(A465,Platted[],2,FALSE),"")</f>
        <v>116</v>
      </c>
      <c r="AN465" s="52"/>
      <c r="AO465" s="52"/>
      <c r="AP465" s="52"/>
      <c r="AQ465" s="52" t="str">
        <f>IFERROR(VLOOKUP(A465,MapGrantsTbl[], 5, FALSE),"")</f>
        <v/>
      </c>
      <c r="AR465" s="52" t="str">
        <f>IF(L465=AQ465,"Y", IF(LEN(LEFT(AQ465,4))&lt;&gt;4,"","N"))</f>
        <v/>
      </c>
      <c r="AS465" s="52" t="str">
        <f>IFERROR(VLOOKUP(A465,MapGrantsTbl[],3, FALSE),"")</f>
        <v/>
      </c>
      <c r="AT465" s="52" t="str">
        <f>IF(AA465=AS465,"Y", IF(LEN(LEFT(AS465,4))&lt;&gt;4,"","N"))</f>
        <v/>
      </c>
      <c r="AU465" s="52" t="str">
        <f>IFERROR(VLOOKUP(A465,MapGrantsTbl[],5, FALSE),"")</f>
        <v/>
      </c>
      <c r="AV465" s="52" t="str">
        <f>IF(L465=AU465,"Y", IF(LEN(LEFT(AU465,4))&lt;&gt;4,"","N"))</f>
        <v/>
      </c>
    </row>
    <row r="466" spans="1:48" ht="43.2" x14ac:dyDescent="0.55000000000000004">
      <c r="A466" s="43" t="s">
        <v>6626</v>
      </c>
      <c r="B466" s="42" t="str">
        <f>IFERROR(VLOOKUP(A466,MapGrantsTbl[Short Name], 1, FALSE),IFERROR(VLOOKUP(A466,MapGrantsTbl[Other Map Grant Name],1,FALSE),""))</f>
        <v/>
      </c>
      <c r="C466" s="43" t="s">
        <v>4921</v>
      </c>
      <c r="D466" s="43" t="str">
        <f>IF(ISBLANK(C466),"",IFERROR(RIGHT(C466,LEN(C466)-FIND(",",C466)) &amp; " " &amp; LEFT(C466,1) &amp; LOWER(MID(C466,2, FIND(",",C466)-2)),""))</f>
        <v xml:space="preserve"> Basil Burgess</v>
      </c>
      <c r="E466" s="80"/>
      <c r="F466" s="80" t="str">
        <f>RIGHT(E466,4)</f>
        <v/>
      </c>
      <c r="G466" s="80" t="str">
        <f>IF(ISBLANK(E466),"",F466&amp;"-"&amp;RIGHT("00" &amp; SUBSTITUTE(LEFT(E466,2),"/",""),2))</f>
        <v/>
      </c>
      <c r="H466" s="43" t="s">
        <v>3542</v>
      </c>
      <c r="I466" s="43" t="str">
        <f>IFERROR(RIGHT(H466,LEN(H466)-FIND(",",H466)) &amp; " " &amp; LEFT(H466,1) &amp; LOWER(MID(H466,2, FIND(",",H466)-2)),"")</f>
        <v xml:space="preserve"> John  Hammond</v>
      </c>
      <c r="J466" s="42" t="str">
        <f>H466</f>
        <v xml:space="preserve">HAMMOND, John </v>
      </c>
      <c r="K466" s="43" t="s">
        <v>6596</v>
      </c>
      <c r="L466" s="42" t="str">
        <f>RIGHT(K466,4)</f>
        <v>1774</v>
      </c>
      <c r="M466" s="143" t="str">
        <f>IF(ISBLANK(K466),"",L466&amp;"-"&amp;
IF(LEFT(K466,3)="Feb","02",
IF(LEFT(K466,3)="Mar","03",
IF(LEFT(K466,3)="Apr","04",
IF(LEFT(K466,3)="May","05",
IF(LEFT(K466,3)="Jun","06",
IF(LEFT(K466,3)="Jul","07",
IF(LEFT(K466,3)="Aug","08",
IF(LEFT(K466,3)="Sep","09",
IF(LEFT(K466,3)="Oct","10",
IF(LEFT(K466,3)="Nov","11",
IF(LEFT(K466,3)="Dec","12","01"))))))))))))</f>
        <v>1774-12</v>
      </c>
      <c r="N466" s="44" t="s">
        <v>3961</v>
      </c>
      <c r="O466" s="43" t="s">
        <v>3961</v>
      </c>
      <c r="P466" s="8" t="s">
        <v>3970</v>
      </c>
      <c r="Q466" s="43">
        <v>98</v>
      </c>
      <c r="R466" s="43" t="s">
        <v>6631</v>
      </c>
      <c r="S466" s="44"/>
      <c r="T466" s="45" t="str">
        <f>V466</f>
        <v>Lapland - Hammond</v>
      </c>
      <c r="U466" s="44"/>
      <c r="V466" s="35" t="s">
        <v>6627</v>
      </c>
      <c r="W466" s="35"/>
      <c r="X466" s="34"/>
      <c r="Y466" s="45" t="str">
        <f>IFERROR(LEFT(J466, FIND(",",J466)-1),"")</f>
        <v>HAMMOND</v>
      </c>
      <c r="Z466" s="45"/>
      <c r="AA466" s="45" t="str">
        <f>IF(ISBLANK(E466),"","Surveyed "&amp;E466)  &amp; IF(ISBLANK(C466),"", " by " &amp;TRIM(D466)) &amp; IF(ISBLANK(E466),"","; ") &amp; IF(ISBLANK(K466),"","Patented in " &amp; K466)  &amp; IF(ISBLANK(H466),"", " by " &amp; TRIM(I466)) &amp; IF(ISBLANK(Q466),"",IF(Q466=0,""," for " &amp; Q466 &amp; " acres")) &amp; IF(ISBLANK(S466),""," repatented as " &amp; S466) &amp; IF(ISBLANK(R466),"", "; " &amp; R466) &amp; IF(ISBLANK(X466),"", ".  " &amp; X466&amp;".")</f>
        <v xml:space="preserve"> by Basil BurgessPatented in Dec 1774 by John Hammond for 98 acres; Resurvey of Phelps Fancy adjoining Portland and Green Land all lying in Anne Arundel near Severn Run</v>
      </c>
      <c r="AB466" s="45" t="str">
        <f>IF(IFERROR(FIND("-",A466),0)=0,SUBSTITUTE(A466,"'",""),SUBSTITUTE(LEFT(A466,FIND("-",A466)-2),"'",""))</f>
        <v>LAPLAND</v>
      </c>
      <c r="AC466" s="55" t="str">
        <f>SUBSTITUTE(A466,"'","")</f>
        <v>LAPLAND - Hammond</v>
      </c>
      <c r="AD466" s="52" t="str">
        <f>IFERROR(VLOOKUP(A466,MapGrantsTbl[], 5, FALSE),"")</f>
        <v/>
      </c>
      <c r="AE466" s="52" t="str">
        <f>IF(L466=AD466,"Y", IF(LEFT(AD466,1)&lt;&gt;"1","","N"))</f>
        <v/>
      </c>
      <c r="AF466" s="52" t="str">
        <f>IFERROR(VLOOKUP(A466,MapGrantsTbl[], 3, FALSE),"")</f>
        <v/>
      </c>
      <c r="AG466" s="52" t="str">
        <f>IF(AA466=AF466,"Y", IF(LEN(LEFT(AF466,4))&lt;&gt;4,"","N"))</f>
        <v/>
      </c>
      <c r="AH466" s="52"/>
      <c r="AI466" s="52"/>
      <c r="AJ466" s="71"/>
      <c r="AK466" s="71"/>
      <c r="AL466" s="71"/>
      <c r="AM466" s="71" t="str">
        <f>IFERROR(VLOOKUP(A466,Platted[],2,FALSE),"")</f>
        <v/>
      </c>
      <c r="AN466" s="52"/>
      <c r="AO466" s="52"/>
      <c r="AP466" s="52"/>
      <c r="AQ466" s="52" t="str">
        <f>IFERROR(VLOOKUP(A466,MapGrantsTbl[], 5, FALSE),"")</f>
        <v/>
      </c>
      <c r="AR466" s="52" t="str">
        <f>IF(L466=AQ466,"Y", IF(LEN(LEFT(AQ466,4))&lt;&gt;4,"","N"))</f>
        <v/>
      </c>
      <c r="AS466" s="52" t="str">
        <f>IFERROR(VLOOKUP(A466,MapGrantsTbl[],3, FALSE),"")</f>
        <v/>
      </c>
      <c r="AT466" s="52" t="str">
        <f>IF(AA466=AS466,"Y", IF(LEN(LEFT(AS466,4))&lt;&gt;4,"","N"))</f>
        <v/>
      </c>
      <c r="AU466" s="52" t="str">
        <f>IFERROR(VLOOKUP(A466,MapGrantsTbl[],5, FALSE),"")</f>
        <v/>
      </c>
      <c r="AV466" s="52" t="str">
        <f>IF(L466=AU466,"Y", IF(LEN(LEFT(AU466,4))&lt;&gt;4,"","N"))</f>
        <v/>
      </c>
    </row>
    <row r="467" spans="1:48" ht="115.2" x14ac:dyDescent="0.55000000000000004">
      <c r="A467" s="43" t="s">
        <v>8643</v>
      </c>
      <c r="B467" s="42" t="str">
        <f>IFERROR(VLOOKUP(A467,MapGrantsTbl[Short Name], 1, FALSE),IFERROR(VLOOKUP(A467,MapGrantsTbl[Other Map Grant Name],1,FALSE),""))</f>
        <v>LARANCES PURCHASE</v>
      </c>
      <c r="C467" s="43" t="s">
        <v>4917</v>
      </c>
      <c r="D467" s="43" t="str">
        <f>IF(ISBLANK(C467),"",IFERROR(RIGHT(C467,LEN(C467)-FIND(",",C467)) &amp; " " &amp; LEFT(C467,1) &amp; LOWER(MID(C467,2, FIND(",",C467)-2)),""))</f>
        <v xml:space="preserve"> Vachel Stevens</v>
      </c>
      <c r="E467" s="85" t="s">
        <v>11858</v>
      </c>
      <c r="F467" s="80" t="str">
        <f>RIGHT(E467,4)</f>
        <v>1793</v>
      </c>
      <c r="G467" s="80" t="str">
        <f>IF(ISBLANK(E467),"",F467&amp;"-"&amp;RIGHT("00" &amp; SUBSTITUTE(LEFT(E467,2),"/",""),2))</f>
        <v>1793-08</v>
      </c>
      <c r="H467" s="8" t="s">
        <v>12543</v>
      </c>
      <c r="I467" s="43" t="str">
        <f>IFERROR(RIGHT(H467,LEN(H467)-FIND(",",H467)) &amp; " " &amp; LEFT(H467,1) &amp; LOWER(MID(H467,2, FIND(",",H467)-2)),"")</f>
        <v xml:space="preserve"> Dr. Lyde Goodwin</v>
      </c>
      <c r="J467" s="42" t="str">
        <f>H467</f>
        <v>GOODWIN, Dr. Lyde</v>
      </c>
      <c r="K467" s="43" t="s">
        <v>7446</v>
      </c>
      <c r="L467" s="42" t="str">
        <f>RIGHT(K467,4)</f>
        <v>1798</v>
      </c>
      <c r="M467" s="143" t="str">
        <f>IF(ISBLANK(K467),"",L467&amp;"-"&amp;
IF(LEFT(K467,3)="Feb","02",
IF(LEFT(K467,3)="Mar","03",
IF(LEFT(K467,3)="Apr","04",
IF(LEFT(K467,3)="May","05",
IF(LEFT(K467,3)="Jun","06",
IF(LEFT(K467,3)="Jul","07",
IF(LEFT(K467,3)="Aug","08",
IF(LEFT(K467,3)="Sep","09",
IF(LEFT(K467,3)="Oct","10",
IF(LEFT(K467,3)="Nov","11",
IF(LEFT(K467,3)="Dec","12","01"))))))))))))</f>
        <v>1798-09</v>
      </c>
      <c r="N467" s="44" t="s">
        <v>3961</v>
      </c>
      <c r="O467" s="43" t="s">
        <v>3959</v>
      </c>
      <c r="P467" s="43" t="s">
        <v>3970</v>
      </c>
      <c r="Q467" s="43">
        <v>317</v>
      </c>
      <c r="R467" s="43" t="s">
        <v>7445</v>
      </c>
      <c r="S467" s="44"/>
      <c r="T467" s="34" t="s">
        <v>10665</v>
      </c>
      <c r="U467" s="44"/>
      <c r="V467" s="35" t="s">
        <v>7447</v>
      </c>
      <c r="W467" s="35" t="s">
        <v>10663</v>
      </c>
      <c r="X467" s="34"/>
      <c r="Y467" s="45" t="str">
        <f>IFERROR(LEFT(J467, FIND(",",J467)-1),"")</f>
        <v>GOODWIN</v>
      </c>
      <c r="Z467" s="45"/>
      <c r="AA467" s="45" t="str">
        <f>IF(ISBLANK(E467),"","Surveyed "&amp;E467)  &amp; IF(ISBLANK(C467),"", " by " &amp;TRIM(D467)) &amp; IF(ISBLANK(E467),"","; ") &amp; IF(ISBLANK(K467),"","Patented in " &amp; K467)  &amp; IF(ISBLANK(H467),"", " by " &amp; TRIM(I467)) &amp; IF(ISBLANK(Q467),"",IF(Q467=0,""," for " &amp; Q467 &amp; " acres")) &amp; IF(ISBLANK(S467),""," repatented as " &amp; S467) &amp; IF(ISBLANK(R467),"", "; " &amp; R467) &amp; IF(ISBLANK(X467),"", ".  " &amp; X467&amp;".")</f>
        <v>Surveyed 8/15/1793 by Vachel Stevens; Patented in Sep 1798 by Dr. Lyde Goodwin for 317 acres; Resurvey of part of Kendall's Delight, Hazard, Addition To Hazard, Second Addition To Hazard, Addition To Kendall's Delight; Third, Fourth, and Fifth Additions To Kendall's Delight</v>
      </c>
      <c r="AB467" s="45" t="str">
        <f>IF(IFERROR(FIND("-",A467),0)=0,SUBSTITUTE(A467,"'",""),SUBSTITUTE(LEFT(A467,FIND("-",A467)-2),"'",""))</f>
        <v>LARANCES PURCHASE</v>
      </c>
      <c r="AC467" s="45" t="str">
        <f>SUBSTITUTE(A467,"'","")</f>
        <v>LARANCES PURCHASE</v>
      </c>
      <c r="AD467" s="45" t="str">
        <f>IFERROR(VLOOKUP(A467,MapGrantsTbl[], 5, FALSE),"")</f>
        <v>1793</v>
      </c>
      <c r="AE467" s="45" t="str">
        <f>IF(L467=AD467,"Y", IF(LEFT(AD467,1)&lt;&gt;"1","","N"))</f>
        <v>N</v>
      </c>
      <c r="AF467" s="45" t="str">
        <f>IFERROR(VLOOKUP(A467,MapGrantsTbl[], 3, FALSE),"")</f>
        <v>Surveyed 8/15/1793 by Vachel Stevens; Patented in Sep 1798 by Dr. Lyde Goodwin for 317 acres; Resurvey of part of Kendall's Delight, Hazard, Addition To Hazard, Second Addition To Hazard, Addition To Kendall's Delight; Third, Fourth, and Fifth Additions To Kendall's Delight</v>
      </c>
      <c r="AG467" s="45" t="str">
        <f>IF(AA467=AF467,"Y", IF(LEN(LEFT(AF467,4))&lt;&gt;4,"","N"))</f>
        <v>Y</v>
      </c>
      <c r="AH467" s="33" t="s">
        <v>11989</v>
      </c>
      <c r="AI467" s="33" t="s">
        <v>9724</v>
      </c>
      <c r="AJ467" s="52" t="s">
        <v>10664</v>
      </c>
      <c r="AK467" s="52"/>
      <c r="AL467" s="71"/>
      <c r="AM467" s="71">
        <f>IFERROR(VLOOKUP(A467,Platted[],2,FALSE),"")</f>
        <v>210</v>
      </c>
      <c r="AN467" s="52"/>
      <c r="AO467" s="52"/>
      <c r="AP467" s="52"/>
      <c r="AQ467" s="52" t="str">
        <f>IFERROR(VLOOKUP(A467,MapGrantsTbl[], 5, FALSE),"")</f>
        <v>1793</v>
      </c>
      <c r="AR467" s="52" t="str">
        <f>IF(L467=AQ467,"Y", IF(LEN(LEFT(AQ467,4))&lt;&gt;4,"","N"))</f>
        <v>N</v>
      </c>
      <c r="AS467" s="52" t="str">
        <f>IFERROR(VLOOKUP(A467,MapGrantsTbl[],3, FALSE),"")</f>
        <v>Surveyed 8/15/1793 by Vachel Stevens; Patented in Sep 1798 by Dr. Lyde Goodwin for 317 acres; Resurvey of part of Kendall's Delight, Hazard, Addition To Hazard, Second Addition To Hazard, Addition To Kendall's Delight; Third, Fourth, and Fifth Additions To Kendall's Delight</v>
      </c>
      <c r="AT467" s="52" t="str">
        <f>IF(AA467=AS467,"Y", IF(LEN(LEFT(AS467,4))&lt;&gt;4,"","N"))</f>
        <v>Y</v>
      </c>
      <c r="AU467" s="52" t="str">
        <f>IFERROR(VLOOKUP(A467,MapGrantsTbl[],5, FALSE),"")</f>
        <v>1793</v>
      </c>
      <c r="AV467" s="52" t="str">
        <f>IF(L467=AU467,"Y", IF(LEN(LEFT(AU467,4))&lt;&gt;4,"","N"))</f>
        <v>N</v>
      </c>
    </row>
    <row r="468" spans="1:48" ht="72" x14ac:dyDescent="0.55000000000000004">
      <c r="A468" s="8" t="s">
        <v>10767</v>
      </c>
      <c r="B468" s="32" t="str">
        <f>IFERROR(VLOOKUP(A468,MapGrantsTbl[Short Name], 1, FALSE),IFERROR(VLOOKUP(A468,MapGrantsTbl[Other Map Grant Name],1,FALSE),""))</f>
        <v>LARKIN THE SECOND</v>
      </c>
      <c r="C468" s="8" t="s">
        <v>7378</v>
      </c>
      <c r="D468" s="8" t="str">
        <f>IF(ISBLANK(C468),"",IFERROR(RIGHT(C468,LEN(C468)-FIND(",",C468)) &amp; " " &amp; LEFT(C468,1) &amp; LOWER(MID(C468,2, FIND(",",C468)-2)),""))</f>
        <v xml:space="preserve"> John Hatherly</v>
      </c>
      <c r="E468" s="85" t="s">
        <v>10770</v>
      </c>
      <c r="F468" s="85" t="str">
        <f>RIGHT(E468,4)</f>
        <v>1809</v>
      </c>
      <c r="G468" s="85" t="str">
        <f>IF(ISBLANK(E468),"",F468&amp;"-"&amp;RIGHT("00" &amp; SUBSTITUTE(LEFT(E468,2),"/",""),2))</f>
        <v>1809-01</v>
      </c>
      <c r="H468" s="8" t="s">
        <v>7572</v>
      </c>
      <c r="I468" s="8" t="str">
        <f>IFERROR(RIGHT(H468,LEN(H468)-FIND(",",H468)) &amp; " " &amp; LEFT(H468,1) &amp; LOWER(MID(H468,2, FIND(",",H468)-2)),"")</f>
        <v xml:space="preserve"> Larkin Shipley</v>
      </c>
      <c r="J468" s="32" t="str">
        <f>H468</f>
        <v>SHIPLEY, Larkin</v>
      </c>
      <c r="K468" s="8" t="s">
        <v>7376</v>
      </c>
      <c r="L468" s="32" t="str">
        <f>RIGHT(K468,4)</f>
        <v>1810</v>
      </c>
      <c r="M468" s="146" t="str">
        <f>IF(ISBLANK(K468),"",L468&amp;"-"&amp;
IF(LEFT(K468,3)="Feb","02",
IF(LEFT(K468,3)="Mar","03",
IF(LEFT(K468,3)="Apr","04",
IF(LEFT(K468,3)="May","05",
IF(LEFT(K468,3)="Jun","06",
IF(LEFT(K468,3)="Jul","07",
IF(LEFT(K468,3)="Aug","08",
IF(LEFT(K468,3)="Sep","09",
IF(LEFT(K468,3)="Oct","10",
IF(LEFT(K468,3)="Nov","11",
IF(LEFT(K468,3)="Dec","12","01"))))))))))))</f>
        <v>1810-06</v>
      </c>
      <c r="N468" s="33" t="s">
        <v>3961</v>
      </c>
      <c r="O468" s="8" t="s">
        <v>3959</v>
      </c>
      <c r="P468" s="8" t="s">
        <v>136</v>
      </c>
      <c r="Q468" s="8">
        <v>81</v>
      </c>
      <c r="R468" s="8" t="s">
        <v>10771</v>
      </c>
      <c r="S468" s="34"/>
      <c r="T468" s="33" t="str">
        <f>V468</f>
        <v>Larkin The Second</v>
      </c>
      <c r="U468" s="34"/>
      <c r="V468" s="35" t="s">
        <v>10769</v>
      </c>
      <c r="W468" s="35" t="s">
        <v>10768</v>
      </c>
      <c r="X468" s="35"/>
      <c r="Y468" s="33" t="str">
        <f>IFERROR(LEFT(J468, FIND(",",J468)-1),"")</f>
        <v>SHIPLEY</v>
      </c>
      <c r="Z468" s="33"/>
      <c r="AA468" s="33" t="str">
        <f>IF(ISBLANK(E468),"","Surveyed "&amp;E468)  &amp; IF(ISBLANK(C468),"", " by " &amp;TRIM(D468)) &amp; IF(ISBLANK(E468),"","; ") &amp; IF(ISBLANK(K468),"","Patented in " &amp; K468)  &amp; IF(ISBLANK(H468),"", " by " &amp; TRIM(I468)) &amp; IF(ISBLANK(Q468),"",IF(Q468=0,""," for " &amp; Q468 &amp; " acres")) &amp; IF(ISBLANK(S468),""," repatented as " &amp; S468) &amp; IF(ISBLANK(R468),"", "; " &amp; R468) &amp; IF(ISBLANK(X468),"", ".  " &amp; X468&amp;".")</f>
        <v>Surveyed 1/20/1809 by John Hatherly; Patented in Jun 1810 by Larkin Shipley for 81 acres; lying partly in Anne Arundel and Baltimore Counties beginning "at the end of the thirty first line of a tract of land called The Blooming Plains"</v>
      </c>
      <c r="AB468" s="33" t="str">
        <f>IF(IFERROR(FIND("-",A468),0)=0,SUBSTITUTE(A468,"'",""),SUBSTITUTE(LEFT(A468,FIND("-",A468)-2),"'",""))</f>
        <v>LARKIN THE SECOND</v>
      </c>
      <c r="AC468" s="33" t="str">
        <f>SUBSTITUTE(A468,"'","")</f>
        <v>LARKIN THE SECOND</v>
      </c>
      <c r="AD468" s="33" t="str">
        <f>IFERROR(VLOOKUP(A468,MapGrantsTbl[], 5, FALSE),"")</f>
        <v>1809</v>
      </c>
      <c r="AE468" s="33" t="str">
        <f>IF(L468=AD468,"Y", IF(LEFT(AD468,1)&lt;&gt;"1","","N"))</f>
        <v>N</v>
      </c>
      <c r="AF468" s="33" t="str">
        <f>IFERROR(VLOOKUP(A468,MapGrantsTbl[], 3, FALSE),"")</f>
        <v>Surveyed 1/20/1809 by John Hatherly; Patented in Jun 1810 by Larkin Shipley for 81 acres; lying partly in Anne Arundel and Baltimore Counties beginning "at the end of the thirty first line of a tract of land called The Blooming Plains"</v>
      </c>
      <c r="AG468" s="33" t="str">
        <f>IF(AA468=AF468,"Y", IF(LEN(LEFT(AF468,4))&lt;&gt;4,"","N"))</f>
        <v>Y</v>
      </c>
      <c r="AH468" s="33" t="s">
        <v>78</v>
      </c>
      <c r="AI468" s="33"/>
      <c r="AJ468" s="33"/>
      <c r="AK468" s="33"/>
      <c r="AL468" s="33"/>
      <c r="AM468" s="33">
        <f>IFERROR(VLOOKUP(A468,Platted[],2,FALSE),"")</f>
        <v>487</v>
      </c>
      <c r="AN468" s="33"/>
      <c r="AO468" s="33"/>
      <c r="AP468" s="33"/>
      <c r="AQ468" s="33" t="str">
        <f>IFERROR(VLOOKUP(A468,MapGrantsTbl[], 5, FALSE),"")</f>
        <v>1809</v>
      </c>
      <c r="AR468" s="33" t="str">
        <f>IF(L468=AQ468,"Y", IF(LEN(LEFT(AQ468,4))&lt;&gt;4,"","N"))</f>
        <v>N</v>
      </c>
      <c r="AS468" s="52" t="str">
        <f>IFERROR(VLOOKUP(A468,MapGrantsTbl[],3, FALSE),"")</f>
        <v>Surveyed 1/20/1809 by John Hatherly; Patented in Jun 1810 by Larkin Shipley for 81 acres; lying partly in Anne Arundel and Baltimore Counties beginning "at the end of the thirty first line of a tract of land called The Blooming Plains"</v>
      </c>
      <c r="AT468" s="52" t="str">
        <f>IF(AA468=AS468,"Y", IF(LEN(LEFT(AS468,4))&lt;&gt;4,"","N"))</f>
        <v>Y</v>
      </c>
      <c r="AU468" s="52" t="str">
        <f>IFERROR(VLOOKUP(A468,MapGrantsTbl[],5, FALSE),"")</f>
        <v>1809</v>
      </c>
      <c r="AV468" s="52" t="str">
        <f>IF(L468=AU468,"Y", IF(LEN(LEFT(AU468,4))&lt;&gt;4,"","N"))</f>
        <v>N</v>
      </c>
    </row>
    <row r="469" spans="1:48" ht="100.8" x14ac:dyDescent="0.55000000000000004">
      <c r="A469" s="8" t="s">
        <v>8644</v>
      </c>
      <c r="B469" s="32" t="str">
        <f>IFERROR(VLOOKUP(A469,MapGrantsTbl[Short Name], 1, FALSE),IFERROR(VLOOKUP(A469,MapGrantsTbl[Other Map Grant Name],1,FALSE),""))</f>
        <v>LARKINS INHERITANCE</v>
      </c>
      <c r="C469" s="8" t="s">
        <v>7378</v>
      </c>
      <c r="D469" s="8" t="str">
        <f>IF(ISBLANK(C469),"",IFERROR(RIGHT(C469,LEN(C469)-FIND(",",C469)) &amp; " " &amp; LEFT(C469,1) &amp; LOWER(MID(C469,2, FIND(",",C469)-2)),""))</f>
        <v xml:space="preserve"> John Hatherly</v>
      </c>
      <c r="E469" s="85" t="s">
        <v>11888</v>
      </c>
      <c r="F469" s="85" t="str">
        <f>RIGHT(E469,4)</f>
        <v>1808</v>
      </c>
      <c r="G469" s="85" t="str">
        <f>IF(ISBLANK(E469),"",F469&amp;"-"&amp;RIGHT("00" &amp; SUBSTITUTE(LEFT(E469,2),"/",""),2))</f>
        <v>1808-11</v>
      </c>
      <c r="H469" s="8" t="s">
        <v>7572</v>
      </c>
      <c r="I469" s="8" t="str">
        <f>IFERROR(RIGHT(H469,LEN(H469)-FIND(",",H469)) &amp; " " &amp; LEFT(H469,1) &amp; LOWER(MID(H469,2, FIND(",",H469)-2)),"")</f>
        <v xml:space="preserve"> Larkin Shipley</v>
      </c>
      <c r="J469" s="32" t="str">
        <f>H469</f>
        <v>SHIPLEY, Larkin</v>
      </c>
      <c r="K469" s="8" t="s">
        <v>7571</v>
      </c>
      <c r="L469" s="32" t="str">
        <f>RIGHT(K469,4)</f>
        <v>1810</v>
      </c>
      <c r="M469" s="146" t="str">
        <f>IF(ISBLANK(K469),"",L469&amp;"-"&amp;
IF(LEFT(K469,3)="Feb","02",
IF(LEFT(K469,3)="Mar","03",
IF(LEFT(K469,3)="Apr","04",
IF(LEFT(K469,3)="May","05",
IF(LEFT(K469,3)="Jun","06",
IF(LEFT(K469,3)="Jul","07",
IF(LEFT(K469,3)="Aug","08",
IF(LEFT(K469,3)="Sep","09",
IF(LEFT(K469,3)="Oct","10",
IF(LEFT(K469,3)="Nov","11",
IF(LEFT(K469,3)="Dec","12","01"))))))))))))</f>
        <v>1810-02</v>
      </c>
      <c r="N469" s="34" t="s">
        <v>3961</v>
      </c>
      <c r="O469" s="8" t="s">
        <v>3959</v>
      </c>
      <c r="P469" s="8" t="s">
        <v>136</v>
      </c>
      <c r="Q469" s="8">
        <v>25.25</v>
      </c>
      <c r="R469" s="8" t="s">
        <v>12120</v>
      </c>
      <c r="S469" s="34"/>
      <c r="T469" s="33" t="str">
        <f>V469</f>
        <v>Larkins Inheritance</v>
      </c>
      <c r="U469" s="34" t="s">
        <v>12119</v>
      </c>
      <c r="V469" s="35" t="s">
        <v>8977</v>
      </c>
      <c r="W469" s="35" t="s">
        <v>11889</v>
      </c>
      <c r="X469" s="34"/>
      <c r="Y469" s="33" t="str">
        <f>IFERROR(LEFT(J469, FIND(",",J469)-1),"")</f>
        <v>SHIPLEY</v>
      </c>
      <c r="Z469" s="33"/>
      <c r="AA469" s="33" t="str">
        <f>IF(ISBLANK(E469),"","Surveyed "&amp;E469)  &amp; IF(ISBLANK(C469),"", " by " &amp;TRIM(D469)) &amp; IF(ISBLANK(E469),"","; ") &amp; IF(ISBLANK(K469),"","Patented in " &amp; K469)  &amp; IF(ISBLANK(H469),"", " by " &amp; TRIM(I469)) &amp; IF(ISBLANK(Q469),"",IF(Q469=0,""," for " &amp; Q469 &amp; " acres")) &amp; IF(ISBLANK(S469),""," repatented as " &amp; S469) &amp; IF(ISBLANK(R469),"", "; " &amp; R469) &amp; IF(ISBLANK(X469),"", ".  " &amp; X469&amp;".")</f>
        <v>Surveyed 11/28/1808 by John Hatherly; Patented in Feb 1810 by Larkin Shipley for 25.25 acres; beginning "at the end of twenty four perches on the fifteenth line of the land called Good For Little and at the end of the twenty first line of the tract called Grecian Seige"; appears to be in same place as Addition To Good For Little - perhaps the land had become escheat?</v>
      </c>
      <c r="AB469" s="33" t="str">
        <f>IF(IFERROR(FIND("-",A469),0)=0,SUBSTITUTE(A469,"'",""),SUBSTITUTE(LEFT(A469,FIND("-",A469)-2),"'",""))</f>
        <v>LARKINS INHERITANCE</v>
      </c>
      <c r="AC469" s="33" t="str">
        <f>SUBSTITUTE(A469,"'","")</f>
        <v>LARKINS INHERITANCE</v>
      </c>
      <c r="AD469" s="33" t="str">
        <f>IFERROR(VLOOKUP(A469,MapGrantsTbl[], 5, FALSE),"")</f>
        <v/>
      </c>
      <c r="AE469" s="33" t="str">
        <f>IF(L469=AD469,"Y", IF(LEFT(AD469,1)&lt;&gt;"1","","N"))</f>
        <v/>
      </c>
      <c r="AF469" s="33" t="str">
        <f>IFERROR(VLOOKUP(A469,MapGrantsTbl[], 3, FALSE),"")</f>
        <v/>
      </c>
      <c r="AG469" s="33" t="str">
        <f>IF(AA469=AF469,"Y", IF(LEN(LEFT(AF469,4))&lt;&gt;4,"","N"))</f>
        <v/>
      </c>
      <c r="AH469" s="33" t="s">
        <v>47</v>
      </c>
      <c r="AI469" s="33"/>
      <c r="AJ469" s="71"/>
      <c r="AK469" s="71"/>
      <c r="AL469" s="71"/>
      <c r="AM469" s="71">
        <f>IFERROR(VLOOKUP(A469,Platted[],2,FALSE),"")</f>
        <v>631</v>
      </c>
      <c r="AN469" s="52"/>
      <c r="AO469" s="52"/>
      <c r="AP469" s="52"/>
      <c r="AQ469" s="52" t="str">
        <f>IFERROR(VLOOKUP(A469,MapGrantsTbl[], 5, FALSE),"")</f>
        <v/>
      </c>
      <c r="AR469" s="52" t="str">
        <f>IF(L469=AQ469,"Y", IF(LEN(LEFT(AQ469,4))&lt;&gt;4,"","N"))</f>
        <v/>
      </c>
      <c r="AS469" s="52" t="str">
        <f>IFERROR(VLOOKUP(A469,MapGrantsTbl[],3, FALSE),"")</f>
        <v/>
      </c>
      <c r="AT469" s="52" t="str">
        <f>IF(AA469=AS469,"Y", IF(LEN(LEFT(AS469,4))&lt;&gt;4,"","N"))</f>
        <v/>
      </c>
      <c r="AU469" s="52" t="str">
        <f>IFERROR(VLOOKUP(A469,MapGrantsTbl[],5, FALSE),"")</f>
        <v/>
      </c>
      <c r="AV469" s="52" t="str">
        <f>IF(L469=AU469,"Y", IF(LEN(LEFT(AU469,4))&lt;&gt;4,"","N"))</f>
        <v/>
      </c>
    </row>
    <row r="470" spans="1:48" ht="57.6" x14ac:dyDescent="0.55000000000000004">
      <c r="A470" s="43" t="s">
        <v>4835</v>
      </c>
      <c r="B470" s="10" t="str">
        <f>IFERROR(VLOOKUP(A470,MapGrantsTbl[Short Name], 1, FALSE),IFERROR(VLOOKUP(A470,MapGrantsTbl[Other Map Grant Name],1,FALSE),""))</f>
        <v>LAST SHIFT</v>
      </c>
      <c r="C470" s="10" t="s">
        <v>4919</v>
      </c>
      <c r="D470" s="10" t="str">
        <f>IF(ISBLANK(C470),"",IFERROR(RIGHT(C470,LEN(C470)-FIND(",",C470)) &amp; " " &amp; LEFT(C470,1) &amp; LOWER(MID(C470,2, FIND(",",C470)-2)),""))</f>
        <v xml:space="preserve"> Richard Shipley</v>
      </c>
      <c r="E470" s="85" t="s">
        <v>8788</v>
      </c>
      <c r="F470" s="86" t="str">
        <f>RIGHT(E470,4)</f>
        <v>1755</v>
      </c>
      <c r="G470" s="86" t="str">
        <f>IF(ISBLANK(E470),"",F470&amp;"-"&amp;RIGHT("00" &amp; SUBSTITUTE(LEFT(E470,2),"/",""),2))</f>
        <v>1755-05</v>
      </c>
      <c r="H470" s="10" t="s">
        <v>3674</v>
      </c>
      <c r="I470" s="10" t="str">
        <f>IFERROR(RIGHT(H470,LEN(H470)-FIND(",",H470)) &amp; " " &amp; LEFT(H470,1) &amp; LOWER(MID(H470,2, FIND(",",H470)-2)),"")</f>
        <v xml:space="preserve"> Robert  Shipley</v>
      </c>
      <c r="J470" s="15" t="str">
        <f>H470</f>
        <v xml:space="preserve">SHIPLEY, Robert </v>
      </c>
      <c r="K470" s="10" t="s">
        <v>4836</v>
      </c>
      <c r="L470" s="15" t="str">
        <f>RIGHT(K470,4)</f>
        <v>1756</v>
      </c>
      <c r="M470" s="147" t="str">
        <f>IF(ISBLANK(K470),"",L470&amp;"-"&amp;
IF(LEFT(K470,3)="Feb","02",
IF(LEFT(K470,3)="Mar","03",
IF(LEFT(K470,3)="Apr","04",
IF(LEFT(K470,3)="May","05",
IF(LEFT(K470,3)="Jun","06",
IF(LEFT(K470,3)="Jul","07",
IF(LEFT(K470,3)="Aug","08",
IF(LEFT(K470,3)="Sep","09",
IF(LEFT(K470,3)="Oct","10",
IF(LEFT(K470,3)="Nov","11",
IF(LEFT(K470,3)="Dec","12","01"))))))))))))</f>
        <v>1756-11</v>
      </c>
      <c r="N470" s="34" t="s">
        <v>3961</v>
      </c>
      <c r="O470" s="10" t="s">
        <v>3959</v>
      </c>
      <c r="P470" s="10" t="s">
        <v>3970</v>
      </c>
      <c r="Q470" s="8">
        <v>345</v>
      </c>
      <c r="R470" s="8" t="s">
        <v>6329</v>
      </c>
      <c r="S470" s="26"/>
      <c r="T470" s="34" t="s">
        <v>6844</v>
      </c>
      <c r="U470" s="26"/>
      <c r="V470" s="35" t="s">
        <v>4924</v>
      </c>
      <c r="W470" s="35" t="s">
        <v>10582</v>
      </c>
      <c r="X470" s="34"/>
      <c r="Y470" s="25" t="str">
        <f>IFERROR(LEFT(J470, FIND(",",J470)-1),"")</f>
        <v>SHIPLEY</v>
      </c>
      <c r="Z470" s="25"/>
      <c r="AA470" s="24" t="str">
        <f>IF(ISBLANK(E470),"","Surveyed "&amp;E470)  &amp; IF(ISBLANK(C470),"", " by " &amp;TRIM(D470)) &amp; IF(ISBLANK(E470),"","; ") &amp; IF(ISBLANK(K470),"","Patented in " &amp; K470)  &amp; IF(ISBLANK(H470),"", " by " &amp; TRIM(I470)) &amp; IF(ISBLANK(Q470),"",IF(Q470=0,""," for " &amp; Q470 &amp; " acres")) &amp; IF(ISBLANK(S470),""," repatented as " &amp; S470) &amp; IF(ISBLANK(R470),"", "; " &amp; R470) &amp; IF(ISBLANK(X470),"", ".  " &amp; X470&amp;".")</f>
        <v>Surveyed 5/1/1755 by Richard Shipley; Patented in Nov 1756 by Robert Shipley for 345 acres; Resurvey of Shipley's Foresight between Shipley's Search, Forrest Grove, and Good Neighborhood</v>
      </c>
      <c r="AB470" s="52" t="str">
        <f>IF(IFERROR(FIND("-",A470),0)=0,SUBSTITUTE(A470,"'",""),SUBSTITUTE(LEFT(A470,FIND("-",A470)-2),"'",""))</f>
        <v>LAST SHIFT</v>
      </c>
      <c r="AC470" s="55" t="str">
        <f>SUBSTITUTE(A470,"'","")</f>
        <v>LAST SHIFT</v>
      </c>
      <c r="AD470" s="52" t="str">
        <f>IFERROR(VLOOKUP(A470,MapGrantsTbl[], 5, FALSE),"")</f>
        <v/>
      </c>
      <c r="AE470" s="52" t="str">
        <f>IF(L470=AD470,"Y", IF(LEFT(AD470,1)&lt;&gt;"1","","N"))</f>
        <v/>
      </c>
      <c r="AF470" s="52" t="str">
        <f>IFERROR(VLOOKUP(A470,MapGrantsTbl[], 3, FALSE),"")</f>
        <v/>
      </c>
      <c r="AG470" s="52" t="str">
        <f>IF(AA470=AF470,"Y", IF(LEN(LEFT(AF470,4))&lt;&gt;4,"","N"))</f>
        <v/>
      </c>
      <c r="AH470" s="52" t="s">
        <v>11990</v>
      </c>
      <c r="AI470" s="52"/>
      <c r="AJ470" s="71"/>
      <c r="AK470" s="71"/>
      <c r="AL470" s="71"/>
      <c r="AM470" s="71">
        <f>IFERROR(VLOOKUP(A470,Platted[],2,FALSE),"")</f>
        <v>200</v>
      </c>
      <c r="AN470" s="52"/>
      <c r="AO470" s="52"/>
      <c r="AP470" s="52"/>
      <c r="AQ470" s="52" t="str">
        <f>IFERROR(VLOOKUP(A470,MapGrantsTbl[], 5, FALSE),"")</f>
        <v/>
      </c>
      <c r="AR470" s="52" t="str">
        <f>IF(L470=AQ470,"Y", IF(LEN(LEFT(AQ470,4))&lt;&gt;4,"","N"))</f>
        <v/>
      </c>
      <c r="AS470" s="52" t="str">
        <f>IFERROR(VLOOKUP(A470,MapGrantsTbl[],3, FALSE),"")</f>
        <v/>
      </c>
      <c r="AT470" s="52" t="str">
        <f>IF(AA470=AS470,"Y", IF(LEN(LEFT(AS470,4))&lt;&gt;4,"","N"))</f>
        <v/>
      </c>
      <c r="AU470" s="52" t="str">
        <f>IFERROR(VLOOKUP(A470,MapGrantsTbl[],5, FALSE),"")</f>
        <v/>
      </c>
      <c r="AV470" s="52" t="str">
        <f>IF(L470=AU470,"Y", IF(LEN(LEFT(AU470,4))&lt;&gt;4,"","N"))</f>
        <v/>
      </c>
    </row>
    <row r="471" spans="1:48" ht="86.4" x14ac:dyDescent="0.55000000000000004">
      <c r="A471" s="43" t="s">
        <v>8645</v>
      </c>
      <c r="B471" s="8" t="str">
        <f>IFERROR(VLOOKUP(A471,MapGrantsTbl[Short Name], 1, FALSE),IFERROR(VLOOKUP(A471,MapGrantsTbl[Other Map Grant Name],1,FALSE),""))</f>
        <v>LASWELLS HOPEWELL</v>
      </c>
      <c r="C471" s="8" t="s">
        <v>5416</v>
      </c>
      <c r="D471" s="8" t="str">
        <f>IF(ISBLANK(C471),"",IFERROR(RIGHT(C471,LEN(C471)-FIND(",",C471)) &amp; " " &amp; LEFT(C471,1) &amp; LOWER(MID(C471,2, FIND(",",C471)-2)),""))</f>
        <v xml:space="preserve"> James Carroll</v>
      </c>
      <c r="E471" s="85" t="s">
        <v>11186</v>
      </c>
      <c r="F471" s="85" t="str">
        <f>RIGHT(E471,4)</f>
        <v>1707</v>
      </c>
      <c r="G471" s="85" t="str">
        <f>IF(ISBLANK(E471),"",F471&amp;"-"&amp;RIGHT("00" &amp; SUBSTITUTE(LEFT(E471,2),"/",""),2))</f>
        <v>1707-04</v>
      </c>
      <c r="H471" s="8" t="s">
        <v>3589</v>
      </c>
      <c r="I471" s="8" t="str">
        <f>IFERROR(RIGHT(H471,LEN(H471)-FIND(",",H471)) &amp; " " &amp; LEFT(H471,1) &amp; LOWER(MID(H471,2, FIND(",",H471)-2)),"")</f>
        <v xml:space="preserve"> Thomas  Davis</v>
      </c>
      <c r="J471" s="8" t="str">
        <f>H471</f>
        <v xml:space="preserve">DAVIS, Thomas </v>
      </c>
      <c r="K471" s="8" t="s">
        <v>3788</v>
      </c>
      <c r="L471" s="8" t="str">
        <f>RIGHT(K471,4)</f>
        <v>1728</v>
      </c>
      <c r="M471" s="146" t="str">
        <f>IF(ISBLANK(K471),"",L471&amp;"-"&amp;
IF(LEFT(K471,3)="Feb","02",
IF(LEFT(K471,3)="Mar","03",
IF(LEFT(K471,3)="Apr","04",
IF(LEFT(K471,3)="May","05",
IF(LEFT(K471,3)="Jun","06",
IF(LEFT(K471,3)="Jul","07",
IF(LEFT(K471,3)="Aug","08",
IF(LEFT(K471,3)="Sep","09",
IF(LEFT(K471,3)="Oct","10",
IF(LEFT(K471,3)="Nov","11",
IF(LEFT(K471,3)="Dec","12","01"))))))))))))</f>
        <v>1728-12</v>
      </c>
      <c r="N471" s="34" t="s">
        <v>3961</v>
      </c>
      <c r="O471" s="8" t="s">
        <v>3959</v>
      </c>
      <c r="P471" s="8" t="s">
        <v>136</v>
      </c>
      <c r="Q471" s="8">
        <v>200</v>
      </c>
      <c r="R471" s="8" t="s">
        <v>5415</v>
      </c>
      <c r="S471" s="34"/>
      <c r="T471" s="34" t="str">
        <f>V471</f>
        <v>Laswells Hopewell</v>
      </c>
      <c r="U471" s="34"/>
      <c r="V471" s="35" t="s">
        <v>8978</v>
      </c>
      <c r="W471" s="24" t="s">
        <v>10075</v>
      </c>
      <c r="X471" s="34"/>
      <c r="Y471" s="18" t="str">
        <f>IFERROR(LEFT(J471, FIND(",",J471)-1),"")</f>
        <v>DAVIS</v>
      </c>
      <c r="Z471" s="24" t="s">
        <v>4494</v>
      </c>
      <c r="AA471" s="24" t="str">
        <f>IF(ISBLANK(E471),"","Surveyed "&amp;E471)  &amp; IF(ISBLANK(C471),"", " by " &amp;TRIM(D471)) &amp; IF(ISBLANK(E471),"","; ") &amp; IF(ISBLANK(K471),"","Patented in " &amp; K471)  &amp; IF(ISBLANK(H471),"", " by " &amp; TRIM(I471)) &amp; IF(ISBLANK(Q471),"",IF(Q471=0,""," for " &amp; Q471 &amp; " acres")) &amp; IF(ISBLANK(S471),""," repatented as " &amp; S471) &amp; IF(ISBLANK(R471),"", "; " &amp; R471) &amp; IF(ISBLANK(X471),"", ".  " &amp; X471&amp;".")</f>
        <v>Surveyed 4/10/1707 by James Carroll; Patented in Dec 1728 by Thomas Davis for 200 acres; "in the fork of Patuxent River" starting "near the fork of a small branch falling into a river called Snowdens River right against the mouth of which branch is a small island in the river aforesaid"</v>
      </c>
      <c r="AB471" s="52" t="str">
        <f>IF(IFERROR(FIND("-",A471),0)=0,SUBSTITUTE(A471,"'",""),SUBSTITUTE(LEFT(A471,FIND("-",A471)-2),"'",""))</f>
        <v>LASWELLS HOPEWELL</v>
      </c>
      <c r="AC471" s="55" t="str">
        <f>SUBSTITUTE(A471,"'","")</f>
        <v>LASWELLS HOPEWELL</v>
      </c>
      <c r="AD471" s="52" t="str">
        <f>IFERROR(VLOOKUP(A471,MapGrantsTbl[], 5, FALSE),"")</f>
        <v>1707</v>
      </c>
      <c r="AE471" s="52" t="str">
        <f>IF(L471=AD471,"Y", IF(LEFT(AD471,1)&lt;&gt;"1","","N"))</f>
        <v>N</v>
      </c>
      <c r="AF471" s="52" t="str">
        <f>IFERROR(VLOOKUP(A471,MapGrantsTbl[], 3, FALSE),"")</f>
        <v>Surveyed 4/10/1707 by James Carroll; Patented in Dec 1728 by Thomas Davis for 200 acres; "in the fork of Patuxent River" starting "near the fork of a small branch falling into a river called Snowdens River right against the mouth of which branch is a small island in the river aforesaid"</v>
      </c>
      <c r="AG471" s="52" t="str">
        <f>IF(AA471=AF471,"Y", IF(LEN(LEFT(AF471,4))&lt;&gt;4,"","N"))</f>
        <v>Y</v>
      </c>
      <c r="AH471" s="52" t="s">
        <v>212</v>
      </c>
      <c r="AI471" s="52"/>
      <c r="AJ471" s="71"/>
      <c r="AK471" s="71"/>
      <c r="AL471" s="71"/>
      <c r="AM471" s="71">
        <f>IFERROR(VLOOKUP(A471,Platted[],2,FALSE),"")</f>
        <v>338</v>
      </c>
      <c r="AN471" s="52"/>
      <c r="AO471" s="52"/>
      <c r="AP471" s="52"/>
      <c r="AQ471" s="52" t="str">
        <f>IFERROR(VLOOKUP(A471,MapGrantsTbl[], 5, FALSE),"")</f>
        <v>1707</v>
      </c>
      <c r="AR471" s="52" t="str">
        <f>IF(L471=AQ471,"Y", IF(LEN(LEFT(AQ471,4))&lt;&gt;4,"","N"))</f>
        <v>N</v>
      </c>
      <c r="AS471" s="52" t="str">
        <f>IFERROR(VLOOKUP(A471,MapGrantsTbl[],3, FALSE),"")</f>
        <v>Surveyed 4/10/1707 by James Carroll; Patented in Dec 1728 by Thomas Davis for 200 acres; "in the fork of Patuxent River" starting "near the fork of a small branch falling into a river called Snowdens River right against the mouth of which branch is a small island in the river aforesaid"</v>
      </c>
      <c r="AT471" s="52" t="str">
        <f>IF(AA471=AS471,"Y", IF(LEN(LEFT(AS471,4))&lt;&gt;4,"","N"))</f>
        <v>Y</v>
      </c>
      <c r="AU471" s="52" t="str">
        <f>IFERROR(VLOOKUP(A471,MapGrantsTbl[],5, FALSE),"")</f>
        <v>1707</v>
      </c>
      <c r="AV471" s="52" t="str">
        <f>IF(L471=AU471,"Y", IF(LEN(LEFT(AU471,4))&lt;&gt;4,"","N"))</f>
        <v>N</v>
      </c>
    </row>
    <row r="472" spans="1:48" ht="43.2" x14ac:dyDescent="0.55000000000000004">
      <c r="A472" s="43" t="s">
        <v>6779</v>
      </c>
      <c r="B472" s="42" t="str">
        <f>IFERROR(VLOOKUP(A472,MapGrantsTbl[Short Name], 1, FALSE),IFERROR(VLOOKUP(A472,MapGrantsTbl[Other Map Grant Name],1,FALSE),""))</f>
        <v>LEES RANGE</v>
      </c>
      <c r="C472" s="43"/>
      <c r="D472" s="43" t="str">
        <f>IF(ISBLANK(C472),"",IFERROR(RIGHT(C472,LEN(C472)-FIND(",",C472)) &amp; " " &amp; LEFT(C472,1) &amp; LOWER(MID(C472,2, FIND(",",C472)-2)),""))</f>
        <v/>
      </c>
      <c r="E472" s="80"/>
      <c r="F472" s="80" t="str">
        <f>RIGHT(E472,4)</f>
        <v/>
      </c>
      <c r="G472" s="80" t="str">
        <f>IF(ISBLANK(E472),"",F472&amp;"-"&amp;RIGHT("00" &amp; SUBSTITUTE(LEFT(E472,2),"/",""),2))</f>
        <v/>
      </c>
      <c r="H472" s="43" t="s">
        <v>6781</v>
      </c>
      <c r="I472" s="43" t="str">
        <f>IFERROR(RIGHT(H472,LEN(H472)-FIND(",",H472)) &amp; " " &amp; LEFT(H472,1) &amp; LOWER(MID(H472,2, FIND(",",H472)-2)),"")</f>
        <v xml:space="preserve"> Francis Lee</v>
      </c>
      <c r="J472" s="42" t="str">
        <f>H472</f>
        <v>LEE, Francis</v>
      </c>
      <c r="K472" s="43" t="s">
        <v>6335</v>
      </c>
      <c r="L472" s="42" t="str">
        <f>RIGHT(K472,4)</f>
        <v>1714</v>
      </c>
      <c r="M472" s="143" t="str">
        <f>IF(ISBLANK(K472),"",L472&amp;"-"&amp;
IF(LEFT(K472,3)="Feb","02",
IF(LEFT(K472,3)="Mar","03",
IF(LEFT(K472,3)="Apr","04",
IF(LEFT(K472,3)="May","05",
IF(LEFT(K472,3)="Jun","06",
IF(LEFT(K472,3)="Jul","07",
IF(LEFT(K472,3)="Aug","08",
IF(LEFT(K472,3)="Sep","09",
IF(LEFT(K472,3)="Oct","10",
IF(LEFT(K472,3)="Nov","11",
IF(LEFT(K472,3)="Dec","12","01"))))))))))))</f>
        <v>1714-12</v>
      </c>
      <c r="N472" s="44" t="s">
        <v>5668</v>
      </c>
      <c r="O472" s="43" t="s">
        <v>3959</v>
      </c>
      <c r="P472" s="43" t="s">
        <v>136</v>
      </c>
      <c r="Q472" s="43">
        <v>90</v>
      </c>
      <c r="R472" s="43"/>
      <c r="S472" s="34" t="s">
        <v>9363</v>
      </c>
      <c r="T472" s="45" t="s">
        <v>6783</v>
      </c>
      <c r="U472" s="44"/>
      <c r="V472" s="44" t="s">
        <v>6782</v>
      </c>
      <c r="W472" s="44"/>
      <c r="X472" s="34"/>
      <c r="Y472" s="45" t="str">
        <f>IFERROR(LEFT(J472, FIND(",",J472)-1),"")</f>
        <v>LEE</v>
      </c>
      <c r="Z472" s="45"/>
      <c r="AA472" s="45" t="str">
        <f>IF(ISBLANK(E472),"","Surveyed "&amp;E472)  &amp; IF(ISBLANK(C472),"", " by " &amp;TRIM(D472)) &amp; IF(ISBLANK(E472),"","; ") &amp; IF(ISBLANK(K472),"","Patented in " &amp; K472)  &amp; IF(ISBLANK(H472),"", " by " &amp; TRIM(I472)) &amp; IF(ISBLANK(Q472),"",IF(Q472=0,""," for " &amp; Q472 &amp; " acres")) &amp; IF(ISBLANK(S472),""," repatented as " &amp; S472) &amp; IF(ISBLANK(R472),"", "; " &amp; R472) &amp; IF(ISBLANK(X472),"", ".  " &amp; X472&amp;".")</f>
        <v>Patented in Dec 1714 by Francis Lee for 90 acres repatented as WARFIELDS CONTRIVANCE - Resurveyed</v>
      </c>
      <c r="AB472" s="45" t="str">
        <f>IF(IFERROR(FIND("-",A472),0)=0,SUBSTITUTE(A472,"'",""),SUBSTITUTE(LEFT(A472,FIND("-",A472)-2),"'",""))</f>
        <v>LEES RANGE</v>
      </c>
      <c r="AC472" s="45" t="str">
        <f>SUBSTITUTE(A472,"'","")</f>
        <v>LEES RANGE</v>
      </c>
      <c r="AD472" s="52" t="str">
        <f>IFERROR(VLOOKUP(A472,MapGrantsTbl[], 5, FALSE),"")</f>
        <v>1714</v>
      </c>
      <c r="AE472" s="52" t="str">
        <f>IF(L472=AD472,"Y", IF(LEFT(AD472,1)&lt;&gt;"1","","N"))</f>
        <v>Y</v>
      </c>
      <c r="AF472" s="52" t="str">
        <f>IFERROR(VLOOKUP(A472,MapGrantsTbl[], 3, FALSE),"")</f>
        <v>Patented in Dec 1714 by Francis Lee for 90 acres repatented as WARFIELDS CONTRIVANCE - Resurveyed</v>
      </c>
      <c r="AG472" s="52" t="str">
        <f>IF(AA472=AF472,"Y", IF(LEN(LEFT(AF472,4))&lt;&gt;4,"","N"))</f>
        <v>Y</v>
      </c>
      <c r="AH472" s="52" t="s">
        <v>11994</v>
      </c>
      <c r="AI472" s="52"/>
      <c r="AJ472" s="71"/>
      <c r="AK472" s="71"/>
      <c r="AL472" s="71"/>
      <c r="AM472" s="71" t="str">
        <f>IFERROR(VLOOKUP(A472,Platted[],2,FALSE),"")</f>
        <v/>
      </c>
      <c r="AN472" s="52"/>
      <c r="AO472" s="52"/>
      <c r="AP472" s="52"/>
      <c r="AQ472" s="52" t="str">
        <f>IFERROR(VLOOKUP(A472,MapGrantsTbl[], 5, FALSE),"")</f>
        <v>1714</v>
      </c>
      <c r="AR472" s="52" t="str">
        <f>IF(L472=AQ472,"Y", IF(LEN(LEFT(AQ472,4))&lt;&gt;4,"","N"))</f>
        <v>Y</v>
      </c>
      <c r="AS472" s="52" t="str">
        <f>IFERROR(VLOOKUP(A472,MapGrantsTbl[],3, FALSE),"")</f>
        <v>Patented in Dec 1714 by Francis Lee for 90 acres repatented as WARFIELDS CONTRIVANCE - Resurveyed</v>
      </c>
      <c r="AT472" s="52" t="str">
        <f>IF(AA472=AS472,"Y", IF(LEN(LEFT(AS472,4))&lt;&gt;4,"","N"))</f>
        <v>Y</v>
      </c>
      <c r="AU472" s="52" t="str">
        <f>IFERROR(VLOOKUP(A472,MapGrantsTbl[],5, FALSE),"")</f>
        <v>1714</v>
      </c>
      <c r="AV472" s="52" t="str">
        <f>IF(L472=AU472,"Y", IF(LEN(LEFT(AU472,4))&lt;&gt;4,"","N"))</f>
        <v>Y</v>
      </c>
    </row>
    <row r="473" spans="1:48" ht="86.4" x14ac:dyDescent="0.55000000000000004">
      <c r="A473" s="43" t="s">
        <v>3880</v>
      </c>
      <c r="B473" s="8" t="str">
        <f>IFERROR(VLOOKUP(A473,MapGrantsTbl[Short Name], 1, FALSE),IFERROR(VLOOKUP(A473,MapGrantsTbl[Other Map Grant Name],1,FALSE),""))</f>
        <v>LEFT OUT</v>
      </c>
      <c r="C473" s="8" t="s">
        <v>4105</v>
      </c>
      <c r="D473" s="8" t="str">
        <f>IF(ISBLANK(C473),"",IFERROR(RIGHT(C473,LEN(C473)-FIND(",",C473)) &amp; " " &amp; LEFT(C473,1) &amp; LOWER(MID(C473,2, FIND(",",C473)-2)),""))</f>
        <v xml:space="preserve"> Henry Ridgely</v>
      </c>
      <c r="E473" s="85" t="s">
        <v>10354</v>
      </c>
      <c r="F473" s="85" t="str">
        <f>RIGHT(E473,4)</f>
        <v>1727</v>
      </c>
      <c r="G473" s="85" t="str">
        <f>IF(ISBLANK(E473),"",F473&amp;"-"&amp;RIGHT("00" &amp; SUBSTITUTE(LEFT(E473,2),"/",""),2))</f>
        <v>1727-11</v>
      </c>
      <c r="H473" s="8" t="s">
        <v>3574</v>
      </c>
      <c r="I473" s="8" t="str">
        <f>IFERROR(RIGHT(H473,LEN(H473)-FIND(",",H473)) &amp; " " &amp; LEFT(H473,1) &amp; LOWER(MID(H473,2, FIND(",",H473)-2)),"")</f>
        <v xml:space="preserve"> John  Howard</v>
      </c>
      <c r="J473" s="8" t="str">
        <f>H473</f>
        <v xml:space="preserve">HOWARD, John </v>
      </c>
      <c r="K473" s="8" t="s">
        <v>3789</v>
      </c>
      <c r="L473" s="8" t="str">
        <f>RIGHT(K473,4)</f>
        <v>1730</v>
      </c>
      <c r="M473" s="146" t="str">
        <f>IF(ISBLANK(K473),"",L473&amp;"-"&amp;
IF(LEFT(K473,3)="Feb","02",
IF(LEFT(K473,3)="Mar","03",
IF(LEFT(K473,3)="Apr","04",
IF(LEFT(K473,3)="May","05",
IF(LEFT(K473,3)="Jun","06",
IF(LEFT(K473,3)="Jul","07",
IF(LEFT(K473,3)="Aug","08",
IF(LEFT(K473,3)="Sep","09",
IF(LEFT(K473,3)="Oct","10",
IF(LEFT(K473,3)="Nov","11",
IF(LEFT(K473,3)="Dec","12","01"))))))))))))</f>
        <v>1730-11</v>
      </c>
      <c r="N473" s="34" t="s">
        <v>3961</v>
      </c>
      <c r="O473" s="8" t="s">
        <v>3959</v>
      </c>
      <c r="P473" s="8" t="s">
        <v>136</v>
      </c>
      <c r="Q473" s="8">
        <v>252.5</v>
      </c>
      <c r="R473" s="8" t="s">
        <v>10356</v>
      </c>
      <c r="S473" s="34"/>
      <c r="T473" s="34" t="str">
        <f>V473</f>
        <v>Left Out</v>
      </c>
      <c r="U473" s="34"/>
      <c r="V473" s="16" t="s">
        <v>4205</v>
      </c>
      <c r="W473" s="35" t="s">
        <v>10355</v>
      </c>
      <c r="X473" s="34"/>
      <c r="Y473" s="18" t="str">
        <f>IFERROR(LEFT(J473, FIND(",",J473)-1),"")</f>
        <v>HOWARD</v>
      </c>
      <c r="Z473" s="24" t="s">
        <v>3959</v>
      </c>
      <c r="AA473" s="24" t="str">
        <f>IF(ISBLANK(E473),"","Surveyed "&amp;E473)  &amp; IF(ISBLANK(C473),"", " by " &amp;TRIM(D473)) &amp; IF(ISBLANK(E473),"","; ") &amp; IF(ISBLANK(K473),"","Patented in " &amp; K473)  &amp; IF(ISBLANK(H473),"", " by " &amp; TRIM(I473)) &amp; IF(ISBLANK(Q473),"",IF(Q473=0,""," for " &amp; Q473 &amp; " acres")) &amp; IF(ISBLANK(S473),""," repatented as " &amp; S473) &amp; IF(ISBLANK(R473),"", "; " &amp; R473) &amp; IF(ISBLANK(X473),"", ".  " &amp; X473&amp;".")</f>
        <v>Surveyed 11/15/1727 by Henry Ridgely; Patented in Nov 1730 by John Howard for 252.5 acres; Lying "on a glade called the Passion Glade leading into a branch of the Middle River of Patuxent called Siglands Branch" beginning "on the north side of the aforesaid passion glade and in or near a line of Thomas His Lot"</v>
      </c>
      <c r="AB473" s="52" t="str">
        <f>IF(IFERROR(FIND("-",A473),0)=0,SUBSTITUTE(A473,"'",""),SUBSTITUTE(LEFT(A473,FIND("-",A473)-2),"'",""))</f>
        <v>LEFT OUT</v>
      </c>
      <c r="AC473" s="55" t="str">
        <f>SUBSTITUTE(A473,"'","")</f>
        <v>LEFT OUT</v>
      </c>
      <c r="AD473" s="52" t="str">
        <f>IFERROR(VLOOKUP(A473,MapGrantsTbl[], 5, FALSE),"")</f>
        <v>1727</v>
      </c>
      <c r="AE473" s="52" t="str">
        <f>IF(L473=AD473,"Y", IF(LEFT(AD473,1)&lt;&gt;"1","","N"))</f>
        <v>N</v>
      </c>
      <c r="AF473" s="52" t="str">
        <f>IFERROR(VLOOKUP(A473,MapGrantsTbl[], 3, FALSE),"")</f>
        <v>Surveyed 11/15/1727 by Henry Ridgely; Patented in Nov 1730 by John Howard for 252.5 acres; Lying "on a glade called the Passion Glade leading into a branch of the Middle River of Patuxent called Siglands Branch" beginning "on the north side of the aforesaid passion glade and in or near a line of Thomas His Lot"</v>
      </c>
      <c r="AG473" s="52" t="str">
        <f>IF(AA473=AF473,"Y", IF(LEN(LEFT(AF473,4))&lt;&gt;4,"","N"))</f>
        <v>Y</v>
      </c>
      <c r="AH473" s="52" t="s">
        <v>36</v>
      </c>
      <c r="AI473" s="52" t="s">
        <v>7845</v>
      </c>
      <c r="AJ473" s="52" t="s">
        <v>10357</v>
      </c>
      <c r="AK473" s="52"/>
      <c r="AL473" s="71">
        <v>-2</v>
      </c>
      <c r="AM473" s="71">
        <f>IFERROR(VLOOKUP(A473,Platted[],2,FALSE),"")</f>
        <v>268</v>
      </c>
      <c r="AN473" s="52"/>
      <c r="AO473" s="52"/>
      <c r="AP473" s="52"/>
      <c r="AQ473" s="52" t="str">
        <f>IFERROR(VLOOKUP(A473,MapGrantsTbl[], 5, FALSE),"")</f>
        <v>1727</v>
      </c>
      <c r="AR473" s="52" t="str">
        <f>IF(L473=AQ473,"Y", IF(LEN(LEFT(AQ473,4))&lt;&gt;4,"","N"))</f>
        <v>N</v>
      </c>
      <c r="AS473" s="52" t="str">
        <f>IFERROR(VLOOKUP(A473,MapGrantsTbl[],3, FALSE),"")</f>
        <v>Surveyed 11/15/1727 by Henry Ridgely; Patented in Nov 1730 by John Howard for 252.5 acres; Lying "on a glade called the Passion Glade leading into a branch of the Middle River of Patuxent called Siglands Branch" beginning "on the north side of the aforesaid passion glade and in or near a line of Thomas His Lot"</v>
      </c>
      <c r="AT473" s="52" t="str">
        <f>IF(AA473=AS473,"Y", IF(LEN(LEFT(AS473,4))&lt;&gt;4,"","N"))</f>
        <v>Y</v>
      </c>
      <c r="AU473" s="52" t="str">
        <f>IFERROR(VLOOKUP(A473,MapGrantsTbl[],5, FALSE),"")</f>
        <v>1727</v>
      </c>
      <c r="AV473" s="52" t="str">
        <f>IF(L473=AU473,"Y", IF(LEN(LEFT(AU473,4))&lt;&gt;4,"","N"))</f>
        <v>N</v>
      </c>
    </row>
    <row r="474" spans="1:48" ht="43.2" x14ac:dyDescent="0.55000000000000004">
      <c r="A474" s="43" t="s">
        <v>3881</v>
      </c>
      <c r="B474" s="8" t="str">
        <f>IFERROR(VLOOKUP(A474,MapGrantsTbl[Short Name], 1, FALSE),IFERROR(VLOOKUP(A474,MapGrantsTbl[Other Map Grant Name],1,FALSE),""))</f>
        <v>LEMINGTON</v>
      </c>
      <c r="C474" s="8" t="s">
        <v>4916</v>
      </c>
      <c r="D474" s="8" t="str">
        <f>IF(ISBLANK(C474),"",IFERROR(RIGHT(C474,LEN(C474)-FIND(",",C474)) &amp; " " &amp; LEFT(C474,1) &amp; LOWER(MID(C474,2, FIND(",",C474)-2)),""))</f>
        <v xml:space="preserve"> William Cromwell</v>
      </c>
      <c r="E474" s="85" t="s">
        <v>4624</v>
      </c>
      <c r="F474" s="85" t="str">
        <f>RIGHT(E474,4)</f>
        <v>1742</v>
      </c>
      <c r="G474" s="85" t="str">
        <f>IF(ISBLANK(E474),"",F474&amp;"-"&amp;RIGHT("00" &amp; SUBSTITUTE(LEFT(E474,2),"/",""),2))</f>
        <v>1742-10</v>
      </c>
      <c r="H474" s="8" t="s">
        <v>3641</v>
      </c>
      <c r="I474" s="8" t="str">
        <f>IFERROR(RIGHT(H474,LEN(H474)-FIND(",",H474)) &amp; " " &amp; LEFT(H474,1) &amp; LOWER(MID(H474,2, FIND(",",H474)-2)),"")</f>
        <v xml:space="preserve"> Robert  Wright</v>
      </c>
      <c r="J474" s="8" t="str">
        <f>H474</f>
        <v xml:space="preserve">WRIGHT, Robert </v>
      </c>
      <c r="K474" s="8" t="s">
        <v>3790</v>
      </c>
      <c r="L474" s="8" t="str">
        <f>RIGHT(K474,4)</f>
        <v>1742</v>
      </c>
      <c r="M474" s="146" t="str">
        <f>IF(ISBLANK(K474),"",L474&amp;"-"&amp;
IF(LEFT(K474,3)="Feb","02",
IF(LEFT(K474,3)="Mar","03",
IF(LEFT(K474,3)="Apr","04",
IF(LEFT(K474,3)="May","05",
IF(LEFT(K474,3)="Jun","06",
IF(LEFT(K474,3)="Jul","07",
IF(LEFT(K474,3)="Aug","08",
IF(LEFT(K474,3)="Sep","09",
IF(LEFT(K474,3)="Oct","10",
IF(LEFT(K474,3)="Nov","11",
IF(LEFT(K474,3)="Dec","12","01"))))))))))))</f>
        <v>1742-10</v>
      </c>
      <c r="N474" s="34" t="s">
        <v>3961</v>
      </c>
      <c r="O474" s="8" t="s">
        <v>3959</v>
      </c>
      <c r="P474" s="8" t="s">
        <v>136</v>
      </c>
      <c r="Q474" s="8">
        <v>50</v>
      </c>
      <c r="R474" s="8" t="s">
        <v>4974</v>
      </c>
      <c r="S474" s="34"/>
      <c r="T474" s="34" t="str">
        <f>V474</f>
        <v>Lemington</v>
      </c>
      <c r="U474" s="34"/>
      <c r="V474" s="35" t="s">
        <v>4204</v>
      </c>
      <c r="W474" s="35" t="s">
        <v>11469</v>
      </c>
      <c r="X474" s="34"/>
      <c r="Y474" s="18" t="str">
        <f>IFERROR(LEFT(J474, FIND(",",J474)-1),"")</f>
        <v>WRIGHT</v>
      </c>
      <c r="Z474" s="24" t="s">
        <v>4531</v>
      </c>
      <c r="AA474" s="24" t="str">
        <f>IF(ISBLANK(E474),"","Surveyed "&amp;E474)  &amp; IF(ISBLANK(C474),"", " by " &amp;TRIM(D474)) &amp; IF(ISBLANK(E474),"","; ") &amp; IF(ISBLANK(K474),"","Patented in " &amp; K474)  &amp; IF(ISBLANK(H474),"", " by " &amp; TRIM(I474)) &amp; IF(ISBLANK(Q474),"",IF(Q474=0,""," for " &amp; Q474 &amp; " acres")) &amp; IF(ISBLANK(S474),""," repatented as " &amp; S474) &amp; IF(ISBLANK(R474),"", "; " &amp; R474) &amp; IF(ISBLANK(X474),"", ".  " &amp; X474&amp;".")</f>
        <v>Surveyed 10/20/1742 by William Cromwell; Patented in Oct 1742 by Robert Wright for 50 acres; "in the fork of Patuxent River", adjoining Spurriers Lott</v>
      </c>
      <c r="AB474" s="52" t="str">
        <f>IF(IFERROR(FIND("-",A474),0)=0,SUBSTITUTE(A474,"'",""),SUBSTITUTE(LEFT(A474,FIND("-",A474)-2),"'",""))</f>
        <v>LEMINGTON</v>
      </c>
      <c r="AC474" s="55" t="str">
        <f>SUBSTITUTE(A474,"'","")</f>
        <v>LEMINGTON</v>
      </c>
      <c r="AD474" s="52" t="str">
        <f>IFERROR(VLOOKUP(A474,MapGrantsTbl[], 5, FALSE),"")</f>
        <v>1742</v>
      </c>
      <c r="AE474" s="52" t="str">
        <f>IF(L474=AD474,"Y", IF(LEFT(AD474,1)&lt;&gt;"1","","N"))</f>
        <v>Y</v>
      </c>
      <c r="AF474" s="52" t="str">
        <f>IFERROR(VLOOKUP(A474,MapGrantsTbl[], 3, FALSE),"")</f>
        <v>Surveyed 10/20/1742 by William Cromwell; Patented in Oct 1742 by Robert Wright for 50 acres; "in the fork of Patuxent River", adjoining Spurriers Lott</v>
      </c>
      <c r="AG474" s="52" t="str">
        <f>IF(AA474=AF474,"Y", IF(LEN(LEFT(AF474,4))&lt;&gt;4,"","N"))</f>
        <v>Y</v>
      </c>
      <c r="AH474" s="52" t="s">
        <v>36</v>
      </c>
      <c r="AI474" s="52"/>
      <c r="AJ474" s="71"/>
      <c r="AK474" s="71"/>
      <c r="AL474" s="71"/>
      <c r="AM474" s="71">
        <f>IFERROR(VLOOKUP(A474,Platted[],2,FALSE),"")</f>
        <v>551</v>
      </c>
      <c r="AN474" s="52"/>
      <c r="AO474" s="52"/>
      <c r="AP474" s="52"/>
      <c r="AQ474" s="52" t="str">
        <f>IFERROR(VLOOKUP(A474,MapGrantsTbl[], 5, FALSE),"")</f>
        <v>1742</v>
      </c>
      <c r="AR474" s="52" t="str">
        <f>IF(L474=AQ474,"Y", IF(LEN(LEFT(AQ474,4))&lt;&gt;4,"","N"))</f>
        <v>Y</v>
      </c>
      <c r="AS474" s="52" t="str">
        <f>IFERROR(VLOOKUP(A474,MapGrantsTbl[],3, FALSE),"")</f>
        <v>Surveyed 10/20/1742 by William Cromwell; Patented in Oct 1742 by Robert Wright for 50 acres; "in the fork of Patuxent River", adjoining Spurriers Lott</v>
      </c>
      <c r="AT474" s="52" t="str">
        <f>IF(AA474=AS474,"Y", IF(LEN(LEFT(AS474,4))&lt;&gt;4,"","N"))</f>
        <v>Y</v>
      </c>
      <c r="AU474" s="52" t="str">
        <f>IFERROR(VLOOKUP(A474,MapGrantsTbl[],5, FALSE),"")</f>
        <v>1742</v>
      </c>
      <c r="AV474" s="52" t="str">
        <f>IF(L474=AU474,"Y", IF(LEN(LEFT(AU474,4))&lt;&gt;4,"","N"))</f>
        <v>Y</v>
      </c>
    </row>
    <row r="475" spans="1:48" ht="72" x14ac:dyDescent="0.55000000000000004">
      <c r="A475" s="43" t="s">
        <v>7139</v>
      </c>
      <c r="B475" s="42" t="str">
        <f>IFERROR(VLOOKUP(A475,MapGrantsTbl[Short Name], 1, FALSE),IFERROR(VLOOKUP(A475,MapGrantsTbl[Other Map Grant Name],1,FALSE),""))</f>
        <v>LESSWORTH</v>
      </c>
      <c r="C475" s="43" t="s">
        <v>4921</v>
      </c>
      <c r="D475" s="43" t="str">
        <f>IF(ISBLANK(C475),"",IFERROR(RIGHT(C475,LEN(C475)-FIND(",",C475)) &amp; " " &amp; LEFT(C475,1) &amp; LOWER(MID(C475,2, FIND(",",C475)-2)),""))</f>
        <v xml:space="preserve"> Basil Burgess</v>
      </c>
      <c r="E475" s="85" t="s">
        <v>11505</v>
      </c>
      <c r="F475" s="80" t="str">
        <f>RIGHT(E475,4)</f>
        <v>1771</v>
      </c>
      <c r="G475" s="80" t="str">
        <f>IF(ISBLANK(E475),"",F475&amp;"-"&amp;RIGHT("00" &amp; SUBSTITUTE(LEFT(E475,2),"/",""),2))</f>
        <v>1771-04</v>
      </c>
      <c r="H475" s="43" t="s">
        <v>3571</v>
      </c>
      <c r="I475" s="43" t="str">
        <f>IFERROR(RIGHT(H475,LEN(H475)-FIND(",",H475)) &amp; " " &amp; LEFT(H475,1) &amp; LOWER(MID(H475,2, FIND(",",H475)-2)),"")</f>
        <v xml:space="preserve"> John  Hood</v>
      </c>
      <c r="J475" s="42" t="str">
        <f>H475</f>
        <v xml:space="preserve">HOOD, John </v>
      </c>
      <c r="K475" s="43" t="s">
        <v>5183</v>
      </c>
      <c r="L475" s="42" t="str">
        <f>RIGHT(K475,4)</f>
        <v>1773</v>
      </c>
      <c r="M475" s="143" t="str">
        <f>IF(ISBLANK(K475),"",L475&amp;"-"&amp;
IF(LEFT(K475,3)="Feb","02",
IF(LEFT(K475,3)="Mar","03",
IF(LEFT(K475,3)="Apr","04",
IF(LEFT(K475,3)="May","05",
IF(LEFT(K475,3)="Jun","06",
IF(LEFT(K475,3)="Jul","07",
IF(LEFT(K475,3)="Aug","08",
IF(LEFT(K475,3)="Sep","09",
IF(LEFT(K475,3)="Oct","10",
IF(LEFT(K475,3)="Nov","11",
IF(LEFT(K475,3)="Dec","12","01"))))))))))))</f>
        <v>1773-03</v>
      </c>
      <c r="N475" s="44" t="s">
        <v>3961</v>
      </c>
      <c r="O475" s="43" t="s">
        <v>3959</v>
      </c>
      <c r="P475" s="43" t="s">
        <v>136</v>
      </c>
      <c r="Q475" s="43">
        <v>101</v>
      </c>
      <c r="R475" s="43" t="s">
        <v>7141</v>
      </c>
      <c r="S475" s="44"/>
      <c r="T475" s="45" t="s">
        <v>4117</v>
      </c>
      <c r="U475" s="44"/>
      <c r="V475" s="35" t="s">
        <v>7140</v>
      </c>
      <c r="W475" s="35" t="s">
        <v>11506</v>
      </c>
      <c r="X475" s="34"/>
      <c r="Y475" s="45" t="str">
        <f>IFERROR(LEFT(J475, FIND(",",J475)-1),"")</f>
        <v>HOOD</v>
      </c>
      <c r="Z475" s="45"/>
      <c r="AA475" s="45" t="str">
        <f>IF(ISBLANK(E475),"","Surveyed "&amp;E475)  &amp; IF(ISBLANK(C475),"", " by " &amp;TRIM(D475)) &amp; IF(ISBLANK(E475),"","; ") &amp; IF(ISBLANK(K475),"","Patented in " &amp; K475)  &amp; IF(ISBLANK(H475),"", " by " &amp; TRIM(I475)) &amp; IF(ISBLANK(Q475),"",IF(Q475=0,""," for " &amp; Q475 &amp; " acres")) &amp; IF(ISBLANK(S475),""," repatented as " &amp; S475) &amp; IF(ISBLANK(R475),"", "; " &amp; R475) &amp; IF(ISBLANK(X475),"", ".  " &amp; X475&amp;".")</f>
        <v>Surveyed 4/11/1771 by Basil Burgess; Patented in Mar 1773 by John Hood for 101 acres; Resurvey of John Hood's part of Worthless starting "at the end of the north thirty seven degrees west fifty perches course of a tract of land called Pooles Chance"</v>
      </c>
      <c r="AB475" s="45" t="str">
        <f>IF(IFERROR(FIND("-",A475),0)=0,SUBSTITUTE(A475,"'",""),SUBSTITUTE(LEFT(A475,FIND("-",A475)-2),"'",""))</f>
        <v>LESSWORTH</v>
      </c>
      <c r="AC475" s="45" t="str">
        <f>SUBSTITUTE(A475,"'","")</f>
        <v>LESSWORTH</v>
      </c>
      <c r="AD475" s="45" t="str">
        <f>IFERROR(VLOOKUP(A475,MapGrantsTbl[], 5, FALSE),"")</f>
        <v>1771</v>
      </c>
      <c r="AE475" s="45" t="str">
        <f>IF(L475=AD475,"Y", IF(LEFT(AD475,1)&lt;&gt;"1","","N"))</f>
        <v>N</v>
      </c>
      <c r="AF475" s="45" t="str">
        <f>IFERROR(VLOOKUP(A475,MapGrantsTbl[], 3, FALSE),"")</f>
        <v>Surveyed 4/11/1771 by Basil Burgess; Patented in Mar 1773 by John Hood for 101 acres; Resurvey of John Hood's part of Worthless starting "at the end of the north thirty seven degrees west fifty perches course of a tract of land called Pooles Chance"</v>
      </c>
      <c r="AG475" s="45" t="str">
        <f>IF(AA475=AF475,"Y", IF(LEN(LEFT(AF475,4))&lt;&gt;4,"","N"))</f>
        <v>Y</v>
      </c>
      <c r="AH475" s="33" t="s">
        <v>123</v>
      </c>
      <c r="AI475" s="45"/>
      <c r="AJ475" s="71"/>
      <c r="AK475" s="71"/>
      <c r="AL475" s="71"/>
      <c r="AM475" s="71">
        <f>IFERROR(VLOOKUP(A475,Platted[],2,FALSE),"")</f>
        <v>438</v>
      </c>
      <c r="AN475" s="52"/>
      <c r="AO475" s="52"/>
      <c r="AP475" s="52"/>
      <c r="AQ475" s="52" t="str">
        <f>IFERROR(VLOOKUP(A475,MapGrantsTbl[], 5, FALSE),"")</f>
        <v>1771</v>
      </c>
      <c r="AR475" s="52" t="str">
        <f>IF(L475=AQ475,"Y", IF(LEN(LEFT(AQ475,4))&lt;&gt;4,"","N"))</f>
        <v>N</v>
      </c>
      <c r="AS475" s="52" t="str">
        <f>IFERROR(VLOOKUP(A475,MapGrantsTbl[],3, FALSE),"")</f>
        <v>Surveyed 4/11/1771 by Basil Burgess; Patented in Mar 1773 by John Hood for 101 acres; Resurvey of John Hood's part of Worthless starting "at the end of the north thirty seven degrees west fifty perches course of a tract of land called Pooles Chance"</v>
      </c>
      <c r="AT475" s="52" t="str">
        <f>IF(AA475=AS475,"Y", IF(LEN(LEFT(AS475,4))&lt;&gt;4,"","N"))</f>
        <v>Y</v>
      </c>
      <c r="AU475" s="52" t="str">
        <f>IFERROR(VLOOKUP(A475,MapGrantsTbl[],5, FALSE),"")</f>
        <v>1771</v>
      </c>
      <c r="AV475" s="52" t="str">
        <f>IF(L475=AU475,"Y", IF(LEN(LEFT(AU475,4))&lt;&gt;4,"","N"))</f>
        <v>N</v>
      </c>
    </row>
    <row r="476" spans="1:48" ht="72" x14ac:dyDescent="0.55000000000000004">
      <c r="A476" s="43" t="s">
        <v>7394</v>
      </c>
      <c r="B476" s="42" t="str">
        <f>IFERROR(VLOOKUP(A476,MapGrantsTbl[Short Name], 1, FALSE),IFERROR(VLOOKUP(A476,MapGrantsTbl[Other Map Grant Name],1,FALSE),""))</f>
        <v>LET JUSTICE TAKE PLACE</v>
      </c>
      <c r="C476" s="43" t="s">
        <v>10467</v>
      </c>
      <c r="D476" s="43" t="str">
        <f>IF(ISBLANK(C476),"",IFERROR(RIGHT(C476,LEN(C476)-FIND(",",C476)) &amp; " " &amp; LEFT(C476,1) &amp; LOWER(MID(C476,2, FIND(",",C476)-2)),""))</f>
        <v xml:space="preserve"> Baruch Fowler</v>
      </c>
      <c r="E476" s="85" t="s">
        <v>9718</v>
      </c>
      <c r="F476" s="85" t="str">
        <f>RIGHT(E476,4)</f>
        <v>1793</v>
      </c>
      <c r="G476" s="85" t="str">
        <f>IF(ISBLANK(E476),"",F476&amp;"-"&amp;RIGHT("00" &amp; SUBSTITUTE(LEFT(E476,2),"/",""),2))</f>
        <v>1793-08</v>
      </c>
      <c r="H476" s="43" t="s">
        <v>7395</v>
      </c>
      <c r="I476" s="43" t="str">
        <f>IFERROR(RIGHT(H476,LEN(H476)-FIND(",",H476)) &amp; " " &amp; LEFT(H476,1) &amp; LOWER(MID(H476,2, FIND(",",H476)-2)),"")</f>
        <v xml:space="preserve"> John Cornelius</v>
      </c>
      <c r="J476" s="42" t="str">
        <f>H476</f>
        <v>CORNELIUS, John</v>
      </c>
      <c r="K476" s="43" t="s">
        <v>3817</v>
      </c>
      <c r="L476" s="42" t="str">
        <f>RIGHT(K476,4)</f>
        <v>1796</v>
      </c>
      <c r="M476" s="143" t="str">
        <f>IF(ISBLANK(K476),"",L476&amp;"-"&amp;
IF(LEFT(K476,3)="Feb","02",
IF(LEFT(K476,3)="Mar","03",
IF(LEFT(K476,3)="Apr","04",
IF(LEFT(K476,3)="May","05",
IF(LEFT(K476,3)="Jun","06",
IF(LEFT(K476,3)="Jul","07",
IF(LEFT(K476,3)="Aug","08",
IF(LEFT(K476,3)="Sep","09",
IF(LEFT(K476,3)="Oct","10",
IF(LEFT(K476,3)="Nov","11",
IF(LEFT(K476,3)="Dec","12","01"))))))))))))</f>
        <v>1796-10</v>
      </c>
      <c r="N476" s="44" t="s">
        <v>3961</v>
      </c>
      <c r="O476" s="43" t="s">
        <v>3959</v>
      </c>
      <c r="P476" s="43" t="s">
        <v>136</v>
      </c>
      <c r="Q476" s="43">
        <v>15.75</v>
      </c>
      <c r="R476" s="8" t="s">
        <v>9719</v>
      </c>
      <c r="S476" s="44"/>
      <c r="T476" s="45" t="str">
        <f>V476</f>
        <v>Let Justice Take Place</v>
      </c>
      <c r="U476" s="44"/>
      <c r="V476" s="35" t="s">
        <v>7396</v>
      </c>
      <c r="W476" s="35" t="s">
        <v>12142</v>
      </c>
      <c r="X476" s="34"/>
      <c r="Y476" s="45" t="str">
        <f>IFERROR(LEFT(J476, FIND(",",J476)-1),"")</f>
        <v>CORNELIUS</v>
      </c>
      <c r="Z476" s="45"/>
      <c r="AA476" s="45" t="str">
        <f>IF(ISBLANK(E476),"","Surveyed "&amp;E476)  &amp; IF(ISBLANK(C476),"", " by " &amp;TRIM(D476)) &amp; IF(ISBLANK(E476),"","; ") &amp; IF(ISBLANK(K476),"","Patented in " &amp; K476)  &amp; IF(ISBLANK(H476),"", " by " &amp; TRIM(I476)) &amp; IF(ISBLANK(Q476),"",IF(Q476=0,""," for " &amp; Q476 &amp; " acres")) &amp; IF(ISBLANK(S476),""," repatented as " &amp; S476) &amp; IF(ISBLANK(R476),"", "; " &amp; R476) &amp; IF(ISBLANK(X476),"", ".  " &amp; X476&amp;".")</f>
        <v>Surveyed 8/17/1793 by Baruch Fowler; Patented in Oct 1796 by John Cornelius for 15.75 acres; narrow vacancy between Carter's Rock and Yates' Contrivance originally surveyed for Richard Bond and Andrew Woodrow but patented by John Cornelius</v>
      </c>
      <c r="AB476" s="45" t="str">
        <f>IF(IFERROR(FIND("-",A476),0)=0,SUBSTITUTE(A476,"'",""),SUBSTITUTE(LEFT(A476,FIND("-",A476)-2),"'",""))</f>
        <v>LET JUSTICE TAKE PLACE</v>
      </c>
      <c r="AC476" s="45" t="str">
        <f>SUBSTITUTE(A476,"'","")</f>
        <v>LET JUSTICE TAKE PLACE</v>
      </c>
      <c r="AD476" s="45" t="str">
        <f>IFERROR(VLOOKUP(A476,MapGrantsTbl[], 5, FALSE),"")</f>
        <v>1793</v>
      </c>
      <c r="AE476" s="45" t="str">
        <f>IF(L476=AD476,"Y", IF(LEFT(AD476,1)&lt;&gt;"1","","N"))</f>
        <v>N</v>
      </c>
      <c r="AF476" s="45" t="str">
        <f>IFERROR(VLOOKUP(A476,MapGrantsTbl[], 3, FALSE),"")</f>
        <v>Surveyed 8/17/1793 by Baruch Fowler; Patented in Oct 1796 by John Cornelius for 15.75 acres; narrow vacancy between Carter's Rock and Yates' Contrivance originally surveyed for Richard Bond and Andrew Woodrow but patented by John Cornelius</v>
      </c>
      <c r="AG476" s="45" t="str">
        <f>IF(AA476=AF476,"Y", IF(LEN(LEFT(AF476,4))&lt;&gt;4,"","N"))</f>
        <v>Y</v>
      </c>
      <c r="AH476" s="33" t="s">
        <v>11990</v>
      </c>
      <c r="AI476" s="33" t="s">
        <v>9724</v>
      </c>
      <c r="AJ476" s="52" t="s">
        <v>9723</v>
      </c>
      <c r="AK476" s="52"/>
      <c r="AL476" s="71">
        <v>0</v>
      </c>
      <c r="AM476" s="71">
        <f>IFERROR(VLOOKUP(A476,Platted[],2,FALSE),"")</f>
        <v>696</v>
      </c>
      <c r="AN476" s="52"/>
      <c r="AO476" s="52"/>
      <c r="AP476" s="52"/>
      <c r="AQ476" s="52" t="str">
        <f>IFERROR(VLOOKUP(A476,MapGrantsTbl[], 5, FALSE),"")</f>
        <v>1793</v>
      </c>
      <c r="AR476" s="52" t="str">
        <f>IF(L476=AQ476,"Y", IF(LEN(LEFT(AQ476,4))&lt;&gt;4,"","N"))</f>
        <v>N</v>
      </c>
      <c r="AS476" s="52" t="str">
        <f>IFERROR(VLOOKUP(A476,MapGrantsTbl[],3, FALSE),"")</f>
        <v>Surveyed 8/17/1793 by Baruch Fowler; Patented in Oct 1796 by John Cornelius for 15.75 acres; narrow vacancy between Carter's Rock and Yates' Contrivance originally surveyed for Richard Bond and Andrew Woodrow but patented by John Cornelius</v>
      </c>
      <c r="AT476" s="52" t="str">
        <f>IF(AA476=AS476,"Y", IF(LEN(LEFT(AS476,4))&lt;&gt;4,"","N"))</f>
        <v>Y</v>
      </c>
      <c r="AU476" s="52" t="str">
        <f>IFERROR(VLOOKUP(A476,MapGrantsTbl[],5, FALSE),"")</f>
        <v>1793</v>
      </c>
      <c r="AV476" s="52" t="str">
        <f>IF(L476=AU476,"Y", IF(LEN(LEFT(AU476,4))&lt;&gt;4,"","N"))</f>
        <v>N</v>
      </c>
    </row>
    <row r="477" spans="1:48" ht="57.6" x14ac:dyDescent="0.55000000000000004">
      <c r="A477" s="43" t="s">
        <v>8646</v>
      </c>
      <c r="B477" s="10" t="str">
        <f>IFERROR(VLOOKUP(A477,MapGrantsTbl[Short Name], 1, FALSE),IFERROR(VLOOKUP(A477,MapGrantsTbl[Other Map Grant Name],1,FALSE),""))</f>
        <v>LEWIS LOT</v>
      </c>
      <c r="C477" s="10" t="s">
        <v>4916</v>
      </c>
      <c r="D477" s="10" t="str">
        <f>IF(ISBLANK(C477),"",IFERROR(RIGHT(C477,LEN(C477)-FIND(",",C477)) &amp; " " &amp; LEFT(C477,1) &amp; LOWER(MID(C477,2, FIND(",",C477)-2)),""))</f>
        <v xml:space="preserve"> William Cromwell</v>
      </c>
      <c r="E477" s="85" t="s">
        <v>11809</v>
      </c>
      <c r="F477" s="86" t="str">
        <f>RIGHT(E477,4)</f>
        <v>1745</v>
      </c>
      <c r="G477" s="86" t="str">
        <f>IF(ISBLANK(E477),"",F477&amp;"-"&amp;RIGHT("00" &amp; SUBSTITUTE(LEFT(E477,2),"/",""),2))</f>
        <v>1745-08</v>
      </c>
      <c r="H477" s="10" t="s">
        <v>5445</v>
      </c>
      <c r="I477" s="10" t="str">
        <f>IFERROR(RIGHT(H477,LEN(H477)-FIND(",",H477)) &amp; " " &amp; LEFT(H477,1) &amp; LOWER(MID(H477,2, FIND(",",H477)-2)),"")</f>
        <v xml:space="preserve"> John Ryon</v>
      </c>
      <c r="J477" s="10" t="s">
        <v>3659</v>
      </c>
      <c r="K477" s="10" t="s">
        <v>5216</v>
      </c>
      <c r="L477" s="15" t="str">
        <f>RIGHT(K477,4)</f>
        <v>1748</v>
      </c>
      <c r="M477" s="147" t="str">
        <f>IF(ISBLANK(K477),"",L477&amp;"-"&amp;
IF(LEFT(K477,3)="Feb","02",
IF(LEFT(K477,3)="Mar","03",
IF(LEFT(K477,3)="Apr","04",
IF(LEFT(K477,3)="May","05",
IF(LEFT(K477,3)="Jun","06",
IF(LEFT(K477,3)="Jul","07",
IF(LEFT(K477,3)="Aug","08",
IF(LEFT(K477,3)="Sep","09",
IF(LEFT(K477,3)="Oct","10",
IF(LEFT(K477,3)="Nov","11",
IF(LEFT(K477,3)="Dec","12","01"))))))))))))</f>
        <v>1748-09</v>
      </c>
      <c r="N477" s="34" t="s">
        <v>3961</v>
      </c>
      <c r="O477" s="10" t="s">
        <v>3959</v>
      </c>
      <c r="P477" s="10" t="s">
        <v>3970</v>
      </c>
      <c r="Q477" s="8">
        <v>261</v>
      </c>
      <c r="R477" s="8" t="s">
        <v>6331</v>
      </c>
      <c r="S477" s="26"/>
      <c r="T477" s="34" t="s">
        <v>6330</v>
      </c>
      <c r="U477" s="26"/>
      <c r="V477" s="35" t="s">
        <v>8160</v>
      </c>
      <c r="W477" s="35" t="s">
        <v>11808</v>
      </c>
      <c r="X477" s="34"/>
      <c r="Y477" s="18" t="str">
        <f>IFERROR(LEFT(J477, FIND(",",J477)-1),"")</f>
        <v>DUVALL</v>
      </c>
      <c r="Z477" s="24" t="s">
        <v>2585</v>
      </c>
      <c r="AA477" s="24" t="str">
        <f>IF(ISBLANK(E477),"","Surveyed "&amp;E477)  &amp; IF(ISBLANK(C477),"", " by " &amp;TRIM(D477)) &amp; IF(ISBLANK(E477),"","; ") &amp; IF(ISBLANK(K477),"","Patented in " &amp; K477)  &amp; IF(ISBLANK(H477),"", " by " &amp; TRIM(I477)) &amp; IF(ISBLANK(Q477),"",IF(Q477=0,""," for " &amp; Q477 &amp; " acres")) &amp; IF(ISBLANK(S477),""," repatented as " &amp; S477) &amp; IF(ISBLANK(R477),"", "; " &amp; R477) &amp; IF(ISBLANK(X477),"", ".  " &amp; X477&amp;".")</f>
        <v>Surveyed 8/29/1745 by William Cromwell; Patented in Sep 1748 by John Ryon for 261 acres; Resurvey of Pretty Land and Addition "in the Great Fork of Patuxent" adjoining Clark's Direction and Cambels Chance (Campble's Chance)</v>
      </c>
      <c r="AB477" s="52" t="str">
        <f>IF(IFERROR(FIND("-",A477),0)=0,SUBSTITUTE(A477,"'",""),SUBSTITUTE(LEFT(A477,FIND("-",A477)-2),"'",""))</f>
        <v>LEWIS LOT</v>
      </c>
      <c r="AC477" s="55" t="str">
        <f>SUBSTITUTE(A477,"'","")</f>
        <v>LEWIS LOT</v>
      </c>
      <c r="AD477" s="52" t="str">
        <f>IFERROR(VLOOKUP(A477,MapGrantsTbl[], 5, FALSE),"")</f>
        <v>1745</v>
      </c>
      <c r="AE477" s="52" t="str">
        <f>IF(L477=AD477,"Y", IF(LEFT(AD477,1)&lt;&gt;"1","","N"))</f>
        <v>N</v>
      </c>
      <c r="AF477" s="52" t="str">
        <f>IFERROR(VLOOKUP(A477,MapGrantsTbl[], 3, FALSE),"")</f>
        <v>Surveyed 8/29/1745 by William Cromwell; Patented in Sep 1748 by John Ryon for 261 acres; Resurvey of Pretty Land and Addition "in the Great Fork of Patuxent" adjoining Clark's Direction and Cambels Chance (Campble's Chance)</v>
      </c>
      <c r="AG477" s="52" t="str">
        <f>IF(AA477=AF477,"Y", IF(LEN(LEFT(AF477,4))&lt;&gt;4,"","N"))</f>
        <v>Y</v>
      </c>
      <c r="AH477" s="52" t="s">
        <v>212</v>
      </c>
      <c r="AI477" s="52"/>
      <c r="AJ477" s="71"/>
      <c r="AK477" s="71"/>
      <c r="AL477" s="71"/>
      <c r="AM477" s="71">
        <f>IFERROR(VLOOKUP(A477,Platted[],2,FALSE),"")</f>
        <v>250</v>
      </c>
      <c r="AN477" s="52"/>
      <c r="AO477" s="52"/>
      <c r="AP477" s="52"/>
      <c r="AQ477" s="52" t="str">
        <f>IFERROR(VLOOKUP(A477,MapGrantsTbl[], 5, FALSE),"")</f>
        <v>1745</v>
      </c>
      <c r="AR477" s="52" t="str">
        <f>IF(L477=AQ477,"Y", IF(LEN(LEFT(AQ477,4))&lt;&gt;4,"","N"))</f>
        <v>N</v>
      </c>
      <c r="AS477" s="52" t="str">
        <f>IFERROR(VLOOKUP(A477,MapGrantsTbl[],3, FALSE),"")</f>
        <v>Surveyed 8/29/1745 by William Cromwell; Patented in Sep 1748 by John Ryon for 261 acres; Resurvey of Pretty Land and Addition "in the Great Fork of Patuxent" adjoining Clark's Direction and Cambels Chance (Campble's Chance)</v>
      </c>
      <c r="AT477" s="52" t="str">
        <f>IF(AA477=AS477,"Y", IF(LEN(LEFT(AS477,4))&lt;&gt;4,"","N"))</f>
        <v>Y</v>
      </c>
      <c r="AU477" s="52" t="str">
        <f>IFERROR(VLOOKUP(A477,MapGrantsTbl[],5, FALSE),"")</f>
        <v>1745</v>
      </c>
      <c r="AV477" s="52" t="str">
        <f>IF(L477=AU477,"Y", IF(LEN(LEFT(AU477,4))&lt;&gt;4,"","N"))</f>
        <v>N</v>
      </c>
    </row>
    <row r="478" spans="1:48" ht="57.6" x14ac:dyDescent="0.55000000000000004">
      <c r="A478" s="43" t="s">
        <v>7306</v>
      </c>
      <c r="B478" s="42" t="str">
        <f>IFERROR(VLOOKUP(A478,MapGrantsTbl[Short Name], 1, FALSE),IFERROR(VLOOKUP(A478,MapGrantsTbl[Other Map Grant Name],1,FALSE),""))</f>
        <v>LIBERTY GREEN</v>
      </c>
      <c r="C478" s="43" t="s">
        <v>4917</v>
      </c>
      <c r="D478" s="43" t="str">
        <f>IF(ISBLANK(C478),"",IFERROR(RIGHT(C478,LEN(C478)-FIND(",",C478)) &amp; " " &amp; LEFT(C478,1) &amp; LOWER(MID(C478,2, FIND(",",C478)-2)),""))</f>
        <v xml:space="preserve"> Vachel Stevens</v>
      </c>
      <c r="E478" s="85" t="s">
        <v>9950</v>
      </c>
      <c r="F478" s="85" t="str">
        <f>RIGHT(E478,4)</f>
        <v>1789</v>
      </c>
      <c r="G478" s="85" t="str">
        <f>IF(ISBLANK(E478),"",F478&amp;"-"&amp;RIGHT("00" &amp; SUBSTITUTE(LEFT(E478,2),"/",""),2))</f>
        <v>1789-09</v>
      </c>
      <c r="H478" s="43" t="s">
        <v>7308</v>
      </c>
      <c r="I478" s="43" t="str">
        <f>IFERROR(RIGHT(H478,LEN(H478)-FIND(",",H478)) &amp; " " &amp; LEFT(H478,1) &amp; LOWER(MID(H478,2, FIND(",",H478)-2)),"")</f>
        <v xml:space="preserve"> Robert Alcock</v>
      </c>
      <c r="J478" s="42" t="str">
        <f>H478</f>
        <v>ALCOCK, Robert</v>
      </c>
      <c r="K478" s="43" t="s">
        <v>7307</v>
      </c>
      <c r="L478" s="42" t="str">
        <f>RIGHT(K478,4)</f>
        <v>1792</v>
      </c>
      <c r="M478" s="143" t="str">
        <f>IF(ISBLANK(K478),"",L478&amp;"-"&amp;
IF(LEFT(K478,3)="Feb","02",
IF(LEFT(K478,3)="Mar","03",
IF(LEFT(K478,3)="Apr","04",
IF(LEFT(K478,3)="May","05",
IF(LEFT(K478,3)="Jun","06",
IF(LEFT(K478,3)="Jul","07",
IF(LEFT(K478,3)="Aug","08",
IF(LEFT(K478,3)="Sep","09",
IF(LEFT(K478,3)="Oct","10",
IF(LEFT(K478,3)="Nov","11",
IF(LEFT(K478,3)="Dec","12","01"))))))))))))</f>
        <v>1792-03</v>
      </c>
      <c r="N478" s="44" t="s">
        <v>3961</v>
      </c>
      <c r="O478" s="43" t="s">
        <v>3959</v>
      </c>
      <c r="P478" s="43" t="s">
        <v>136</v>
      </c>
      <c r="Q478" s="43">
        <v>35</v>
      </c>
      <c r="R478" s="43" t="s">
        <v>7310</v>
      </c>
      <c r="S478" s="44"/>
      <c r="T478" s="45" t="str">
        <f>V478</f>
        <v>Liberty Green</v>
      </c>
      <c r="U478" s="34" t="s">
        <v>9960</v>
      </c>
      <c r="V478" s="35" t="s">
        <v>7309</v>
      </c>
      <c r="W478" s="35" t="s">
        <v>9951</v>
      </c>
      <c r="X478" s="34"/>
      <c r="Y478" s="45" t="str">
        <f>IFERROR(LEFT(J478, FIND(",",J478)-1),"")</f>
        <v>ALCOCK</v>
      </c>
      <c r="Z478" s="45"/>
      <c r="AA478" s="45" t="str">
        <f>IF(ISBLANK(E478),"","Surveyed "&amp;E478)  &amp; IF(ISBLANK(C478),"", " by " &amp;TRIM(D478)) &amp; IF(ISBLANK(E478),"","; ") &amp; IF(ISBLANK(K478),"","Patented in " &amp; K478)  &amp; IF(ISBLANK(H478),"", " by " &amp; TRIM(I478)) &amp; IF(ISBLANK(Q478),"",IF(Q478=0,""," for " &amp; Q478 &amp; " acres")) &amp; IF(ISBLANK(S478),""," repatented as " &amp; S478) &amp; IF(ISBLANK(R478),"", "; " &amp; R478) &amp; IF(ISBLANK(X478),"", ".  " &amp; X478&amp;".")</f>
        <v>Surveyed 9/19/1789 by Vachel Stevens; Patented in Mar 1792 by Robert Alcock for 35 acres; "Beginning at the beginning trees of the lands called Brother's Partnership and Thomas's Lott"</v>
      </c>
      <c r="AB478" s="45" t="str">
        <f>IF(IFERROR(FIND("-",A478),0)=0,SUBSTITUTE(A478,"'",""),SUBSTITUTE(LEFT(A478,FIND("-",A478)-2),"'",""))</f>
        <v>LIBERTY GREEN</v>
      </c>
      <c r="AC478" s="45" t="str">
        <f>SUBSTITUTE(A478,"'","")</f>
        <v>LIBERTY GREEN</v>
      </c>
      <c r="AD478" s="45" t="str">
        <f>IFERROR(VLOOKUP(A478,MapGrantsTbl[], 5, FALSE),"")</f>
        <v>1789</v>
      </c>
      <c r="AE478" s="45" t="str">
        <f>IF(L478=AD478,"Y", IF(LEFT(AD478,1)&lt;&gt;"1","","N"))</f>
        <v>N</v>
      </c>
      <c r="AF478" s="45" t="str">
        <f>IFERROR(VLOOKUP(A478,MapGrantsTbl[], 3, FALSE),"")</f>
        <v>Surveyed 9/19/1789 by Vachel Stevens; Patented in Mar 1792 by Robert Alcock for 35 acres; "Beginning at the beginning trees of the lands called Brother's Partnership and Thomas's Lott"</v>
      </c>
      <c r="AG478" s="45" t="str">
        <f>IF(AA478=AF478,"Y", IF(LEN(LEFT(AF478,4))&lt;&gt;4,"","N"))</f>
        <v>Y</v>
      </c>
      <c r="AH478" s="33" t="s">
        <v>375</v>
      </c>
      <c r="AI478" s="45"/>
      <c r="AJ478" s="71"/>
      <c r="AK478" s="71"/>
      <c r="AL478" s="71">
        <v>0</v>
      </c>
      <c r="AM478" s="71">
        <f>IFERROR(VLOOKUP(A478,Platted[],2,FALSE),"")</f>
        <v>606</v>
      </c>
      <c r="AN478" s="52"/>
      <c r="AO478" s="52"/>
      <c r="AP478" s="52"/>
      <c r="AQ478" s="52" t="str">
        <f>IFERROR(VLOOKUP(A478,MapGrantsTbl[], 5, FALSE),"")</f>
        <v>1789</v>
      </c>
      <c r="AR478" s="52" t="str">
        <f>IF(L478=AQ478,"Y", IF(LEN(LEFT(AQ478,4))&lt;&gt;4,"","N"))</f>
        <v>N</v>
      </c>
      <c r="AS478" s="52" t="str">
        <f>IFERROR(VLOOKUP(A478,MapGrantsTbl[],3, FALSE),"")</f>
        <v>Surveyed 9/19/1789 by Vachel Stevens; Patented in Mar 1792 by Robert Alcock for 35 acres; "Beginning at the beginning trees of the lands called Brother's Partnership and Thomas's Lott"</v>
      </c>
      <c r="AT478" s="52" t="str">
        <f>IF(AA478=AS478,"Y", IF(LEN(LEFT(AS478,4))&lt;&gt;4,"","N"))</f>
        <v>Y</v>
      </c>
      <c r="AU478" s="52" t="str">
        <f>IFERROR(VLOOKUP(A478,MapGrantsTbl[],5, FALSE),"")</f>
        <v>1789</v>
      </c>
      <c r="AV478" s="52" t="str">
        <f>IF(L478=AU478,"Y", IF(LEN(LEFT(AU478,4))&lt;&gt;4,"","N"))</f>
        <v>N</v>
      </c>
    </row>
    <row r="479" spans="1:48" ht="28.8" x14ac:dyDescent="0.55000000000000004">
      <c r="A479" s="8" t="s">
        <v>9973</v>
      </c>
      <c r="B479" s="8" t="str">
        <f>IFERROR(VLOOKUP(A479,MapGrantsTbl[Short Name], 1, FALSE),IFERROR(VLOOKUP(A479,MapGrantsTbl[Other Map Grant Name],1,FALSE),""))</f>
        <v>LITTLE WORTH - HOOD</v>
      </c>
      <c r="C479" s="8" t="s">
        <v>4926</v>
      </c>
      <c r="D479" s="8" t="str">
        <f>IF(ISBLANK(C479),"",IFERROR(RIGHT(C479,LEN(C479)-FIND(",",C479)) &amp; " " &amp; LEFT(C479,1) &amp; LOWER(MID(C479,2, FIND(",",C479)-2)),""))</f>
        <v xml:space="preserve"> Joshua Griffith</v>
      </c>
      <c r="E479" s="85" t="s">
        <v>4681</v>
      </c>
      <c r="F479" s="85" t="str">
        <f>RIGHT(E479,4)</f>
        <v>1761</v>
      </c>
      <c r="G479" s="85" t="str">
        <f>IF(ISBLANK(E479),"",F479&amp;"-"&amp;RIGHT("00" &amp; SUBSTITUTE(LEFT(E479,2),"/",""),2))</f>
        <v>1761-05</v>
      </c>
      <c r="H479" s="8" t="s">
        <v>3571</v>
      </c>
      <c r="I479" s="8" t="str">
        <f>IFERROR(RIGHT(H479,LEN(H479)-FIND(",",H479)) &amp; " " &amp; LEFT(H479,1) &amp; LOWER(MID(H479,2, FIND(",",H479)-2)),"")</f>
        <v xml:space="preserve"> John  Hood</v>
      </c>
      <c r="J479" s="8" t="str">
        <f>H479</f>
        <v xml:space="preserve">HOOD, John </v>
      </c>
      <c r="K479" s="8" t="s">
        <v>3791</v>
      </c>
      <c r="L479" s="8" t="str">
        <f>RIGHT(K479,4)</f>
        <v>1761</v>
      </c>
      <c r="M479" s="146" t="str">
        <f>IF(ISBLANK(K479),"",L479&amp;"-"&amp;
IF(LEFT(K479,3)="Feb","02",
IF(LEFT(K479,3)="Mar","03",
IF(LEFT(K479,3)="Apr","04",
IF(LEFT(K479,3)="May","05",
IF(LEFT(K479,3)="Jun","06",
IF(LEFT(K479,3)="Jul","07",
IF(LEFT(K479,3)="Aug","08",
IF(LEFT(K479,3)="Sep","09",
IF(LEFT(K479,3)="Oct","10",
IF(LEFT(K479,3)="Nov","11",
IF(LEFT(K479,3)="Dec","12","01"))))))))))))</f>
        <v>1761-05</v>
      </c>
      <c r="N479" s="34" t="s">
        <v>3961</v>
      </c>
      <c r="O479" s="8" t="s">
        <v>3959</v>
      </c>
      <c r="P479" s="8" t="s">
        <v>136</v>
      </c>
      <c r="Q479" s="8">
        <v>96</v>
      </c>
      <c r="R479" s="8" t="s">
        <v>5095</v>
      </c>
      <c r="S479" s="34"/>
      <c r="T479" s="34" t="s">
        <v>9978</v>
      </c>
      <c r="U479" s="34"/>
      <c r="V479" s="16" t="s">
        <v>9978</v>
      </c>
      <c r="W479" s="35" t="s">
        <v>10615</v>
      </c>
      <c r="X479" s="34"/>
      <c r="Y479" s="18" t="str">
        <f>IFERROR(LEFT(J479, FIND(",",J479)-1),"")</f>
        <v>HOOD</v>
      </c>
      <c r="Z479" s="24" t="s">
        <v>4481</v>
      </c>
      <c r="AA479" s="24" t="str">
        <f>IF(ISBLANK(E479),"","Surveyed "&amp;E479)  &amp; IF(ISBLANK(C479),"", " by " &amp;TRIM(D479)) &amp; IF(ISBLANK(E479),"","; ") &amp; IF(ISBLANK(K479),"","Patented in " &amp; K479)  &amp; IF(ISBLANK(H479),"", " by " &amp; TRIM(I479)) &amp; IF(ISBLANK(Q479),"",IF(Q479=0,""," for " &amp; Q479 &amp; " acres")) &amp; IF(ISBLANK(S479),""," repatented as " &amp; S479) &amp; IF(ISBLANK(R479),"", "; " &amp; R479) &amp; IF(ISBLANK(X479),"", ".  " &amp; X479&amp;".")</f>
        <v>Surveyed 5/1/1761 by Joshua Griffith; Patented in May 1761 by John Hood for 96 acres; adjoining Conclusion</v>
      </c>
      <c r="AB479" s="52" t="str">
        <f>IF(IFERROR(FIND("-",A479),0)=0,SUBSTITUTE(A479,"'",""),SUBSTITUTE(LEFT(A479,FIND("-",A479)-2),"'",""))</f>
        <v>LITTLE WORTH</v>
      </c>
      <c r="AC479" s="55" t="str">
        <f>SUBSTITUTE(A479,"'","")</f>
        <v>LITTLE WORTH - Hood</v>
      </c>
      <c r="AD479" s="52" t="str">
        <f>IFERROR(VLOOKUP(A479,MapGrantsTbl[], 5, FALSE),"")</f>
        <v>1761</v>
      </c>
      <c r="AE479" s="52" t="str">
        <f>IF(L479=AD479,"Y", IF(LEFT(AD479,1)&lt;&gt;"1","","N"))</f>
        <v>Y</v>
      </c>
      <c r="AF479" s="52" t="str">
        <f>IFERROR(VLOOKUP(A479,MapGrantsTbl[], 3, FALSE),"")</f>
        <v>Surveyed 5/1/1761 by Joshua Griffith; Patented in May 1761 by John Hood for 96 acres; adjoining Conclusion</v>
      </c>
      <c r="AG479" s="52" t="str">
        <f>IF(AA479=AF479,"Y", IF(LEN(LEFT(AF479,4))&lt;&gt;4,"","N"))</f>
        <v>Y</v>
      </c>
      <c r="AH479" s="52" t="s">
        <v>123</v>
      </c>
      <c r="AI479" s="52"/>
      <c r="AJ479" s="71"/>
      <c r="AK479" s="71"/>
      <c r="AL479" s="71"/>
      <c r="AM479" s="71">
        <f>IFERROR(VLOOKUP(A479,Platted[],2,FALSE),"")</f>
        <v>443</v>
      </c>
      <c r="AN479" s="52"/>
      <c r="AO479" s="52"/>
      <c r="AP479" s="52"/>
      <c r="AQ479" s="52" t="str">
        <f>IFERROR(VLOOKUP(A479,MapGrantsTbl[], 5, FALSE),"")</f>
        <v>1761</v>
      </c>
      <c r="AR479" s="52" t="str">
        <f>IF(L479=AQ479,"Y", IF(LEN(LEFT(AQ479,4))&lt;&gt;4,"","N"))</f>
        <v>Y</v>
      </c>
      <c r="AS479" s="52" t="str">
        <f>IFERROR(VLOOKUP(A479,MapGrantsTbl[],3, FALSE),"")</f>
        <v>Surveyed 5/1/1761 by Joshua Griffith; Patented in May 1761 by John Hood for 96 acres; adjoining Conclusion</v>
      </c>
      <c r="AT479" s="52" t="str">
        <f>IF(AA479=AS479,"Y", IF(LEN(LEFT(AS479,4))&lt;&gt;4,"","N"))</f>
        <v>Y</v>
      </c>
      <c r="AU479" s="52" t="str">
        <f>IFERROR(VLOOKUP(A479,MapGrantsTbl[],5, FALSE),"")</f>
        <v>1761</v>
      </c>
      <c r="AV479" s="52" t="str">
        <f>IF(L479=AU479,"Y", IF(LEN(LEFT(AU479,4))&lt;&gt;4,"","N"))</f>
        <v>Y</v>
      </c>
    </row>
    <row r="480" spans="1:48" ht="72" x14ac:dyDescent="0.55000000000000004">
      <c r="A480" s="92" t="s">
        <v>9516</v>
      </c>
      <c r="B480" s="91" t="str">
        <f>IFERROR(VLOOKUP(A480,MapGrantsTbl[Short Name], 1, FALSE),IFERROR(VLOOKUP(A480,MapGrantsTbl[Other Map Grant Name],1,FALSE),""))</f>
        <v>LITTLE WORTH - HOWARD</v>
      </c>
      <c r="C480" s="92" t="s">
        <v>4105</v>
      </c>
      <c r="D480" s="92" t="str">
        <f>IF(ISBLANK(C480),"",IFERROR(RIGHT(C480,LEN(C480)-FIND(",",C480)) &amp; " " &amp; LEFT(C480,1) &amp; LOWER(MID(C480,2, FIND(",",C480)-2)),""))</f>
        <v xml:space="preserve"> Henry Ridgely</v>
      </c>
      <c r="E480" s="93" t="s">
        <v>9518</v>
      </c>
      <c r="F480" s="93" t="str">
        <f>RIGHT(E480,4)</f>
        <v>1729</v>
      </c>
      <c r="G480" s="93" t="str">
        <f>IF(ISBLANK(E480),"",F480&amp;"-"&amp;RIGHT("00" &amp; SUBSTITUTE(LEFT(E480,2),"/",""),2))</f>
        <v>1729-04</v>
      </c>
      <c r="H480" s="92" t="s">
        <v>9517</v>
      </c>
      <c r="I480" s="92" t="str">
        <f>IFERROR(RIGHT(H480,LEN(H480)-FIND(",",H480)) &amp; " " &amp; LEFT(H480,1) &amp; LOWER(MID(H480,2, FIND(",",H480)-2)),"")</f>
        <v xml:space="preserve"> John Howard</v>
      </c>
      <c r="J480" s="91" t="str">
        <f>H480</f>
        <v>HOWARD, John</v>
      </c>
      <c r="K480" s="92" t="s">
        <v>3758</v>
      </c>
      <c r="L480" s="91" t="str">
        <f>RIGHT(K480,4)</f>
        <v>1737</v>
      </c>
      <c r="M480" s="144" t="str">
        <f>IF(ISBLANK(K480),"",L480&amp;"-"&amp;
IF(LEFT(K480,3)="Feb","02",
IF(LEFT(K480,3)="Mar","03",
IF(LEFT(K480,3)="Apr","04",
IF(LEFT(K480,3)="May","05",
IF(LEFT(K480,3)="Jun","06",
IF(LEFT(K480,3)="Jul","07",
IF(LEFT(K480,3)="Aug","08",
IF(LEFT(K480,3)="Sep","09",
IF(LEFT(K480,3)="Oct","10",
IF(LEFT(K480,3)="Nov","11",
IF(LEFT(K480,3)="Dec","12","01"))))))))))))</f>
        <v>1737-11</v>
      </c>
      <c r="N480" s="94" t="s">
        <v>3961</v>
      </c>
      <c r="O480" s="92" t="s">
        <v>3959</v>
      </c>
      <c r="P480" s="92" t="s">
        <v>136</v>
      </c>
      <c r="Q480" s="92">
        <v>25</v>
      </c>
      <c r="R480" s="92" t="s">
        <v>9521</v>
      </c>
      <c r="S480" s="94"/>
      <c r="T480" s="95" t="str">
        <f>V480</f>
        <v>Little Worth - Howard</v>
      </c>
      <c r="U480" s="94"/>
      <c r="V480" s="35" t="s">
        <v>9519</v>
      </c>
      <c r="W480" s="35" t="s">
        <v>10092</v>
      </c>
      <c r="X480" s="35"/>
      <c r="Y480" s="95" t="str">
        <f>IFERROR(LEFT(J480, FIND(",",J480)-1),"")</f>
        <v>HOWARD</v>
      </c>
      <c r="Z480" s="95"/>
      <c r="AA480" s="95" t="str">
        <f>IF(ISBLANK(E480),"","Surveyed "&amp;E480)  &amp; IF(ISBLANK(C480),"", " by " &amp;TRIM(D480)) &amp; IF(ISBLANK(E480),"","; ") &amp; IF(ISBLANK(K480),"","Patented in " &amp; K480)  &amp; IF(ISBLANK(H480),"", " by " &amp; TRIM(I480)) &amp; IF(ISBLANK(Q480),"",IF(Q480=0,""," for " &amp; Q480 &amp; " acres")) &amp; IF(ISBLANK(S480),""," repatented as " &amp; S480) &amp; IF(ISBLANK(R480),"", "; " &amp; R480) &amp; IF(ISBLANK(X480),"", ".  " &amp; X480&amp;".")</f>
        <v>Surveyed 4/25/1729 by Henry Ridgely; Patented in Nov 1737 by John Howard for 25 acres; "on the west side the main falls of Patapsco River and on the east side of the land the said Howard now liveth"; shown on plat for West Ilchester</v>
      </c>
      <c r="AB480" s="95" t="str">
        <f>IF(IFERROR(FIND("-",A480),0)=0,SUBSTITUTE(A480,"'",""),SUBSTITUTE(LEFT(A480,FIND("-",A480)-2),"'",""))</f>
        <v>LITTLE WORTH</v>
      </c>
      <c r="AC480" s="95" t="str">
        <f>SUBSTITUTE(A480,"'","")</f>
        <v>LITTLE WORTH - Howard</v>
      </c>
      <c r="AD480" s="95" t="str">
        <f>IFERROR(VLOOKUP(A480,MapGrantsTbl[], 5, FALSE),"")</f>
        <v>1729</v>
      </c>
      <c r="AE480" s="95" t="str">
        <f>IF(L480=AD480,"Y", IF(LEFT(AD480,1)&lt;&gt;"1","","N"))</f>
        <v>N</v>
      </c>
      <c r="AF480" s="95" t="str">
        <f>IFERROR(VLOOKUP(A480,MapGrantsTbl[], 3, FALSE),"")</f>
        <v>Surveyed 4/25/1729 by Henry Ridgely; Patented in Nov 1737 by John Howard for 25 acres; "on the west side the main falls of Patapsco River and on the east side of the land the said Howard now liveth"; shown on plat for West Ilchester</v>
      </c>
      <c r="AG480" s="95" t="str">
        <f>IF(AA480=AF480,"Y", IF(LEN(LEFT(AF480,4))&lt;&gt;4,"","N"))</f>
        <v>Y</v>
      </c>
      <c r="AH480" s="33" t="s">
        <v>11990</v>
      </c>
      <c r="AI480" s="95"/>
      <c r="AJ480" s="95"/>
      <c r="AK480" s="95"/>
      <c r="AL480" s="95">
        <v>-6</v>
      </c>
      <c r="AM480" s="95">
        <f>IFERROR(VLOOKUP(A480,Platted[],2,FALSE),"")</f>
        <v>635</v>
      </c>
      <c r="AN480" s="52"/>
      <c r="AO480" s="52"/>
      <c r="AP480" s="52"/>
      <c r="AQ480" s="52" t="str">
        <f>IFERROR(VLOOKUP(A480,MapGrantsTbl[], 5, FALSE),"")</f>
        <v>1729</v>
      </c>
      <c r="AR480" s="52" t="str">
        <f>IF(L480=AQ480,"Y", IF(LEN(LEFT(AQ480,4))&lt;&gt;4,"","N"))</f>
        <v>N</v>
      </c>
      <c r="AS480" s="52" t="str">
        <f>IFERROR(VLOOKUP(A480,MapGrantsTbl[],3, FALSE),"")</f>
        <v>Surveyed 4/25/1729 by Henry Ridgely; Patented in Nov 1737 by John Howard for 25 acres; "on the west side the main falls of Patapsco River and on the east side of the land the said Howard now liveth"; shown on plat for West Ilchester</v>
      </c>
      <c r="AT480" s="52" t="str">
        <f>IF(AA480=AS480,"Y", IF(LEN(LEFT(AS480,4))&lt;&gt;4,"","N"))</f>
        <v>Y</v>
      </c>
      <c r="AU480" s="52" t="str">
        <f>IFERROR(VLOOKUP(A480,MapGrantsTbl[],5, FALSE),"")</f>
        <v>1729</v>
      </c>
      <c r="AV480" s="52" t="str">
        <f>IF(L480=AU480,"Y", IF(LEN(LEFT(AU480,4))&lt;&gt;4,"","N"))</f>
        <v>N</v>
      </c>
    </row>
    <row r="481" spans="1:48" ht="72" x14ac:dyDescent="0.55000000000000004">
      <c r="A481" s="43" t="s">
        <v>5347</v>
      </c>
      <c r="B481" s="10" t="str">
        <f>IFERROR(VLOOKUP(A481,MapGrantsTbl[Short Name], 1, FALSE),IFERROR(VLOOKUP(A481,MapGrantsTbl[Other Map Grant Name],1,FALSE),""))</f>
        <v>LITTLEWORTH</v>
      </c>
      <c r="C481" s="10" t="s">
        <v>4919</v>
      </c>
      <c r="D481" s="10" t="str">
        <f>IF(ISBLANK(C481),"",IFERROR(RIGHT(C481,LEN(C481)-FIND(",",C481)) &amp; " " &amp; LEFT(C481,1) &amp; LOWER(MID(C481,2, FIND(",",C481)-2)),""))</f>
        <v xml:space="preserve"> Richard Shipley</v>
      </c>
      <c r="E481" s="85" t="s">
        <v>12340</v>
      </c>
      <c r="F481" s="86" t="str">
        <f>RIGHT(E481,4)</f>
        <v>1751</v>
      </c>
      <c r="G481" s="86" t="str">
        <f>IF(ISBLANK(E481),"",F481&amp;"-"&amp;RIGHT("00" &amp; SUBSTITUTE(LEFT(E481,2),"/",""),2))</f>
        <v>1751-07</v>
      </c>
      <c r="H481" s="10" t="s">
        <v>3617</v>
      </c>
      <c r="I481" s="10" t="str">
        <f>IFERROR(RIGHT(H481,LEN(H481)-FIND(",",H481)) &amp; " " &amp; LEFT(H481,1) &amp; LOWER(MID(H481,2, FIND(",",H481)-2)),"")</f>
        <v xml:space="preserve"> William  Fisher</v>
      </c>
      <c r="J481" s="15" t="str">
        <f>H481</f>
        <v xml:space="preserve">FISHER, William </v>
      </c>
      <c r="K481" s="10" t="s">
        <v>3741</v>
      </c>
      <c r="L481" s="15" t="str">
        <f>RIGHT(K481,4)</f>
        <v>1752</v>
      </c>
      <c r="M481" s="147" t="str">
        <f>IF(ISBLANK(K481),"",L481&amp;"-"&amp;
IF(LEFT(K481,3)="Feb","02",
IF(LEFT(K481,3)="Mar","03",
IF(LEFT(K481,3)="Apr","04",
IF(LEFT(K481,3)="May","05",
IF(LEFT(K481,3)="Jun","06",
IF(LEFT(K481,3)="Jul","07",
IF(LEFT(K481,3)="Aug","08",
IF(LEFT(K481,3)="Sep","09",
IF(LEFT(K481,3)="Oct","10",
IF(LEFT(K481,3)="Nov","11",
IF(LEFT(K481,3)="Dec","12","01"))))))))))))</f>
        <v>1752-10</v>
      </c>
      <c r="N481" s="34" t="s">
        <v>3961</v>
      </c>
      <c r="O481" s="8" t="s">
        <v>3959</v>
      </c>
      <c r="P481" s="10" t="s">
        <v>136</v>
      </c>
      <c r="Q481" s="8">
        <v>60</v>
      </c>
      <c r="R481" s="10" t="s">
        <v>5349</v>
      </c>
      <c r="S481" s="34" t="s">
        <v>4117</v>
      </c>
      <c r="T481" s="26" t="str">
        <f>V481</f>
        <v>Littleworth</v>
      </c>
      <c r="U481" s="26"/>
      <c r="V481" s="16" t="s">
        <v>5348</v>
      </c>
      <c r="W481" s="35" t="s">
        <v>12358</v>
      </c>
      <c r="X481" s="34"/>
      <c r="Y481" s="25" t="str">
        <f>IFERROR(LEFT(J481, FIND(",",J481)-1),"")</f>
        <v>FISHER</v>
      </c>
      <c r="Z481" s="25"/>
      <c r="AA481" s="24" t="str">
        <f>IF(ISBLANK(E481),"","Surveyed "&amp;E481)  &amp; IF(ISBLANK(C481),"", " by " &amp;TRIM(D481)) &amp; IF(ISBLANK(E481),"","; ") &amp; IF(ISBLANK(K481),"","Patented in " &amp; K481)  &amp; IF(ISBLANK(H481),"", " by " &amp; TRIM(I481)) &amp; IF(ISBLANK(Q481),"",IF(Q481=0,""," for " &amp; Q481 &amp; " acres")) &amp; IF(ISBLANK(S481),""," repatented as " &amp; S481) &amp; IF(ISBLANK(R481),"", "; " &amp; R481) &amp; IF(ISBLANK(X481),"", ".  " &amp; X481&amp;".")</f>
        <v>Surveyed 7/6/1751 by Richard Shipley; Patented in Oct 1752 by William Fisher for 60 acres repatented as Worthless; "on the South Side of the Main Waggon Road that lead to Monocacy" starting "on the west side of the Cattail Marsh"</v>
      </c>
      <c r="AB481" s="52" t="str">
        <f>IF(IFERROR(FIND("-",A481),0)=0,SUBSTITUTE(A481,"'",""),SUBSTITUTE(LEFT(A481,FIND("-",A481)-2),"'",""))</f>
        <v>LITTLEWORTH</v>
      </c>
      <c r="AC481" s="55" t="str">
        <f>SUBSTITUTE(A481,"'","")</f>
        <v>LITTLEWORTH</v>
      </c>
      <c r="AD481" s="52" t="str">
        <f>IFERROR(VLOOKUP(A481,MapGrantsTbl[], 5, FALSE),"")</f>
        <v>1751</v>
      </c>
      <c r="AE481" s="52" t="str">
        <f>IF(L481=AD481,"Y", IF(LEFT(AD481,1)&lt;&gt;"1","","N"))</f>
        <v>N</v>
      </c>
      <c r="AF481" s="52" t="str">
        <f>IFERROR(VLOOKUP(A481,MapGrantsTbl[], 3, FALSE),"")</f>
        <v>Surveyed 7/6/1751 by Richard Shipley; Patented in Oct 1752 by William Fisher for 60 acres repatented as Worthless; "on the South Side of the Main Waggon Road that lead to Monocacy" starting "on the west side of the Cattail Marsh"</v>
      </c>
      <c r="AG481" s="52" t="str">
        <f>IF(AA481=AF481,"Y", IF(LEN(LEFT(AF481,4))&lt;&gt;4,"","N"))</f>
        <v>Y</v>
      </c>
      <c r="AH481" s="52" t="s">
        <v>51</v>
      </c>
      <c r="AI481" s="52"/>
      <c r="AJ481" s="71"/>
      <c r="AK481" s="71"/>
      <c r="AL481" s="71"/>
      <c r="AM481" s="71" t="str">
        <f>IFERROR(VLOOKUP(A481,Platted[],2,FALSE),"")</f>
        <v/>
      </c>
      <c r="AN481" s="52"/>
      <c r="AO481" s="52"/>
      <c r="AP481" s="52"/>
      <c r="AQ481" s="52" t="str">
        <f>IFERROR(VLOOKUP(A481,MapGrantsTbl[], 5, FALSE),"")</f>
        <v>1751</v>
      </c>
      <c r="AR481" s="52" t="str">
        <f>IF(L481=AQ481,"Y", IF(LEN(LEFT(AQ481,4))&lt;&gt;4,"","N"))</f>
        <v>N</v>
      </c>
      <c r="AS481" s="52" t="str">
        <f>IFERROR(VLOOKUP(A481,MapGrantsTbl[],3, FALSE),"")</f>
        <v>Surveyed 7/6/1751 by Richard Shipley; Patented in Oct 1752 by William Fisher for 60 acres repatented as Worthless; "on the South Side of the Main Waggon Road that lead to Monocacy" starting "on the west side of the Cattail Marsh"</v>
      </c>
      <c r="AT481" s="52" t="str">
        <f>IF(AA481=AS481,"Y", IF(LEN(LEFT(AS481,4))&lt;&gt;4,"","N"))</f>
        <v>Y</v>
      </c>
      <c r="AU481" s="52" t="str">
        <f>IFERROR(VLOOKUP(A481,MapGrantsTbl[],5, FALSE),"")</f>
        <v>1751</v>
      </c>
      <c r="AV481" s="52" t="str">
        <f>IF(L481=AU481,"Y", IF(LEN(LEFT(AU481,4))&lt;&gt;4,"","N"))</f>
        <v>N</v>
      </c>
    </row>
    <row r="482" spans="1:48" ht="28.8" x14ac:dyDescent="0.55000000000000004">
      <c r="A482" s="43" t="s">
        <v>3882</v>
      </c>
      <c r="B482" s="8" t="str">
        <f>IFERROR(VLOOKUP(A482,MapGrantsTbl[Short Name], 1, FALSE),IFERROR(VLOOKUP(A482,MapGrantsTbl[Other Map Grant Name],1,FALSE),""))</f>
        <v>LOCUST THICKET</v>
      </c>
      <c r="C482" s="8"/>
      <c r="D482" s="8" t="str">
        <f>IF(ISBLANK(C482),"",IFERROR(RIGHT(C482,LEN(C482)-FIND(",",C482)) &amp; " " &amp; LEFT(C482,1) &amp; LOWER(MID(C482,2, FIND(",",C482)-2)),""))</f>
        <v/>
      </c>
      <c r="E482" s="85"/>
      <c r="F482" s="85" t="str">
        <f>RIGHT(E482,4)</f>
        <v/>
      </c>
      <c r="G482" s="85" t="str">
        <f>IF(ISBLANK(E482),"",F482&amp;"-"&amp;RIGHT("00" &amp; SUBSTITUTE(LEFT(E482,2),"/",""),2))</f>
        <v/>
      </c>
      <c r="H482" s="8" t="s">
        <v>3642</v>
      </c>
      <c r="I482" s="8" t="str">
        <f>IFERROR(RIGHT(H482,LEN(H482)-FIND(",",H482)) &amp; " " &amp; LEFT(H482,1) &amp; LOWER(MID(H482,2, FIND(",",H482)-2)),"")</f>
        <v xml:space="preserve"> Richard  Owings</v>
      </c>
      <c r="J482" s="8" t="str">
        <f>H482</f>
        <v xml:space="preserve">OWINGS, Richard </v>
      </c>
      <c r="K482" s="8" t="s">
        <v>3792</v>
      </c>
      <c r="L482" s="8" t="str">
        <f>RIGHT(K482,4)</f>
        <v>1688</v>
      </c>
      <c r="M482" s="146" t="str">
        <f>IF(ISBLANK(K482),"",L482&amp;"-"&amp;
IF(LEFT(K482,3)="Feb","02",
IF(LEFT(K482,3)="Mar","03",
IF(LEFT(K482,3)="Apr","04",
IF(LEFT(K482,3)="May","05",
IF(LEFT(K482,3)="Jun","06",
IF(LEFT(K482,3)="Jul","07",
IF(LEFT(K482,3)="Aug","08",
IF(LEFT(K482,3)="Sep","09",
IF(LEFT(K482,3)="Oct","10",
IF(LEFT(K482,3)="Nov","11",
IF(LEFT(K482,3)="Dec","12","01"))))))))))))</f>
        <v>1688-02</v>
      </c>
      <c r="N482" s="34" t="s">
        <v>5668</v>
      </c>
      <c r="O482" s="8" t="s">
        <v>5668</v>
      </c>
      <c r="P482" s="8" t="s">
        <v>136</v>
      </c>
      <c r="Q482" s="8">
        <v>384</v>
      </c>
      <c r="R482" s="8" t="s">
        <v>11991</v>
      </c>
      <c r="S482" s="34"/>
      <c r="T482" s="34" t="s">
        <v>4202</v>
      </c>
      <c r="U482" s="34"/>
      <c r="V482" s="34" t="s">
        <v>5770</v>
      </c>
      <c r="W482" s="34"/>
      <c r="X482" s="34"/>
      <c r="Y482" s="18" t="str">
        <f>IFERROR(LEFT(J482, FIND(",",J482)-1),"")</f>
        <v>OWINGS</v>
      </c>
      <c r="Z482" s="24" t="s">
        <v>4045</v>
      </c>
      <c r="AA482" s="24" t="str">
        <f>IF(ISBLANK(E482),"","Surveyed "&amp;E482)  &amp; IF(ISBLANK(C482),"", " by " &amp;TRIM(D482)) &amp; IF(ISBLANK(E482),"","; ") &amp; IF(ISBLANK(K482),"","Patented in " &amp; K482)  &amp; IF(ISBLANK(H482),"", " by " &amp; TRIM(I482)) &amp; IF(ISBLANK(Q482),"",IF(Q482=0,""," for " &amp; Q482 &amp; " acres")) &amp; IF(ISBLANK(S482),""," repatented as " &amp; S482) &amp; IF(ISBLANK(R482),"", "; " &amp; R482) &amp; IF(ISBLANK(X482),"", ".  " &amp; X482&amp;".")</f>
        <v>Patented in Feb 1688 by Richard Owings for 384 acres; Shown on Dr. Dorsey's map as south of Adam The First</v>
      </c>
      <c r="AB482" s="52" t="str">
        <f>IF(IFERROR(FIND("-",A482),0)=0,SUBSTITUTE(A482,"'",""),SUBSTITUTE(LEFT(A482,FIND("-",A482)-2),"'",""))</f>
        <v>LOCUST THICKET</v>
      </c>
      <c r="AC482" s="55" t="str">
        <f>SUBSTITUTE(A482,"'","")</f>
        <v>LOCUST THICKET</v>
      </c>
      <c r="AD482" s="52" t="str">
        <f>IFERROR(VLOOKUP(A482,MapGrantsTbl[], 5, FALSE),"")</f>
        <v>1688</v>
      </c>
      <c r="AE482" s="52" t="str">
        <f>IF(L482=AD482,"Y", IF(LEFT(AD482,1)&lt;&gt;"1","","N"))</f>
        <v>Y</v>
      </c>
      <c r="AF482" s="52" t="str">
        <f>IFERROR(VLOOKUP(A482,MapGrantsTbl[], 3, FALSE),"")</f>
        <v>Patented in Feb 1688 by Richard Owings for 384 acres; Shown on Dr. Dorsey's map as south of Adam The First</v>
      </c>
      <c r="AG482" s="52" t="str">
        <f>IF(AA482=AF482,"Y", IF(LEN(LEFT(AF482,4))&lt;&gt;4,"","N"))</f>
        <v>Y</v>
      </c>
      <c r="AH482" s="52" t="s">
        <v>11990</v>
      </c>
      <c r="AI482" s="52"/>
      <c r="AJ482" s="71"/>
      <c r="AK482" s="71"/>
      <c r="AL482" s="71"/>
      <c r="AM482" s="71">
        <f>IFERROR(VLOOKUP(A482,Platted[],2,FALSE),"")</f>
        <v>326</v>
      </c>
      <c r="AN482" s="52"/>
      <c r="AO482" s="52"/>
      <c r="AP482" s="52"/>
      <c r="AQ482" s="52" t="str">
        <f>IFERROR(VLOOKUP(A482,MapGrantsTbl[], 5, FALSE),"")</f>
        <v>1688</v>
      </c>
      <c r="AR482" s="52" t="str">
        <f>IF(L482=AQ482,"Y", IF(LEN(LEFT(AQ482,4))&lt;&gt;4,"","N"))</f>
        <v>Y</v>
      </c>
      <c r="AS482" s="52" t="str">
        <f>IFERROR(VLOOKUP(A482,MapGrantsTbl[],3, FALSE),"")</f>
        <v>Patented in Feb 1688 by Richard Owings for 384 acres; Shown on Dr. Dorsey's map as south of Adam The First</v>
      </c>
      <c r="AT482" s="52" t="str">
        <f>IF(AA482=AS482,"Y", IF(LEN(LEFT(AS482,4))&lt;&gt;4,"","N"))</f>
        <v>Y</v>
      </c>
      <c r="AU482" s="52" t="str">
        <f>IFERROR(VLOOKUP(A482,MapGrantsTbl[],5, FALSE),"")</f>
        <v>1688</v>
      </c>
      <c r="AV482" s="52" t="str">
        <f>IF(L482=AU482,"Y", IF(LEN(LEFT(AU482,4))&lt;&gt;4,"","N"))</f>
        <v>Y</v>
      </c>
    </row>
    <row r="483" spans="1:48" ht="72" x14ac:dyDescent="0.55000000000000004">
      <c r="A483" s="43" t="s">
        <v>3883</v>
      </c>
      <c r="B483" s="8" t="str">
        <f>IFERROR(VLOOKUP(A483,MapGrantsTbl[Short Name], 1, FALSE),IFERROR(VLOOKUP(A483,MapGrantsTbl[Other Map Grant Name],1,FALSE),""))</f>
        <v>LONG AND NARROW</v>
      </c>
      <c r="C483" s="8" t="s">
        <v>4926</v>
      </c>
      <c r="D483" s="8" t="str">
        <f>IF(ISBLANK(C483),"",IFERROR(RIGHT(C483,LEN(C483)-FIND(",",C483)) &amp; " " &amp; LEFT(C483,1) &amp; LOWER(MID(C483,2, FIND(",",C483)-2)),""))</f>
        <v xml:space="preserve"> Joshua Griffith</v>
      </c>
      <c r="E483" s="85" t="s">
        <v>10426</v>
      </c>
      <c r="F483" s="85" t="str">
        <f>RIGHT(E483,4)</f>
        <v>1761</v>
      </c>
      <c r="G483" s="85" t="str">
        <f>IF(ISBLANK(E483),"",F483&amp;"-"&amp;RIGHT("00" &amp; SUBSTITUTE(LEFT(E483,2),"/",""),2))</f>
        <v>1761-04</v>
      </c>
      <c r="H483" s="8" t="s">
        <v>3643</v>
      </c>
      <c r="I483" s="8" t="str">
        <f>IFERROR(RIGHT(H483,LEN(H483)-FIND(",",H483)) &amp; " " &amp; LEFT(H483,1) &amp; LOWER(MID(H483,2, FIND(",",H483)-2)),"")</f>
        <v xml:space="preserve"> Nicholas  Worthington</v>
      </c>
      <c r="J483" s="8" t="str">
        <f>H483</f>
        <v xml:space="preserve">WORTHINGTON, Nicholas </v>
      </c>
      <c r="K483" s="8" t="s">
        <v>5060</v>
      </c>
      <c r="L483" s="8" t="str">
        <f>RIGHT(K483,4)</f>
        <v>1763</v>
      </c>
      <c r="M483" s="146" t="str">
        <f>IF(ISBLANK(K483),"",L483&amp;"-"&amp;
IF(LEFT(K483,3)="Feb","02",
IF(LEFT(K483,3)="Mar","03",
IF(LEFT(K483,3)="Apr","04",
IF(LEFT(K483,3)="May","05",
IF(LEFT(K483,3)="Jun","06",
IF(LEFT(K483,3)="Jul","07",
IF(LEFT(K483,3)="Aug","08",
IF(LEFT(K483,3)="Sep","09",
IF(LEFT(K483,3)="Oct","10",
IF(LEFT(K483,3)="Nov","11",
IF(LEFT(K483,3)="Dec","12","01"))))))))))))</f>
        <v>1763-06</v>
      </c>
      <c r="N483" s="34" t="s">
        <v>3961</v>
      </c>
      <c r="O483" s="8" t="s">
        <v>3959</v>
      </c>
      <c r="P483" s="8" t="s">
        <v>136</v>
      </c>
      <c r="Q483" s="8">
        <v>25</v>
      </c>
      <c r="R483" s="8" t="s">
        <v>5039</v>
      </c>
      <c r="S483" s="34" t="s">
        <v>9017</v>
      </c>
      <c r="T483" s="34" t="str">
        <f>V483</f>
        <v>Long And Narrow</v>
      </c>
      <c r="U483" s="34"/>
      <c r="V483" s="35" t="s">
        <v>5038</v>
      </c>
      <c r="W483" s="35" t="s">
        <v>10425</v>
      </c>
      <c r="X483" s="34"/>
      <c r="Y483" s="18" t="str">
        <f>IFERROR(LEFT(J483, FIND(",",J483)-1),"")</f>
        <v>WORTHINGTON</v>
      </c>
      <c r="Z483" s="24" t="s">
        <v>4459</v>
      </c>
      <c r="AA483" s="24" t="str">
        <f>IF(ISBLANK(E483),"","Surveyed "&amp;E483)  &amp; IF(ISBLANK(C483),"", " by " &amp;TRIM(D483)) &amp; IF(ISBLANK(E483),"","; ") &amp; IF(ISBLANK(K483),"","Patented in " &amp; K483)  &amp; IF(ISBLANK(H483),"", " by " &amp; TRIM(I483)) &amp; IF(ISBLANK(Q483),"",IF(Q483=0,""," for " &amp; Q483 &amp; " acres")) &amp; IF(ISBLANK(S483),""," repatented as " &amp; S483) &amp; IF(ISBLANK(R483),"", "; " &amp; R483) &amp; IF(ISBLANK(X483),"", ".  " &amp; X483&amp;".")</f>
        <v>Surveyed 4/20/1761 by Joshua Griffith; Patented in Jun 1763 by Nicholas Worthington for 25 acres repatented as Worthingtons Addition; starting "on the bank of the Middle River of Patuxent and on the south side thereof", adjoining Warfield's Range</v>
      </c>
      <c r="AB483" s="52" t="str">
        <f>IF(IFERROR(FIND("-",A483),0)=0,SUBSTITUTE(A483,"'",""),SUBSTITUTE(LEFT(A483,FIND("-",A483)-2),"'",""))</f>
        <v>LONG AND NARROW</v>
      </c>
      <c r="AC483" s="55" t="str">
        <f>SUBSTITUTE(A483,"'","")</f>
        <v>LONG AND NARROW</v>
      </c>
      <c r="AD483" s="52" t="str">
        <f>IFERROR(VLOOKUP(A483,MapGrantsTbl[], 5, FALSE),"")</f>
        <v>1761</v>
      </c>
      <c r="AE483" s="52" t="str">
        <f>IF(L483=AD483,"Y", IF(LEFT(AD483,1)&lt;&gt;"1","","N"))</f>
        <v>N</v>
      </c>
      <c r="AF483" s="52" t="str">
        <f>IFERROR(VLOOKUP(A483,MapGrantsTbl[], 3, FALSE),"")</f>
        <v>Surveyed 4/20/1761 by Joshua Griffith; Patented in Jun 1763 by Nicholas Worthington for 25 acres repatented as Worthingtons Addition; starting "on the bank of the Middle River of Patuxent and on the south side thereof", adjoining Warfield's Range</v>
      </c>
      <c r="AG483" s="52" t="str">
        <f>IF(AA483=AF483,"Y", IF(LEN(LEFT(AF483,4))&lt;&gt;4,"","N"))</f>
        <v>Y</v>
      </c>
      <c r="AH483" s="52" t="s">
        <v>212</v>
      </c>
      <c r="AI483" s="52"/>
      <c r="AJ483" s="71"/>
      <c r="AK483" s="71"/>
      <c r="AL483" s="71"/>
      <c r="AM483" s="71">
        <f>IFERROR(VLOOKUP(A483,Platted[],2,FALSE),"")</f>
        <v>623</v>
      </c>
      <c r="AN483" s="52"/>
      <c r="AO483" s="52"/>
      <c r="AP483" s="52"/>
      <c r="AQ483" s="52" t="str">
        <f>IFERROR(VLOOKUP(A483,MapGrantsTbl[], 5, FALSE),"")</f>
        <v>1761</v>
      </c>
      <c r="AR483" s="52" t="str">
        <f>IF(L483=AQ483,"Y", IF(LEN(LEFT(AQ483,4))&lt;&gt;4,"","N"))</f>
        <v>N</v>
      </c>
      <c r="AS483" s="52" t="str">
        <f>IFERROR(VLOOKUP(A483,MapGrantsTbl[],3, FALSE),"")</f>
        <v>Surveyed 4/20/1761 by Joshua Griffith; Patented in Jun 1763 by Nicholas Worthington for 25 acres repatented as Worthingtons Addition; starting "on the bank of the Middle River of Patuxent and on the south side thereof", adjoining Warfield's Range</v>
      </c>
      <c r="AT483" s="52" t="str">
        <f>IF(AA483=AS483,"Y", IF(LEN(LEFT(AS483,4))&lt;&gt;4,"","N"))</f>
        <v>Y</v>
      </c>
      <c r="AU483" s="52" t="str">
        <f>IFERROR(VLOOKUP(A483,MapGrantsTbl[],5, FALSE),"")</f>
        <v>1761</v>
      </c>
      <c r="AV483" s="52" t="str">
        <f>IF(L483=AU483,"Y", IF(LEN(LEFT(AU483,4))&lt;&gt;4,"","N"))</f>
        <v>N</v>
      </c>
    </row>
    <row r="484" spans="1:48" ht="57.6" x14ac:dyDescent="0.55000000000000004">
      <c r="A484" s="43" t="s">
        <v>3884</v>
      </c>
      <c r="B484" s="8" t="str">
        <f>IFERROR(VLOOKUP(A484,MapGrantsTbl[Short Name], 1, FALSE),IFERROR(VLOOKUP(A484,MapGrantsTbl[Other Map Grant Name],1,FALSE),""))</f>
        <v>LONG BOTTOM</v>
      </c>
      <c r="C484" s="8" t="s">
        <v>4916</v>
      </c>
      <c r="D484" s="8" t="str">
        <f>IF(ISBLANK(C484),"",IFERROR(RIGHT(C484,LEN(C484)-FIND(",",C484)) &amp; " " &amp; LEFT(C484,1) &amp; LOWER(MID(C484,2, FIND(",",C484)-2)),""))</f>
        <v xml:space="preserve"> William Cromwell</v>
      </c>
      <c r="E484" s="85" t="s">
        <v>11552</v>
      </c>
      <c r="F484" s="85" t="str">
        <f>RIGHT(E484,4)</f>
        <v>1741</v>
      </c>
      <c r="G484" s="85" t="str">
        <f>IF(ISBLANK(E484),"",F484&amp;"-"&amp;RIGHT("00" &amp; SUBSTITUTE(LEFT(E484,2),"/",""),2))</f>
        <v>1741-02</v>
      </c>
      <c r="H484" s="8" t="s">
        <v>3571</v>
      </c>
      <c r="I484" s="8" t="str">
        <f>IFERROR(RIGHT(H484,LEN(H484)-FIND(",",H484)) &amp; " " &amp; LEFT(H484,1) &amp; LOWER(MID(H484,2, FIND(",",H484)-2)),"")</f>
        <v xml:space="preserve"> John  Hood</v>
      </c>
      <c r="J484" s="8" t="str">
        <f>H484</f>
        <v xml:space="preserve">HOOD, John </v>
      </c>
      <c r="K484" s="8" t="s">
        <v>5200</v>
      </c>
      <c r="L484" s="8" t="str">
        <f>RIGHT(K484,4)</f>
        <v>1743</v>
      </c>
      <c r="M484" s="146" t="str">
        <f>IF(ISBLANK(K484),"",L484&amp;"-"&amp;
IF(LEFT(K484,3)="Feb","02",
IF(LEFT(K484,3)="Mar","03",
IF(LEFT(K484,3)="Apr","04",
IF(LEFT(K484,3)="May","05",
IF(LEFT(K484,3)="Jun","06",
IF(LEFT(K484,3)="Jul","07",
IF(LEFT(K484,3)="Aug","08",
IF(LEFT(K484,3)="Sep","09",
IF(LEFT(K484,3)="Oct","10",
IF(LEFT(K484,3)="Nov","11",
IF(LEFT(K484,3)="Dec","12","01"))))))))))))</f>
        <v>1743-09</v>
      </c>
      <c r="N484" s="34" t="s">
        <v>3961</v>
      </c>
      <c r="O484" s="8" t="s">
        <v>3959</v>
      </c>
      <c r="P484" s="8" t="s">
        <v>136</v>
      </c>
      <c r="Q484" s="8">
        <v>40</v>
      </c>
      <c r="R484" s="8" t="s">
        <v>5040</v>
      </c>
      <c r="S484" s="34"/>
      <c r="T484" s="34" t="str">
        <f>V484</f>
        <v>Long Bottom</v>
      </c>
      <c r="U484" s="34"/>
      <c r="V484" s="35" t="s">
        <v>4200</v>
      </c>
      <c r="W484" s="35" t="s">
        <v>11553</v>
      </c>
      <c r="X484" s="34"/>
      <c r="Y484" s="18" t="str">
        <f>IFERROR(LEFT(J484, FIND(",",J484)-1),"")</f>
        <v>HOOD</v>
      </c>
      <c r="Z484" s="24" t="s">
        <v>4481</v>
      </c>
      <c r="AA484" s="24" t="str">
        <f>IF(ISBLANK(E484),"","Surveyed "&amp;E484)  &amp; IF(ISBLANK(C484),"", " by " &amp;TRIM(D484)) &amp; IF(ISBLANK(E484),"","; ") &amp; IF(ISBLANK(K484),"","Patented in " &amp; K484)  &amp; IF(ISBLANK(H484),"", " by " &amp; TRIM(I484)) &amp; IF(ISBLANK(Q484),"",IF(Q484=0,""," for " &amp; Q484 &amp; " acres")) &amp; IF(ISBLANK(S484),""," repatented as " &amp; S484) &amp; IF(ISBLANK(R484),"", "; " &amp; R484) &amp; IF(ISBLANK(X484),"", ".  " &amp; X484&amp;".")</f>
        <v>Surveyed 2/20/1741 by William Cromwell; Patented in Sep 1743 by John Hood for 40 acres; starting at "the head of the Bottom called the Long Bottom which descends into the head of Bens Branch"</v>
      </c>
      <c r="AB484" s="52" t="str">
        <f>IF(IFERROR(FIND("-",A484),0)=0,SUBSTITUTE(A484,"'",""),SUBSTITUTE(LEFT(A484,FIND("-",A484)-2),"'",""))</f>
        <v>LONG BOTTOM</v>
      </c>
      <c r="AC484" s="55" t="str">
        <f>SUBSTITUTE(A484,"'","")</f>
        <v>LONG BOTTOM</v>
      </c>
      <c r="AD484" s="52" t="str">
        <f>IFERROR(VLOOKUP(A484,MapGrantsTbl[], 5, FALSE),"")</f>
        <v>1741</v>
      </c>
      <c r="AE484" s="52" t="str">
        <f>IF(L484=AD484,"Y", IF(LEFT(AD484,1)&lt;&gt;"1","","N"))</f>
        <v>N</v>
      </c>
      <c r="AF484" s="52" t="str">
        <f>IFERROR(VLOOKUP(A484,MapGrantsTbl[], 3, FALSE),"")</f>
        <v>Surveyed 2/20/1741 by William Cromwell; Patented in Sep 1743 by John Hood for 40 acres; starting at "the head of the Bottom called the Long Bottom which descends into the head of Bens Branch"</v>
      </c>
      <c r="AG484" s="52" t="str">
        <f>IF(AA484=AF484,"Y", IF(LEN(LEFT(AF484,4))&lt;&gt;4,"","N"))</f>
        <v>Y</v>
      </c>
      <c r="AH484" s="52" t="s">
        <v>198</v>
      </c>
      <c r="AI484" s="52"/>
      <c r="AJ484" s="71"/>
      <c r="AK484" s="71"/>
      <c r="AL484" s="71"/>
      <c r="AM484" s="71">
        <f>IFERROR(VLOOKUP(A484,Platted[],2,FALSE),"")</f>
        <v>601</v>
      </c>
      <c r="AN484" s="52"/>
      <c r="AO484" s="52"/>
      <c r="AP484" s="52"/>
      <c r="AQ484" s="52" t="str">
        <f>IFERROR(VLOOKUP(A484,MapGrantsTbl[], 5, FALSE),"")</f>
        <v>1741</v>
      </c>
      <c r="AR484" s="52" t="str">
        <f>IF(L484=AQ484,"Y", IF(LEN(LEFT(AQ484,4))&lt;&gt;4,"","N"))</f>
        <v>N</v>
      </c>
      <c r="AS484" s="52" t="str">
        <f>IFERROR(VLOOKUP(A484,MapGrantsTbl[],3, FALSE),"")</f>
        <v>Surveyed 2/20/1741 by William Cromwell; Patented in Sep 1743 by John Hood for 40 acres; starting at "the head of the Bottom called the Long Bottom which descends into the head of Bens Branch"</v>
      </c>
      <c r="AT484" s="52" t="str">
        <f>IF(AA484=AS484,"Y", IF(LEN(LEFT(AS484,4))&lt;&gt;4,"","N"))</f>
        <v>Y</v>
      </c>
      <c r="AU484" s="52" t="str">
        <f>IFERROR(VLOOKUP(A484,MapGrantsTbl[],5, FALSE),"")</f>
        <v>1741</v>
      </c>
      <c r="AV484" s="52" t="str">
        <f>IF(L484=AU484,"Y", IF(LEN(LEFT(AU484,4))&lt;&gt;4,"","N"))</f>
        <v>N</v>
      </c>
    </row>
    <row r="485" spans="1:48" ht="43.2" x14ac:dyDescent="0.55000000000000004">
      <c r="A485" s="43" t="s">
        <v>3885</v>
      </c>
      <c r="B485" s="8" t="str">
        <f>IFERROR(VLOOKUP(A485,MapGrantsTbl[Short Name], 1, FALSE),IFERROR(VLOOKUP(A485,MapGrantsTbl[Other Map Grant Name],1,FALSE),""))</f>
        <v>LONG REACH</v>
      </c>
      <c r="C485" s="8"/>
      <c r="D485" s="8" t="str">
        <f>IF(ISBLANK(C485),"",IFERROR(RIGHT(C485,LEN(C485)-FIND(",",C485)) &amp; " " &amp; LEFT(C485,1) &amp; LOWER(MID(C485,2, FIND(",",C485)-2)),""))</f>
        <v/>
      </c>
      <c r="E485" s="85"/>
      <c r="F485" s="85" t="str">
        <f>RIGHT(E485,4)</f>
        <v/>
      </c>
      <c r="G485" s="85" t="str">
        <f>IF(ISBLANK(E485),"",F485&amp;"-"&amp;RIGHT("00" &amp; SUBSTITUTE(LEFT(E485,2),"/",""),2))</f>
        <v/>
      </c>
      <c r="H485" s="8" t="s">
        <v>3596</v>
      </c>
      <c r="I485" s="8" t="str">
        <f>IFERROR(RIGHT(H485,LEN(H485)-FIND(",",H485)) &amp; " " &amp; LEFT(H485,1) &amp; LOWER(MID(H485,2, FIND(",",H485)-2)),"")</f>
        <v xml:space="preserve"> Edward  Dorsey</v>
      </c>
      <c r="J485" s="8" t="str">
        <f>H485</f>
        <v xml:space="preserve">DORSEY, Edward </v>
      </c>
      <c r="K485" s="8" t="s">
        <v>3754</v>
      </c>
      <c r="L485" s="8" t="str">
        <f>RIGHT(K485,4)</f>
        <v>1695</v>
      </c>
      <c r="M485" s="146" t="str">
        <f>IF(ISBLANK(K485),"",L485&amp;"-"&amp;
IF(LEFT(K485,3)="Feb","02",
IF(LEFT(K485,3)="Mar","03",
IF(LEFT(K485,3)="Apr","04",
IF(LEFT(K485,3)="May","05",
IF(LEFT(K485,3)="Jun","06",
IF(LEFT(K485,3)="Jul","07",
IF(LEFT(K485,3)="Aug","08",
IF(LEFT(K485,3)="Sep","09",
IF(LEFT(K485,3)="Oct","10",
IF(LEFT(K485,3)="Nov","11",
IF(LEFT(K485,3)="Dec","12","01"))))))))))))</f>
        <v>1695-11</v>
      </c>
      <c r="N485" s="34"/>
      <c r="O485" s="8" t="s">
        <v>3959</v>
      </c>
      <c r="P485" s="8" t="s">
        <v>136</v>
      </c>
      <c r="Q485" s="8">
        <v>448</v>
      </c>
      <c r="R485" s="8"/>
      <c r="S485" s="34"/>
      <c r="T485" s="34" t="s">
        <v>4199</v>
      </c>
      <c r="U485" s="34"/>
      <c r="V485" s="34" t="s">
        <v>5771</v>
      </c>
      <c r="W485" s="34"/>
      <c r="X485" s="34"/>
      <c r="Y485" s="26" t="str">
        <f>IFERROR(LEFT(J485, FIND(",",J485)-1),"")</f>
        <v>DORSEY</v>
      </c>
      <c r="Z485" s="24" t="s">
        <v>4437</v>
      </c>
      <c r="AA485" s="24" t="str">
        <f>IF(ISBLANK(E485),"","Surveyed "&amp;E485)  &amp; IF(ISBLANK(C485),"", " by " &amp;TRIM(D485)) &amp; IF(ISBLANK(E485),"","; ") &amp; IF(ISBLANK(K485),"","Patented in " &amp; K485)  &amp; IF(ISBLANK(H485),"", " by " &amp; TRIM(I485)) &amp; IF(ISBLANK(Q485),"",IF(Q485=0,""," for " &amp; Q485 &amp; " acres")) &amp; IF(ISBLANK(S485),""," repatented as " &amp; S485) &amp; IF(ISBLANK(R485),"", "; " &amp; R485) &amp; IF(ISBLANK(X485),"", ".  " &amp; X485&amp;".")</f>
        <v>Patented in Nov 1695 by Edward Dorsey for 448 acres</v>
      </c>
      <c r="AB485" s="52" t="str">
        <f>IF(IFERROR(FIND("-",A485),0)=0,SUBSTITUTE(A485,"'",""),SUBSTITUTE(LEFT(A485,FIND("-",A485)-2),"'",""))</f>
        <v>LONG REACH</v>
      </c>
      <c r="AC485" s="55" t="str">
        <f>SUBSTITUTE(A485,"'","")</f>
        <v>LONG REACH</v>
      </c>
      <c r="AD485" s="52" t="str">
        <f>IFERROR(VLOOKUP(A485,MapGrantsTbl[], 5, FALSE),"")</f>
        <v>1695</v>
      </c>
      <c r="AE485" s="52" t="str">
        <f>IF(L485=AD485,"Y", IF(LEFT(AD485,1)&lt;&gt;"1","","N"))</f>
        <v>Y</v>
      </c>
      <c r="AF485" s="52" t="str">
        <f>IFERROR(VLOOKUP(A485,MapGrantsTbl[], 3, FALSE),"")</f>
        <v>Patented in Nov 1695 by Edward Dorsey for 448 acres</v>
      </c>
      <c r="AG485" s="52" t="str">
        <f>IF(AA485=AF485,"Y", IF(LEN(LEFT(AF485,4))&lt;&gt;4,"","N"))</f>
        <v>Y</v>
      </c>
      <c r="AH485" s="52" t="s">
        <v>11993</v>
      </c>
      <c r="AI485" s="52"/>
      <c r="AJ485" s="71"/>
      <c r="AK485" s="71"/>
      <c r="AL485" s="71"/>
      <c r="AM485" s="71" t="str">
        <f>IFERROR(VLOOKUP(A485,Platted[],2,FALSE),"")</f>
        <v/>
      </c>
      <c r="AN485" s="52"/>
      <c r="AO485" s="52"/>
      <c r="AP485" s="52"/>
      <c r="AQ485" s="52" t="str">
        <f>IFERROR(VLOOKUP(A485,MapGrantsTbl[], 5, FALSE),"")</f>
        <v>1695</v>
      </c>
      <c r="AR485" s="52" t="str">
        <f>IF(L485=AQ485,"Y", IF(LEN(LEFT(AQ485,4))&lt;&gt;4,"","N"))</f>
        <v>Y</v>
      </c>
      <c r="AS485" s="52" t="str">
        <f>IFERROR(VLOOKUP(A485,MapGrantsTbl[],3, FALSE),"")</f>
        <v>Patented in Nov 1695 by Edward Dorsey for 448 acres</v>
      </c>
      <c r="AT485" s="52" t="str">
        <f>IF(AA485=AS485,"Y", IF(LEN(LEFT(AS485,4))&lt;&gt;4,"","N"))</f>
        <v>Y</v>
      </c>
      <c r="AU485" s="52" t="str">
        <f>IFERROR(VLOOKUP(A485,MapGrantsTbl[],5, FALSE),"")</f>
        <v>1695</v>
      </c>
      <c r="AV485" s="52" t="str">
        <f>IF(L485=AU485,"Y", IF(LEN(LEFT(AU485,4))&lt;&gt;4,"","N"))</f>
        <v>Y</v>
      </c>
    </row>
    <row r="486" spans="1:48" ht="72" x14ac:dyDescent="0.55000000000000004">
      <c r="A486" s="43" t="s">
        <v>5062</v>
      </c>
      <c r="B486" s="10" t="str">
        <f>IFERROR(VLOOKUP(A486,MapGrantsTbl[Short Name], 1, FALSE),IFERROR(VLOOKUP(A486,MapGrantsTbl[Other Map Grant Name],1,FALSE),""))</f>
        <v>LOOK SHARP</v>
      </c>
      <c r="C486" s="10" t="s">
        <v>4918</v>
      </c>
      <c r="D486" s="10" t="str">
        <f>IF(ISBLANK(C486),"",IFERROR(RIGHT(C486,LEN(C486)-FIND(",",C486)) &amp; " " &amp; LEFT(C486,1) &amp; LOWER(MID(C486,2, FIND(",",C486)-2)),""))</f>
        <v xml:space="preserve"> Loch Weems</v>
      </c>
      <c r="E486" s="85" t="s">
        <v>10389</v>
      </c>
      <c r="F486" s="86" t="str">
        <f>RIGHT(E486,4)</f>
        <v>1757</v>
      </c>
      <c r="G486" s="86" t="str">
        <f>IF(ISBLANK(E486),"",F486&amp;"-"&amp;RIGHT("00" &amp; SUBSTITUTE(LEFT(E486,2),"/",""),2))</f>
        <v>1757-10</v>
      </c>
      <c r="H486" s="10" t="s">
        <v>3546</v>
      </c>
      <c r="I486" s="10" t="str">
        <f>IFERROR(RIGHT(H486,LEN(H486)-FIND(",",H486)) &amp; " " &amp; LEFT(H486,1) &amp; LOWER(MID(H486,2, FIND(",",H486)-2)),"")</f>
        <v xml:space="preserve"> Samuel  Mansell</v>
      </c>
      <c r="J486" s="15" t="str">
        <f>H486</f>
        <v xml:space="preserve">MANSELL, Samuel </v>
      </c>
      <c r="K486" s="10" t="s">
        <v>5063</v>
      </c>
      <c r="L486" s="15" t="str">
        <f>RIGHT(K486,4)</f>
        <v>1758</v>
      </c>
      <c r="M486" s="147" t="str">
        <f>IF(ISBLANK(K486),"",L486&amp;"-"&amp;
IF(LEFT(K486,3)="Feb","02",
IF(LEFT(K486,3)="Mar","03",
IF(LEFT(K486,3)="Apr","04",
IF(LEFT(K486,3)="May","05",
IF(LEFT(K486,3)="Jun","06",
IF(LEFT(K486,3)="Jul","07",
IF(LEFT(K486,3)="Aug","08",
IF(LEFT(K486,3)="Sep","09",
IF(LEFT(K486,3)="Oct","10",
IF(LEFT(K486,3)="Nov","11",
IF(LEFT(K486,3)="Dec","12","01"))))))))))))</f>
        <v>1758-11</v>
      </c>
      <c r="N486" s="34" t="s">
        <v>3961</v>
      </c>
      <c r="O486" s="8" t="s">
        <v>3959</v>
      </c>
      <c r="P486" s="10" t="s">
        <v>3970</v>
      </c>
      <c r="Q486" s="8">
        <v>243</v>
      </c>
      <c r="R486" s="10" t="s">
        <v>5065</v>
      </c>
      <c r="S486" s="26" t="s">
        <v>4121</v>
      </c>
      <c r="T486" s="34" t="s">
        <v>7788</v>
      </c>
      <c r="U486" s="26"/>
      <c r="V486" s="35" t="s">
        <v>5064</v>
      </c>
      <c r="W486" s="35" t="s">
        <v>10390</v>
      </c>
      <c r="X486" s="34"/>
      <c r="Y486" s="25" t="str">
        <f>IFERROR(LEFT(J486, FIND(",",J486)-1),"")</f>
        <v>MANSELL</v>
      </c>
      <c r="Z486" s="25"/>
      <c r="AA486" s="24" t="str">
        <f>IF(ISBLANK(E486),"","Surveyed "&amp;E486)  &amp; IF(ISBLANK(C486),"", " by " &amp;TRIM(D486)) &amp; IF(ISBLANK(E486),"","; ") &amp; IF(ISBLANK(K486),"","Patented in " &amp; K486)  &amp; IF(ISBLANK(H486),"", " by " &amp; TRIM(I486)) &amp; IF(ISBLANK(Q486),"",IF(Q486=0,""," for " &amp; Q486 &amp; " acres")) &amp; IF(ISBLANK(S486),""," repatented as " &amp; S486) &amp; IF(ISBLANK(R486),"", "; " &amp; R486) &amp; IF(ISBLANK(X486),"", ".  " &amp; X486&amp;".")</f>
        <v>Surveyed 10/25/1757 by Loch Weems; Patented in Nov 1758 by Samuel Mansell for 243 acres repatented as Windsor Forest; Resurvey of Find It If You Can beginning "near the head of a small branch that descends into Snowdens River"</v>
      </c>
      <c r="AB486" s="52" t="str">
        <f>IF(IFERROR(FIND("-",A486),0)=0,SUBSTITUTE(A486,"'",""),SUBSTITUTE(LEFT(A486,FIND("-",A486)-2),"'",""))</f>
        <v>LOOK SHARP</v>
      </c>
      <c r="AC486" s="55" t="str">
        <f>SUBSTITUTE(A486,"'","")</f>
        <v>LOOK SHARP</v>
      </c>
      <c r="AD486" s="52" t="str">
        <f>IFERROR(VLOOKUP(A486,MapGrantsTbl[], 5, FALSE),"")</f>
        <v/>
      </c>
      <c r="AE486" s="52" t="str">
        <f>IF(L486=AD486,"Y", IF(LEFT(AD486,1)&lt;&gt;"1","","N"))</f>
        <v/>
      </c>
      <c r="AF486" s="52" t="str">
        <f>IFERROR(VLOOKUP(A486,MapGrantsTbl[], 3, FALSE),"")</f>
        <v/>
      </c>
      <c r="AG486" s="52" t="str">
        <f>IF(AA486=AF486,"Y", IF(LEN(LEFT(AF486,4))&lt;&gt;4,"","N"))</f>
        <v/>
      </c>
      <c r="AH486" s="52" t="s">
        <v>78</v>
      </c>
      <c r="AI486" s="52"/>
      <c r="AJ486" s="71"/>
      <c r="AK486" s="71"/>
      <c r="AL486" s="71"/>
      <c r="AM486" s="71">
        <f>IFERROR(VLOOKUP(A486,Platted[],2,FALSE),"")</f>
        <v>288</v>
      </c>
      <c r="AN486" s="52"/>
      <c r="AO486" s="52"/>
      <c r="AP486" s="52"/>
      <c r="AQ486" s="52" t="str">
        <f>IFERROR(VLOOKUP(A486,MapGrantsTbl[], 5, FALSE),"")</f>
        <v/>
      </c>
      <c r="AR486" s="52" t="str">
        <f>IF(L486=AQ486,"Y", IF(LEN(LEFT(AQ486,4))&lt;&gt;4,"","N"))</f>
        <v/>
      </c>
      <c r="AS486" s="52" t="str">
        <f>IFERROR(VLOOKUP(A486,MapGrantsTbl[],3, FALSE),"")</f>
        <v/>
      </c>
      <c r="AT486" s="52" t="str">
        <f>IF(AA486=AS486,"Y", IF(LEN(LEFT(AS486,4))&lt;&gt;4,"","N"))</f>
        <v/>
      </c>
      <c r="AU486" s="52" t="str">
        <f>IFERROR(VLOOKUP(A486,MapGrantsTbl[],5, FALSE),"")</f>
        <v/>
      </c>
      <c r="AV486" s="52" t="str">
        <f>IF(L486=AU486,"Y", IF(LEN(LEFT(AU486,4))&lt;&gt;4,"","N"))</f>
        <v/>
      </c>
    </row>
    <row r="487" spans="1:48" ht="115.2" x14ac:dyDescent="0.55000000000000004">
      <c r="A487" s="43" t="s">
        <v>4759</v>
      </c>
      <c r="B487" s="10" t="str">
        <f>IFERROR(VLOOKUP(A487,MapGrantsTbl[Short Name], 1, FALSE),IFERROR(VLOOKUP(A487,MapGrantsTbl[Other Map Grant Name],1,FALSE),""))</f>
        <v>LOST BY NEGLECT</v>
      </c>
      <c r="C487" s="10" t="s">
        <v>4921</v>
      </c>
      <c r="D487" s="10" t="str">
        <f>IF(ISBLANK(C487),"",IFERROR(RIGHT(C487,LEN(C487)-FIND(",",C487)) &amp; " " &amp; LEFT(C487,1) &amp; LOWER(MID(C487,2, FIND(",",C487)-2)),""))</f>
        <v xml:space="preserve"> Basil Burgess</v>
      </c>
      <c r="E487" s="85" t="s">
        <v>11508</v>
      </c>
      <c r="F487" s="86" t="str">
        <f>RIGHT(E487,4)</f>
        <v>1771</v>
      </c>
      <c r="G487" s="86" t="str">
        <f>IF(ISBLANK(E487),"",F487&amp;"-"&amp;RIGHT("00" &amp; SUBSTITUTE(LEFT(E487,2),"/",""),2))</f>
        <v>1771-03</v>
      </c>
      <c r="H487" s="10" t="s">
        <v>4758</v>
      </c>
      <c r="I487" s="10" t="str">
        <f>IFERROR(RIGHT(H487,LEN(H487)-FIND(",",H487)) &amp; " " &amp; LEFT(H487,1) &amp; LOWER(MID(H487,2, FIND(",",H487)-2)),"")</f>
        <v xml:space="preserve"> Mordecai Selby</v>
      </c>
      <c r="J487" s="10" t="str">
        <f>H487</f>
        <v>SELBY, Mordecai</v>
      </c>
      <c r="K487" s="10" t="s">
        <v>4760</v>
      </c>
      <c r="L487" s="15" t="str">
        <f>RIGHT(K487,4)</f>
        <v>1775</v>
      </c>
      <c r="M487" s="147" t="str">
        <f>IF(ISBLANK(K487),"",L487&amp;"-"&amp;
IF(LEFT(K487,3)="Feb","02",
IF(LEFT(K487,3)="Mar","03",
IF(LEFT(K487,3)="Apr","04",
IF(LEFT(K487,3)="May","05",
IF(LEFT(K487,3)="Jun","06",
IF(LEFT(K487,3)="Jul","07",
IF(LEFT(K487,3)="Aug","08",
IF(LEFT(K487,3)="Sep","09",
IF(LEFT(K487,3)="Oct","10",
IF(LEFT(K487,3)="Nov","11",
IF(LEFT(K487,3)="Dec","12","01"))))))))))))</f>
        <v>1775-09</v>
      </c>
      <c r="N487" s="34" t="s">
        <v>3961</v>
      </c>
      <c r="O487" s="10" t="s">
        <v>3959</v>
      </c>
      <c r="P487" s="10" t="s">
        <v>3970</v>
      </c>
      <c r="Q487" s="8">
        <v>260</v>
      </c>
      <c r="R487" s="8" t="s">
        <v>6341</v>
      </c>
      <c r="S487" s="26"/>
      <c r="T487" s="34" t="s">
        <v>5614</v>
      </c>
      <c r="U487" s="26"/>
      <c r="V487" s="35" t="s">
        <v>4925</v>
      </c>
      <c r="W487" s="35" t="s">
        <v>11509</v>
      </c>
      <c r="X487" s="34"/>
      <c r="Y487" s="25" t="str">
        <f>IFERROR(LEFT(J487, FIND(",",J487)-1),"")</f>
        <v>SELBY</v>
      </c>
      <c r="Z487" s="25" t="s">
        <v>4761</v>
      </c>
      <c r="AA487" s="24" t="str">
        <f>IF(ISBLANK(E487),"","Surveyed "&amp;E487)  &amp; IF(ISBLANK(C487),"", " by " &amp;TRIM(D487)) &amp; IF(ISBLANK(E487),"","; ") &amp; IF(ISBLANK(K487),"","Patented in " &amp; K487)  &amp; IF(ISBLANK(H487),"", " by " &amp; TRIM(I487)) &amp; IF(ISBLANK(Q487),"",IF(Q487=0,""," for " &amp; Q487 &amp; " acres")) &amp; IF(ISBLANK(S487),""," repatented as " &amp; S487) &amp; IF(ISBLANK(R487),"", "; " &amp; R487) &amp; IF(ISBLANK(X487),"", ".  " &amp; X487&amp;".")</f>
        <v>Surveyed 3/23/1771 by Basil Burgess; Patented in Sep 1775 by Mordecai Selby for 260 acres; Resurvey of Selbys Inheritance which starts "on the south end of a Stony (Stoney) Ridge on the East side of a branch called the Great Bridge Branch and to the Eastward of the head of a small draft which descends into the said branch near the place called Break Neck Hill", adjoining Crownest Bottom (drawn on the plat)</v>
      </c>
      <c r="AB487" s="52" t="str">
        <f>IF(IFERROR(FIND("-",A487),0)=0,SUBSTITUTE(A487,"'",""),SUBSTITUTE(LEFT(A487,FIND("-",A487)-2),"'",""))</f>
        <v>LOST BY NEGLECT</v>
      </c>
      <c r="AC487" s="55" t="str">
        <f>SUBSTITUTE(A487,"'","")</f>
        <v>LOST BY NEGLECT</v>
      </c>
      <c r="AD487" s="52" t="str">
        <f>IFERROR(VLOOKUP(A487,MapGrantsTbl[], 5, FALSE),"")</f>
        <v>1771</v>
      </c>
      <c r="AE487" s="52" t="str">
        <f>IF(L487=AD487,"Y", IF(LEFT(AD487,1)&lt;&gt;"1","","N"))</f>
        <v>N</v>
      </c>
      <c r="AF487" s="52" t="str">
        <f>IFERROR(VLOOKUP(A487,MapGrantsTbl[], 3, FALSE),"")</f>
        <v>Surveyed 3/23/1771 by Basil Burgess; Patented in Sep 1775 by Mordecai Selby for 260 acres; Resurvey of Selbys Inheritance which starts "on the south end of a Stony (Stoney) Ridge on the East side of a branch called the Great Bridge Branch and to the Eastward of the head of a small draft which descends into the said branch near the place called Break Neck Hill", adjoining Crownest Bottom (drawn on the plat)</v>
      </c>
      <c r="AG487" s="52" t="str">
        <f>IF(AA487=AF487,"Y", IF(LEN(LEFT(AF487,4))&lt;&gt;4,"","N"))</f>
        <v>Y</v>
      </c>
      <c r="AH487" s="52" t="s">
        <v>198</v>
      </c>
      <c r="AI487" s="52"/>
      <c r="AJ487" s="71"/>
      <c r="AK487" s="71"/>
      <c r="AL487" s="71"/>
      <c r="AM487" s="71">
        <f>IFERROR(VLOOKUP(A487,Platted[],2,FALSE),"")</f>
        <v>242</v>
      </c>
      <c r="AN487" s="52"/>
      <c r="AO487" s="52"/>
      <c r="AP487" s="52"/>
      <c r="AQ487" s="52" t="str">
        <f>IFERROR(VLOOKUP(A487,MapGrantsTbl[], 5, FALSE),"")</f>
        <v>1771</v>
      </c>
      <c r="AR487" s="52" t="str">
        <f>IF(L487=AQ487,"Y", IF(LEN(LEFT(AQ487,4))&lt;&gt;4,"","N"))</f>
        <v>N</v>
      </c>
      <c r="AS487" s="52" t="str">
        <f>IFERROR(VLOOKUP(A487,MapGrantsTbl[],3, FALSE),"")</f>
        <v>Surveyed 3/23/1771 by Basil Burgess; Patented in Sep 1775 by Mordecai Selby for 260 acres; Resurvey of Selbys Inheritance which starts "on the south end of a Stony (Stoney) Ridge on the East side of a branch called the Great Bridge Branch and to the Eastward of the head of a small draft which descends into the said branch near the place called Break Neck Hill", adjoining Crownest Bottom (drawn on the plat)</v>
      </c>
      <c r="AT487" s="52" t="str">
        <f>IF(AA487=AS487,"Y", IF(LEN(LEFT(AS487,4))&lt;&gt;4,"","N"))</f>
        <v>Y</v>
      </c>
      <c r="AU487" s="52" t="str">
        <f>IFERROR(VLOOKUP(A487,MapGrantsTbl[],5, FALSE),"")</f>
        <v>1771</v>
      </c>
      <c r="AV487" s="52" t="str">
        <f>IF(L487=AU487,"Y", IF(LEN(LEFT(AU487,4))&lt;&gt;4,"","N"))</f>
        <v>N</v>
      </c>
    </row>
    <row r="488" spans="1:48" ht="43.2" x14ac:dyDescent="0.55000000000000004">
      <c r="A488" s="43" t="s">
        <v>5389</v>
      </c>
      <c r="B488" s="10" t="str">
        <f>IFERROR(VLOOKUP(A488,MapGrantsTbl[Short Name], 1, FALSE),IFERROR(VLOOKUP(A488,MapGrantsTbl[Other Map Grant Name],1,FALSE),""))</f>
        <v/>
      </c>
      <c r="C488" s="8" t="s">
        <v>4921</v>
      </c>
      <c r="D488" s="8" t="str">
        <f>IF(ISBLANK(C488),"",IFERROR(RIGHT(C488,LEN(C488)-FIND(",",C488)) &amp; " " &amp; LEFT(C488,1) &amp; LOWER(MID(C488,2, FIND(",",C488)-2)),""))</f>
        <v xml:space="preserve"> Basil Burgess</v>
      </c>
      <c r="E488" s="85"/>
      <c r="F488" s="85" t="str">
        <f>RIGHT(E488,4)</f>
        <v/>
      </c>
      <c r="G488" s="85" t="str">
        <f>IF(ISBLANK(E488),"",F488&amp;"-"&amp;RIGHT("00" &amp; SUBSTITUTE(LEFT(E488,2),"/",""),2))</f>
        <v/>
      </c>
      <c r="H488" s="10" t="s">
        <v>5391</v>
      </c>
      <c r="I488" s="10" t="str">
        <f>IFERROR(RIGHT(H488,LEN(H488)-FIND(",",H488)) &amp; " " &amp; LEFT(H488,1) &amp; LOWER(MID(H488,2, FIND(",",H488)-2)),"")</f>
        <v xml:space="preserve"> John Rowles</v>
      </c>
      <c r="J488" s="15" t="str">
        <f>H488</f>
        <v>ROWLES, John</v>
      </c>
      <c r="K488" s="10" t="s">
        <v>5390</v>
      </c>
      <c r="L488" s="15" t="str">
        <f>RIGHT(K488,4)</f>
        <v>1777</v>
      </c>
      <c r="M488" s="147" t="str">
        <f>IF(ISBLANK(K488),"",L488&amp;"-"&amp;
IF(LEFT(K488,3)="Feb","02",
IF(LEFT(K488,3)="Mar","03",
IF(LEFT(K488,3)="Apr","04",
IF(LEFT(K488,3)="May","05",
IF(LEFT(K488,3)="Jun","06",
IF(LEFT(K488,3)="Jul","07",
IF(LEFT(K488,3)="Aug","08",
IF(LEFT(K488,3)="Sep","09",
IF(LEFT(K488,3)="Oct","10",
IF(LEFT(K488,3)="Nov","11",
IF(LEFT(K488,3)="Dec","12","01"))))))))))))</f>
        <v>1777-04</v>
      </c>
      <c r="N488" s="34" t="s">
        <v>3961</v>
      </c>
      <c r="O488" s="8" t="s">
        <v>3961</v>
      </c>
      <c r="P488" s="10" t="s">
        <v>136</v>
      </c>
      <c r="Q488" s="8">
        <v>16.25</v>
      </c>
      <c r="R488" s="8" t="s">
        <v>7849</v>
      </c>
      <c r="S488" s="26" t="s">
        <v>5385</v>
      </c>
      <c r="T488" s="26" t="str">
        <f>V488</f>
        <v>Love In A Village</v>
      </c>
      <c r="U488" s="34"/>
      <c r="V488" s="35" t="s">
        <v>5392</v>
      </c>
      <c r="W488" s="35"/>
      <c r="X488" s="34"/>
      <c r="Y488" s="25" t="str">
        <f>IFERROR(LEFT(J488, FIND(",",J488)-1),"")</f>
        <v>ROWLES</v>
      </c>
      <c r="Z488" s="25"/>
      <c r="AA488" s="24" t="str">
        <f>IF(ISBLANK(E488),"","Surveyed "&amp;E488)  &amp; IF(ISBLANK(C488),"", " by " &amp;TRIM(D488)) &amp; IF(ISBLANK(E488),"","; ") &amp; IF(ISBLANK(K488),"","Patented in " &amp; K488)  &amp; IF(ISBLANK(H488),"", " by " &amp; TRIM(I488)) &amp; IF(ISBLANK(Q488),"",IF(Q488=0,""," for " &amp; Q488 &amp; " acres")) &amp; IF(ISBLANK(S488),""," repatented as " &amp; S488) &amp; IF(ISBLANK(R488),"", "; " &amp; R488) &amp; IF(ISBLANK(X488),"", ".  " &amp; X488&amp;".")</f>
        <v xml:space="preserve"> by Basil BurgessPatented in Apr 1777 by John Rowles for 16.25 acres repatented as Addition To Goznells Chance In Two Portions; adjoining Smiths Range, near Piney Run</v>
      </c>
      <c r="AB488" s="52" t="str">
        <f>IF(IFERROR(FIND("-",A488),0)=0,SUBSTITUTE(A488,"'",""),SUBSTITUTE(LEFT(A488,FIND("-",A488)-2),"'",""))</f>
        <v>LOVE IN A VILLAGE</v>
      </c>
      <c r="AC488" s="55" t="str">
        <f>SUBSTITUTE(A488,"'","")</f>
        <v>LOVE IN A VILLAGE</v>
      </c>
      <c r="AD488" s="52" t="str">
        <f>IFERROR(VLOOKUP(A488,MapGrantsTbl[], 5, FALSE),"")</f>
        <v/>
      </c>
      <c r="AE488" s="52" t="str">
        <f>IF(L488=AD488,"Y", IF(LEFT(AD488,1)&lt;&gt;"1","","N"))</f>
        <v/>
      </c>
      <c r="AF488" s="52" t="str">
        <f>IFERROR(VLOOKUP(A488,MapGrantsTbl[], 3, FALSE),"")</f>
        <v/>
      </c>
      <c r="AG488" s="52" t="str">
        <f>IF(AA488=AF488,"Y", IF(LEN(LEFT(AF488,4))&lt;&gt;4,"","N"))</f>
        <v/>
      </c>
      <c r="AH488" s="52"/>
      <c r="AI488" s="52"/>
      <c r="AJ488" s="71"/>
      <c r="AK488" s="71"/>
      <c r="AL488" s="71"/>
      <c r="AM488" s="71" t="str">
        <f>IFERROR(VLOOKUP(A488,Platted[],2,FALSE),"")</f>
        <v/>
      </c>
      <c r="AN488" s="52"/>
      <c r="AO488" s="52"/>
      <c r="AP488" s="52"/>
      <c r="AQ488" s="52" t="str">
        <f>IFERROR(VLOOKUP(A488,MapGrantsTbl[], 5, FALSE),"")</f>
        <v/>
      </c>
      <c r="AR488" s="52" t="str">
        <f>IF(L488=AQ488,"Y", IF(LEN(LEFT(AQ488,4))&lt;&gt;4,"","N"))</f>
        <v/>
      </c>
      <c r="AS488" s="52" t="str">
        <f>IFERROR(VLOOKUP(A488,MapGrantsTbl[],3, FALSE),"")</f>
        <v/>
      </c>
      <c r="AT488" s="52" t="str">
        <f>IF(AA488=AS488,"Y", IF(LEN(LEFT(AS488,4))&lt;&gt;4,"","N"))</f>
        <v/>
      </c>
      <c r="AU488" s="52" t="str">
        <f>IFERROR(VLOOKUP(A488,MapGrantsTbl[],5, FALSE),"")</f>
        <v/>
      </c>
      <c r="AV488" s="52" t="str">
        <f>IF(L488=AU488,"Y", IF(LEN(LEFT(AU488,4))&lt;&gt;4,"","N"))</f>
        <v/>
      </c>
    </row>
    <row r="489" spans="1:48" ht="57.6" x14ac:dyDescent="0.55000000000000004">
      <c r="A489" s="43" t="s">
        <v>6473</v>
      </c>
      <c r="B489" s="42" t="str">
        <f>IFERROR(VLOOKUP(A489,MapGrantsTbl[Short Name], 1, FALSE),IFERROR(VLOOKUP(A489,MapGrantsTbl[Other Map Grant Name],1,FALSE),""))</f>
        <v>LUCK SUPPORTED</v>
      </c>
      <c r="C489" s="43" t="s">
        <v>4919</v>
      </c>
      <c r="D489" s="43" t="str">
        <f>IF(ISBLANK(C489),"",IFERROR(RIGHT(C489,LEN(C489)-FIND(",",C489)) &amp; " " &amp; LEFT(C489,1) &amp; LOWER(MID(C489,2, FIND(",",C489)-2)),""))</f>
        <v xml:space="preserve"> Richard Shipley</v>
      </c>
      <c r="E489" s="85" t="s">
        <v>10047</v>
      </c>
      <c r="F489" s="85" t="str">
        <f>RIGHT(E489,4)</f>
        <v>1753</v>
      </c>
      <c r="G489" s="85" t="str">
        <f>IF(ISBLANK(E489),"",F489&amp;"-"&amp;RIGHT("00" &amp; SUBSTITUTE(LEFT(E489,2),"/",""),2))</f>
        <v>1753-04</v>
      </c>
      <c r="H489" s="43" t="s">
        <v>6476</v>
      </c>
      <c r="I489" s="43" t="str">
        <f>IFERROR(RIGHT(H489,LEN(H489)-FIND(",",H489)) &amp; " " &amp; LEFT(H489,1) &amp; LOWER(MID(H489,2, FIND(",",H489)-2)),"")</f>
        <v xml:space="preserve"> Joshua Warfield</v>
      </c>
      <c r="J489" s="42" t="str">
        <f>H489</f>
        <v>WARFIELD, Joshua</v>
      </c>
      <c r="K489" s="43" t="s">
        <v>6475</v>
      </c>
      <c r="L489" s="42" t="str">
        <f>RIGHT(K489,4)</f>
        <v>1754</v>
      </c>
      <c r="M489" s="143" t="str">
        <f>IF(ISBLANK(K489),"",L489&amp;"-"&amp;
IF(LEFT(K489,3)="Feb","02",
IF(LEFT(K489,3)="Mar","03",
IF(LEFT(K489,3)="Apr","04",
IF(LEFT(K489,3)="May","05",
IF(LEFT(K489,3)="Jun","06",
IF(LEFT(K489,3)="Jul","07",
IF(LEFT(K489,3)="Aug","08",
IF(LEFT(K489,3)="Sep","09",
IF(LEFT(K489,3)="Oct","10",
IF(LEFT(K489,3)="Nov","11",
IF(LEFT(K489,3)="Dec","12","01"))))))))))))</f>
        <v>1754-10</v>
      </c>
      <c r="N489" s="44" t="s">
        <v>3961</v>
      </c>
      <c r="O489" s="43" t="s">
        <v>3959</v>
      </c>
      <c r="P489" s="43" t="s">
        <v>3970</v>
      </c>
      <c r="Q489" s="43">
        <v>639</v>
      </c>
      <c r="R489" s="43" t="s">
        <v>6474</v>
      </c>
      <c r="S489" s="44" t="s">
        <v>6478</v>
      </c>
      <c r="T489" s="45" t="s">
        <v>8867</v>
      </c>
      <c r="U489" s="44"/>
      <c r="V489" s="35" t="s">
        <v>6477</v>
      </c>
      <c r="W489" s="35" t="s">
        <v>10046</v>
      </c>
      <c r="X489" s="34"/>
      <c r="Y489" s="45" t="str">
        <f>IFERROR(LEFT(J489, FIND(",",J489)-1),"")</f>
        <v>WARFIELD</v>
      </c>
      <c r="Z489" s="45"/>
      <c r="AA489" s="45" t="str">
        <f>IF(ISBLANK(E489),"","Surveyed "&amp;E489)  &amp; IF(ISBLANK(C489),"", " by " &amp;TRIM(D489)) &amp; IF(ISBLANK(E489),"","; ") &amp; IF(ISBLANK(K489),"","Patented in " &amp; K489)  &amp; IF(ISBLANK(H489),"", " by " &amp; TRIM(I489)) &amp; IF(ISBLANK(Q489),"",IF(Q489=0,""," for " &amp; Q489 &amp; " acres")) &amp; IF(ISBLANK(S489),""," repatented as " &amp; S489) &amp; IF(ISBLANK(R489),"", "; " &amp; R489) &amp; IF(ISBLANK(X489),"", ".  " &amp; X489&amp;".")</f>
        <v>Surveyed 4/30/1753 by Richard Shipley; Patented in Oct 1754 by Joshua Warfield for 639 acres repatented as Four Brothers Portion; Resurvey of Martin's Luck and Hobbs' Support</v>
      </c>
      <c r="AB489" s="45" t="str">
        <f>IF(IFERROR(FIND("-",A489),0)=0,SUBSTITUTE(A489,"'",""),SUBSTITUTE(LEFT(A489,FIND("-",A489)-2),"'",""))</f>
        <v>LUCK SUPPORTED</v>
      </c>
      <c r="AC489" s="55" t="str">
        <f>SUBSTITUTE(A489,"'","")</f>
        <v>LUCK SUPPORTED</v>
      </c>
      <c r="AD489" s="52" t="str">
        <f>IFERROR(VLOOKUP(A489,MapGrantsTbl[], 5, FALSE),"")</f>
        <v>1753</v>
      </c>
      <c r="AE489" s="52" t="str">
        <f>IF(L489=AD489,"Y", IF(LEFT(AD489,1)&lt;&gt;"1","","N"))</f>
        <v>N</v>
      </c>
      <c r="AF489" s="52" t="str">
        <f>IFERROR(VLOOKUP(A489,MapGrantsTbl[], 3, FALSE),"")</f>
        <v>Surveyed 4/30/1753 by Richard Shipley; Patented in Oct 1754 by Joshua Warfield for 639 acres repatented as Four Brothers Portion; Resurvey of Martin's Luck and Hobbs' Support</v>
      </c>
      <c r="AG489" s="52" t="str">
        <f>IF(AA489=AF489,"Y", IF(LEN(LEFT(AF489,4))&lt;&gt;4,"","N"))</f>
        <v>Y</v>
      </c>
      <c r="AH489" s="52" t="s">
        <v>11993</v>
      </c>
      <c r="AI489" s="52" t="s">
        <v>7861</v>
      </c>
      <c r="AJ489" s="52" t="s">
        <v>10050</v>
      </c>
      <c r="AK489" s="52"/>
      <c r="AL489" s="71">
        <v>-3</v>
      </c>
      <c r="AM489" s="71">
        <f>IFERROR(VLOOKUP(A489,Platted[],2,FALSE),"")</f>
        <v>99</v>
      </c>
      <c r="AN489" s="52"/>
      <c r="AO489" s="52"/>
      <c r="AP489" s="52"/>
      <c r="AQ489" s="52" t="str">
        <f>IFERROR(VLOOKUP(A489,MapGrantsTbl[], 5, FALSE),"")</f>
        <v>1753</v>
      </c>
      <c r="AR489" s="52" t="str">
        <f>IF(L489=AQ489,"Y", IF(LEN(LEFT(AQ489,4))&lt;&gt;4,"","N"))</f>
        <v>N</v>
      </c>
      <c r="AS489" s="52" t="str">
        <f>IFERROR(VLOOKUP(A489,MapGrantsTbl[],3, FALSE),"")</f>
        <v>Surveyed 4/30/1753 by Richard Shipley; Patented in Oct 1754 by Joshua Warfield for 639 acres repatented as Four Brothers Portion; Resurvey of Martin's Luck and Hobbs' Support</v>
      </c>
      <c r="AT489" s="52" t="str">
        <f>IF(AA489=AS489,"Y", IF(LEN(LEFT(AS489,4))&lt;&gt;4,"","N"))</f>
        <v>Y</v>
      </c>
      <c r="AU489" s="52" t="str">
        <f>IFERROR(VLOOKUP(A489,MapGrantsTbl[],5, FALSE),"")</f>
        <v>1753</v>
      </c>
      <c r="AV489" s="52" t="str">
        <f>IF(L489=AU489,"Y", IF(LEN(LEFT(AU489,4))&lt;&gt;4,"","N"))</f>
        <v>N</v>
      </c>
    </row>
    <row r="490" spans="1:48" ht="43.2" x14ac:dyDescent="0.55000000000000004">
      <c r="A490" s="43" t="s">
        <v>8647</v>
      </c>
      <c r="B490" s="8" t="str">
        <f>IFERROR(VLOOKUP(A490,MapGrantsTbl[Short Name], 1, FALSE),IFERROR(VLOOKUP(A490,MapGrantsTbl[Other Map Grant Name],1,FALSE),""))</f>
        <v>LUCY AND RACHELS LOT</v>
      </c>
      <c r="C490" s="8" t="s">
        <v>4105</v>
      </c>
      <c r="D490" s="8" t="str">
        <f>IF(ISBLANK(C490),"",IFERROR(RIGHT(C490,LEN(C490)-FIND(",",C490)) &amp; " " &amp; LEFT(C490,1) &amp; LOWER(MID(C490,2, FIND(",",C490)-2)),""))</f>
        <v xml:space="preserve"> Henry Ridgely</v>
      </c>
      <c r="E490" s="85" t="s">
        <v>11574</v>
      </c>
      <c r="F490" s="85" t="str">
        <f>RIGHT(E490,4)</f>
        <v>1730</v>
      </c>
      <c r="G490" s="85" t="str">
        <f>IF(ISBLANK(E490),"",F490&amp;"-"&amp;RIGHT("00" &amp; SUBSTITUTE(LEFT(E490,2),"/",""),2))</f>
        <v>1730-04</v>
      </c>
      <c r="H490" s="8" t="s">
        <v>3563</v>
      </c>
      <c r="I490" s="8" t="str">
        <f>IFERROR(RIGHT(H490,LEN(H490)-FIND(",",H490)) &amp; " " &amp; LEFT(H490,1) &amp; LOWER(MID(H490,2, FIND(",",H490)-2)),"")</f>
        <v xml:space="preserve"> Benjamin  Stevens</v>
      </c>
      <c r="J490" s="8" t="str">
        <f>H490</f>
        <v xml:space="preserve">STEVENS, Benjamin </v>
      </c>
      <c r="K490" s="8" t="s">
        <v>3793</v>
      </c>
      <c r="L490" s="8" t="str">
        <f>RIGHT(K490,4)</f>
        <v>1735</v>
      </c>
      <c r="M490" s="146" t="str">
        <f>IF(ISBLANK(K490),"",L490&amp;"-"&amp;
IF(LEFT(K490,3)="Feb","02",
IF(LEFT(K490,3)="Mar","03",
IF(LEFT(K490,3)="Apr","04",
IF(LEFT(K490,3)="May","05",
IF(LEFT(K490,3)="Jun","06",
IF(LEFT(K490,3)="Jul","07",
IF(LEFT(K490,3)="Aug","08",
IF(LEFT(K490,3)="Sep","09",
IF(LEFT(K490,3)="Oct","10",
IF(LEFT(K490,3)="Nov","11",
IF(LEFT(K490,3)="Dec","12","01"))))))))))))</f>
        <v>1735-08</v>
      </c>
      <c r="N490" s="34" t="s">
        <v>3961</v>
      </c>
      <c r="O490" s="8" t="s">
        <v>3959</v>
      </c>
      <c r="P490" s="8" t="s">
        <v>136</v>
      </c>
      <c r="Q490" s="8">
        <v>215</v>
      </c>
      <c r="R490" s="8" t="s">
        <v>5417</v>
      </c>
      <c r="S490" s="34"/>
      <c r="T490" s="34" t="str">
        <f>V490</f>
        <v>Lucy And Rachels Lot</v>
      </c>
      <c r="U490" s="34"/>
      <c r="V490" s="16" t="s">
        <v>8070</v>
      </c>
      <c r="W490" s="35" t="s">
        <v>11573</v>
      </c>
      <c r="X490" s="34"/>
      <c r="Y490" s="18" t="str">
        <f>IFERROR(LEFT(J490, FIND(",",J490)-1),"")</f>
        <v>STEVENS</v>
      </c>
      <c r="Z490" s="24" t="s">
        <v>4473</v>
      </c>
      <c r="AA490" s="24" t="str">
        <f>IF(ISBLANK(E490),"","Surveyed "&amp;E490)  &amp; IF(ISBLANK(C490),"", " by " &amp;TRIM(D490)) &amp; IF(ISBLANK(E490),"","; ") &amp; IF(ISBLANK(K490),"","Patented in " &amp; K490)  &amp; IF(ISBLANK(H490),"", " by " &amp; TRIM(I490)) &amp; IF(ISBLANK(Q490),"",IF(Q490=0,""," for " &amp; Q490 &amp; " acres")) &amp; IF(ISBLANK(S490),""," repatented as " &amp; S490) &amp; IF(ISBLANK(R490),"", "; " &amp; R490) &amp; IF(ISBLANK(X490),"", ".  " &amp; X490&amp;".")</f>
        <v>Surveyed 4/27/1730 by Henry Ridgely; Patented in Aug 1735 by Benjamin Stevens for 215 acres; "on the south side of a branch called Bens Branch"</v>
      </c>
      <c r="AB490" s="52" t="str">
        <f>IF(IFERROR(FIND("-",A490),0)=0,SUBSTITUTE(A490,"'",""),SUBSTITUTE(LEFT(A490,FIND("-",A490)-2),"'",""))</f>
        <v>LUCY AND RACHELS LOT</v>
      </c>
      <c r="AC490" s="55" t="str">
        <f>SUBSTITUTE(A490,"'","")</f>
        <v>LUCY AND RACHELS LOT</v>
      </c>
      <c r="AD490" s="52" t="str">
        <f>IFERROR(VLOOKUP(A490,MapGrantsTbl[], 5, FALSE),"")</f>
        <v>1730</v>
      </c>
      <c r="AE490" s="52" t="str">
        <f>IF(L490=AD490,"Y", IF(LEFT(AD490,1)&lt;&gt;"1","","N"))</f>
        <v>N</v>
      </c>
      <c r="AF490" s="52" t="str">
        <f>IFERROR(VLOOKUP(A490,MapGrantsTbl[], 3, FALSE),"")</f>
        <v>Surveyed 4/27/1730 by Henry Ridgely; Patented in Aug 1735 by Benjamin Stevens for 215 acres; "on the south side of a branch called Bens Branch"</v>
      </c>
      <c r="AG490" s="52" t="str">
        <f>IF(AA490=AF490,"Y", IF(LEN(LEFT(AF490,4))&lt;&gt;4,"","N"))</f>
        <v>Y</v>
      </c>
      <c r="AH490" s="52" t="s">
        <v>198</v>
      </c>
      <c r="AI490" s="52" t="s">
        <v>7820</v>
      </c>
      <c r="AJ490" s="52" t="s">
        <v>11593</v>
      </c>
      <c r="AK490" s="52"/>
      <c r="AL490" s="71"/>
      <c r="AM490" s="71">
        <f>IFERROR(VLOOKUP(A490,Platted[],2,FALSE),"")</f>
        <v>299</v>
      </c>
      <c r="AN490" s="52"/>
      <c r="AO490" s="52"/>
      <c r="AP490" s="52"/>
      <c r="AQ490" s="52" t="str">
        <f>IFERROR(VLOOKUP(A490,MapGrantsTbl[], 5, FALSE),"")</f>
        <v>1730</v>
      </c>
      <c r="AR490" s="52" t="str">
        <f>IF(L490=AQ490,"Y", IF(LEN(LEFT(AQ490,4))&lt;&gt;4,"","N"))</f>
        <v>N</v>
      </c>
      <c r="AS490" s="52" t="str">
        <f>IFERROR(VLOOKUP(A490,MapGrantsTbl[],3, FALSE),"")</f>
        <v>Surveyed 4/27/1730 by Henry Ridgely; Patented in Aug 1735 by Benjamin Stevens for 215 acres; "on the south side of a branch called Bens Branch"</v>
      </c>
      <c r="AT490" s="52" t="str">
        <f>IF(AA490=AS490,"Y", IF(LEN(LEFT(AS490,4))&lt;&gt;4,"","N"))</f>
        <v>Y</v>
      </c>
      <c r="AU490" s="52" t="str">
        <f>IFERROR(VLOOKUP(A490,MapGrantsTbl[],5, FALSE),"")</f>
        <v>1730</v>
      </c>
      <c r="AV490" s="52" t="str">
        <f>IF(L490=AU490,"Y", IF(LEN(LEFT(AU490,4))&lt;&gt;4,"","N"))</f>
        <v>N</v>
      </c>
    </row>
    <row r="491" spans="1:48" ht="86.4" x14ac:dyDescent="0.55000000000000004">
      <c r="A491" s="43" t="s">
        <v>8648</v>
      </c>
      <c r="B491" s="42" t="str">
        <f>IFERROR(VLOOKUP(A491,MapGrantsTbl[Short Name], 1, FALSE),IFERROR(VLOOKUP(A491,MapGrantsTbl[Other Map Grant Name],1,FALSE),""))</f>
        <v>LYDES CONTRIVANCE</v>
      </c>
      <c r="C491" s="43" t="s">
        <v>10467</v>
      </c>
      <c r="D491" s="43" t="str">
        <f>IF(ISBLANK(C491),"",IFERROR(RIGHT(C491,LEN(C491)-FIND(",",C491)) &amp; " " &amp; LEFT(C491,1) &amp; LOWER(MID(C491,2, FIND(",",C491)-2)),""))</f>
        <v xml:space="preserve"> Baruch Fowler</v>
      </c>
      <c r="E491" s="85" t="s">
        <v>11248</v>
      </c>
      <c r="F491" s="80" t="str">
        <f>RIGHT(E491,4)</f>
        <v>1802</v>
      </c>
      <c r="G491" s="80" t="str">
        <f>IF(ISBLANK(E491),"",F491&amp;"-"&amp;RIGHT("00" &amp; SUBSTITUTE(LEFT(E491,2),"/",""),2))</f>
        <v>1802-10</v>
      </c>
      <c r="H491" s="43" t="s">
        <v>6699</v>
      </c>
      <c r="I491" s="43" t="str">
        <f>IFERROR(RIGHT(H491,LEN(H491)-FIND(",",H491)) &amp; " " &amp; LEFT(H491,1) &amp; LOWER(MID(H491,2, FIND(",",H491)-2)),"")</f>
        <v xml:space="preserve"> Lyde Griffith</v>
      </c>
      <c r="J491" s="42" t="str">
        <f>H491</f>
        <v>GRIFFITH, Lyde</v>
      </c>
      <c r="K491" s="43" t="s">
        <v>6698</v>
      </c>
      <c r="L491" s="42" t="str">
        <f>RIGHT(K491,4)</f>
        <v>1804</v>
      </c>
      <c r="M491" s="143" t="str">
        <f>IF(ISBLANK(K491),"",L491&amp;"-"&amp;
IF(LEFT(K491,3)="Feb","02",
IF(LEFT(K491,3)="Mar","03",
IF(LEFT(K491,3)="Apr","04",
IF(LEFT(K491,3)="May","05",
IF(LEFT(K491,3)="Jun","06",
IF(LEFT(K491,3)="Jul","07",
IF(LEFT(K491,3)="Aug","08",
IF(LEFT(K491,3)="Sep","09",
IF(LEFT(K491,3)="Oct","10",
IF(LEFT(K491,3)="Nov","11",
IF(LEFT(K491,3)="Dec","12","01"))))))))))))</f>
        <v>1804-09</v>
      </c>
      <c r="N491" s="44" t="s">
        <v>3961</v>
      </c>
      <c r="O491" s="43" t="s">
        <v>3959</v>
      </c>
      <c r="P491" s="43" t="s">
        <v>136</v>
      </c>
      <c r="Q491" s="43">
        <v>20</v>
      </c>
      <c r="R491" s="43" t="s">
        <v>6701</v>
      </c>
      <c r="S491" s="44"/>
      <c r="T491" s="45" t="str">
        <f>V491</f>
        <v>Lydes Contrivance</v>
      </c>
      <c r="U491" s="44"/>
      <c r="V491" s="35" t="s">
        <v>8420</v>
      </c>
      <c r="W491" s="35" t="s">
        <v>11274</v>
      </c>
      <c r="X491" s="34"/>
      <c r="Y491" s="45" t="str">
        <f>IFERROR(LEFT(J491, FIND(",",J491)-1),"")</f>
        <v>GRIFFITH</v>
      </c>
      <c r="Z491" s="45"/>
      <c r="AA491" s="45" t="str">
        <f>IF(ISBLANK(E491),"","Surveyed "&amp;E491)  &amp; IF(ISBLANK(C491),"", " by " &amp;TRIM(D491)) &amp; IF(ISBLANK(E491),"","; ") &amp; IF(ISBLANK(K491),"","Patented in " &amp; K491)  &amp; IF(ISBLANK(H491),"", " by " &amp; TRIM(I491)) &amp; IF(ISBLANK(Q491),"",IF(Q491=0,""," for " &amp; Q491 &amp; " acres")) &amp; IF(ISBLANK(S491),""," repatented as " &amp; S491) &amp; IF(ISBLANK(R491),"", "; " &amp; R491) &amp; IF(ISBLANK(X491),"", ".  " &amp; X491&amp;".")</f>
        <v>Surveyed 10/15/1802 by Baruch Fowler; Patented in Sep 1804 by Lyde Griffith for 20 acres; Adjoining and between Range Declined, Peace, Samuel's Contrivance, and Additional Chance "Beginning at a large rock stone called Indian Johns Cabbin stone it being a boundary of a tract of land called Silence"</v>
      </c>
      <c r="AB491" s="45" t="str">
        <f>IF(IFERROR(FIND("-",A491),0)=0,SUBSTITUTE(A491,"'",""),SUBSTITUTE(LEFT(A491,FIND("-",A491)-2),"'",""))</f>
        <v>LYDES CONTRIVANCE</v>
      </c>
      <c r="AC491" s="45" t="str">
        <f>SUBSTITUTE(A491,"'","")</f>
        <v>LYDES CONTRIVANCE</v>
      </c>
      <c r="AD491" s="52" t="str">
        <f>IFERROR(VLOOKUP(A491,MapGrantsTbl[], 5, FALSE),"")</f>
        <v>1802</v>
      </c>
      <c r="AE491" s="52" t="str">
        <f>IF(L491=AD491,"Y", IF(LEFT(AD491,1)&lt;&gt;"1","","N"))</f>
        <v>N</v>
      </c>
      <c r="AF491" s="52" t="str">
        <f>IFERROR(VLOOKUP(A491,MapGrantsTbl[], 3, FALSE),"")</f>
        <v>Surveyed 10/15/1802 by Baruch Fowler; Patented in Sep 1804 by Lyde Griffith for 20 acres; Adjoining and between Range Declined, Peace, Samuel's Contrivance, and Additional Chance "Beginning at a large rock stone called Indian Johns Cabbin stone it being a boundary of a tract of land called Silence"</v>
      </c>
      <c r="AG491" s="52" t="str">
        <f>IF(AA491=AF491,"Y", IF(LEN(LEFT(AF491,4))&lt;&gt;4,"","N"))</f>
        <v>Y</v>
      </c>
      <c r="AH491" s="52" t="s">
        <v>51</v>
      </c>
      <c r="AI491" s="52"/>
      <c r="AJ491" s="71"/>
      <c r="AK491" s="71"/>
      <c r="AL491" s="71"/>
      <c r="AM491" s="71">
        <f>IFERROR(VLOOKUP(A491,Platted[],2,FALSE),"")</f>
        <v>667</v>
      </c>
      <c r="AN491" s="52"/>
      <c r="AO491" s="52"/>
      <c r="AP491" s="52"/>
      <c r="AQ491" s="52" t="str">
        <f>IFERROR(VLOOKUP(A491,MapGrantsTbl[], 5, FALSE),"")</f>
        <v>1802</v>
      </c>
      <c r="AR491" s="52" t="str">
        <f>IF(L491=AQ491,"Y", IF(LEN(LEFT(AQ491,4))&lt;&gt;4,"","N"))</f>
        <v>N</v>
      </c>
      <c r="AS491" s="52" t="str">
        <f>IFERROR(VLOOKUP(A491,MapGrantsTbl[],3, FALSE),"")</f>
        <v>Surveyed 10/15/1802 by Baruch Fowler; Patented in Sep 1804 by Lyde Griffith for 20 acres; Adjoining and between Range Declined, Peace, Samuel's Contrivance, and Additional Chance "Beginning at a large rock stone called Indian Johns Cabbin stone it being a boundary of a tract of land called Silence"</v>
      </c>
      <c r="AT491" s="52" t="str">
        <f>IF(AA491=AS491,"Y", IF(LEN(LEFT(AS491,4))&lt;&gt;4,"","N"))</f>
        <v>Y</v>
      </c>
      <c r="AU491" s="52" t="str">
        <f>IFERROR(VLOOKUP(A491,MapGrantsTbl[],5, FALSE),"")</f>
        <v>1802</v>
      </c>
      <c r="AV491" s="52" t="str">
        <f>IF(L491=AU491,"Y", IF(LEN(LEFT(AU491,4))&lt;&gt;4,"","N"))</f>
        <v>N</v>
      </c>
    </row>
    <row r="492" spans="1:48" ht="86.4" x14ac:dyDescent="0.55000000000000004">
      <c r="A492" s="43" t="s">
        <v>8649</v>
      </c>
      <c r="B492" s="42" t="str">
        <f>IFERROR(VLOOKUP(A492,MapGrantsTbl[Short Name], 1, FALSE),IFERROR(VLOOKUP(A492,MapGrantsTbl[Other Map Grant Name],1,FALSE),""))</f>
        <v>MACCUBBINS DISCOVERY</v>
      </c>
      <c r="C492" s="43" t="s">
        <v>4917</v>
      </c>
      <c r="D492" s="43" t="str">
        <f>IF(ISBLANK(C492),"",IFERROR(RIGHT(C492,LEN(C492)-FIND(",",C492)) &amp; " " &amp; LEFT(C492,1) &amp; LOWER(MID(C492,2, FIND(",",C492)-2)),""))</f>
        <v xml:space="preserve"> Vachel Stevens</v>
      </c>
      <c r="E492" s="85" t="s">
        <v>10072</v>
      </c>
      <c r="F492" s="85" t="str">
        <f>RIGHT(E492,4)</f>
        <v>1786</v>
      </c>
      <c r="G492" s="85" t="str">
        <f>IF(ISBLANK(E492),"",F492&amp;"-"&amp;RIGHT("00" &amp; SUBSTITUTE(LEFT(E492,2),"/",""),2))</f>
        <v>1786-06</v>
      </c>
      <c r="H492" s="8" t="s">
        <v>12544</v>
      </c>
      <c r="I492" s="43" t="str">
        <f>IFERROR(RIGHT(H492,LEN(H492)-FIND(",",H492)) &amp; " " &amp; LEFT(H492,1) &amp; LOWER(MID(H492,2, FIND(",",H492)-2)),"")</f>
        <v xml:space="preserve"> Dr. Charles Carroll</v>
      </c>
      <c r="J492" s="42" t="str">
        <f>H492</f>
        <v>CARROLL, Dr. Charles</v>
      </c>
      <c r="K492" s="43" t="s">
        <v>7338</v>
      </c>
      <c r="L492" s="42" t="str">
        <f>RIGHT(K492,4)</f>
        <v>1789</v>
      </c>
      <c r="M492" s="143" t="str">
        <f>IF(ISBLANK(K492),"",L492&amp;"-"&amp;
IF(LEFT(K492,3)="Feb","02",
IF(LEFT(K492,3)="Mar","03",
IF(LEFT(K492,3)="Apr","04",
IF(LEFT(K492,3)="May","05",
IF(LEFT(K492,3)="Jun","06",
IF(LEFT(K492,3)="Jul","07",
IF(LEFT(K492,3)="Aug","08",
IF(LEFT(K492,3)="Sep","09",
IF(LEFT(K492,3)="Oct","10",
IF(LEFT(K492,3)="Nov","11",
IF(LEFT(K492,3)="Dec","12","01"))))))))))))</f>
        <v>1789-03</v>
      </c>
      <c r="N492" s="44" t="s">
        <v>3961</v>
      </c>
      <c r="O492" s="43" t="s">
        <v>3959</v>
      </c>
      <c r="P492" s="43" t="s">
        <v>136</v>
      </c>
      <c r="Q492" s="43">
        <v>14.5</v>
      </c>
      <c r="R492" s="43" t="s">
        <v>7340</v>
      </c>
      <c r="S492" s="44"/>
      <c r="T492" s="45" t="str">
        <f>V492</f>
        <v>MacCubbins Discovery</v>
      </c>
      <c r="U492" s="44"/>
      <c r="V492" s="35" t="s">
        <v>8979</v>
      </c>
      <c r="W492" s="35" t="s">
        <v>9663</v>
      </c>
      <c r="X492" s="34"/>
      <c r="Y492" s="45" t="str">
        <f>IFERROR(LEFT(J492, FIND(",",J492)-1),"")</f>
        <v>CARROLL</v>
      </c>
      <c r="Z492" s="45"/>
      <c r="AA492" s="45" t="str">
        <f>IF(ISBLANK(E492),"","Surveyed "&amp;E492)  &amp; IF(ISBLANK(C492),"", " by " &amp;TRIM(D492)) &amp; IF(ISBLANK(E492),"","; ") &amp; IF(ISBLANK(K492),"","Patented in " &amp; K492)  &amp; IF(ISBLANK(H492),"", " by " &amp; TRIM(I492)) &amp; IF(ISBLANK(Q492),"",IF(Q492=0,""," for " &amp; Q492 &amp; " acres")) &amp; IF(ISBLANK(S492),""," repatented as " &amp; S492) &amp; IF(ISBLANK(R492),"", "; " &amp; R492) &amp; IF(ISBLANK(X492),"", ".  " &amp; X492&amp;".")</f>
        <v>Surveyed 6/29/1786 by Vachel Stevens; Patented in Mar 1789 by Dr. Charles Carroll for 14.5 acres; adjoining Hanover, First Discovery, and Barran Hills "beginning at the intersection of the seventeenth course of a tract of land called Belt's Point with the south west four hundred and nine perch line of a tract called Hanover"</v>
      </c>
      <c r="AB492" s="45" t="str">
        <f>IF(IFERROR(FIND("-",A492),0)=0,SUBSTITUTE(A492,"'",""),SUBSTITUTE(LEFT(A492,FIND("-",A492)-2),"'",""))</f>
        <v>MACCUBBINS DISCOVERY</v>
      </c>
      <c r="AC492" s="45" t="str">
        <f>SUBSTITUTE(A492,"'","")</f>
        <v>MACCUBBINS DISCOVERY</v>
      </c>
      <c r="AD492" s="45" t="str">
        <f>IFERROR(VLOOKUP(A492,MapGrantsTbl[], 5, FALSE),"")</f>
        <v>1786</v>
      </c>
      <c r="AE492" s="45" t="str">
        <f>IF(L492=AD492,"Y", IF(LEFT(AD492,1)&lt;&gt;"1","","N"))</f>
        <v>N</v>
      </c>
      <c r="AF492" s="45" t="str">
        <f>IFERROR(VLOOKUP(A492,MapGrantsTbl[], 3, FALSE),"")</f>
        <v>Surveyed 6/29/1786 by Vachel Stevens; Patented in Mar 1789 by Dr. Charles Carroll for 14.5 acres; adjoining Hanover, First Discovery, and Barran Hills "beginning at the intersection of the seventeenth course of a tract of land called Belt's Point with the south west four hundred and nine perch line of a tract called Hanover"</v>
      </c>
      <c r="AG492" s="45" t="str">
        <f>IF(AA492=AF492,"Y", IF(LEN(LEFT(AF492,4))&lt;&gt;4,"","N"))</f>
        <v>Y</v>
      </c>
      <c r="AH492" s="33" t="s">
        <v>47</v>
      </c>
      <c r="AI492" s="45"/>
      <c r="AJ492" s="71"/>
      <c r="AK492" s="71"/>
      <c r="AL492" s="71">
        <v>-2</v>
      </c>
      <c r="AM492" s="71">
        <f>IFERROR(VLOOKUP(A492,Platted[],2,FALSE),"")</f>
        <v>692</v>
      </c>
      <c r="AN492" s="52"/>
      <c r="AO492" s="52"/>
      <c r="AP492" s="52"/>
      <c r="AQ492" s="52" t="str">
        <f>IFERROR(VLOOKUP(A492,MapGrantsTbl[], 5, FALSE),"")</f>
        <v>1786</v>
      </c>
      <c r="AR492" s="52" t="str">
        <f>IF(L492=AQ492,"Y", IF(LEN(LEFT(AQ492,4))&lt;&gt;4,"","N"))</f>
        <v>N</v>
      </c>
      <c r="AS492" s="52" t="str">
        <f>IFERROR(VLOOKUP(A492,MapGrantsTbl[],3, FALSE),"")</f>
        <v>Surveyed 6/29/1786 by Vachel Stevens; Patented in Mar 1789 by Dr. Charles Carroll for 14.5 acres; adjoining Hanover, First Discovery, and Barran Hills "beginning at the intersection of the seventeenth course of a tract of land called Belt's Point with the south west four hundred and nine perch line of a tract called Hanover"</v>
      </c>
      <c r="AT492" s="52" t="str">
        <f>IF(AA492=AS492,"Y", IF(LEN(LEFT(AS492,4))&lt;&gt;4,"","N"))</f>
        <v>Y</v>
      </c>
      <c r="AU492" s="52" t="str">
        <f>IFERROR(VLOOKUP(A492,MapGrantsTbl[],5, FALSE),"")</f>
        <v>1786</v>
      </c>
      <c r="AV492" s="52" t="str">
        <f>IF(L492=AU492,"Y", IF(LEN(LEFT(AU492,4))&lt;&gt;4,"","N"))</f>
        <v>N</v>
      </c>
    </row>
    <row r="493" spans="1:48" ht="72" x14ac:dyDescent="0.55000000000000004">
      <c r="A493" s="43" t="s">
        <v>8650</v>
      </c>
      <c r="B493" s="42" t="str">
        <f>IFERROR(VLOOKUP(A493,MapGrantsTbl[Short Name], 1, FALSE),IFERROR(VLOOKUP(A493,MapGrantsTbl[Other Map Grant Name],1,FALSE),""))</f>
        <v>MACCUBBINS SEARCH</v>
      </c>
      <c r="C493" s="43" t="s">
        <v>4917</v>
      </c>
      <c r="D493" s="43" t="str">
        <f>IF(ISBLANK(C493),"",IFERROR(RIGHT(C493,LEN(C493)-FIND(",",C493)) &amp; " " &amp; LEFT(C493,1) &amp; LOWER(MID(C493,2, FIND(",",C493)-2)),""))</f>
        <v xml:space="preserve"> Vachel Stevens</v>
      </c>
      <c r="E493" s="85" t="s">
        <v>11960</v>
      </c>
      <c r="F493" s="80" t="str">
        <f>RIGHT(E493,4)</f>
        <v>1788</v>
      </c>
      <c r="G493" s="80" t="str">
        <f>IF(ISBLANK(E493),"",F493&amp;"-"&amp;RIGHT("00" &amp; SUBSTITUTE(LEFT(E493,2),"/",""),2))</f>
        <v>1788-03</v>
      </c>
      <c r="H493" s="43" t="s">
        <v>5470</v>
      </c>
      <c r="I493" s="43" t="str">
        <f>IFERROR(RIGHT(H493,LEN(H493)-FIND(",",H493)) &amp; " " &amp; LEFT(H493,1) &amp; LOWER(MID(H493,2, FIND(",",H493)-2)),"")</f>
        <v xml:space="preserve"> William Hammond</v>
      </c>
      <c r="J493" s="42" t="str">
        <f>H493</f>
        <v>HAMMOND, William</v>
      </c>
      <c r="K493" s="43" t="s">
        <v>7324</v>
      </c>
      <c r="L493" s="42" t="str">
        <f>RIGHT(K493,4)</f>
        <v>1789</v>
      </c>
      <c r="M493" s="143" t="str">
        <f>IF(ISBLANK(K493),"",L493&amp;"-"&amp;
IF(LEFT(K493,3)="Feb","02",
IF(LEFT(K493,3)="Mar","03",
IF(LEFT(K493,3)="Apr","04",
IF(LEFT(K493,3)="May","05",
IF(LEFT(K493,3)="Jun","06",
IF(LEFT(K493,3)="Jul","07",
IF(LEFT(K493,3)="Aug","08",
IF(LEFT(K493,3)="Sep","09",
IF(LEFT(K493,3)="Oct","10",
IF(LEFT(K493,3)="Nov","11",
IF(LEFT(K493,3)="Dec","12","01"))))))))))))</f>
        <v>1789-02</v>
      </c>
      <c r="N493" s="44" t="s">
        <v>3961</v>
      </c>
      <c r="O493" s="43" t="s">
        <v>3959</v>
      </c>
      <c r="P493" s="43" t="s">
        <v>136</v>
      </c>
      <c r="Q493" s="43">
        <v>66</v>
      </c>
      <c r="R493" s="43" t="s">
        <v>7326</v>
      </c>
      <c r="S493" s="44"/>
      <c r="T493" s="45" t="str">
        <f>V493</f>
        <v>Maccubbins Search</v>
      </c>
      <c r="U493" s="44"/>
      <c r="V493" s="35" t="s">
        <v>7327</v>
      </c>
      <c r="W493" s="35" t="s">
        <v>11961</v>
      </c>
      <c r="X493" s="34"/>
      <c r="Y493" s="45" t="str">
        <f>IFERROR(LEFT(J493, FIND(",",J493)-1),"")</f>
        <v>HAMMOND</v>
      </c>
      <c r="Z493" s="45"/>
      <c r="AA493" s="45" t="str">
        <f>IF(ISBLANK(E493),"","Surveyed "&amp;E493)  &amp; IF(ISBLANK(C493),"", " by " &amp;TRIM(D493)) &amp; IF(ISBLANK(E493),"","; ") &amp; IF(ISBLANK(K493),"","Patented in " &amp; K493)  &amp; IF(ISBLANK(H493),"", " by " &amp; TRIM(I493)) &amp; IF(ISBLANK(Q493),"",IF(Q493=0,""," for " &amp; Q493 &amp; " acres")) &amp; IF(ISBLANK(S493),""," repatented as " &amp; S493) &amp; IF(ISBLANK(R493),"", "; " &amp; R493) &amp; IF(ISBLANK(X493),"", ".  " &amp; X493&amp;".")</f>
        <v>Surveyed 3/5/1788 by Vachel Stevens; Patented in Feb 1789 by William Hammond for 66 acres; "Beginning at the end of the south east by south five degrees east one hundred eighty six perches line of a tract of land called Hanover"</v>
      </c>
      <c r="AB493" s="45" t="str">
        <f>IF(IFERROR(FIND("-",A493),0)=0,SUBSTITUTE(A493,"'",""),SUBSTITUTE(LEFT(A493,FIND("-",A493)-2),"'",""))</f>
        <v>MACCUBBINS SEARCH</v>
      </c>
      <c r="AC493" s="45" t="str">
        <f>SUBSTITUTE(A493,"'","")</f>
        <v>MACCUBBINS SEARCH</v>
      </c>
      <c r="AD493" s="45" t="str">
        <f>IFERROR(VLOOKUP(A493,MapGrantsTbl[], 5, FALSE),"")</f>
        <v>1788</v>
      </c>
      <c r="AE493" s="45" t="str">
        <f>IF(L493=AD493,"Y", IF(LEFT(AD493,1)&lt;&gt;"1","","N"))</f>
        <v>N</v>
      </c>
      <c r="AF493" s="45" t="str">
        <f>IFERROR(VLOOKUP(A493,MapGrantsTbl[], 3, FALSE),"")</f>
        <v>Surveyed 3/5/1788 by Vachel Stevens; Patented in Feb 1789 by William Hammond for 66 acres; "Beginning at the end of the south east by south five degrees east one hundred eighty six perches line of a tract of land called Hanover"</v>
      </c>
      <c r="AG493" s="45" t="str">
        <f>IF(AA493=AF493,"Y", IF(LEN(LEFT(AF493,4))&lt;&gt;4,"","N"))</f>
        <v>Y</v>
      </c>
      <c r="AH493" s="33" t="s">
        <v>47</v>
      </c>
      <c r="AI493" s="45"/>
      <c r="AJ493" s="71"/>
      <c r="AK493" s="71"/>
      <c r="AL493" s="71"/>
      <c r="AM493" s="71">
        <f>IFERROR(VLOOKUP(A493,Platted[],2,FALSE),"")</f>
        <v>508</v>
      </c>
      <c r="AN493" s="52"/>
      <c r="AO493" s="52"/>
      <c r="AP493" s="52"/>
      <c r="AQ493" s="52" t="str">
        <f>IFERROR(VLOOKUP(A493,MapGrantsTbl[], 5, FALSE),"")</f>
        <v>1788</v>
      </c>
      <c r="AR493" s="52" t="str">
        <f>IF(L493=AQ493,"Y", IF(LEN(LEFT(AQ493,4))&lt;&gt;4,"","N"))</f>
        <v>N</v>
      </c>
      <c r="AS493" s="52" t="str">
        <f>IFERROR(VLOOKUP(A493,MapGrantsTbl[],3, FALSE),"")</f>
        <v>Surveyed 3/5/1788 by Vachel Stevens; Patented in Feb 1789 by William Hammond for 66 acres; "Beginning at the end of the south east by south five degrees east one hundred eighty six perches line of a tract of land called Hanover"</v>
      </c>
      <c r="AT493" s="52" t="str">
        <f>IF(AA493=AS493,"Y", IF(LEN(LEFT(AS493,4))&lt;&gt;4,"","N"))</f>
        <v>Y</v>
      </c>
      <c r="AU493" s="52" t="str">
        <f>IFERROR(VLOOKUP(A493,MapGrantsTbl[],5, FALSE),"")</f>
        <v>1788</v>
      </c>
      <c r="AV493" s="52" t="str">
        <f>IF(L493=AU493,"Y", IF(LEN(LEFT(AU493,4))&lt;&gt;4,"","N"))</f>
        <v>N</v>
      </c>
    </row>
    <row r="494" spans="1:48" ht="57.6" x14ac:dyDescent="0.55000000000000004">
      <c r="A494" s="92" t="s">
        <v>9786</v>
      </c>
      <c r="B494" s="91" t="str">
        <f>IFERROR(VLOOKUP(A494,MapGrantsTbl[Short Name], 1, FALSE),IFERROR(VLOOKUP(A494,MapGrantsTbl[Other Map Grant Name],1,FALSE),""))</f>
        <v>MACKENZIES ANGLE</v>
      </c>
      <c r="C494" s="92" t="s">
        <v>4921</v>
      </c>
      <c r="D494" s="92" t="str">
        <f>IF(ISBLANK(C494),"",IFERROR(RIGHT(C494,LEN(C494)-FIND(",",C494)) &amp; " " &amp; LEFT(C494,1) &amp; LOWER(MID(C494,2, FIND(",",C494)-2)),""))</f>
        <v xml:space="preserve"> Basil Burgess</v>
      </c>
      <c r="E494" s="93" t="s">
        <v>9790</v>
      </c>
      <c r="F494" s="93" t="str">
        <f>RIGHT(E494,4)</f>
        <v>1774</v>
      </c>
      <c r="G494" s="93" t="str">
        <f>IF(ISBLANK(E494),"",F494&amp;"-"&amp;RIGHT("00" &amp; SUBSTITUTE(LEFT(E494,2),"/",""),2))</f>
        <v>1774-01</v>
      </c>
      <c r="H494" s="92" t="s">
        <v>9789</v>
      </c>
      <c r="I494" s="92" t="str">
        <f>IFERROR(RIGHT(H494,LEN(H494)-FIND(",",H494)) &amp; " " &amp; LEFT(H494,1) &amp; LOWER(MID(H494,2, FIND(",",H494)-2)),"")</f>
        <v xml:space="preserve"> Aaron Mackenzie</v>
      </c>
      <c r="J494" s="91" t="str">
        <f>H494</f>
        <v>MACKENZIE, Aaron</v>
      </c>
      <c r="K494" s="92" t="s">
        <v>9787</v>
      </c>
      <c r="L494" s="91" t="str">
        <f>RIGHT(K494,4)</f>
        <v>1807</v>
      </c>
      <c r="M494" s="144" t="str">
        <f>IF(ISBLANK(K494),"",L494&amp;"-"&amp;
IF(LEFT(K494,3)="Feb","02",
IF(LEFT(K494,3)="Mar","03",
IF(LEFT(K494,3)="Apr","04",
IF(LEFT(K494,3)="May","05",
IF(LEFT(K494,3)="Jun","06",
IF(LEFT(K494,3)="Jul","07",
IF(LEFT(K494,3)="Aug","08",
IF(LEFT(K494,3)="Sep","09",
IF(LEFT(K494,3)="Oct","10",
IF(LEFT(K494,3)="Nov","11",
IF(LEFT(K494,3)="Dec","12","01"))))))))))))</f>
        <v>1807-09</v>
      </c>
      <c r="N494" s="95" t="s">
        <v>3961</v>
      </c>
      <c r="O494" s="92" t="s">
        <v>3959</v>
      </c>
      <c r="P494" s="92" t="s">
        <v>136</v>
      </c>
      <c r="Q494" s="92">
        <v>4.5</v>
      </c>
      <c r="R494" s="92" t="s">
        <v>9791</v>
      </c>
      <c r="S494" s="34" t="s">
        <v>1561</v>
      </c>
      <c r="T494" s="95" t="str">
        <f>V494</f>
        <v>Mackenzies Angle</v>
      </c>
      <c r="U494" s="94"/>
      <c r="V494" s="35" t="s">
        <v>9788</v>
      </c>
      <c r="W494" s="35" t="s">
        <v>9792</v>
      </c>
      <c r="X494" s="35"/>
      <c r="Y494" s="95" t="str">
        <f>IFERROR(LEFT(J494, FIND(",",J494)-1),"")</f>
        <v>MACKENZIE</v>
      </c>
      <c r="Z494" s="95"/>
      <c r="AA494" s="95" t="str">
        <f>IF(ISBLANK(E494),"","Surveyed "&amp;E494)  &amp; IF(ISBLANK(C494),"", " by " &amp;TRIM(D494)) &amp; IF(ISBLANK(E494),"","; ") &amp; IF(ISBLANK(K494),"","Patented in " &amp; K494)  &amp; IF(ISBLANK(H494),"", " by " &amp; TRIM(I494)) &amp; IF(ISBLANK(Q494),"",IF(Q494=0,""," for " &amp; Q494 &amp; " acres")) &amp; IF(ISBLANK(S494),""," repatented as " &amp; S494) &amp; IF(ISBLANK(R494),"", "; " &amp; R494) &amp; IF(ISBLANK(X494),"", ".  " &amp; X494&amp;".")</f>
        <v>Surveyed 1/6/1774 by Basil Burgess; Patented in Sep 1807 by Aaron Mackenzie for 4.5 acres repatented as Mount Hebron; "Beginning at the end of forty perches on the first line of a tract of land called Carters Whim"</v>
      </c>
      <c r="AB494" s="95" t="str">
        <f>IF(IFERROR(FIND("-",A494),0)=0,SUBSTITUTE(A494,"'",""),SUBSTITUTE(LEFT(A494,FIND("-",A494)-2),"'",""))</f>
        <v>MACKENZIES ANGLE</v>
      </c>
      <c r="AC494" s="95" t="str">
        <f>SUBSTITUTE(A494,"'","")</f>
        <v>MACKENZIES ANGLE</v>
      </c>
      <c r="AD494" s="95" t="str">
        <f>IFERROR(VLOOKUP(A494,MapGrantsTbl[], 5, FALSE),"")</f>
        <v>1774</v>
      </c>
      <c r="AE494" s="95" t="str">
        <f>IF(L494=AD494,"Y", IF(LEFT(AD494,1)&lt;&gt;"1","","N"))</f>
        <v>N</v>
      </c>
      <c r="AF494" s="95" t="str">
        <f>IFERROR(VLOOKUP(A494,MapGrantsTbl[], 3, FALSE),"")</f>
        <v>Surveyed 1/6/1774 by Basil Burgess; Patented in Sep 1807 by Aaron Mackenzie for 4.5 acres repatented as Mount Hebron; "Beginning at the end of forty perches on the first line of a tract of land called Carters Whim"</v>
      </c>
      <c r="AG494" s="95" t="str">
        <f>IF(AA494=AF494,"Y", IF(LEN(LEFT(AF494,4))&lt;&gt;4,"","N"))</f>
        <v>Y</v>
      </c>
      <c r="AH494" s="52" t="s">
        <v>11989</v>
      </c>
      <c r="AI494" s="95" t="s">
        <v>9154</v>
      </c>
      <c r="AJ494" s="95" t="s">
        <v>9793</v>
      </c>
      <c r="AK494" s="95"/>
      <c r="AL494" s="95">
        <v>-6</v>
      </c>
      <c r="AM494" s="95">
        <f>IFERROR(VLOOKUP(A494,Platted[],2,FALSE),"")</f>
        <v>747</v>
      </c>
      <c r="AN494" s="52"/>
      <c r="AO494" s="52"/>
      <c r="AP494" s="52"/>
      <c r="AQ494" s="52" t="str">
        <f>IFERROR(VLOOKUP(A494,MapGrantsTbl[], 5, FALSE),"")</f>
        <v>1774</v>
      </c>
      <c r="AR494" s="52" t="str">
        <f>IF(L494=AQ494,"Y", IF(LEN(LEFT(AQ494,4))&lt;&gt;4,"","N"))</f>
        <v>N</v>
      </c>
      <c r="AS494" s="52" t="str">
        <f>IFERROR(VLOOKUP(A494,MapGrantsTbl[],3, FALSE),"")</f>
        <v>Surveyed 1/6/1774 by Basil Burgess; Patented in Sep 1807 by Aaron Mackenzie for 4.5 acres repatented as Mount Hebron; "Beginning at the end of forty perches on the first line of a tract of land called Carters Whim"</v>
      </c>
      <c r="AT494" s="52" t="str">
        <f>IF(AA494=AS494,"Y", IF(LEN(LEFT(AS494,4))&lt;&gt;4,"","N"))</f>
        <v>Y</v>
      </c>
      <c r="AU494" s="52" t="str">
        <f>IFERROR(VLOOKUP(A494,MapGrantsTbl[],5, FALSE),"")</f>
        <v>1774</v>
      </c>
      <c r="AV494" s="52" t="str">
        <f>IF(L494=AU494,"Y", IF(LEN(LEFT(AU494,4))&lt;&gt;4,"","N"))</f>
        <v>N</v>
      </c>
    </row>
    <row r="495" spans="1:48" ht="86.4" x14ac:dyDescent="0.55000000000000004">
      <c r="A495" s="43" t="s">
        <v>8651</v>
      </c>
      <c r="B495" s="8" t="str">
        <f>IFERROR(VLOOKUP(A495,MapGrantsTbl[Short Name], 1, FALSE),IFERROR(VLOOKUP(A495,MapGrantsTbl[Other Map Grant Name],1,FALSE),""))</f>
        <v>MACKINZIES DISCOVERY</v>
      </c>
      <c r="C495" s="8" t="s">
        <v>5812</v>
      </c>
      <c r="D495" s="8" t="str">
        <f>IF(ISBLANK(C495),"",IFERROR(RIGHT(C495,LEN(C495)-FIND(",",C495)) &amp; " " &amp; LEFT(C495,1) &amp; LOWER(MID(C495,2, FIND(",",C495)-2)),""))</f>
        <v xml:space="preserve"> Richard Gist</v>
      </c>
      <c r="E495" s="85" t="s">
        <v>9823</v>
      </c>
      <c r="F495" s="85" t="str">
        <f>RIGHT(E495,4)</f>
        <v>1727</v>
      </c>
      <c r="G495" s="85" t="str">
        <f>IF(ISBLANK(E495),"",F495&amp;"-"&amp;RIGHT("00" &amp; SUBSTITUTE(LEFT(E495,2),"/",""),2))</f>
        <v>1727-05</v>
      </c>
      <c r="H495" s="8" t="s">
        <v>10009</v>
      </c>
      <c r="I495" s="8" t="str">
        <f>IFERROR(RIGHT(H495,LEN(H495)-FIND(",",H495)) &amp; " " &amp; LEFT(H495,1) &amp; LOWER(MID(H495,2, FIND(",",H495)-2)),"")</f>
        <v xml:space="preserve"> John  Mackinzie</v>
      </c>
      <c r="J495" s="8" t="str">
        <f>H495</f>
        <v xml:space="preserve">MACKINZIE, John </v>
      </c>
      <c r="K495" s="8" t="s">
        <v>3781</v>
      </c>
      <c r="L495" s="8" t="str">
        <f>RIGHT(K495,4)</f>
        <v>1734</v>
      </c>
      <c r="M495" s="146" t="str">
        <f>IF(ISBLANK(K495),"",L495&amp;"-"&amp;
IF(LEFT(K495,3)="Feb","02",
IF(LEFT(K495,3)="Mar","03",
IF(LEFT(K495,3)="Apr","04",
IF(LEFT(K495,3)="May","05",
IF(LEFT(K495,3)="Jun","06",
IF(LEFT(K495,3)="Jul","07",
IF(LEFT(K495,3)="Aug","08",
IF(LEFT(K495,3)="Sep","09",
IF(LEFT(K495,3)="Oct","10",
IF(LEFT(K495,3)="Nov","11",
IF(LEFT(K495,3)="Dec","12","01"))))))))))))</f>
        <v>1734-06</v>
      </c>
      <c r="N495" s="34" t="s">
        <v>5668</v>
      </c>
      <c r="O495" s="8" t="s">
        <v>3959</v>
      </c>
      <c r="P495" s="8" t="s">
        <v>136</v>
      </c>
      <c r="Q495" s="8">
        <v>138</v>
      </c>
      <c r="R495" s="8" t="s">
        <v>5873</v>
      </c>
      <c r="S495" s="34" t="s">
        <v>5418</v>
      </c>
      <c r="T495" s="34" t="str">
        <f>V495</f>
        <v>MacKinseys Discovery</v>
      </c>
      <c r="U495" s="34"/>
      <c r="V495" s="35" t="s">
        <v>8868</v>
      </c>
      <c r="W495" s="35" t="s">
        <v>12359</v>
      </c>
      <c r="X495" s="34"/>
      <c r="Y495" s="18" t="str">
        <f>IFERROR(LEFT(J495, FIND(",",J495)-1),"")</f>
        <v>MACKINZIE</v>
      </c>
      <c r="Z495" s="24" t="s">
        <v>4536</v>
      </c>
      <c r="AA495" s="24" t="str">
        <f>IF(ISBLANK(E495),"","Surveyed "&amp;E495)  &amp; IF(ISBLANK(C495),"", " by " &amp;TRIM(D495)) &amp; IF(ISBLANK(E495),"","; ") &amp; IF(ISBLANK(K495),"","Patented in " &amp; K495)  &amp; IF(ISBLANK(H495),"", " by " &amp; TRIM(I495)) &amp; IF(ISBLANK(Q495),"",IF(Q495=0,""," for " &amp; Q495 &amp; " acres")) &amp; IF(ISBLANK(S495),""," repatented as " &amp; S495) &amp; IF(ISBLANK(R495),"", "; " &amp; R495) &amp; IF(ISBLANK(X495),"", ".  " &amp; X495&amp;".")</f>
        <v>Surveyed 5/15/1727 by Richard Gist; Patented in Jun 1734 by John Mackinzie for 138 acres repatented as MacKinzie's Discovery Enlarged; "in Baltimore County on the west side of the main falls of Patapsco River" starting at the "beginning bounded trees of a tract of land called Margrett's Fancy"</v>
      </c>
      <c r="AB495" s="52" t="str">
        <f>IF(IFERROR(FIND("-",A495),0)=0,SUBSTITUTE(A495,"'",""),SUBSTITUTE(LEFT(A495,FIND("-",A495)-2),"'",""))</f>
        <v>MACKINZIES DISCOVERY</v>
      </c>
      <c r="AC495" s="55" t="str">
        <f>SUBSTITUTE(A495,"'","")</f>
        <v>MACKINZIES DISCOVERY</v>
      </c>
      <c r="AD495" s="52" t="str">
        <f>IFERROR(VLOOKUP(A495,MapGrantsTbl[], 5, FALSE),"")</f>
        <v>1727</v>
      </c>
      <c r="AE495" s="52" t="str">
        <f>IF(L495=AD495,"Y", IF(LEFT(AD495,1)&lt;&gt;"1","","N"))</f>
        <v>N</v>
      </c>
      <c r="AF495" s="52" t="str">
        <f>IFERROR(VLOOKUP(A495,MapGrantsTbl[], 3, FALSE),"")</f>
        <v>Surveyed 5/15/1727 by Richard Gist; Patented in Jun 1734 by John Mackinzie for 138 acres repatented as MacKinzie's Discovery Enlarged; "in Baltimore County on the west side of the main falls of Patapsco River" starting at the "beginning bounded trees of a tract of land called Margrett's Fancy"</v>
      </c>
      <c r="AG495" s="52" t="str">
        <f>IF(AA495=AF495,"Y", IF(LEN(LEFT(AF495,4))&lt;&gt;4,"","N"))</f>
        <v>Y</v>
      </c>
      <c r="AH495" s="52" t="s">
        <v>11989</v>
      </c>
      <c r="AI495" s="52" t="s">
        <v>7845</v>
      </c>
      <c r="AJ495" s="52" t="s">
        <v>7865</v>
      </c>
      <c r="AK495" s="52"/>
      <c r="AL495" s="71">
        <v>0</v>
      </c>
      <c r="AM495" s="71">
        <f>IFERROR(VLOOKUP(A495,Platted[],2,FALSE),"")</f>
        <v>374</v>
      </c>
      <c r="AN495" s="52"/>
      <c r="AO495" s="52"/>
      <c r="AP495" s="52"/>
      <c r="AQ495" s="52" t="str">
        <f>IFERROR(VLOOKUP(A495,MapGrantsTbl[], 5, FALSE),"")</f>
        <v>1727</v>
      </c>
      <c r="AR495" s="52" t="str">
        <f>IF(L495=AQ495,"Y", IF(LEN(LEFT(AQ495,4))&lt;&gt;4,"","N"))</f>
        <v>N</v>
      </c>
      <c r="AS495" s="52" t="str">
        <f>IFERROR(VLOOKUP(A495,MapGrantsTbl[],3, FALSE),"")</f>
        <v>Surveyed 5/15/1727 by Richard Gist; Patented in Jun 1734 by John Mackinzie for 138 acres repatented as MacKinzie's Discovery Enlarged; "in Baltimore County on the west side of the main falls of Patapsco River" starting at the "beginning bounded trees of a tract of land called Margrett's Fancy"</v>
      </c>
      <c r="AT495" s="52" t="str">
        <f>IF(AA495=AS495,"Y", IF(LEN(LEFT(AS495,4))&lt;&gt;4,"","N"))</f>
        <v>Y</v>
      </c>
      <c r="AU495" s="52" t="str">
        <f>IFERROR(VLOOKUP(A495,MapGrantsTbl[],5, FALSE),"")</f>
        <v>1727</v>
      </c>
      <c r="AV495" s="52" t="str">
        <f>IF(L495=AU495,"Y", IF(LEN(LEFT(AU495,4))&lt;&gt;4,"","N"))</f>
        <v>N</v>
      </c>
    </row>
    <row r="496" spans="1:48" ht="86.4" x14ac:dyDescent="0.55000000000000004">
      <c r="A496" s="43" t="s">
        <v>8652</v>
      </c>
      <c r="B496" s="10" t="str">
        <f>IFERROR(VLOOKUP(A496,MapGrantsTbl[Short Name], 1, FALSE),IFERROR(VLOOKUP(A496,MapGrantsTbl[Other Map Grant Name],1,FALSE),""))</f>
        <v/>
      </c>
      <c r="C496" s="10" t="s">
        <v>4916</v>
      </c>
      <c r="D496" s="10" t="str">
        <f>IF(ISBLANK(C496),"",IFERROR(RIGHT(C496,LEN(C496)-FIND(",",C496)) &amp; " " &amp; LEFT(C496,1) &amp; LOWER(MID(C496,2, FIND(",",C496)-2)),""))</f>
        <v xml:space="preserve"> William Cromwell</v>
      </c>
      <c r="E496" s="85" t="s">
        <v>9822</v>
      </c>
      <c r="F496" s="85" t="str">
        <f>RIGHT(E496,4)</f>
        <v>1744</v>
      </c>
      <c r="G496" s="85" t="str">
        <f>IF(ISBLANK(E496),"",F496&amp;"-"&amp;RIGHT("00" &amp; SUBSTITUTE(LEFT(E496,2),"/",""),2))</f>
        <v>1744-10</v>
      </c>
      <c r="H496" s="8" t="s">
        <v>10009</v>
      </c>
      <c r="I496" s="8" t="str">
        <f>IFERROR(RIGHT(H496,LEN(H496)-FIND(",",H496)) &amp; " " &amp; LEFT(H496,1) &amp; LOWER(MID(H496,2, FIND(",",H496)-2)),"")</f>
        <v xml:space="preserve"> John  Mackinzie</v>
      </c>
      <c r="J496" s="15" t="str">
        <f>H496</f>
        <v xml:space="preserve">MACKINZIE, John </v>
      </c>
      <c r="K496" s="10" t="s">
        <v>3827</v>
      </c>
      <c r="L496" s="15" t="str">
        <f>RIGHT(K496,4)</f>
        <v>1746</v>
      </c>
      <c r="M496" s="147" t="str">
        <f>IF(ISBLANK(K496),"",L496&amp;"-"&amp;
IF(LEFT(K496,3)="Feb","02",
IF(LEFT(K496,3)="Mar","03",
IF(LEFT(K496,3)="Apr","04",
IF(LEFT(K496,3)="May","05",
IF(LEFT(K496,3)="Jun","06",
IF(LEFT(K496,3)="Jul","07",
IF(LEFT(K496,3)="Aug","08",
IF(LEFT(K496,3)="Sep","09",
IF(LEFT(K496,3)="Oct","10",
IF(LEFT(K496,3)="Nov","11",
IF(LEFT(K496,3)="Dec","12","01"))))))))))))</f>
        <v>1746-08</v>
      </c>
      <c r="N496" s="34" t="s">
        <v>3961</v>
      </c>
      <c r="O496" s="8" t="s">
        <v>3959</v>
      </c>
      <c r="P496" s="10" t="s">
        <v>3970</v>
      </c>
      <c r="Q496" s="8">
        <v>162</v>
      </c>
      <c r="R496" s="8" t="s">
        <v>11936</v>
      </c>
      <c r="S496" s="34" t="s">
        <v>10239</v>
      </c>
      <c r="T496" s="26" t="s">
        <v>8868</v>
      </c>
      <c r="U496" s="26"/>
      <c r="V496" s="35" t="s">
        <v>7968</v>
      </c>
      <c r="W496" s="35" t="s">
        <v>9821</v>
      </c>
      <c r="X496" s="34"/>
      <c r="Y496" s="25" t="str">
        <f>IFERROR(LEFT(J496, FIND(",",J496)-1),"")</f>
        <v>MACKINZIE</v>
      </c>
      <c r="Z496" s="25"/>
      <c r="AA496" s="24" t="str">
        <f>IF(ISBLANK(E496),"","Surveyed "&amp;E496)  &amp; IF(ISBLANK(C496),"", " by " &amp;TRIM(D496)) &amp; IF(ISBLANK(E496),"","; ") &amp; IF(ISBLANK(K496),"","Patented in " &amp; K496)  &amp; IF(ISBLANK(H496),"", " by " &amp; TRIM(I496)) &amp; IF(ISBLANK(Q496),"",IF(Q496=0,""," for " &amp; Q496 &amp; " acres")) &amp; IF(ISBLANK(S496),""," repatented as " &amp; S496) &amp; IF(ISBLANK(R496),"", "; " &amp; R496) &amp; IF(ISBLANK(X496),"", ".  " &amp; X496&amp;".")</f>
        <v>Surveyed 10/5/1744 by William Cromwell; Patented in Aug 1746 by John Mackinzie for 162 acres repatented as Tarripin Ramble; Resurvey of Mackinzies Discovery "on the south side of the main falls of Patapsco River" adjoining Margretts Fancy, Hobsons Choice, and Addition to Hobsons Choice"</v>
      </c>
      <c r="AB496" s="52" t="str">
        <f>IF(IFERROR(FIND("-",A496),0)=0,SUBSTITUTE(A496,"'",""),SUBSTITUTE(LEFT(A496,FIND("-",A496)-2),"'",""))</f>
        <v>MACKINZIES DISCOVERY ENLARGED</v>
      </c>
      <c r="AC496" s="55" t="str">
        <f>SUBSTITUTE(A496,"'","")</f>
        <v>MACKINZIES DISCOVERY ENLARGED</v>
      </c>
      <c r="AD496" s="52" t="str">
        <f>IFERROR(VLOOKUP(A496,MapGrantsTbl[], 5, FALSE),"")</f>
        <v/>
      </c>
      <c r="AE496" s="52" t="str">
        <f>IF(L496=AD496,"Y", IF(LEFT(AD496,1)&lt;&gt;"1","","N"))</f>
        <v/>
      </c>
      <c r="AF496" s="52" t="str">
        <f>IFERROR(VLOOKUP(A496,MapGrantsTbl[], 3, FALSE),"")</f>
        <v/>
      </c>
      <c r="AG496" s="52" t="str">
        <f>IF(AA496=AF496,"Y", IF(LEN(LEFT(AF496,4))&lt;&gt;4,"","N"))</f>
        <v/>
      </c>
      <c r="AH496" s="52" t="s">
        <v>11989</v>
      </c>
      <c r="AI496" s="52" t="s">
        <v>7845</v>
      </c>
      <c r="AJ496" s="52" t="s">
        <v>7865</v>
      </c>
      <c r="AK496" s="52"/>
      <c r="AL496" s="71">
        <v>0</v>
      </c>
      <c r="AM496" s="71">
        <f>IFERROR(VLOOKUP(A496,Platted[],2,FALSE),"")</f>
        <v>354</v>
      </c>
      <c r="AN496" s="52"/>
      <c r="AO496" s="52"/>
      <c r="AP496" s="52"/>
      <c r="AQ496" s="52" t="str">
        <f>IFERROR(VLOOKUP(A496,MapGrantsTbl[], 5, FALSE),"")</f>
        <v/>
      </c>
      <c r="AR496" s="52" t="str">
        <f>IF(L496=AQ496,"Y", IF(LEN(LEFT(AQ496,4))&lt;&gt;4,"","N"))</f>
        <v/>
      </c>
      <c r="AS496" s="52" t="str">
        <f>IFERROR(VLOOKUP(A496,MapGrantsTbl[],3, FALSE),"")</f>
        <v/>
      </c>
      <c r="AT496" s="52" t="str">
        <f>IF(AA496=AS496,"Y", IF(LEN(LEFT(AS496,4))&lt;&gt;4,"","N"))</f>
        <v/>
      </c>
      <c r="AU496" s="52" t="str">
        <f>IFERROR(VLOOKUP(A496,MapGrantsTbl[],5, FALSE),"")</f>
        <v/>
      </c>
      <c r="AV496" s="52" t="str">
        <f>IF(L496=AU496,"Y", IF(LEN(LEFT(AU496,4))&lt;&gt;4,"","N"))</f>
        <v/>
      </c>
    </row>
    <row r="497" spans="1:48" ht="28.8" x14ac:dyDescent="0.55000000000000004">
      <c r="A497" s="43" t="s">
        <v>4048</v>
      </c>
      <c r="B497" s="10" t="str">
        <f>IFERROR(VLOOKUP(A497,MapGrantsTbl[Short Name], 1, FALSE),IFERROR(VLOOKUP(A497,MapGrantsTbl[Other Map Grant Name],1,FALSE),""))</f>
        <v/>
      </c>
      <c r="C497" s="10"/>
      <c r="D497" s="10" t="str">
        <f>IF(ISBLANK(C497),"",IFERROR(RIGHT(C497,LEN(C497)-FIND(",",C497)) &amp; " " &amp; LEFT(C497,1) &amp; LOWER(MID(C497,2, FIND(",",C497)-2)),""))</f>
        <v/>
      </c>
      <c r="E497" s="86"/>
      <c r="F497" s="86" t="str">
        <f>RIGHT(E497,4)</f>
        <v/>
      </c>
      <c r="G497" s="86" t="str">
        <f>IF(ISBLANK(E497),"",F497&amp;"-"&amp;RIGHT("00" &amp; SUBSTITUTE(LEFT(E497,2),"/",""),2))</f>
        <v/>
      </c>
      <c r="H497" s="10" t="s">
        <v>4049</v>
      </c>
      <c r="I497" s="10" t="str">
        <f>IFERROR(RIGHT(H497,LEN(H497)-FIND(",",H497)) &amp; " " &amp; LEFT(H497,1) &amp; LOWER(MID(H497,2, FIND(",",H497)-2)),"")</f>
        <v xml:space="preserve"> William Hunt</v>
      </c>
      <c r="J497" s="10" t="str">
        <f>H497</f>
        <v>HUNT, William</v>
      </c>
      <c r="K497" s="10" t="s">
        <v>4050</v>
      </c>
      <c r="L497" s="15" t="str">
        <f>RIGHT(K497,4)</f>
        <v>1679</v>
      </c>
      <c r="M497" s="147" t="str">
        <f>IF(ISBLANK(K497),"",L497&amp;"-"&amp;
IF(LEFT(K497,3)="Feb","02",
IF(LEFT(K497,3)="Mar","03",
IF(LEFT(K497,3)="Apr","04",
IF(LEFT(K497,3)="May","05",
IF(LEFT(K497,3)="Jun","06",
IF(LEFT(K497,3)="Jul","07",
IF(LEFT(K497,3)="Aug","08",
IF(LEFT(K497,3)="Sep","09",
IF(LEFT(K497,3)="Oct","10",
IF(LEFT(K497,3)="Nov","11",
IF(LEFT(K497,3)="Dec","12","01"))))))))))))</f>
        <v>1679-01</v>
      </c>
      <c r="N497" s="34"/>
      <c r="O497" s="10" t="s">
        <v>3961</v>
      </c>
      <c r="P497" s="8" t="s">
        <v>136</v>
      </c>
      <c r="Q497" s="8"/>
      <c r="R497" s="10"/>
      <c r="S497" s="26"/>
      <c r="T497" s="34" t="s">
        <v>4044</v>
      </c>
      <c r="U497" s="26"/>
      <c r="V497" s="26" t="s">
        <v>5720</v>
      </c>
      <c r="W497" s="26"/>
      <c r="X497" s="34"/>
      <c r="Y497" s="18" t="str">
        <f>IFERROR(LEFT(J497, FIND(",",J497)-1),"")</f>
        <v>HUNT</v>
      </c>
      <c r="Z497" s="24" t="s">
        <v>4532</v>
      </c>
      <c r="AA497" s="24" t="str">
        <f>IF(ISBLANK(E497),"","Surveyed "&amp;E497)  &amp; IF(ISBLANK(C497),"", " by " &amp;TRIM(D497)) &amp; IF(ISBLANK(E497),"","; ") &amp; IF(ISBLANK(K497),"","Patented in " &amp; K497)  &amp; IF(ISBLANK(H497),"", " by " &amp; TRIM(I497)) &amp; IF(ISBLANK(Q497),"",IF(Q497=0,""," for " &amp; Q497 &amp; " acres")) &amp; IF(ISBLANK(S497),""," repatented as " &amp; S497) &amp; IF(ISBLANK(R497),"", "; " &amp; R497) &amp; IF(ISBLANK(X497),"", ".  " &amp; X497&amp;".")</f>
        <v>Patented in 2 Jul 1679 by William Hunt</v>
      </c>
      <c r="AB497" s="52" t="str">
        <f>IF(IFERROR(FIND("-",A497),0)=0,SUBSTITUTE(A497,"'",""),SUBSTITUTE(LEFT(A497,FIND("-",A497)-2),"'",""))</f>
        <v>MAIDSTONE</v>
      </c>
      <c r="AC497" s="55" t="str">
        <f>SUBSTITUTE(A497,"'","")</f>
        <v>MAIDSTONE</v>
      </c>
      <c r="AD497" s="52" t="str">
        <f>IFERROR(VLOOKUP(A497,MapGrantsTbl[], 5, FALSE),"")</f>
        <v/>
      </c>
      <c r="AE497" s="52" t="str">
        <f>IF(L497=AD497,"Y", IF(LEFT(AD497,1)&lt;&gt;"1","","N"))</f>
        <v/>
      </c>
      <c r="AF497" s="52" t="str">
        <f>IFERROR(VLOOKUP(A497,MapGrantsTbl[], 3, FALSE),"")</f>
        <v/>
      </c>
      <c r="AG497" s="52" t="str">
        <f>IF(AA497=AF497,"Y", IF(LEN(LEFT(AF497,4))&lt;&gt;4,"","N"))</f>
        <v/>
      </c>
      <c r="AH497" s="52"/>
      <c r="AI497" s="52"/>
      <c r="AJ497" s="71"/>
      <c r="AK497" s="71"/>
      <c r="AL497" s="71"/>
      <c r="AM497" s="71" t="str">
        <f>IFERROR(VLOOKUP(A497,Platted[],2,FALSE),"")</f>
        <v/>
      </c>
      <c r="AN497" s="52"/>
      <c r="AO497" s="52"/>
      <c r="AP497" s="52"/>
      <c r="AQ497" s="52" t="str">
        <f>IFERROR(VLOOKUP(A497,MapGrantsTbl[], 5, FALSE),"")</f>
        <v/>
      </c>
      <c r="AR497" s="52" t="str">
        <f>IF(L497=AQ497,"Y", IF(LEN(LEFT(AQ497,4))&lt;&gt;4,"","N"))</f>
        <v/>
      </c>
      <c r="AS497" s="52" t="str">
        <f>IFERROR(VLOOKUP(A497,MapGrantsTbl[],3, FALSE),"")</f>
        <v/>
      </c>
      <c r="AT497" s="52" t="str">
        <f>IF(AA497=AS497,"Y", IF(LEN(LEFT(AS497,4))&lt;&gt;4,"","N"))</f>
        <v/>
      </c>
      <c r="AU497" s="52" t="str">
        <f>IFERROR(VLOOKUP(A497,MapGrantsTbl[],5, FALSE),"")</f>
        <v/>
      </c>
      <c r="AV497" s="52" t="str">
        <f>IF(L497=AU497,"Y", IF(LEN(LEFT(AU497,4))&lt;&gt;4,"","N"))</f>
        <v/>
      </c>
    </row>
    <row r="498" spans="1:48" ht="72" x14ac:dyDescent="0.55000000000000004">
      <c r="A498" s="43" t="s">
        <v>8653</v>
      </c>
      <c r="B498" s="8" t="str">
        <f>IFERROR(VLOOKUP(A498,MapGrantsTbl[Short Name], 1, FALSE),IFERROR(VLOOKUP(A498,MapGrantsTbl[Other Map Grant Name],1,FALSE),""))</f>
        <v>MAJORS CHOICE</v>
      </c>
      <c r="C498" s="8"/>
      <c r="D498" s="8" t="str">
        <f>IF(ISBLANK(C498),"",IFERROR(RIGHT(C498,LEN(C498)-FIND(",",C498)) &amp; " " &amp; LEFT(C498,1) &amp; LOWER(MID(C498,2, FIND(",",C498)-2)),""))</f>
        <v/>
      </c>
      <c r="E498" s="85" t="s">
        <v>12413</v>
      </c>
      <c r="F498" s="85" t="str">
        <f>RIGHT(E498,4)</f>
        <v>1688</v>
      </c>
      <c r="G498" s="85" t="str">
        <f>IF(ISBLANK(E498),"",F498&amp;"-"&amp;RIGHT("00" &amp; SUBSTITUTE(LEFT(E498,2),"/",""),2))</f>
        <v>1688-06</v>
      </c>
      <c r="H498" s="8" t="s">
        <v>3596</v>
      </c>
      <c r="I498" s="8" t="str">
        <f>IFERROR(RIGHT(H498,LEN(H498)-FIND(",",H498)) &amp; " " &amp; LEFT(H498,1) &amp; LOWER(MID(H498,2, FIND(",",H498)-2)),"")</f>
        <v xml:space="preserve"> Edward  Dorsey</v>
      </c>
      <c r="J498" s="8" t="str">
        <f>H498</f>
        <v xml:space="preserve">DORSEY, Edward </v>
      </c>
      <c r="K498" s="8" t="s">
        <v>3760</v>
      </c>
      <c r="L498" s="8" t="str">
        <f>RIGHT(K498,4)</f>
        <v>1688</v>
      </c>
      <c r="M498" s="146" t="str">
        <f>IF(ISBLANK(K498),"",L498&amp;"-"&amp;
IF(LEFT(K498,3)="Feb","02",
IF(LEFT(K498,3)="Mar","03",
IF(LEFT(K498,3)="Apr","04",
IF(LEFT(K498,3)="May","05",
IF(LEFT(K498,3)="Jun","06",
IF(LEFT(K498,3)="Jul","07",
IF(LEFT(K498,3)="Aug","08",
IF(LEFT(K498,3)="Sep","09",
IF(LEFT(K498,3)="Oct","10",
IF(LEFT(K498,3)="Nov","11",
IF(LEFT(K498,3)="Dec","12","01"))))))))))))</f>
        <v>1688-06</v>
      </c>
      <c r="N498" s="34"/>
      <c r="O498" s="8" t="s">
        <v>3959</v>
      </c>
      <c r="P498" s="8" t="s">
        <v>136</v>
      </c>
      <c r="Q498" s="8">
        <v>599</v>
      </c>
      <c r="R498" s="8" t="s">
        <v>12530</v>
      </c>
      <c r="S498" s="34" t="s">
        <v>10520</v>
      </c>
      <c r="T498" s="34" t="s">
        <v>8864</v>
      </c>
      <c r="U498" s="34"/>
      <c r="V498" s="34" t="s">
        <v>5772</v>
      </c>
      <c r="W498" s="35" t="s">
        <v>8964</v>
      </c>
      <c r="X498" s="34"/>
      <c r="Y498" s="26" t="str">
        <f>IFERROR(LEFT(J498, FIND(",",J498)-1),"")</f>
        <v>DORSEY</v>
      </c>
      <c r="Z498" s="24" t="s">
        <v>4437</v>
      </c>
      <c r="AA498" s="24" t="str">
        <f>IF(ISBLANK(E498),"","Surveyed "&amp;E498)  &amp; IF(ISBLANK(C498),"", " by " &amp;TRIM(D498)) &amp; IF(ISBLANK(E498),"","; ") &amp; IF(ISBLANK(K498),"","Patented in " &amp; K498)  &amp; IF(ISBLANK(H498),"", " by " &amp; TRIM(I498)) &amp; IF(ISBLANK(Q498),"",IF(Q498=0,""," for " &amp; Q498 &amp; " acres")) &amp; IF(ISBLANK(S498),""," repatented as " &amp; S498) &amp; IF(ISBLANK(R498),"", "; " &amp; R498) &amp; IF(ISBLANK(X498),"", ".  " &amp; X498&amp;".")</f>
        <v>Surveyed 6/12/1688; Patented in Jun 1688 by Edward Dorsey for 599 acres repatented as John's Lot - Hammond and Hammond's Elk Ridge Connection; Survey courses found in resurvey called Hammond's Lot but indexed at MSA site at John's Lot</v>
      </c>
      <c r="AB498" s="52" t="str">
        <f>IF(IFERROR(FIND("-",A498),0)=0,SUBSTITUTE(A498,"'",""),SUBSTITUTE(LEFT(A498,FIND("-",A498)-2),"'",""))</f>
        <v>MAJORS CHOICE</v>
      </c>
      <c r="AC498" s="55" t="str">
        <f>SUBSTITUTE(A498,"'","")</f>
        <v>MAJORS CHOICE</v>
      </c>
      <c r="AD498" s="52" t="str">
        <f>IFERROR(VLOOKUP(A498,MapGrantsTbl[], 5, FALSE),"")</f>
        <v>1688</v>
      </c>
      <c r="AE498" s="52" t="str">
        <f>IF(L498=AD498,"Y", IF(LEFT(AD498,1)&lt;&gt;"1","","N"))</f>
        <v>Y</v>
      </c>
      <c r="AF498" s="52" t="str">
        <f>IFERROR(VLOOKUP(A498,MapGrantsTbl[], 3, FALSE),"")</f>
        <v>Surveyed 6/12/1688; Patented in Jun 1688 by Edward Dorsey for 599 acres repatented as John's Lot - Hammond and Hammond's Elk Ridge Connection; Survey courses found in resurvey called Hammond's Lot but indexed at MSA site at John's Lot</v>
      </c>
      <c r="AG498" s="52" t="str">
        <f>IF(AA498=AF498,"Y", IF(LEN(LEFT(AF498,4))&lt;&gt;4,"","N"))</f>
        <v>Y</v>
      </c>
      <c r="AH498" s="52" t="s">
        <v>11992</v>
      </c>
      <c r="AI498" s="52"/>
      <c r="AJ498" s="71"/>
      <c r="AK498" s="71"/>
      <c r="AL498" s="71"/>
      <c r="AM498" s="71">
        <f>IFERROR(VLOOKUP(A498,Platted[],2,FALSE),"")</f>
        <v>101</v>
      </c>
      <c r="AN498" s="52"/>
      <c r="AO498" s="52"/>
      <c r="AP498" s="52"/>
      <c r="AQ498" s="52" t="str">
        <f>IFERROR(VLOOKUP(A498,MapGrantsTbl[], 5, FALSE),"")</f>
        <v>1688</v>
      </c>
      <c r="AR498" s="52" t="str">
        <f>IF(L498=AQ498,"Y", IF(LEN(LEFT(AQ498,4))&lt;&gt;4,"","N"))</f>
        <v>Y</v>
      </c>
      <c r="AS498" s="52" t="str">
        <f>IFERROR(VLOOKUP(A498,MapGrantsTbl[],3, FALSE),"")</f>
        <v>Surveyed 6/12/1688; Patented in Jun 1688 by Edward Dorsey for 599 acres repatented as John's Lot - Hammond and Hammond's Elk Ridge Connection; Survey courses found in resurvey called Hammond's Lot but indexed at MSA site at John's Lot</v>
      </c>
      <c r="AT498" s="52" t="str">
        <f>IF(AA498=AS498,"Y", IF(LEN(LEFT(AS498,4))&lt;&gt;4,"","N"))</f>
        <v>Y</v>
      </c>
      <c r="AU498" s="52" t="str">
        <f>IFERROR(VLOOKUP(A498,MapGrantsTbl[],5, FALSE),"")</f>
        <v>1688</v>
      </c>
      <c r="AV498" s="52" t="str">
        <f>IF(L498=AU498,"Y", IF(LEN(LEFT(AU498,4))&lt;&gt;4,"","N"))</f>
        <v>Y</v>
      </c>
    </row>
    <row r="499" spans="1:48" ht="43.2" x14ac:dyDescent="0.55000000000000004">
      <c r="A499" s="120" t="s">
        <v>12414</v>
      </c>
      <c r="B499" s="119" t="str">
        <f>IFERROR(VLOOKUP(A499,MapGrantsTbl[Short Name], 1, FALSE),IFERROR(VLOOKUP(A499,MapGrantsTbl[Other Map Grant Name],1,FALSE),""))</f>
        <v/>
      </c>
      <c r="C499" s="8" t="s">
        <v>4916</v>
      </c>
      <c r="D499" s="8" t="str">
        <f>IF(ISBLANK(C499),"",IFERROR(RIGHT(C499,LEN(C499)-FIND(",",C499)) &amp; " " &amp; LEFT(C499,1) &amp; LOWER(MID(C499,2, FIND(",",C499)-2)),""))</f>
        <v xml:space="preserve"> William Cromwell</v>
      </c>
      <c r="E499" s="121" t="s">
        <v>11882</v>
      </c>
      <c r="F499" s="121" t="str">
        <f>RIGHT(E499,4)</f>
        <v>1737</v>
      </c>
      <c r="G499" s="121" t="str">
        <f>IF(ISBLANK(E499),"",F499&amp;"-"&amp;RIGHT("00" &amp; SUBSTITUTE(LEFT(E499,2),"/",""),2))</f>
        <v>1737-05</v>
      </c>
      <c r="H499" s="120" t="s">
        <v>3542</v>
      </c>
      <c r="I499" s="120" t="str">
        <f>IFERROR(RIGHT(H499,LEN(H499)-FIND(",",H499)) &amp; " " &amp; LEFT(H499,1) &amp; LOWER(MID(H499,2, FIND(",",H499)-2)),"")</f>
        <v xml:space="preserve"> John  Hammond</v>
      </c>
      <c r="J499" s="119" t="str">
        <f>H499</f>
        <v xml:space="preserve">HAMMOND, John </v>
      </c>
      <c r="K499" s="120"/>
      <c r="L499" s="119" t="str">
        <f>RIGHT(K499,4)</f>
        <v/>
      </c>
      <c r="M499" s="145" t="str">
        <f>IF(ISBLANK(K499),"",L499&amp;"-"&amp;
IF(LEFT(K499,3)="Feb","02",
IF(LEFT(K499,3)="Mar","03",
IF(LEFT(K499,3)="Apr","04",
IF(LEFT(K499,3)="May","05",
IF(LEFT(K499,3)="Jun","06",
IF(LEFT(K499,3)="Jul","07",
IF(LEFT(K499,3)="Aug","08",
IF(LEFT(K499,3)="Sep","09",
IF(LEFT(K499,3)="Oct","10",
IF(LEFT(K499,3)="Nov","11",
IF(LEFT(K499,3)="Dec","12","01"))))))))))))</f>
        <v/>
      </c>
      <c r="N499" s="122"/>
      <c r="O499" s="120" t="s">
        <v>3959</v>
      </c>
      <c r="P499" s="120" t="s">
        <v>3970</v>
      </c>
      <c r="Q499" s="120">
        <v>633</v>
      </c>
      <c r="R499" s="120" t="s">
        <v>12415</v>
      </c>
      <c r="S499" s="123"/>
      <c r="T499" s="122" t="s">
        <v>12417</v>
      </c>
      <c r="U499" s="123"/>
      <c r="V499" s="35" t="s">
        <v>8964</v>
      </c>
      <c r="W499" s="35" t="s">
        <v>11881</v>
      </c>
      <c r="X499" s="34"/>
      <c r="Y499" s="122" t="str">
        <f>IFERROR(LEFT(J499, FIND(",",J499)-1),"")</f>
        <v>HAMMOND</v>
      </c>
      <c r="Z499" s="122"/>
      <c r="AA499" s="122" t="str">
        <f>IF(ISBLANK(E499),"","Surveyed "&amp;E499)  &amp; IF(ISBLANK(C499),"", " by " &amp;TRIM(D499)) &amp; IF(ISBLANK(E499),"","; ") &amp; IF(ISBLANK(K499),"","Patented in " &amp; K499)  &amp; IF(ISBLANK(H499),"", " by " &amp; TRIM(I499)) &amp; IF(ISBLANK(Q499),"",IF(Q499=0,""," for " &amp; Q499 &amp; " acres")) &amp; IF(ISBLANK(S499),""," repatented as " &amp; S499) &amp; IF(ISBLANK(R499),"", "; " &amp; R499) &amp; IF(ISBLANK(X499),"", ".  " &amp; X499&amp;".")</f>
        <v>Surveyed 5/11/1737 by William Cromwell;  by John Hammond for 633 acres; Resurvey of Major's Choice included in survey of Hammonds Lot</v>
      </c>
      <c r="AB499" s="122" t="str">
        <f>IF(IFERROR(FIND("-",A499),0)=0,SUBSTITUTE(A499,"'",""),SUBSTITUTE(LEFT(A499,FIND("-",A499)-2),"'",""))</f>
        <v>MAJORS CHOICE</v>
      </c>
      <c r="AC499" s="122" t="str">
        <f>SUBSTITUTE(A499,"'","")</f>
        <v>MAJORS CHOICE - Resurveyed</v>
      </c>
      <c r="AD499" s="122" t="str">
        <f>IFERROR(VLOOKUP(A499,MapGrantsTbl[], 5, FALSE),"")</f>
        <v/>
      </c>
      <c r="AE499" s="122" t="str">
        <f>IF(L499=AD499,"Y", IF(LEFT(AD499,1)&lt;&gt;"1","","N"))</f>
        <v>Y</v>
      </c>
      <c r="AF499" s="122" t="str">
        <f>IFERROR(VLOOKUP(A499,MapGrantsTbl[], 3, FALSE),"")</f>
        <v/>
      </c>
      <c r="AG499" s="122" t="str">
        <f>IF(AA499=AF499,"Y", IF(LEN(LEFT(AF499,4))&lt;&gt;4,"","N"))</f>
        <v/>
      </c>
      <c r="AH499" s="33" t="s">
        <v>11992</v>
      </c>
      <c r="AI499" s="122"/>
      <c r="AJ499" s="122"/>
      <c r="AK499" s="122"/>
      <c r="AL499" s="122"/>
      <c r="AM499" s="122">
        <f>IFERROR(VLOOKUP(A499,Platted[],2,FALSE),"")</f>
        <v>102</v>
      </c>
      <c r="AN499" s="122"/>
      <c r="AO499" s="122"/>
      <c r="AP499" s="122"/>
      <c r="AQ499" s="122" t="str">
        <f>IFERROR(VLOOKUP(A499,MapGrantsTbl[], 5, FALSE),"")</f>
        <v/>
      </c>
      <c r="AR499" s="122" t="str">
        <f>IF(L499=AQ499,"Y", IF(LEN(LEFT(AQ499,4))&lt;&gt;4,"","N"))</f>
        <v>Y</v>
      </c>
      <c r="AS499" s="52" t="str">
        <f>IFERROR(VLOOKUP(A499,MapGrantsTbl[],3, FALSE),"")</f>
        <v/>
      </c>
      <c r="AT499" s="52" t="str">
        <f>IF(AA499=AS499,"Y", IF(LEN(LEFT(AS499,4))&lt;&gt;4,"","N"))</f>
        <v/>
      </c>
      <c r="AU499" s="52" t="str">
        <f>IFERROR(VLOOKUP(A499,MapGrantsTbl[],5, FALSE),"")</f>
        <v/>
      </c>
      <c r="AV499" s="52" t="str">
        <f>IF(L499=AU499,"Y", IF(LEN(LEFT(AU499,4))&lt;&gt;4,"","N"))</f>
        <v>Y</v>
      </c>
    </row>
    <row r="500" spans="1:48" ht="57.6" x14ac:dyDescent="0.55000000000000004">
      <c r="A500" s="43" t="s">
        <v>8654</v>
      </c>
      <c r="B500" s="42" t="str">
        <f>IFERROR(VLOOKUP(A500,MapGrantsTbl[Short Name], 1, FALSE),IFERROR(VLOOKUP(A500,MapGrantsTbl[Other Map Grant Name],1,FALSE),""))</f>
        <v>MANSELLS ANGLE</v>
      </c>
      <c r="C500" s="43" t="s">
        <v>4926</v>
      </c>
      <c r="D500" s="43" t="str">
        <f>IF(ISBLANK(C500),"",IFERROR(RIGHT(C500,LEN(C500)-FIND(",",C500)) &amp; " " &amp; LEFT(C500,1) &amp; LOWER(MID(C500,2, FIND(",",C500)-2)),""))</f>
        <v xml:space="preserve"> Joshua Griffith</v>
      </c>
      <c r="E500" s="85" t="s">
        <v>11126</v>
      </c>
      <c r="F500" s="80" t="str">
        <f>RIGHT(E500,4)</f>
        <v>1763</v>
      </c>
      <c r="G500" s="80" t="str">
        <f>IF(ISBLANK(E500),"",F500&amp;"-"&amp;RIGHT("00" &amp; SUBSTITUTE(LEFT(E500,2),"/",""),2))</f>
        <v>1763-02</v>
      </c>
      <c r="H500" s="43" t="s">
        <v>3546</v>
      </c>
      <c r="I500" s="43" t="str">
        <f>IFERROR(RIGHT(H500,LEN(H500)-FIND(",",H500)) &amp; " " &amp; LEFT(H500,1) &amp; LOWER(MID(H500,2, FIND(",",H500)-2)),"")</f>
        <v xml:space="preserve"> Samuel  Mansell</v>
      </c>
      <c r="J500" s="42" t="str">
        <f>H500</f>
        <v xml:space="preserve">MANSELL, Samuel </v>
      </c>
      <c r="K500" s="43" t="s">
        <v>6577</v>
      </c>
      <c r="L500" s="42" t="str">
        <f>RIGHT(K500,4)</f>
        <v>1763</v>
      </c>
      <c r="M500" s="143" t="str">
        <f>IF(ISBLANK(K500),"",L500&amp;"-"&amp;
IF(LEFT(K500,3)="Feb","02",
IF(LEFT(K500,3)="Mar","03",
IF(LEFT(K500,3)="Apr","04",
IF(LEFT(K500,3)="May","05",
IF(LEFT(K500,3)="Jun","06",
IF(LEFT(K500,3)="Jul","07",
IF(LEFT(K500,3)="Aug","08",
IF(LEFT(K500,3)="Sep","09",
IF(LEFT(K500,3)="Oct","10",
IF(LEFT(K500,3)="Nov","11",
IF(LEFT(K500,3)="Dec","12","01"))))))))))))</f>
        <v>1763-04</v>
      </c>
      <c r="N500" s="44" t="s">
        <v>3961</v>
      </c>
      <c r="O500" s="43" t="s">
        <v>3959</v>
      </c>
      <c r="P500" s="43" t="s">
        <v>6586</v>
      </c>
      <c r="Q500" s="43">
        <v>17</v>
      </c>
      <c r="R500" s="43" t="s">
        <v>6578</v>
      </c>
      <c r="S500" s="44"/>
      <c r="T500" s="45" t="str">
        <f>V500</f>
        <v>Mansells Angle</v>
      </c>
      <c r="U500" s="44" t="s">
        <v>5925</v>
      </c>
      <c r="V500" s="35" t="s">
        <v>8980</v>
      </c>
      <c r="W500" s="35" t="s">
        <v>11127</v>
      </c>
      <c r="X500" s="34"/>
      <c r="Y500" s="45" t="str">
        <f>IFERROR(LEFT(J500, FIND(",",J500)-1),"")</f>
        <v>MANSELL</v>
      </c>
      <c r="Z500" s="45"/>
      <c r="AA500" s="45" t="str">
        <f>IF(ISBLANK(E500),"","Surveyed "&amp;E500)  &amp; IF(ISBLANK(C500),"", " by " &amp;TRIM(D500)) &amp; IF(ISBLANK(E500),"","; ") &amp; IF(ISBLANK(K500),"","Patented in " &amp; K500)  &amp; IF(ISBLANK(H500),"", " by " &amp; TRIM(I500)) &amp; IF(ISBLANK(Q500),"",IF(Q500=0,""," for " &amp; Q500 &amp; " acres")) &amp; IF(ISBLANK(S500),""," repatented as " &amp; S500) &amp; IF(ISBLANK(R500),"", "; " &amp; R500) &amp; IF(ISBLANK(X500),"", ".  " &amp; X500&amp;".")</f>
        <v>Surveyed 2/16/1763 by Joshua Griffith; Patented in Apr 1763 by Samuel Mansell for 17 acres; "Beginning at the end of the forty-fourth course of Mansells Additional Defense" and running southeast</v>
      </c>
      <c r="AB500" s="45" t="str">
        <f>IF(IFERROR(FIND("-",A500),0)=0,SUBSTITUTE(A500,"'",""),SUBSTITUTE(LEFT(A500,FIND("-",A500)-2),"'",""))</f>
        <v>MANSELLS ANGLE</v>
      </c>
      <c r="AC500" s="55" t="str">
        <f>SUBSTITUTE(A500,"'","")</f>
        <v>MANSELLS ANGLE</v>
      </c>
      <c r="AD500" s="52" t="str">
        <f>IFERROR(VLOOKUP(A500,MapGrantsTbl[], 5, FALSE),"")</f>
        <v>1763</v>
      </c>
      <c r="AE500" s="52" t="str">
        <f>IF(L500=AD500,"Y", IF(LEFT(AD500,1)&lt;&gt;"1","","N"))</f>
        <v>Y</v>
      </c>
      <c r="AF500" s="52" t="str">
        <f>IFERROR(VLOOKUP(A500,MapGrantsTbl[], 3, FALSE),"")</f>
        <v>Surveyed 2/16/1763 by Joshua Griffith; Patented in Apr 1763 by Samuel Mansell for 17 acres; "Beginning at the end of the forty-fourth course of Mansells Additional Defense" and running southeast</v>
      </c>
      <c r="AG500" s="52" t="str">
        <f>IF(AA500=AF500,"Y", IF(LEN(LEFT(AF500,4))&lt;&gt;4,"","N"))</f>
        <v>Y</v>
      </c>
      <c r="AH500" s="52" t="s">
        <v>78</v>
      </c>
      <c r="AI500" s="52"/>
      <c r="AJ500" s="71"/>
      <c r="AK500" s="71"/>
      <c r="AL500" s="71"/>
      <c r="AM500" s="71">
        <f>IFERROR(VLOOKUP(A500,Platted[],2,FALSE),"")</f>
        <v>685</v>
      </c>
      <c r="AN500" s="52"/>
      <c r="AO500" s="52"/>
      <c r="AP500" s="52"/>
      <c r="AQ500" s="52" t="str">
        <f>IFERROR(VLOOKUP(A500,MapGrantsTbl[], 5, FALSE),"")</f>
        <v>1763</v>
      </c>
      <c r="AR500" s="52" t="str">
        <f>IF(L500=AQ500,"Y", IF(LEN(LEFT(AQ500,4))&lt;&gt;4,"","N"))</f>
        <v>Y</v>
      </c>
      <c r="AS500" s="52" t="str">
        <f>IFERROR(VLOOKUP(A500,MapGrantsTbl[],3, FALSE),"")</f>
        <v>Surveyed 2/16/1763 by Joshua Griffith; Patented in Apr 1763 by Samuel Mansell for 17 acres; "Beginning at the end of the forty-fourth course of Mansells Additional Defense" and running southeast</v>
      </c>
      <c r="AT500" s="52" t="str">
        <f>IF(AA500=AS500,"Y", IF(LEN(LEFT(AS500,4))&lt;&gt;4,"","N"))</f>
        <v>Y</v>
      </c>
      <c r="AU500" s="52" t="str">
        <f>IFERROR(VLOOKUP(A500,MapGrantsTbl[],5, FALSE),"")</f>
        <v>1763</v>
      </c>
      <c r="AV500" s="52" t="str">
        <f>IF(L500=AU500,"Y", IF(LEN(LEFT(AU500,4))&lt;&gt;4,"","N"))</f>
        <v>Y</v>
      </c>
    </row>
    <row r="501" spans="1:48" ht="72" x14ac:dyDescent="0.55000000000000004">
      <c r="A501" s="43" t="s">
        <v>5084</v>
      </c>
      <c r="B501" s="10" t="str">
        <f>IFERROR(VLOOKUP(A501,MapGrantsTbl[Short Name], 1, FALSE),IFERROR(VLOOKUP(A501,MapGrantsTbl[Other Map Grant Name],1,FALSE),""))</f>
        <v>MANSELLS DEFENSE</v>
      </c>
      <c r="C501" s="8" t="s">
        <v>4919</v>
      </c>
      <c r="D501" s="8" t="str">
        <f>IF(ISBLANK(C501),"",IFERROR(RIGHT(C501,LEN(C501)-FIND(",",C501)) &amp; " " &amp; LEFT(C501,1) &amp; LOWER(MID(C501,2, FIND(",",C501)-2)),""))</f>
        <v xml:space="preserve"> Richard Shipley</v>
      </c>
      <c r="E501" s="85" t="s">
        <v>10854</v>
      </c>
      <c r="F501" s="85" t="str">
        <f>RIGHT(E501,4)</f>
        <v>1750</v>
      </c>
      <c r="G501" s="85" t="str">
        <f>IF(ISBLANK(E501),"",F501&amp;"-"&amp;RIGHT("00" &amp; SUBSTITUTE(LEFT(E501,2),"/",""),2))</f>
        <v>1750-01</v>
      </c>
      <c r="H501" s="10" t="s">
        <v>3546</v>
      </c>
      <c r="I501" s="10" t="str">
        <f>IFERROR(RIGHT(H501,LEN(H501)-FIND(",",H501)) &amp; " " &amp; LEFT(H501,1) &amp; LOWER(MID(H501,2, FIND(",",H501)-2)),"")</f>
        <v xml:space="preserve"> Samuel  Mansell</v>
      </c>
      <c r="J501" s="15" t="str">
        <f>H501</f>
        <v xml:space="preserve">MANSELL, Samuel </v>
      </c>
      <c r="K501" s="10" t="s">
        <v>3741</v>
      </c>
      <c r="L501" s="15" t="str">
        <f>RIGHT(K501,4)</f>
        <v>1752</v>
      </c>
      <c r="M501" s="147" t="str">
        <f>IF(ISBLANK(K501),"",L501&amp;"-"&amp;
IF(LEFT(K501,3)="Feb","02",
IF(LEFT(K501,3)="Mar","03",
IF(LEFT(K501,3)="Apr","04",
IF(LEFT(K501,3)="May","05",
IF(LEFT(K501,3)="Jun","06",
IF(LEFT(K501,3)="Jul","07",
IF(LEFT(K501,3)="Aug","08",
IF(LEFT(K501,3)="Sep","09",
IF(LEFT(K501,3)="Oct","10",
IF(LEFT(K501,3)="Nov","11",
IF(LEFT(K501,3)="Dec","12","01"))))))))))))</f>
        <v>1752-10</v>
      </c>
      <c r="N501" s="34" t="s">
        <v>3961</v>
      </c>
      <c r="O501" s="8" t="s">
        <v>3959</v>
      </c>
      <c r="P501" s="8" t="s">
        <v>3970</v>
      </c>
      <c r="Q501" s="8">
        <v>1364</v>
      </c>
      <c r="R501" s="8" t="s">
        <v>9164</v>
      </c>
      <c r="S501" s="34" t="s">
        <v>4300</v>
      </c>
      <c r="T501" s="34" t="s">
        <v>6546</v>
      </c>
      <c r="U501" s="26"/>
      <c r="V501" s="35" t="s">
        <v>5574</v>
      </c>
      <c r="W501" s="35" t="s">
        <v>10853</v>
      </c>
      <c r="X501" s="34"/>
      <c r="Y501" s="25" t="str">
        <f>IFERROR(LEFT(J501, FIND(",",J501)-1),"")</f>
        <v>MANSELL</v>
      </c>
      <c r="Z501" s="25"/>
      <c r="AA501" s="24" t="str">
        <f>IF(ISBLANK(E501),"","Surveyed "&amp;E501)  &amp; IF(ISBLANK(C501),"", " by " &amp;TRIM(D501)) &amp; IF(ISBLANK(E501),"","; ") &amp; IF(ISBLANK(K501),"","Patented in " &amp; K501)  &amp; IF(ISBLANK(H501),"", " by " &amp; TRIM(I501)) &amp; IF(ISBLANK(Q501),"",IF(Q501=0,""," for " &amp; Q501 &amp; " acres")) &amp; IF(ISBLANK(S501),""," repatented as " &amp; S501) &amp; IF(ISBLANK(R501),"", "; " &amp; R501) &amp; IF(ISBLANK(X501),"", ".  " &amp; X501&amp;".")</f>
        <v>Surveyed 1/30/1750 by Richard Shipley; Patented in Oct 1752 by Samuel Mansell for 1364 acres repatented as Additional Defense; Resurvey of Addition To Mansells Range "on the head drafts of Snowdens River and on both sides of the Main Waggon Road to Monocacy"</v>
      </c>
      <c r="AB501" s="52" t="str">
        <f>IF(IFERROR(FIND("-",A501),0)=0,SUBSTITUTE(A501,"'",""),SUBSTITUTE(LEFT(A501,FIND("-",A501)-2),"'",""))</f>
        <v>MANSELLS DEFENSE</v>
      </c>
      <c r="AC501" s="55" t="str">
        <f>SUBSTITUTE(A501,"'","")</f>
        <v>MANSELLS DEFENSE</v>
      </c>
      <c r="AD501" s="52" t="str">
        <f>IFERROR(VLOOKUP(A501,MapGrantsTbl[], 5, FALSE),"")</f>
        <v>1750</v>
      </c>
      <c r="AE501" s="52" t="str">
        <f>IF(L501=AD501,"Y", IF(LEFT(AD501,1)&lt;&gt;"1","","N"))</f>
        <v>N</v>
      </c>
      <c r="AF501" s="52" t="str">
        <f>IFERROR(VLOOKUP(A501,MapGrantsTbl[], 3, FALSE),"")</f>
        <v>Surveyed 1/30/1750 by Richard Shipley; Patented in Oct 1752 by Samuel Mansell for 1364 acres repatented as Additional Defense; Resurvey of Addition To Mansells Range "on the head drafts of Snowdens River and on both sides of the Main Waggon Road to Monocacy"</v>
      </c>
      <c r="AG501" s="52" t="str">
        <f>IF(AA501=AF501,"Y", IF(LEN(LEFT(AF501,4))&lt;&gt;4,"","N"))</f>
        <v>Y</v>
      </c>
      <c r="AH501" s="52" t="s">
        <v>51</v>
      </c>
      <c r="AI501" s="52" t="s">
        <v>7845</v>
      </c>
      <c r="AJ501" s="71" t="s">
        <v>6801</v>
      </c>
      <c r="AK501" s="71"/>
      <c r="AL501" s="71">
        <v>0</v>
      </c>
      <c r="AM501" s="71">
        <f>IFERROR(VLOOKUP(A501,Platted[],2,FALSE),"")</f>
        <v>29</v>
      </c>
      <c r="AN501" s="52"/>
      <c r="AO501" s="52"/>
      <c r="AP501" s="52"/>
      <c r="AQ501" s="52" t="str">
        <f>IFERROR(VLOOKUP(A501,MapGrantsTbl[], 5, FALSE),"")</f>
        <v>1750</v>
      </c>
      <c r="AR501" s="52" t="str">
        <f>IF(L501=AQ501,"Y", IF(LEN(LEFT(AQ501,4))&lt;&gt;4,"","N"))</f>
        <v>N</v>
      </c>
      <c r="AS501" s="52" t="str">
        <f>IFERROR(VLOOKUP(A501,MapGrantsTbl[],3, FALSE),"")</f>
        <v>Surveyed 1/30/1750 by Richard Shipley; Patented in Oct 1752 by Samuel Mansell for 1364 acres repatented as Additional Defense; Resurvey of Addition To Mansells Range "on the head drafts of Snowdens River and on both sides of the Main Waggon Road to Monocacy"</v>
      </c>
      <c r="AT501" s="52" t="str">
        <f>IF(AA501=AS501,"Y", IF(LEN(LEFT(AS501,4))&lt;&gt;4,"","N"))</f>
        <v>Y</v>
      </c>
      <c r="AU501" s="52" t="str">
        <f>IFERROR(VLOOKUP(A501,MapGrantsTbl[],5, FALSE),"")</f>
        <v>1750</v>
      </c>
      <c r="AV501" s="52" t="str">
        <f>IF(L501=AU501,"Y", IF(LEN(LEFT(AU501,4))&lt;&gt;4,"","N"))</f>
        <v>N</v>
      </c>
    </row>
    <row r="502" spans="1:48" ht="57.6" x14ac:dyDescent="0.55000000000000004">
      <c r="A502" s="43" t="s">
        <v>6598</v>
      </c>
      <c r="B502" s="42" t="str">
        <f>IFERROR(VLOOKUP(A502,MapGrantsTbl[Short Name], 1, FALSE),IFERROR(VLOOKUP(A502,MapGrantsTbl[Other Map Grant Name],1,FALSE),""))</f>
        <v/>
      </c>
      <c r="C502" s="43"/>
      <c r="D502" s="43" t="str">
        <f>IF(ISBLANK(C502),"",IFERROR(RIGHT(C502,LEN(C502)-FIND(",",C502)) &amp; " " &amp; LEFT(C502,1) &amp; LOWER(MID(C502,2, FIND(",",C502)-2)),""))</f>
        <v/>
      </c>
      <c r="E502" s="80"/>
      <c r="F502" s="80" t="str">
        <f>RIGHT(E502,4)</f>
        <v/>
      </c>
      <c r="G502" s="80" t="str">
        <f>IF(ISBLANK(E502),"",F502&amp;"-"&amp;RIGHT("00" &amp; SUBSTITUTE(LEFT(E502,2),"/",""),2))</f>
        <v/>
      </c>
      <c r="H502" s="43" t="s">
        <v>6588</v>
      </c>
      <c r="I502" s="43" t="str">
        <f>IFERROR(RIGHT(H502,LEN(H502)-FIND(",",H502)) &amp; " " &amp; LEFT(H502,1) &amp; LOWER(MID(H502,2, FIND(",",H502)-2)),"")</f>
        <v xml:space="preserve"> Samuel Chase</v>
      </c>
      <c r="J502" s="42" t="str">
        <f>H502</f>
        <v>CHASE, Samuel</v>
      </c>
      <c r="K502" s="43" t="s">
        <v>6634</v>
      </c>
      <c r="L502" s="42" t="str">
        <f>RIGHT(K502,4)</f>
        <v>1772</v>
      </c>
      <c r="M502" s="143" t="str">
        <f>IF(ISBLANK(K502),"",L502&amp;"-"&amp;
IF(LEFT(K502,3)="Feb","02",
IF(LEFT(K502,3)="Mar","03",
IF(LEFT(K502,3)="Apr","04",
IF(LEFT(K502,3)="May","05",
IF(LEFT(K502,3)="Jun","06",
IF(LEFT(K502,3)="Jul","07",
IF(LEFT(K502,3)="Aug","08",
IF(LEFT(K502,3)="Sep","09",
IF(LEFT(K502,3)="Oct","10",
IF(LEFT(K502,3)="Nov","11",
IF(LEFT(K502,3)="Dec","12","01"))))))))))))</f>
        <v>1772-03</v>
      </c>
      <c r="N502" s="44" t="s">
        <v>5668</v>
      </c>
      <c r="O502" s="43" t="s">
        <v>5668</v>
      </c>
      <c r="P502" s="43" t="s">
        <v>136</v>
      </c>
      <c r="Q502" s="43">
        <v>2284</v>
      </c>
      <c r="R502" s="43" t="s">
        <v>6636</v>
      </c>
      <c r="S502" s="34" t="s">
        <v>10842</v>
      </c>
      <c r="T502" s="45" t="str">
        <f>V502</f>
        <v>Mansells Purchase</v>
      </c>
      <c r="U502" s="44" t="s">
        <v>6637</v>
      </c>
      <c r="V502" s="35" t="s">
        <v>6635</v>
      </c>
      <c r="W502" s="35"/>
      <c r="X502" s="34"/>
      <c r="Y502" s="45" t="str">
        <f>IFERROR(LEFT(J502, FIND(",",J502)-1),"")</f>
        <v>CHASE</v>
      </c>
      <c r="Z502" s="45"/>
      <c r="AA502" s="45" t="str">
        <f>IF(ISBLANK(E502),"","Surveyed "&amp;E502)  &amp; IF(ISBLANK(C502),"", " by " &amp;TRIM(D502)) &amp; IF(ISBLANK(E502),"","; ") &amp; IF(ISBLANK(K502),"","Patented in " &amp; K502)  &amp; IF(ISBLANK(H502),"", " by " &amp; TRIM(I502)) &amp; IF(ISBLANK(Q502),"",IF(Q502=0,""," for " &amp; Q502 &amp; " acres")) &amp; IF(ISBLANK(S502),""," repatented as " &amp; S502) &amp; IF(ISBLANK(R502),"", "; " &amp; R502) &amp; IF(ISBLANK(X502),"", ".  " &amp; X502&amp;".")</f>
        <v>Patented in Mar 1772 by Samuel Chase for 2284 acres repatented as Chases Forest; Surveyed for Samuel Mansell but he transferred rights to Samuel Chase - no survey in folder</v>
      </c>
      <c r="AB502" s="45" t="str">
        <f>IF(IFERROR(FIND("-",A502),0)=0,SUBSTITUTE(A502,"'",""),SUBSTITUTE(LEFT(A502,FIND("-",A502)-2),"'",""))</f>
        <v>MANSELLS PURCHASE</v>
      </c>
      <c r="AC502" s="55" t="str">
        <f>SUBSTITUTE(A502,"'","")</f>
        <v>MANSELLS PURCHASE</v>
      </c>
      <c r="AD502" s="52" t="str">
        <f>IFERROR(VLOOKUP(A502,MapGrantsTbl[], 5, FALSE),"")</f>
        <v/>
      </c>
      <c r="AE502" s="52" t="str">
        <f>IF(L502=AD502,"Y", IF(LEFT(AD502,1)&lt;&gt;"1","","N"))</f>
        <v/>
      </c>
      <c r="AF502" s="52" t="str">
        <f>IFERROR(VLOOKUP(A502,MapGrantsTbl[], 3, FALSE),"")</f>
        <v/>
      </c>
      <c r="AG502" s="52" t="str">
        <f>IF(AA502=AF502,"Y", IF(LEN(LEFT(AF502,4))&lt;&gt;4,"","N"))</f>
        <v/>
      </c>
      <c r="AH502" s="52"/>
      <c r="AI502" s="52"/>
      <c r="AJ502" s="71"/>
      <c r="AK502" s="71"/>
      <c r="AL502" s="71"/>
      <c r="AM502" s="71" t="str">
        <f>IFERROR(VLOOKUP(A502,Platted[],2,FALSE),"")</f>
        <v/>
      </c>
      <c r="AN502" s="52"/>
      <c r="AO502" s="52"/>
      <c r="AP502" s="52"/>
      <c r="AQ502" s="52" t="str">
        <f>IFERROR(VLOOKUP(A502,MapGrantsTbl[], 5, FALSE),"")</f>
        <v/>
      </c>
      <c r="AR502" s="52" t="str">
        <f>IF(L502=AQ502,"Y", IF(LEN(LEFT(AQ502,4))&lt;&gt;4,"","N"))</f>
        <v/>
      </c>
      <c r="AS502" s="52" t="str">
        <f>IFERROR(VLOOKUP(A502,MapGrantsTbl[],3, FALSE),"")</f>
        <v/>
      </c>
      <c r="AT502" s="52" t="str">
        <f>IF(AA502=AS502,"Y", IF(LEN(LEFT(AS502,4))&lt;&gt;4,"","N"))</f>
        <v/>
      </c>
      <c r="AU502" s="52" t="str">
        <f>IFERROR(VLOOKUP(A502,MapGrantsTbl[],5, FALSE),"")</f>
        <v/>
      </c>
      <c r="AV502" s="52" t="str">
        <f>IF(L502=AU502,"Y", IF(LEN(LEFT(AU502,4))&lt;&gt;4,"","N"))</f>
        <v/>
      </c>
    </row>
    <row r="503" spans="1:48" ht="115.2" x14ac:dyDescent="0.55000000000000004">
      <c r="A503" s="43" t="s">
        <v>6543</v>
      </c>
      <c r="B503" s="42" t="str">
        <f>IFERROR(VLOOKUP(A503,MapGrantsTbl[Short Name], 1, FALSE),IFERROR(VLOOKUP(A503,MapGrantsTbl[Other Map Grant Name],1,FALSE),""))</f>
        <v>MANSELLS RANGE</v>
      </c>
      <c r="C503" s="43" t="s">
        <v>4916</v>
      </c>
      <c r="D503" s="43" t="str">
        <f>IF(ISBLANK(C503),"",IFERROR(RIGHT(C503,LEN(C503)-FIND(",",C503)) &amp; " " &amp; LEFT(C503,1) &amp; LOWER(MID(C503,2, FIND(",",C503)-2)),""))</f>
        <v xml:space="preserve"> William Cromwell</v>
      </c>
      <c r="E503" s="85" t="s">
        <v>4667</v>
      </c>
      <c r="F503" s="80" t="str">
        <f>RIGHT(E503,4)</f>
        <v>1746</v>
      </c>
      <c r="G503" s="80" t="str">
        <f>IF(ISBLANK(E503),"",F503&amp;"-"&amp;RIGHT("00" &amp; SUBSTITUTE(LEFT(E503,2),"/",""),2))</f>
        <v>1746-04</v>
      </c>
      <c r="H503" s="43" t="s">
        <v>3546</v>
      </c>
      <c r="I503" s="43" t="str">
        <f>IFERROR(RIGHT(H503,LEN(H503)-FIND(",",H503)) &amp; " " &amp; LEFT(H503,1) &amp; LOWER(MID(H503,2, FIND(",",H503)-2)),"")</f>
        <v xml:space="preserve"> Samuel  Mansell</v>
      </c>
      <c r="J503" s="42" t="str">
        <f>H503</f>
        <v xml:space="preserve">MANSELL, Samuel </v>
      </c>
      <c r="K503" s="43" t="s">
        <v>5145</v>
      </c>
      <c r="L503" s="42" t="str">
        <f>RIGHT(K503,4)</f>
        <v>1746</v>
      </c>
      <c r="M503" s="143" t="str">
        <f>IF(ISBLANK(K503),"",L503&amp;"-"&amp;
IF(LEFT(K503,3)="Feb","02",
IF(LEFT(K503,3)="Mar","03",
IF(LEFT(K503,3)="Apr","04",
IF(LEFT(K503,3)="May","05",
IF(LEFT(K503,3)="Jun","06",
IF(LEFT(K503,3)="Jul","07",
IF(LEFT(K503,3)="Aug","08",
IF(LEFT(K503,3)="Sep","09",
IF(LEFT(K503,3)="Oct","10",
IF(LEFT(K503,3)="Nov","11",
IF(LEFT(K503,3)="Dec","12","01"))))))))))))</f>
        <v>1746-04</v>
      </c>
      <c r="N503" s="44" t="s">
        <v>3961</v>
      </c>
      <c r="O503" s="43" t="s">
        <v>3959</v>
      </c>
      <c r="P503" s="43" t="s">
        <v>136</v>
      </c>
      <c r="Q503" s="43">
        <v>7.5</v>
      </c>
      <c r="R503" s="43" t="s">
        <v>6548</v>
      </c>
      <c r="S503" s="44" t="s">
        <v>6545</v>
      </c>
      <c r="T503" s="45" t="str">
        <f>V503</f>
        <v>Mansells Range</v>
      </c>
      <c r="U503" s="44"/>
      <c r="V503" s="35" t="s">
        <v>6546</v>
      </c>
      <c r="W503" s="35" t="s">
        <v>10847</v>
      </c>
      <c r="X503" s="34"/>
      <c r="Y503" s="45" t="str">
        <f>IFERROR(LEFT(J503, FIND(",",J503)-1),"")</f>
        <v>MANSELL</v>
      </c>
      <c r="Z503" s="45"/>
      <c r="AA503" s="45" t="str">
        <f>IF(ISBLANK(E503),"","Surveyed "&amp;E503)  &amp; IF(ISBLANK(C503),"", " by " &amp;TRIM(D503)) &amp; IF(ISBLANK(E503),"","; ") &amp; IF(ISBLANK(K503),"","Patented in " &amp; K503)  &amp; IF(ISBLANK(H503),"", " by " &amp; TRIM(I503)) &amp; IF(ISBLANK(Q503),"",IF(Q503=0,""," for " &amp; Q503 &amp; " acres")) &amp; IF(ISBLANK(S503),""," repatented as " &amp; S503) &amp; IF(ISBLANK(R503),"", "; " &amp; R503) &amp; IF(ISBLANK(X503),"", ".  " &amp; X503&amp;".")</f>
        <v>Surveyed 4/4/1746 by William Cromwell; Patented in Apr 1746 by Samuel Mansell for 7.5 acres repatented as Addition To Mansells Range; lying "between the head drafts of Snowdens River and the head drafts of western falls of Patapsco River on the south side the mane waggon road leading to Monocacy" beginning "on a levell near to the west side of a glade leading to the head of a branch called Nimble Johns Cabbin Branch"</v>
      </c>
      <c r="AB503" s="45" t="str">
        <f>IF(IFERROR(FIND("-",A503),0)=0,SUBSTITUTE(A503,"'",""),SUBSTITUTE(LEFT(A503,FIND("-",A503)-2),"'",""))</f>
        <v>MANSELLS RANGE</v>
      </c>
      <c r="AC503" s="55" t="str">
        <f>SUBSTITUTE(A503,"'","")</f>
        <v>MANSELLS RANGE</v>
      </c>
      <c r="AD503" s="52" t="str">
        <f>IFERROR(VLOOKUP(A503,MapGrantsTbl[], 5, FALSE),"")</f>
        <v>1746</v>
      </c>
      <c r="AE503" s="52" t="str">
        <f>IF(L503=AD503,"Y", IF(LEFT(AD503,1)&lt;&gt;"1","","N"))</f>
        <v>Y</v>
      </c>
      <c r="AF503" s="52" t="str">
        <f>IFERROR(VLOOKUP(A503,MapGrantsTbl[], 3, FALSE),"")</f>
        <v>Surveyed 4/4/1746 by William Cromwell; Patented in Apr 1746 by Samuel Mansell for 7.5 acres repatented as Addition To Mansells Range; lying "between the head drafts of Snowdens River and the head drafts of western falls of Patapsco River on the south side the mane waggon road leading to Monocacy" beginning "on a levell near to the west side of a glade leading to the head of a branch called Nimble Johns Cabbin Branch"</v>
      </c>
      <c r="AG503" s="52" t="str">
        <f>IF(AA503=AF503,"Y", IF(LEN(LEFT(AF503,4))&lt;&gt;4,"","N"))</f>
        <v>Y</v>
      </c>
      <c r="AH503" s="52" t="s">
        <v>51</v>
      </c>
      <c r="AI503" s="52" t="s">
        <v>7819</v>
      </c>
      <c r="AJ503" s="71" t="s">
        <v>9165</v>
      </c>
      <c r="AK503" s="71"/>
      <c r="AL503" s="71">
        <v>-4</v>
      </c>
      <c r="AM503" s="71">
        <f>IFERROR(VLOOKUP(A503,Platted[],2,FALSE),"")</f>
        <v>731</v>
      </c>
      <c r="AN503" s="52"/>
      <c r="AO503" s="52"/>
      <c r="AP503" s="52"/>
      <c r="AQ503" s="52" t="str">
        <f>IFERROR(VLOOKUP(A503,MapGrantsTbl[], 5, FALSE),"")</f>
        <v>1746</v>
      </c>
      <c r="AR503" s="52" t="str">
        <f>IF(L503=AQ503,"Y", IF(LEN(LEFT(AQ503,4))&lt;&gt;4,"","N"))</f>
        <v>Y</v>
      </c>
      <c r="AS503" s="52" t="str">
        <f>IFERROR(VLOOKUP(A503,MapGrantsTbl[],3, FALSE),"")</f>
        <v>Surveyed 4/4/1746 by William Cromwell; Patented in Apr 1746 by Samuel Mansell for 7.5 acres repatented as Addition To Mansells Range; lying "between the head drafts of Snowdens River and the head drafts of western falls of Patapsco River on the south side the mane waggon road leading to Monocacy" beginning "on a levell near to the west side of a glade leading to the head of a branch called Nimble Johns Cabbin Branch"</v>
      </c>
      <c r="AT503" s="52" t="str">
        <f>IF(AA503=AS503,"Y", IF(LEN(LEFT(AS503,4))&lt;&gt;4,"","N"))</f>
        <v>Y</v>
      </c>
      <c r="AU503" s="52" t="str">
        <f>IFERROR(VLOOKUP(A503,MapGrantsTbl[],5, FALSE),"")</f>
        <v>1746</v>
      </c>
      <c r="AV503" s="52" t="str">
        <f>IF(L503=AU503,"Y", IF(LEN(LEFT(AU503,4))&lt;&gt;4,"","N"))</f>
        <v>Y</v>
      </c>
    </row>
    <row r="504" spans="1:48" ht="86.4" x14ac:dyDescent="0.55000000000000004">
      <c r="A504" s="43" t="s">
        <v>8655</v>
      </c>
      <c r="B504" s="42" t="str">
        <f>IFERROR(VLOOKUP(A504,MapGrantsTbl[Short Name], 1, FALSE),IFERROR(VLOOKUP(A504,MapGrantsTbl[Other Map Grant Name],1,FALSE),""))</f>
        <v>MANSELLS UNITED FRIENDSHIP</v>
      </c>
      <c r="C504" s="8"/>
      <c r="D504" s="8" t="str">
        <f>IF(ISBLANK(C504),"",IFERROR(RIGHT(C504,LEN(C504)-FIND(",",C504)) &amp; " " &amp; LEFT(C504,1) &amp; LOWER(MID(C504,2, FIND(",",C504)-2)),""))</f>
        <v/>
      </c>
      <c r="E504" s="85"/>
      <c r="F504" s="80"/>
      <c r="G504" s="80" t="str">
        <f>IF(ISBLANK(E504),"",F504&amp;"-"&amp;RIGHT("00" &amp; SUBSTITUTE(LEFT(E504,2),"/",""),2))</f>
        <v/>
      </c>
      <c r="H504" s="43" t="s">
        <v>6554</v>
      </c>
      <c r="I504" s="43" t="str">
        <f>IFERROR(RIGHT(H504,LEN(H504)-FIND(",",H504)) &amp; " " &amp; LEFT(H504,1) &amp; LOWER(MID(H504,2, FIND(",",H504)-2)),"")</f>
        <v xml:space="preserve"> Thomas Johnson</v>
      </c>
      <c r="J504" s="42" t="str">
        <f>H504</f>
        <v>JOHNSON, Thomas</v>
      </c>
      <c r="K504" s="43" t="s">
        <v>3832</v>
      </c>
      <c r="L504" s="42" t="str">
        <f>RIGHT(K504,4)</f>
        <v>1769</v>
      </c>
      <c r="M504" s="143" t="str">
        <f>IF(ISBLANK(K504),"",L504&amp;"-"&amp;
IF(LEFT(K504,3)="Feb","02",
IF(LEFT(K504,3)="Mar","03",
IF(LEFT(K504,3)="Apr","04",
IF(LEFT(K504,3)="May","05",
IF(LEFT(K504,3)="Jun","06",
IF(LEFT(K504,3)="Jul","07",
IF(LEFT(K504,3)="Aug","08",
IF(LEFT(K504,3)="Sep","09",
IF(LEFT(K504,3)="Oct","10",
IF(LEFT(K504,3)="Nov","11",
IF(LEFT(K504,3)="Dec","12","01"))))))))))))</f>
        <v>1769-12</v>
      </c>
      <c r="N504" s="44" t="s">
        <v>3961</v>
      </c>
      <c r="O504" s="43" t="s">
        <v>3959</v>
      </c>
      <c r="P504" s="43" t="s">
        <v>3970</v>
      </c>
      <c r="Q504" s="43">
        <v>559</v>
      </c>
      <c r="R504" s="43" t="s">
        <v>6570</v>
      </c>
      <c r="S504" s="44"/>
      <c r="T504" s="45" t="s">
        <v>6552</v>
      </c>
      <c r="U504" s="44" t="s">
        <v>6739</v>
      </c>
      <c r="V504" s="35" t="s">
        <v>6571</v>
      </c>
      <c r="W504" s="35" t="s">
        <v>10816</v>
      </c>
      <c r="X504" s="34"/>
      <c r="Y504" s="45" t="str">
        <f>IFERROR(LEFT(J504, FIND(",",J504)-1),"")</f>
        <v>JOHNSON</v>
      </c>
      <c r="Z504" s="45"/>
      <c r="AA504" s="45" t="str">
        <f>IF(ISBLANK(E504),"","Surveyed "&amp;E504)  &amp; IF(ISBLANK(C504),"", " by " &amp;TRIM(D504)) &amp; IF(ISBLANK(E504),"","; ") &amp; IF(ISBLANK(K504),"","Patented in " &amp; K504)  &amp; IF(ISBLANK(H504),"", " by " &amp; TRIM(I504)) &amp; IF(ISBLANK(Q504),"",IF(Q504=0,""," for " &amp; Q504 &amp; " acres")) &amp; IF(ISBLANK(S504),""," repatented as " &amp; S504) &amp; IF(ISBLANK(R504),"", "; " &amp; R504) &amp; IF(ISBLANK(X504),"", ".  " &amp; X504&amp;".")</f>
        <v>Patented in Dec 1769 by Thomas Johnson for 559 acres; Resurvey of Who Knows The Worth Of It for Samuel Mansell done in 1760 but he turned over the rights to Johnson who then acquired the patent.  The plat and courses are included but the survey itself seems to be missing.</v>
      </c>
      <c r="AB504" s="45" t="str">
        <f>IF(IFERROR(FIND("-",A504),0)=0,SUBSTITUTE(A504,"'",""),SUBSTITUTE(LEFT(A504,FIND("-",A504)-2),"'",""))</f>
        <v>MANSELLS UNITED FRIENDSHIP</v>
      </c>
      <c r="AC504" s="55" t="str">
        <f>SUBSTITUTE(A504,"'","")</f>
        <v>MANSELLS UNITED FRIENDSHIP</v>
      </c>
      <c r="AD504" s="52" t="str">
        <f>IFERROR(VLOOKUP(A504,MapGrantsTbl[], 5, FALSE),"")</f>
        <v/>
      </c>
      <c r="AE504" s="52" t="str">
        <f>IF(L504=AD504,"Y", IF(LEFT(AD504,1)&lt;&gt;"1","","N"))</f>
        <v/>
      </c>
      <c r="AF504" s="52" t="str">
        <f>IFERROR(VLOOKUP(A504,MapGrantsTbl[], 3, FALSE),"")</f>
        <v/>
      </c>
      <c r="AG504" s="52" t="str">
        <f>IF(AA504=AF504,"Y", IF(LEN(LEFT(AF504,4))&lt;&gt;4,"","N"))</f>
        <v/>
      </c>
      <c r="AH504" s="52" t="s">
        <v>78</v>
      </c>
      <c r="AI504" s="52"/>
      <c r="AJ504" s="71"/>
      <c r="AK504" s="71"/>
      <c r="AL504" s="71"/>
      <c r="AM504" s="71">
        <f>IFERROR(VLOOKUP(A504,Platted[],2,FALSE),"")</f>
        <v>139</v>
      </c>
      <c r="AN504" s="52"/>
      <c r="AO504" s="52"/>
      <c r="AP504" s="52"/>
      <c r="AQ504" s="52" t="str">
        <f>IFERROR(VLOOKUP(A504,MapGrantsTbl[], 5, FALSE),"")</f>
        <v/>
      </c>
      <c r="AR504" s="52" t="str">
        <f>IF(L504=AQ504,"Y", IF(LEN(LEFT(AQ504,4))&lt;&gt;4,"","N"))</f>
        <v/>
      </c>
      <c r="AS504" s="52" t="str">
        <f>IFERROR(VLOOKUP(A504,MapGrantsTbl[],3, FALSE),"")</f>
        <v/>
      </c>
      <c r="AT504" s="52" t="str">
        <f>IF(AA504=AS504,"Y", IF(LEN(LEFT(AS504,4))&lt;&gt;4,"","N"))</f>
        <v/>
      </c>
      <c r="AU504" s="52" t="str">
        <f>IFERROR(VLOOKUP(A504,MapGrantsTbl[],5, FALSE),"")</f>
        <v/>
      </c>
      <c r="AV504" s="52" t="str">
        <f>IF(L504=AU504,"Y", IF(LEN(LEFT(AU504,4))&lt;&gt;4,"","N"))</f>
        <v/>
      </c>
    </row>
    <row r="505" spans="1:48" ht="86.4" x14ac:dyDescent="0.55000000000000004">
      <c r="A505" s="43" t="s">
        <v>8656</v>
      </c>
      <c r="B505" s="8" t="str">
        <f>IFERROR(VLOOKUP(A505,MapGrantsTbl[Short Name], 1, FALSE),IFERROR(VLOOKUP(A505,MapGrantsTbl[Other Map Grant Name],1,FALSE),""))</f>
        <v>MARGRETTS FANCY</v>
      </c>
      <c r="C505" s="8" t="s">
        <v>5622</v>
      </c>
      <c r="D505" s="8" t="str">
        <f>IF(ISBLANK(C505),"",IFERROR(RIGHT(C505,LEN(C505)-FIND(",",C505)) &amp; " " &amp; LEFT(C505,1) &amp; LOWER(MID(C505,2, FIND(",",C505)-2)),""))</f>
        <v xml:space="preserve"> John Dorsey</v>
      </c>
      <c r="E505" s="85" t="s">
        <v>9820</v>
      </c>
      <c r="F505" s="85" t="str">
        <f>RIGHT(E505,4)</f>
        <v>1721</v>
      </c>
      <c r="G505" s="85" t="str">
        <f>IF(ISBLANK(E505),"",F505&amp;"-"&amp;RIGHT("00" &amp; SUBSTITUTE(LEFT(E505,2),"/",""),2))</f>
        <v>1721-04</v>
      </c>
      <c r="H505" s="8" t="s">
        <v>3644</v>
      </c>
      <c r="I505" s="8" t="str">
        <f>IFERROR(RIGHT(H505,LEN(H505)-FIND(",",H505)) &amp; " " &amp; LEFT(H505,1) &amp; LOWER(MID(H505,2, FIND(",",H505)-2)),"")</f>
        <v xml:space="preserve"> John  Oliver</v>
      </c>
      <c r="J505" s="8" t="str">
        <f>H505</f>
        <v xml:space="preserve">OLIVER, John </v>
      </c>
      <c r="K505" s="8" t="s">
        <v>3794</v>
      </c>
      <c r="L505" s="8" t="str">
        <f>RIGHT(K505,4)</f>
        <v>1723</v>
      </c>
      <c r="M505" s="146" t="str">
        <f>IF(ISBLANK(K505),"",L505&amp;"-"&amp;
IF(LEFT(K505,3)="Feb","02",
IF(LEFT(K505,3)="Mar","03",
IF(LEFT(K505,3)="Apr","04",
IF(LEFT(K505,3)="May","05",
IF(LEFT(K505,3)="Jun","06",
IF(LEFT(K505,3)="Jul","07",
IF(LEFT(K505,3)="Aug","08",
IF(LEFT(K505,3)="Sep","09",
IF(LEFT(K505,3)="Oct","10",
IF(LEFT(K505,3)="Nov","11",
IF(LEFT(K505,3)="Dec","12","01"))))))))))))</f>
        <v>1723-02</v>
      </c>
      <c r="N505" s="34" t="s">
        <v>5668</v>
      </c>
      <c r="O505" s="8" t="s">
        <v>3959</v>
      </c>
      <c r="P505" s="8" t="s">
        <v>136</v>
      </c>
      <c r="Q505" s="8">
        <v>100</v>
      </c>
      <c r="R505" s="8" t="s">
        <v>5779</v>
      </c>
      <c r="S505" s="34"/>
      <c r="T505" s="34" t="str">
        <f>V505</f>
        <v>Margarets Fancy</v>
      </c>
      <c r="U505" s="34"/>
      <c r="V505" s="35" t="s">
        <v>8981</v>
      </c>
      <c r="W505" s="35" t="s">
        <v>9819</v>
      </c>
      <c r="X505" s="34"/>
      <c r="Y505" s="18" t="str">
        <f>IFERROR(LEFT(J505, FIND(",",J505)-1),"")</f>
        <v>OLIVER</v>
      </c>
      <c r="Z505" s="24" t="s">
        <v>4533</v>
      </c>
      <c r="AA505" s="24" t="str">
        <f>IF(ISBLANK(E505),"","Surveyed "&amp;E505)  &amp; IF(ISBLANK(C505),"", " by " &amp;TRIM(D505)) &amp; IF(ISBLANK(E505),"","; ") &amp; IF(ISBLANK(K505),"","Patented in " &amp; K505)  &amp; IF(ISBLANK(H505),"", " by " &amp; TRIM(I505)) &amp; IF(ISBLANK(Q505),"",IF(Q505=0,""," for " &amp; Q505 &amp; " acres")) &amp; IF(ISBLANK(S505),""," repatented as " &amp; S505) &amp; IF(ISBLANK(R505),"", "; " &amp; R505) &amp; IF(ISBLANK(X505),"", ".  " &amp; X505&amp;".")</f>
        <v>Surveyed 4/8/1721 by John Dorsey; Patented in Feb 1723 by John Oliver for 100 acres; "lying in Baltimore County aforesaid on the south side of the main falls of Patapsco River" starting "on the north side of a branch called Ivy Branch descending into the aforesaid falls", adjoining MacKinzies Discovery</v>
      </c>
      <c r="AB505" s="52" t="str">
        <f>IF(IFERROR(FIND("-",A505),0)=0,SUBSTITUTE(A505,"'",""),SUBSTITUTE(LEFT(A505,FIND("-",A505)-2),"'",""))</f>
        <v>MARGRETTS FANCY</v>
      </c>
      <c r="AC505" s="55" t="str">
        <f>SUBSTITUTE(A505,"'","")</f>
        <v>MARGRETTS FANCY</v>
      </c>
      <c r="AD505" s="52" t="str">
        <f>IFERROR(VLOOKUP(A505,MapGrantsTbl[], 5, FALSE),"")</f>
        <v>1721</v>
      </c>
      <c r="AE505" s="52" t="str">
        <f>IF(L505=AD505,"Y", IF(LEFT(AD505,1)&lt;&gt;"1","","N"))</f>
        <v>N</v>
      </c>
      <c r="AF505" s="52" t="str">
        <f>IFERROR(VLOOKUP(A505,MapGrantsTbl[], 3, FALSE),"")</f>
        <v>Surveyed 4/8/1721 by John Dorsey; Patented in Feb 1723 by John Oliver for 100 acres; "lying in Baltimore County aforesaid on the south side of the main falls of Patapsco River" starting "on the north side of a branch called Ivy Branch descending into the aforesaid falls", adjoining MacKinzies Discovery</v>
      </c>
      <c r="AG505" s="52" t="str">
        <f>IF(AA505=AF505,"Y", IF(LEN(LEFT(AF505,4))&lt;&gt;4,"","N"))</f>
        <v>Y</v>
      </c>
      <c r="AH505" s="52" t="s">
        <v>11989</v>
      </c>
      <c r="AI505" s="52" t="s">
        <v>7819</v>
      </c>
      <c r="AJ505" s="52" t="s">
        <v>1561</v>
      </c>
      <c r="AK505" s="52"/>
      <c r="AL505" s="71">
        <v>-2</v>
      </c>
      <c r="AM505" s="71">
        <f>IFERROR(VLOOKUP(A505,Platted[],2,FALSE),"")</f>
        <v>464</v>
      </c>
      <c r="AN505" s="52"/>
      <c r="AO505" s="52"/>
      <c r="AP505" s="52"/>
      <c r="AQ505" s="52" t="str">
        <f>IFERROR(VLOOKUP(A505,MapGrantsTbl[], 5, FALSE),"")</f>
        <v>1721</v>
      </c>
      <c r="AR505" s="52" t="str">
        <f>IF(L505=AQ505,"Y", IF(LEN(LEFT(AQ505,4))&lt;&gt;4,"","N"))</f>
        <v>N</v>
      </c>
      <c r="AS505" s="52" t="str">
        <f>IFERROR(VLOOKUP(A505,MapGrantsTbl[],3, FALSE),"")</f>
        <v>Surveyed 4/8/1721 by John Dorsey; Patented in Feb 1723 by John Oliver for 100 acres; "lying in Baltimore County aforesaid on the south side of the main falls of Patapsco River" starting "on the north side of a branch called Ivy Branch descending into the aforesaid falls", adjoining MacKinzies Discovery</v>
      </c>
      <c r="AT505" s="52" t="str">
        <f>IF(AA505=AS505,"Y", IF(LEN(LEFT(AS505,4))&lt;&gt;4,"","N"))</f>
        <v>Y</v>
      </c>
      <c r="AU505" s="52" t="str">
        <f>IFERROR(VLOOKUP(A505,MapGrantsTbl[],5, FALSE),"")</f>
        <v>1721</v>
      </c>
      <c r="AV505" s="52" t="str">
        <f>IF(L505=AU505,"Y", IF(LEN(LEFT(AU505,4))&lt;&gt;4,"","N"))</f>
        <v>N</v>
      </c>
    </row>
    <row r="506" spans="1:48" ht="43.2" x14ac:dyDescent="0.55000000000000004">
      <c r="A506" s="43" t="s">
        <v>3886</v>
      </c>
      <c r="B506" s="8" t="str">
        <f>IFERROR(VLOOKUP(A506,MapGrantsTbl[Short Name], 1, FALSE),IFERROR(VLOOKUP(A506,MapGrantsTbl[Other Map Grant Name],1,FALSE),""))</f>
        <v>MARLBOROUGH PLAINS</v>
      </c>
      <c r="C506" s="8"/>
      <c r="D506" s="8" t="str">
        <f>IF(ISBLANK(C506),"",IFERROR(RIGHT(C506,LEN(C506)-FIND(",",C506)) &amp; " " &amp; LEFT(C506,1) &amp; LOWER(MID(C506,2, FIND(",",C506)-2)),""))</f>
        <v/>
      </c>
      <c r="E506" s="85"/>
      <c r="F506" s="85" t="str">
        <f>RIGHT(E506,4)</f>
        <v/>
      </c>
      <c r="G506" s="85" t="str">
        <f>IF(ISBLANK(E506),"",F506&amp;"-"&amp;RIGHT("00" &amp; SUBSTITUTE(LEFT(E506,2),"/",""),2))</f>
        <v/>
      </c>
      <c r="H506" s="8" t="s">
        <v>3645</v>
      </c>
      <c r="I506" s="8" t="str">
        <f>IFERROR(RIGHT(H506,LEN(H506)-FIND(",",H506)) &amp; " " &amp; LEFT(H506,1) &amp; LOWER(MID(H506,2, FIND(",",H506)-2)),"")</f>
        <v xml:space="preserve"> Peter  Pinkstone</v>
      </c>
      <c r="J506" s="8" t="str">
        <f>H506</f>
        <v xml:space="preserve">PINKSTONE, Peter </v>
      </c>
      <c r="K506" s="8" t="s">
        <v>3795</v>
      </c>
      <c r="L506" s="8" t="str">
        <f>RIGHT(K506,4)</f>
        <v>1710</v>
      </c>
      <c r="M506" s="146" t="str">
        <f>IF(ISBLANK(K506),"",L506&amp;"-"&amp;
IF(LEFT(K506,3)="Feb","02",
IF(LEFT(K506,3)="Mar","03",
IF(LEFT(K506,3)="Apr","04",
IF(LEFT(K506,3)="May","05",
IF(LEFT(K506,3)="Jun","06",
IF(LEFT(K506,3)="Jul","07",
IF(LEFT(K506,3)="Aug","08",
IF(LEFT(K506,3)="Sep","09",
IF(LEFT(K506,3)="Oct","10",
IF(LEFT(K506,3)="Nov","11",
IF(LEFT(K506,3)="Dec","12","01"))))))))))))</f>
        <v>1710-08</v>
      </c>
      <c r="N506" s="34" t="s">
        <v>3961</v>
      </c>
      <c r="O506" s="8" t="s">
        <v>3959</v>
      </c>
      <c r="P506" s="8" t="s">
        <v>136</v>
      </c>
      <c r="Q506" s="8">
        <v>150</v>
      </c>
      <c r="R506" s="8"/>
      <c r="S506" s="34" t="s">
        <v>4127</v>
      </c>
      <c r="T506" s="34" t="s">
        <v>4196</v>
      </c>
      <c r="U506" s="34" t="s">
        <v>5024</v>
      </c>
      <c r="V506" s="34" t="s">
        <v>5874</v>
      </c>
      <c r="W506" s="34"/>
      <c r="X506" s="34"/>
      <c r="Y506" s="18" t="str">
        <f>IFERROR(LEFT(J506, FIND(",",J506)-1),"")</f>
        <v>PINKSTONE</v>
      </c>
      <c r="Z506" s="24" t="s">
        <v>4534</v>
      </c>
      <c r="AA506" s="24" t="str">
        <f>IF(ISBLANK(E506),"","Surveyed "&amp;E506)  &amp; IF(ISBLANK(C506),"", " by " &amp;TRIM(D506)) &amp; IF(ISBLANK(E506),"","; ") &amp; IF(ISBLANK(K506),"","Patented in " &amp; K506)  &amp; IF(ISBLANK(H506),"", " by " &amp; TRIM(I506)) &amp; IF(ISBLANK(Q506),"",IF(Q506=0,""," for " &amp; Q506 &amp; " acres")) &amp; IF(ISBLANK(S506),""," repatented as " &amp; S506) &amp; IF(ISBLANK(R506),"", "; " &amp; R506) &amp; IF(ISBLANK(X506),"", ".  " &amp; X506&amp;".")</f>
        <v>Patented in Aug 1710 by Peter Pinkstone for 150 acres repatented as White's Contrivance</v>
      </c>
      <c r="AB506" s="52" t="str">
        <f>IF(IFERROR(FIND("-",A506),0)=0,SUBSTITUTE(A506,"'",""),SUBSTITUTE(LEFT(A506,FIND("-",A506)-2),"'",""))</f>
        <v>MARLBOROUGH PLAINS</v>
      </c>
      <c r="AC506" s="55" t="str">
        <f>SUBSTITUTE(A506,"'","")</f>
        <v>MARLBOROUGH PLAINS</v>
      </c>
      <c r="AD506" s="52" t="str">
        <f>IFERROR(VLOOKUP(A506,MapGrantsTbl[], 5, FALSE),"")</f>
        <v>1710</v>
      </c>
      <c r="AE506" s="52" t="str">
        <f>IF(L506=AD506,"Y", IF(LEFT(AD506,1)&lt;&gt;"1","","N"))</f>
        <v>Y</v>
      </c>
      <c r="AF506" s="52" t="str">
        <f>IFERROR(VLOOKUP(A506,MapGrantsTbl[], 3, FALSE),"")</f>
        <v>Patented in Aug 1710 by Peter Pinkstone for 150 acres repatented as White's Contrivance</v>
      </c>
      <c r="AG506" s="52" t="str">
        <f>IF(AA506=AF506,"Y", IF(LEN(LEFT(AF506,4))&lt;&gt;4,"","N"))</f>
        <v>Y</v>
      </c>
      <c r="AH506" s="52" t="s">
        <v>204</v>
      </c>
      <c r="AI506" s="52" t="s">
        <v>9724</v>
      </c>
      <c r="AJ506" s="52" t="s">
        <v>11175</v>
      </c>
      <c r="AK506" s="52"/>
      <c r="AL506" s="71">
        <v>-5</v>
      </c>
      <c r="AM506" s="71">
        <f>IFERROR(VLOOKUP(A506,Platted[],2,FALSE),"")</f>
        <v>327</v>
      </c>
      <c r="AN506" s="52"/>
      <c r="AO506" s="52"/>
      <c r="AP506" s="52"/>
      <c r="AQ506" s="52" t="str">
        <f>IFERROR(VLOOKUP(A506,MapGrantsTbl[], 5, FALSE),"")</f>
        <v>1710</v>
      </c>
      <c r="AR506" s="52" t="str">
        <f>IF(L506=AQ506,"Y", IF(LEN(LEFT(AQ506,4))&lt;&gt;4,"","N"))</f>
        <v>Y</v>
      </c>
      <c r="AS506" s="52" t="str">
        <f>IFERROR(VLOOKUP(A506,MapGrantsTbl[],3, FALSE),"")</f>
        <v>Patented in Aug 1710 by Peter Pinkstone for 150 acres repatented as White's Contrivance</v>
      </c>
      <c r="AT506" s="52" t="str">
        <f>IF(AA506=AS506,"Y", IF(LEN(LEFT(AS506,4))&lt;&gt;4,"","N"))</f>
        <v>Y</v>
      </c>
      <c r="AU506" s="52" t="str">
        <f>IFERROR(VLOOKUP(A506,MapGrantsTbl[],5, FALSE),"")</f>
        <v>1710</v>
      </c>
      <c r="AV506" s="52" t="str">
        <f>IF(L506=AU506,"Y", IF(LEN(LEFT(AU506,4))&lt;&gt;4,"","N"))</f>
        <v>Y</v>
      </c>
    </row>
    <row r="507" spans="1:48" ht="72" x14ac:dyDescent="0.55000000000000004">
      <c r="A507" s="43" t="s">
        <v>8657</v>
      </c>
      <c r="B507" s="42" t="str">
        <f>IFERROR(VLOOKUP(A507,MapGrantsTbl[Short Name], 1, FALSE),IFERROR(VLOOKUP(A507,MapGrantsTbl[Other Map Grant Name],1,FALSE),""))</f>
        <v>MARTINS LUCK</v>
      </c>
      <c r="C507" s="43" t="s">
        <v>5622</v>
      </c>
      <c r="D507" s="43" t="str">
        <f>IF(ISBLANK(C507),"",IFERROR(RIGHT(C507,LEN(C507)-FIND(",",C507)) &amp; " " &amp; LEFT(C507,1) &amp; LOWER(MID(C507,2, FIND(",",C507)-2)),""))</f>
        <v xml:space="preserve"> John Dorsey</v>
      </c>
      <c r="E507" s="85" t="s">
        <v>11833</v>
      </c>
      <c r="F507" s="80" t="str">
        <f>RIGHT(E507,4)</f>
        <v>1719</v>
      </c>
      <c r="G507" s="80" t="str">
        <f>IF(ISBLANK(E507),"",F507&amp;"-"&amp;RIGHT("00" &amp; SUBSTITUTE(LEFT(E507,2),"/",""),2))</f>
        <v>1719-10</v>
      </c>
      <c r="H507" s="43" t="s">
        <v>6754</v>
      </c>
      <c r="I507" s="43" t="str">
        <f>IFERROR(RIGHT(H507,LEN(H507)-FIND(",",H507)) &amp; " " &amp; LEFT(H507,1) &amp; LOWER(MID(H507,2, FIND(",",H507)-2)),"")</f>
        <v xml:space="preserve"> John Martin</v>
      </c>
      <c r="J507" s="42" t="str">
        <f>H507</f>
        <v>MARTIN, John</v>
      </c>
      <c r="K507" s="43">
        <v>1725</v>
      </c>
      <c r="L507" s="42" t="str">
        <f>RIGHT(K507,4)</f>
        <v>1725</v>
      </c>
      <c r="M507" s="143" t="str">
        <f>IF(ISBLANK(K507),"",L507&amp;"-"&amp;
IF(LEFT(K507,3)="Feb","02",
IF(LEFT(K507,3)="Mar","03",
IF(LEFT(K507,3)="Apr","04",
IF(LEFT(K507,3)="May","05",
IF(LEFT(K507,3)="Jun","06",
IF(LEFT(K507,3)="Jul","07",
IF(LEFT(K507,3)="Aug","08",
IF(LEFT(K507,3)="Sep","09",
IF(LEFT(K507,3)="Oct","10",
IF(LEFT(K507,3)="Nov","11",
IF(LEFT(K507,3)="Dec","12","01"))))))))))))</f>
        <v>1725-01</v>
      </c>
      <c r="N507" s="44" t="s">
        <v>5668</v>
      </c>
      <c r="O507" s="43" t="s">
        <v>3959</v>
      </c>
      <c r="P507" s="43" t="s">
        <v>136</v>
      </c>
      <c r="Q507" s="43">
        <v>200</v>
      </c>
      <c r="R507" s="43" t="s">
        <v>7301</v>
      </c>
      <c r="S507" s="44" t="s">
        <v>6477</v>
      </c>
      <c r="T507" s="45" t="str">
        <f>V507</f>
        <v>Martins Luck</v>
      </c>
      <c r="U507" s="44"/>
      <c r="V507" s="35" t="s">
        <v>8166</v>
      </c>
      <c r="W507" s="35" t="s">
        <v>11834</v>
      </c>
      <c r="X507" s="34"/>
      <c r="Y507" s="45" t="str">
        <f>IFERROR(LEFT(J507, FIND(",",J507)-1),"")</f>
        <v>MARTIN</v>
      </c>
      <c r="Z507" s="45"/>
      <c r="AA507" s="45" t="str">
        <f>IF(ISBLANK(E507),"","Surveyed "&amp;E507)  &amp; IF(ISBLANK(C507),"", " by " &amp;TRIM(D507)) &amp; IF(ISBLANK(E507),"","; ") &amp; IF(ISBLANK(K507),"","Patented in " &amp; K507)  &amp; IF(ISBLANK(H507),"", " by " &amp; TRIM(I507)) &amp; IF(ISBLANK(Q507),"",IF(Q507=0,""," for " &amp; Q507 &amp; " acres")) &amp; IF(ISBLANK(S507),""," repatented as " &amp; S507) &amp; IF(ISBLANK(R507),"", "; " &amp; R507) &amp; IF(ISBLANK(X507),"", ".  " &amp; X507&amp;".")</f>
        <v>Surveyed 10/25/1719 by John Dorsey; Patented in 1725 by John Martin for 200 acres repatented as Luck Supported; in Baltimore County "on the west side the Middle River of Patuxent" starting near the mouth of a run called bear Run"</v>
      </c>
      <c r="AB507" s="45" t="str">
        <f>IF(IFERROR(FIND("-",A507),0)=0,SUBSTITUTE(A507,"'",""),SUBSTITUTE(LEFT(A507,FIND("-",A507)-2),"'",""))</f>
        <v>MARTINS LUCK</v>
      </c>
      <c r="AC507" s="55" t="str">
        <f>SUBSTITUTE(A507,"'","")</f>
        <v>MARTINS LUCK</v>
      </c>
      <c r="AD507" s="52" t="str">
        <f>IFERROR(VLOOKUP(A507,MapGrantsTbl[], 5, FALSE),"")</f>
        <v>1719</v>
      </c>
      <c r="AE507" s="52" t="str">
        <f>IF(L507=AD507,"Y", IF(LEFT(AD507,1)&lt;&gt;"1","","N"))</f>
        <v>N</v>
      </c>
      <c r="AF507" s="52" t="str">
        <f>IFERROR(VLOOKUP(A507,MapGrantsTbl[], 3, FALSE),"")</f>
        <v>Surveyed 10/25/1719 by John Dorsey; Patented in 1725 by John Martin for 200 acres repatented as Luck Supported; in Baltimore County "on the west side the Middle River of Patuxent" starting near the mouth of a run called bear Run"</v>
      </c>
      <c r="AG507" s="52" t="str">
        <f>IF(AA507=AF507,"Y", IF(LEN(LEFT(AF507,4))&lt;&gt;4,"","N"))</f>
        <v>Y</v>
      </c>
      <c r="AH507" s="52" t="s">
        <v>11993</v>
      </c>
      <c r="AI507" s="52"/>
      <c r="AJ507" s="71"/>
      <c r="AK507" s="71"/>
      <c r="AL507" s="71"/>
      <c r="AM507" s="71">
        <f>IFERROR(VLOOKUP(A507,Platted[],2,FALSE),"")</f>
        <v>307</v>
      </c>
      <c r="AN507" s="52"/>
      <c r="AO507" s="52"/>
      <c r="AP507" s="52"/>
      <c r="AQ507" s="52" t="str">
        <f>IFERROR(VLOOKUP(A507,MapGrantsTbl[], 5, FALSE),"")</f>
        <v>1719</v>
      </c>
      <c r="AR507" s="52" t="str">
        <f>IF(L507=AQ507,"Y", IF(LEN(LEFT(AQ507,4))&lt;&gt;4,"","N"))</f>
        <v>N</v>
      </c>
      <c r="AS507" s="52" t="str">
        <f>IFERROR(VLOOKUP(A507,MapGrantsTbl[],3, FALSE),"")</f>
        <v>Surveyed 10/25/1719 by John Dorsey; Patented in 1725 by John Martin for 200 acres repatented as Luck Supported; in Baltimore County "on the west side the Middle River of Patuxent" starting near the mouth of a run called bear Run"</v>
      </c>
      <c r="AT507" s="52" t="str">
        <f>IF(AA507=AS507,"Y", IF(LEN(LEFT(AS507,4))&lt;&gt;4,"","N"))</f>
        <v>Y</v>
      </c>
      <c r="AU507" s="52" t="str">
        <f>IFERROR(VLOOKUP(A507,MapGrantsTbl[],5, FALSE),"")</f>
        <v>1719</v>
      </c>
      <c r="AV507" s="52" t="str">
        <f>IF(L507=AU507,"Y", IF(LEN(LEFT(AU507,4))&lt;&gt;4,"","N"))</f>
        <v>N</v>
      </c>
    </row>
    <row r="508" spans="1:48" ht="43.2" x14ac:dyDescent="0.55000000000000004">
      <c r="A508" s="43" t="s">
        <v>8658</v>
      </c>
      <c r="B508" s="8" t="str">
        <f>IFERROR(VLOOKUP(A508,MapGrantsTbl[Short Name], 1, FALSE),IFERROR(VLOOKUP(A508,MapGrantsTbl[Other Map Grant Name],1,FALSE),""))</f>
        <v>MARYS LOT</v>
      </c>
      <c r="C508" s="8" t="s">
        <v>5622</v>
      </c>
      <c r="D508" s="8" t="str">
        <f>IF(ISBLANK(C508),"",IFERROR(RIGHT(C508,LEN(C508)-FIND(",",C508)) &amp; " " &amp; LEFT(C508,1) &amp; LOWER(MID(C508,2, FIND(",",C508)-2)),""))</f>
        <v xml:space="preserve"> John Dorsey</v>
      </c>
      <c r="E508" s="85" t="s">
        <v>11927</v>
      </c>
      <c r="F508" s="85" t="str">
        <f>RIGHT(E508,4)</f>
        <v>1725</v>
      </c>
      <c r="G508" s="85" t="str">
        <f>IF(ISBLANK(E508),"",F508&amp;"-"&amp;RIGHT("00" &amp; SUBSTITUTE(LEFT(E508,2),"/",""),2))</f>
        <v>1725-06</v>
      </c>
      <c r="H508" s="8" t="s">
        <v>3646</v>
      </c>
      <c r="I508" s="8" t="str">
        <f>IFERROR(RIGHT(H508,LEN(H508)-FIND(",",H508)) &amp; " " &amp; LEFT(H508,1) &amp; LOWER(MID(H508,2, FIND(",",H508)-2)),"")</f>
        <v xml:space="preserve"> Edward  Tulley</v>
      </c>
      <c r="J508" s="8" t="str">
        <f>H508</f>
        <v xml:space="preserve">TULLEY, Edward </v>
      </c>
      <c r="K508" s="8" t="s">
        <v>3796</v>
      </c>
      <c r="L508" s="8" t="str">
        <f>RIGHT(K508,4)</f>
        <v>1732</v>
      </c>
      <c r="M508" s="146" t="str">
        <f>IF(ISBLANK(K508),"",L508&amp;"-"&amp;
IF(LEFT(K508,3)="Feb","02",
IF(LEFT(K508,3)="Mar","03",
IF(LEFT(K508,3)="Apr","04",
IF(LEFT(K508,3)="May","05",
IF(LEFT(K508,3)="Jun","06",
IF(LEFT(K508,3)="Jul","07",
IF(LEFT(K508,3)="Aug","08",
IF(LEFT(K508,3)="Sep","09",
IF(LEFT(K508,3)="Oct","10",
IF(LEFT(K508,3)="Nov","11",
IF(LEFT(K508,3)="Dec","12","01"))))))))))))</f>
        <v>1732-10</v>
      </c>
      <c r="N508" s="34" t="s">
        <v>5668</v>
      </c>
      <c r="O508" s="8" t="s">
        <v>3959</v>
      </c>
      <c r="P508" s="8" t="s">
        <v>136</v>
      </c>
      <c r="Q508" s="8">
        <v>73</v>
      </c>
      <c r="R508" s="8" t="s">
        <v>5780</v>
      </c>
      <c r="S508" s="34"/>
      <c r="T508" s="34" t="str">
        <f>V508</f>
        <v>Marys Lot</v>
      </c>
      <c r="U508" s="34"/>
      <c r="V508" s="35" t="s">
        <v>7937</v>
      </c>
      <c r="W508" s="35" t="s">
        <v>11926</v>
      </c>
      <c r="X508" s="34"/>
      <c r="Y508" s="18" t="str">
        <f>IFERROR(LEFT(J508, FIND(",",J508)-1),"")</f>
        <v>TULLEY</v>
      </c>
      <c r="Z508" s="24" t="s">
        <v>4535</v>
      </c>
      <c r="AA508" s="24" t="str">
        <f>IF(ISBLANK(E508),"","Surveyed "&amp;E508)  &amp; IF(ISBLANK(C508),"", " by " &amp;TRIM(D508)) &amp; IF(ISBLANK(E508),"","; ") &amp; IF(ISBLANK(K508),"","Patented in " &amp; K508)  &amp; IF(ISBLANK(H508),"", " by " &amp; TRIM(I508)) &amp; IF(ISBLANK(Q508),"",IF(Q508=0,""," for " &amp; Q508 &amp; " acres")) &amp; IF(ISBLANK(S508),""," repatented as " &amp; S508) &amp; IF(ISBLANK(R508),"", "; " &amp; R508) &amp; IF(ISBLANK(X508),"", ".  " &amp; X508&amp;".")</f>
        <v>Surveyed 6/2/1725 by John Dorsey; Patented in Oct 1732 by Edward Tulley for 73 acres; in Baltimore County adjoining Shephard's Forest to the west</v>
      </c>
      <c r="AB508" s="52" t="str">
        <f>IF(IFERROR(FIND("-",A508),0)=0,SUBSTITUTE(A508,"'",""),SUBSTITUTE(LEFT(A508,FIND("-",A508)-2),"'",""))</f>
        <v>MARYS LOT</v>
      </c>
      <c r="AC508" s="55" t="str">
        <f>SUBSTITUTE(A508,"'","")</f>
        <v>MARYS LOT</v>
      </c>
      <c r="AD508" s="52" t="str">
        <f>IFERROR(VLOOKUP(A508,MapGrantsTbl[], 5, FALSE),"")</f>
        <v>1725</v>
      </c>
      <c r="AE508" s="52" t="str">
        <f>IF(L508=AD508,"Y", IF(LEFT(AD508,1)&lt;&gt;"1","","N"))</f>
        <v>N</v>
      </c>
      <c r="AF508" s="52" t="str">
        <f>IFERROR(VLOOKUP(A508,MapGrantsTbl[], 3, FALSE),"")</f>
        <v>Surveyed 6/2/1725 by John Dorsey; Patented in Oct 1732 by Edward Tulley for 73 acres; in Baltimore County adjoining Shephard's Forest to the west</v>
      </c>
      <c r="AG508" s="52" t="str">
        <f>IF(AA508=AF508,"Y", IF(LEN(LEFT(AF508,4))&lt;&gt;4,"","N"))</f>
        <v>Y</v>
      </c>
      <c r="AH508" s="52" t="s">
        <v>11989</v>
      </c>
      <c r="AI508" s="52"/>
      <c r="AJ508" s="71"/>
      <c r="AK508" s="71"/>
      <c r="AL508" s="71"/>
      <c r="AM508" s="71">
        <f>IFERROR(VLOOKUP(A508,Platted[],2,FALSE),"")</f>
        <v>495</v>
      </c>
      <c r="AN508" s="52"/>
      <c r="AO508" s="52"/>
      <c r="AP508" s="52"/>
      <c r="AQ508" s="52" t="str">
        <f>IFERROR(VLOOKUP(A508,MapGrantsTbl[], 5, FALSE),"")</f>
        <v>1725</v>
      </c>
      <c r="AR508" s="52" t="str">
        <f>IF(L508=AQ508,"Y", IF(LEN(LEFT(AQ508,4))&lt;&gt;4,"","N"))</f>
        <v>N</v>
      </c>
      <c r="AS508" s="52" t="str">
        <f>IFERROR(VLOOKUP(A508,MapGrantsTbl[],3, FALSE),"")</f>
        <v>Surveyed 6/2/1725 by John Dorsey; Patented in Oct 1732 by Edward Tulley for 73 acres; in Baltimore County adjoining Shephard's Forest to the west</v>
      </c>
      <c r="AT508" s="52" t="str">
        <f>IF(AA508=AS508,"Y", IF(LEN(LEFT(AS508,4))&lt;&gt;4,"","N"))</f>
        <v>Y</v>
      </c>
      <c r="AU508" s="52" t="str">
        <f>IFERROR(VLOOKUP(A508,MapGrantsTbl[],5, FALSE),"")</f>
        <v>1725</v>
      </c>
      <c r="AV508" s="52" t="str">
        <f>IF(L508=AU508,"Y", IF(LEN(LEFT(AU508,4))&lt;&gt;4,"","N"))</f>
        <v>N</v>
      </c>
    </row>
    <row r="509" spans="1:48" ht="57.6" x14ac:dyDescent="0.55000000000000004">
      <c r="A509" s="8" t="s">
        <v>10481</v>
      </c>
      <c r="B509" s="110" t="str">
        <f>IFERROR(VLOOKUP(A509,MapGrantsTbl[Short Name], 1, FALSE),IFERROR(VLOOKUP(A509,MapGrantsTbl[Other Map Grant Name],1,FALSE),""))</f>
        <v>MERCERS TROUBLE</v>
      </c>
      <c r="C509" s="111" t="s">
        <v>4917</v>
      </c>
      <c r="D509" s="111" t="str">
        <f>IF(ISBLANK(C509),"",IFERROR(RIGHT(C509,LEN(C509)-FIND(",",C509)) &amp; " " &amp; LEFT(C509,1) &amp; LOWER(MID(C509,2, FIND(",",C509)-2)),""))</f>
        <v xml:space="preserve"> Vachel Stevens</v>
      </c>
      <c r="E509" s="117" t="s">
        <v>10483</v>
      </c>
      <c r="F509" s="117" t="str">
        <f>RIGHT(E509,4)</f>
        <v>1787</v>
      </c>
      <c r="G509" s="117" t="str">
        <f>IF(ISBLANK(E509),"",F509&amp;"-"&amp;RIGHT("00" &amp; SUBSTITUTE(LEFT(E509,2),"/",""),2))</f>
        <v>1787-10</v>
      </c>
      <c r="H509" s="111" t="s">
        <v>10487</v>
      </c>
      <c r="I509" s="111" t="str">
        <f>IFERROR(RIGHT(H509,LEN(H509)-FIND(",",H509)) &amp; " " &amp; LEFT(H509,1) &amp; LOWER(MID(H509,2, FIND(",",H509)-2)),"")</f>
        <v xml:space="preserve"> Richard Mercier</v>
      </c>
      <c r="J509" s="110" t="str">
        <f>H509</f>
        <v>MERCIER, Richard</v>
      </c>
      <c r="K509" s="111" t="s">
        <v>10482</v>
      </c>
      <c r="L509" s="110" t="str">
        <f>RIGHT(K509,4)</f>
        <v>1815</v>
      </c>
      <c r="M509" s="149" t="str">
        <f>IF(ISBLANK(K509),"",L509&amp;"-"&amp;
IF(LEFT(K509,3)="Feb","02",
IF(LEFT(K509,3)="Mar","03",
IF(LEFT(K509,3)="Apr","04",
IF(LEFT(K509,3)="May","05",
IF(LEFT(K509,3)="Jun","06",
IF(LEFT(K509,3)="Jul","07",
IF(LEFT(K509,3)="Aug","08",
IF(LEFT(K509,3)="Sep","09",
IF(LEFT(K509,3)="Oct","10",
IF(LEFT(K509,3)="Nov","11",
IF(LEFT(K509,3)="Dec","12","01"))))))))))))</f>
        <v>1815-03</v>
      </c>
      <c r="N509" s="112" t="s">
        <v>3961</v>
      </c>
      <c r="O509" s="111" t="s">
        <v>3959</v>
      </c>
      <c r="P509" s="111" t="s">
        <v>3970</v>
      </c>
      <c r="Q509" s="111">
        <v>216</v>
      </c>
      <c r="R509" s="111" t="s">
        <v>10491</v>
      </c>
      <c r="S509" s="34" t="s">
        <v>10488</v>
      </c>
      <c r="T509" s="34" t="s">
        <v>11477</v>
      </c>
      <c r="U509" s="113"/>
      <c r="V509" s="35" t="s">
        <v>10485</v>
      </c>
      <c r="W509" s="35" t="s">
        <v>10486</v>
      </c>
      <c r="X509" s="35"/>
      <c r="Y509" s="112" t="str">
        <f>IFERROR(LEFT(J509, FIND(",",J509)-1),"")</f>
        <v>MERCIER</v>
      </c>
      <c r="Z509" s="112"/>
      <c r="AA509" s="112" t="str">
        <f>IF(ISBLANK(E509),"","Surveyed "&amp;E509)  &amp; IF(ISBLANK(C509),"", " by " &amp;TRIM(D509)) &amp; IF(ISBLANK(E509),"","; ") &amp; IF(ISBLANK(K509),"","Patented in " &amp; K509)  &amp; IF(ISBLANK(H509),"", " by " &amp; TRIM(I509)) &amp; IF(ISBLANK(Q509),"",IF(Q509=0,""," for " &amp; Q509 &amp; " acres")) &amp; IF(ISBLANK(S509),""," repatented as " &amp; S509) &amp; IF(ISBLANK(R509),"", "; " &amp; R509) &amp; IF(ISBLANK(X509),"", ".  " &amp; X509&amp;".")</f>
        <v>Surveyed 10/22/1787 by Vachel Stevens; Patented in Mar 1815 by Richard Mercier for 216 acres repatented as Merciers Industry; Resurvey of part of Hobsons Choice, part of Sallys Chance, and Rowleys Neck</v>
      </c>
      <c r="AB509" s="112" t="str">
        <f>IF(IFERROR(FIND("-",A509),0)=0,SUBSTITUTE(A509,"'",""),SUBSTITUTE(LEFT(A509,FIND("-",A509)-2),"'",""))</f>
        <v>MERCERS TROUBLE</v>
      </c>
      <c r="AC509" s="112" t="str">
        <f>SUBSTITUTE(A509,"'","")</f>
        <v>MERCERS TROUBLE</v>
      </c>
      <c r="AD509" s="112" t="str">
        <f>IFERROR(VLOOKUP(A509,MapGrantsTbl[], 5, FALSE),"")</f>
        <v>1787</v>
      </c>
      <c r="AE509" s="112" t="str">
        <f>IF(L509=AD509,"Y", IF(LEFT(AD509,1)&lt;&gt;"1","","N"))</f>
        <v>N</v>
      </c>
      <c r="AF509" s="112" t="str">
        <f>IFERROR(VLOOKUP(A509,MapGrantsTbl[], 3, FALSE),"")</f>
        <v>Surveyed 10/22/1787 by Vachel Stevens; Patented in Mar 1815 by Richard Mercier for 216 acres repatented as Merciers Industry; Resurvey of part of Hobsons Choice, part of Sallys Chance, and Rowleys Neck</v>
      </c>
      <c r="AG509" s="112" t="str">
        <f>IF(AA509=AF509,"Y", IF(LEN(LEFT(AF509,4))&lt;&gt;4,"","N"))</f>
        <v>Y</v>
      </c>
      <c r="AH509" s="33" t="s">
        <v>51</v>
      </c>
      <c r="AI509" s="112"/>
      <c r="AJ509" s="112"/>
      <c r="AK509" s="112"/>
      <c r="AL509" s="112"/>
      <c r="AM509" s="112" t="str">
        <f>IFERROR(VLOOKUP(A509,Platted[],2,FALSE),"")</f>
        <v/>
      </c>
      <c r="AN509" s="112"/>
      <c r="AO509" s="112"/>
      <c r="AP509" s="112"/>
      <c r="AQ509" s="52" t="str">
        <f>IFERROR(VLOOKUP(A509,MapGrantsTbl[], 5, FALSE),"")</f>
        <v>1787</v>
      </c>
      <c r="AR509" s="52" t="str">
        <f>IF(L509=AQ509,"Y", IF(LEN(LEFT(AQ509,4))&lt;&gt;4,"","N"))</f>
        <v>N</v>
      </c>
      <c r="AS509" s="52" t="str">
        <f>IFERROR(VLOOKUP(A509,MapGrantsTbl[],3, FALSE),"")</f>
        <v>Surveyed 10/22/1787 by Vachel Stevens; Patented in Mar 1815 by Richard Mercier for 216 acres repatented as Merciers Industry; Resurvey of part of Hobsons Choice, part of Sallys Chance, and Rowleys Neck</v>
      </c>
      <c r="AT509" s="52" t="str">
        <f>IF(AA509=AS509,"Y", IF(LEN(LEFT(AS509,4))&lt;&gt;4,"","N"))</f>
        <v>Y</v>
      </c>
      <c r="AU509" s="52" t="str">
        <f>IFERROR(VLOOKUP(A509,MapGrantsTbl[],5, FALSE),"")</f>
        <v>1787</v>
      </c>
      <c r="AV509" s="52" t="str">
        <f>IF(L509=AU509,"Y", IF(LEN(LEFT(AU509,4))&lt;&gt;4,"","N"))</f>
        <v>N</v>
      </c>
    </row>
    <row r="510" spans="1:48" ht="100.8" x14ac:dyDescent="0.55000000000000004">
      <c r="A510" s="43" t="s">
        <v>8659</v>
      </c>
      <c r="B510" s="32" t="str">
        <f>IFERROR(VLOOKUP(A510,MapGrantsTbl[Short Name], 1, FALSE),IFERROR(VLOOKUP(A510,MapGrantsTbl[Other Map Grant Name],1,FALSE),""))</f>
        <v>MERCIERS FRIENDSHIP</v>
      </c>
      <c r="C510" s="8" t="s">
        <v>4919</v>
      </c>
      <c r="D510" s="8" t="str">
        <f>IF(ISBLANK(C510),"",IFERROR(RIGHT(C510,LEN(C510)-FIND(",",C510)) &amp; " " &amp; LEFT(C510,1) &amp; LOWER(MID(C510,2, FIND(",",C510)-2)),""))</f>
        <v xml:space="preserve"> Richard Shipley</v>
      </c>
      <c r="E510" s="85" t="s">
        <v>9944</v>
      </c>
      <c r="F510" s="85" t="str">
        <f>RIGHT(E510,4)</f>
        <v>1751</v>
      </c>
      <c r="G510" s="85" t="str">
        <f>IF(ISBLANK(E510),"",F510&amp;"-"&amp;RIGHT("00" &amp; SUBSTITUTE(LEFT(E510,2),"/",""),2))</f>
        <v>1751-08</v>
      </c>
      <c r="H510" s="8" t="s">
        <v>6246</v>
      </c>
      <c r="I510" s="8" t="str">
        <f>IFERROR(RIGHT(H510,LEN(H510)-FIND(",",H510)) &amp; " " &amp; LEFT(H510,1) &amp; LOWER(MID(H510,2, FIND(",",H510)-2)),"")</f>
        <v xml:space="preserve"> Luke Mercier</v>
      </c>
      <c r="J510" s="32" t="str">
        <f>H510</f>
        <v>MERCIER, Luke</v>
      </c>
      <c r="K510" s="8" t="s">
        <v>3826</v>
      </c>
      <c r="L510" s="32" t="str">
        <f>RIGHT(K510,4)</f>
        <v>1753</v>
      </c>
      <c r="M510" s="146" t="str">
        <f>IF(ISBLANK(K510),"",L510&amp;"-"&amp;
IF(LEFT(K510,3)="Feb","02",
IF(LEFT(K510,3)="Mar","03",
IF(LEFT(K510,3)="Apr","04",
IF(LEFT(K510,3)="May","05",
IF(LEFT(K510,3)="Jun","06",
IF(LEFT(K510,3)="Jul","07",
IF(LEFT(K510,3)="Aug","08",
IF(LEFT(K510,3)="Sep","09",
IF(LEFT(K510,3)="Oct","10",
IF(LEFT(K510,3)="Nov","11",
IF(LEFT(K510,3)="Dec","12","01"))))))))))))</f>
        <v>1753-08</v>
      </c>
      <c r="N510" s="34" t="s">
        <v>3961</v>
      </c>
      <c r="O510" s="8" t="s">
        <v>3959</v>
      </c>
      <c r="P510" s="8" t="s">
        <v>3970</v>
      </c>
      <c r="Q510" s="8">
        <v>369</v>
      </c>
      <c r="R510" s="8" t="s">
        <v>6977</v>
      </c>
      <c r="S510" s="34" t="s">
        <v>6351</v>
      </c>
      <c r="T510" s="34" t="s">
        <v>8855</v>
      </c>
      <c r="U510" s="34"/>
      <c r="V510" s="35" t="s">
        <v>6858</v>
      </c>
      <c r="W510" s="35" t="s">
        <v>9945</v>
      </c>
      <c r="X510" s="34"/>
      <c r="Y510" s="33" t="str">
        <f>IFERROR(LEFT(J510, FIND(",",J510)-1),"")</f>
        <v>MERCIER</v>
      </c>
      <c r="Z510" s="33"/>
      <c r="AA510" s="24" t="str">
        <f>IF(ISBLANK(E510),"","Surveyed "&amp;E510)  &amp; IF(ISBLANK(C510),"", " by " &amp;TRIM(D510)) &amp; IF(ISBLANK(E510),"","; ") &amp; IF(ISBLANK(K510),"","Patented in " &amp; K510)  &amp; IF(ISBLANK(H510),"", " by " &amp; TRIM(I510)) &amp; IF(ISBLANK(Q510),"",IF(Q510=0,""," for " &amp; Q510 &amp; " acres")) &amp; IF(ISBLANK(S510),""," repatented as " &amp; S510) &amp; IF(ISBLANK(R510),"", "; " &amp; R510) &amp; IF(ISBLANK(X510),"", ".  " &amp; X510&amp;".")</f>
        <v>Surveyed 8/20/1751 by Richard Shipley; Patented in Aug 1753 by Luke Mercier for 369 acres repatented as Hopson's Choice - Mercier; Resurvey of Shipley's Will lying partly in Baltimore County and partly in Anne Arundel County, adjoining Robert's Advantage, Shipley's Discovery, Concord, Rowley's Neck, and Stoney Barrans Hills; also adjoining Poole's Chance according to that patent</v>
      </c>
      <c r="AB510" s="52" t="str">
        <f>IF(IFERROR(FIND("-",A510),0)=0,SUBSTITUTE(A510,"'",""),SUBSTITUTE(LEFT(A510,FIND("-",A510)-2),"'",""))</f>
        <v>MERCIERS FRIENDSHIP</v>
      </c>
      <c r="AC510" s="55" t="str">
        <f>SUBSTITUTE(A510,"'","")</f>
        <v>MERCIERS FRIENDSHIP</v>
      </c>
      <c r="AD510" s="52" t="str">
        <f>IFERROR(VLOOKUP(A510,MapGrantsTbl[], 5, FALSE),"")</f>
        <v>1751</v>
      </c>
      <c r="AE510" s="52" t="str">
        <f>IF(L510=AD510,"Y", IF(LEFT(AD510,1)&lt;&gt;"1","","N"))</f>
        <v>N</v>
      </c>
      <c r="AF510" s="52" t="str">
        <f>IFERROR(VLOOKUP(A510,MapGrantsTbl[], 3, FALSE),"")</f>
        <v>Surveyed 8/20/1751 by Richard Shipley; Patented in Aug 1753 by Luke Mercier for 369 acres repatented as Hopson's Choice - Mercier; Resurvey of Shipley's Will lying partly in Baltimore County and partly in Anne Arundel County, adjoining Robert's Advantage, Shipley's Discovery, Concord, Rowley's Neck, and Stoney Barrans Hills; also adjoining Poole's Chance according to that patent</v>
      </c>
      <c r="AG510" s="52" t="str">
        <f>IF(AA510=AF510,"Y", IF(LEN(LEFT(AF510,4))&lt;&gt;4,"","N"))</f>
        <v>Y</v>
      </c>
      <c r="AH510" s="52" t="s">
        <v>123</v>
      </c>
      <c r="AI510" s="52"/>
      <c r="AJ510" s="71"/>
      <c r="AK510" s="71"/>
      <c r="AL510" s="71">
        <v>-8</v>
      </c>
      <c r="AM510" s="71">
        <f>IFERROR(VLOOKUP(A510,Platted[],2,FALSE),"")</f>
        <v>194</v>
      </c>
      <c r="AN510" s="52"/>
      <c r="AO510" s="52"/>
      <c r="AP510" s="52"/>
      <c r="AQ510" s="52" t="str">
        <f>IFERROR(VLOOKUP(A510,MapGrantsTbl[], 5, FALSE),"")</f>
        <v>1751</v>
      </c>
      <c r="AR510" s="52" t="str">
        <f>IF(L510=AQ510,"Y", IF(LEN(LEFT(AQ510,4))&lt;&gt;4,"","N"))</f>
        <v>N</v>
      </c>
      <c r="AS510" s="52" t="str">
        <f>IFERROR(VLOOKUP(A510,MapGrantsTbl[],3, FALSE),"")</f>
        <v>Surveyed 8/20/1751 by Richard Shipley; Patented in Aug 1753 by Luke Mercier for 369 acres repatented as Hopson's Choice - Mercier; Resurvey of Shipley's Will lying partly in Baltimore County and partly in Anne Arundel County, adjoining Robert's Advantage, Shipley's Discovery, Concord, Rowley's Neck, and Stoney Barrans Hills; also adjoining Poole's Chance according to that patent</v>
      </c>
      <c r="AT510" s="52" t="str">
        <f>IF(AA510=AS510,"Y", IF(LEN(LEFT(AS510,4))&lt;&gt;4,"","N"))</f>
        <v>Y</v>
      </c>
      <c r="AU510" s="52" t="str">
        <f>IFERROR(VLOOKUP(A510,MapGrantsTbl[],5, FALSE),"")</f>
        <v>1751</v>
      </c>
      <c r="AV510" s="52" t="str">
        <f>IF(L510=AU510,"Y", IF(LEN(LEFT(AU510,4))&lt;&gt;4,"","N"))</f>
        <v>N</v>
      </c>
    </row>
    <row r="511" spans="1:48" ht="57.6" x14ac:dyDescent="0.55000000000000004">
      <c r="A511" s="111" t="s">
        <v>10484</v>
      </c>
      <c r="B511" s="110" t="str">
        <f>IFERROR(VLOOKUP(A511,MapGrantsTbl[Short Name], 1, FALSE),IFERROR(VLOOKUP(A511,MapGrantsTbl[Other Map Grant Name],1,FALSE),""))</f>
        <v>MERCIERS INDUSTRY</v>
      </c>
      <c r="C511" s="111" t="s">
        <v>9688</v>
      </c>
      <c r="D511" s="111" t="str">
        <f>IF(ISBLANK(C511),"",IFERROR(RIGHT(C511,LEN(C511)-FIND(",",C511)) &amp; " " &amp; LEFT(C511,1) &amp; LOWER(MID(C511,2, FIND(",",C511)-2)),""))</f>
        <v xml:space="preserve"> Darby Ensor</v>
      </c>
      <c r="E511" s="117" t="s">
        <v>4634</v>
      </c>
      <c r="F511" s="117" t="str">
        <f>RIGHT(E511,4)</f>
        <v>1814</v>
      </c>
      <c r="G511" s="117" t="str">
        <f>IF(ISBLANK(E511),"",F511&amp;"-"&amp;RIGHT("00" &amp; SUBSTITUTE(LEFT(E511,2),"/",""),2))</f>
        <v>1814-01</v>
      </c>
      <c r="H511" s="111" t="s">
        <v>10487</v>
      </c>
      <c r="I511" s="111" t="str">
        <f>IFERROR(RIGHT(H511,LEN(H511)-FIND(",",H511)) &amp; " " &amp; LEFT(H511,1) &amp; LOWER(MID(H511,2, FIND(",",H511)-2)),"")</f>
        <v xml:space="preserve"> Richard Mercier</v>
      </c>
      <c r="J511" s="110" t="str">
        <f>H511</f>
        <v>MERCIER, Richard</v>
      </c>
      <c r="K511" s="111" t="s">
        <v>10482</v>
      </c>
      <c r="L511" s="110" t="str">
        <f>RIGHT(K511,4)</f>
        <v>1815</v>
      </c>
      <c r="M511" s="149" t="str">
        <f>IF(ISBLANK(K511),"",L511&amp;"-"&amp;
IF(LEFT(K511,3)="Feb","02",
IF(LEFT(K511,3)="Mar","03",
IF(LEFT(K511,3)="Apr","04",
IF(LEFT(K511,3)="May","05",
IF(LEFT(K511,3)="Jun","06",
IF(LEFT(K511,3)="Jul","07",
IF(LEFT(K511,3)="Aug","08",
IF(LEFT(K511,3)="Sep","09",
IF(LEFT(K511,3)="Oct","10",
IF(LEFT(K511,3)="Nov","11",
IF(LEFT(K511,3)="Dec","12","01"))))))))))))</f>
        <v>1815-03</v>
      </c>
      <c r="N511" s="112" t="s">
        <v>5668</v>
      </c>
      <c r="O511" s="111" t="s">
        <v>3959</v>
      </c>
      <c r="P511" s="111" t="s">
        <v>3970</v>
      </c>
      <c r="Q511" s="111">
        <v>266</v>
      </c>
      <c r="R511" s="111" t="s">
        <v>10490</v>
      </c>
      <c r="S511" s="113"/>
      <c r="T511" s="34" t="s">
        <v>11478</v>
      </c>
      <c r="U511" s="113"/>
      <c r="V511" s="35" t="s">
        <v>10488</v>
      </c>
      <c r="W511" s="35" t="s">
        <v>10489</v>
      </c>
      <c r="X511" s="35"/>
      <c r="Y511" s="112" t="str">
        <f>IFERROR(LEFT(J511, FIND(",",J511)-1),"")</f>
        <v>MERCIER</v>
      </c>
      <c r="Z511" s="112"/>
      <c r="AA511" s="112" t="str">
        <f>IF(ISBLANK(E511),"","Surveyed "&amp;E511)  &amp; IF(ISBLANK(C511),"", " by " &amp;TRIM(D511)) &amp; IF(ISBLANK(E511),"","; ") &amp; IF(ISBLANK(K511),"","Patented in " &amp; K511)  &amp; IF(ISBLANK(H511),"", " by " &amp; TRIM(I511)) &amp; IF(ISBLANK(Q511),"",IF(Q511=0,""," for " &amp; Q511 &amp; " acres")) &amp; IF(ISBLANK(S511),""," repatented as " &amp; S511) &amp; IF(ISBLANK(R511),"", "; " &amp; R511) &amp; IF(ISBLANK(X511),"", ".  " &amp; X511&amp;".")</f>
        <v>Surveyed 1/19/1814 by Darby Ensor; Patented in Mar 1815 by Richard Mercier for 266 acres; Resurvey of Hobsons Choice, Sallys Chance, Stoney Hills, Mercers Trouble, Fine Soil Forest, and Merciers Friendship</v>
      </c>
      <c r="AB511" s="112" t="str">
        <f>IF(IFERROR(FIND("-",A511),0)=0,SUBSTITUTE(A511,"'",""),SUBSTITUTE(LEFT(A511,FIND("-",A511)-2),"'",""))</f>
        <v>MERCIERS INDUSTRY</v>
      </c>
      <c r="AC511" s="112" t="str">
        <f>SUBSTITUTE(A511,"'","")</f>
        <v>MERCIERS INDUSTRY</v>
      </c>
      <c r="AD511" s="112" t="str">
        <f>IFERROR(VLOOKUP(A511,MapGrantsTbl[], 5, FALSE),"")</f>
        <v/>
      </c>
      <c r="AE511" s="112" t="str">
        <f>IF(L511=AD511,"Y", IF(LEFT(AD511,1)&lt;&gt;"1","","N"))</f>
        <v/>
      </c>
      <c r="AF511" s="112" t="str">
        <f>IFERROR(VLOOKUP(A511,MapGrantsTbl[], 3, FALSE),"")</f>
        <v/>
      </c>
      <c r="AG511" s="112" t="str">
        <f>IF(AA511=AF511,"Y", IF(LEN(LEFT(AF511,4))&lt;&gt;4,"","N"))</f>
        <v/>
      </c>
      <c r="AH511" s="33" t="s">
        <v>51</v>
      </c>
      <c r="AI511" s="112"/>
      <c r="AJ511" s="112"/>
      <c r="AK511" s="112"/>
      <c r="AL511" s="112"/>
      <c r="AM511" s="112">
        <f>IFERROR(VLOOKUP(A511,Platted[],2,FALSE),"")</f>
        <v>251</v>
      </c>
      <c r="AN511" s="112"/>
      <c r="AO511" s="112"/>
      <c r="AP511" s="112"/>
      <c r="AQ511" s="52" t="str">
        <f>IFERROR(VLOOKUP(A511,MapGrantsTbl[], 5, FALSE),"")</f>
        <v/>
      </c>
      <c r="AR511" s="52" t="str">
        <f>IF(L511=AQ511,"Y", IF(LEN(LEFT(AQ511,4))&lt;&gt;4,"","N"))</f>
        <v/>
      </c>
      <c r="AS511" s="52" t="str">
        <f>IFERROR(VLOOKUP(A511,MapGrantsTbl[],3, FALSE),"")</f>
        <v/>
      </c>
      <c r="AT511" s="52" t="str">
        <f>IF(AA511=AS511,"Y", IF(LEN(LEFT(AS511,4))&lt;&gt;4,"","N"))</f>
        <v/>
      </c>
      <c r="AU511" s="52" t="str">
        <f>IFERROR(VLOOKUP(A511,MapGrantsTbl[],5, FALSE),"")</f>
        <v/>
      </c>
      <c r="AV511" s="52" t="str">
        <f>IF(L511=AU511,"Y", IF(LEN(LEFT(AU511,4))&lt;&gt;4,"","N"))</f>
        <v/>
      </c>
    </row>
    <row r="512" spans="1:48" ht="72" x14ac:dyDescent="0.55000000000000004">
      <c r="A512" s="43" t="s">
        <v>8660</v>
      </c>
      <c r="B512" s="42" t="str">
        <f>IFERROR(VLOOKUP(A512,MapGrantsTbl[Short Name], 1, FALSE),IFERROR(VLOOKUP(A512,MapGrantsTbl[Other Map Grant Name],1,FALSE),""))</f>
        <v>MERCIERS LOT</v>
      </c>
      <c r="C512" s="43" t="s">
        <v>4921</v>
      </c>
      <c r="D512" s="43" t="str">
        <f>IF(ISBLANK(C512),"",IFERROR(RIGHT(C512,LEN(C512)-FIND(",",C512)) &amp; " " &amp; LEFT(C512,1) &amp; LOWER(MID(C512,2, FIND(",",C512)-2)),""))</f>
        <v xml:space="preserve"> Basil Burgess</v>
      </c>
      <c r="E512" s="85" t="s">
        <v>9906</v>
      </c>
      <c r="F512" s="85" t="str">
        <f>RIGHT(E512,4)</f>
        <v>1776</v>
      </c>
      <c r="G512" s="85" t="str">
        <f>IF(ISBLANK(E512),"",F512&amp;"-"&amp;RIGHT("00" &amp; SUBSTITUTE(LEFT(E512,2),"/",""),2))</f>
        <v>1776-11</v>
      </c>
      <c r="H512" s="43" t="s">
        <v>6282</v>
      </c>
      <c r="I512" s="43" t="str">
        <f>IFERROR(RIGHT(H512,LEN(H512)-FIND(",",H512)) &amp; " " &amp; LEFT(H512,1) &amp; LOWER(MID(H512,2, FIND(",",H512)-2)),"")</f>
        <v xml:space="preserve"> Andrew Mercier</v>
      </c>
      <c r="J512" s="42" t="str">
        <f>H512</f>
        <v>MERCIER, Andrew</v>
      </c>
      <c r="K512" s="43" t="s">
        <v>7236</v>
      </c>
      <c r="L512" s="42" t="str">
        <f>RIGHT(K512,4)</f>
        <v>1786</v>
      </c>
      <c r="M512" s="143" t="str">
        <f>IF(ISBLANK(K512),"",L512&amp;"-"&amp;
IF(LEFT(K512,3)="Feb","02",
IF(LEFT(K512,3)="Mar","03",
IF(LEFT(K512,3)="Apr","04",
IF(LEFT(K512,3)="May","05",
IF(LEFT(K512,3)="Jun","06",
IF(LEFT(K512,3)="Jul","07",
IF(LEFT(K512,3)="Aug","08",
IF(LEFT(K512,3)="Sep","09",
IF(LEFT(K512,3)="Oct","10",
IF(LEFT(K512,3)="Nov","11",
IF(LEFT(K512,3)="Dec","12","01"))))))))))))</f>
        <v>1786-01</v>
      </c>
      <c r="N512" s="44" t="s">
        <v>3961</v>
      </c>
      <c r="O512" s="43" t="s">
        <v>3959</v>
      </c>
      <c r="P512" s="43" t="s">
        <v>136</v>
      </c>
      <c r="Q512" s="43">
        <v>45</v>
      </c>
      <c r="R512" s="43" t="s">
        <v>7237</v>
      </c>
      <c r="S512" s="44" t="s">
        <v>7312</v>
      </c>
      <c r="T512" s="45" t="str">
        <f>V512</f>
        <v>Merciers Lot</v>
      </c>
      <c r="U512" s="44" t="s">
        <v>7238</v>
      </c>
      <c r="V512" s="35" t="s">
        <v>8056</v>
      </c>
      <c r="W512" s="35" t="s">
        <v>10090</v>
      </c>
      <c r="X512" s="34"/>
      <c r="Y512" s="45" t="str">
        <f>IFERROR(LEFT(J512, FIND(",",J512)-1),"")</f>
        <v>MERCIER</v>
      </c>
      <c r="Z512" s="45"/>
      <c r="AA512" s="45" t="str">
        <f>IF(ISBLANK(E512),"","Surveyed "&amp;E512)  &amp; IF(ISBLANK(C512),"", " by " &amp;TRIM(D512)) &amp; IF(ISBLANK(E512),"","; ") &amp; IF(ISBLANK(K512),"","Patented in " &amp; K512)  &amp; IF(ISBLANK(H512),"", " by " &amp; TRIM(I512)) &amp; IF(ISBLANK(Q512),"",IF(Q512=0,""," for " &amp; Q512 &amp; " acres")) &amp; IF(ISBLANK(S512),""," repatented as " &amp; S512) &amp; IF(ISBLANK(R512),"", "; " &amp; R512) &amp; IF(ISBLANK(X512),"", ".  " &amp; X512&amp;".")</f>
        <v>Surveyed 11/12/1776 by Basil Burgess; Patented in Jan 1786 by Andrew Mercier for 45 acres repatented as Mercier's Lot Resurveyed; "Beginning at the beginning trees of a tract or parcel of land called Shipley's Adventure being the land George Shipley now lives upon"</v>
      </c>
      <c r="AB512" s="45" t="str">
        <f>IF(IFERROR(FIND("-",A512),0)=0,SUBSTITUTE(A512,"'",""),SUBSTITUTE(LEFT(A512,FIND("-",A512)-2),"'",""))</f>
        <v>MERCIERS LOT</v>
      </c>
      <c r="AC512" s="45" t="str">
        <f>SUBSTITUTE(A512,"'","")</f>
        <v>MERCIERS LOT</v>
      </c>
      <c r="AD512" s="45" t="str">
        <f>IFERROR(VLOOKUP(A512,MapGrantsTbl[], 5, FALSE),"")</f>
        <v>1776</v>
      </c>
      <c r="AE512" s="45" t="str">
        <f>IF(L512=AD512,"Y", IF(LEFT(AD512,1)&lt;&gt;"1","","N"))</f>
        <v>N</v>
      </c>
      <c r="AF512" s="45" t="str">
        <f>IFERROR(VLOOKUP(A512,MapGrantsTbl[], 3, FALSE),"")</f>
        <v>Surveyed 11/12/1776 by Basil Burgess; Patented in Jan 1786 by Andrew Mercier for 45 acres repatented as Mercier's Lot Resurveyed; "Beginning at the beginning trees of a tract or parcel of land called Shipley's Adventure being the land George Shipley now lives upon"</v>
      </c>
      <c r="AG512" s="45" t="str">
        <f>IF(AA512=AF512,"Y", IF(LEN(LEFT(AF512,4))&lt;&gt;4,"","N"))</f>
        <v>Y</v>
      </c>
      <c r="AH512" s="33" t="s">
        <v>123</v>
      </c>
      <c r="AI512" s="45"/>
      <c r="AJ512" s="71"/>
      <c r="AK512" s="71"/>
      <c r="AL512" s="71">
        <v>-5</v>
      </c>
      <c r="AM512" s="71">
        <f>IFERROR(VLOOKUP(A512,Platted[],2,FALSE),"")</f>
        <v>582</v>
      </c>
      <c r="AN512" s="52"/>
      <c r="AO512" s="52"/>
      <c r="AP512" s="52"/>
      <c r="AQ512" s="52" t="str">
        <f>IFERROR(VLOOKUP(A512,MapGrantsTbl[], 5, FALSE),"")</f>
        <v>1776</v>
      </c>
      <c r="AR512" s="52" t="str">
        <f>IF(L512=AQ512,"Y", IF(LEN(LEFT(AQ512,4))&lt;&gt;4,"","N"))</f>
        <v>N</v>
      </c>
      <c r="AS512" s="52" t="str">
        <f>IFERROR(VLOOKUP(A512,MapGrantsTbl[],3, FALSE),"")</f>
        <v>Surveyed 11/12/1776 by Basil Burgess; Patented in Jan 1786 by Andrew Mercier for 45 acres repatented as Mercier's Lot Resurveyed; "Beginning at the beginning trees of a tract or parcel of land called Shipley's Adventure being the land George Shipley now lives upon"</v>
      </c>
      <c r="AT512" s="52" t="str">
        <f>IF(AA512=AS512,"Y", IF(LEN(LEFT(AS512,4))&lt;&gt;4,"","N"))</f>
        <v>Y</v>
      </c>
      <c r="AU512" s="52" t="str">
        <f>IFERROR(VLOOKUP(A512,MapGrantsTbl[],5, FALSE),"")</f>
        <v>1776</v>
      </c>
      <c r="AV512" s="52" t="str">
        <f>IF(L512=AU512,"Y", IF(LEN(LEFT(AU512,4))&lt;&gt;4,"","N"))</f>
        <v>N</v>
      </c>
    </row>
    <row r="513" spans="1:48" ht="57.6" x14ac:dyDescent="0.55000000000000004">
      <c r="A513" s="43" t="s">
        <v>8661</v>
      </c>
      <c r="B513" s="42" t="str">
        <f>IFERROR(VLOOKUP(A513,MapGrantsTbl[Short Name], 1, FALSE),IFERROR(VLOOKUP(A513,MapGrantsTbl[Other Map Grant Name],1,FALSE),""))</f>
        <v/>
      </c>
      <c r="C513" s="43" t="s">
        <v>4917</v>
      </c>
      <c r="D513" s="43" t="str">
        <f>IF(ISBLANK(C513),"",IFERROR(RIGHT(C513,LEN(C513)-FIND(",",C513)) &amp; " " &amp; LEFT(C513,1) &amp; LOWER(MID(C513,2, FIND(",",C513)-2)),""))</f>
        <v xml:space="preserve"> Vachel Stevens</v>
      </c>
      <c r="E513" s="85" t="s">
        <v>9907</v>
      </c>
      <c r="F513" s="85" t="str">
        <f>RIGHT(E513,4)</f>
        <v>1792</v>
      </c>
      <c r="G513" s="85" t="str">
        <f>IF(ISBLANK(E513),"",F513&amp;"-"&amp;RIGHT("00" &amp; SUBSTITUTE(LEFT(E513,2),"/",""),2))</f>
        <v>1792-11</v>
      </c>
      <c r="H513" s="43" t="s">
        <v>6282</v>
      </c>
      <c r="I513" s="43" t="str">
        <f>IFERROR(RIGHT(H513,LEN(H513)-FIND(",",H513)) &amp; " " &amp; LEFT(H513,1) &amp; LOWER(MID(H513,2, FIND(",",H513)-2)),"")</f>
        <v xml:space="preserve"> Andrew Mercier</v>
      </c>
      <c r="J513" s="42" t="str">
        <f>H513</f>
        <v>MERCIER, Andrew</v>
      </c>
      <c r="K513" s="43" t="s">
        <v>7311</v>
      </c>
      <c r="L513" s="42" t="str">
        <f>RIGHT(K513,4)</f>
        <v>1793</v>
      </c>
      <c r="M513" s="143" t="str">
        <f>IF(ISBLANK(K513),"",L513&amp;"-"&amp;
IF(LEFT(K513,3)="Feb","02",
IF(LEFT(K513,3)="Mar","03",
IF(LEFT(K513,3)="Apr","04",
IF(LEFT(K513,3)="May","05",
IF(LEFT(K513,3)="Jun","06",
IF(LEFT(K513,3)="Jul","07",
IF(LEFT(K513,3)="Aug","08",
IF(LEFT(K513,3)="Sep","09",
IF(LEFT(K513,3)="Oct","10",
IF(LEFT(K513,3)="Nov","11",
IF(LEFT(K513,3)="Dec","12","01"))))))))))))</f>
        <v>1793-10</v>
      </c>
      <c r="N513" s="44" t="s">
        <v>3961</v>
      </c>
      <c r="O513" s="43" t="s">
        <v>3959</v>
      </c>
      <c r="P513" s="43" t="s">
        <v>3970</v>
      </c>
      <c r="Q513" s="43">
        <v>74</v>
      </c>
      <c r="R513" s="43" t="s">
        <v>7313</v>
      </c>
      <c r="S513" s="44"/>
      <c r="T513" s="45" t="s">
        <v>8056</v>
      </c>
      <c r="U513" s="44"/>
      <c r="V513" s="35" t="s">
        <v>7314</v>
      </c>
      <c r="W513" s="35" t="s">
        <v>11522</v>
      </c>
      <c r="X513" s="34"/>
      <c r="Y513" s="45" t="str">
        <f>IFERROR(LEFT(J513, FIND(",",J513)-1),"")</f>
        <v>MERCIER</v>
      </c>
      <c r="Z513" s="45"/>
      <c r="AA513" s="45" t="str">
        <f>IF(ISBLANK(E513),"","Surveyed "&amp;E513)  &amp; IF(ISBLANK(C513),"", " by " &amp;TRIM(D513)) &amp; IF(ISBLANK(E513),"","; ") &amp; IF(ISBLANK(K513),"","Patented in " &amp; K513)  &amp; IF(ISBLANK(H513),"", " by " &amp; TRIM(I513)) &amp; IF(ISBLANK(Q513),"",IF(Q513=0,""," for " &amp; Q513 &amp; " acres")) &amp; IF(ISBLANK(S513),""," repatented as " &amp; S513) &amp; IF(ISBLANK(R513),"", "; " &amp; R513) &amp; IF(ISBLANK(X513),"", ".  " &amp; X513&amp;".")</f>
        <v>Surveyed 11/10/1792 by Vachel Stevens; Patented in Oct 1793 by Andrew Mercier for 74 acres; Resurvey of Mercier's Lot beginning at the beginning trees of Mercier's Lot and Shipley's Adventure</v>
      </c>
      <c r="AB513" s="45" t="str">
        <f>IF(IFERROR(FIND("-",A513),0)=0,SUBSTITUTE(A513,"'",""),SUBSTITUTE(LEFT(A513,FIND("-",A513)-2),"'",""))</f>
        <v>MERCIERS LOT RESURVEYED</v>
      </c>
      <c r="AC513" s="45" t="str">
        <f>SUBSTITUTE(A513,"'","")</f>
        <v>MERCIERS LOT RESURVEYED</v>
      </c>
      <c r="AD513" s="45" t="str">
        <f>IFERROR(VLOOKUP(A513,MapGrantsTbl[], 5, FALSE),"")</f>
        <v/>
      </c>
      <c r="AE513" s="45" t="str">
        <f>IF(L513=AD513,"Y", IF(LEFT(AD513,1)&lt;&gt;"1","","N"))</f>
        <v/>
      </c>
      <c r="AF513" s="45" t="str">
        <f>IFERROR(VLOOKUP(A513,MapGrantsTbl[], 3, FALSE),"")</f>
        <v/>
      </c>
      <c r="AG513" s="45" t="str">
        <f>IF(AA513=AF513,"Y", IF(LEN(LEFT(AF513,4))&lt;&gt;4,"","N"))</f>
        <v/>
      </c>
      <c r="AH513" s="33" t="s">
        <v>123</v>
      </c>
      <c r="AI513" s="45"/>
      <c r="AJ513" s="71"/>
      <c r="AK513" s="71"/>
      <c r="AL513" s="71"/>
      <c r="AM513" s="71">
        <f>IFERROR(VLOOKUP(A513,Platted[],2,FALSE),"")</f>
        <v>494</v>
      </c>
      <c r="AN513" s="52"/>
      <c r="AO513" s="52"/>
      <c r="AP513" s="52"/>
      <c r="AQ513" s="52" t="str">
        <f>IFERROR(VLOOKUP(A513,MapGrantsTbl[], 5, FALSE),"")</f>
        <v/>
      </c>
      <c r="AR513" s="52" t="str">
        <f>IF(L513=AQ513,"Y", IF(LEN(LEFT(AQ513,4))&lt;&gt;4,"","N"))</f>
        <v/>
      </c>
      <c r="AS513" s="52" t="str">
        <f>IFERROR(VLOOKUP(A513,MapGrantsTbl[],3, FALSE),"")</f>
        <v/>
      </c>
      <c r="AT513" s="52" t="str">
        <f>IF(AA513=AS513,"Y", IF(LEN(LEFT(AS513,4))&lt;&gt;4,"","N"))</f>
        <v/>
      </c>
      <c r="AU513" s="52" t="str">
        <f>IFERROR(VLOOKUP(A513,MapGrantsTbl[],5, FALSE),"")</f>
        <v/>
      </c>
      <c r="AV513" s="52" t="str">
        <f>IF(L513=AU513,"Y", IF(LEN(LEFT(AU513,4))&lt;&gt;4,"","N"))</f>
        <v/>
      </c>
    </row>
    <row r="514" spans="1:48" ht="72" x14ac:dyDescent="0.55000000000000004">
      <c r="A514" s="43" t="s">
        <v>7193</v>
      </c>
      <c r="B514" s="42" t="str">
        <f>IFERROR(VLOOKUP(A514,MapGrantsTbl[Short Name], 1, FALSE),IFERROR(VLOOKUP(A514,MapGrantsTbl[Other Map Grant Name],1,FALSE),""))</f>
        <v>MIDDLE SPRING</v>
      </c>
      <c r="C514" s="43" t="s">
        <v>4921</v>
      </c>
      <c r="D514" s="43" t="str">
        <f>IF(ISBLANK(C514),"",IFERROR(RIGHT(C514,LEN(C514)-FIND(",",C514)) &amp; " " &amp; LEFT(C514,1) &amp; LOWER(MID(C514,2, FIND(",",C514)-2)),""))</f>
        <v xml:space="preserve"> Basil Burgess</v>
      </c>
      <c r="E514" s="85" t="s">
        <v>11727</v>
      </c>
      <c r="F514" s="80" t="str">
        <f>RIGHT(E514,4)</f>
        <v>1772</v>
      </c>
      <c r="G514" s="80" t="str">
        <f>IF(ISBLANK(E514),"",F514&amp;"-"&amp;RIGHT("00" &amp; SUBSTITUTE(LEFT(E514,2),"/",""),2))</f>
        <v>1772-05</v>
      </c>
      <c r="H514" s="43" t="s">
        <v>3539</v>
      </c>
      <c r="I514" s="43" t="str">
        <f>IFERROR(RIGHT(H514,LEN(H514)-FIND(",",H514)) &amp; " " &amp; LEFT(H514,1) &amp; LOWER(MID(H514,2, FIND(",",H514)-2)),"")</f>
        <v xml:space="preserve"> Benjamin  Warfield</v>
      </c>
      <c r="J514" s="42" t="str">
        <f>H514</f>
        <v xml:space="preserve">WARFIELD, Benjamin </v>
      </c>
      <c r="K514" s="43" t="s">
        <v>7194</v>
      </c>
      <c r="L514" s="42" t="str">
        <f>RIGHT(K514,4)</f>
        <v>1803</v>
      </c>
      <c r="M514" s="143" t="str">
        <f>IF(ISBLANK(K514),"",L514&amp;"-"&amp;
IF(LEFT(K514,3)="Feb","02",
IF(LEFT(K514,3)="Mar","03",
IF(LEFT(K514,3)="Apr","04",
IF(LEFT(K514,3)="May","05",
IF(LEFT(K514,3)="Jun","06",
IF(LEFT(K514,3)="Jul","07",
IF(LEFT(K514,3)="Aug","08",
IF(LEFT(K514,3)="Sep","09",
IF(LEFT(K514,3)="Oct","10",
IF(LEFT(K514,3)="Nov","11",
IF(LEFT(K514,3)="Dec","12","01"))))))))))))</f>
        <v>1803-09</v>
      </c>
      <c r="N514" s="44" t="s">
        <v>3961</v>
      </c>
      <c r="O514" s="43" t="s">
        <v>3959</v>
      </c>
      <c r="P514" s="43" t="s">
        <v>3727</v>
      </c>
      <c r="Q514" s="43">
        <v>30</v>
      </c>
      <c r="R514" s="43" t="s">
        <v>7196</v>
      </c>
      <c r="S514" s="44"/>
      <c r="T514" s="45" t="str">
        <f>V514</f>
        <v>Middle Spring</v>
      </c>
      <c r="U514" s="44"/>
      <c r="V514" s="35" t="s">
        <v>7195</v>
      </c>
      <c r="W514" s="35" t="s">
        <v>11728</v>
      </c>
      <c r="X514" s="34"/>
      <c r="Y514" s="45" t="str">
        <f>IFERROR(LEFT(J514, FIND(",",J514)-1),"")</f>
        <v>WARFIELD</v>
      </c>
      <c r="Z514" s="45"/>
      <c r="AA514" s="45" t="str">
        <f>IF(ISBLANK(E514),"","Surveyed "&amp;E514)  &amp; IF(ISBLANK(C514),"", " by " &amp;TRIM(D514)) &amp; IF(ISBLANK(E514),"","; ") &amp; IF(ISBLANK(K514),"","Patented in " &amp; K514)  &amp; IF(ISBLANK(H514),"", " by " &amp; TRIM(I514)) &amp; IF(ISBLANK(Q514),"",IF(Q514=0,""," for " &amp; Q514 &amp; " acres")) &amp; IF(ISBLANK(S514),""," repatented as " &amp; S514) &amp; IF(ISBLANK(R514),"", "; " &amp; R514) &amp; IF(ISBLANK(X514),"", ".  " &amp; X514&amp;".")</f>
        <v>Surveyed 5/11/1772 by Basil Burgess; Patented in Sep 1803 by Benjamin Warfield for 30 acres; Beginning "on the south side of a draught that leads into Snowdens River and about one hundred yards below a spring", it was surveyed in May 1772, shown on the plat for Warfields Addition Enlarged</v>
      </c>
      <c r="AB514" s="45" t="str">
        <f>IF(IFERROR(FIND("-",A514),0)=0,SUBSTITUTE(A514,"'",""),SUBSTITUTE(LEFT(A514,FIND("-",A514)-2),"'",""))</f>
        <v>MIDDLE SPRING</v>
      </c>
      <c r="AC514" s="45" t="str">
        <f>SUBSTITUTE(A514,"'","")</f>
        <v>MIDDLE SPRING</v>
      </c>
      <c r="AD514" s="45" t="str">
        <f>IFERROR(VLOOKUP(A514,MapGrantsTbl[], 5, FALSE),"")</f>
        <v>1772</v>
      </c>
      <c r="AE514" s="45" t="str">
        <f>IF(L514=AD514,"Y", IF(LEFT(AD514,1)&lt;&gt;"1","","N"))</f>
        <v>N</v>
      </c>
      <c r="AF514" s="45" t="str">
        <f>IFERROR(VLOOKUP(A514,MapGrantsTbl[], 3, FALSE),"")</f>
        <v>Surveyed 5/11/1772 by Basil Burgess; Patented in Sep 1803 by Benjamin Warfield for 30 acres; Beginning "on the south side of a draught that leads into Snowdens River and about one hundred yards below a spring", it was surveyed in May 1772, shown on the plat for Warfields Addition Enlarged</v>
      </c>
      <c r="AG514" s="45" t="str">
        <f>IF(AA514=AF514,"Y", IF(LEN(LEFT(AF514,4))&lt;&gt;4,"","N"))</f>
        <v>Y</v>
      </c>
      <c r="AH514" s="33" t="s">
        <v>51</v>
      </c>
      <c r="AI514" s="45"/>
      <c r="AJ514" s="71"/>
      <c r="AK514" s="71"/>
      <c r="AL514" s="71"/>
      <c r="AM514" s="71">
        <f>IFERROR(VLOOKUP(A514,Platted[],2,FALSE),"")</f>
        <v>618</v>
      </c>
      <c r="AN514" s="52"/>
      <c r="AO514" s="52"/>
      <c r="AP514" s="52"/>
      <c r="AQ514" s="52" t="str">
        <f>IFERROR(VLOOKUP(A514,MapGrantsTbl[], 5, FALSE),"")</f>
        <v>1772</v>
      </c>
      <c r="AR514" s="52" t="str">
        <f>IF(L514=AQ514,"Y", IF(LEN(LEFT(AQ514,4))&lt;&gt;4,"","N"))</f>
        <v>N</v>
      </c>
      <c r="AS514" s="52" t="str">
        <f>IFERROR(VLOOKUP(A514,MapGrantsTbl[],3, FALSE),"")</f>
        <v>Surveyed 5/11/1772 by Basil Burgess; Patented in Sep 1803 by Benjamin Warfield for 30 acres; Beginning "on the south side of a draught that leads into Snowdens River and about one hundred yards below a spring", it was surveyed in May 1772, shown on the plat for Warfields Addition Enlarged</v>
      </c>
      <c r="AT514" s="52" t="str">
        <f>IF(AA514=AS514,"Y", IF(LEN(LEFT(AS514,4))&lt;&gt;4,"","N"))</f>
        <v>Y</v>
      </c>
      <c r="AU514" s="52" t="str">
        <f>IFERROR(VLOOKUP(A514,MapGrantsTbl[],5, FALSE),"")</f>
        <v>1772</v>
      </c>
      <c r="AV514" s="52" t="str">
        <f>IF(L514=AU514,"Y", IF(LEN(LEFT(AU514,4))&lt;&gt;4,"","N"))</f>
        <v>N</v>
      </c>
    </row>
    <row r="515" spans="1:48" ht="72" x14ac:dyDescent="0.55000000000000004">
      <c r="A515" s="43" t="s">
        <v>5274</v>
      </c>
      <c r="B515" s="8" t="str">
        <f>IFERROR(VLOOKUP(A515,MapGrantsTbl[Short Name], 1, FALSE),IFERROR(VLOOKUP(A515,MapGrantsTbl[Other Map Grant Name],1,FALSE),""))</f>
        <v>MILFORD ENLARGED</v>
      </c>
      <c r="C515" s="8" t="s">
        <v>4926</v>
      </c>
      <c r="D515" s="8" t="str">
        <f>IF(ISBLANK(C515),"",IFERROR(RIGHT(C515,LEN(C515)-FIND(",",C515)) &amp; " " &amp; LEFT(C515,1) &amp; LOWER(MID(C515,2, FIND(",",C515)-2)),""))</f>
        <v xml:space="preserve"> Joshua Griffith</v>
      </c>
      <c r="E515" s="85" t="s">
        <v>12206</v>
      </c>
      <c r="F515" s="85" t="str">
        <f>RIGHT(E515,4)</f>
        <v>1762</v>
      </c>
      <c r="G515" s="85" t="str">
        <f>IF(ISBLANK(E515),"",F515&amp;"-"&amp;RIGHT("00" &amp; SUBSTITUTE(LEFT(E515,2),"/",""),2))</f>
        <v>1762-07</v>
      </c>
      <c r="H515" s="8" t="s">
        <v>4753</v>
      </c>
      <c r="I515" s="8" t="str">
        <f>IFERROR(RIGHT(H515,LEN(H515)-FIND(",",H515)) &amp; " " &amp; LEFT(H515,1) &amp; LOWER(MID(H515,2, FIND(",",H515)-2)),"")</f>
        <v xml:space="preserve"> John Welsh</v>
      </c>
      <c r="J515" s="32" t="str">
        <f>H515</f>
        <v>WELSH, John</v>
      </c>
      <c r="K515" s="8" t="s">
        <v>5782</v>
      </c>
      <c r="L515" s="32" t="str">
        <f>RIGHT(K515,4)</f>
        <v>1762</v>
      </c>
      <c r="M515" s="146" t="str">
        <f>IF(ISBLANK(K515),"",L515&amp;"-"&amp;
IF(LEFT(K515,3)="Feb","02",
IF(LEFT(K515,3)="Mar","03",
IF(LEFT(K515,3)="Apr","04",
IF(LEFT(K515,3)="May","05",
IF(LEFT(K515,3)="Jun","06",
IF(LEFT(K515,3)="Jul","07",
IF(LEFT(K515,3)="Aug","08",
IF(LEFT(K515,3)="Sep","09",
IF(LEFT(K515,3)="Oct","10",
IF(LEFT(K515,3)="Nov","11",
IF(LEFT(K515,3)="Dec","12","01"))))))))))))</f>
        <v>1762-08</v>
      </c>
      <c r="N515" s="34" t="s">
        <v>5668</v>
      </c>
      <c r="O515" s="8" t="s">
        <v>3959</v>
      </c>
      <c r="P515" s="8" t="s">
        <v>3970</v>
      </c>
      <c r="Q515" s="8">
        <v>92</v>
      </c>
      <c r="R515" s="8" t="s">
        <v>5783</v>
      </c>
      <c r="S515" s="34"/>
      <c r="T515" s="34" t="s">
        <v>6524</v>
      </c>
      <c r="U515" s="34" t="s">
        <v>5259</v>
      </c>
      <c r="V515" s="35" t="s">
        <v>5781</v>
      </c>
      <c r="W515" s="35" t="s">
        <v>12207</v>
      </c>
      <c r="X515" s="34"/>
      <c r="Y515" s="33" t="str">
        <f>IFERROR(LEFT(J515, FIND(",",J515)-1),"")</f>
        <v>WELSH</v>
      </c>
      <c r="Z515" s="33"/>
      <c r="AA515" s="24" t="str">
        <f>IF(ISBLANK(E515),"","Surveyed "&amp;E515)  &amp; IF(ISBLANK(C515),"", " by " &amp;TRIM(D515)) &amp; IF(ISBLANK(E515),"","; ") &amp; IF(ISBLANK(K515),"","Patented in " &amp; K515)  &amp; IF(ISBLANK(H515),"", " by " &amp; TRIM(I515)) &amp; IF(ISBLANK(Q515),"",IF(Q515=0,""," for " &amp; Q515 &amp; " acres")) &amp; IF(ISBLANK(S515),""," repatented as " &amp; S515) &amp; IF(ISBLANK(R515),"", "; " &amp; R515) &amp; IF(ISBLANK(X515),"", ".  " &amp; X515&amp;".")</f>
        <v>Surveyed 7/5/1762 by Joshua Griffith; Patented in Aug 1762 by John Welsh for 92 acres; lying in both Baltimore and Anne Arundel counties, adjoining Tevis' Adventure; adjoining Hammond's Enlargement according to that patent</v>
      </c>
      <c r="AB515" s="52" t="str">
        <f>IF(IFERROR(FIND("-",A515),0)=0,SUBSTITUTE(A515,"'",""),SUBSTITUTE(LEFT(A515,FIND("-",A515)-2),"'",""))</f>
        <v>MILFORD ENLARGED</v>
      </c>
      <c r="AC515" s="55" t="str">
        <f>SUBSTITUTE(A515,"'","")</f>
        <v>MILFORD ENLARGED</v>
      </c>
      <c r="AD515" s="52" t="str">
        <f>IFERROR(VLOOKUP(A515,MapGrantsTbl[], 5, FALSE),"")</f>
        <v>1762</v>
      </c>
      <c r="AE515" s="52" t="str">
        <f>IF(L515=AD515,"Y", IF(LEFT(AD515,1)&lt;&gt;"1","","N"))</f>
        <v>Y</v>
      </c>
      <c r="AF515" s="52" t="str">
        <f>IFERROR(VLOOKUP(A515,MapGrantsTbl[], 3, FALSE),"")</f>
        <v>Surveyed 7/5/1762 by Joshua Griffith; Patented in Aug 1762 by John Welsh for 92 acres; lying in both Baltimore and Anne Arundel counties, adjoining Tevis' Adventure; adjoining Hammond's Enlargement according to that patent</v>
      </c>
      <c r="AG515" s="52" t="str">
        <f>IF(AA515=AF515,"Y", IF(LEN(LEFT(AF515,4))&lt;&gt;4,"","N"))</f>
        <v>Y</v>
      </c>
      <c r="AH515" s="52" t="s">
        <v>376</v>
      </c>
      <c r="AI515" s="52"/>
      <c r="AJ515" s="71"/>
      <c r="AK515" s="71"/>
      <c r="AL515" s="71"/>
      <c r="AM515" s="71">
        <f>IFERROR(VLOOKUP(A515,Platted[],2,FALSE),"")</f>
        <v>473</v>
      </c>
      <c r="AN515" s="52"/>
      <c r="AO515" s="52"/>
      <c r="AP515" s="52"/>
      <c r="AQ515" s="52" t="str">
        <f>IFERROR(VLOOKUP(A515,MapGrantsTbl[], 5, FALSE),"")</f>
        <v>1762</v>
      </c>
      <c r="AR515" s="52" t="str">
        <f>IF(L515=AQ515,"Y", IF(LEN(LEFT(AQ515,4))&lt;&gt;4,"","N"))</f>
        <v>Y</v>
      </c>
      <c r="AS515" s="52" t="str">
        <f>IFERROR(VLOOKUP(A515,MapGrantsTbl[],3, FALSE),"")</f>
        <v>Surveyed 7/5/1762 by Joshua Griffith; Patented in Aug 1762 by John Welsh for 92 acres; lying in both Baltimore and Anne Arundel counties, adjoining Tevis' Adventure; adjoining Hammond's Enlargement according to that patent</v>
      </c>
      <c r="AT515" s="52" t="str">
        <f>IF(AA515=AS515,"Y", IF(LEN(LEFT(AS515,4))&lt;&gt;4,"","N"))</f>
        <v>Y</v>
      </c>
      <c r="AU515" s="52" t="str">
        <f>IFERROR(VLOOKUP(A515,MapGrantsTbl[],5, FALSE),"")</f>
        <v>1762</v>
      </c>
      <c r="AV515" s="52" t="str">
        <f>IF(L515=AU515,"Y", IF(LEN(LEFT(AU515,4))&lt;&gt;4,"","N"))</f>
        <v>Y</v>
      </c>
    </row>
    <row r="516" spans="1:48" ht="57.6" x14ac:dyDescent="0.55000000000000004">
      <c r="A516" s="43" t="s">
        <v>6555</v>
      </c>
      <c r="B516" s="42" t="str">
        <f>IFERROR(VLOOKUP(A516,MapGrantsTbl[Short Name], 1, FALSE),IFERROR(VLOOKUP(A516,MapGrantsTbl[Other Map Grant Name],1,FALSE),""))</f>
        <v>MILL LAND</v>
      </c>
      <c r="C516" s="43" t="s">
        <v>4920</v>
      </c>
      <c r="D516" s="43" t="str">
        <f>IF(ISBLANK(C516),"",IFERROR(RIGHT(C516,LEN(C516)-FIND(",",C516)) &amp; " " &amp; LEFT(C516,1) &amp; LOWER(MID(C516,2, FIND(",",C516)-2)),""))</f>
        <v xml:space="preserve"> Orlando Griffith</v>
      </c>
      <c r="E516" s="85" t="s">
        <v>11124</v>
      </c>
      <c r="F516" s="80" t="str">
        <f>RIGHT(E516,4)</f>
        <v>1767</v>
      </c>
      <c r="G516" s="80" t="str">
        <f>IF(ISBLANK(E516),"",F516&amp;"-"&amp;RIGHT("00" &amp; SUBSTITUTE(LEFT(E516,2),"/",""),2))</f>
        <v>1767-03</v>
      </c>
      <c r="H516" s="43" t="s">
        <v>3546</v>
      </c>
      <c r="I516" s="43" t="str">
        <f>IFERROR(RIGHT(H516,LEN(H516)-FIND(",",H516)) &amp; " " &amp; LEFT(H516,1) &amp; LOWER(MID(H516,2, FIND(",",H516)-2)),"")</f>
        <v xml:space="preserve"> Samuel  Mansell</v>
      </c>
      <c r="J516" s="42" t="str">
        <f>H516</f>
        <v xml:space="preserve">MANSELL, Samuel </v>
      </c>
      <c r="K516" s="43" t="s">
        <v>5237</v>
      </c>
      <c r="L516" s="42" t="str">
        <f>RIGHT(K516,4)</f>
        <v>1768</v>
      </c>
      <c r="M516" s="143" t="str">
        <f>IF(ISBLANK(K516),"",L516&amp;"-"&amp;
IF(LEFT(K516,3)="Feb","02",
IF(LEFT(K516,3)="Mar","03",
IF(LEFT(K516,3)="Apr","04",
IF(LEFT(K516,3)="May","05",
IF(LEFT(K516,3)="Jun","06",
IF(LEFT(K516,3)="Jul","07",
IF(LEFT(K516,3)="Aug","08",
IF(LEFT(K516,3)="Sep","09",
IF(LEFT(K516,3)="Oct","10",
IF(LEFT(K516,3)="Nov","11",
IF(LEFT(K516,3)="Dec","12","01"))))))))))))</f>
        <v>1768-07</v>
      </c>
      <c r="N516" s="44" t="s">
        <v>3961</v>
      </c>
      <c r="O516" s="43" t="s">
        <v>3959</v>
      </c>
      <c r="P516" s="43" t="s">
        <v>136</v>
      </c>
      <c r="Q516" s="43">
        <v>25</v>
      </c>
      <c r="R516" s="43" t="s">
        <v>6557</v>
      </c>
      <c r="S516" s="34"/>
      <c r="T516" s="45" t="str">
        <f>V516</f>
        <v>Mill Land</v>
      </c>
      <c r="U516" s="44"/>
      <c r="V516" s="35" t="s">
        <v>6556</v>
      </c>
      <c r="W516" s="35" t="s">
        <v>11125</v>
      </c>
      <c r="X516" s="34"/>
      <c r="Y516" s="45" t="str">
        <f>IFERROR(LEFT(J516, FIND(",",J516)-1),"")</f>
        <v>MANSELL</v>
      </c>
      <c r="Z516" s="45"/>
      <c r="AA516" s="45" t="str">
        <f>IF(ISBLANK(E516),"","Surveyed "&amp;E516)  &amp; IF(ISBLANK(C516),"", " by " &amp;TRIM(D516)) &amp; IF(ISBLANK(E516),"","; ") &amp; IF(ISBLANK(K516),"","Patented in " &amp; K516)  &amp; IF(ISBLANK(H516),"", " by " &amp; TRIM(I516)) &amp; IF(ISBLANK(Q516),"",IF(Q516=0,""," for " &amp; Q516 &amp; " acres")) &amp; IF(ISBLANK(S516),""," repatented as " &amp; S516) &amp; IF(ISBLANK(R516),"", "; " &amp; R516) &amp; IF(ISBLANK(X516),"", ".  " &amp; X516&amp;".")</f>
        <v>Surveyed 3/30/1767 by Orlando Griffith; Patented in Jul 1768 by Samuel Mansell for 25 acres; beginning "on the south side of the western falls of Patapsco River and a small distance below the fork of said falls"</v>
      </c>
      <c r="AB516" s="45" t="str">
        <f>IF(IFERROR(FIND("-",A516),0)=0,SUBSTITUTE(A516,"'",""),SUBSTITUTE(LEFT(A516,FIND("-",A516)-2),"'",""))</f>
        <v>MILL LAND</v>
      </c>
      <c r="AC516" s="55" t="str">
        <f>SUBSTITUTE(A516,"'","")</f>
        <v>MILL LAND</v>
      </c>
      <c r="AD516" s="52" t="str">
        <f>IFERROR(VLOOKUP(A516,MapGrantsTbl[], 5, FALSE),"")</f>
        <v>1767</v>
      </c>
      <c r="AE516" s="52" t="str">
        <f>IF(L516=AD516,"Y", IF(LEFT(AD516,1)&lt;&gt;"1","","N"))</f>
        <v>N</v>
      </c>
      <c r="AF516" s="52" t="str">
        <f>IFERROR(VLOOKUP(A516,MapGrantsTbl[], 3, FALSE),"")</f>
        <v>Surveyed 3/30/1767 by Orlando Griffith; Patented in Jul 1768 by Samuel Mansell for 25 acres; beginning "on the south side of the western falls of Patapsco River and a small distance below the fork of said falls"</v>
      </c>
      <c r="AG516" s="52" t="str">
        <f>IF(AA516=AF516,"Y", IF(LEN(LEFT(AF516,4))&lt;&gt;4,"","N"))</f>
        <v>Y</v>
      </c>
      <c r="AH516" s="52" t="s">
        <v>78</v>
      </c>
      <c r="AI516" s="52" t="s">
        <v>7845</v>
      </c>
      <c r="AJ516" s="71" t="s">
        <v>7235</v>
      </c>
      <c r="AK516" s="71"/>
      <c r="AL516" s="71">
        <v>0</v>
      </c>
      <c r="AM516" s="71">
        <f>IFERROR(VLOOKUP(A516,Platted[],2,FALSE),"")</f>
        <v>650</v>
      </c>
      <c r="AN516" s="52"/>
      <c r="AO516" s="52"/>
      <c r="AP516" s="52"/>
      <c r="AQ516" s="52" t="str">
        <f>IFERROR(VLOOKUP(A516,MapGrantsTbl[], 5, FALSE),"")</f>
        <v>1767</v>
      </c>
      <c r="AR516" s="52" t="str">
        <f>IF(L516=AQ516,"Y", IF(LEN(LEFT(AQ516,4))&lt;&gt;4,"","N"))</f>
        <v>N</v>
      </c>
      <c r="AS516" s="52" t="str">
        <f>IFERROR(VLOOKUP(A516,MapGrantsTbl[],3, FALSE),"")</f>
        <v>Surveyed 3/30/1767 by Orlando Griffith; Patented in Jul 1768 by Samuel Mansell for 25 acres; beginning "on the south side of the western falls of Patapsco River and a small distance below the fork of said falls"</v>
      </c>
      <c r="AT516" s="52" t="str">
        <f>IF(AA516=AS516,"Y", IF(LEN(LEFT(AS516,4))&lt;&gt;4,"","N"))</f>
        <v>Y</v>
      </c>
      <c r="AU516" s="52" t="str">
        <f>IFERROR(VLOOKUP(A516,MapGrantsTbl[],5, FALSE),"")</f>
        <v>1767</v>
      </c>
      <c r="AV516" s="52" t="str">
        <f>IF(L516=AU516,"Y", IF(LEN(LEFT(AU516,4))&lt;&gt;4,"","N"))</f>
        <v>N</v>
      </c>
    </row>
    <row r="517" spans="1:48" ht="43.2" x14ac:dyDescent="0.55000000000000004">
      <c r="A517" s="43" t="s">
        <v>5266</v>
      </c>
      <c r="B517" s="8" t="str">
        <f>IFERROR(VLOOKUP(A517,MapGrantsTbl[Short Name], 1, FALSE),IFERROR(VLOOKUP(A517,MapGrantsTbl[Other Map Grant Name],1,FALSE),""))</f>
        <v>MILL MEADOW</v>
      </c>
      <c r="C517" s="8" t="s">
        <v>5275</v>
      </c>
      <c r="D517" s="8" t="str">
        <f>IF(ISBLANK(C517),"",IFERROR(RIGHT(C517,LEN(C517)-FIND(",",C517)) &amp; " " &amp; LEFT(C517,1) &amp; LOWER(MID(C517,2, FIND(",",C517)-2)),""))</f>
        <v xml:space="preserve"> William Black</v>
      </c>
      <c r="E517" s="85" t="s">
        <v>11981</v>
      </c>
      <c r="F517" s="85" t="str">
        <f>RIGHT(E517,4)</f>
        <v>1761</v>
      </c>
      <c r="G517" s="85" t="str">
        <f>IF(ISBLANK(E517),"",F517&amp;"-"&amp;RIGHT("00" &amp; SUBSTITUTE(LEFT(E517,2),"/",""),2))</f>
        <v>1761-09</v>
      </c>
      <c r="H517" s="8" t="s">
        <v>5275</v>
      </c>
      <c r="I517" s="8" t="str">
        <f>IFERROR(RIGHT(H517,LEN(H517)-FIND(",",H517)) &amp; " " &amp; LEFT(H517,1) &amp; LOWER(MID(H517,2, FIND(",",H517)-2)),"")</f>
        <v xml:space="preserve"> William Black</v>
      </c>
      <c r="J517" s="32" t="str">
        <f>H517</f>
        <v>BLACK, William</v>
      </c>
      <c r="K517" s="8" t="s">
        <v>3820</v>
      </c>
      <c r="L517" s="32" t="str">
        <f>RIGHT(K517,4)</f>
        <v>1762</v>
      </c>
      <c r="M517" s="146" t="str">
        <f>IF(ISBLANK(K517),"",L517&amp;"-"&amp;
IF(LEFT(K517,3)="Feb","02",
IF(LEFT(K517,3)="Mar","03",
IF(LEFT(K517,3)="Apr","04",
IF(LEFT(K517,3)="May","05",
IF(LEFT(K517,3)="Jun","06",
IF(LEFT(K517,3)="Jul","07",
IF(LEFT(K517,3)="Aug","08",
IF(LEFT(K517,3)="Sep","09",
IF(LEFT(K517,3)="Oct","10",
IF(LEFT(K517,3)="Nov","11",
IF(LEFT(K517,3)="Dec","12","01"))))))))))))</f>
        <v>1762-02</v>
      </c>
      <c r="N517" s="34" t="s">
        <v>3961</v>
      </c>
      <c r="O517" s="8" t="s">
        <v>3959</v>
      </c>
      <c r="P517" s="8" t="s">
        <v>136</v>
      </c>
      <c r="Q517" s="8">
        <v>14</v>
      </c>
      <c r="R517" s="8"/>
      <c r="S517" s="34" t="s">
        <v>5276</v>
      </c>
      <c r="T517" s="34" t="s">
        <v>6332</v>
      </c>
      <c r="U517" s="34" t="s">
        <v>5259</v>
      </c>
      <c r="V517" s="35" t="s">
        <v>9391</v>
      </c>
      <c r="W517" s="35" t="s">
        <v>9664</v>
      </c>
      <c r="X517" s="34"/>
      <c r="Y517" s="33" t="str">
        <f>IFERROR(LEFT(J517, FIND(",",J517)-1),"")</f>
        <v>BLACK</v>
      </c>
      <c r="Z517" s="33"/>
      <c r="AA517" s="24" t="str">
        <f>IF(ISBLANK(E517),"","Surveyed "&amp;E517)  &amp; IF(ISBLANK(C517),"", " by " &amp;TRIM(D517)) &amp; IF(ISBLANK(E517),"","; ") &amp; IF(ISBLANK(K517),"","Patented in " &amp; K517)  &amp; IF(ISBLANK(H517),"", " by " &amp; TRIM(I517)) &amp; IF(ISBLANK(Q517),"",IF(Q517=0,""," for " &amp; Q517 &amp; " acres")) &amp; IF(ISBLANK(S517),""," repatented as " &amp; S517) &amp; IF(ISBLANK(R517),"", "; " &amp; R517) &amp; IF(ISBLANK(X517),"", ".  " &amp; X517&amp;".")</f>
        <v>Surveyed 9/23/1761 by William Black; Patented in Feb 1762 by William Black for 14 acres repatented as Mill Meadow (Resurveyed)</v>
      </c>
      <c r="AB517" s="52" t="str">
        <f>IF(IFERROR(FIND("-",A517),0)=0,SUBSTITUTE(A517,"'",""),SUBSTITUTE(LEFT(A517,FIND("-",A517)-2),"'",""))</f>
        <v>MILL MEADOW</v>
      </c>
      <c r="AC517" s="55" t="str">
        <f>SUBSTITUTE(A517,"'","")</f>
        <v>MILL MEADOW</v>
      </c>
      <c r="AD517" s="52" t="str">
        <f>IFERROR(VLOOKUP(A517,MapGrantsTbl[], 5, FALSE),"")</f>
        <v>1761</v>
      </c>
      <c r="AE517" s="52" t="str">
        <f>IF(L517=AD517,"Y", IF(LEFT(AD517,1)&lt;&gt;"1","","N"))</f>
        <v>N</v>
      </c>
      <c r="AF517" s="52" t="str">
        <f>IFERROR(VLOOKUP(A517,MapGrantsTbl[], 3, FALSE),"")</f>
        <v>Surveyed 9/23/1761 by William Black; Patented in Feb 1762 by William Black for 14 acres repatented as Mill Meadow (Resurveyed)</v>
      </c>
      <c r="AG517" s="52" t="str">
        <f>IF(AA517=AF517,"Y", IF(LEN(LEFT(AF517,4))&lt;&gt;4,"","N"))</f>
        <v>Y</v>
      </c>
      <c r="AH517" s="52" t="s">
        <v>376</v>
      </c>
      <c r="AI517" s="52"/>
      <c r="AJ517" s="71"/>
      <c r="AK517" s="71"/>
      <c r="AL517" s="71"/>
      <c r="AM517" s="71">
        <f>IFERROR(VLOOKUP(A517,Platted[],2,FALSE),"")</f>
        <v>700</v>
      </c>
      <c r="AN517" s="52"/>
      <c r="AO517" s="52"/>
      <c r="AP517" s="52"/>
      <c r="AQ517" s="52" t="str">
        <f>IFERROR(VLOOKUP(A517,MapGrantsTbl[], 5, FALSE),"")</f>
        <v>1761</v>
      </c>
      <c r="AR517" s="52" t="str">
        <f>IF(L517=AQ517,"Y", IF(LEN(LEFT(AQ517,4))&lt;&gt;4,"","N"))</f>
        <v>N</v>
      </c>
      <c r="AS517" s="52" t="str">
        <f>IFERROR(VLOOKUP(A517,MapGrantsTbl[],3, FALSE),"")</f>
        <v>Surveyed 9/23/1761 by William Black; Patented in Feb 1762 by William Black for 14 acres repatented as Mill Meadow (Resurveyed)</v>
      </c>
      <c r="AT517" s="52" t="str">
        <f>IF(AA517=AS517,"Y", IF(LEN(LEFT(AS517,4))&lt;&gt;4,"","N"))</f>
        <v>Y</v>
      </c>
      <c r="AU517" s="52" t="str">
        <f>IFERROR(VLOOKUP(A517,MapGrantsTbl[],5, FALSE),"")</f>
        <v>1761</v>
      </c>
      <c r="AV517" s="52" t="str">
        <f>IF(L517=AU517,"Y", IF(LEN(LEFT(AU517,4))&lt;&gt;4,"","N"))</f>
        <v>N</v>
      </c>
    </row>
    <row r="518" spans="1:48" ht="72" x14ac:dyDescent="0.55000000000000004">
      <c r="A518" s="43" t="s">
        <v>9350</v>
      </c>
      <c r="B518" s="8" t="str">
        <f>IFERROR(VLOOKUP(A518,MapGrantsTbl[Short Name], 1, FALSE),IFERROR(VLOOKUP(A518,MapGrantsTbl[Other Map Grant Name],1,FALSE),""))</f>
        <v>MILL MEADOW - RESURVEYED</v>
      </c>
      <c r="C518" s="8" t="s">
        <v>4921</v>
      </c>
      <c r="D518" s="8" t="str">
        <f>IF(ISBLANK(C518),"",IFERROR(RIGHT(C518,LEN(C518)-FIND(",",C518)) &amp; " " &amp; LEFT(C518,1) &amp; LOWER(MID(C518,2, FIND(",",C518)-2)),""))</f>
        <v xml:space="preserve"> Basil Burgess</v>
      </c>
      <c r="E518" s="85" t="s">
        <v>10070</v>
      </c>
      <c r="F518" s="85" t="str">
        <f>RIGHT(E518,4)</f>
        <v>1771</v>
      </c>
      <c r="G518" s="85" t="str">
        <f>IF(ISBLANK(E518),"",F518&amp;"-"&amp;RIGHT("00" &amp; SUBSTITUTE(LEFT(E518,2),"/",""),2))</f>
        <v>1771-07</v>
      </c>
      <c r="H518" s="8" t="s">
        <v>3542</v>
      </c>
      <c r="I518" s="8" t="str">
        <f>IFERROR(RIGHT(H518,LEN(H518)-FIND(",",H518)) &amp; " " &amp; LEFT(H518,1) &amp; LOWER(MID(H518,2, FIND(",",H518)-2)),"")</f>
        <v xml:space="preserve"> John  Hammond</v>
      </c>
      <c r="J518" s="32" t="s">
        <v>5051</v>
      </c>
      <c r="K518" s="8" t="s">
        <v>5267</v>
      </c>
      <c r="L518" s="32" t="str">
        <f>RIGHT(K518,4)</f>
        <v>1772</v>
      </c>
      <c r="M518" s="146" t="str">
        <f>IF(ISBLANK(K518),"",L518&amp;"-"&amp;
IF(LEFT(K518,3)="Feb","02",
IF(LEFT(K518,3)="Mar","03",
IF(LEFT(K518,3)="Apr","04",
IF(LEFT(K518,3)="May","05",
IF(LEFT(K518,3)="Jun","06",
IF(LEFT(K518,3)="Jul","07",
IF(LEFT(K518,3)="Aug","08",
IF(LEFT(K518,3)="Sep","09",
IF(LEFT(K518,3)="Oct","10",
IF(LEFT(K518,3)="Nov","11",
IF(LEFT(K518,3)="Dec","12","01"))))))))))))</f>
        <v>1772-07</v>
      </c>
      <c r="N518" s="34" t="s">
        <v>3961</v>
      </c>
      <c r="O518" s="8" t="s">
        <v>3959</v>
      </c>
      <c r="P518" s="8" t="s">
        <v>3970</v>
      </c>
      <c r="Q518" s="8">
        <v>50</v>
      </c>
      <c r="R518" s="8" t="s">
        <v>5277</v>
      </c>
      <c r="S518" s="34" t="s">
        <v>5258</v>
      </c>
      <c r="T518" s="34" t="s">
        <v>6332</v>
      </c>
      <c r="U518" s="34" t="s">
        <v>5259</v>
      </c>
      <c r="V518" s="35" t="s">
        <v>9391</v>
      </c>
      <c r="W518" s="35" t="s">
        <v>9664</v>
      </c>
      <c r="X518" s="34"/>
      <c r="Y518" s="33" t="str">
        <f>IFERROR(LEFT(J518, FIND(",",J518)-1),"")</f>
        <v>HAMMOND</v>
      </c>
      <c r="Z518" s="33"/>
      <c r="AA518" s="24" t="str">
        <f>IF(ISBLANK(E518),"","Surveyed "&amp;E518)  &amp; IF(ISBLANK(C518),"", " by " &amp;TRIM(D518)) &amp; IF(ISBLANK(E518),"","; ") &amp; IF(ISBLANK(K518),"","Patented in " &amp; K518)  &amp; IF(ISBLANK(H518),"", " by " &amp; TRIM(I518)) &amp; IF(ISBLANK(Q518),"",IF(Q518=0,""," for " &amp; Q518 &amp; " acres")) &amp; IF(ISBLANK(S518),""," repatented as " &amp; S518) &amp; IF(ISBLANK(R518),"", "; " &amp; R518) &amp; IF(ISBLANK(X518),"", ".  " &amp; X518&amp;".")</f>
        <v>Surveyed 7/20/1771 by Basil Burgess; Patented in Jul 1772 by John Hammond for 50 acres repatented as Hammond's Enlargement; Resurvey of same tract with vacancies minus 6.5 acres in elder surveys for Brunts Meadow, Elders Puzzel, and Hammond's Pursuit</v>
      </c>
      <c r="AB518" s="52" t="str">
        <f>IF(IFERROR(FIND("-",A518),0)=0,SUBSTITUTE(A518,"'",""),SUBSTITUTE(LEFT(A518,FIND("-",A518)-2),"'",""))</f>
        <v>MILL MEADOW</v>
      </c>
      <c r="AC518" s="55" t="str">
        <f>SUBSTITUTE(A518,"'","")</f>
        <v>MILL MEADOW - Resurveyed</v>
      </c>
      <c r="AD518" s="52" t="str">
        <f>IFERROR(VLOOKUP(A518,MapGrantsTbl[], 5, FALSE),"")</f>
        <v>1771</v>
      </c>
      <c r="AE518" s="52" t="str">
        <f>IF(L518=AD518,"Y", IF(LEFT(AD518,1)&lt;&gt;"1","","N"))</f>
        <v>N</v>
      </c>
      <c r="AF518" s="52" t="str">
        <f>IFERROR(VLOOKUP(A518,MapGrantsTbl[], 3, FALSE),"")</f>
        <v>Surveyed 7/20/1771 by Basil Burgess; Patented in Jul 1772 by John Hammond for 50 acres repatented as Hammond's Enlargement; Resurvey of same tract with vacancies minus 6.5 acres in elder surveys for Brunts Meadow, Elders Puzzel, and Hammond's Pursuit</v>
      </c>
      <c r="AG518" s="52" t="str">
        <f>IF(AA518=AF518,"Y", IF(LEN(LEFT(AF518,4))&lt;&gt;4,"","N"))</f>
        <v>Y</v>
      </c>
      <c r="AH518" s="52" t="s">
        <v>376</v>
      </c>
      <c r="AI518" s="52"/>
      <c r="AJ518" s="71"/>
      <c r="AK518" s="71"/>
      <c r="AL518" s="71">
        <v>-4</v>
      </c>
      <c r="AM518" s="71">
        <f>IFERROR(VLOOKUP(A518,Platted[],2,FALSE),"")</f>
        <v>514</v>
      </c>
      <c r="AN518" s="52"/>
      <c r="AO518" s="52"/>
      <c r="AP518" s="52"/>
      <c r="AQ518" s="52" t="str">
        <f>IFERROR(VLOOKUP(A518,MapGrantsTbl[], 5, FALSE),"")</f>
        <v>1771</v>
      </c>
      <c r="AR518" s="52" t="str">
        <f>IF(L518=AQ518,"Y", IF(LEN(LEFT(AQ518,4))&lt;&gt;4,"","N"))</f>
        <v>N</v>
      </c>
      <c r="AS518" s="52" t="str">
        <f>IFERROR(VLOOKUP(A518,MapGrantsTbl[],3, FALSE),"")</f>
        <v>Surveyed 7/20/1771 by Basil Burgess; Patented in Jul 1772 by John Hammond for 50 acres repatented as Hammond's Enlargement; Resurvey of same tract with vacancies minus 6.5 acres in elder surveys for Brunts Meadow, Elders Puzzel, and Hammond's Pursuit</v>
      </c>
      <c r="AT518" s="52" t="str">
        <f>IF(AA518=AS518,"Y", IF(LEN(LEFT(AS518,4))&lt;&gt;4,"","N"))</f>
        <v>Y</v>
      </c>
      <c r="AU518" s="52" t="str">
        <f>IFERROR(VLOOKUP(A518,MapGrantsTbl[],5, FALSE),"")</f>
        <v>1771</v>
      </c>
      <c r="AV518" s="52" t="str">
        <f>IF(L518=AU518,"Y", IF(LEN(LEFT(AU518,4))&lt;&gt;4,"","N"))</f>
        <v>N</v>
      </c>
    </row>
    <row r="519" spans="1:48" ht="57.6" x14ac:dyDescent="0.55000000000000004">
      <c r="A519" s="68" t="s">
        <v>7837</v>
      </c>
      <c r="B519" s="67" t="str">
        <f>IFERROR(VLOOKUP(A519,MapGrantsTbl[Short Name], 1, FALSE),IFERROR(VLOOKUP(A519,MapGrantsTbl[Other Map Grant Name],1,FALSE),""))</f>
        <v/>
      </c>
      <c r="C519" s="68" t="s">
        <v>7838</v>
      </c>
      <c r="D519" s="68" t="str">
        <f>IF(ISBLANK(C519),"",IFERROR(RIGHT(C519,LEN(C519)-FIND(",",C519)) &amp; " " &amp; LEFT(C519,1) &amp; LOWER(MID(C519,2, FIND(",",C519)-2)),""))</f>
        <v xml:space="preserve"> Peter Dent</v>
      </c>
      <c r="E519" s="87"/>
      <c r="F519" s="87" t="str">
        <f>RIGHT(E519,4)</f>
        <v/>
      </c>
      <c r="G519" s="87" t="str">
        <f>IF(ISBLANK(E519),"",F519&amp;"-"&amp;RIGHT("00" &amp; SUBSTITUTE(LEFT(E519,2),"/",""),2))</f>
        <v/>
      </c>
      <c r="H519" s="68" t="s">
        <v>3583</v>
      </c>
      <c r="I519" s="68" t="str">
        <f>IFERROR(RIGHT(H519,LEN(H519)-FIND(",",H519)) &amp; " " &amp; LEFT(H519,1) &amp; LOWER(MID(H519,2, FIND(",",H519)-2)),"")</f>
        <v xml:space="preserve"> John  Jones</v>
      </c>
      <c r="J519" s="67" t="str">
        <f>H519</f>
        <v xml:space="preserve">JONES, John </v>
      </c>
      <c r="K519" s="68" t="s">
        <v>3768</v>
      </c>
      <c r="L519" s="67" t="str">
        <f>RIGHT(K519,4)</f>
        <v>1747</v>
      </c>
      <c r="M519" s="148" t="str">
        <f>IF(ISBLANK(K519),"",L519&amp;"-"&amp;
IF(LEFT(K519,3)="Feb","02",
IF(LEFT(K519,3)="Mar","03",
IF(LEFT(K519,3)="Apr","04",
IF(LEFT(K519,3)="May","05",
IF(LEFT(K519,3)="Jun","06",
IF(LEFT(K519,3)="Jul","07",
IF(LEFT(K519,3)="Aug","08",
IF(LEFT(K519,3)="Sep","09",
IF(LEFT(K519,3)="Oct","10",
IF(LEFT(K519,3)="Nov","11",
IF(LEFT(K519,3)="Dec","12","01"))))))))))))</f>
        <v>1747-10</v>
      </c>
      <c r="N519" s="34" t="s">
        <v>4060</v>
      </c>
      <c r="O519" s="68" t="s">
        <v>4060</v>
      </c>
      <c r="P519" s="68" t="s">
        <v>136</v>
      </c>
      <c r="Q519" s="68">
        <v>10</v>
      </c>
      <c r="R519" s="68" t="s">
        <v>7839</v>
      </c>
      <c r="S519" s="69" t="s">
        <v>7840</v>
      </c>
      <c r="T519" s="70" t="str">
        <f>V519</f>
        <v>Mill Race</v>
      </c>
      <c r="U519" s="69"/>
      <c r="V519" s="35" t="s">
        <v>7835</v>
      </c>
      <c r="W519" s="35" t="s">
        <v>9659</v>
      </c>
      <c r="X519" s="34"/>
      <c r="Y519" s="70" t="str">
        <f>IFERROR(LEFT(J519, FIND(",",J519)-1),"")</f>
        <v>JONES</v>
      </c>
      <c r="Z519" s="70"/>
      <c r="AA519" s="70" t="str">
        <f>IF(ISBLANK(E519),"","Surveyed "&amp;E519)  &amp; IF(ISBLANK(C519),"", " by " &amp;TRIM(D519)) &amp; IF(ISBLANK(E519),"","; ") &amp; IF(ISBLANK(K519),"","Patented in " &amp; K519)  &amp; IF(ISBLANK(H519),"", " by " &amp; TRIM(I519)) &amp; IF(ISBLANK(Q519),"",IF(Q519=0,""," for " &amp; Q519 &amp; " acres")) &amp; IF(ISBLANK(S519),""," repatented as " &amp; S519) &amp; IF(ISBLANK(R519),"", "; " &amp; R519) &amp; IF(ISBLANK(X519),"", ".  " &amp; X519&amp;".")</f>
        <v xml:space="preserve"> by Peter DentPatented in Oct 1747 by John Jones for 10 acres repatented as What's Left - Dorsey; beginning "near Snowdens River near a draught of said river called Piney River"</v>
      </c>
      <c r="AB519" s="70" t="str">
        <f>IF(IFERROR(FIND("-",A519),0)=0,SUBSTITUTE(A519,"'",""),SUBSTITUTE(LEFT(A519,FIND("-",A519)-2),"'",""))</f>
        <v>MILL RACE</v>
      </c>
      <c r="AC519" s="70" t="str">
        <f>SUBSTITUTE(A519,"'","")</f>
        <v>MILL RACE</v>
      </c>
      <c r="AD519" s="70" t="str">
        <f>IFERROR(VLOOKUP(A519,MapGrantsTbl[], 5, FALSE),"")</f>
        <v/>
      </c>
      <c r="AE519" s="70" t="str">
        <f>IF(L519=AD519,"Y", IF(LEFT(AD519,1)&lt;&gt;"1","","N"))</f>
        <v/>
      </c>
      <c r="AF519" s="70" t="str">
        <f>IFERROR(VLOOKUP(A519,MapGrantsTbl[], 3, FALSE),"")</f>
        <v/>
      </c>
      <c r="AG519" s="70" t="str">
        <f>IF(AA519=AF519,"Y", IF(LEN(LEFT(AF519,4))&lt;&gt;4,"","N"))</f>
        <v/>
      </c>
      <c r="AH519" s="70"/>
      <c r="AI519" s="70"/>
      <c r="AJ519" s="70"/>
      <c r="AK519" s="70"/>
      <c r="AL519" s="71"/>
      <c r="AM519" s="71" t="str">
        <f>IFERROR(VLOOKUP(A519,Platted[],2,FALSE),"")</f>
        <v/>
      </c>
      <c r="AN519" s="52"/>
      <c r="AO519" s="52"/>
      <c r="AP519" s="52"/>
      <c r="AQ519" s="52" t="str">
        <f>IFERROR(VLOOKUP(A519,MapGrantsTbl[], 5, FALSE),"")</f>
        <v/>
      </c>
      <c r="AR519" s="52" t="str">
        <f>IF(L519=AQ519,"Y", IF(LEN(LEFT(AQ519,4))&lt;&gt;4,"","N"))</f>
        <v/>
      </c>
      <c r="AS519" s="52" t="str">
        <f>IFERROR(VLOOKUP(A519,MapGrantsTbl[],3, FALSE),"")</f>
        <v/>
      </c>
      <c r="AT519" s="52" t="str">
        <f>IF(AA519=AS519,"Y", IF(LEN(LEFT(AS519,4))&lt;&gt;4,"","N"))</f>
        <v/>
      </c>
      <c r="AU519" s="52" t="str">
        <f>IFERROR(VLOOKUP(A519,MapGrantsTbl[],5, FALSE),"")</f>
        <v/>
      </c>
      <c r="AV519" s="52" t="str">
        <f>IF(L519=AU519,"Y", IF(LEN(LEFT(AU519,4))&lt;&gt;4,"","N"))</f>
        <v/>
      </c>
    </row>
    <row r="520" spans="1:48" ht="57.6" x14ac:dyDescent="0.55000000000000004">
      <c r="A520" s="43" t="s">
        <v>6451</v>
      </c>
      <c r="B520" s="42" t="str">
        <f>IFERROR(VLOOKUP(A520,MapGrantsTbl[Short Name], 1, FALSE),IFERROR(VLOOKUP(A520,MapGrantsTbl[Other Map Grant Name],1,FALSE),""))</f>
        <v>MINERAL HILL</v>
      </c>
      <c r="C520" s="43" t="s">
        <v>4918</v>
      </c>
      <c r="D520" s="43" t="str">
        <f>IF(ISBLANK(C520),"",IFERROR(RIGHT(C520,LEN(C520)-FIND(",",C520)) &amp; " " &amp; LEFT(C520,1) &amp; LOWER(MID(C520,2, FIND(",",C520)-2)),""))</f>
        <v xml:space="preserve"> Loch Weems</v>
      </c>
      <c r="E520" s="85" t="s">
        <v>4630</v>
      </c>
      <c r="F520" s="80" t="str">
        <f>RIGHT(E520,4)</f>
        <v>1757</v>
      </c>
      <c r="G520" s="80" t="str">
        <f>IF(ISBLANK(E520),"",F520&amp;"-"&amp;RIGHT("00" &amp; SUBSTITUTE(LEFT(E520,2),"/",""),2))</f>
        <v>1757-12</v>
      </c>
      <c r="H520" s="43" t="s">
        <v>3541</v>
      </c>
      <c r="I520" s="43" t="str">
        <f>IFERROR(RIGHT(H520,LEN(H520)-FIND(",",H520)) &amp; " " &amp; LEFT(H520,1) &amp; LOWER(MID(H520,2, FIND(",",H520)-2)),"")</f>
        <v xml:space="preserve"> Caleb  Dorsey</v>
      </c>
      <c r="J520" s="42" t="str">
        <f>H520</f>
        <v xml:space="preserve">DORSEY, Caleb </v>
      </c>
      <c r="K520" s="43" t="s">
        <v>6452</v>
      </c>
      <c r="L520" s="42" t="str">
        <f>RIGHT(K520,4)</f>
        <v>1757</v>
      </c>
      <c r="M520" s="143" t="str">
        <f>IF(ISBLANK(K520),"",L520&amp;"-"&amp;
IF(LEFT(K520,3)="Feb","02",
IF(LEFT(K520,3)="Mar","03",
IF(LEFT(K520,3)="Apr","04",
IF(LEFT(K520,3)="May","05",
IF(LEFT(K520,3)="Jun","06",
IF(LEFT(K520,3)="Jul","07",
IF(LEFT(K520,3)="Aug","08",
IF(LEFT(K520,3)="Sep","09",
IF(LEFT(K520,3)="Oct","10",
IF(LEFT(K520,3)="Nov","11",
IF(LEFT(K520,3)="Dec","12","01"))))))))))))</f>
        <v>1757-12</v>
      </c>
      <c r="N520" s="44" t="s">
        <v>3961</v>
      </c>
      <c r="O520" s="43" t="s">
        <v>3959</v>
      </c>
      <c r="P520" s="43" t="s">
        <v>136</v>
      </c>
      <c r="Q520" s="43">
        <v>54</v>
      </c>
      <c r="R520" s="43" t="s">
        <v>6454</v>
      </c>
      <c r="S520" s="44"/>
      <c r="T520" s="45" t="str">
        <f>V520</f>
        <v>Mineral Hill</v>
      </c>
      <c r="U520" s="44"/>
      <c r="V520" s="35" t="s">
        <v>6453</v>
      </c>
      <c r="W520" s="35" t="s">
        <v>11306</v>
      </c>
      <c r="X520" s="34"/>
      <c r="Y520" s="45" t="str">
        <f>IFERROR(LEFT(J520, FIND(",",J520)-1),"")</f>
        <v>DORSEY</v>
      </c>
      <c r="Z520" s="45"/>
      <c r="AA520" s="45" t="str">
        <f>IF(ISBLANK(E520),"","Surveyed "&amp;E520)  &amp; IF(ISBLANK(C520),"", " by " &amp;TRIM(D520)) &amp; IF(ISBLANK(E520),"","; ") &amp; IF(ISBLANK(K520),"","Patented in " &amp; K520)  &amp; IF(ISBLANK(H520),"", " by " &amp; TRIM(I520)) &amp; IF(ISBLANK(Q520),"",IF(Q520=0,""," for " &amp; Q520 &amp; " acres")) &amp; IF(ISBLANK(S520),""," repatented as " &amp; S520) &amp; IF(ISBLANK(R520),"", "; " &amp; R520) &amp; IF(ISBLANK(X520),"", ".  " &amp; X520&amp;".")</f>
        <v>Surveyed 12/12/1757 by Loch Weems; Patented in Dec 1757 by Caleb Dorsey for 54 acres; "adjoining to a tract of land called Dorsey's Range on a branch called Mewshaws Branch"</v>
      </c>
      <c r="AB520" s="45" t="str">
        <f>IF(IFERROR(FIND("-",A520),0)=0,SUBSTITUTE(A520,"'",""),SUBSTITUTE(LEFT(A520,FIND("-",A520)-2),"'",""))</f>
        <v>MINERAL HILL</v>
      </c>
      <c r="AC520" s="55" t="str">
        <f>SUBSTITUTE(A520,"'","")</f>
        <v>MINERAL HILL</v>
      </c>
      <c r="AD520" s="52" t="str">
        <f>IFERROR(VLOOKUP(A520,MapGrantsTbl[], 5, FALSE),"")</f>
        <v>1757</v>
      </c>
      <c r="AE520" s="52" t="str">
        <f>IF(L520=AD520,"Y", IF(LEFT(AD520,1)&lt;&gt;"1","","N"))</f>
        <v>Y</v>
      </c>
      <c r="AF520" s="52" t="str">
        <f>IFERROR(VLOOKUP(A520,MapGrantsTbl[], 3, FALSE),"")</f>
        <v>Surveyed 12/12/1757 by Loch Weems; Patented in Dec 1757 by Caleb Dorsey for 54 acres; "adjoining to a tract of land called Dorsey's Range on a branch called Mewshaws Branch"</v>
      </c>
      <c r="AG520" s="52" t="str">
        <f>IF(AA520=AF520,"Y", IF(LEN(LEFT(AF520,4))&lt;&gt;4,"","N"))</f>
        <v>Y</v>
      </c>
      <c r="AH520" s="52" t="s">
        <v>65</v>
      </c>
      <c r="AI520" s="52" t="s">
        <v>9154</v>
      </c>
      <c r="AJ520" s="71" t="s">
        <v>7855</v>
      </c>
      <c r="AK520" s="71"/>
      <c r="AL520" s="71"/>
      <c r="AM520" s="71">
        <f>IFERROR(VLOOKUP(A520,Platted[],2,FALSE),"")</f>
        <v>539</v>
      </c>
      <c r="AN520" s="52"/>
      <c r="AO520" s="52"/>
      <c r="AP520" s="52"/>
      <c r="AQ520" s="52" t="str">
        <f>IFERROR(VLOOKUP(A520,MapGrantsTbl[], 5, FALSE),"")</f>
        <v>1757</v>
      </c>
      <c r="AR520" s="52" t="str">
        <f>IF(L520=AQ520,"Y", IF(LEN(LEFT(AQ520,4))&lt;&gt;4,"","N"))</f>
        <v>Y</v>
      </c>
      <c r="AS520" s="52" t="str">
        <f>IFERROR(VLOOKUP(A520,MapGrantsTbl[],3, FALSE),"")</f>
        <v>Surveyed 12/12/1757 by Loch Weems; Patented in Dec 1757 by Caleb Dorsey for 54 acres; "adjoining to a tract of land called Dorsey's Range on a branch called Mewshaws Branch"</v>
      </c>
      <c r="AT520" s="52" t="str">
        <f>IF(AA520=AS520,"Y", IF(LEN(LEFT(AS520,4))&lt;&gt;4,"","N"))</f>
        <v>Y</v>
      </c>
      <c r="AU520" s="52" t="str">
        <f>IFERROR(VLOOKUP(A520,MapGrantsTbl[],5, FALSE),"")</f>
        <v>1757</v>
      </c>
      <c r="AV520" s="52" t="str">
        <f>IF(L520=AU520,"Y", IF(LEN(LEFT(AU520,4))&lt;&gt;4,"","N"))</f>
        <v>Y</v>
      </c>
    </row>
    <row r="521" spans="1:48" ht="72" x14ac:dyDescent="0.55000000000000004">
      <c r="A521" s="43" t="s">
        <v>8662</v>
      </c>
      <c r="B521" s="42" t="str">
        <f>IFERROR(VLOOKUP(A521,MapGrantsTbl[Short Name], 1, FALSE),IFERROR(VLOOKUP(A521,MapGrantsTbl[Other Map Grant Name],1,FALSE),""))</f>
        <v/>
      </c>
      <c r="C521" s="43" t="s">
        <v>4916</v>
      </c>
      <c r="D521" s="43" t="str">
        <f>IF(ISBLANK(C521),"",IFERROR(RIGHT(C521,LEN(C521)-FIND(",",C521)) &amp; " " &amp; LEFT(C521,1) &amp; LOWER(MID(C521,2, FIND(",",C521)-2)),""))</f>
        <v xml:space="preserve"> William Cromwell</v>
      </c>
      <c r="E521" s="85" t="s">
        <v>11293</v>
      </c>
      <c r="F521" s="80" t="str">
        <f>RIGHT(E521,4)</f>
        <v>1741</v>
      </c>
      <c r="G521" s="80" t="str">
        <f>IF(ISBLANK(E521),"",F521&amp;"-"&amp;RIGHT("00" &amp; SUBSTITUTE(LEFT(E521,2),"/",""),2))</f>
        <v>1741-01</v>
      </c>
      <c r="H521" s="43" t="s">
        <v>4735</v>
      </c>
      <c r="I521" s="43" t="str">
        <f>IFERROR(RIGHT(H521,LEN(H521)-FIND(",",H521)) &amp; " " &amp; LEFT(H521,1) &amp; LOWER(MID(H521,2, FIND(",",H521)-2)),"")</f>
        <v xml:space="preserve"> John  Moberley</v>
      </c>
      <c r="J521" s="42" t="str">
        <f>H521</f>
        <v xml:space="preserve">MOBERLEY, John </v>
      </c>
      <c r="K521" s="43" t="s">
        <v>5200</v>
      </c>
      <c r="L521" s="42" t="str">
        <f>RIGHT(K521,4)</f>
        <v>1743</v>
      </c>
      <c r="M521" s="143" t="str">
        <f>IF(ISBLANK(K521),"",L521&amp;"-"&amp;
IF(LEFT(K521,3)="Feb","02",
IF(LEFT(K521,3)="Mar","03",
IF(LEFT(K521,3)="Apr","04",
IF(LEFT(K521,3)="May","05",
IF(LEFT(K521,3)="Jun","06",
IF(LEFT(K521,3)="Jul","07",
IF(LEFT(K521,3)="Aug","08",
IF(LEFT(K521,3)="Sep","09",
IF(LEFT(K521,3)="Oct","10",
IF(LEFT(K521,3)="Nov","11",
IF(LEFT(K521,3)="Dec","12","01"))))))))))))</f>
        <v>1743-09</v>
      </c>
      <c r="N521" s="34" t="s">
        <v>3961</v>
      </c>
      <c r="O521" s="43" t="s">
        <v>3959</v>
      </c>
      <c r="P521" s="43" t="s">
        <v>136</v>
      </c>
      <c r="Q521" s="43">
        <v>60</v>
      </c>
      <c r="R521" s="8" t="s">
        <v>12418</v>
      </c>
      <c r="S521" s="44"/>
      <c r="T521" s="45" t="str">
        <f>V521</f>
        <v>Moberleys Chance</v>
      </c>
      <c r="U521" s="44"/>
      <c r="V521" s="35" t="s">
        <v>6802</v>
      </c>
      <c r="W521" s="35" t="s">
        <v>9644</v>
      </c>
      <c r="X521" s="34"/>
      <c r="Y521" s="45" t="str">
        <f>IFERROR(LEFT(J521, FIND(",",J521)-1),"")</f>
        <v>MOBERLEY</v>
      </c>
      <c r="Z521" s="45"/>
      <c r="AA521" s="45" t="str">
        <f>IF(ISBLANK(E521),"","Surveyed "&amp;E521)  &amp; IF(ISBLANK(C521),"", " by " &amp;TRIM(D521)) &amp; IF(ISBLANK(E521),"","; ") &amp; IF(ISBLANK(K521),"","Patented in " &amp; K521)  &amp; IF(ISBLANK(H521),"", " by " &amp; TRIM(I521)) &amp; IF(ISBLANK(Q521),"",IF(Q521=0,""," for " &amp; Q521 &amp; " acres")) &amp; IF(ISBLANK(S521),""," repatented as " &amp; S521) &amp; IF(ISBLANK(R521),"", "; " &amp; R521) &amp; IF(ISBLANK(X521),"", ".  " &amp; X521&amp;".")</f>
        <v>Surveyed 1/1/1741 by William Cromwell; Patented in Sep 1743 by John Moberley for 60 acres; starting "on a ridge of the east side of a small branch of Patapsco called John Howards Cabbin Branch and near the head thereof"; don't see a good fit for this plat</v>
      </c>
      <c r="AB521" s="45" t="str">
        <f>IF(IFERROR(FIND("-",A521),0)=0,SUBSTITUTE(A521,"'",""),SUBSTITUTE(LEFT(A521,FIND("-",A521)-2),"'",""))</f>
        <v>MOBERLEYS CHANCE</v>
      </c>
      <c r="AC521" s="45" t="str">
        <f>SUBSTITUTE(A521,"'","")</f>
        <v>MOBERLEYS CHANCE</v>
      </c>
      <c r="AD521" s="52" t="str">
        <f>IFERROR(VLOOKUP(A521,MapGrantsTbl[], 5, FALSE),"")</f>
        <v/>
      </c>
      <c r="AE521" s="52" t="str">
        <f>IF(L521=AD521,"Y", IF(LEFT(AD521,1)&lt;&gt;"1","","N"))</f>
        <v/>
      </c>
      <c r="AF521" s="52" t="str">
        <f>IFERROR(VLOOKUP(A521,MapGrantsTbl[], 3, FALSE),"")</f>
        <v/>
      </c>
      <c r="AG521" s="52" t="str">
        <f>IF(AA521=AF521,"Y", IF(LEN(LEFT(AF521,4))&lt;&gt;4,"","N"))</f>
        <v/>
      </c>
      <c r="AH521" s="52"/>
      <c r="AI521" s="52"/>
      <c r="AJ521" s="71"/>
      <c r="AK521" s="71"/>
      <c r="AL521" s="71"/>
      <c r="AM521" s="71"/>
      <c r="AN521" s="52"/>
      <c r="AO521" s="52"/>
      <c r="AP521" s="52"/>
      <c r="AQ521" s="52" t="str">
        <f>IFERROR(VLOOKUP(A521,MapGrantsTbl[], 5, FALSE),"")</f>
        <v/>
      </c>
      <c r="AR521" s="52" t="str">
        <f>IF(L521=AQ521,"Y", IF(LEN(LEFT(AQ521,4))&lt;&gt;4,"","N"))</f>
        <v/>
      </c>
      <c r="AS521" s="52" t="str">
        <f>IFERROR(VLOOKUP(A521,MapGrantsTbl[],3, FALSE),"")</f>
        <v/>
      </c>
      <c r="AT521" s="52" t="str">
        <f>IF(AA521=AS521,"Y", IF(LEN(LEFT(AS521,4))&lt;&gt;4,"","N"))</f>
        <v/>
      </c>
      <c r="AU521" s="52" t="str">
        <f>IFERROR(VLOOKUP(A521,MapGrantsTbl[],5, FALSE),"")</f>
        <v/>
      </c>
      <c r="AV521" s="52" t="str">
        <f>IF(L521=AU521,"Y", IF(LEN(LEFT(AU521,4))&lt;&gt;4,"","N"))</f>
        <v/>
      </c>
    </row>
    <row r="522" spans="1:48" ht="72" x14ac:dyDescent="0.55000000000000004">
      <c r="A522" s="43" t="s">
        <v>8663</v>
      </c>
      <c r="B522" s="8" t="str">
        <f>IFERROR(VLOOKUP(A522,MapGrantsTbl[Short Name], 1, FALSE),IFERROR(VLOOKUP(A522,MapGrantsTbl[Other Map Grant Name],1,FALSE),""))</f>
        <v>MOBERLEYS DESIRE</v>
      </c>
      <c r="C522" s="8" t="s">
        <v>4916</v>
      </c>
      <c r="D522" s="8" t="str">
        <f>IF(ISBLANK(C522),"",IFERROR(RIGHT(C522,LEN(C522)-FIND(",",C522)) &amp; " " &amp; LEFT(C522,1) &amp; LOWER(MID(C522,2, FIND(",",C522)-2)),""))</f>
        <v xml:space="preserve"> William Cromwell</v>
      </c>
      <c r="E522" s="85" t="s">
        <v>4633</v>
      </c>
      <c r="F522" s="85" t="str">
        <f>RIGHT(E522,4)</f>
        <v>1744</v>
      </c>
      <c r="G522" s="85" t="str">
        <f>IF(ISBLANK(E522),"",F522&amp;"-"&amp;RIGHT("00" &amp; SUBSTITUTE(LEFT(E522,2),"/",""),2))</f>
        <v>1744-01</v>
      </c>
      <c r="H522" s="8" t="s">
        <v>4735</v>
      </c>
      <c r="I522" s="8" t="str">
        <f>IFERROR(RIGHT(H522,LEN(H522)-FIND(",",H522)) &amp; " " &amp; LEFT(H522,1) &amp; LOWER(MID(H522,2, FIND(",",H522)-2)),"")</f>
        <v xml:space="preserve"> John  Moberley</v>
      </c>
      <c r="J522" s="8" t="str">
        <f>H522</f>
        <v xml:space="preserve">MOBERLEY, John </v>
      </c>
      <c r="K522" s="8" t="s">
        <v>3771</v>
      </c>
      <c r="L522" s="8" t="str">
        <f>RIGHT(K522,4)</f>
        <v>1744</v>
      </c>
      <c r="M522" s="146" t="str">
        <f>IF(ISBLANK(K522),"",L522&amp;"-"&amp;
IF(LEFT(K522,3)="Feb","02",
IF(LEFT(K522,3)="Mar","03",
IF(LEFT(K522,3)="Apr","04",
IF(LEFT(K522,3)="May","05",
IF(LEFT(K522,3)="Jun","06",
IF(LEFT(K522,3)="Jul","07",
IF(LEFT(K522,3)="Aug","08",
IF(LEFT(K522,3)="Sep","09",
IF(LEFT(K522,3)="Oct","10",
IF(LEFT(K522,3)="Nov","11",
IF(LEFT(K522,3)="Dec","12","01"))))))))))))</f>
        <v>1744-01</v>
      </c>
      <c r="N522" s="34" t="s">
        <v>3961</v>
      </c>
      <c r="O522" s="8" t="s">
        <v>3959</v>
      </c>
      <c r="P522" s="8" t="s">
        <v>136</v>
      </c>
      <c r="Q522" s="8">
        <v>60</v>
      </c>
      <c r="R522" s="8" t="s">
        <v>4893</v>
      </c>
      <c r="S522" s="34"/>
      <c r="T522" s="34" t="str">
        <f>V522</f>
        <v>Moberleys Desire</v>
      </c>
      <c r="U522" s="34"/>
      <c r="V522" s="35" t="s">
        <v>6801</v>
      </c>
      <c r="W522" s="35" t="s">
        <v>9648</v>
      </c>
      <c r="X522" s="34"/>
      <c r="Y522" s="26" t="str">
        <f>IFERROR(LEFT(J522, FIND(",",J522)-1),"")</f>
        <v>MOBERLEY</v>
      </c>
      <c r="Z522" s="24" t="s">
        <v>4460</v>
      </c>
      <c r="AA522" s="24" t="str">
        <f>IF(ISBLANK(E522),"","Surveyed "&amp;E522)  &amp; IF(ISBLANK(C522),"", " by " &amp;TRIM(D522)) &amp; IF(ISBLANK(E522),"","; ") &amp; IF(ISBLANK(K522),"","Patented in " &amp; K522)  &amp; IF(ISBLANK(H522),"", " by " &amp; TRIM(I522)) &amp; IF(ISBLANK(Q522),"",IF(Q522=0,""," for " &amp; Q522 &amp; " acres")) &amp; IF(ISBLANK(S522),""," repatented as " &amp; S522) &amp; IF(ISBLANK(R522),"", "; " &amp; R522) &amp; IF(ISBLANK(X522),"", ".  " &amp; X522&amp;".")</f>
        <v>Surveyed 1/19/1744 by William Cromwell; Patented in Jan 1744 by John Moberley for 60 acres; "on the head of a draught of Snowdens River called Turkey Glade and on the west side thereof", beginning near the west side of a road leading to Linganore</v>
      </c>
      <c r="AB522" s="52" t="str">
        <f>IF(IFERROR(FIND("-",A522),0)=0,SUBSTITUTE(A522,"'",""),SUBSTITUTE(LEFT(A522,FIND("-",A522)-2),"'",""))</f>
        <v>MOBERLEYS DESIRE</v>
      </c>
      <c r="AC522" s="55" t="str">
        <f>SUBSTITUTE(A522,"'","")</f>
        <v>MOBERLEYS DESIRE</v>
      </c>
      <c r="AD522" s="52" t="str">
        <f>IFERROR(VLOOKUP(A522,MapGrantsTbl[], 5, FALSE),"")</f>
        <v>1744</v>
      </c>
      <c r="AE522" s="52" t="str">
        <f>IF(L522=AD522,"Y", IF(LEFT(AD522,1)&lt;&gt;"1","","N"))</f>
        <v>Y</v>
      </c>
      <c r="AF522" s="52" t="str">
        <f>IFERROR(VLOOKUP(A522,MapGrantsTbl[], 3, FALSE),"")</f>
        <v>Surveyed 1/19/1744 by William Cromwell; Patented in Jan 1744 by John Moberley for 60 acres; "on the head of a draught of Snowdens River called Turkey Glade and on the west side thereof", beginning near the west side of a road leading to Linganore</v>
      </c>
      <c r="AG522" s="52" t="str">
        <f>IF(AA522=AF522,"Y", IF(LEN(LEFT(AF522,4))&lt;&gt;4,"","N"))</f>
        <v>Y</v>
      </c>
      <c r="AH522" s="52" t="s">
        <v>51</v>
      </c>
      <c r="AI522" s="52" t="s">
        <v>7845</v>
      </c>
      <c r="AJ522" s="71" t="s">
        <v>9158</v>
      </c>
      <c r="AK522" s="71"/>
      <c r="AL522" s="71">
        <v>0</v>
      </c>
      <c r="AM522" s="71">
        <f>IFERROR(VLOOKUP(A522,Platted[],2,FALSE),"")</f>
        <v>515</v>
      </c>
      <c r="AN522" s="52"/>
      <c r="AO522" s="52"/>
      <c r="AP522" s="52"/>
      <c r="AQ522" s="52" t="str">
        <f>IFERROR(VLOOKUP(A522,MapGrantsTbl[], 5, FALSE),"")</f>
        <v>1744</v>
      </c>
      <c r="AR522" s="52" t="str">
        <f>IF(L522=AQ522,"Y", IF(LEN(LEFT(AQ522,4))&lt;&gt;4,"","N"))</f>
        <v>Y</v>
      </c>
      <c r="AS522" s="52" t="str">
        <f>IFERROR(VLOOKUP(A522,MapGrantsTbl[],3, FALSE),"")</f>
        <v>Surveyed 1/19/1744 by William Cromwell; Patented in Jan 1744 by John Moberley for 60 acres; "on the head of a draught of Snowdens River called Turkey Glade and on the west side thereof", beginning near the west side of a road leading to Linganore</v>
      </c>
      <c r="AT522" s="52" t="str">
        <f>IF(AA522=AS522,"Y", IF(LEN(LEFT(AS522,4))&lt;&gt;4,"","N"))</f>
        <v>Y</v>
      </c>
      <c r="AU522" s="52" t="str">
        <f>IFERROR(VLOOKUP(A522,MapGrantsTbl[],5, FALSE),"")</f>
        <v>1744</v>
      </c>
      <c r="AV522" s="52" t="str">
        <f>IF(L522=AU522,"Y", IF(LEN(LEFT(AU522,4))&lt;&gt;4,"","N"))</f>
        <v>Y</v>
      </c>
    </row>
    <row r="523" spans="1:48" ht="57.6" x14ac:dyDescent="0.55000000000000004">
      <c r="A523" s="43" t="s">
        <v>8664</v>
      </c>
      <c r="B523" s="8" t="str">
        <f>IFERROR(VLOOKUP(A523,MapGrantsTbl[Short Name], 1, FALSE),IFERROR(VLOOKUP(A523,MapGrantsTbl[Other Map Grant Name],1,FALSE),""))</f>
        <v>MOBERLEYS REST</v>
      </c>
      <c r="C523" s="6" t="s">
        <v>4916</v>
      </c>
      <c r="D523" s="8" t="str">
        <f>IF(ISBLANK(C523),"",IFERROR(RIGHT(C523,LEN(C523)-FIND(",",C523)) &amp; " " &amp; LEFT(C523,1) &amp; LOWER(MID(C523,2, FIND(",",C523)-2)),""))</f>
        <v xml:space="preserve"> William Cromwell</v>
      </c>
      <c r="E523" s="85" t="s">
        <v>4633</v>
      </c>
      <c r="F523" s="85" t="str">
        <f>RIGHT(E523,4)</f>
        <v>1744</v>
      </c>
      <c r="G523" s="85" t="str">
        <f>IF(ISBLANK(E523),"",F523&amp;"-"&amp;RIGHT("00" &amp; SUBSTITUTE(LEFT(E523,2),"/",""),2))</f>
        <v>1744-01</v>
      </c>
      <c r="H523" s="8" t="s">
        <v>4735</v>
      </c>
      <c r="I523" s="8" t="str">
        <f>IFERROR(RIGHT(H523,LEN(H523)-FIND(",",H523)) &amp; " " &amp; LEFT(H523,1) &amp; LOWER(MID(H523,2, FIND(",",H523)-2)),"")</f>
        <v xml:space="preserve"> John  Moberley</v>
      </c>
      <c r="J523" s="8" t="str">
        <f>H523</f>
        <v xml:space="preserve">MOBERLEY, John </v>
      </c>
      <c r="K523" s="8" t="s">
        <v>3771</v>
      </c>
      <c r="L523" s="8" t="str">
        <f>RIGHT(K523,4)</f>
        <v>1744</v>
      </c>
      <c r="M523" s="146" t="str">
        <f>IF(ISBLANK(K523),"",L523&amp;"-"&amp;
IF(LEFT(K523,3)="Feb","02",
IF(LEFT(K523,3)="Mar","03",
IF(LEFT(K523,3)="Apr","04",
IF(LEFT(K523,3)="May","05",
IF(LEFT(K523,3)="Jun","06",
IF(LEFT(K523,3)="Jul","07",
IF(LEFT(K523,3)="Aug","08",
IF(LEFT(K523,3)="Sep","09",
IF(LEFT(K523,3)="Oct","10",
IF(LEFT(K523,3)="Nov","11",
IF(LEFT(K523,3)="Dec","12","01"))))))))))))</f>
        <v>1744-01</v>
      </c>
      <c r="N523" s="34" t="s">
        <v>3961</v>
      </c>
      <c r="O523" s="8" t="s">
        <v>3959</v>
      </c>
      <c r="P523" s="8" t="s">
        <v>136</v>
      </c>
      <c r="Q523" s="8">
        <v>50</v>
      </c>
      <c r="R523" s="8" t="s">
        <v>4908</v>
      </c>
      <c r="S523" s="34" t="s">
        <v>7</v>
      </c>
      <c r="T523" s="34" t="str">
        <f>V523</f>
        <v>Moberleys Rest</v>
      </c>
      <c r="U523" s="34" t="s">
        <v>4895</v>
      </c>
      <c r="V523" s="35" t="s">
        <v>6799</v>
      </c>
      <c r="W523" s="35" t="s">
        <v>9647</v>
      </c>
      <c r="X523" s="34"/>
      <c r="Y523" s="18" t="str">
        <f>IFERROR(LEFT(J523, FIND(",",J523)-1),"")</f>
        <v>MOBERLEY</v>
      </c>
      <c r="Z523" s="24" t="s">
        <v>4537</v>
      </c>
      <c r="AA523" s="24" t="str">
        <f>IF(ISBLANK(E523),"","Surveyed "&amp;E523)  &amp; IF(ISBLANK(C523),"", " by " &amp;TRIM(D523)) &amp; IF(ISBLANK(E523),"","; ") &amp; IF(ISBLANK(K523),"","Patented in " &amp; K523)  &amp; IF(ISBLANK(H523),"", " by " &amp; TRIM(I523)) &amp; IF(ISBLANK(Q523),"",IF(Q523=0,""," for " &amp; Q523 &amp; " acres")) &amp; IF(ISBLANK(S523),""," repatented as " &amp; S523) &amp; IF(ISBLANK(R523),"", "; " &amp; R523) &amp; IF(ISBLANK(X523),"", ".  " &amp; X523&amp;".")</f>
        <v>Surveyed 1/19/1744 by William Cromwell; Patented in Jan 1744 by John Moberley for 50 acres repatented as Hobson's Choice; "on one of the drafts of Snowden's River called and known by the name of Turkey Glade"</v>
      </c>
      <c r="AB523" s="52" t="str">
        <f>IF(IFERROR(FIND("-",A523),0)=0,SUBSTITUTE(A523,"'",""),SUBSTITUTE(LEFT(A523,FIND("-",A523)-2),"'",""))</f>
        <v>MOBERLEYS REST</v>
      </c>
      <c r="AC523" s="55" t="str">
        <f>SUBSTITUTE(A523,"'","")</f>
        <v>MOBERLEYS REST</v>
      </c>
      <c r="AD523" s="52" t="str">
        <f>IFERROR(VLOOKUP(A523,MapGrantsTbl[], 5, FALSE),"")</f>
        <v>1744</v>
      </c>
      <c r="AE523" s="52" t="str">
        <f>IF(L523=AD523,"Y", IF(LEFT(AD523,1)&lt;&gt;"1","","N"))</f>
        <v>Y</v>
      </c>
      <c r="AF523" s="52" t="str">
        <f>IFERROR(VLOOKUP(A523,MapGrantsTbl[], 3, FALSE),"")</f>
        <v>Surveyed 1/19/1744 by William Cromwell; Patented in Jan 1744 by John Moberley for 50 acres repatented as Hobson's Choice; "on one of the drafts of Snowden's River called and known by the name of Turkey Glade"</v>
      </c>
      <c r="AG523" s="52" t="str">
        <f>IF(AA523=AF523,"Y", IF(LEN(LEFT(AF523,4))&lt;&gt;4,"","N"))</f>
        <v>Y</v>
      </c>
      <c r="AH523" s="52" t="s">
        <v>51</v>
      </c>
      <c r="AI523" s="52" t="s">
        <v>9154</v>
      </c>
      <c r="AJ523" s="71" t="s">
        <v>9159</v>
      </c>
      <c r="AK523" s="71"/>
      <c r="AL523" s="71">
        <v>0</v>
      </c>
      <c r="AM523" s="71">
        <f>IFERROR(VLOOKUP(A523,Platted[],2,FALSE),"")</f>
        <v>536</v>
      </c>
      <c r="AN523" s="52"/>
      <c r="AO523" s="52"/>
      <c r="AP523" s="52"/>
      <c r="AQ523" s="52" t="str">
        <f>IFERROR(VLOOKUP(A523,MapGrantsTbl[], 5, FALSE),"")</f>
        <v>1744</v>
      </c>
      <c r="AR523" s="52" t="str">
        <f>IF(L523=AQ523,"Y", IF(LEN(LEFT(AQ523,4))&lt;&gt;4,"","N"))</f>
        <v>Y</v>
      </c>
      <c r="AS523" s="52" t="str">
        <f>IFERROR(VLOOKUP(A523,MapGrantsTbl[],3, FALSE),"")</f>
        <v>Surveyed 1/19/1744 by William Cromwell; Patented in Jan 1744 by John Moberley for 50 acres repatented as Hobson's Choice; "on one of the drafts of Snowden's River called and known by the name of Turkey Glade"</v>
      </c>
      <c r="AT523" s="52" t="str">
        <f>IF(AA523=AS523,"Y", IF(LEN(LEFT(AS523,4))&lt;&gt;4,"","N"))</f>
        <v>Y</v>
      </c>
      <c r="AU523" s="52" t="str">
        <f>IFERROR(VLOOKUP(A523,MapGrantsTbl[],5, FALSE),"")</f>
        <v>1744</v>
      </c>
      <c r="AV523" s="52" t="str">
        <f>IF(L523=AU523,"Y", IF(LEN(LEFT(AU523,4))&lt;&gt;4,"","N"))</f>
        <v>Y</v>
      </c>
    </row>
    <row r="524" spans="1:48" ht="72" x14ac:dyDescent="0.55000000000000004">
      <c r="A524" s="43" t="s">
        <v>8665</v>
      </c>
      <c r="B524" s="8" t="str">
        <f>IFERROR(VLOOKUP(A524,MapGrantsTbl[Short Name], 1, FALSE),IFERROR(VLOOKUP(A524,MapGrantsTbl[Other Map Grant Name],1,FALSE),""))</f>
        <v>MOBERLEYS TAVERN</v>
      </c>
      <c r="C524" s="8" t="s">
        <v>4916</v>
      </c>
      <c r="D524" s="8" t="str">
        <f>IF(ISBLANK(C524),"",IFERROR(RIGHT(C524,LEN(C524)-FIND(",",C524)) &amp; " " &amp; LEFT(C524,1) &amp; LOWER(MID(C524,2, FIND(",",C524)-2)),""))</f>
        <v xml:space="preserve"> William Cromwell</v>
      </c>
      <c r="E524" s="85" t="s">
        <v>4633</v>
      </c>
      <c r="F524" s="85" t="str">
        <f>RIGHT(E524,4)</f>
        <v>1744</v>
      </c>
      <c r="G524" s="85" t="str">
        <f>IF(ISBLANK(E524),"",F524&amp;"-"&amp;RIGHT("00" &amp; SUBSTITUTE(LEFT(E524,2),"/",""),2))</f>
        <v>1744-01</v>
      </c>
      <c r="H524" s="8" t="s">
        <v>4735</v>
      </c>
      <c r="I524" s="8" t="str">
        <f>IFERROR(RIGHT(H524,LEN(H524)-FIND(",",H524)) &amp; " " &amp; LEFT(H524,1) &amp; LOWER(MID(H524,2, FIND(",",H524)-2)),"")</f>
        <v xml:space="preserve"> John  Moberley</v>
      </c>
      <c r="J524" s="8" t="str">
        <f>H524</f>
        <v xml:space="preserve">MOBERLEY, John </v>
      </c>
      <c r="K524" s="8" t="s">
        <v>3771</v>
      </c>
      <c r="L524" s="8" t="str">
        <f>RIGHT(K524,4)</f>
        <v>1744</v>
      </c>
      <c r="M524" s="146" t="str">
        <f>IF(ISBLANK(K524),"",L524&amp;"-"&amp;
IF(LEFT(K524,3)="Feb","02",
IF(LEFT(K524,3)="Mar","03",
IF(LEFT(K524,3)="Apr","04",
IF(LEFT(K524,3)="May","05",
IF(LEFT(K524,3)="Jun","06",
IF(LEFT(K524,3)="Jul","07",
IF(LEFT(K524,3)="Aug","08",
IF(LEFT(K524,3)="Sep","09",
IF(LEFT(K524,3)="Oct","10",
IF(LEFT(K524,3)="Nov","11",
IF(LEFT(K524,3)="Dec","12","01"))))))))))))</f>
        <v>1744-01</v>
      </c>
      <c r="N524" s="34" t="s">
        <v>3961</v>
      </c>
      <c r="O524" s="8" t="s">
        <v>3959</v>
      </c>
      <c r="P524" s="8" t="s">
        <v>136</v>
      </c>
      <c r="Q524" s="8">
        <v>40</v>
      </c>
      <c r="R524" s="8" t="s">
        <v>4897</v>
      </c>
      <c r="S524" s="34"/>
      <c r="T524" s="34" t="str">
        <f>V524</f>
        <v>Moberleys Tavern</v>
      </c>
      <c r="U524" s="34"/>
      <c r="V524" s="35" t="s">
        <v>6800</v>
      </c>
      <c r="W524" s="35" t="s">
        <v>9646</v>
      </c>
      <c r="X524" s="34"/>
      <c r="Y524" s="18" t="str">
        <f>IFERROR(LEFT(J524, FIND(",",J524)-1),"")</f>
        <v>MOBERLEY</v>
      </c>
      <c r="Z524" s="24" t="s">
        <v>4537</v>
      </c>
      <c r="AA524" s="24" t="str">
        <f>IF(ISBLANK(E524),"","Surveyed "&amp;E524)  &amp; IF(ISBLANK(C524),"", " by " &amp;TRIM(D524)) &amp; IF(ISBLANK(E524),"","; ") &amp; IF(ISBLANK(K524),"","Patented in " &amp; K524)  &amp; IF(ISBLANK(H524),"", " by " &amp; TRIM(I524)) &amp; IF(ISBLANK(Q524),"",IF(Q524=0,""," for " &amp; Q524 &amp; " acres")) &amp; IF(ISBLANK(S524),""," repatented as " &amp; S524) &amp; IF(ISBLANK(R524),"", "; " &amp; R524) &amp; IF(ISBLANK(X524),"", ".  " &amp; X524&amp;".")</f>
        <v>Surveyed 1/19/1744 by William Cromwell; Patented in Jan 1744 by John Moberley for 40 acres; "on both sides the Main Waggon Road Leading to Monocacy and between the head draughts of the western falls of Patapsco River and the head draughts of Snowdens River"</v>
      </c>
      <c r="AB524" s="52" t="str">
        <f>IF(IFERROR(FIND("-",A524),0)=0,SUBSTITUTE(A524,"'",""),SUBSTITUTE(LEFT(A524,FIND("-",A524)-2),"'",""))</f>
        <v>MOBERLEYS TAVERN</v>
      </c>
      <c r="AC524" s="55" t="str">
        <f>SUBSTITUTE(A524,"'","")</f>
        <v>MOBERLEYS TAVERN</v>
      </c>
      <c r="AD524" s="52" t="str">
        <f>IFERROR(VLOOKUP(A524,MapGrantsTbl[], 5, FALSE),"")</f>
        <v>1744</v>
      </c>
      <c r="AE524" s="52" t="str">
        <f>IF(L524=AD524,"Y", IF(LEFT(AD524,1)&lt;&gt;"1","","N"))</f>
        <v>Y</v>
      </c>
      <c r="AF524" s="52" t="str">
        <f>IFERROR(VLOOKUP(A524,MapGrantsTbl[], 3, FALSE),"")</f>
        <v>Surveyed 1/19/1744 by William Cromwell; Patented in Jan 1744 by John Moberley for 40 acres; "on both sides the Main Waggon Road Leading to Monocacy and between the head draughts of the western falls of Patapsco River and the head draughts of Snowdens River"</v>
      </c>
      <c r="AG524" s="52" t="str">
        <f>IF(AA524=AF524,"Y", IF(LEN(LEFT(AF524,4))&lt;&gt;4,"","N"))</f>
        <v>Y</v>
      </c>
      <c r="AH524" s="52" t="s">
        <v>78</v>
      </c>
      <c r="AI524" s="52" t="s">
        <v>7845</v>
      </c>
      <c r="AJ524" s="71" t="s">
        <v>9151</v>
      </c>
      <c r="AK524" s="71"/>
      <c r="AL524" s="71">
        <v>0</v>
      </c>
      <c r="AM524" s="71">
        <f>IFERROR(VLOOKUP(A524,Platted[],2,FALSE),"")</f>
        <v>600</v>
      </c>
      <c r="AN524" s="52"/>
      <c r="AO524" s="52"/>
      <c r="AP524" s="52"/>
      <c r="AQ524" s="52" t="str">
        <f>IFERROR(VLOOKUP(A524,MapGrantsTbl[], 5, FALSE),"")</f>
        <v>1744</v>
      </c>
      <c r="AR524" s="52" t="str">
        <f>IF(L524=AQ524,"Y", IF(LEN(LEFT(AQ524,4))&lt;&gt;4,"","N"))</f>
        <v>Y</v>
      </c>
      <c r="AS524" s="52" t="str">
        <f>IFERROR(VLOOKUP(A524,MapGrantsTbl[],3, FALSE),"")</f>
        <v>Surveyed 1/19/1744 by William Cromwell; Patented in Jan 1744 by John Moberley for 40 acres; "on both sides the Main Waggon Road Leading to Monocacy and between the head draughts of the western falls of Patapsco River and the head draughts of Snowdens River"</v>
      </c>
      <c r="AT524" s="52" t="str">
        <f>IF(AA524=AS524,"Y", IF(LEN(LEFT(AS524,4))&lt;&gt;4,"","N"))</f>
        <v>Y</v>
      </c>
      <c r="AU524" s="52" t="str">
        <f>IFERROR(VLOOKUP(A524,MapGrantsTbl[],5, FALSE),"")</f>
        <v>1744</v>
      </c>
      <c r="AV524" s="52" t="str">
        <f>IF(L524=AU524,"Y", IF(LEN(LEFT(AU524,4))&lt;&gt;4,"","N"))</f>
        <v>Y</v>
      </c>
    </row>
    <row r="525" spans="1:48" ht="43.2" x14ac:dyDescent="0.55000000000000004">
      <c r="A525" s="43" t="s">
        <v>8666</v>
      </c>
      <c r="B525" s="8" t="str">
        <f>IFERROR(VLOOKUP(A525,MapGrantsTbl[Short Name], 1, FALSE),IFERROR(VLOOKUP(A525,MapGrantsTbl[Other Map Grant Name],1,FALSE),""))</f>
        <v>MOORES MORNING CHOICE</v>
      </c>
      <c r="C525" s="8"/>
      <c r="D525" s="8" t="str">
        <f>IF(ISBLANK(C525),"",IFERROR(RIGHT(C525,LEN(C525)-FIND(",",C525)) &amp; " " &amp; LEFT(C525,1) &amp; LOWER(MID(C525,2, FIND(",",C525)-2)),""))</f>
        <v/>
      </c>
      <c r="E525" s="85" t="s">
        <v>11985</v>
      </c>
      <c r="F525" s="85" t="str">
        <f>RIGHT(E525,4)</f>
        <v>1695</v>
      </c>
      <c r="G525" s="85" t="str">
        <f>IF(ISBLANK(E525),"",F525&amp;"-"&amp;RIGHT("00" &amp; SUBSTITUTE(LEFT(E525,2),"/",""),2))</f>
        <v>1695-11</v>
      </c>
      <c r="H525" s="8" t="s">
        <v>3648</v>
      </c>
      <c r="I525" s="8" t="str">
        <f>IFERROR(RIGHT(H525,LEN(H525)-FIND(",",H525)) &amp; " " &amp; LEFT(H525,1) &amp; LOWER(MID(H525,2, FIND(",",H525)-2)),"")</f>
        <v xml:space="preserve"> Mordecai  Moore</v>
      </c>
      <c r="J525" s="8" t="str">
        <f>H525</f>
        <v xml:space="preserve">MOORE, Mordecai </v>
      </c>
      <c r="K525" s="8" t="s">
        <v>3754</v>
      </c>
      <c r="L525" s="8" t="str">
        <f>RIGHT(K525,4)</f>
        <v>1695</v>
      </c>
      <c r="M525" s="146" t="str">
        <f>IF(ISBLANK(K525),"",L525&amp;"-"&amp;
IF(LEFT(K525,3)="Feb","02",
IF(LEFT(K525,3)="Mar","03",
IF(LEFT(K525,3)="Apr","04",
IF(LEFT(K525,3)="May","05",
IF(LEFT(K525,3)="Jun","06",
IF(LEFT(K525,3)="Jul","07",
IF(LEFT(K525,3)="Aug","08",
IF(LEFT(K525,3)="Sep","09",
IF(LEFT(K525,3)="Oct","10",
IF(LEFT(K525,3)="Nov","11",
IF(LEFT(K525,3)="Dec","12","01"))))))))))))</f>
        <v>1695-11</v>
      </c>
      <c r="N525" s="34" t="s">
        <v>3961</v>
      </c>
      <c r="O525" s="8" t="s">
        <v>3959</v>
      </c>
      <c r="P525" s="8" t="s">
        <v>136</v>
      </c>
      <c r="Q525" s="8">
        <v>1368</v>
      </c>
      <c r="R525" s="8"/>
      <c r="S525" s="34" t="s">
        <v>5306</v>
      </c>
      <c r="T525" s="34" t="s">
        <v>8869</v>
      </c>
      <c r="U525" s="34"/>
      <c r="V525" s="34" t="s">
        <v>5876</v>
      </c>
      <c r="W525" s="35" t="s">
        <v>10132</v>
      </c>
      <c r="X525" s="34"/>
      <c r="Y525" s="18" t="str">
        <f>IFERROR(LEFT(J525, FIND(",",J525)-1),"")</f>
        <v>MOORE</v>
      </c>
      <c r="Z525" s="24" t="s">
        <v>4437</v>
      </c>
      <c r="AA525" s="24" t="str">
        <f>IF(ISBLANK(E525),"","Surveyed "&amp;E525)  &amp; IF(ISBLANK(C525),"", " by " &amp;TRIM(D525)) &amp; IF(ISBLANK(E525),"","; ") &amp; IF(ISBLANK(K525),"","Patented in " &amp; K525)  &amp; IF(ISBLANK(H525),"", " by " &amp; TRIM(I525)) &amp; IF(ISBLANK(Q525),"",IF(Q525=0,""," for " &amp; Q525 &amp; " acres")) &amp; IF(ISBLANK(S525),""," repatented as " &amp; S525) &amp; IF(ISBLANK(R525),"", "; " &amp; R525) &amp; IF(ISBLANK(X525),"", ".  " &amp; X525&amp;".")</f>
        <v>Surveyed 11/10/1695; Patented in Nov 1695 by Mordecai Moore for 1368 acres repatented as Moore's Morning Choice Enlarged</v>
      </c>
      <c r="AB525" s="52" t="str">
        <f>IF(IFERROR(FIND("-",A525),0)=0,SUBSTITUTE(A525,"'",""),SUBSTITUTE(LEFT(A525,FIND("-",A525)-2),"'",""))</f>
        <v>MOORES MORNING CHOICE</v>
      </c>
      <c r="AC525" s="55" t="str">
        <f>SUBSTITUTE(A525,"'","")</f>
        <v>MOORES MORNING CHOICE</v>
      </c>
      <c r="AD525" s="52" t="str">
        <f>IFERROR(VLOOKUP(A525,MapGrantsTbl[], 5, FALSE),"")</f>
        <v>1695</v>
      </c>
      <c r="AE525" s="52" t="str">
        <f>IF(L525=AD525,"Y", IF(LEFT(AD525,1)&lt;&gt;"1","","N"))</f>
        <v>Y</v>
      </c>
      <c r="AF525" s="52" t="str">
        <f>IFERROR(VLOOKUP(A525,MapGrantsTbl[], 3, FALSE),"")</f>
        <v>Surveyed 11/10/1695; Patented in Nov 1695 by Mordecai Moore for 1368 acres repatented as Moore's Morning Choice Enlarged</v>
      </c>
      <c r="AG525" s="52" t="str">
        <f>IF(AA525=AF525,"Y", IF(LEN(LEFT(AF525,4))&lt;&gt;4,"","N"))</f>
        <v>Y</v>
      </c>
      <c r="AH525" s="52" t="s">
        <v>47</v>
      </c>
      <c r="AI525" s="52"/>
      <c r="AJ525" s="71"/>
      <c r="AK525" s="71"/>
      <c r="AL525" s="71">
        <v>-4</v>
      </c>
      <c r="AM525" s="71">
        <f>IFERROR(VLOOKUP(A525,Platted[],2,FALSE),"")</f>
        <v>40</v>
      </c>
      <c r="AN525" s="52"/>
      <c r="AO525" s="52"/>
      <c r="AP525" s="52"/>
      <c r="AQ525" s="52" t="str">
        <f>IFERROR(VLOOKUP(A525,MapGrantsTbl[], 5, FALSE),"")</f>
        <v>1695</v>
      </c>
      <c r="AR525" s="52" t="str">
        <f>IF(L525=AQ525,"Y", IF(LEN(LEFT(AQ525,4))&lt;&gt;4,"","N"))</f>
        <v>Y</v>
      </c>
      <c r="AS525" s="52" t="str">
        <f>IFERROR(VLOOKUP(A525,MapGrantsTbl[],3, FALSE),"")</f>
        <v>Surveyed 11/10/1695; Patented in Nov 1695 by Mordecai Moore for 1368 acres repatented as Moore's Morning Choice Enlarged</v>
      </c>
      <c r="AT525" s="52" t="str">
        <f>IF(AA525=AS525,"Y", IF(LEN(LEFT(AS525,4))&lt;&gt;4,"","N"))</f>
        <v>Y</v>
      </c>
      <c r="AU525" s="52" t="str">
        <f>IFERROR(VLOOKUP(A525,MapGrantsTbl[],5, FALSE),"")</f>
        <v>1695</v>
      </c>
      <c r="AV525" s="52" t="str">
        <f>IF(L525=AU525,"Y", IF(LEN(LEFT(AU525,4))&lt;&gt;4,"","N"))</f>
        <v>Y</v>
      </c>
    </row>
    <row r="526" spans="1:48" ht="86.4" x14ac:dyDescent="0.55000000000000004">
      <c r="A526" s="43" t="s">
        <v>8667</v>
      </c>
      <c r="B526" s="10" t="str">
        <f>IFERROR(VLOOKUP(A526,MapGrantsTbl[Short Name], 1, FALSE),IFERROR(VLOOKUP(A526,MapGrantsTbl[Other Map Grant Name],1,FALSE),""))</f>
        <v>MOORES MORNING CHOICE ENLARGED</v>
      </c>
      <c r="C526" s="10" t="s">
        <v>4916</v>
      </c>
      <c r="D526" s="10" t="str">
        <f>IF(ISBLANK(C526),"",IFERROR(RIGHT(C526,LEN(C526)-FIND(",",C526)) &amp; " " &amp; LEFT(C526,1) &amp; LOWER(MID(C526,2, FIND(",",C526)-2)),""))</f>
        <v xml:space="preserve"> William Cromwell</v>
      </c>
      <c r="E526" s="85" t="s">
        <v>10130</v>
      </c>
      <c r="F526" s="86" t="str">
        <f>RIGHT(E526,4)</f>
        <v>1742</v>
      </c>
      <c r="G526" s="86" t="str">
        <f>IF(ISBLANK(E526),"",F526&amp;"-"&amp;RIGHT("00" &amp; SUBSTITUTE(LEFT(E526,2),"/",""),2))</f>
        <v>1742-05</v>
      </c>
      <c r="H526" s="10" t="s">
        <v>3541</v>
      </c>
      <c r="I526" s="10" t="str">
        <f>IFERROR(RIGHT(H526,LEN(H526)-FIND(",",H526)) &amp; " " &amp; LEFT(H526,1) &amp; LOWER(MID(H526,2, FIND(",",H526)-2)),"")</f>
        <v xml:space="preserve"> Caleb  Dorsey</v>
      </c>
      <c r="J526" s="15" t="str">
        <f>H526</f>
        <v xml:space="preserve">DORSEY, Caleb </v>
      </c>
      <c r="K526" s="10" t="s">
        <v>4867</v>
      </c>
      <c r="L526" s="15" t="str">
        <f>RIGHT(K526,4)</f>
        <v>1743</v>
      </c>
      <c r="M526" s="147" t="str">
        <f>IF(ISBLANK(K526),"",L526&amp;"-"&amp;
IF(LEFT(K526,3)="Feb","02",
IF(LEFT(K526,3)="Mar","03",
IF(LEFT(K526,3)="Apr","04",
IF(LEFT(K526,3)="May","05",
IF(LEFT(K526,3)="Jun","06",
IF(LEFT(K526,3)="Jul","07",
IF(LEFT(K526,3)="Aug","08",
IF(LEFT(K526,3)="Sep","09",
IF(LEFT(K526,3)="Oct","10",
IF(LEFT(K526,3)="Nov","11",
IF(LEFT(K526,3)="Dec","12","01"))))))))))))</f>
        <v>1743-08</v>
      </c>
      <c r="N526" s="34" t="s">
        <v>3961</v>
      </c>
      <c r="O526" s="8" t="s">
        <v>3959</v>
      </c>
      <c r="P526" s="10" t="s">
        <v>3970</v>
      </c>
      <c r="Q526" s="8">
        <v>1766</v>
      </c>
      <c r="R526" s="10" t="s">
        <v>5307</v>
      </c>
      <c r="S526" s="34" t="s">
        <v>1906</v>
      </c>
      <c r="T526" s="34" t="s">
        <v>8870</v>
      </c>
      <c r="U526" s="26"/>
      <c r="V526" s="35" t="s">
        <v>6789</v>
      </c>
      <c r="W526" s="35" t="s">
        <v>10131</v>
      </c>
      <c r="X526" s="34"/>
      <c r="Y526" s="25" t="str">
        <f>IFERROR(LEFT(J526, FIND(",",J526)-1),"")</f>
        <v>DORSEY</v>
      </c>
      <c r="Z526" s="25"/>
      <c r="AA526" s="24" t="str">
        <f>IF(ISBLANK(E526),"","Surveyed "&amp;E526)  &amp; IF(ISBLANK(C526),"", " by " &amp;TRIM(D526)) &amp; IF(ISBLANK(E526),"","; ") &amp; IF(ISBLANK(K526),"","Patented in " &amp; K526)  &amp; IF(ISBLANK(H526),"", " by " &amp; TRIM(I526)) &amp; IF(ISBLANK(Q526),"",IF(Q526=0,""," for " &amp; Q526 &amp; " acres")) &amp; IF(ISBLANK(S526),""," repatented as " &amp; S526) &amp; IF(ISBLANK(R526),"", "; " &amp; R526) &amp; IF(ISBLANK(X526),"", ".  " &amp; X526&amp;".")</f>
        <v>Surveyed 5/20/1742 by William Cromwell; Patented in Aug 1743 by Caleb Dorsey for 1766 acres repatented as Rockburn; Resurvey of Moore's Morning Choice and Dorsey's Chance starting "on the south side of the main falls of Patapsco River and near the mouth of a run called Secamore(?) Run and on the upper(?) side thereof"</v>
      </c>
      <c r="AB526" s="52" t="str">
        <f>IF(IFERROR(FIND("-",A526),0)=0,SUBSTITUTE(A526,"'",""),SUBSTITUTE(LEFT(A526,FIND("-",A526)-2),"'",""))</f>
        <v>MOORES MORNING CHOICE ENLARGED</v>
      </c>
      <c r="AC526" s="55" t="str">
        <f>SUBSTITUTE(A526,"'","")</f>
        <v>MOORES MORNING CHOICE ENLARGED</v>
      </c>
      <c r="AD526" s="52" t="str">
        <f>IFERROR(VLOOKUP(A526,MapGrantsTbl[], 5, FALSE),"")</f>
        <v/>
      </c>
      <c r="AE526" s="52" t="str">
        <f>IF(L526=AD526,"Y", IF(LEFT(AD526,1)&lt;&gt;"1","","N"))</f>
        <v/>
      </c>
      <c r="AF526" s="52" t="str">
        <f>IFERROR(VLOOKUP(A526,MapGrantsTbl[], 3, FALSE),"")</f>
        <v/>
      </c>
      <c r="AG526" s="52" t="str">
        <f>IF(AA526=AF526,"Y", IF(LEN(LEFT(AF526,4))&lt;&gt;4,"","N"))</f>
        <v/>
      </c>
      <c r="AH526" s="52" t="s">
        <v>47</v>
      </c>
      <c r="AI526" s="52"/>
      <c r="AJ526" s="71"/>
      <c r="AK526" s="71"/>
      <c r="AL526" s="71">
        <v>-3</v>
      </c>
      <c r="AM526" s="71">
        <f>IFERROR(VLOOKUP(A526,Platted[],2,FALSE),"")</f>
        <v>21</v>
      </c>
      <c r="AN526" s="52"/>
      <c r="AO526" s="52"/>
      <c r="AP526" s="52"/>
      <c r="AQ526" s="52" t="str">
        <f>IFERROR(VLOOKUP(A526,MapGrantsTbl[], 5, FALSE),"")</f>
        <v/>
      </c>
      <c r="AR526" s="52" t="str">
        <f>IF(L526=AQ526,"Y", IF(LEN(LEFT(AQ526,4))&lt;&gt;4,"","N"))</f>
        <v/>
      </c>
      <c r="AS526" s="52" t="str">
        <f>IFERROR(VLOOKUP(A526,MapGrantsTbl[],3, FALSE),"")</f>
        <v/>
      </c>
      <c r="AT526" s="52" t="str">
        <f>IF(AA526=AS526,"Y", IF(LEN(LEFT(AS526,4))&lt;&gt;4,"","N"))</f>
        <v/>
      </c>
      <c r="AU526" s="52" t="str">
        <f>IFERROR(VLOOKUP(A526,MapGrantsTbl[],5, FALSE),"")</f>
        <v/>
      </c>
      <c r="AV526" s="52" t="str">
        <f>IF(L526=AU526,"Y", IF(LEN(LEFT(AU526,4))&lt;&gt;4,"","N"))</f>
        <v/>
      </c>
    </row>
    <row r="527" spans="1:48" ht="86.4" x14ac:dyDescent="0.55000000000000004">
      <c r="A527" s="8" t="s">
        <v>9330</v>
      </c>
      <c r="B527" s="10" t="str">
        <f>IFERROR(VLOOKUP(A527,MapGrantsTbl[Short Name], 1, FALSE),IFERROR(VLOOKUP(A527,MapGrantsTbl[Other Map Grant Name],1,FALSE),""))</f>
        <v>MOREHOUSES GENEROUSITY</v>
      </c>
      <c r="C527" s="10" t="s">
        <v>4919</v>
      </c>
      <c r="D527" s="10" t="str">
        <f>IF(ISBLANK(C527),"",IFERROR(RIGHT(C527,LEN(C527)-FIND(",",C527)) &amp; " " &amp; LEFT(C527,1) &amp; LOWER(MID(C527,2, FIND(",",C527)-2)),""))</f>
        <v xml:space="preserve"> Richard Shipley</v>
      </c>
      <c r="E527" s="85" t="s">
        <v>10344</v>
      </c>
      <c r="F527" s="86" t="str">
        <f>RIGHT(E527,4)</f>
        <v>1752</v>
      </c>
      <c r="G527" s="86" t="str">
        <f>IF(ISBLANK(E527),"",F527&amp;"-"&amp;RIGHT("00" &amp; SUBSTITUTE(LEFT(E527,2),"/",""),2))</f>
        <v>1752-06</v>
      </c>
      <c r="H527" s="8" t="s">
        <v>9331</v>
      </c>
      <c r="I527" s="8" t="str">
        <f>IFERROR(RIGHT(H527,LEN(H527)-FIND(",",H527)) &amp; " " &amp; LEFT(H527,1) &amp; LOWER(MID(H527,2, FIND(",",H527)-2)),"")</f>
        <v xml:space="preserve"> William Morehouse</v>
      </c>
      <c r="J527" s="10" t="str">
        <f>H527</f>
        <v>MOREHOUSE, William</v>
      </c>
      <c r="K527" s="10" t="s">
        <v>5419</v>
      </c>
      <c r="L527" s="15" t="str">
        <f>RIGHT(K527,4)</f>
        <v>1754</v>
      </c>
      <c r="M527" s="147" t="str">
        <f>IF(ISBLANK(K527),"",L527&amp;"-"&amp;
IF(LEFT(K527,3)="Feb","02",
IF(LEFT(K527,3)="Mar","03",
IF(LEFT(K527,3)="Apr","04",
IF(LEFT(K527,3)="May","05",
IF(LEFT(K527,3)="Jun","06",
IF(LEFT(K527,3)="Jul","07",
IF(LEFT(K527,3)="Aug","08",
IF(LEFT(K527,3)="Sep","09",
IF(LEFT(K527,3)="Oct","10",
IF(LEFT(K527,3)="Nov","11",
IF(LEFT(K527,3)="Dec","12","01"))))))))))))</f>
        <v>1754-01</v>
      </c>
      <c r="N527" s="34" t="s">
        <v>3961</v>
      </c>
      <c r="O527" s="10" t="s">
        <v>3959</v>
      </c>
      <c r="P527" s="10" t="s">
        <v>3970</v>
      </c>
      <c r="Q527" s="8">
        <v>755</v>
      </c>
      <c r="R527" s="8" t="s">
        <v>9332</v>
      </c>
      <c r="S527" s="26"/>
      <c r="T527" s="34" t="s">
        <v>9327</v>
      </c>
      <c r="U527" s="26"/>
      <c r="V527" s="35" t="s">
        <v>8285</v>
      </c>
      <c r="W527" s="35" t="s">
        <v>10345</v>
      </c>
      <c r="X527" s="34"/>
      <c r="Y527" s="18" t="str">
        <f>IFERROR(LEFT(J527, FIND(",",J527)-1),"")</f>
        <v>MOREHOUSE</v>
      </c>
      <c r="Z527" s="24" t="s">
        <v>2585</v>
      </c>
      <c r="AA527" s="24" t="str">
        <f>IF(ISBLANK(E527),"","Surveyed "&amp;E527)  &amp; IF(ISBLANK(C527),"", " by " &amp;TRIM(D527)) &amp; IF(ISBLANK(E527),"","; ") &amp; IF(ISBLANK(K527),"","Patented in " &amp; K527)  &amp; IF(ISBLANK(H527),"", " by " &amp; TRIM(I527)) &amp; IF(ISBLANK(Q527),"",IF(Q527=0,""," for " &amp; Q527 &amp; " acres")) &amp; IF(ISBLANK(S527),""," repatented as " &amp; S527) &amp; IF(ISBLANK(R527),"", "; " &amp; R527) &amp; IF(ISBLANK(X527),"", ".  " &amp; X527&amp;".")</f>
        <v>Surveyed 6/29/1752 by Richard Shipley; Patented in Jan 1754 by William Morehouse for 755 acres; Resurvey of Morehouse's Grove, adjoining Lemington, Grimes Venture, Victory, Wrights Chance And Neighbors Good Will, Upland, Small Land, Anything, Dorseys Addition to Thomas' Lot, Left Out, and Foster's Makeshift</v>
      </c>
      <c r="AB527" s="52" t="str">
        <f>IF(IFERROR(FIND("-",A527),0)=0,SUBSTITUTE(A527,"'",""),SUBSTITUTE(LEFT(A527,FIND("-",A527)-2),"'",""))</f>
        <v>MOREHOUSES GENEROUSITY</v>
      </c>
      <c r="AC527" s="55" t="str">
        <f>SUBSTITUTE(A527,"'","")</f>
        <v>MOREHOUSES GENEROUSITY</v>
      </c>
      <c r="AD527" s="52" t="str">
        <f>IFERROR(VLOOKUP(A527,MapGrantsTbl[], 5, FALSE),"")</f>
        <v>1752</v>
      </c>
      <c r="AE527" s="52" t="str">
        <f>IF(L527=AD527,"Y", IF(LEFT(AD527,1)&lt;&gt;"1","","N"))</f>
        <v>N</v>
      </c>
      <c r="AF527" s="52" t="str">
        <f>IFERROR(VLOOKUP(A527,MapGrantsTbl[], 3, FALSE),"")</f>
        <v>Surveyed 6/29/1752 by Richard Shipley; Patented in Jan 1754 by William Morehouse for 755 acres; Resurvey of Morehouse's Grove, adjoining Lemington, Grimes Venture, Victory, Wrights Chance And Neighbors Good Will, Upland, Small Land, Anything, Dorseys Addition to Thomas' Lot, Left Out, and Foster's Makeshift</v>
      </c>
      <c r="AG527" s="52" t="str">
        <f>IF(AA527=AF527,"Y", IF(LEN(LEFT(AF527,4))&lt;&gt;4,"","N"))</f>
        <v>Y</v>
      </c>
      <c r="AH527" s="52" t="s">
        <v>375</v>
      </c>
      <c r="AI527" s="52"/>
      <c r="AJ527" s="71"/>
      <c r="AK527" s="71"/>
      <c r="AL527" s="71"/>
      <c r="AM527" s="71">
        <f>IFERROR(VLOOKUP(A527,Platted[],2,FALSE),"")</f>
        <v>79</v>
      </c>
      <c r="AN527" s="52"/>
      <c r="AO527" s="52"/>
      <c r="AP527" s="52"/>
      <c r="AQ527" s="52" t="str">
        <f>IFERROR(VLOOKUP(A527,MapGrantsTbl[], 5, FALSE),"")</f>
        <v>1752</v>
      </c>
      <c r="AR527" s="52" t="str">
        <f>IF(L527=AQ527,"Y", IF(LEN(LEFT(AQ527,4))&lt;&gt;4,"","N"))</f>
        <v>N</v>
      </c>
      <c r="AS527" s="52" t="str">
        <f>IFERROR(VLOOKUP(A527,MapGrantsTbl[],3, FALSE),"")</f>
        <v>Surveyed 6/29/1752 by Richard Shipley; Patented in Jan 1754 by William Morehouse for 755 acres; Resurvey of Morehouse's Grove, adjoining Lemington, Grimes Venture, Victory, Wrights Chance And Neighbors Good Will, Upland, Small Land, Anything, Dorseys Addition to Thomas' Lot, Left Out, and Foster's Makeshift</v>
      </c>
      <c r="AT527" s="52" t="str">
        <f>IF(AA527=AS527,"Y", IF(LEN(LEFT(AS527,4))&lt;&gt;4,"","N"))</f>
        <v>Y</v>
      </c>
      <c r="AU527" s="52" t="str">
        <f>IFERROR(VLOOKUP(A527,MapGrantsTbl[],5, FALSE),"")</f>
        <v>1752</v>
      </c>
      <c r="AV527" s="52" t="str">
        <f>IF(L527=AU527,"Y", IF(LEN(LEFT(AU527,4))&lt;&gt;4,"","N"))</f>
        <v>N</v>
      </c>
    </row>
    <row r="528" spans="1:48" ht="57.6" x14ac:dyDescent="0.55000000000000004">
      <c r="A528" s="8" t="s">
        <v>9329</v>
      </c>
      <c r="B528" s="10" t="str">
        <f>IFERROR(VLOOKUP(A528,MapGrantsTbl[Short Name], 1, FALSE),IFERROR(VLOOKUP(A528,MapGrantsTbl[Other Map Grant Name],1,FALSE),""))</f>
        <v>MOREHOUSES GROVE</v>
      </c>
      <c r="C528" s="8" t="s">
        <v>4919</v>
      </c>
      <c r="D528" s="8" t="str">
        <f>IF(ISBLANK(C528),"",IFERROR(RIGHT(C528,LEN(C528)-FIND(",",C528)) &amp; " " &amp; LEFT(C528,1) &amp; LOWER(MID(C528,2, FIND(",",C528)-2)),""))</f>
        <v xml:space="preserve"> Richard Shipley</v>
      </c>
      <c r="E528" s="85" t="s">
        <v>10959</v>
      </c>
      <c r="F528" s="85" t="str">
        <f>RIGHT(E528,4)</f>
        <v>1746</v>
      </c>
      <c r="G528" s="85" t="str">
        <f>IF(ISBLANK(E528),"",F528&amp;"-"&amp;RIGHT("00" &amp; SUBSTITUTE(LEFT(E528,2),"/",""),2))</f>
        <v>1746-01</v>
      </c>
      <c r="H528" s="8" t="s">
        <v>9331</v>
      </c>
      <c r="I528" s="8" t="str">
        <f>IFERROR(RIGHT(H528,LEN(H528)-FIND(",",H528)) &amp; " " &amp; LEFT(H528,1) &amp; LOWER(MID(H528,2, FIND(",",H528)-2)),"")</f>
        <v xml:space="preserve"> William Morehouse</v>
      </c>
      <c r="J528" s="15" t="str">
        <f>H528</f>
        <v>MOREHOUSE, William</v>
      </c>
      <c r="K528" s="10" t="s">
        <v>3768</v>
      </c>
      <c r="L528" s="15" t="str">
        <f>RIGHT(K528,4)</f>
        <v>1747</v>
      </c>
      <c r="M528" s="147" t="str">
        <f>IF(ISBLANK(K528),"",L528&amp;"-"&amp;
IF(LEFT(K528,3)="Feb","02",
IF(LEFT(K528,3)="Mar","03",
IF(LEFT(K528,3)="Apr","04",
IF(LEFT(K528,3)="May","05",
IF(LEFT(K528,3)="Jun","06",
IF(LEFT(K528,3)="Jul","07",
IF(LEFT(K528,3)="Aug","08",
IF(LEFT(K528,3)="Sep","09",
IF(LEFT(K528,3)="Oct","10",
IF(LEFT(K528,3)="Nov","11",
IF(LEFT(K528,3)="Dec","12","01"))))))))))))</f>
        <v>1747-10</v>
      </c>
      <c r="N528" s="34" t="s">
        <v>3961</v>
      </c>
      <c r="O528" s="8" t="s">
        <v>3959</v>
      </c>
      <c r="P528" s="10" t="s">
        <v>136</v>
      </c>
      <c r="Q528" s="8">
        <v>50</v>
      </c>
      <c r="R528" s="8" t="s">
        <v>5875</v>
      </c>
      <c r="S528" s="34" t="s">
        <v>9328</v>
      </c>
      <c r="T528" s="26" t="str">
        <f>V528</f>
        <v>Morehouses Grove</v>
      </c>
      <c r="U528" s="26"/>
      <c r="V528" s="35" t="s">
        <v>9327</v>
      </c>
      <c r="W528" s="35" t="s">
        <v>10958</v>
      </c>
      <c r="X528" s="34"/>
      <c r="Y528" s="25" t="str">
        <f>IFERROR(LEFT(J528, FIND(",",J528)-1),"")</f>
        <v>MOREHOUSE</v>
      </c>
      <c r="Z528" s="25"/>
      <c r="AA528" s="24" t="str">
        <f>IF(ISBLANK(E528),"","Surveyed "&amp;E528)  &amp; IF(ISBLANK(C528),"", " by " &amp;TRIM(D528)) &amp; IF(ISBLANK(E528),"","; ") &amp; IF(ISBLANK(K528),"","Patented in " &amp; K528)  &amp; IF(ISBLANK(H528),"", " by " &amp; TRIM(I528)) &amp; IF(ISBLANK(Q528),"",IF(Q528=0,""," for " &amp; Q528 &amp; " acres")) &amp; IF(ISBLANK(S528),""," repatented as " &amp; S528) &amp; IF(ISBLANK(R528),"", "; " &amp; R528) &amp; IF(ISBLANK(X528),"", ".  " &amp; X528&amp;".")</f>
        <v>Surveyed 1/16/1746 by Richard Shipley; Patented in Oct 1747 by William Morehouse for 50 acres repatented as Morehouse's Generousity; adjoining Grimes' Chance starting "on the east side of a draught of Geist's Branch"</v>
      </c>
      <c r="AB528" s="52" t="str">
        <f>IF(IFERROR(FIND("-",A528),0)=0,SUBSTITUTE(A528,"'",""),SUBSTITUTE(LEFT(A528,FIND("-",A528)-2),"'",""))</f>
        <v>MOREHOUSES GROVE</v>
      </c>
      <c r="AC528" s="55" t="str">
        <f>SUBSTITUTE(A528,"'","")</f>
        <v>MOREHOUSES GROVE</v>
      </c>
      <c r="AD528" s="52" t="str">
        <f>IFERROR(VLOOKUP(A528,MapGrantsTbl[], 5, FALSE),"")</f>
        <v>1746</v>
      </c>
      <c r="AE528" s="52" t="str">
        <f>IF(L528=AD528,"Y", IF(LEFT(AD528,1)&lt;&gt;"1","","N"))</f>
        <v>N</v>
      </c>
      <c r="AF528" s="52" t="str">
        <f>IFERROR(VLOOKUP(A528,MapGrantsTbl[], 3, FALSE),"")</f>
        <v>Surveyed 1/16/1746 by Richard Shipley; Patented in Oct 1747 by William Morehouse for 50 acres repatented as Morehouse's Generousity; adjoining Grimes' Chance starting "on the east side of a draught of Geist's Branch"</v>
      </c>
      <c r="AG528" s="52" t="str">
        <f>IF(AA528=AF528,"Y", IF(LEN(LEFT(AF528,4))&lt;&gt;4,"","N"))</f>
        <v>Y</v>
      </c>
      <c r="AH528" s="52" t="s">
        <v>375</v>
      </c>
      <c r="AI528" s="52"/>
      <c r="AJ528" s="71"/>
      <c r="AK528" s="71"/>
      <c r="AL528" s="71"/>
      <c r="AM528" s="71">
        <f>IFERROR(VLOOKUP(A528,Platted[],2,FALSE),"")</f>
        <v>560</v>
      </c>
      <c r="AN528" s="52"/>
      <c r="AO528" s="52"/>
      <c r="AP528" s="52"/>
      <c r="AQ528" s="52" t="str">
        <f>IFERROR(VLOOKUP(A528,MapGrantsTbl[], 5, FALSE),"")</f>
        <v>1746</v>
      </c>
      <c r="AR528" s="52" t="str">
        <f>IF(L528=AQ528,"Y", IF(LEN(LEFT(AQ528,4))&lt;&gt;4,"","N"))</f>
        <v>N</v>
      </c>
      <c r="AS528" s="52" t="str">
        <f>IFERROR(VLOOKUP(A528,MapGrantsTbl[],3, FALSE),"")</f>
        <v>Surveyed 1/16/1746 by Richard Shipley; Patented in Oct 1747 by William Morehouse for 50 acres repatented as Morehouse's Generousity; adjoining Grimes' Chance starting "on the east side of a draught of Geist's Branch"</v>
      </c>
      <c r="AT528" s="52" t="str">
        <f>IF(AA528=AS528,"Y", IF(LEN(LEFT(AS528,4))&lt;&gt;4,"","N"))</f>
        <v>Y</v>
      </c>
      <c r="AU528" s="52" t="str">
        <f>IFERROR(VLOOKUP(A528,MapGrantsTbl[],5, FALSE),"")</f>
        <v>1746</v>
      </c>
      <c r="AV528" s="52" t="str">
        <f>IF(L528=AU528,"Y", IF(LEN(LEFT(AU528,4))&lt;&gt;4,"","N"))</f>
        <v>N</v>
      </c>
    </row>
    <row r="529" spans="1:48" ht="43.2" x14ac:dyDescent="0.55000000000000004">
      <c r="A529" s="43" t="s">
        <v>8668</v>
      </c>
      <c r="B529" s="8" t="str">
        <f>IFERROR(VLOOKUP(A529,MapGrantsTbl[Short Name], 1, FALSE),IFERROR(VLOOKUP(A529,MapGrantsTbl[Other Map Grant Name],1,FALSE),""))</f>
        <v>MOTHERS CARE</v>
      </c>
      <c r="C529" s="8" t="s">
        <v>4919</v>
      </c>
      <c r="D529" s="8" t="str">
        <f>IF(ISBLANK(C529),"",IFERROR(RIGHT(C529,LEN(C529)-FIND(",",C529)) &amp; " " &amp; LEFT(C529,1) &amp; LOWER(MID(C529,2, FIND(",",C529)-2)),""))</f>
        <v xml:space="preserve"> Richard Shipley</v>
      </c>
      <c r="E529" s="85" t="s">
        <v>10358</v>
      </c>
      <c r="F529" s="85" t="str">
        <f>RIGHT(E529,4)</f>
        <v>1757</v>
      </c>
      <c r="G529" s="85" t="str">
        <f>IF(ISBLANK(E529),"",F529&amp;"-"&amp;RIGHT("00" &amp; SUBSTITUTE(LEFT(E529,2),"/",""),2))</f>
        <v>1757-04</v>
      </c>
      <c r="H529" s="8" t="s">
        <v>3649</v>
      </c>
      <c r="I529" s="8" t="str">
        <f>IFERROR(RIGHT(H529,LEN(H529)-FIND(",",H529)) &amp; " " &amp; LEFT(H529,1) &amp; LOWER(MID(H529,2, FIND(",",H529)-2)),"")</f>
        <v xml:space="preserve"> Elizabeth  Ridgely</v>
      </c>
      <c r="J529" s="8" t="str">
        <f>H529</f>
        <v xml:space="preserve">RIDGELY, Elizabeth </v>
      </c>
      <c r="K529" s="8" t="s">
        <v>3797</v>
      </c>
      <c r="L529" s="8" t="str">
        <f>RIGHT(K529,4)</f>
        <v>1757</v>
      </c>
      <c r="M529" s="146" t="str">
        <f>IF(ISBLANK(K529),"",L529&amp;"-"&amp;
IF(LEFT(K529,3)="Feb","02",
IF(LEFT(K529,3)="Mar","03",
IF(LEFT(K529,3)="Apr","04",
IF(LEFT(K529,3)="May","05",
IF(LEFT(K529,3)="Jun","06",
IF(LEFT(K529,3)="Jul","07",
IF(LEFT(K529,3)="Aug","08",
IF(LEFT(K529,3)="Sep","09",
IF(LEFT(K529,3)="Oct","10",
IF(LEFT(K529,3)="Nov","11",
IF(LEFT(K529,3)="Dec","12","01"))))))))))))</f>
        <v>1757-11</v>
      </c>
      <c r="N529" s="34" t="s">
        <v>3961</v>
      </c>
      <c r="O529" s="8" t="s">
        <v>3959</v>
      </c>
      <c r="P529" s="8" t="s">
        <v>136</v>
      </c>
      <c r="Q529" s="8">
        <v>118</v>
      </c>
      <c r="R529" s="8" t="s">
        <v>5420</v>
      </c>
      <c r="S529" s="34"/>
      <c r="T529" s="34" t="str">
        <f>V529</f>
        <v>Mothers Care</v>
      </c>
      <c r="U529" s="34"/>
      <c r="V529" s="35" t="s">
        <v>8293</v>
      </c>
      <c r="W529" s="35" t="s">
        <v>10359</v>
      </c>
      <c r="X529" s="34"/>
      <c r="Y529" s="18" t="str">
        <f>IFERROR(LEFT(J529, FIND(",",J529)-1),"")</f>
        <v>RIDGELY</v>
      </c>
      <c r="Z529" s="24" t="s">
        <v>4516</v>
      </c>
      <c r="AA529" s="24" t="str">
        <f>IF(ISBLANK(E529),"","Surveyed "&amp;E529)  &amp; IF(ISBLANK(C529),"", " by " &amp;TRIM(D529)) &amp; IF(ISBLANK(E529),"","; ") &amp; IF(ISBLANK(K529),"","Patented in " &amp; K529)  &amp; IF(ISBLANK(H529),"", " by " &amp; TRIM(I529)) &amp; IF(ISBLANK(Q529),"",IF(Q529=0,""," for " &amp; Q529 &amp; " acres")) &amp; IF(ISBLANK(S529),""," repatented as " &amp; S529) &amp; IF(ISBLANK(R529),"", "; " &amp; R529) &amp; IF(ISBLANK(X529),"", ".  " &amp; X529&amp;".")</f>
        <v>Surveyed 4/19/1757 by Richard Shipley; Patented in Nov 1757 by Elizabeth Ridgely for 118 acres; "in the Great Fork of Patuxent River" adjoining Small Land</v>
      </c>
      <c r="AB529" s="52" t="str">
        <f>IF(IFERROR(FIND("-",A529),0)=0,SUBSTITUTE(A529,"'",""),SUBSTITUTE(LEFT(A529,FIND("-",A529)-2),"'",""))</f>
        <v>MOTHERS CARE</v>
      </c>
      <c r="AC529" s="55" t="str">
        <f>SUBSTITUTE(A529,"'","")</f>
        <v>MOTHERS CARE</v>
      </c>
      <c r="AD529" s="52" t="str">
        <f>IFERROR(VLOOKUP(A529,MapGrantsTbl[], 5, FALSE),"")</f>
        <v>1757</v>
      </c>
      <c r="AE529" s="52" t="str">
        <f>IF(L529=AD529,"Y", IF(LEFT(AD529,1)&lt;&gt;"1","","N"))</f>
        <v>Y</v>
      </c>
      <c r="AF529" s="52" t="str">
        <f>IFERROR(VLOOKUP(A529,MapGrantsTbl[], 3, FALSE),"")</f>
        <v>Surveyed 4/19/1757 by Richard Shipley; Patented in Nov 1757 by Elizabeth Ridgely for 118 acres; "in the Great Fork of Patuxent River" adjoining Small Land</v>
      </c>
      <c r="AG529" s="52" t="str">
        <f>IF(AA529=AF529,"Y", IF(LEN(LEFT(AF529,4))&lt;&gt;4,"","N"))</f>
        <v>Y</v>
      </c>
      <c r="AH529" s="52" t="s">
        <v>375</v>
      </c>
      <c r="AI529" s="52"/>
      <c r="AJ529" s="71"/>
      <c r="AK529" s="71"/>
      <c r="AL529" s="71"/>
      <c r="AM529" s="71">
        <f>IFERROR(VLOOKUP(A529,Platted[],2,FALSE),"")</f>
        <v>397</v>
      </c>
      <c r="AN529" s="52"/>
      <c r="AO529" s="52"/>
      <c r="AP529" s="52"/>
      <c r="AQ529" s="52" t="str">
        <f>IFERROR(VLOOKUP(A529,MapGrantsTbl[], 5, FALSE),"")</f>
        <v>1757</v>
      </c>
      <c r="AR529" s="52" t="str">
        <f>IF(L529=AQ529,"Y", IF(LEN(LEFT(AQ529,4))&lt;&gt;4,"","N"))</f>
        <v>Y</v>
      </c>
      <c r="AS529" s="52" t="str">
        <f>IFERROR(VLOOKUP(A529,MapGrantsTbl[],3, FALSE),"")</f>
        <v>Surveyed 4/19/1757 by Richard Shipley; Patented in Nov 1757 by Elizabeth Ridgely for 118 acres; "in the Great Fork of Patuxent River" adjoining Small Land</v>
      </c>
      <c r="AT529" s="52" t="str">
        <f>IF(AA529=AS529,"Y", IF(LEN(LEFT(AS529,4))&lt;&gt;4,"","N"))</f>
        <v>Y</v>
      </c>
      <c r="AU529" s="52" t="str">
        <f>IFERROR(VLOOKUP(A529,MapGrantsTbl[],5, FALSE),"")</f>
        <v>1757</v>
      </c>
      <c r="AV529" s="52" t="str">
        <f>IF(L529=AU529,"Y", IF(LEN(LEFT(AU529,4))&lt;&gt;4,"","N"))</f>
        <v>Y</v>
      </c>
    </row>
    <row r="530" spans="1:48" ht="115.2" x14ac:dyDescent="0.55000000000000004">
      <c r="A530" s="43" t="s">
        <v>5323</v>
      </c>
      <c r="B530" s="8" t="str">
        <f>IFERROR(VLOOKUP(A530,MapGrantsTbl[Short Name], 1, FALSE),IFERROR(VLOOKUP(A530,MapGrantsTbl[Other Map Grant Name],1,FALSE),""))</f>
        <v>MOUNT AETNA</v>
      </c>
      <c r="C530" s="8" t="s">
        <v>4919</v>
      </c>
      <c r="D530" s="8" t="str">
        <f>IF(ISBLANK(C530),"",IFERROR(RIGHT(C530,LEN(C530)-FIND(",",C530)) &amp; " " &amp; LEFT(C530,1) &amp; LOWER(MID(C530,2, FIND(",",C530)-2)),""))</f>
        <v xml:space="preserve"> Richard Shipley</v>
      </c>
      <c r="E530" s="85" t="s">
        <v>10691</v>
      </c>
      <c r="F530" s="85" t="str">
        <f>RIGHT(E530,4)</f>
        <v>1750</v>
      </c>
      <c r="G530" s="85" t="str">
        <f>IF(ISBLANK(E530),"",F530&amp;"-"&amp;RIGHT("00" &amp; SUBSTITUTE(LEFT(E530,2),"/",""),2))</f>
        <v>1750-10</v>
      </c>
      <c r="H530" s="8" t="s">
        <v>3563</v>
      </c>
      <c r="I530" s="8" t="str">
        <f>IFERROR(RIGHT(H530,LEN(H530)-FIND(",",H530)) &amp; " " &amp; LEFT(H530,1) &amp; LOWER(MID(H530,2, FIND(",",H530)-2)),"")</f>
        <v xml:space="preserve"> Benjamin  Stevens</v>
      </c>
      <c r="J530" s="8" t="str">
        <f>H530</f>
        <v xml:space="preserve">STEVENS, Benjamin </v>
      </c>
      <c r="K530" s="8" t="s">
        <v>5195</v>
      </c>
      <c r="L530" s="8" t="str">
        <f>RIGHT(K530,4)</f>
        <v>1751</v>
      </c>
      <c r="M530" s="146" t="str">
        <f>IF(ISBLANK(K530),"",L530&amp;"-"&amp;
IF(LEFT(K530,3)="Feb","02",
IF(LEFT(K530,3)="Mar","03",
IF(LEFT(K530,3)="Apr","04",
IF(LEFT(K530,3)="May","05",
IF(LEFT(K530,3)="Jun","06",
IF(LEFT(K530,3)="Jul","07",
IF(LEFT(K530,3)="Aug","08",
IF(LEFT(K530,3)="Sep","09",
IF(LEFT(K530,3)="Oct","10",
IF(LEFT(K530,3)="Nov","11",
IF(LEFT(K530,3)="Dec","12","01"))))))))))))</f>
        <v>1751-04</v>
      </c>
      <c r="N530" s="34" t="s">
        <v>3961</v>
      </c>
      <c r="O530" s="8" t="s">
        <v>3959</v>
      </c>
      <c r="P530" s="8" t="s">
        <v>3970</v>
      </c>
      <c r="Q530" s="8">
        <v>200</v>
      </c>
      <c r="R530" s="8" t="s">
        <v>5883</v>
      </c>
      <c r="S530" s="34" t="s">
        <v>3529</v>
      </c>
      <c r="T530" s="34" t="s">
        <v>5880</v>
      </c>
      <c r="U530" s="34"/>
      <c r="V530" s="35" t="s">
        <v>5000</v>
      </c>
      <c r="W530" s="35" t="s">
        <v>10692</v>
      </c>
      <c r="X530" s="34"/>
      <c r="Y530" s="18" t="str">
        <f>IFERROR(LEFT(J530, FIND(",",J530)-1),"")</f>
        <v>STEVENS</v>
      </c>
      <c r="Z530" s="24" t="s">
        <v>4437</v>
      </c>
      <c r="AA530" s="24" t="str">
        <f>IF(ISBLANK(E530),"","Surveyed "&amp;E530)  &amp; IF(ISBLANK(C530),"", " by " &amp;TRIM(D530)) &amp; IF(ISBLANK(E530),"","; ") &amp; IF(ISBLANK(K530),"","Patented in " &amp; K530)  &amp; IF(ISBLANK(H530),"", " by " &amp; TRIM(I530)) &amp; IF(ISBLANK(Q530),"",IF(Q530=0,""," for " &amp; Q530 &amp; " acres")) &amp; IF(ISBLANK(S530),""," repatented as " &amp; S530) &amp; IF(ISBLANK(R530),"", "; " &amp; R530) &amp; IF(ISBLANK(X530),"", ".  " &amp; X530&amp;".")</f>
        <v>Surveyed 10/6/1750 by Richard Shipley; Patented in Apr 1751 by Benjamin Stevens for 200 acres repatented as Three Brothers; Resurvey of Mount Sion "on the south side of the main falls of Patapsco River and on the east side of Patuxent River", adjoining Rebecca's Lot, Yeates Contrivance, Yeates Inheritance, Yeates Addition, Tucker's Delight, Addition To Tucker's Delight, Ferry Bridge, Frizells Chance</v>
      </c>
      <c r="AB530" s="52" t="str">
        <f>IF(IFERROR(FIND("-",A530),0)=0,SUBSTITUTE(A530,"'",""),SUBSTITUTE(LEFT(A530,FIND("-",A530)-2),"'",""))</f>
        <v>MOUNT AETNA</v>
      </c>
      <c r="AC530" s="55" t="str">
        <f>SUBSTITUTE(A530,"'","")</f>
        <v>MOUNT AETNA</v>
      </c>
      <c r="AD530" s="52" t="str">
        <f>IFERROR(VLOOKUP(A530,MapGrantsTbl[], 5, FALSE),"")</f>
        <v>1750</v>
      </c>
      <c r="AE530" s="52" t="str">
        <f>IF(L530=AD530,"Y", IF(LEFT(AD530,1)&lt;&gt;"1","","N"))</f>
        <v>N</v>
      </c>
      <c r="AF530" s="52" t="str">
        <f>IFERROR(VLOOKUP(A530,MapGrantsTbl[], 3, FALSE),"")</f>
        <v>Surveyed 10/6/1750 by Richard Shipley; Patented in Apr 1751 by Benjamin Stevens for 200 acres repatented as Three Brothers; Resurvey of Mount Sion "on the south side of the main falls of Patapsco River and on the east side of Patuxent River", adjoining Rebecca's Lot, Yeates Contrivance, Yeates Inheritance, Yeates Addition, Tucker's Delight, Addition To Tucker's Delight, Ferry Bridge, Frizells Chance</v>
      </c>
      <c r="AG530" s="52" t="str">
        <f>IF(AA530=AF530,"Y", IF(LEN(LEFT(AF530,4))&lt;&gt;4,"","N"))</f>
        <v>Y</v>
      </c>
      <c r="AH530" s="52" t="s">
        <v>11990</v>
      </c>
      <c r="AI530" s="52"/>
      <c r="AJ530" s="71"/>
      <c r="AK530" s="71"/>
      <c r="AL530" s="71"/>
      <c r="AM530" s="71">
        <f>IFERROR(VLOOKUP(A530,Platted[],2,FALSE),"")</f>
        <v>304</v>
      </c>
      <c r="AN530" s="52"/>
      <c r="AO530" s="52"/>
      <c r="AP530" s="52"/>
      <c r="AQ530" s="52" t="str">
        <f>IFERROR(VLOOKUP(A530,MapGrantsTbl[], 5, FALSE),"")</f>
        <v>1750</v>
      </c>
      <c r="AR530" s="52" t="str">
        <f>IF(L530=AQ530,"Y", IF(LEN(LEFT(AQ530,4))&lt;&gt;4,"","N"))</f>
        <v>N</v>
      </c>
      <c r="AS530" s="52" t="str">
        <f>IFERROR(VLOOKUP(A530,MapGrantsTbl[],3, FALSE),"")</f>
        <v>Surveyed 10/6/1750 by Richard Shipley; Patented in Apr 1751 by Benjamin Stevens for 200 acres repatented as Three Brothers; Resurvey of Mount Sion "on the south side of the main falls of Patapsco River and on the east side of Patuxent River", adjoining Rebecca's Lot, Yeates Contrivance, Yeates Inheritance, Yeates Addition, Tucker's Delight, Addition To Tucker's Delight, Ferry Bridge, Frizells Chance</v>
      </c>
      <c r="AT530" s="52" t="str">
        <f>IF(AA530=AS530,"Y", IF(LEN(LEFT(AS530,4))&lt;&gt;4,"","N"))</f>
        <v>Y</v>
      </c>
      <c r="AU530" s="52" t="str">
        <f>IFERROR(VLOOKUP(A530,MapGrantsTbl[],5, FALSE),"")</f>
        <v>1750</v>
      </c>
      <c r="AV530" s="52" t="str">
        <f>IF(L530=AU530,"Y", IF(LEN(LEFT(AU530,4))&lt;&gt;4,"","N"))</f>
        <v>N</v>
      </c>
    </row>
    <row r="531" spans="1:48" ht="72" x14ac:dyDescent="0.55000000000000004">
      <c r="A531" s="43" t="s">
        <v>4100</v>
      </c>
      <c r="B531" s="10" t="str">
        <f>IFERROR(VLOOKUP(A531,MapGrantsTbl[Short Name], 1, FALSE),IFERROR(VLOOKUP(A531,MapGrantsTbl[Other Map Grant Name],1,FALSE),""))</f>
        <v>MOUNT CALVARY</v>
      </c>
      <c r="C531" s="10" t="s">
        <v>4921</v>
      </c>
      <c r="D531" s="10" t="str">
        <f>IF(ISBLANK(C531),"",IFERROR(RIGHT(C531,LEN(C531)-FIND(",",C531)) &amp; " " &amp; LEFT(C531,1) &amp; LOWER(MID(C531,2, FIND(",",C531)-2)),""))</f>
        <v xml:space="preserve"> Basil Burgess</v>
      </c>
      <c r="E531" s="85" t="s">
        <v>9746</v>
      </c>
      <c r="F531" s="85" t="str">
        <f>RIGHT(E531,4)</f>
        <v>1775</v>
      </c>
      <c r="G531" s="85" t="str">
        <f>IF(ISBLANK(E531),"",F531&amp;"-"&amp;RIGHT("00" &amp; SUBSTITUTE(LEFT(E531,2),"/",""),2))</f>
        <v>1775-09</v>
      </c>
      <c r="H531" s="10" t="s">
        <v>4988</v>
      </c>
      <c r="I531" s="10" t="str">
        <f>IFERROR(RIGHT(H531,LEN(H531)-FIND(",",H531)) &amp; " " &amp; LEFT(H531,1) &amp; LOWER(MID(H531,2, FIND(",",H531)-2)),"")</f>
        <v xml:space="preserve"> Valentine Brown</v>
      </c>
      <c r="J531" s="10" t="str">
        <f>H531</f>
        <v>BROWN, Valentine</v>
      </c>
      <c r="K531" s="10" t="s">
        <v>5421</v>
      </c>
      <c r="L531" s="15" t="str">
        <f>RIGHT(K531,4)</f>
        <v>1782</v>
      </c>
      <c r="M531" s="147" t="str">
        <f>IF(ISBLANK(K531),"",L531&amp;"-"&amp;
IF(LEFT(K531,3)="Feb","02",
IF(LEFT(K531,3)="Mar","03",
IF(LEFT(K531,3)="Apr","04",
IF(LEFT(K531,3)="May","05",
IF(LEFT(K531,3)="Jun","06",
IF(LEFT(K531,3)="Jul","07",
IF(LEFT(K531,3)="Aug","08",
IF(LEFT(K531,3)="Sep","09",
IF(LEFT(K531,3)="Oct","10",
IF(LEFT(K531,3)="Nov","11",
IF(LEFT(K531,3)="Dec","12","01"))))))))))))</f>
        <v>1782-10</v>
      </c>
      <c r="N531" s="34" t="s">
        <v>3961</v>
      </c>
      <c r="O531" s="10" t="s">
        <v>3959</v>
      </c>
      <c r="P531" s="10" t="s">
        <v>3970</v>
      </c>
      <c r="Q531" s="8">
        <v>252</v>
      </c>
      <c r="R531" s="10" t="s">
        <v>9754</v>
      </c>
      <c r="S531" s="34" t="s">
        <v>1561</v>
      </c>
      <c r="T531" s="34" t="s">
        <v>7931</v>
      </c>
      <c r="U531" s="34"/>
      <c r="V531" s="35" t="s">
        <v>4193</v>
      </c>
      <c r="W531" s="35" t="s">
        <v>9747</v>
      </c>
      <c r="X531" s="34"/>
      <c r="Y531" s="18" t="str">
        <f>IFERROR(LEFT(J531, FIND(",",J531)-1),"")</f>
        <v>BROWN</v>
      </c>
      <c r="Z531" s="24" t="s">
        <v>2585</v>
      </c>
      <c r="AA531" s="24" t="str">
        <f>IF(ISBLANK(E531),"","Surveyed "&amp;E531)  &amp; IF(ISBLANK(C531),"", " by " &amp;TRIM(D531)) &amp; IF(ISBLANK(E531),"","; ") &amp; IF(ISBLANK(K531),"","Patented in " &amp; K531)  &amp; IF(ISBLANK(H531),"", " by " &amp; TRIM(I531)) &amp; IF(ISBLANK(Q531),"",IF(Q531=0,""," for " &amp; Q531 &amp; " acres")) &amp; IF(ISBLANK(S531),""," repatented as " &amp; S531) &amp; IF(ISBLANK(R531),"", "; " &amp; R531) &amp; IF(ISBLANK(X531),"", ".  " &amp; X531&amp;".")</f>
        <v>Surveyed 9/29/1775 by Basil Burgess; Patented in Oct 1782 by Valentine Brown for 252 acres repatented as Mount Hebron; Resurvey of Hebron (123 acres for resurvey) adjoining Stinchcomb Hills, Batchelor's Choice, Gardiners Mill, and Gardiners Gardin</v>
      </c>
      <c r="AB531" s="52" t="str">
        <f>IF(IFERROR(FIND("-",A531),0)=0,SUBSTITUTE(A531,"'",""),SUBSTITUTE(LEFT(A531,FIND("-",A531)-2),"'",""))</f>
        <v>MOUNT CALVARY</v>
      </c>
      <c r="AC531" s="55" t="str">
        <f>SUBSTITUTE(A531,"'","")</f>
        <v>MOUNT CALVARY</v>
      </c>
      <c r="AD531" s="52" t="str">
        <f>IFERROR(VLOOKUP(A531,MapGrantsTbl[], 5, FALSE),"")</f>
        <v>1775</v>
      </c>
      <c r="AE531" s="52" t="str">
        <f>IF(L531=AD531,"Y", IF(LEFT(AD531,1)&lt;&gt;"1","","N"))</f>
        <v>N</v>
      </c>
      <c r="AF531" s="52" t="str">
        <f>IFERROR(VLOOKUP(A531,MapGrantsTbl[], 3, FALSE),"")</f>
        <v>Surveyed 9/29/1775 by Basil Burgess; Patented in Oct 1782 by Valentine Brown for 252 acres repatented as Mount Hebron; Resurvey of Hebron (123 acres for resurvey) adjoining Stinchcomb Hills, Batchelor's Choice, Gardiners Mill, and Gardiners Gardin</v>
      </c>
      <c r="AG531" s="52" t="str">
        <f>IF(AA531=AF531,"Y", IF(LEN(LEFT(AF531,4))&lt;&gt;4,"","N"))</f>
        <v>Y</v>
      </c>
      <c r="AH531" s="52" t="s">
        <v>11989</v>
      </c>
      <c r="AI531" s="52" t="s">
        <v>9154</v>
      </c>
      <c r="AJ531" s="52" t="s">
        <v>9748</v>
      </c>
      <c r="AK531" s="52"/>
      <c r="AL531" s="71">
        <v>-2</v>
      </c>
      <c r="AM531" s="71">
        <f>IFERROR(VLOOKUP(A531,Platted[],2,FALSE),"")</f>
        <v>271</v>
      </c>
      <c r="AN531" s="52"/>
      <c r="AO531" s="52"/>
      <c r="AP531" s="52"/>
      <c r="AQ531" s="52" t="str">
        <f>IFERROR(VLOOKUP(A531,MapGrantsTbl[], 5, FALSE),"")</f>
        <v>1775</v>
      </c>
      <c r="AR531" s="52" t="str">
        <f>IF(L531=AQ531,"Y", IF(LEN(LEFT(AQ531,4))&lt;&gt;4,"","N"))</f>
        <v>N</v>
      </c>
      <c r="AS531" s="52" t="str">
        <f>IFERROR(VLOOKUP(A531,MapGrantsTbl[],3, FALSE),"")</f>
        <v>Surveyed 9/29/1775 by Basil Burgess; Patented in Oct 1782 by Valentine Brown for 252 acres repatented as Mount Hebron; Resurvey of Hebron (123 acres for resurvey) adjoining Stinchcomb Hills, Batchelor's Choice, Gardiners Mill, and Gardiners Gardin</v>
      </c>
      <c r="AT531" s="52" t="str">
        <f>IF(AA531=AS531,"Y", IF(LEN(LEFT(AS531,4))&lt;&gt;4,"","N"))</f>
        <v>Y</v>
      </c>
      <c r="AU531" s="52" t="str">
        <f>IFERROR(VLOOKUP(A531,MapGrantsTbl[],5, FALSE),"")</f>
        <v>1775</v>
      </c>
      <c r="AV531" s="52" t="str">
        <f>IF(L531=AU531,"Y", IF(LEN(LEFT(AU531,4))&lt;&gt;4,"","N"))</f>
        <v>N</v>
      </c>
    </row>
    <row r="532" spans="1:48" ht="57.6" x14ac:dyDescent="0.55000000000000004">
      <c r="A532" s="43" t="s">
        <v>5878</v>
      </c>
      <c r="B532" s="8" t="str">
        <f>IFERROR(VLOOKUP(A532,MapGrantsTbl[Short Name], 1, FALSE),IFERROR(VLOOKUP(A532,MapGrantsTbl[Other Map Grant Name],1,FALSE),""))</f>
        <v>MOUNT GILBOA - DORSEY</v>
      </c>
      <c r="C532" s="8"/>
      <c r="D532" s="8" t="str">
        <f>IF(ISBLANK(C532),"",IFERROR(RIGHT(C532,LEN(C532)-FIND(",",C532)) &amp; " " &amp; LEFT(C532,1) &amp; LOWER(MID(C532,2, FIND(",",C532)-2)),""))</f>
        <v/>
      </c>
      <c r="E532" s="85"/>
      <c r="F532" s="85" t="str">
        <f>RIGHT(E532,4)</f>
        <v/>
      </c>
      <c r="G532" s="85" t="str">
        <f>IF(ISBLANK(E532),"",F532&amp;"-"&amp;RIGHT("00" &amp; SUBSTITUTE(LEFT(E532,2),"/",""),2))</f>
        <v/>
      </c>
      <c r="H532" s="8" t="s">
        <v>3594</v>
      </c>
      <c r="I532" s="8" t="str">
        <f>IFERROR(RIGHT(H532,LEN(H532)-FIND(",",H532)) &amp; " " &amp; LEFT(H532,1) &amp; LOWER(MID(H532,2, FIND(",",H532)-2)),"")</f>
        <v xml:space="preserve"> John  Dorsey</v>
      </c>
      <c r="J532" s="8" t="str">
        <f>H532</f>
        <v xml:space="preserve">DORSEY, John </v>
      </c>
      <c r="K532" s="8" t="s">
        <v>3798</v>
      </c>
      <c r="L532" s="8" t="str">
        <f>RIGHT(K532,4)</f>
        <v>1706</v>
      </c>
      <c r="M532" s="146" t="str">
        <f>IF(ISBLANK(K532),"",L532&amp;"-"&amp;
IF(LEFT(K532,3)="Feb","02",
IF(LEFT(K532,3)="Mar","03",
IF(LEFT(K532,3)="Apr","04",
IF(LEFT(K532,3)="May","05",
IF(LEFT(K532,3)="Jun","06",
IF(LEFT(K532,3)="Jul","07",
IF(LEFT(K532,3)="Aug","08",
IF(LEFT(K532,3)="Sep","09",
IF(LEFT(K532,3)="Oct","10",
IF(LEFT(K532,3)="Nov","11",
IF(LEFT(K532,3)="Dec","12","01"))))))))))))</f>
        <v>1706-06</v>
      </c>
      <c r="N532" s="34" t="s">
        <v>5668</v>
      </c>
      <c r="O532" s="8" t="s">
        <v>3959</v>
      </c>
      <c r="P532" s="8" t="s">
        <v>136</v>
      </c>
      <c r="Q532" s="8">
        <v>247</v>
      </c>
      <c r="R532" s="10" t="s">
        <v>5591</v>
      </c>
      <c r="S532" s="34" t="s">
        <v>12531</v>
      </c>
      <c r="T532" s="34" t="s">
        <v>6177</v>
      </c>
      <c r="U532" s="34"/>
      <c r="V532" s="34" t="s">
        <v>5877</v>
      </c>
      <c r="W532" s="34"/>
      <c r="X532" s="34"/>
      <c r="Y532" s="18" t="str">
        <f>IFERROR(LEFT(J532, FIND(",",J532)-1),"")</f>
        <v>DORSEY</v>
      </c>
      <c r="Z532" s="24" t="s">
        <v>4437</v>
      </c>
      <c r="AA532" s="24" t="str">
        <f>IF(ISBLANK(E532),"","Surveyed "&amp;E532)  &amp; IF(ISBLANK(C532),"", " by " &amp;TRIM(D532)) &amp; IF(ISBLANK(E532),"","; ") &amp; IF(ISBLANK(K532),"","Patented in " &amp; K532)  &amp; IF(ISBLANK(H532),"", " by " &amp; TRIM(I532)) &amp; IF(ISBLANK(Q532),"",IF(Q532=0,""," for " &amp; Q532 &amp; " acres")) &amp; IF(ISBLANK(S532),""," repatented as " &amp; S532) &amp; IF(ISBLANK(R532),"", "; " &amp; R532) &amp; IF(ISBLANK(X532),"", ".  " &amp; X532&amp;".")</f>
        <v>Patented in Jun 1706 by John Dorsey for 247 acres repatented as Gaither's Adventure and Creaghs Enlargement; One acre included in resurvey of Ferry Bridge called Gaither's Adventure</v>
      </c>
      <c r="AB532" s="52" t="str">
        <f>IF(IFERROR(FIND("-",A532),0)=0,SUBSTITUTE(A532,"'",""),SUBSTITUTE(LEFT(A532,FIND("-",A532)-2),"'",""))</f>
        <v>MOUNT GILBOA</v>
      </c>
      <c r="AC532" s="55" t="str">
        <f>SUBSTITUTE(A532,"'","")</f>
        <v>MOUNT GILBOA - Dorsey</v>
      </c>
      <c r="AD532" s="52" t="str">
        <f>IFERROR(VLOOKUP(A532,MapGrantsTbl[], 5, FALSE),"")</f>
        <v>1706</v>
      </c>
      <c r="AE532" s="52" t="str">
        <f>IF(L532=AD532,"Y", IF(LEFT(AD532,1)&lt;&gt;"1","","N"))</f>
        <v>Y</v>
      </c>
      <c r="AF532" s="52" t="str">
        <f>IFERROR(VLOOKUP(A532,MapGrantsTbl[], 3, FALSE),"")</f>
        <v>Patented in Jun 1706 by John Dorsey for 247 acres repatented as Gaither's Adventure and Creaghs Enlargement; One acre included in resurvey of Ferry Bridge called Gaither's Adventure</v>
      </c>
      <c r="AG532" s="52" t="str">
        <f>IF(AA532=AF532,"Y", IF(LEN(LEFT(AF532,4))&lt;&gt;4,"","N"))</f>
        <v>Y</v>
      </c>
      <c r="AH532" s="52" t="s">
        <v>11989</v>
      </c>
      <c r="AI532" s="52"/>
      <c r="AJ532" s="71"/>
      <c r="AK532" s="71"/>
      <c r="AL532" s="71"/>
      <c r="AM532" s="71" t="str">
        <f>IFERROR(VLOOKUP(A532,Platted[],2,FALSE),"")</f>
        <v/>
      </c>
      <c r="AN532" s="52"/>
      <c r="AO532" s="52"/>
      <c r="AP532" s="52"/>
      <c r="AQ532" s="52" t="str">
        <f>IFERROR(VLOOKUP(A532,MapGrantsTbl[], 5, FALSE),"")</f>
        <v>1706</v>
      </c>
      <c r="AR532" s="52" t="str">
        <f>IF(L532=AQ532,"Y", IF(LEN(LEFT(AQ532,4))&lt;&gt;4,"","N"))</f>
        <v>Y</v>
      </c>
      <c r="AS532" s="52" t="str">
        <f>IFERROR(VLOOKUP(A532,MapGrantsTbl[],3, FALSE),"")</f>
        <v>Patented in Jun 1706 by John Dorsey for 247 acres repatented as Gaither's Adventure and Creaghs Enlargement; One acre included in resurvey of Ferry Bridge called Gaither's Adventure</v>
      </c>
      <c r="AT532" s="52" t="str">
        <f>IF(AA532=AS532,"Y", IF(LEN(LEFT(AS532,4))&lt;&gt;4,"","N"))</f>
        <v>Y</v>
      </c>
      <c r="AU532" s="52" t="str">
        <f>IFERROR(VLOOKUP(A532,MapGrantsTbl[],5, FALSE),"")</f>
        <v>1706</v>
      </c>
      <c r="AV532" s="52" t="str">
        <f>IF(L532=AU532,"Y", IF(LEN(LEFT(AU532,4))&lt;&gt;4,"","N"))</f>
        <v>Y</v>
      </c>
    </row>
    <row r="533" spans="1:48" ht="72" x14ac:dyDescent="0.55000000000000004">
      <c r="A533" s="43" t="s">
        <v>5879</v>
      </c>
      <c r="B533" s="10" t="str">
        <f>IFERROR(VLOOKUP(A533,MapGrantsTbl[Short Name], 1, FALSE),IFERROR(VLOOKUP(A533,MapGrantsTbl[Other Map Grant Name],1,FALSE),""))</f>
        <v>MOUNT GILBOA - WILLIAMS</v>
      </c>
      <c r="C533" s="8" t="s">
        <v>5830</v>
      </c>
      <c r="D533" s="8" t="str">
        <f>IF(ISBLANK(C533),"",IFERROR(RIGHT(C533,LEN(C533)-FIND(",",C533)) &amp; " " &amp; LEFT(C533,1) &amp; LOWER(MID(C533,2, FIND(",",C533)-2)),""))</f>
        <v xml:space="preserve"> William Smith</v>
      </c>
      <c r="E533" s="85" t="s">
        <v>12423</v>
      </c>
      <c r="F533" s="85" t="str">
        <f>RIGHT(E533,4)</f>
        <v>1761</v>
      </c>
      <c r="G533" s="85" t="str">
        <f>IF(ISBLANK(E533),"",F533&amp;"-"&amp;RIGHT("00" &amp; SUBSTITUTE(LEFT(E533,2),"/",""),2))</f>
        <v>1761-04</v>
      </c>
      <c r="H533" s="10" t="s">
        <v>5321</v>
      </c>
      <c r="I533" s="10" t="str">
        <f>IFERROR(RIGHT(H533,LEN(H533)-FIND(",",H533)) &amp; " " &amp; LEFT(H533,1) &amp; LOWER(MID(H533,2, FIND(",",H533)-2)),"")</f>
        <v xml:space="preserve"> William Williams</v>
      </c>
      <c r="J533" s="15" t="str">
        <f>H533</f>
        <v>WILLIAMS, William</v>
      </c>
      <c r="K533" s="10" t="s">
        <v>4782</v>
      </c>
      <c r="L533" s="15" t="str">
        <f>RIGHT(K533,4)</f>
        <v>1761</v>
      </c>
      <c r="M533" s="147" t="str">
        <f>IF(ISBLANK(K533),"",L533&amp;"-"&amp;
IF(LEFT(K533,3)="Feb","02",
IF(LEFT(K533,3)="Mar","03",
IF(LEFT(K533,3)="Apr","04",
IF(LEFT(K533,3)="May","05",
IF(LEFT(K533,3)="Jun","06",
IF(LEFT(K533,3)="Jul","07",
IF(LEFT(K533,3)="Aug","08",
IF(LEFT(K533,3)="Sep","09",
IF(LEFT(K533,3)="Oct","10",
IF(LEFT(K533,3)="Nov","11",
IF(LEFT(K533,3)="Dec","12","01"))))))))))))</f>
        <v>1761-04</v>
      </c>
      <c r="N533" s="34" t="s">
        <v>5668</v>
      </c>
      <c r="O533" s="8" t="s">
        <v>5668</v>
      </c>
      <c r="P533" s="8" t="s">
        <v>3970</v>
      </c>
      <c r="Q533" s="8">
        <v>499</v>
      </c>
      <c r="R533" s="8" t="s">
        <v>7348</v>
      </c>
      <c r="S533" s="26" t="s">
        <v>5322</v>
      </c>
      <c r="T533" s="34" t="s">
        <v>6333</v>
      </c>
      <c r="U533" s="26"/>
      <c r="V533" s="35" t="s">
        <v>5488</v>
      </c>
      <c r="W533" s="35" t="s">
        <v>12419</v>
      </c>
      <c r="X533" s="34"/>
      <c r="Y533" s="25" t="str">
        <f>IFERROR(LEFT(J533, FIND(",",J533)-1),"")</f>
        <v>WILLIAMS</v>
      </c>
      <c r="Z533" s="25"/>
      <c r="AA533" s="24" t="str">
        <f>IF(ISBLANK(E533),"","Surveyed "&amp;E533)  &amp; IF(ISBLANK(C533),"", " by " &amp;TRIM(D533)) &amp; IF(ISBLANK(E533),"","; ") &amp; IF(ISBLANK(K533),"","Patented in " &amp; K533)  &amp; IF(ISBLANK(H533),"", " by " &amp; TRIM(I533)) &amp; IF(ISBLANK(Q533),"",IF(Q533=0,""," for " &amp; Q533 &amp; " acres")) &amp; IF(ISBLANK(S533),""," repatented as " &amp; S533) &amp; IF(ISBLANK(R533),"", "; " &amp; R533) &amp; IF(ISBLANK(X533),"", ".  " &amp; X533&amp;".")</f>
        <v>Surveyed 4/29/1761 by William Smith; Patented in Apr 1761 by William Williams for 499 acres repatented as Mount Unity; Resurvey of his 329 acre share of Stought (Stout) in Baltimore County, adjoining Fredericks Stadt and Hickory Ridge</v>
      </c>
      <c r="AB533" s="52" t="str">
        <f>IF(IFERROR(FIND("-",A533),0)=0,SUBSTITUTE(A533,"'",""),SUBSTITUTE(LEFT(A533,FIND("-",A533)-2),"'",""))</f>
        <v>MOUNT GILBOA</v>
      </c>
      <c r="AC533" s="55" t="str">
        <f>SUBSTITUTE(A533,"'","")</f>
        <v>MOUNT GILBOA - Williams</v>
      </c>
      <c r="AD533" s="52" t="str">
        <f>IFERROR(VLOOKUP(A533,MapGrantsTbl[], 5, FALSE),"")</f>
        <v>1761</v>
      </c>
      <c r="AE533" s="52" t="str">
        <f>IF(L533=AD533,"Y", IF(LEFT(AD533,1)&lt;&gt;"1","","N"))</f>
        <v>Y</v>
      </c>
      <c r="AF533" s="52" t="str">
        <f>IFERROR(VLOOKUP(A533,MapGrantsTbl[], 3, FALSE),"")</f>
        <v>Surveyed 4/29/1761 by William Smith; Patented in Apr 1761 by William Williams for 499 acres repatented as Mount Unity; Resurvey of his 329 acre share of Stought (Stout) in Baltimore County, adjoining Fredericks Stadt and Hickory Ridge</v>
      </c>
      <c r="AG533" s="52" t="str">
        <f>IF(AA533=AF533,"Y", IF(LEN(LEFT(AF533,4))&lt;&gt;4,"","N"))</f>
        <v>Y</v>
      </c>
      <c r="AH533" s="129"/>
      <c r="AI533" s="52"/>
      <c r="AJ533" s="71"/>
      <c r="AK533" s="71"/>
      <c r="AL533" s="71"/>
      <c r="AM533" s="71" t="str">
        <f>IFERROR(VLOOKUP(A533,Platted[],2,FALSE),"")</f>
        <v/>
      </c>
      <c r="AN533" s="52"/>
      <c r="AO533" s="52"/>
      <c r="AP533" s="52"/>
      <c r="AQ533" s="52" t="str">
        <f>IFERROR(VLOOKUP(A533,MapGrantsTbl[], 5, FALSE),"")</f>
        <v>1761</v>
      </c>
      <c r="AR533" s="52" t="str">
        <f>IF(L533=AQ533,"Y", IF(LEN(LEFT(AQ533,4))&lt;&gt;4,"","N"))</f>
        <v>Y</v>
      </c>
      <c r="AS533" s="52" t="str">
        <f>IFERROR(VLOOKUP(A533,MapGrantsTbl[],3, FALSE),"")</f>
        <v>Surveyed 4/29/1761 by William Smith; Patented in Apr 1761 by William Williams for 499 acres repatented as Mount Unity; Resurvey of his 329 acre share of Stought (Stout) in Baltimore County, adjoining Fredericks Stadt and Hickory Ridge</v>
      </c>
      <c r="AT533" s="52" t="str">
        <f>IF(AA533=AS533,"Y", IF(LEN(LEFT(AS533,4))&lt;&gt;4,"","N"))</f>
        <v>Y</v>
      </c>
      <c r="AU533" s="52" t="str">
        <f>IFERROR(VLOOKUP(A533,MapGrantsTbl[],5, FALSE),"")</f>
        <v>1761</v>
      </c>
      <c r="AV533" s="52" t="str">
        <f>IF(L533=AU533,"Y", IF(LEN(LEFT(AU533,4))&lt;&gt;4,"","N"))</f>
        <v>Y</v>
      </c>
    </row>
    <row r="534" spans="1:48" ht="409.5" x14ac:dyDescent="0.55000000000000004">
      <c r="A534" s="92" t="s">
        <v>9628</v>
      </c>
      <c r="B534" s="91" t="str">
        <f>IFERROR(VLOOKUP(A534,MapGrantsTbl[Short Name], 1, FALSE),IFERROR(VLOOKUP(A534,MapGrantsTbl[Other Map Grant Name],1,FALSE),""))</f>
        <v>MOUNT HEBRON</v>
      </c>
      <c r="C534" s="92" t="s">
        <v>5903</v>
      </c>
      <c r="D534" s="92" t="str">
        <f>IF(ISBLANK(C534),"",IFERROR(RIGHT(C534,LEN(C534)-FIND(",",C534)) &amp; " " &amp; LEFT(C534,1) &amp; LOWER(MID(C534,2, FIND(",",C534)-2)),""))</f>
        <v xml:space="preserve"> John Duvall</v>
      </c>
      <c r="E534" s="93" t="s">
        <v>9704</v>
      </c>
      <c r="F534" s="93" t="str">
        <f>RIGHT(E534,4)</f>
        <v>1828</v>
      </c>
      <c r="G534" s="93" t="str">
        <f>IF(ISBLANK(E534),"",F534&amp;"-"&amp;RIGHT("00" &amp; SUBSTITUTE(LEFT(E534,2),"/",""),2))</f>
        <v>1828-08</v>
      </c>
      <c r="H534" s="92" t="s">
        <v>9629</v>
      </c>
      <c r="I534" s="92" t="str">
        <f>IFERROR(RIGHT(H534,LEN(H534)-FIND(",",H534)) &amp; " " &amp; LEFT(H534,1) &amp; LOWER(MID(H534,2, FIND(",",H534)-2)),"")</f>
        <v xml:space="preserve"> Thomas Dorsey</v>
      </c>
      <c r="J534" s="91" t="str">
        <f>H534</f>
        <v>DORSEY, Thomas</v>
      </c>
      <c r="K534" s="92" t="s">
        <v>9630</v>
      </c>
      <c r="L534" s="91" t="str">
        <f>RIGHT(K534,4)</f>
        <v>1830</v>
      </c>
      <c r="M534" s="144" t="str">
        <f>IF(ISBLANK(K534),"",L534&amp;"-"&amp;
IF(LEFT(K534,3)="Feb","02",
IF(LEFT(K534,3)="Mar","03",
IF(LEFT(K534,3)="Apr","04",
IF(LEFT(K534,3)="May","05",
IF(LEFT(K534,3)="Jun","06",
IF(LEFT(K534,3)="Jul","07",
IF(LEFT(K534,3)="Aug","08",
IF(LEFT(K534,3)="Sep","09",
IF(LEFT(K534,3)="Oct","10",
IF(LEFT(K534,3)="Nov","11",
IF(LEFT(K534,3)="Dec","12","01"))))))))))))</f>
        <v>1830-06</v>
      </c>
      <c r="N534" s="94" t="s">
        <v>3961</v>
      </c>
      <c r="O534" s="92" t="s">
        <v>3959</v>
      </c>
      <c r="P534" s="92" t="s">
        <v>3970</v>
      </c>
      <c r="Q534" s="92">
        <v>2152</v>
      </c>
      <c r="R534" s="92" t="s">
        <v>9840</v>
      </c>
      <c r="S534" s="94"/>
      <c r="T534" s="94" t="s">
        <v>9674</v>
      </c>
      <c r="U534" s="94"/>
      <c r="V534" s="35" t="s">
        <v>1561</v>
      </c>
      <c r="W534" s="35" t="s">
        <v>9631</v>
      </c>
      <c r="X534" s="35"/>
      <c r="Y534" s="95" t="str">
        <f>IFERROR(LEFT(J534, FIND(",",J534)-1),"")</f>
        <v>DORSEY</v>
      </c>
      <c r="Z534" s="95"/>
      <c r="AA534" s="95" t="str">
        <f>IF(ISBLANK(E534),"","Surveyed "&amp;E534)  &amp; IF(ISBLANK(C534),"", " by " &amp;TRIM(D534)) &amp; IF(ISBLANK(E534),"","; ") &amp; IF(ISBLANK(K534),"","Patented in " &amp; K534)  &amp; IF(ISBLANK(H534),"", " by " &amp; TRIM(I534)) &amp; IF(ISBLANK(Q534),"",IF(Q534=0,""," for " &amp; Q534 &amp; " acres")) &amp; IF(ISBLANK(S534),""," repatented as " &amp; S534) &amp; IF(ISBLANK(R534),"", "; " &amp; R534) &amp; IF(ISBLANK(X534),"", ".  " &amp; X534&amp;".")</f>
        <v>Surveyed 8/25/1828 by John Duvall; Patented in Jun 1830 by Thomas Dorsey for 2152 acres; Lying partly in Anne Arundel and partly in Baltimore Counties , a resurvey of Gardiners Garden, Batchellors Choice [Samuel Peele],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Batchellors Choice [Bacholders Choyce], Rogues Harbor, Grays Bower, MacKinseys Angle, Carrick, Williamsons Trouble, Good Luck, Good Luck Enlarged, Johns Lookout, Manor Hamilton, part of Sewells Lot, Mount Calvary, Yates Contrivance, Cockeys Regulation, East Lothian, Thackers Chance, Yates Inheritance, Yates, Addition, Hopsons Choice, MacKinseys Discovery Enlarged, Windsor Plains, John And Elizabeth</v>
      </c>
      <c r="AB534" s="95" t="str">
        <f>IF(IFERROR(FIND("-",A534),0)=0,SUBSTITUTE(A534,"'",""),SUBSTITUTE(LEFT(A534,FIND("-",A534)-2),"'",""))</f>
        <v>MOUNT HEBRON</v>
      </c>
      <c r="AC534" s="95" t="str">
        <f>SUBSTITUTE(A534,"'","")</f>
        <v>MOUNT HEBRON</v>
      </c>
      <c r="AD534" s="95" t="str">
        <f>IFERROR(VLOOKUP(A534,MapGrantsTbl[], 5, FALSE),"")</f>
        <v>1828</v>
      </c>
      <c r="AE534" s="95" t="str">
        <f>IF(L534=AD534,"Y", IF(LEFT(AD534,1)&lt;&gt;"1","","N"))</f>
        <v>N</v>
      </c>
      <c r="AF534" s="95" t="str">
        <f>IFERROR(VLOOKUP(A534,MapGrantsTbl[], 3, FALSE),"")</f>
        <v>Surveyed 8/25/1828 by John Duvall; Patented in Jun 1830 by Thomas Dorsey for 2152 acres; Lying partly in Anne Arundel and partly in Baltimore Counties , a resurvey of Gardiners Garden, Batchellors Choice [Samuel Peele],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Batchellors Choice [Bacholders Choyce], Rogues Harbor, Grays Bower, MacKinseys Angle, Carrick, Williamsons Trouble, Good Luck, Good Luck Enlarged, Johns Lookout, Manor Hamilton, part of Sewells Lot, Mount Calvary, Yates Contrivance, Cockeys Regulation, East Lothian, Thackers Chance, Yates Inheritance, Yates, Addition, Hopsons Choice, MacKinseys Discovery Enlarged, Windsor Plains, John And Elizabeth</v>
      </c>
      <c r="AG534" s="95" t="str">
        <f>IF(AA534=AF534,"Y", IF(LEN(LEFT(AF534,4))&lt;&gt;4,"","N"))</f>
        <v>Y</v>
      </c>
      <c r="AH534" s="33" t="s">
        <v>11989</v>
      </c>
      <c r="AI534" s="95"/>
      <c r="AJ534" s="95"/>
      <c r="AK534" s="95"/>
      <c r="AL534" s="95">
        <v>-2</v>
      </c>
      <c r="AM534" s="95">
        <f>IFERROR(VLOOKUP(A534,Platted[],2,FALSE),"")</f>
        <v>14</v>
      </c>
      <c r="AN534" s="52"/>
      <c r="AO534" s="52"/>
      <c r="AP534" s="52"/>
      <c r="AQ534" s="52" t="str">
        <f>IFERROR(VLOOKUP(A534,MapGrantsTbl[], 5, FALSE),"")</f>
        <v>1828</v>
      </c>
      <c r="AR534" s="52" t="str">
        <f>IF(L534=AQ534,"Y", IF(LEN(LEFT(AQ534,4))&lt;&gt;4,"","N"))</f>
        <v>N</v>
      </c>
      <c r="AS534" s="52" t="str">
        <f>IFERROR(VLOOKUP(A534,MapGrantsTbl[],3, FALSE),"")</f>
        <v>Surveyed 8/25/1828 by John Duvall; Patented in Jun 1830 by Thomas Dorsey for 2152 acres; Lying partly in Anne Arundel and partly in Baltimore Counties , a resurvey of Gardiners Garden, Batchellors Choice [Samuel Peele], Gardiners Mill, Addition To Gardiners Garden, Carters Whim, Carters Addition, Fools Folley, Ivy Hills And Pine Bushes, Sewells Contrivance, Hebron, Youngs Discovery, Johns Lookout Enlarged, Cummings Bower, The Addition To Thomas Purchase, Sewells Contrivance Enlarged, MacKinseys Manor Neglected, MacKinseys Neglect, Batchellors Choice [Bacholders Choyce], Rogues Harbor, Grays Bower, MacKinseys Angle, Carrick, Williamsons Trouble, Good Luck, Good Luck Enlarged, Johns Lookout, Manor Hamilton, part of Sewells Lot, Mount Calvary, Yates Contrivance, Cockeys Regulation, East Lothian, Thackers Chance, Yates Inheritance, Yates, Addition, Hopsons Choice, MacKinseys Discovery Enlarged, Windsor Plains, John And Elizabeth</v>
      </c>
      <c r="AT534" s="52" t="str">
        <f>IF(AA534=AS534,"Y", IF(LEN(LEFT(AS534,4))&lt;&gt;4,"","N"))</f>
        <v>Y</v>
      </c>
      <c r="AU534" s="52" t="str">
        <f>IFERROR(VLOOKUP(A534,MapGrantsTbl[],5, FALSE),"")</f>
        <v>1828</v>
      </c>
      <c r="AV534" s="52" t="str">
        <f>IF(L534=AU534,"Y", IF(LEN(LEFT(AU534,4))&lt;&gt;4,"","N"))</f>
        <v>N</v>
      </c>
    </row>
    <row r="535" spans="1:48" ht="43.2" x14ac:dyDescent="0.55000000000000004">
      <c r="A535" s="43" t="s">
        <v>5329</v>
      </c>
      <c r="B535" s="10" t="str">
        <f>IFERROR(VLOOKUP(A535,MapGrantsTbl[Short Name], 1, FALSE),IFERROR(VLOOKUP(A535,MapGrantsTbl[Other Map Grant Name],1,FALSE),""))</f>
        <v>MOUNT MISERY</v>
      </c>
      <c r="C535" s="10" t="s">
        <v>4921</v>
      </c>
      <c r="D535" s="10" t="str">
        <f>IF(ISBLANK(C535),"",IFERROR(RIGHT(C535,LEN(C535)-FIND(",",C535)) &amp; " " &amp; LEFT(C535,1) &amp; LOWER(MID(C535,2, FIND(",",C535)-2)),""))</f>
        <v xml:space="preserve"> Basil Burgess</v>
      </c>
      <c r="E535" s="85" t="s">
        <v>9714</v>
      </c>
      <c r="F535" s="85" t="str">
        <f>RIGHT(E535,4)</f>
        <v>1773</v>
      </c>
      <c r="G535" s="85" t="str">
        <f>IF(ISBLANK(E535),"",F535&amp;"-"&amp;RIGHT("00" &amp; SUBSTITUTE(LEFT(E535,2),"/",""),2))</f>
        <v>1773-06</v>
      </c>
      <c r="H535" s="10" t="s">
        <v>3569</v>
      </c>
      <c r="I535" s="10" t="str">
        <f>IFERROR(RIGHT(H535,LEN(H535)-FIND(",",H535)) &amp; " " &amp; LEFT(H535,1) &amp; LOWER(MID(H535,2, FIND(",",H535)-2)),"")</f>
        <v xml:space="preserve"> Thomas  Cockey</v>
      </c>
      <c r="J535" s="15" t="str">
        <f>H535</f>
        <v xml:space="preserve">COCKEY, Thomas </v>
      </c>
      <c r="K535" s="10" t="s">
        <v>5330</v>
      </c>
      <c r="L535" s="15" t="str">
        <f>RIGHT(K535,4)</f>
        <v>1773</v>
      </c>
      <c r="M535" s="147" t="str">
        <f>IF(ISBLANK(K535),"",L535&amp;"-"&amp;
IF(LEFT(K535,3)="Feb","02",
IF(LEFT(K535,3)="Mar","03",
IF(LEFT(K535,3)="Apr","04",
IF(LEFT(K535,3)="May","05",
IF(LEFT(K535,3)="Jun","06",
IF(LEFT(K535,3)="Jul","07",
IF(LEFT(K535,3)="Aug","08",
IF(LEFT(K535,3)="Sep","09",
IF(LEFT(K535,3)="Oct","10",
IF(LEFT(K535,3)="Nov","11",
IF(LEFT(K535,3)="Dec","12","01"))))))))))))</f>
        <v>1773-11</v>
      </c>
      <c r="N535" s="34" t="s">
        <v>3961</v>
      </c>
      <c r="O535" s="8" t="s">
        <v>3959</v>
      </c>
      <c r="P535" s="10" t="s">
        <v>3970</v>
      </c>
      <c r="Q535" s="8">
        <v>414</v>
      </c>
      <c r="R535" s="10" t="s">
        <v>5331</v>
      </c>
      <c r="S535" s="26"/>
      <c r="T535" s="34" t="s">
        <v>8871</v>
      </c>
      <c r="U535" s="26"/>
      <c r="V535" s="35" t="s">
        <v>1566</v>
      </c>
      <c r="W535" s="35" t="s">
        <v>9727</v>
      </c>
      <c r="X535" s="34"/>
      <c r="Y535" s="25" t="str">
        <f>IFERROR(LEFT(J535, FIND(",",J535)-1),"")</f>
        <v>COCKEY</v>
      </c>
      <c r="Z535" s="25"/>
      <c r="AA535" s="24" t="str">
        <f>IF(ISBLANK(E535),"","Surveyed "&amp;E535)  &amp; IF(ISBLANK(C535),"", " by " &amp;TRIM(D535)) &amp; IF(ISBLANK(E535),"","; ") &amp; IF(ISBLANK(K535),"","Patented in " &amp; K535)  &amp; IF(ISBLANK(H535),"", " by " &amp; TRIM(I535)) &amp; IF(ISBLANK(Q535),"",IF(Q535=0,""," for " &amp; Q535 &amp; " acres")) &amp; IF(ISBLANK(S535),""," repatented as " &amp; S535) &amp; IF(ISBLANK(R535),"", "; " &amp; R535) &amp; IF(ISBLANK(X535),"", ".  " &amp; X535&amp;".")</f>
        <v>Surveyed 6/21/1773 by Basil Burgess; Patented in Nov 1773 by Thomas Cockey for 414 acres; Resurvey of Joshua's Grove, Joshua's Addition, and Boden's Folly</v>
      </c>
      <c r="AB535" s="52" t="str">
        <f>IF(IFERROR(FIND("-",A535),0)=0,SUBSTITUTE(A535,"'",""),SUBSTITUTE(LEFT(A535,FIND("-",A535)-2),"'",""))</f>
        <v>MOUNT MISERY</v>
      </c>
      <c r="AC535" s="55" t="str">
        <f>SUBSTITUTE(A535,"'","")</f>
        <v>MOUNT MISERY</v>
      </c>
      <c r="AD535" s="52" t="str">
        <f>IFERROR(VLOOKUP(A535,MapGrantsTbl[], 5, FALSE),"")</f>
        <v/>
      </c>
      <c r="AE535" s="52" t="str">
        <f>IF(L535=AD535,"Y", IF(LEFT(AD535,1)&lt;&gt;"1","","N"))</f>
        <v/>
      </c>
      <c r="AF535" s="52" t="str">
        <f>IFERROR(VLOOKUP(A535,MapGrantsTbl[], 3, FALSE),"")</f>
        <v/>
      </c>
      <c r="AG535" s="52" t="str">
        <f>IF(AA535=AF535,"Y", IF(LEN(LEFT(AF535,4))&lt;&gt;4,"","N"))</f>
        <v/>
      </c>
      <c r="AH535" s="52" t="s">
        <v>11990</v>
      </c>
      <c r="AI535" s="52"/>
      <c r="AJ535" s="71"/>
      <c r="AK535" s="71"/>
      <c r="AL535" s="71">
        <v>0</v>
      </c>
      <c r="AM535" s="71">
        <f>IFERROR(VLOOKUP(A535,Platted[],2,FALSE),"")</f>
        <v>176</v>
      </c>
      <c r="AN535" s="52"/>
      <c r="AO535" s="52"/>
      <c r="AP535" s="52"/>
      <c r="AQ535" s="52" t="str">
        <f>IFERROR(VLOOKUP(A535,MapGrantsTbl[], 5, FALSE),"")</f>
        <v/>
      </c>
      <c r="AR535" s="52" t="str">
        <f>IF(L535=AQ535,"Y", IF(LEN(LEFT(AQ535,4))&lt;&gt;4,"","N"))</f>
        <v/>
      </c>
      <c r="AS535" s="52" t="str">
        <f>IFERROR(VLOOKUP(A535,MapGrantsTbl[],3, FALSE),"")</f>
        <v/>
      </c>
      <c r="AT535" s="52" t="str">
        <f>IF(AA535=AS535,"Y", IF(LEN(LEFT(AS535,4))&lt;&gt;4,"","N"))</f>
        <v/>
      </c>
      <c r="AU535" s="52" t="str">
        <f>IFERROR(VLOOKUP(A535,MapGrantsTbl[],5, FALSE),"")</f>
        <v/>
      </c>
      <c r="AV535" s="52" t="str">
        <f>IF(L535=AU535,"Y", IF(LEN(LEFT(AU535,4))&lt;&gt;4,"","N"))</f>
        <v/>
      </c>
    </row>
    <row r="536" spans="1:48" ht="100.8" x14ac:dyDescent="0.55000000000000004">
      <c r="A536" s="43" t="s">
        <v>5001</v>
      </c>
      <c r="B536" s="42" t="str">
        <f>IFERROR(VLOOKUP(A536,MapGrantsTbl[Short Name], 1, FALSE),IFERROR(VLOOKUP(A536,MapGrantsTbl[Other Map Grant Name],1,FALSE),""))</f>
        <v>MOUNT SION</v>
      </c>
      <c r="C536" s="43" t="s">
        <v>5622</v>
      </c>
      <c r="D536" s="43" t="str">
        <f>IF(ISBLANK(C536),"",IFERROR(RIGHT(C536,LEN(C536)-FIND(",",C536)) &amp; " " &amp; LEFT(C536,1) &amp; LOWER(MID(C536,2, FIND(",",C536)-2)),""))</f>
        <v xml:space="preserve"> John Dorsey</v>
      </c>
      <c r="E536" s="85" t="s">
        <v>11941</v>
      </c>
      <c r="F536" s="80" t="str">
        <f>RIGHT(E536,4)</f>
        <v>1725</v>
      </c>
      <c r="G536" s="80" t="str">
        <f>IF(ISBLANK(E536),"",F536&amp;"-"&amp;RIGHT("00" &amp; SUBSTITUTE(LEFT(E536,2),"/",""),2))</f>
        <v>1725-10</v>
      </c>
      <c r="H536" s="43" t="s">
        <v>3603</v>
      </c>
      <c r="I536" s="43" t="str">
        <f>IFERROR(RIGHT(H536,LEN(H536)-FIND(",",H536)) &amp; " " &amp; LEFT(H536,1) &amp; LOWER(MID(H536,2, FIND(",",H536)-2)),"")</f>
        <v xml:space="preserve"> Thomas  Wainwright</v>
      </c>
      <c r="J536" s="42" t="str">
        <f>H536</f>
        <v xml:space="preserve">WAINWRIGHT, Thomas </v>
      </c>
      <c r="K536" s="43"/>
      <c r="L536" s="42" t="str">
        <f>RIGHT(K536,4)</f>
        <v/>
      </c>
      <c r="M536" s="143" t="str">
        <f>IF(ISBLANK(K536),"",L536&amp;"-"&amp;
IF(LEFT(K536,3)="Feb","02",
IF(LEFT(K536,3)="Mar","03",
IF(LEFT(K536,3)="Apr","04",
IF(LEFT(K536,3)="May","05",
IF(LEFT(K536,3)="Jun","06",
IF(LEFT(K536,3)="Jul","07",
IF(LEFT(K536,3)="Aug","08",
IF(LEFT(K536,3)="Sep","09",
IF(LEFT(K536,3)="Oct","10",
IF(LEFT(K536,3)="Nov","11",
IF(LEFT(K536,3)="Dec","12","01"))))))))))))</f>
        <v/>
      </c>
      <c r="N536" s="44" t="s">
        <v>5668</v>
      </c>
      <c r="O536" s="43" t="s">
        <v>3959</v>
      </c>
      <c r="P536" s="43" t="s">
        <v>6586</v>
      </c>
      <c r="Q536" s="43">
        <v>32</v>
      </c>
      <c r="R536" s="43" t="s">
        <v>5881</v>
      </c>
      <c r="S536" s="44" t="s">
        <v>5000</v>
      </c>
      <c r="T536" s="44" t="str">
        <f>V536</f>
        <v>Mount Sion</v>
      </c>
      <c r="U536" s="44" t="s">
        <v>5882</v>
      </c>
      <c r="V536" s="35" t="s">
        <v>5880</v>
      </c>
      <c r="W536" s="35" t="s">
        <v>11940</v>
      </c>
      <c r="X536" s="34"/>
      <c r="Y536" s="45" t="str">
        <f>IFERROR(LEFT(J536, FIND(",",J536)-1),"")</f>
        <v>WAINWRIGHT</v>
      </c>
      <c r="Z536" s="45"/>
      <c r="AA536" s="24" t="str">
        <f>IF(ISBLANK(E536),"","Surveyed "&amp;E536)  &amp; IF(ISBLANK(C536),"", " by " &amp;TRIM(D536)) &amp; IF(ISBLANK(E536),"","; ") &amp; IF(ISBLANK(K536),"","Patented in " &amp; K536)  &amp; IF(ISBLANK(H536),"", " by " &amp; TRIM(I536)) &amp; IF(ISBLANK(Q536),"",IF(Q536=0,""," for " &amp; Q536 &amp; " acres")) &amp; IF(ISBLANK(S536),""," repatented as " &amp; S536) &amp; IF(ISBLANK(R536),"", "; " &amp; R536) &amp; IF(ISBLANK(X536),"", ".  " &amp; X536&amp;".")</f>
        <v>Surveyed 10/20/1725 by John Dorsey;  by Thomas Wainwright for 32 acres repatented as Mount Aetna; in Baltimore County "on the west side of the main falls of Patapsco River", adjoining Rebecca's Lott</v>
      </c>
      <c r="AB536" s="52" t="str">
        <f>IF(IFERROR(FIND("-",A536),0)=0,SUBSTITUTE(A536,"'",""),SUBSTITUTE(LEFT(A536,FIND("-",A536)-2),"'",""))</f>
        <v>MOUNT SION</v>
      </c>
      <c r="AC536" s="55" t="str">
        <f>SUBSTITUTE(A536,"'","")</f>
        <v>MOUNT SION</v>
      </c>
      <c r="AD536" s="52" t="str">
        <f>IFERROR(VLOOKUP(A536,MapGrantsTbl[], 5, FALSE),"")</f>
        <v>1725</v>
      </c>
      <c r="AE536" s="52" t="str">
        <f>IF(L536=AD536,"Y", IF(LEFT(AD536,1)&lt;&gt;"1","","N"))</f>
        <v>N</v>
      </c>
      <c r="AF536" s="52" t="str">
        <f>IFERROR(VLOOKUP(A536,MapGrantsTbl[], 3, FALSE),"")</f>
        <v>Surveyed 10/20/1725 by John Dorsey;  by Thomas Wainwright for 32 acres repatented as Mount Aetna; in Baltimore County "on the west side of the main falls of Patapsco River", adjoining Rebecca's Lott</v>
      </c>
      <c r="AG536" s="52" t="str">
        <f>IF(AA536=AF536,"Y", IF(LEN(LEFT(AF536,4))&lt;&gt;4,"","N"))</f>
        <v>Y</v>
      </c>
      <c r="AH536" s="52" t="s">
        <v>11989</v>
      </c>
      <c r="AI536" s="52"/>
      <c r="AJ536" s="71"/>
      <c r="AK536" s="71"/>
      <c r="AL536" s="71"/>
      <c r="AM536" s="71">
        <f>IFERROR(VLOOKUP(A536,Platted[],2,FALSE),"")</f>
        <v>621</v>
      </c>
      <c r="AN536" s="52"/>
      <c r="AO536" s="52"/>
      <c r="AP536" s="52"/>
      <c r="AQ536" s="52" t="str">
        <f>IFERROR(VLOOKUP(A536,MapGrantsTbl[], 5, FALSE),"")</f>
        <v>1725</v>
      </c>
      <c r="AR536" s="52" t="str">
        <f>IF(L536=AQ536,"Y", IF(LEN(LEFT(AQ536,4))&lt;&gt;4,"","N"))</f>
        <v>N</v>
      </c>
      <c r="AS536" s="52" t="str">
        <f>IFERROR(VLOOKUP(A536,MapGrantsTbl[],3, FALSE),"")</f>
        <v>Surveyed 10/20/1725 by John Dorsey;  by Thomas Wainwright for 32 acres repatented as Mount Aetna; in Baltimore County "on the west side of the main falls of Patapsco River", adjoining Rebecca's Lott</v>
      </c>
      <c r="AT536" s="52" t="str">
        <f>IF(AA536=AS536,"Y", IF(LEN(LEFT(AS536,4))&lt;&gt;4,"","N"))</f>
        <v>Y</v>
      </c>
      <c r="AU536" s="52" t="str">
        <f>IFERROR(VLOOKUP(A536,MapGrantsTbl[],5, FALSE),"")</f>
        <v>1725</v>
      </c>
      <c r="AV536" s="52" t="str">
        <f>IF(L536=AU536,"Y", IF(LEN(LEFT(AU536,4))&lt;&gt;4,"","N"))</f>
        <v>N</v>
      </c>
    </row>
    <row r="537" spans="1:48" ht="115.2" x14ac:dyDescent="0.55000000000000004">
      <c r="A537" s="43" t="s">
        <v>5318</v>
      </c>
      <c r="B537" s="10" t="str">
        <f>IFERROR(VLOOKUP(A537,MapGrantsTbl[Short Name], 1, FALSE),IFERROR(VLOOKUP(A537,MapGrantsTbl[Other Map Grant Name],1,FALSE),""))</f>
        <v/>
      </c>
      <c r="C537" s="10" t="s">
        <v>4921</v>
      </c>
      <c r="D537" s="10" t="str">
        <f>IF(ISBLANK(C537),"",IFERROR(RIGHT(C537,LEN(C537)-FIND(",",C537)) &amp; " " &amp; LEFT(C537,1) &amp; LOWER(MID(C537,2, FIND(",",C537)-2)),""))</f>
        <v xml:space="preserve"> Basil Burgess</v>
      </c>
      <c r="E537" s="85" t="s">
        <v>12205</v>
      </c>
      <c r="F537" s="86" t="str">
        <f>RIGHT(E537,4)</f>
        <v>1773</v>
      </c>
      <c r="G537" s="86" t="str">
        <f>IF(ISBLANK(E537),"",F537&amp;"-"&amp;RIGHT("00" &amp; SUBSTITUTE(LEFT(E537,2),"/",""),2))</f>
        <v>1773-11</v>
      </c>
      <c r="H537" s="10" t="s">
        <v>5320</v>
      </c>
      <c r="I537" s="10" t="str">
        <f>IFERROR(RIGHT(H537,LEN(H537)-FIND(",",H537)) &amp; " " &amp; LEFT(H537,1) &amp; LOWER(MID(H537,2, FIND(",",H537)-2)),"")</f>
        <v xml:space="preserve"> Joseph Ellicott</v>
      </c>
      <c r="J537" s="15" t="str">
        <f>H537</f>
        <v>ELLICOTT, Joseph</v>
      </c>
      <c r="K537" s="10" t="s">
        <v>5319</v>
      </c>
      <c r="L537" s="15" t="str">
        <f>RIGHT(K537,4)</f>
        <v>1784</v>
      </c>
      <c r="M537" s="147" t="str">
        <f>IF(ISBLANK(K537),"",L537&amp;"-"&amp;
IF(LEFT(K537,3)="Feb","02",
IF(LEFT(K537,3)="Mar","03",
IF(LEFT(K537,3)="Apr","04",
IF(LEFT(K537,3)="May","05",
IF(LEFT(K537,3)="Jun","06",
IF(LEFT(K537,3)="Jul","07",
IF(LEFT(K537,3)="Aug","08",
IF(LEFT(K537,3)="Sep","09",
IF(LEFT(K537,3)="Oct","10",
IF(LEFT(K537,3)="Nov","11",
IF(LEFT(K537,3)="Dec","12","01"))))))))))))</f>
        <v>1784-02</v>
      </c>
      <c r="N537" s="34" t="s">
        <v>3961</v>
      </c>
      <c r="O537" s="8" t="s">
        <v>3959</v>
      </c>
      <c r="P537" s="10" t="s">
        <v>3970</v>
      </c>
      <c r="Q537" s="8">
        <v>55</v>
      </c>
      <c r="R537" s="8" t="s">
        <v>12422</v>
      </c>
      <c r="S537" s="34" t="s">
        <v>9657</v>
      </c>
      <c r="T537" s="34" t="s">
        <v>6333</v>
      </c>
      <c r="U537" s="34" t="s">
        <v>6361</v>
      </c>
      <c r="V537" s="35" t="s">
        <v>5322</v>
      </c>
      <c r="W537" s="35" t="s">
        <v>12204</v>
      </c>
      <c r="X537" s="34"/>
      <c r="Y537" s="25" t="str">
        <f>IFERROR(LEFT(J537, FIND(",",J537)-1),"")</f>
        <v>ELLICOTT</v>
      </c>
      <c r="Z537" s="25"/>
      <c r="AA537" s="24" t="str">
        <f>IF(ISBLANK(E537),"","Surveyed "&amp;E537)  &amp; IF(ISBLANK(C537),"", " by " &amp;TRIM(D537)) &amp; IF(ISBLANK(E537),"","; ") &amp; IF(ISBLANK(K537),"","Patented in " &amp; K537)  &amp; IF(ISBLANK(H537),"", " by " &amp; TRIM(I537)) &amp; IF(ISBLANK(Q537),"",IF(Q537=0,""," for " &amp; Q537 &amp; " acres")) &amp; IF(ISBLANK(S537),""," repatented as " &amp; S537) &amp; IF(ISBLANK(R537),"", "; " &amp; R537) &amp; IF(ISBLANK(X537),"", ".  " &amp; X537&amp;".")</f>
        <v>Surveyed 11//4/1773 by Basil Burgess; Patented in Feb 1784 by Joseph Ellicott for 55 acres repatented as West Ilchester; Resurvey of 34 acres of Mount Gilboa adding vacancies, spanning both sides of the great falls of Patapsco, adjoining Prestidges Folly and Good Neighborhood in the same area as Contention which was never patented, plat shows river running north of mill rather than south</v>
      </c>
      <c r="AB537" s="52" t="str">
        <f>IF(IFERROR(FIND("-",A537),0)=0,SUBSTITUTE(A537,"'",""),SUBSTITUTE(LEFT(A537,FIND("-",A537)-2),"'",""))</f>
        <v>MOUNT UNITY</v>
      </c>
      <c r="AC537" s="55" t="str">
        <f>SUBSTITUTE(A537,"'","")</f>
        <v>MOUNT UNITY</v>
      </c>
      <c r="AD537" s="52" t="str">
        <f>IFERROR(VLOOKUP(A537,MapGrantsTbl[], 5, FALSE),"")</f>
        <v/>
      </c>
      <c r="AE537" s="52" t="str">
        <f>IF(L537=AD537,"Y", IF(LEFT(AD537,1)&lt;&gt;"1","","N"))</f>
        <v/>
      </c>
      <c r="AF537" s="52" t="str">
        <f>IFERROR(VLOOKUP(A537,MapGrantsTbl[], 3, FALSE),"")</f>
        <v/>
      </c>
      <c r="AG537" s="52" t="str">
        <f>IF(AA537=AF537,"Y", IF(LEN(LEFT(AF537,4))&lt;&gt;4,"","N"))</f>
        <v/>
      </c>
      <c r="AH537" s="52" t="s">
        <v>11990</v>
      </c>
      <c r="AI537" s="52"/>
      <c r="AJ537" s="71"/>
      <c r="AK537" s="52" t="s">
        <v>12421</v>
      </c>
      <c r="AL537" s="71"/>
      <c r="AM537" s="71">
        <f>IFERROR(VLOOKUP(A537,Platted[],2,FALSE),"")</f>
        <v>525</v>
      </c>
      <c r="AN537" s="52"/>
      <c r="AO537" s="52"/>
      <c r="AP537" s="52"/>
      <c r="AQ537" s="52" t="str">
        <f>IFERROR(VLOOKUP(A537,MapGrantsTbl[], 5, FALSE),"")</f>
        <v/>
      </c>
      <c r="AR537" s="52" t="str">
        <f>IF(L537=AQ537,"Y", IF(LEN(LEFT(AQ537,4))&lt;&gt;4,"","N"))</f>
        <v/>
      </c>
      <c r="AS537" s="52" t="str">
        <f>IFERROR(VLOOKUP(A537,MapGrantsTbl[],3, FALSE),"")</f>
        <v/>
      </c>
      <c r="AT537" s="52" t="str">
        <f>IF(AA537=AS537,"Y", IF(LEN(LEFT(AS537,4))&lt;&gt;4,"","N"))</f>
        <v/>
      </c>
      <c r="AU537" s="52" t="str">
        <f>IFERROR(VLOOKUP(A537,MapGrantsTbl[],5, FALSE),"")</f>
        <v/>
      </c>
      <c r="AV537" s="52" t="str">
        <f>IF(L537=AU537,"Y", IF(LEN(LEFT(AU537,4))&lt;&gt;4,"","N"))</f>
        <v/>
      </c>
    </row>
    <row r="538" spans="1:48" ht="72" x14ac:dyDescent="0.55000000000000004">
      <c r="A538" s="43" t="s">
        <v>5324</v>
      </c>
      <c r="B538" s="8" t="str">
        <f>IFERROR(VLOOKUP(A538,MapGrantsTbl[Short Name], 1, FALSE),IFERROR(VLOOKUP(A538,MapGrantsTbl[Other Map Grant Name],1,FALSE),""))</f>
        <v>MOUNT VESUVIUS</v>
      </c>
      <c r="C538" s="8" t="s">
        <v>4917</v>
      </c>
      <c r="D538" s="8" t="str">
        <f>IF(ISBLANK(C538),"",IFERROR(RIGHT(C538,LEN(C538)-FIND(",",C538)) &amp; " " &amp; LEFT(C538,1) &amp; LOWER(MID(C538,2, FIND(",",C538)-2)),""))</f>
        <v xml:space="preserve"> Vachel Stevens</v>
      </c>
      <c r="E538" s="85" t="s">
        <v>9725</v>
      </c>
      <c r="F538" s="85" t="str">
        <f>RIGHT(E538,4)</f>
        <v>1787</v>
      </c>
      <c r="G538" s="85" t="str">
        <f>IF(ISBLANK(E538),"",F538&amp;"-"&amp;RIGHT("00" &amp; SUBSTITUTE(LEFT(E538,2),"/",""),2))</f>
        <v>1787-10</v>
      </c>
      <c r="H538" s="8" t="s">
        <v>5326</v>
      </c>
      <c r="I538" s="8" t="str">
        <f>IFERROR(RIGHT(H538,LEN(H538)-FIND(",",H538)) &amp; " " &amp; LEFT(H538,1) &amp; LOWER(MID(H538,2, FIND(",",H538)-2)),"")</f>
        <v xml:space="preserve"> Jonathan  Ellicott</v>
      </c>
      <c r="J538" s="8" t="str">
        <f>H538</f>
        <v xml:space="preserve">ELLICOTT, Jonathan </v>
      </c>
      <c r="K538" s="8" t="s">
        <v>5223</v>
      </c>
      <c r="L538" s="8" t="str">
        <f>RIGHT(K538,4)</f>
        <v>1789</v>
      </c>
      <c r="M538" s="146" t="str">
        <f>IF(ISBLANK(K538),"",L538&amp;"-"&amp;
IF(LEFT(K538,3)="Feb","02",
IF(LEFT(K538,3)="Mar","03",
IF(LEFT(K538,3)="Apr","04",
IF(LEFT(K538,3)="May","05",
IF(LEFT(K538,3)="Jun","06",
IF(LEFT(K538,3)="Jul","07",
IF(LEFT(K538,3)="Aug","08",
IF(LEFT(K538,3)="Sep","09",
IF(LEFT(K538,3)="Oct","10",
IF(LEFT(K538,3)="Nov","11",
IF(LEFT(K538,3)="Dec","12","01"))))))))))))</f>
        <v>1789-06</v>
      </c>
      <c r="N538" s="34" t="s">
        <v>3961</v>
      </c>
      <c r="O538" s="8" t="s">
        <v>3959</v>
      </c>
      <c r="P538" s="8" t="s">
        <v>136</v>
      </c>
      <c r="Q538" s="8">
        <v>92.5</v>
      </c>
      <c r="R538" s="10" t="s">
        <v>5328</v>
      </c>
      <c r="S538" s="26"/>
      <c r="T538" s="26" t="str">
        <f>V538</f>
        <v>Mount Vesuvius</v>
      </c>
      <c r="U538" s="34" t="s">
        <v>5327</v>
      </c>
      <c r="V538" s="35" t="s">
        <v>5325</v>
      </c>
      <c r="W538" s="35" t="s">
        <v>12360</v>
      </c>
      <c r="X538" s="34"/>
      <c r="Y538" s="18" t="str">
        <f>IFERROR(LEFT(J538, FIND(",",J538)-1),"")</f>
        <v>ELLICOTT</v>
      </c>
      <c r="Z538" s="24" t="s">
        <v>4448</v>
      </c>
      <c r="AA538" s="24" t="str">
        <f>IF(ISBLANK(E538),"","Surveyed "&amp;E538)  &amp; IF(ISBLANK(C538),"", " by " &amp;TRIM(D538)) &amp; IF(ISBLANK(E538),"","; ") &amp; IF(ISBLANK(K538),"","Patented in " &amp; K538)  &amp; IF(ISBLANK(H538),"", " by " &amp; TRIM(I538)) &amp; IF(ISBLANK(Q538),"",IF(Q538=0,""," for " &amp; Q538 &amp; " acres")) &amp; IF(ISBLANK(S538),""," repatented as " &amp; S538) &amp; IF(ISBLANK(R538),"", "; " &amp; R538) &amp; IF(ISBLANK(X538),"", ".  " &amp; X538&amp;".")</f>
        <v>Surveyed 10/26/1787 by Vachel Stevens; Patented in Jun 1789 by Jonathan Ellicott for 92.5 acres; Vacant land between Hipsley's First Adventure, Contentment, and Islington</v>
      </c>
      <c r="AB538" s="52" t="str">
        <f>IF(IFERROR(FIND("-",A538),0)=0,SUBSTITUTE(A538,"'",""),SUBSTITUTE(LEFT(A538,FIND("-",A538)-2),"'",""))</f>
        <v>MOUNT VESUVIUS</v>
      </c>
      <c r="AC538" s="55" t="str">
        <f>SUBSTITUTE(A538,"'","")</f>
        <v>MOUNT VESUVIUS</v>
      </c>
      <c r="AD538" s="52" t="str">
        <f>IFERROR(VLOOKUP(A538,MapGrantsTbl[], 5, FALSE),"")</f>
        <v>1787</v>
      </c>
      <c r="AE538" s="52" t="str">
        <f>IF(L538=AD538,"Y", IF(LEFT(AD538,1)&lt;&gt;"1","","N"))</f>
        <v>N</v>
      </c>
      <c r="AF538" s="52" t="str">
        <f>IFERROR(VLOOKUP(A538,MapGrantsTbl[], 3, FALSE),"")</f>
        <v>Surveyed 10/26/1787 by Vachel Stevens; Patented in Jun 1789 by Jonathan Ellicott for 92.5 acres; Vacant land between Hipsley's First Adventure, Contentment, and Islington</v>
      </c>
      <c r="AG538" s="52" t="str">
        <f>IF(AA538=AF538,"Y", IF(LEN(LEFT(AF538,4))&lt;&gt;4,"","N"))</f>
        <v>Y</v>
      </c>
      <c r="AH538" s="52" t="s">
        <v>11990</v>
      </c>
      <c r="AI538" s="52"/>
      <c r="AJ538" s="71"/>
      <c r="AK538" s="71"/>
      <c r="AL538" s="71"/>
      <c r="AM538" s="71">
        <f>IFERROR(VLOOKUP(A538,Platted[],2,FALSE),"")</f>
        <v>436</v>
      </c>
      <c r="AN538" s="52"/>
      <c r="AO538" s="52"/>
      <c r="AP538" s="52"/>
      <c r="AQ538" s="52" t="str">
        <f>IFERROR(VLOOKUP(A538,MapGrantsTbl[], 5, FALSE),"")</f>
        <v>1787</v>
      </c>
      <c r="AR538" s="52" t="str">
        <f>IF(L538=AQ538,"Y", IF(LEN(LEFT(AQ538,4))&lt;&gt;4,"","N"))</f>
        <v>N</v>
      </c>
      <c r="AS538" s="52" t="str">
        <f>IFERROR(VLOOKUP(A538,MapGrantsTbl[],3, FALSE),"")</f>
        <v>Surveyed 10/26/1787 by Vachel Stevens; Patented in Jun 1789 by Jonathan Ellicott for 92.5 acres; Vacant land between Hipsley's First Adventure, Contentment, and Islington</v>
      </c>
      <c r="AT538" s="52" t="str">
        <f>IF(AA538=AS538,"Y", IF(LEN(LEFT(AS538,4))&lt;&gt;4,"","N"))</f>
        <v>Y</v>
      </c>
      <c r="AU538" s="52" t="str">
        <f>IFERROR(VLOOKUP(A538,MapGrantsTbl[],5, FALSE),"")</f>
        <v>1787</v>
      </c>
      <c r="AV538" s="52" t="str">
        <f>IF(L538=AU538,"Y", IF(LEN(LEFT(AU538,4))&lt;&gt;4,"","N"))</f>
        <v>N</v>
      </c>
    </row>
    <row r="539" spans="1:48" ht="72" x14ac:dyDescent="0.55000000000000004">
      <c r="A539" s="43" t="s">
        <v>8669</v>
      </c>
      <c r="B539" s="8" t="str">
        <f>IFERROR(VLOOKUP(A539,MapGrantsTbl[Short Name], 1, FALSE),IFERROR(VLOOKUP(A539,MapGrantsTbl[Other Map Grant Name],1,FALSE),""))</f>
        <v>NEALS CHANCE</v>
      </c>
      <c r="C539" s="8" t="s">
        <v>4919</v>
      </c>
      <c r="D539" s="8" t="str">
        <f>IF(ISBLANK(C539),"",IFERROR(RIGHT(C539,LEN(C539)-FIND(",",C539)) &amp; " " &amp; LEFT(C539,1) &amp; LOWER(MID(C539,2, FIND(",",C539)-2)),""))</f>
        <v xml:space="preserve"> Richard Shipley</v>
      </c>
      <c r="E539" s="85" t="s">
        <v>4639</v>
      </c>
      <c r="F539" s="85" t="str">
        <f>RIGHT(E539,4)</f>
        <v>1748</v>
      </c>
      <c r="G539" s="85" t="str">
        <f>IF(ISBLANK(E539),"",F539&amp;"-"&amp;RIGHT("00" &amp; SUBSTITUTE(LEFT(E539,2),"/",""),2))</f>
        <v>1748-01</v>
      </c>
      <c r="H539" s="8" t="s">
        <v>3650</v>
      </c>
      <c r="I539" s="8" t="str">
        <f>IFERROR(RIGHT(H539,LEN(H539)-FIND(",",H539)) &amp; " " &amp; LEFT(H539,1) &amp; LOWER(MID(H539,2, FIND(",",H539)-2)),"")</f>
        <v xml:space="preserve"> Neale  Clark</v>
      </c>
      <c r="J539" s="8" t="str">
        <f>H539</f>
        <v xml:space="preserve">CLARK, Neale </v>
      </c>
      <c r="K539" s="8" t="s">
        <v>3799</v>
      </c>
      <c r="L539" s="8" t="str">
        <f>RIGHT(K539,4)</f>
        <v>1748</v>
      </c>
      <c r="M539" s="146" t="str">
        <f>IF(ISBLANK(K539),"",L539&amp;"-"&amp;
IF(LEFT(K539,3)="Feb","02",
IF(LEFT(K539,3)="Mar","03",
IF(LEFT(K539,3)="Apr","04",
IF(LEFT(K539,3)="May","05",
IF(LEFT(K539,3)="Jun","06",
IF(LEFT(K539,3)="Jul","07",
IF(LEFT(K539,3)="Aug","08",
IF(LEFT(K539,3)="Sep","09",
IF(LEFT(K539,3)="Oct","10",
IF(LEFT(K539,3)="Nov","11",
IF(LEFT(K539,3)="Dec","12","01"))))))))))))</f>
        <v>1748-01</v>
      </c>
      <c r="N539" s="34" t="s">
        <v>3961</v>
      </c>
      <c r="O539" s="8" t="s">
        <v>3959</v>
      </c>
      <c r="P539" s="8" t="s">
        <v>136</v>
      </c>
      <c r="Q539" s="8">
        <v>100</v>
      </c>
      <c r="R539" s="8" t="s">
        <v>11463</v>
      </c>
      <c r="S539" s="26"/>
      <c r="T539" s="26" t="str">
        <f>V539</f>
        <v>Neals Chance</v>
      </c>
      <c r="U539" s="34"/>
      <c r="V539" s="35" t="s">
        <v>8414</v>
      </c>
      <c r="W539" s="35" t="s">
        <v>11243</v>
      </c>
      <c r="X539" s="34"/>
      <c r="Y539" s="18" t="str">
        <f>IFERROR(LEFT(J539, FIND(",",J539)-1),"")</f>
        <v>CLARK</v>
      </c>
      <c r="Z539" s="24" t="s">
        <v>4538</v>
      </c>
      <c r="AA539" s="24" t="str">
        <f>IF(ISBLANK(E539),"","Surveyed "&amp;E539)  &amp; IF(ISBLANK(C539),"", " by " &amp;TRIM(D539)) &amp; IF(ISBLANK(E539),"","; ") &amp; IF(ISBLANK(K539),"","Patented in " &amp; K539)  &amp; IF(ISBLANK(H539),"", " by " &amp; TRIM(I539)) &amp; IF(ISBLANK(Q539),"",IF(Q539=0,""," for " &amp; Q539 &amp; " acres")) &amp; IF(ISBLANK(S539),""," repatented as " &amp; S539) &amp; IF(ISBLANK(R539),"", "; " &amp; R539) &amp; IF(ISBLANK(X539),"", ".  " &amp; X539&amp;".")</f>
        <v>Surveyed 1/2/1748 by Richard Shipley; Patented in Jan 1748 by Neale Clark for 100 acres; "on the head draft of that branch of Patuxent called Snowdens River" beginning "on the north side of a draft of the afsd Snowdens River and near the head of the said river"</v>
      </c>
      <c r="AB539" s="52" t="str">
        <f>IF(IFERROR(FIND("-",A539),0)=0,SUBSTITUTE(A539,"'",""),SUBSTITUTE(LEFT(A539,FIND("-",A539)-2),"'",""))</f>
        <v>NEALS CHANCE</v>
      </c>
      <c r="AC539" s="55" t="str">
        <f>SUBSTITUTE(A539,"'","")</f>
        <v>NEALS CHANCE</v>
      </c>
      <c r="AD539" s="52" t="str">
        <f>IFERROR(VLOOKUP(A539,MapGrantsTbl[], 5, FALSE),"")</f>
        <v>1748</v>
      </c>
      <c r="AE539" s="52" t="str">
        <f>IF(L539=AD539,"Y", IF(LEFT(AD539,1)&lt;&gt;"1","","N"))</f>
        <v>Y</v>
      </c>
      <c r="AF539" s="52" t="str">
        <f>IFERROR(VLOOKUP(A539,MapGrantsTbl[], 3, FALSE),"")</f>
        <v>Surveyed 1/2/1748 by Richard Shipley; Patented in Jan 1748 by Neale Clark for 100 acres; "on the head draft of that branch of Patuxent called Snowdens River" beginning "on the north side of a draft of the afsd Snowdens River and near the head of the said river"</v>
      </c>
      <c r="AG539" s="52" t="str">
        <f>IF(AA539=AF539,"Y", IF(LEN(LEFT(AF539,4))&lt;&gt;4,"","N"))</f>
        <v>Y</v>
      </c>
      <c r="AH539" s="52" t="s">
        <v>78</v>
      </c>
      <c r="AI539" s="52" t="s">
        <v>7819</v>
      </c>
      <c r="AJ539" s="52" t="s">
        <v>11462</v>
      </c>
      <c r="AK539" s="52"/>
      <c r="AL539" s="71">
        <v>1</v>
      </c>
      <c r="AM539" s="71">
        <f>IFERROR(VLOOKUP(A539,Platted[],2,FALSE),"")</f>
        <v>429</v>
      </c>
      <c r="AN539" s="52"/>
      <c r="AO539" s="52"/>
      <c r="AP539" s="52"/>
      <c r="AQ539" s="52" t="str">
        <f>IFERROR(VLOOKUP(A539,MapGrantsTbl[], 5, FALSE),"")</f>
        <v>1748</v>
      </c>
      <c r="AR539" s="52" t="str">
        <f>IF(L539=AQ539,"Y", IF(LEN(LEFT(AQ539,4))&lt;&gt;4,"","N"))</f>
        <v>Y</v>
      </c>
      <c r="AS539" s="52" t="str">
        <f>IFERROR(VLOOKUP(A539,MapGrantsTbl[],3, FALSE),"")</f>
        <v>Surveyed 1/2/1748 by Richard Shipley; Patented in Jan 1748 by Neale Clark for 100 acres; "on the head draft of that branch of Patuxent called Snowdens River" beginning "on the north side of a draft of the afsd Snowdens River and near the head of the said river"</v>
      </c>
      <c r="AT539" s="52" t="str">
        <f>IF(AA539=AS539,"Y", IF(LEN(LEFT(AS539,4))&lt;&gt;4,"","N"))</f>
        <v>Y</v>
      </c>
      <c r="AU539" s="52" t="str">
        <f>IFERROR(VLOOKUP(A539,MapGrantsTbl[],5, FALSE),"")</f>
        <v>1748</v>
      </c>
      <c r="AV539" s="52" t="str">
        <f>IF(L539=AU539,"Y", IF(LEN(LEFT(AU539,4))&lt;&gt;4,"","N"))</f>
        <v>Y</v>
      </c>
    </row>
    <row r="540" spans="1:48" ht="43.2" x14ac:dyDescent="0.55000000000000004">
      <c r="A540" s="43" t="s">
        <v>8670</v>
      </c>
      <c r="B540" s="42" t="str">
        <f>IFERROR(VLOOKUP(A540,MapGrantsTbl[Short Name], 1, FALSE),IFERROR(VLOOKUP(A540,MapGrantsTbl[Other Map Grant Name],1,FALSE),""))</f>
        <v>NEALS DELIGHT</v>
      </c>
      <c r="C540" s="43"/>
      <c r="D540" s="43" t="str">
        <f>IF(ISBLANK(C540),"",IFERROR(RIGHT(C540,LEN(C540)-FIND(",",C540)) &amp; " " &amp; LEFT(C540,1) &amp; LOWER(MID(C540,2, FIND(",",C540)-2)),""))</f>
        <v/>
      </c>
      <c r="E540" s="80"/>
      <c r="F540" s="80" t="str">
        <f>RIGHT(E540,4)</f>
        <v/>
      </c>
      <c r="G540" s="80" t="str">
        <f>IF(ISBLANK(E540),"",F540&amp;"-"&amp;RIGHT("00" &amp; SUBSTITUTE(LEFT(E540,2),"/",""),2))</f>
        <v/>
      </c>
      <c r="H540" s="43" t="s">
        <v>3650</v>
      </c>
      <c r="I540" s="43" t="str">
        <f>IFERROR(RIGHT(H540,LEN(H540)-FIND(",",H540)) &amp; " " &amp; LEFT(H540,1) &amp; LOWER(MID(H540,2, FIND(",",H540)-2)),"")</f>
        <v xml:space="preserve"> Neale  Clark</v>
      </c>
      <c r="J540" s="42" t="str">
        <f>H540</f>
        <v xml:space="preserve">CLARK, Neale </v>
      </c>
      <c r="K540" s="43" t="s">
        <v>6335</v>
      </c>
      <c r="L540" s="42" t="str">
        <f>RIGHT(K540,4)</f>
        <v>1714</v>
      </c>
      <c r="M540" s="143" t="str">
        <f>IF(ISBLANK(K540),"",L540&amp;"-"&amp;
IF(LEFT(K540,3)="Feb","02",
IF(LEFT(K540,3)="Mar","03",
IF(LEFT(K540,3)="Apr","04",
IF(LEFT(K540,3)="May","05",
IF(LEFT(K540,3)="Jun","06",
IF(LEFT(K540,3)="Jul","07",
IF(LEFT(K540,3)="Aug","08",
IF(LEFT(K540,3)="Sep","09",
IF(LEFT(K540,3)="Oct","10",
IF(LEFT(K540,3)="Nov","11",
IF(LEFT(K540,3)="Dec","12","01"))))))))))))</f>
        <v>1714-12</v>
      </c>
      <c r="N540" s="44"/>
      <c r="O540" s="43" t="s">
        <v>3959</v>
      </c>
      <c r="P540" s="43" t="s">
        <v>136</v>
      </c>
      <c r="Q540" s="43">
        <v>675</v>
      </c>
      <c r="R540" s="43"/>
      <c r="S540" s="34" t="s">
        <v>9373</v>
      </c>
      <c r="T540" s="45" t="s">
        <v>8872</v>
      </c>
      <c r="U540" s="44"/>
      <c r="V540" s="44" t="s">
        <v>6336</v>
      </c>
      <c r="W540" s="44"/>
      <c r="X540" s="34"/>
      <c r="Y540" s="45" t="str">
        <f>IFERROR(LEFT(J540, FIND(",",J540)-1),"")</f>
        <v>CLARK</v>
      </c>
      <c r="Z540" s="45"/>
      <c r="AA540" s="45" t="str">
        <f>IF(ISBLANK(E540),"","Surveyed "&amp;E540)  &amp; IF(ISBLANK(C540),"", " by " &amp;TRIM(D540)) &amp; IF(ISBLANK(E540),"","; ") &amp; IF(ISBLANK(K540),"","Patented in " &amp; K540)  &amp; IF(ISBLANK(H540),"", " by " &amp; TRIM(I540)) &amp; IF(ISBLANK(Q540),"",IF(Q540=0,""," for " &amp; Q540 &amp; " acres")) &amp; IF(ISBLANK(S540),""," repatented as " &amp; S540) &amp; IF(ISBLANK(R540),"", "; " &amp; R540) &amp; IF(ISBLANK(X540),"", ".  " &amp; X540&amp;".")</f>
        <v>Patented in Dec 1714 by Neale Clark for 675 acres repatented as Neals Delight - Resurveyed</v>
      </c>
      <c r="AB540" s="52" t="str">
        <f>IF(IFERROR(FIND("-",A540),0)=0,SUBSTITUTE(A540,"'",""),SUBSTITUTE(LEFT(A540,FIND("-",A540)-2),"'",""))</f>
        <v>NEALS DELIGHT</v>
      </c>
      <c r="AC540" s="55" t="str">
        <f>SUBSTITUTE(A540,"'","")</f>
        <v>NEALS DELIGHT</v>
      </c>
      <c r="AD540" s="52" t="str">
        <f>IFERROR(VLOOKUP(A540,MapGrantsTbl[], 5, FALSE),"")</f>
        <v>1714</v>
      </c>
      <c r="AE540" s="52" t="str">
        <f>IF(L540=AD540,"Y", IF(LEFT(AD540,1)&lt;&gt;"1","","N"))</f>
        <v>Y</v>
      </c>
      <c r="AF540" s="52" t="str">
        <f>IFERROR(VLOOKUP(A540,MapGrantsTbl[], 3, FALSE),"")</f>
        <v>Patented in Dec 1714 by Neale Clark for 675 acres repatented as Neals Delight - Resurveyed</v>
      </c>
      <c r="AG540" s="52" t="str">
        <f>IF(AA540=AF540,"Y", IF(LEN(LEFT(AF540,4))&lt;&gt;4,"","N"))</f>
        <v>Y</v>
      </c>
      <c r="AH540" s="52" t="s">
        <v>212</v>
      </c>
      <c r="AI540" s="52"/>
      <c r="AJ540" s="71"/>
      <c r="AK540" s="71"/>
      <c r="AL540" s="71"/>
      <c r="AM540" s="71">
        <f>IFERROR(VLOOKUP(A540,Platted[],2,FALSE),"")</f>
        <v>111</v>
      </c>
      <c r="AN540" s="52"/>
      <c r="AO540" s="52"/>
      <c r="AP540" s="52"/>
      <c r="AQ540" s="52" t="str">
        <f>IFERROR(VLOOKUP(A540,MapGrantsTbl[], 5, FALSE),"")</f>
        <v>1714</v>
      </c>
      <c r="AR540" s="52" t="str">
        <f>IF(L540=AQ540,"Y", IF(LEN(LEFT(AQ540,4))&lt;&gt;4,"","N"))</f>
        <v>Y</v>
      </c>
      <c r="AS540" s="52" t="str">
        <f>IFERROR(VLOOKUP(A540,MapGrantsTbl[],3, FALSE),"")</f>
        <v>Patented in Dec 1714 by Neale Clark for 675 acres repatented as Neals Delight - Resurveyed</v>
      </c>
      <c r="AT540" s="52" t="str">
        <f>IF(AA540=AS540,"Y", IF(LEN(LEFT(AS540,4))&lt;&gt;4,"","N"))</f>
        <v>Y</v>
      </c>
      <c r="AU540" s="52" t="str">
        <f>IFERROR(VLOOKUP(A540,MapGrantsTbl[],5, FALSE),"")</f>
        <v>1714</v>
      </c>
      <c r="AV540" s="52" t="str">
        <f>IF(L540=AU540,"Y", IF(LEN(LEFT(AU540,4))&lt;&gt;4,"","N"))</f>
        <v>Y</v>
      </c>
    </row>
    <row r="541" spans="1:48" ht="72" x14ac:dyDescent="0.55000000000000004">
      <c r="A541" s="43" t="s">
        <v>9351</v>
      </c>
      <c r="B541" s="8" t="str">
        <f>IFERROR(VLOOKUP(A541,MapGrantsTbl[Short Name], 1, FALSE),IFERROR(VLOOKUP(A541,MapGrantsTbl[Other Map Grant Name],1,FALSE),""))</f>
        <v/>
      </c>
      <c r="C541" s="8" t="s">
        <v>4105</v>
      </c>
      <c r="D541" s="8" t="str">
        <f>IF(ISBLANK(C541),"",IFERROR(RIGHT(C541,LEN(C541)-FIND(",",C541)) &amp; " " &amp; LEFT(C541,1) &amp; LOWER(MID(C541,2, FIND(",",C541)-2)),""))</f>
        <v xml:space="preserve"> Henry Ridgely</v>
      </c>
      <c r="E541" s="85" t="s">
        <v>10925</v>
      </c>
      <c r="F541" s="85" t="str">
        <f>RIGHT(E541,4)</f>
        <v>1731</v>
      </c>
      <c r="G541" s="85" t="str">
        <f>IF(ISBLANK(E541),"",F541&amp;"-"&amp;RIGHT("00" &amp; SUBSTITUTE(LEFT(E541,2),"/",""),2))</f>
        <v>1731-01</v>
      </c>
      <c r="H541" s="8" t="s">
        <v>3650</v>
      </c>
      <c r="I541" s="8" t="str">
        <f>IFERROR(RIGHT(H541,LEN(H541)-FIND(",",H541)) &amp; " " &amp; LEFT(H541,1) &amp; LOWER(MID(H541,2, FIND(",",H541)-2)),"")</f>
        <v xml:space="preserve"> Neale  Clark</v>
      </c>
      <c r="J541" s="8" t="str">
        <f>H541</f>
        <v xml:space="preserve">CLARK, Neale </v>
      </c>
      <c r="K541" s="8" t="s">
        <v>5236</v>
      </c>
      <c r="L541" s="8" t="str">
        <f>RIGHT(K541,4)</f>
        <v>1734</v>
      </c>
      <c r="M541" s="146" t="str">
        <f>IF(ISBLANK(K541),"",L541&amp;"-"&amp;
IF(LEFT(K541,3)="Feb","02",
IF(LEFT(K541,3)="Mar","03",
IF(LEFT(K541,3)="Apr","04",
IF(LEFT(K541,3)="May","05",
IF(LEFT(K541,3)="Jun","06",
IF(LEFT(K541,3)="Jul","07",
IF(LEFT(K541,3)="Aug","08",
IF(LEFT(K541,3)="Sep","09",
IF(LEFT(K541,3)="Oct","10",
IF(LEFT(K541,3)="Nov","11",
IF(LEFT(K541,3)="Dec","12","01"))))))))))))</f>
        <v>1734-07</v>
      </c>
      <c r="N541" s="34" t="s">
        <v>3961</v>
      </c>
      <c r="O541" s="8" t="s">
        <v>3959</v>
      </c>
      <c r="P541" s="8" t="s">
        <v>3970</v>
      </c>
      <c r="Q541" s="8">
        <v>1050</v>
      </c>
      <c r="R541" s="8" t="s">
        <v>6338</v>
      </c>
      <c r="S541" s="34" t="s">
        <v>4265</v>
      </c>
      <c r="T541" s="45" t="s">
        <v>8872</v>
      </c>
      <c r="U541" s="34"/>
      <c r="V541" s="35" t="s">
        <v>9373</v>
      </c>
      <c r="W541" s="35" t="s">
        <v>10924</v>
      </c>
      <c r="X541" s="34"/>
      <c r="Y541" s="26" t="str">
        <f>IFERROR(LEFT(J541, FIND(",",J541)-1),"")</f>
        <v>CLARK</v>
      </c>
      <c r="Z541" s="24" t="s">
        <v>4539</v>
      </c>
      <c r="AA541" s="24" t="str">
        <f>IF(ISBLANK(E541),"","Surveyed "&amp;E541)  &amp; IF(ISBLANK(C541),"", " by " &amp;TRIM(D541)) &amp; IF(ISBLANK(E541),"","; ") &amp; IF(ISBLANK(K541),"","Patented in " &amp; K541)  &amp; IF(ISBLANK(H541),"", " by " &amp; TRIM(I541)) &amp; IF(ISBLANK(Q541),"",IF(Q541=0,""," for " &amp; Q541 &amp; " acres")) &amp; IF(ISBLANK(S541),""," repatented as " &amp; S541) &amp; IF(ISBLANK(R541),"", "; " &amp; R541) &amp; IF(ISBLANK(X541),"", ".  " &amp; X541&amp;".")</f>
        <v>Surveyed 1/17/1731 by Henry Ridgely; Patented in Jul 1734 by Neale Clark for 1050 acres repatented as Davis' Purchase; Resurvey of Neal's Delight that was 675 acres "in the great fork of Patuxent River and on the North Branch or Snowdens River", adjoining Clark's Walks</v>
      </c>
      <c r="AB541" s="52" t="str">
        <f>IF(IFERROR(FIND("-",A541),0)=0,SUBSTITUTE(A541,"'",""),SUBSTITUTE(LEFT(A541,FIND("-",A541)-2),"'",""))</f>
        <v>NEALS DELIGHT</v>
      </c>
      <c r="AC541" s="55" t="str">
        <f>SUBSTITUTE(A541,"'","")</f>
        <v>NEALS DELIGHT - Resurveyed</v>
      </c>
      <c r="AD541" s="52" t="str">
        <f>IFERROR(VLOOKUP(A541,MapGrantsTbl[], 5, FALSE),"")</f>
        <v/>
      </c>
      <c r="AE541" s="52" t="str">
        <f>IF(L541=AD541,"Y", IF(LEFT(AD541,1)&lt;&gt;"1","","N"))</f>
        <v/>
      </c>
      <c r="AF541" s="52" t="str">
        <f>IFERROR(VLOOKUP(A541,MapGrantsTbl[], 3, FALSE),"")</f>
        <v/>
      </c>
      <c r="AG541" s="52" t="str">
        <f>IF(AA541=AF541,"Y", IF(LEN(LEFT(AF541,4))&lt;&gt;4,"","N"))</f>
        <v/>
      </c>
      <c r="AH541" s="52" t="s">
        <v>212</v>
      </c>
      <c r="AI541" s="52"/>
      <c r="AJ541" s="71"/>
      <c r="AK541" s="71"/>
      <c r="AL541" s="71"/>
      <c r="AM541" s="71">
        <f>IFERROR(VLOOKUP(A541,Platted[],2,FALSE),"")</f>
        <v>48</v>
      </c>
      <c r="AN541" s="52"/>
      <c r="AO541" s="52"/>
      <c r="AP541" s="52"/>
      <c r="AQ541" s="52" t="str">
        <f>IFERROR(VLOOKUP(A541,MapGrantsTbl[], 5, FALSE),"")</f>
        <v/>
      </c>
      <c r="AR541" s="52" t="str">
        <f>IF(L541=AQ541,"Y", IF(LEN(LEFT(AQ541,4))&lt;&gt;4,"","N"))</f>
        <v/>
      </c>
      <c r="AS541" s="52" t="str">
        <f>IFERROR(VLOOKUP(A541,MapGrantsTbl[],3, FALSE),"")</f>
        <v/>
      </c>
      <c r="AT541" s="52" t="str">
        <f>IF(AA541=AS541,"Y", IF(LEN(LEFT(AS541,4))&lt;&gt;4,"","N"))</f>
        <v/>
      </c>
      <c r="AU541" s="52" t="str">
        <f>IFERROR(VLOOKUP(A541,MapGrantsTbl[],5, FALSE),"")</f>
        <v/>
      </c>
      <c r="AV541" s="52" t="str">
        <f>IF(L541=AU541,"Y", IF(LEN(LEFT(AU541,4))&lt;&gt;4,"","N"))</f>
        <v/>
      </c>
    </row>
    <row r="542" spans="1:48" ht="28.8" x14ac:dyDescent="0.55000000000000004">
      <c r="A542" s="43" t="s">
        <v>8671</v>
      </c>
      <c r="B542" s="42" t="str">
        <f>IFERROR(VLOOKUP(A542,MapGrantsTbl[Short Name], 1, FALSE),IFERROR(VLOOKUP(A542,MapGrantsTbl[Other Map Grant Name],1,FALSE),""))</f>
        <v/>
      </c>
      <c r="C542" s="46" t="s">
        <v>5416</v>
      </c>
      <c r="D542" s="43" t="str">
        <f>IF(ISBLANK(C542),"",IFERROR(RIGHT(C542,LEN(C542)-FIND(",",C542)) &amp; " " &amp; LEFT(C542,1) &amp; LOWER(MID(C542,2, FIND(",",C542)-2)),""))</f>
        <v xml:space="preserve"> James Carroll</v>
      </c>
      <c r="E542" s="85" t="s">
        <v>12341</v>
      </c>
      <c r="F542" s="80" t="str">
        <f>RIGHT(E542,4)</f>
        <v>1701</v>
      </c>
      <c r="G542" s="80" t="str">
        <f>IF(ISBLANK(E542),"",F542&amp;"-"&amp;RIGHT("00" &amp; SUBSTITUTE(LEFT(E542,2),"/",""),2))</f>
        <v>1701-03</v>
      </c>
      <c r="H542" s="43" t="s">
        <v>3650</v>
      </c>
      <c r="I542" s="43" t="str">
        <f>IFERROR(RIGHT(H542,LEN(H542)-FIND(",",H542)) &amp; " " &amp; LEFT(H542,1) &amp; LOWER(MID(H542,2, FIND(",",H542)-2)),"")</f>
        <v xml:space="preserve"> Neale  Clark</v>
      </c>
      <c r="J542" s="42" t="str">
        <f>H542</f>
        <v xml:space="preserve">CLARK, Neale </v>
      </c>
      <c r="K542" s="43" t="s">
        <v>6334</v>
      </c>
      <c r="L542" s="42" t="str">
        <f>RIGHT(K542,4)</f>
        <v>1701</v>
      </c>
      <c r="M542" s="143" t="str">
        <f>IF(ISBLANK(K542),"",L542&amp;"-"&amp;
IF(LEFT(K542,3)="Feb","02",
IF(LEFT(K542,3)="Mar","03",
IF(LEFT(K542,3)="Apr","04",
IF(LEFT(K542,3)="May","05",
IF(LEFT(K542,3)="Jun","06",
IF(LEFT(K542,3)="Jul","07",
IF(LEFT(K542,3)="Aug","08",
IF(LEFT(K542,3)="Sep","09",
IF(LEFT(K542,3)="Oct","10",
IF(LEFT(K542,3)="Nov","11",
IF(LEFT(K542,3)="Dec","12","01"))))))))))))</f>
        <v>1701-10</v>
      </c>
      <c r="N542" s="44" t="s">
        <v>3961</v>
      </c>
      <c r="O542" s="43" t="s">
        <v>3959</v>
      </c>
      <c r="P542" s="43" t="s">
        <v>6586</v>
      </c>
      <c r="Q542" s="43">
        <v>675</v>
      </c>
      <c r="R542" s="43" t="s">
        <v>6337</v>
      </c>
      <c r="S542" s="44"/>
      <c r="T542" s="45" t="s">
        <v>8872</v>
      </c>
      <c r="U542" s="44" t="s">
        <v>5925</v>
      </c>
      <c r="V542" s="35" t="s">
        <v>8982</v>
      </c>
      <c r="W542" s="24" t="s">
        <v>10075</v>
      </c>
      <c r="X542" s="34"/>
      <c r="Y542" s="45" t="str">
        <f>IFERROR(LEFT(J542, FIND(",",J542)-1),"")</f>
        <v>CLARK</v>
      </c>
      <c r="Z542" s="45"/>
      <c r="AA542" s="45" t="str">
        <f>IF(ISBLANK(E542),"","Surveyed "&amp;E542)  &amp; IF(ISBLANK(C542),"", " by " &amp;TRIM(D542)) &amp; IF(ISBLANK(E542),"","; ") &amp; IF(ISBLANK(K542),"","Patented in " &amp; K542)  &amp; IF(ISBLANK(H542),"", " by " &amp; TRIM(I542)) &amp; IF(ISBLANK(Q542),"",IF(Q542=0,""," for " &amp; Q542 &amp; " acres")) &amp; IF(ISBLANK(S542),""," repatented as " &amp; S542) &amp; IF(ISBLANK(R542),"", "; " &amp; R542) &amp; IF(ISBLANK(X542),"", ".  " &amp; X542&amp;".")</f>
        <v>Surveyed 3/1/1701 by James Carroll; Patented in Oct 1701 by Neale Clark for 675 acres; "on the north side of ? River"</v>
      </c>
      <c r="AB542" s="52" t="str">
        <f>IF(IFERROR(FIND("-",A542),0)=0,SUBSTITUTE(A542,"'",""),SUBSTITUTE(LEFT(A542,FIND("-",A542)-2),"'",""))</f>
        <v>NEALS DELIGHT (Unpatented)</v>
      </c>
      <c r="AC542" s="55" t="str">
        <f>SUBSTITUTE(A542,"'","")</f>
        <v>NEALS DELIGHT (Unpatented)</v>
      </c>
      <c r="AD542" s="52" t="str">
        <f>IFERROR(VLOOKUP(A542,MapGrantsTbl[], 5, FALSE),"")</f>
        <v/>
      </c>
      <c r="AE542" s="52" t="str">
        <f>IF(L542=AD542,"Y", IF(LEFT(AD542,1)&lt;&gt;"1","","N"))</f>
        <v/>
      </c>
      <c r="AF542" s="52" t="str">
        <f>IFERROR(VLOOKUP(A542,MapGrantsTbl[], 3, FALSE),"")</f>
        <v/>
      </c>
      <c r="AG542" s="52" t="str">
        <f>IF(AA542=AF542,"Y", IF(LEN(LEFT(AF542,4))&lt;&gt;4,"","N"))</f>
        <v/>
      </c>
      <c r="AH542" s="52" t="s">
        <v>212</v>
      </c>
      <c r="AI542" s="52"/>
      <c r="AJ542" s="71"/>
      <c r="AK542" s="71"/>
      <c r="AL542" s="71"/>
      <c r="AM542" s="71" t="str">
        <f>IFERROR(VLOOKUP(A542,Platted[],2,FALSE),"")</f>
        <v/>
      </c>
      <c r="AN542" s="52"/>
      <c r="AO542" s="52"/>
      <c r="AP542" s="52"/>
      <c r="AQ542" s="52" t="str">
        <f>IFERROR(VLOOKUP(A542,MapGrantsTbl[], 5, FALSE),"")</f>
        <v/>
      </c>
      <c r="AR542" s="52" t="str">
        <f>IF(L542=AQ542,"Y", IF(LEN(LEFT(AQ542,4))&lt;&gt;4,"","N"))</f>
        <v/>
      </c>
      <c r="AS542" s="52" t="str">
        <f>IFERROR(VLOOKUP(A542,MapGrantsTbl[],3, FALSE),"")</f>
        <v/>
      </c>
      <c r="AT542" s="52" t="str">
        <f>IF(AA542=AS542,"Y", IF(LEN(LEFT(AS542,4))&lt;&gt;4,"","N"))</f>
        <v/>
      </c>
      <c r="AU542" s="52" t="str">
        <f>IFERROR(VLOOKUP(A542,MapGrantsTbl[],5, FALSE),"")</f>
        <v/>
      </c>
      <c r="AV542" s="52" t="str">
        <f>IF(L542=AU542,"Y", IF(LEN(LEFT(AU542,4))&lt;&gt;4,"","N"))</f>
        <v/>
      </c>
    </row>
    <row r="543" spans="1:48" ht="72" x14ac:dyDescent="0.55000000000000004">
      <c r="A543" s="8" t="s">
        <v>8672</v>
      </c>
      <c r="B543" s="42" t="str">
        <f>IFERROR(VLOOKUP(A543,MapGrantsTbl[Short Name], 1, FALSE),IFERROR(VLOOKUP(A543,MapGrantsTbl[Other Map Grant Name],1,FALSE),""))</f>
        <v>NELSONS RAINBOW</v>
      </c>
      <c r="C543" s="43" t="s">
        <v>5002</v>
      </c>
      <c r="D543" s="43" t="str">
        <f>IF(ISBLANK(C543),"",IFERROR(RIGHT(C543,LEN(C543)-FIND(",",C543)) &amp; " " &amp; LEFT(C543,1) &amp; LOWER(MID(C543,2, FIND(",",C543)-2)),""))</f>
        <v xml:space="preserve"> James Weems</v>
      </c>
      <c r="E543" s="85" t="s">
        <v>10068</v>
      </c>
      <c r="F543" s="85" t="str">
        <f>RIGHT(E543,4)</f>
        <v>1727</v>
      </c>
      <c r="G543" s="85" t="str">
        <f>IF(ISBLANK(E543),"",F543&amp;"-"&amp;RIGHT("00" &amp; SUBSTITUTE(LEFT(E543,2),"/",""),2))</f>
        <v>1727-01</v>
      </c>
      <c r="H543" s="43" t="s">
        <v>3632</v>
      </c>
      <c r="I543" s="43" t="str">
        <f>IFERROR(RIGHT(H543,LEN(H543)-FIND(",",H543)) &amp; " " &amp; LEFT(H543,1) &amp; LOWER(MID(H543,2, FIND(",",H543)-2)),"")</f>
        <v xml:space="preserve"> Nicholas  Ridgely</v>
      </c>
      <c r="J543" s="42" t="str">
        <f>H543</f>
        <v xml:space="preserve">RIDGELY, Nicholas </v>
      </c>
      <c r="K543" s="43" t="s">
        <v>6797</v>
      </c>
      <c r="L543" s="42" t="str">
        <f>RIGHT(K543,4)</f>
        <v>1729</v>
      </c>
      <c r="M543" s="143" t="str">
        <f>IF(ISBLANK(K543),"",L543&amp;"-"&amp;
IF(LEFT(K543,3)="Feb","02",
IF(LEFT(K543,3)="Mar","03",
IF(LEFT(K543,3)="Apr","04",
IF(LEFT(K543,3)="May","05",
IF(LEFT(K543,3)="Jun","06",
IF(LEFT(K543,3)="Jul","07",
IF(LEFT(K543,3)="Aug","08",
IF(LEFT(K543,3)="Sep","09",
IF(LEFT(K543,3)="Oct","10",
IF(LEFT(K543,3)="Nov","11",
IF(LEFT(K543,3)="Dec","12","01"))))))))))))</f>
        <v>1729-10</v>
      </c>
      <c r="N543" s="34" t="s">
        <v>3961</v>
      </c>
      <c r="O543" s="43" t="s">
        <v>3959</v>
      </c>
      <c r="P543" s="43" t="s">
        <v>136</v>
      </c>
      <c r="Q543" s="43">
        <v>100</v>
      </c>
      <c r="R543" s="43" t="s">
        <v>6852</v>
      </c>
      <c r="S543" s="44"/>
      <c r="T543" s="45" t="s">
        <v>8873</v>
      </c>
      <c r="U543" s="44" t="s">
        <v>6798</v>
      </c>
      <c r="V543" s="35" t="s">
        <v>6796</v>
      </c>
      <c r="W543" s="35" t="s">
        <v>9645</v>
      </c>
      <c r="X543" s="34"/>
      <c r="Y543" s="45" t="str">
        <f>IFERROR(LEFT(J543, FIND(",",J543)-1),"")</f>
        <v>RIDGELY</v>
      </c>
      <c r="Z543" s="45"/>
      <c r="AA543" s="45" t="str">
        <f>IF(ISBLANK(E543),"","Surveyed "&amp;E543)  &amp; IF(ISBLANK(C543),"", " by " &amp;TRIM(D543)) &amp; IF(ISBLANK(E543),"","; ") &amp; IF(ISBLANK(K543),"","Patented in " &amp; K543)  &amp; IF(ISBLANK(H543),"", " by " &amp; TRIM(I543)) &amp; IF(ISBLANK(Q543),"",IF(Q543=0,""," for " &amp; Q543 &amp; " acres")) &amp; IF(ISBLANK(S543),""," repatented as " &amp; S543) &amp; IF(ISBLANK(R543),"", "; " &amp; R543) &amp; IF(ISBLANK(X543),"", ".  " &amp; X543&amp;".")</f>
        <v>Surveyed 1/4/1727 by James Weems; Patented in Oct 1729 by Nicholas Ridgely for 100 acres; "in the fork of Patuxent River" starting at the beginning tree of Laswell's Hopewell, surveyed for Richard Nealson (Nelson) but he assigned his rights to Nicholas Ridgely</v>
      </c>
      <c r="AB543" s="45" t="str">
        <f>IF(IFERROR(FIND("-",A543),0)=0,SUBSTITUTE(A543,"'",""),SUBSTITUTE(LEFT(A543,FIND("-",A543)-2),"'",""))</f>
        <v>NELSONS RAINBOW</v>
      </c>
      <c r="AC543" s="45" t="str">
        <f>SUBSTITUTE(A543,"'","")</f>
        <v>NELSONS RAINBOW</v>
      </c>
      <c r="AD543" s="52" t="str">
        <f>IFERROR(VLOOKUP(A543,MapGrantsTbl[], 5, FALSE),"")</f>
        <v>1727</v>
      </c>
      <c r="AE543" s="52" t="str">
        <f>IF(L543=AD543,"Y", IF(LEFT(AD543,1)&lt;&gt;"1","","N"))</f>
        <v>N</v>
      </c>
      <c r="AF543" s="52" t="str">
        <f>IFERROR(VLOOKUP(A543,MapGrantsTbl[], 3, FALSE),"")</f>
        <v>Surveyed 1/4/1727 by James Weems; Patented in Oct 1729 by Nicholas Ridgely for 100 acres; "in the fork of Patuxent River" starting at the beginning tree of Laswell's Hopewell, surveyed for Richard Nealson (Nelson) but he assigned his rights to Nicholas Ridgely</v>
      </c>
      <c r="AG543" s="52" t="str">
        <f>IF(AA543=AF543,"Y", IF(LEN(LEFT(AF543,4))&lt;&gt;4,"","N"))</f>
        <v>Y</v>
      </c>
      <c r="AH543" s="52" t="s">
        <v>212</v>
      </c>
      <c r="AI543" s="52"/>
      <c r="AJ543" s="71"/>
      <c r="AK543" s="71"/>
      <c r="AL543" s="71">
        <v>-5</v>
      </c>
      <c r="AM543" s="71">
        <f>IFERROR(VLOOKUP(A543,Platted[],2,FALSE),"")</f>
        <v>420</v>
      </c>
      <c r="AN543" s="52"/>
      <c r="AO543" s="52"/>
      <c r="AP543" s="52"/>
      <c r="AQ543" s="52" t="str">
        <f>IFERROR(VLOOKUP(A543,MapGrantsTbl[], 5, FALSE),"")</f>
        <v>1727</v>
      </c>
      <c r="AR543" s="52" t="str">
        <f>IF(L543=AQ543,"Y", IF(LEN(LEFT(AQ543,4))&lt;&gt;4,"","N"))</f>
        <v>N</v>
      </c>
      <c r="AS543" s="52" t="str">
        <f>IFERROR(VLOOKUP(A543,MapGrantsTbl[],3, FALSE),"")</f>
        <v>Surveyed 1/4/1727 by James Weems; Patented in Oct 1729 by Nicholas Ridgely for 100 acres; "in the fork of Patuxent River" starting at the beginning tree of Laswell's Hopewell, surveyed for Richard Nealson (Nelson) but he assigned his rights to Nicholas Ridgely</v>
      </c>
      <c r="AT543" s="52" t="str">
        <f>IF(AA543=AS543,"Y", IF(LEN(LEFT(AS543,4))&lt;&gt;4,"","N"))</f>
        <v>Y</v>
      </c>
      <c r="AU543" s="52" t="str">
        <f>IFERROR(VLOOKUP(A543,MapGrantsTbl[],5, FALSE),"")</f>
        <v>1727</v>
      </c>
      <c r="AV543" s="52" t="str">
        <f>IF(L543=AU543,"Y", IF(LEN(LEFT(AU543,4))&lt;&gt;4,"","N"))</f>
        <v>N</v>
      </c>
    </row>
    <row r="544" spans="1:48" ht="57.6" x14ac:dyDescent="0.55000000000000004">
      <c r="A544" s="43" t="s">
        <v>8673</v>
      </c>
      <c r="B544" s="8" t="str">
        <f>IFERROR(VLOOKUP(A544,MapGrantsTbl[Short Name], 1, FALSE),IFERROR(VLOOKUP(A544,MapGrantsTbl[Other Map Grant Name],1,FALSE),""))</f>
        <v>NELSONS WALKS</v>
      </c>
      <c r="C544" s="8"/>
      <c r="D544" s="8" t="str">
        <f>IF(ISBLANK(C544),"",IFERROR(RIGHT(C544,LEN(C544)-FIND(",",C544)) &amp; " " &amp; LEFT(C544,1) &amp; LOWER(MID(C544,2, FIND(",",C544)-2)),""))</f>
        <v/>
      </c>
      <c r="E544" s="85"/>
      <c r="F544" s="85" t="str">
        <f>RIGHT(E544,4)</f>
        <v/>
      </c>
      <c r="G544" s="85" t="str">
        <f>IF(ISBLANK(E544),"",F544&amp;"-"&amp;RIGHT("00" &amp; SUBSTITUTE(LEFT(E544,2),"/",""),2))</f>
        <v/>
      </c>
      <c r="H544" s="8" t="s">
        <v>3651</v>
      </c>
      <c r="I544" s="8" t="str">
        <f>IFERROR(RIGHT(H544,LEN(H544)-FIND(",",H544)) &amp; " " &amp; LEFT(H544,1) &amp; LOWER(MID(H544,2, FIND(",",H544)-2)),"")</f>
        <v xml:space="preserve"> Richard  Nelson</v>
      </c>
      <c r="J544" s="8" t="str">
        <f>H544</f>
        <v xml:space="preserve">NELSON, Richard </v>
      </c>
      <c r="K544" s="8" t="s">
        <v>4985</v>
      </c>
      <c r="L544" s="8" t="str">
        <f>RIGHT(K544,4)</f>
        <v>1720</v>
      </c>
      <c r="M544" s="146" t="str">
        <f>IF(ISBLANK(K544),"",L544&amp;"-"&amp;
IF(LEFT(K544,3)="Feb","02",
IF(LEFT(K544,3)="Mar","03",
IF(LEFT(K544,3)="Apr","04",
IF(LEFT(K544,3)="May","05",
IF(LEFT(K544,3)="Jun","06",
IF(LEFT(K544,3)="Jul","07",
IF(LEFT(K544,3)="Aug","08",
IF(LEFT(K544,3)="Sep","09",
IF(LEFT(K544,3)="Oct","10",
IF(LEFT(K544,3)="Nov","11",
IF(LEFT(K544,3)="Dec","12","01"))))))))))))</f>
        <v>1720-09</v>
      </c>
      <c r="N544" s="34" t="s">
        <v>3961</v>
      </c>
      <c r="O544" s="8" t="s">
        <v>3959</v>
      </c>
      <c r="P544" s="8" t="s">
        <v>136</v>
      </c>
      <c r="Q544" s="8">
        <v>100</v>
      </c>
      <c r="R544" s="10" t="s">
        <v>5335</v>
      </c>
      <c r="S544" s="26" t="s">
        <v>5332</v>
      </c>
      <c r="T544" s="34" t="s">
        <v>8874</v>
      </c>
      <c r="U544" s="34"/>
      <c r="V544" s="34" t="s">
        <v>5884</v>
      </c>
      <c r="W544" s="34"/>
      <c r="X544" s="34"/>
      <c r="Y544" s="18" t="str">
        <f>IFERROR(LEFT(J544, FIND(",",J544)-1),"")</f>
        <v>NELSON</v>
      </c>
      <c r="Z544" s="24" t="s">
        <v>4475</v>
      </c>
      <c r="AA544" s="24" t="str">
        <f>IF(ISBLANK(E544),"","Surveyed "&amp;E544)  &amp; IF(ISBLANK(C544),"", " by " &amp;TRIM(D544)) &amp; IF(ISBLANK(E544),"","; ") &amp; IF(ISBLANK(K544),"","Patented in " &amp; K544)  &amp; IF(ISBLANK(H544),"", " by " &amp; TRIM(I544)) &amp; IF(ISBLANK(Q544),"",IF(Q544=0,""," for " &amp; Q544 &amp; " acres")) &amp; IF(ISBLANK(S544),""," repatented as " &amp; S544) &amp; IF(ISBLANK(R544),"", "; " &amp; R544) &amp; IF(ISBLANK(X544),"", ".  " &amp; X544&amp;".")</f>
        <v>Patented in Sep 1720 by Richard Nelson for 100 acres repatented as Resurvey On Nelsons Walk and Part Of Rich Neck; 95.75 acres clear of elder surveys to repatent to Lloyd Hammond</v>
      </c>
      <c r="AB544" s="52" t="str">
        <f>IF(IFERROR(FIND("-",A544),0)=0,SUBSTITUTE(A544,"'",""),SUBSTITUTE(LEFT(A544,FIND("-",A544)-2),"'",""))</f>
        <v>NELSONS WALKS</v>
      </c>
      <c r="AC544" s="55" t="str">
        <f>SUBSTITUTE(A544,"'","")</f>
        <v>NELSONS WALKS</v>
      </c>
      <c r="AD544" s="52" t="str">
        <f>IFERROR(VLOOKUP(A544,MapGrantsTbl[], 5, FALSE),"")</f>
        <v>1720</v>
      </c>
      <c r="AE544" s="52" t="str">
        <f>IF(L544=AD544,"Y", IF(LEFT(AD544,1)&lt;&gt;"1","","N"))</f>
        <v>Y</v>
      </c>
      <c r="AF544" s="52" t="str">
        <f>IFERROR(VLOOKUP(A544,MapGrantsTbl[], 3, FALSE),"")</f>
        <v>Patented in Sep 1720 by Richard Nelson for 100 acres repatented as Resurvey On Nelsons Walk and Part Of Rich Neck; 95.75 acres clear of elder surveys to repatent to Lloyd Hammond</v>
      </c>
      <c r="AG544" s="52" t="str">
        <f>IF(AA544=AF544,"Y", IF(LEN(LEFT(AF544,4))&lt;&gt;4,"","N"))</f>
        <v>Y</v>
      </c>
      <c r="AH544" s="52" t="s">
        <v>204</v>
      </c>
      <c r="AI544" s="52"/>
      <c r="AJ544" s="71"/>
      <c r="AK544" s="71"/>
      <c r="AL544" s="71"/>
      <c r="AM544" s="71">
        <f>IFERROR(VLOOKUP(A544,Platted[],2,FALSE),"")</f>
        <v>421</v>
      </c>
      <c r="AN544" s="52"/>
      <c r="AO544" s="52"/>
      <c r="AP544" s="52"/>
      <c r="AQ544" s="52" t="str">
        <f>IFERROR(VLOOKUP(A544,MapGrantsTbl[], 5, FALSE),"")</f>
        <v>1720</v>
      </c>
      <c r="AR544" s="52" t="str">
        <f>IF(L544=AQ544,"Y", IF(LEN(LEFT(AQ544,4))&lt;&gt;4,"","N"))</f>
        <v>Y</v>
      </c>
      <c r="AS544" s="52" t="str">
        <f>IFERROR(VLOOKUP(A544,MapGrantsTbl[],3, FALSE),"")</f>
        <v>Patented in Sep 1720 by Richard Nelson for 100 acres repatented as Resurvey On Nelsons Walk and Part Of Rich Neck; 95.75 acres clear of elder surveys to repatent to Lloyd Hammond</v>
      </c>
      <c r="AT544" s="52" t="str">
        <f>IF(AA544=AS544,"Y", IF(LEN(LEFT(AS544,4))&lt;&gt;4,"","N"))</f>
        <v>Y</v>
      </c>
      <c r="AU544" s="52" t="str">
        <f>IFERROR(VLOOKUP(A544,MapGrantsTbl[],5, FALSE),"")</f>
        <v>1720</v>
      </c>
      <c r="AV544" s="52" t="str">
        <f>IF(L544=AU544,"Y", IF(LEN(LEFT(AU544,4))&lt;&gt;4,"","N"))</f>
        <v>Y</v>
      </c>
    </row>
    <row r="545" spans="1:48" ht="43.2" x14ac:dyDescent="0.55000000000000004">
      <c r="A545" s="43" t="s">
        <v>8674</v>
      </c>
      <c r="B545" s="8" t="str">
        <f>IFERROR(VLOOKUP(A545,MapGrantsTbl[Short Name], 1, FALSE),IFERROR(VLOOKUP(A545,MapGrantsTbl[Other Map Grant Name],1,FALSE),""))</f>
        <v>NEW YEARS GIFT</v>
      </c>
      <c r="C545" s="8"/>
      <c r="D545" s="8" t="str">
        <f>IF(ISBLANK(C545),"",IFERROR(RIGHT(C545,LEN(C545)-FIND(",",C545)) &amp; " " &amp; LEFT(C545,1) &amp; LOWER(MID(C545,2, FIND(",",C545)-2)),""))</f>
        <v/>
      </c>
      <c r="E545" s="85"/>
      <c r="F545" s="85" t="str">
        <f>RIGHT(E545,4)</f>
        <v/>
      </c>
      <c r="G545" s="85" t="str">
        <f>IF(ISBLANK(E545),"",F545&amp;"-"&amp;RIGHT("00" &amp; SUBSTITUTE(LEFT(E545,2),"/",""),2))</f>
        <v/>
      </c>
      <c r="H545" s="8" t="s">
        <v>3545</v>
      </c>
      <c r="I545" s="8" t="str">
        <f>IFERROR(RIGHT(H545,LEN(H545)-FIND(",",H545)) &amp; " " &amp; LEFT(H545,1) &amp; LOWER(MID(H545,2, FIND(",",H545)-2)),"")</f>
        <v xml:space="preserve"> Charles  Carroll</v>
      </c>
      <c r="J545" s="8" t="str">
        <f>H545</f>
        <v xml:space="preserve">CARROLL, Charles </v>
      </c>
      <c r="K545" s="8" t="s">
        <v>3800</v>
      </c>
      <c r="L545" s="8" t="str">
        <f>RIGHT(K545,4)</f>
        <v>1706</v>
      </c>
      <c r="M545" s="146" t="str">
        <f>IF(ISBLANK(K545),"",L545&amp;"-"&amp;
IF(LEFT(K545,3)="Feb","02",
IF(LEFT(K545,3)="Mar","03",
IF(LEFT(K545,3)="Apr","04",
IF(LEFT(K545,3)="May","05",
IF(LEFT(K545,3)="Jun","06",
IF(LEFT(K545,3)="Jul","07",
IF(LEFT(K545,3)="Aug","08",
IF(LEFT(K545,3)="Sep","09",
IF(LEFT(K545,3)="Oct","10",
IF(LEFT(K545,3)="Nov","11",
IF(LEFT(K545,3)="Dec","12","01"))))))))))))</f>
        <v>1706-02</v>
      </c>
      <c r="N545" s="34" t="s">
        <v>5668</v>
      </c>
      <c r="O545" s="8" t="s">
        <v>3959</v>
      </c>
      <c r="P545" s="8" t="s">
        <v>136</v>
      </c>
      <c r="Q545" s="8">
        <v>1300</v>
      </c>
      <c r="R545" s="10"/>
      <c r="S545" s="26" t="s">
        <v>5508</v>
      </c>
      <c r="T545" s="34" t="s">
        <v>6644</v>
      </c>
      <c r="U545" s="34"/>
      <c r="V545" s="34" t="s">
        <v>5817</v>
      </c>
      <c r="W545" s="34"/>
      <c r="X545" s="34"/>
      <c r="Y545" s="18" t="str">
        <f>IFERROR(LEFT(J545, FIND(",",J545)-1),"")</f>
        <v>CARROLL</v>
      </c>
      <c r="Z545" s="24" t="s">
        <v>4452</v>
      </c>
      <c r="AA545" s="24" t="str">
        <f>IF(ISBLANK(E545),"","Surveyed "&amp;E545)  &amp; IF(ISBLANK(C545),"", " by " &amp;TRIM(D545)) &amp; IF(ISBLANK(E545),"","; ") &amp; IF(ISBLANK(K545),"","Patented in " &amp; K545)  &amp; IF(ISBLANK(H545),"", " by " &amp; TRIM(I545)) &amp; IF(ISBLANK(Q545),"",IF(Q545=0,""," for " &amp; Q545 &amp; " acres")) &amp; IF(ISBLANK(S545),""," repatented as " &amp; S545) &amp; IF(ISBLANK(R545),"", "; " &amp; R545) &amp; IF(ISBLANK(X545),"", ".  " &amp; X545&amp;".")</f>
        <v>Patented in Feb 1706 by Charles Carroll for 1300 acres repatented as New Year's Gift Enlarged</v>
      </c>
      <c r="AB545" s="52" t="str">
        <f>IF(IFERROR(FIND("-",A545),0)=0,SUBSTITUTE(A545,"'",""),SUBSTITUTE(LEFT(A545,FIND("-",A545)-2),"'",""))</f>
        <v>NEW YEARS GIFT</v>
      </c>
      <c r="AC545" s="55" t="str">
        <f>SUBSTITUTE(A545,"'","")</f>
        <v>NEW YEARS GIFT</v>
      </c>
      <c r="AD545" s="52" t="str">
        <f>IFERROR(VLOOKUP(A545,MapGrantsTbl[], 5, FALSE),"")</f>
        <v>1706</v>
      </c>
      <c r="AE545" s="52" t="str">
        <f>IF(L545=AD545,"Y", IF(LEFT(AD545,1)&lt;&gt;"1","","N"))</f>
        <v>Y</v>
      </c>
      <c r="AF545" s="52" t="str">
        <f>IFERROR(VLOOKUP(A545,MapGrantsTbl[], 3, FALSE),"")</f>
        <v>Patented in Feb 1706 by Charles Carroll for 1300 acres repatented as New Year's Gift Enlarged</v>
      </c>
      <c r="AG545" s="52" t="str">
        <f>IF(AA545=AF545,"Y", IF(LEN(LEFT(AF545,4))&lt;&gt;4,"","N"))</f>
        <v>Y</v>
      </c>
      <c r="AH545" s="52" t="s">
        <v>11992</v>
      </c>
      <c r="AI545" s="52"/>
      <c r="AJ545" s="71"/>
      <c r="AK545" s="71"/>
      <c r="AL545" s="71"/>
      <c r="AM545" s="71">
        <f>IFERROR(VLOOKUP(A545,Platted[],2,FALSE),"")</f>
        <v>51</v>
      </c>
      <c r="AN545" s="52"/>
      <c r="AO545" s="52"/>
      <c r="AP545" s="52"/>
      <c r="AQ545" s="52" t="str">
        <f>IFERROR(VLOOKUP(A545,MapGrantsTbl[], 5, FALSE),"")</f>
        <v>1706</v>
      </c>
      <c r="AR545" s="52" t="str">
        <f>IF(L545=AQ545,"Y", IF(LEN(LEFT(AQ545,4))&lt;&gt;4,"","N"))</f>
        <v>Y</v>
      </c>
      <c r="AS545" s="52" t="str">
        <f>IFERROR(VLOOKUP(A545,MapGrantsTbl[],3, FALSE),"")</f>
        <v>Patented in Feb 1706 by Charles Carroll for 1300 acres repatented as New Year's Gift Enlarged</v>
      </c>
      <c r="AT545" s="52" t="str">
        <f>IF(AA545=AS545,"Y", IF(LEN(LEFT(AS545,4))&lt;&gt;4,"","N"))</f>
        <v>Y</v>
      </c>
      <c r="AU545" s="52" t="str">
        <f>IFERROR(VLOOKUP(A545,MapGrantsTbl[],5, FALSE),"")</f>
        <v>1706</v>
      </c>
      <c r="AV545" s="52" t="str">
        <f>IF(L545=AU545,"Y", IF(LEN(LEFT(AU545,4))&lt;&gt;4,"","N"))</f>
        <v>Y</v>
      </c>
    </row>
    <row r="546" spans="1:48" ht="100.8" x14ac:dyDescent="0.55000000000000004">
      <c r="A546" s="43" t="s">
        <v>8675</v>
      </c>
      <c r="B546" s="8" t="str">
        <f>IFERROR(VLOOKUP(A546,MapGrantsTbl[Short Name], 1, FALSE),IFERROR(VLOOKUP(A546,MapGrantsTbl[Other Map Grant Name],1,FALSE),""))</f>
        <v/>
      </c>
      <c r="C546" s="8" t="s">
        <v>10467</v>
      </c>
      <c r="D546" s="8" t="str">
        <f>IF(ISBLANK(C546),"",IFERROR(RIGHT(C546,LEN(C546)-FIND(",",C546)) &amp; " " &amp; LEFT(C546,1) &amp; LOWER(MID(C546,2, FIND(",",C546)-2)),""))</f>
        <v xml:space="preserve"> Baruch Fowler</v>
      </c>
      <c r="E546" s="85" t="s">
        <v>9895</v>
      </c>
      <c r="F546" s="85" t="str">
        <f>RIGHT(E546,4)</f>
        <v>1800</v>
      </c>
      <c r="G546" s="85" t="str">
        <f>IF(ISBLANK(E546),"",F546&amp;"-"&amp;RIGHT("00" &amp; SUBSTITUTE(LEFT(E546,2),"/",""),2))</f>
        <v>1800-08</v>
      </c>
      <c r="H546" s="8" t="s">
        <v>3541</v>
      </c>
      <c r="I546" s="8" t="str">
        <f>IFERROR(RIGHT(H546,LEN(H546)-FIND(",",H546)) &amp; " " &amp; LEFT(H546,1) &amp; LOWER(MID(H546,2, FIND(",",H546)-2)),"")</f>
        <v xml:space="preserve"> Caleb  Dorsey</v>
      </c>
      <c r="J546" s="8" t="str">
        <f>H546</f>
        <v xml:space="preserve">DORSEY, Caleb </v>
      </c>
      <c r="K546" s="8" t="s">
        <v>10074</v>
      </c>
      <c r="L546" s="8" t="str">
        <f>RIGHT(K546,4)</f>
        <v>1801</v>
      </c>
      <c r="M546" s="146" t="str">
        <f>IF(ISBLANK(K546),"",L546&amp;"-"&amp;
IF(LEFT(K546,3)="Feb","02",
IF(LEFT(K546,3)="Mar","03",
IF(LEFT(K546,3)="Apr","04",
IF(LEFT(K546,3)="May","05",
IF(LEFT(K546,3)="Jun","06",
IF(LEFT(K546,3)="Jul","07",
IF(LEFT(K546,3)="Aug","08",
IF(LEFT(K546,3)="Sep","09",
IF(LEFT(K546,3)="Oct","10",
IF(LEFT(K546,3)="Nov","11",
IF(LEFT(K546,3)="Dec","12","01"))))))))))))</f>
        <v>1801-10</v>
      </c>
      <c r="N546" s="34" t="s">
        <v>3961</v>
      </c>
      <c r="O546" s="8" t="s">
        <v>3959</v>
      </c>
      <c r="P546" s="8" t="s">
        <v>3970</v>
      </c>
      <c r="Q546" s="8">
        <v>272</v>
      </c>
      <c r="R546" s="8" t="s">
        <v>5957</v>
      </c>
      <c r="S546" s="34"/>
      <c r="T546" s="34" t="s">
        <v>9896</v>
      </c>
      <c r="U546" s="34"/>
      <c r="V546" s="35" t="s">
        <v>5447</v>
      </c>
      <c r="W546" s="34" t="s">
        <v>10075</v>
      </c>
      <c r="X546" s="34"/>
      <c r="Y546" s="26" t="str">
        <f>IFERROR(LEFT(J546, FIND(",",J546)-1),"")</f>
        <v>DORSEY</v>
      </c>
      <c r="Z546" s="24" t="s">
        <v>4437</v>
      </c>
      <c r="AA546" s="24" t="str">
        <f>IF(ISBLANK(E546),"","Surveyed "&amp;E546)  &amp; IF(ISBLANK(C546),"", " by " &amp;TRIM(D546)) &amp; IF(ISBLANK(E546),"","; ") &amp; IF(ISBLANK(K546),"","Patented in " &amp; K546)  &amp; IF(ISBLANK(H546),"", " by " &amp; TRIM(I546)) &amp; IF(ISBLANK(Q546),"",IF(Q546=0,""," for " &amp; Q546 &amp; " acres")) &amp; IF(ISBLANK(S546),""," repatented as " &amp; S546) &amp; IF(ISBLANK(R546),"", "; " &amp; R546) &amp; IF(ISBLANK(X546),"", ".  " &amp; X546&amp;".")</f>
        <v>Surveyed 8/1/1800 by Baruch Fowler; Patented in Oct 1801 by Caleb Dorsey for 272 acres; Repatented New Year's Gift, Addition To New Year's Gift, and part of Major's Choice to remove elder surveys and add vacancies for 297 acres, adjoining Talbott's Resolution Manor and Higgins Chance And Dorseys Friendship (the original request for patent had been denied due to elder survey conflicts)</v>
      </c>
      <c r="AB546" s="52" t="str">
        <f>IF(IFERROR(FIND("-",A546),0)=0,SUBSTITUTE(A546,"'",""),SUBSTITUTE(LEFT(A546,FIND("-",A546)-2),"'",""))</f>
        <v>NEW YEARS GIFT ENLARGED</v>
      </c>
      <c r="AC546" s="55" t="str">
        <f>SUBSTITUTE(A546,"'","")</f>
        <v>NEW YEARS GIFT ENLARGED</v>
      </c>
      <c r="AD546" s="52" t="str">
        <f>IFERROR(VLOOKUP(A546,MapGrantsTbl[], 5, FALSE),"")</f>
        <v/>
      </c>
      <c r="AE546" s="52" t="str">
        <f>IF(L546=AD546,"Y", IF(LEFT(AD546,1)&lt;&gt;"1","","N"))</f>
        <v/>
      </c>
      <c r="AF546" s="52" t="str">
        <f>IFERROR(VLOOKUP(A546,MapGrantsTbl[], 3, FALSE),"")</f>
        <v/>
      </c>
      <c r="AG546" s="52" t="str">
        <f>IF(AA546=AF546,"Y", IF(LEN(LEFT(AF546,4))&lt;&gt;4,"","N"))</f>
        <v/>
      </c>
      <c r="AH546" s="52" t="s">
        <v>11992</v>
      </c>
      <c r="AI546" s="52"/>
      <c r="AJ546" s="71"/>
      <c r="AK546" s="71"/>
      <c r="AL546" s="71">
        <v>0</v>
      </c>
      <c r="AM546" s="71">
        <f>IFERROR(VLOOKUP(A546,Platted[],2,FALSE),"")</f>
        <v>31</v>
      </c>
      <c r="AN546" s="52"/>
      <c r="AO546" s="52"/>
      <c r="AP546" s="52"/>
      <c r="AQ546" s="52" t="str">
        <f>IFERROR(VLOOKUP(A546,MapGrantsTbl[], 5, FALSE),"")</f>
        <v/>
      </c>
      <c r="AR546" s="52" t="str">
        <f>IF(L546=AQ546,"Y", IF(LEN(LEFT(AQ546,4))&lt;&gt;4,"","N"))</f>
        <v/>
      </c>
      <c r="AS546" s="52" t="str">
        <f>IFERROR(VLOOKUP(A546,MapGrantsTbl[],3, FALSE),"")</f>
        <v/>
      </c>
      <c r="AT546" s="52" t="str">
        <f>IF(AA546=AS546,"Y", IF(LEN(LEFT(AS546,4))&lt;&gt;4,"","N"))</f>
        <v/>
      </c>
      <c r="AU546" s="52" t="str">
        <f>IFERROR(VLOOKUP(A546,MapGrantsTbl[],5, FALSE),"")</f>
        <v/>
      </c>
      <c r="AV546" s="52" t="str">
        <f>IF(L546=AU546,"Y", IF(LEN(LEFT(AU546,4))&lt;&gt;4,"","N"))</f>
        <v/>
      </c>
    </row>
    <row r="547" spans="1:48" ht="57.6" x14ac:dyDescent="0.55000000000000004">
      <c r="A547" s="43" t="s">
        <v>8676</v>
      </c>
      <c r="B547" s="8" t="str">
        <f>IFERROR(VLOOKUP(A547,MapGrantsTbl[Short Name], 1, FALSE),IFERROR(VLOOKUP(A547,MapGrantsTbl[Other Map Grant Name],1,FALSE),""))</f>
        <v>NOAHS ARK</v>
      </c>
      <c r="C547" s="8" t="s">
        <v>4919</v>
      </c>
      <c r="D547" s="8" t="str">
        <f>IF(ISBLANK(C547),"",IFERROR(RIGHT(C547,LEN(C547)-FIND(",",C547)) &amp; " " &amp; LEFT(C547,1) &amp; LOWER(MID(C547,2, FIND(",",C547)-2)),""))</f>
        <v xml:space="preserve"> Richard Shipley</v>
      </c>
      <c r="E547" s="85" t="s">
        <v>4685</v>
      </c>
      <c r="F547" s="85" t="str">
        <f>RIGHT(E547,4)</f>
        <v>1754</v>
      </c>
      <c r="G547" s="85" t="str">
        <f>IF(ISBLANK(E547),"",F547&amp;"-"&amp;RIGHT("00" &amp; SUBSTITUTE(LEFT(E547,2),"/",""),2))</f>
        <v>1754-05</v>
      </c>
      <c r="H547" s="8" t="s">
        <v>3592</v>
      </c>
      <c r="I547" s="8" t="str">
        <f>IFERROR(RIGHT(H547,LEN(H547)-FIND(",",H547)) &amp; " " &amp; LEFT(H547,1) &amp; LOWER(MID(H547,2, FIND(",",H547)-2)),"")</f>
        <v xml:space="preserve"> Joseph  Hobbs</v>
      </c>
      <c r="J547" s="8" t="str">
        <f>H547</f>
        <v xml:space="preserve">HOBBS, Joseph </v>
      </c>
      <c r="K547" s="8" t="s">
        <v>3753</v>
      </c>
      <c r="L547" s="8" t="str">
        <f>RIGHT(K547,4)</f>
        <v>1754</v>
      </c>
      <c r="M547" s="146" t="str">
        <f>IF(ISBLANK(K547),"",L547&amp;"-"&amp;
IF(LEFT(K547,3)="Feb","02",
IF(LEFT(K547,3)="Mar","03",
IF(LEFT(K547,3)="Apr","04",
IF(LEFT(K547,3)="May","05",
IF(LEFT(K547,3)="Jun","06",
IF(LEFT(K547,3)="Jul","07",
IF(LEFT(K547,3)="Aug","08",
IF(LEFT(K547,3)="Sep","09",
IF(LEFT(K547,3)="Oct","10",
IF(LEFT(K547,3)="Nov","11",
IF(LEFT(K547,3)="Dec","12","01"))))))))))))</f>
        <v>1754-05</v>
      </c>
      <c r="N547" s="34" t="s">
        <v>3961</v>
      </c>
      <c r="O547" s="8" t="s">
        <v>3959</v>
      </c>
      <c r="P547" s="8" t="s">
        <v>136</v>
      </c>
      <c r="Q547" s="8">
        <v>50</v>
      </c>
      <c r="R547" s="10" t="s">
        <v>5443</v>
      </c>
      <c r="S547" s="34" t="s">
        <v>10120</v>
      </c>
      <c r="T547" s="26" t="str">
        <f>V547</f>
        <v>Noahs Ark</v>
      </c>
      <c r="U547" s="34"/>
      <c r="V547" s="35" t="s">
        <v>8885</v>
      </c>
      <c r="W547" s="35" t="s">
        <v>11481</v>
      </c>
      <c r="X547" s="34"/>
      <c r="Y547" s="18" t="str">
        <f>IFERROR(LEFT(J547, FIND(",",J547)-1),"")</f>
        <v>HOBBS</v>
      </c>
      <c r="Z547" s="24" t="s">
        <v>4496</v>
      </c>
      <c r="AA547" s="24" t="str">
        <f>IF(ISBLANK(E547),"","Surveyed "&amp;E547)  &amp; IF(ISBLANK(C547),"", " by " &amp;TRIM(D547)) &amp; IF(ISBLANK(E547),"","; ") &amp; IF(ISBLANK(K547),"","Patented in " &amp; K547)  &amp; IF(ISBLANK(H547),"", " by " &amp; TRIM(I547)) &amp; IF(ISBLANK(Q547),"",IF(Q547=0,""," for " &amp; Q547 &amp; " acres")) &amp; IF(ISBLANK(S547),""," repatented as " &amp; S547) &amp; IF(ISBLANK(R547),"", "; " &amp; R547) &amp; IF(ISBLANK(X547),"", ".  " &amp; X547&amp;".")</f>
        <v>Surveyed 5/13/1754 by Richard Shipley; Patented in May 1754 by Joseph Hobbs for 50 acres repatented as Repentance - Hobbs; "in the head drafts of the Middle River of Patuxent"</v>
      </c>
      <c r="AB547" s="52" t="str">
        <f>IF(IFERROR(FIND("-",A547),0)=0,SUBSTITUTE(A547,"'",""),SUBSTITUTE(LEFT(A547,FIND("-",A547)-2),"'",""))</f>
        <v>NOAHS ARK</v>
      </c>
      <c r="AC547" s="55" t="str">
        <f>SUBSTITUTE(A547,"'","")</f>
        <v>NOAHS ARK</v>
      </c>
      <c r="AD547" s="52" t="str">
        <f>IFERROR(VLOOKUP(A547,MapGrantsTbl[], 5, FALSE),"")</f>
        <v>1754</v>
      </c>
      <c r="AE547" s="52" t="str">
        <f>IF(L547=AD547,"Y", IF(LEFT(AD547,1)&lt;&gt;"1","","N"))</f>
        <v>Y</v>
      </c>
      <c r="AF547" s="52" t="str">
        <f>IFERROR(VLOOKUP(A547,MapGrantsTbl[], 3, FALSE),"")</f>
        <v>Surveyed 5/13/1754 by Richard Shipley; Patented in May 1754 by Joseph Hobbs for 50 acres repatented as Repentance - Hobbs; "in the head drafts of the Middle River of Patuxent"</v>
      </c>
      <c r="AG547" s="52" t="str">
        <f>IF(AA547=AF547,"Y", IF(LEN(LEFT(AF547,4))&lt;&gt;4,"","N"))</f>
        <v>Y</v>
      </c>
      <c r="AH547" s="52" t="s">
        <v>51</v>
      </c>
      <c r="AI547" s="52" t="s">
        <v>9154</v>
      </c>
      <c r="AJ547" s="52" t="s">
        <v>9917</v>
      </c>
      <c r="AK547" s="52"/>
      <c r="AL547" s="71">
        <v>-5</v>
      </c>
      <c r="AM547" s="71">
        <f>IFERROR(VLOOKUP(A547,Platted[],2,FALSE),"")</f>
        <v>550</v>
      </c>
      <c r="AN547" s="52"/>
      <c r="AO547" s="52"/>
      <c r="AP547" s="52"/>
      <c r="AQ547" s="52" t="str">
        <f>IFERROR(VLOOKUP(A547,MapGrantsTbl[], 5, FALSE),"")</f>
        <v>1754</v>
      </c>
      <c r="AR547" s="52" t="str">
        <f>IF(L547=AQ547,"Y", IF(LEN(LEFT(AQ547,4))&lt;&gt;4,"","N"))</f>
        <v>Y</v>
      </c>
      <c r="AS547" s="52" t="str">
        <f>IFERROR(VLOOKUP(A547,MapGrantsTbl[],3, FALSE),"")</f>
        <v>Surveyed 5/13/1754 by Richard Shipley; Patented in May 1754 by Joseph Hobbs for 50 acres repatented as Repentance - Hobbs; "in the head drafts of the Middle River of Patuxent"</v>
      </c>
      <c r="AT547" s="52" t="str">
        <f>IF(AA547=AS547,"Y", IF(LEN(LEFT(AS547,4))&lt;&gt;4,"","N"))</f>
        <v>Y</v>
      </c>
      <c r="AU547" s="52" t="str">
        <f>IFERROR(VLOOKUP(A547,MapGrantsTbl[],5, FALSE),"")</f>
        <v>1754</v>
      </c>
      <c r="AV547" s="52" t="str">
        <f>IF(L547=AU547,"Y", IF(LEN(LEFT(AU547,4))&lt;&gt;4,"","N"))</f>
        <v>Y</v>
      </c>
    </row>
    <row r="548" spans="1:48" ht="57.6" x14ac:dyDescent="0.55000000000000004">
      <c r="A548" s="43" t="s">
        <v>6948</v>
      </c>
      <c r="B548" s="42" t="str">
        <f>IFERROR(VLOOKUP(A548,MapGrantsTbl[Short Name], 1, FALSE),IFERROR(VLOOKUP(A548,MapGrantsTbl[Other Map Grant Name],1,FALSE),""))</f>
        <v>NORTH HILLS</v>
      </c>
      <c r="C548" s="43" t="s">
        <v>4926</v>
      </c>
      <c r="D548" s="43" t="str">
        <f>IF(ISBLANK(C548),"",IFERROR(RIGHT(C548,LEN(C548)-FIND(",",C548)) &amp; " " &amp; LEFT(C548,1) &amp; LOWER(MID(C548,2, FIND(",",C548)-2)),""))</f>
        <v xml:space="preserve"> Joshua Griffith</v>
      </c>
      <c r="E548" s="85" t="s">
        <v>12342</v>
      </c>
      <c r="F548" s="80" t="str">
        <f>RIGHT(E548,4)</f>
        <v>1761</v>
      </c>
      <c r="G548" s="80" t="str">
        <f>IF(ISBLANK(E548),"",F548&amp;"-"&amp;RIGHT("00" &amp; SUBSTITUTE(LEFT(E548,2),"/",""),2))</f>
        <v>1761-02</v>
      </c>
      <c r="H548" s="43" t="s">
        <v>3601</v>
      </c>
      <c r="I548" s="43" t="str">
        <f>IFERROR(RIGHT(H548,LEN(H548)-FIND(",",H548)) &amp; " " &amp; LEFT(H548,1) &amp; LOWER(MID(H548,2, FIND(",",H548)-2)),"")</f>
        <v xml:space="preserve"> Henry  Howard</v>
      </c>
      <c r="J548" s="42" t="str">
        <f>H548</f>
        <v xml:space="preserve">HOWARD, Henry </v>
      </c>
      <c r="K548" s="43" t="s">
        <v>6945</v>
      </c>
      <c r="L548" s="42" t="str">
        <f>RIGHT(K548,4)</f>
        <v>1761</v>
      </c>
      <c r="M548" s="143" t="str">
        <f>IF(ISBLANK(K548),"",L548&amp;"-"&amp;
IF(LEFT(K548,3)="Feb","02",
IF(LEFT(K548,3)="Mar","03",
IF(LEFT(K548,3)="Apr","04",
IF(LEFT(K548,3)="May","05",
IF(LEFT(K548,3)="Jun","06",
IF(LEFT(K548,3)="Jul","07",
IF(LEFT(K548,3)="Aug","08",
IF(LEFT(K548,3)="Sep","09",
IF(LEFT(K548,3)="Oct","10",
IF(LEFT(K548,3)="Nov","11",
IF(LEFT(K548,3)="Dec","12","01"))))))))))))</f>
        <v>1761-01</v>
      </c>
      <c r="N548" s="44" t="s">
        <v>3961</v>
      </c>
      <c r="O548" s="43" t="s">
        <v>3959</v>
      </c>
      <c r="P548" s="43" t="s">
        <v>136</v>
      </c>
      <c r="Q548" s="43">
        <v>186</v>
      </c>
      <c r="R548" s="43" t="s">
        <v>6949</v>
      </c>
      <c r="S548" s="44"/>
      <c r="T548" s="45" t="str">
        <f>V548</f>
        <v>North Hills</v>
      </c>
      <c r="U548" s="44"/>
      <c r="V548" s="35" t="s">
        <v>6950</v>
      </c>
      <c r="W548" s="35" t="s">
        <v>10618</v>
      </c>
      <c r="X548" s="34"/>
      <c r="Y548" s="45" t="str">
        <f>IFERROR(LEFT(J548, FIND(",",J548)-1),"")</f>
        <v>HOWARD</v>
      </c>
      <c r="Z548" s="45"/>
      <c r="AA548" s="45" t="str">
        <f>IF(ISBLANK(E548),"","Surveyed "&amp;E548)  &amp; IF(ISBLANK(C548),"", " by " &amp;TRIM(D548)) &amp; IF(ISBLANK(E548),"","; ") &amp; IF(ISBLANK(K548),"","Patented in " &amp; K548)  &amp; IF(ISBLANK(H548),"", " by " &amp; TRIM(I548)) &amp; IF(ISBLANK(Q548),"",IF(Q548=0,""," for " &amp; Q548 &amp; " acres")) &amp; IF(ISBLANK(S548),""," repatented as " &amp; S548) &amp; IF(ISBLANK(R548),"", "; " &amp; R548) &amp; IF(ISBLANK(X548),"", ".  " &amp; X548&amp;".")</f>
        <v>Surveyed 2/13/1761 by Joshua Griffith; Patented in Jan 1761 by Henry Howard for 186 acres; beginning "near to the Middle River of Patuxent and on the north side thereof" at the beginning tree of Howards Resolution</v>
      </c>
      <c r="AB548" s="45" t="str">
        <f>IF(IFERROR(FIND("-",A548),0)=0,SUBSTITUTE(A548,"'",""),SUBSTITUTE(LEFT(A548,FIND("-",A548)-2),"'",""))</f>
        <v>NORTH HILLS</v>
      </c>
      <c r="AC548" s="45" t="str">
        <f>SUBSTITUTE(A548,"'","")</f>
        <v>NORTH HILLS</v>
      </c>
      <c r="AD548" s="52" t="str">
        <f>IFERROR(VLOOKUP(A548,MapGrantsTbl[], 5, FALSE),"")</f>
        <v>1761</v>
      </c>
      <c r="AE548" s="52" t="str">
        <f>IF(L548=AD548,"Y", IF(LEFT(AD548,1)&lt;&gt;"1","","N"))</f>
        <v>Y</v>
      </c>
      <c r="AF548" s="52" t="str">
        <f>IFERROR(VLOOKUP(A548,MapGrantsTbl[], 3, FALSE),"")</f>
        <v>Surveyed 2/13/1761 by Joshua Griffith; Patented in Jan 1761 by Henry Howard for 186 acres; beginning "near to the Middle River of Patuxent and on the north side thereof" at the beginning tree of Howards Resolution</v>
      </c>
      <c r="AG548" s="52" t="str">
        <f>IF(AA548=AF548,"Y", IF(LEN(LEFT(AF548,4))&lt;&gt;4,"","N"))</f>
        <v>Y</v>
      </c>
      <c r="AH548" s="52" t="s">
        <v>234</v>
      </c>
      <c r="AI548" s="52" t="s">
        <v>9154</v>
      </c>
      <c r="AJ548" s="52" t="s">
        <v>8961</v>
      </c>
      <c r="AK548" s="52"/>
      <c r="AL548" s="71"/>
      <c r="AM548" s="71" t="str">
        <f>IFERROR(VLOOKUP(A548,Platted[],2,FALSE),"")</f>
        <v/>
      </c>
      <c r="AN548" s="52"/>
      <c r="AO548" s="52"/>
      <c r="AP548" s="52"/>
      <c r="AQ548" s="52" t="str">
        <f>IFERROR(VLOOKUP(A548,MapGrantsTbl[], 5, FALSE),"")</f>
        <v>1761</v>
      </c>
      <c r="AR548" s="52" t="str">
        <f>IF(L548=AQ548,"Y", IF(LEN(LEFT(AQ548,4))&lt;&gt;4,"","N"))</f>
        <v>Y</v>
      </c>
      <c r="AS548" s="52" t="str">
        <f>IFERROR(VLOOKUP(A548,MapGrantsTbl[],3, FALSE),"")</f>
        <v>Surveyed 2/13/1761 by Joshua Griffith; Patented in Jan 1761 by Henry Howard for 186 acres; beginning "near to the Middle River of Patuxent and on the north side thereof" at the beginning tree of Howards Resolution</v>
      </c>
      <c r="AT548" s="52" t="str">
        <f>IF(AA548=AS548,"Y", IF(LEN(LEFT(AS548,4))&lt;&gt;4,"","N"))</f>
        <v>Y</v>
      </c>
      <c r="AU548" s="52" t="str">
        <f>IFERROR(VLOOKUP(A548,MapGrantsTbl[],5, FALSE),"")</f>
        <v>1761</v>
      </c>
      <c r="AV548" s="52" t="str">
        <f>IF(L548=AU548,"Y", IF(LEN(LEFT(AU548,4))&lt;&gt;4,"","N"))</f>
        <v>Y</v>
      </c>
    </row>
    <row r="549" spans="1:48" ht="86.4" x14ac:dyDescent="0.55000000000000004">
      <c r="A549" s="43" t="s">
        <v>5263</v>
      </c>
      <c r="B549" s="8" t="str">
        <f>IFERROR(VLOOKUP(A549,MapGrantsTbl[Short Name], 1, FALSE),IFERROR(VLOOKUP(A549,MapGrantsTbl[Other Map Grant Name],1,FALSE),""))</f>
        <v>NORTHERN ADDITION</v>
      </c>
      <c r="C549" s="8" t="s">
        <v>4916</v>
      </c>
      <c r="D549" s="8" t="str">
        <f>IF(ISBLANK(C549),"",IFERROR(RIGHT(C549,LEN(C549)-FIND(",",C549)) &amp; " " &amp; LEFT(C549,1) &amp; LOWER(MID(C549,2, FIND(",",C549)-2)),""))</f>
        <v xml:space="preserve"> William Cromwell</v>
      </c>
      <c r="E549" s="85" t="s">
        <v>4682</v>
      </c>
      <c r="F549" s="85" t="str">
        <f>RIGHT(E549,4)</f>
        <v>1745</v>
      </c>
      <c r="G549" s="85" t="str">
        <f>IF(ISBLANK(E549),"",F549&amp;"-"&amp;RIGHT("00" &amp; SUBSTITUTE(LEFT(E549,2),"/",""),2))</f>
        <v>1745-05</v>
      </c>
      <c r="H549" s="8" t="s">
        <v>3624</v>
      </c>
      <c r="I549" s="8" t="str">
        <f>IFERROR(RIGHT(H549,LEN(H549)-FIND(",",H549)) &amp; " " &amp; LEFT(H549,1) &amp; LOWER(MID(H549,2, FIND(",",H549)-2)),"")</f>
        <v xml:space="preserve"> Philip  Hammond</v>
      </c>
      <c r="J549" s="32" t="str">
        <f>H549</f>
        <v xml:space="preserve">HAMMOND, Philip </v>
      </c>
      <c r="K549" s="8" t="s">
        <v>3822</v>
      </c>
      <c r="L549" s="32" t="str">
        <f>RIGHT(K549,4)</f>
        <v>1745</v>
      </c>
      <c r="M549" s="146" t="str">
        <f>IF(ISBLANK(K549),"",L549&amp;"-"&amp;
IF(LEFT(K549,3)="Feb","02",
IF(LEFT(K549,3)="Mar","03",
IF(LEFT(K549,3)="Apr","04",
IF(LEFT(K549,3)="May","05",
IF(LEFT(K549,3)="Jun","06",
IF(LEFT(K549,3)="Jul","07",
IF(LEFT(K549,3)="Aug","08",
IF(LEFT(K549,3)="Sep","09",
IF(LEFT(K549,3)="Oct","10",
IF(LEFT(K549,3)="Nov","11",
IF(LEFT(K549,3)="Dec","12","01"))))))))))))</f>
        <v>1745-05</v>
      </c>
      <c r="N549" s="34" t="s">
        <v>3961</v>
      </c>
      <c r="O549" s="8" t="s">
        <v>3959</v>
      </c>
      <c r="P549" s="8" t="s">
        <v>136</v>
      </c>
      <c r="Q549" s="8">
        <v>240</v>
      </c>
      <c r="R549" s="8" t="s">
        <v>5279</v>
      </c>
      <c r="S549" s="34" t="s">
        <v>5258</v>
      </c>
      <c r="T549" s="34" t="str">
        <f>V549</f>
        <v>Northern Addition</v>
      </c>
      <c r="U549" s="34" t="s">
        <v>5259</v>
      </c>
      <c r="V549" s="35" t="s">
        <v>5278</v>
      </c>
      <c r="W549" s="35" t="s">
        <v>11923</v>
      </c>
      <c r="X549" s="34"/>
      <c r="Y549" s="33" t="str">
        <f>IFERROR(LEFT(J549, FIND(",",J549)-1),"")</f>
        <v>HAMMOND</v>
      </c>
      <c r="Z549" s="33"/>
      <c r="AA549" s="24" t="str">
        <f>IF(ISBLANK(E549),"","Surveyed "&amp;E549)  &amp; IF(ISBLANK(C549),"", " by " &amp;TRIM(D549)) &amp; IF(ISBLANK(E549),"","; ") &amp; IF(ISBLANK(K549),"","Patented in " &amp; K549)  &amp; IF(ISBLANK(H549),"", " by " &amp; TRIM(I549)) &amp; IF(ISBLANK(Q549),"",IF(Q549=0,""," for " &amp; Q549 &amp; " acres")) &amp; IF(ISBLANK(S549),""," repatented as " &amp; S549) &amp; IF(ISBLANK(R549),"", "; " &amp; R549) &amp; IF(ISBLANK(X549),"", ".  " &amp; X549&amp;".")</f>
        <v>Surveyed 5/4/1745 by William Cromwell; Patented in May 1745 by Philip Hammond for 240 acres repatented as Hammond's Enlargement; "on the south side of the Western Falls of Patapsco River joining a tract of land called Woodford" starting near the mouth of Delaware Bottom Branch</v>
      </c>
      <c r="AB549" s="52" t="str">
        <f>IF(IFERROR(FIND("-",A549),0)=0,SUBSTITUTE(A549,"'",""),SUBSTITUTE(LEFT(A549,FIND("-",A549)-2),"'",""))</f>
        <v>NORTHERN ADDITION</v>
      </c>
      <c r="AC549" s="55" t="str">
        <f>SUBSTITUTE(A549,"'","")</f>
        <v>NORTHERN ADDITION</v>
      </c>
      <c r="AD549" s="52" t="str">
        <f>IFERROR(VLOOKUP(A549,MapGrantsTbl[], 5, FALSE),"")</f>
        <v>1745</v>
      </c>
      <c r="AE549" s="52" t="str">
        <f>IF(L549=AD549,"Y", IF(LEFT(AD549,1)&lt;&gt;"1","","N"))</f>
        <v>Y</v>
      </c>
      <c r="AF549" s="52" t="str">
        <f>IFERROR(VLOOKUP(A549,MapGrantsTbl[], 3, FALSE),"")</f>
        <v>Surveyed 5/4/1745 by William Cromwell; Patented in May 1745 by Philip Hammond for 240 acres repatented as Hammond's Enlargement; "on the south side of the Western Falls of Patapsco River joining a tract of land called Woodford" starting near the mouth of Delaware Bottom Branch</v>
      </c>
      <c r="AG549" s="52" t="str">
        <f>IF(AA549=AF549,"Y", IF(LEN(LEFT(AF549,4))&lt;&gt;4,"","N"))</f>
        <v>Y</v>
      </c>
      <c r="AH549" s="52" t="s">
        <v>376</v>
      </c>
      <c r="AI549" s="52"/>
      <c r="AJ549" s="71"/>
      <c r="AK549" s="71"/>
      <c r="AL549" s="71"/>
      <c r="AM549" s="71">
        <f>IFERROR(VLOOKUP(A549,Platted[],2,FALSE),"")</f>
        <v>274</v>
      </c>
      <c r="AN549" s="52"/>
      <c r="AO549" s="52"/>
      <c r="AP549" s="52"/>
      <c r="AQ549" s="52" t="str">
        <f>IFERROR(VLOOKUP(A549,MapGrantsTbl[], 5, FALSE),"")</f>
        <v>1745</v>
      </c>
      <c r="AR549" s="52" t="str">
        <f>IF(L549=AQ549,"Y", IF(LEN(LEFT(AQ549,4))&lt;&gt;4,"","N"))</f>
        <v>Y</v>
      </c>
      <c r="AS549" s="52" t="str">
        <f>IFERROR(VLOOKUP(A549,MapGrantsTbl[],3, FALSE),"")</f>
        <v>Surveyed 5/4/1745 by William Cromwell; Patented in May 1745 by Philip Hammond for 240 acres repatented as Hammond's Enlargement; "on the south side of the Western Falls of Patapsco River joining a tract of land called Woodford" starting near the mouth of Delaware Bottom Branch</v>
      </c>
      <c r="AT549" s="52" t="str">
        <f>IF(AA549=AS549,"Y", IF(LEN(LEFT(AS549,4))&lt;&gt;4,"","N"))</f>
        <v>Y</v>
      </c>
      <c r="AU549" s="52" t="str">
        <f>IFERROR(VLOOKUP(A549,MapGrantsTbl[],5, FALSE),"")</f>
        <v>1745</v>
      </c>
      <c r="AV549" s="52" t="str">
        <f>IF(L549=AU549,"Y", IF(LEN(LEFT(AU549,4))&lt;&gt;4,"","N"))</f>
        <v>Y</v>
      </c>
    </row>
    <row r="550" spans="1:48" ht="144" x14ac:dyDescent="0.55000000000000004">
      <c r="A550" s="111" t="s">
        <v>10570</v>
      </c>
      <c r="B550" s="110" t="str">
        <f>IFERROR(VLOOKUP(A550,MapGrantsTbl[Short Name], 1, FALSE),IFERROR(VLOOKUP(A550,MapGrantsTbl[Other Map Grant Name],1,FALSE),""))</f>
        <v>OAKLAND</v>
      </c>
      <c r="C550" s="111" t="s">
        <v>5903</v>
      </c>
      <c r="D550" s="111" t="str">
        <f>IF(ISBLANK(C550),"",IFERROR(RIGHT(C550,LEN(C550)-FIND(",",C550)) &amp; " " &amp; LEFT(C550,1) &amp; LOWER(MID(C550,2, FIND(",",C550)-2)),""))</f>
        <v xml:space="preserve"> John Duvall</v>
      </c>
      <c r="E550" s="117" t="s">
        <v>10575</v>
      </c>
      <c r="F550" s="117" t="str">
        <f>RIGHT(E550,4)</f>
        <v>1837</v>
      </c>
      <c r="G550" s="117" t="str">
        <f>IF(ISBLANK(E550),"",F550&amp;"-"&amp;RIGHT("00" &amp; SUBSTITUTE(LEFT(E550,2),"/",""),2))</f>
        <v>1837-03</v>
      </c>
      <c r="H550" s="111" t="s">
        <v>10572</v>
      </c>
      <c r="I550" s="111" t="str">
        <f>IFERROR(RIGHT(H550,LEN(H550)-FIND(",",H550)) &amp; " " &amp; LEFT(H550,1) &amp; LOWER(MID(H550,2, FIND(",",H550)-2)),"")</f>
        <v xml:space="preserve"> Thomas Gen. Hood</v>
      </c>
      <c r="J550" s="110" t="str">
        <f>H550</f>
        <v>HOOD, Thomas Gen.</v>
      </c>
      <c r="K550" s="111" t="s">
        <v>10573</v>
      </c>
      <c r="L550" s="110" t="str">
        <f>RIGHT(K550,4)</f>
        <v>1839</v>
      </c>
      <c r="M550" s="149" t="str">
        <f>IF(ISBLANK(K550),"",L550&amp;"-"&amp;
IF(LEFT(K550,3)="Feb","02",
IF(LEFT(K550,3)="Mar","03",
IF(LEFT(K550,3)="Apr","04",
IF(LEFT(K550,3)="May","05",
IF(LEFT(K550,3)="Jun","06",
IF(LEFT(K550,3)="Jul","07",
IF(LEFT(K550,3)="Aug","08",
IF(LEFT(K550,3)="Sep","09",
IF(LEFT(K550,3)="Oct","10",
IF(LEFT(K550,3)="Nov","11",
IF(LEFT(K550,3)="Dec","12","01"))))))))))))</f>
        <v>1839-06</v>
      </c>
      <c r="N550" s="112" t="s">
        <v>3961</v>
      </c>
      <c r="O550" s="111" t="s">
        <v>3959</v>
      </c>
      <c r="P550" s="111" t="s">
        <v>3970</v>
      </c>
      <c r="Q550" s="111">
        <v>1461</v>
      </c>
      <c r="R550" s="111" t="s">
        <v>10576</v>
      </c>
      <c r="S550" s="113"/>
      <c r="T550" s="112" t="str">
        <f>V550</f>
        <v>Oakland</v>
      </c>
      <c r="U550" s="113"/>
      <c r="V550" s="35" t="s">
        <v>10574</v>
      </c>
      <c r="W550" s="35" t="s">
        <v>10571</v>
      </c>
      <c r="X550" s="35"/>
      <c r="Y550" s="112" t="str">
        <f>IFERROR(LEFT(J550, FIND(",",J550)-1),"")</f>
        <v>HOOD</v>
      </c>
      <c r="Z550" s="112"/>
      <c r="AA550" s="112" t="str">
        <f>IF(ISBLANK(E550),"","Surveyed "&amp;E550)  &amp; IF(ISBLANK(C550),"", " by " &amp;TRIM(D550)) &amp; IF(ISBLANK(E550),"","; ") &amp; IF(ISBLANK(K550),"","Patented in " &amp; K550)  &amp; IF(ISBLANK(H550),"", " by " &amp; TRIM(I550)) &amp; IF(ISBLANK(Q550),"",IF(Q550=0,""," for " &amp; Q550 &amp; " acres")) &amp; IF(ISBLANK(S550),""," repatented as " &amp; S550) &amp; IF(ISBLANK(R550),"", "; " &amp; R550) &amp; IF(ISBLANK(X550),"", ".  " &amp; X550&amp;".")</f>
        <v>Surveyed 3/4/1837 by John Duvall; Patented in Jun 1839 by Thomas Gen. Hood for 1461 acres; Resurvey of Barnes Friendship, Barnes Pleasant Meadow, Dear Bought, Store House Hill, Addition To Store House Hill, Discord, Littleworth, First Addition To Littleworth, Second Addition To Littleworth, The Hurry, Sapling Hill; and part of the following tracts: Poverty Discovered, Conclusion, Self Defense, Invasion, Red Oak Spring, Good Neighborrhood Enlarged, Shipleys Discovery, Worthless, Lessworth</v>
      </c>
      <c r="AB550" s="112" t="str">
        <f>IF(IFERROR(FIND("-",A550),0)=0,SUBSTITUTE(A550,"'",""),SUBSTITUTE(LEFT(A550,FIND("-",A550)-2),"'",""))</f>
        <v>OAKLAND</v>
      </c>
      <c r="AC550" s="112" t="str">
        <f>SUBSTITUTE(A550,"'","")</f>
        <v>OAKLAND</v>
      </c>
      <c r="AD550" s="112" t="str">
        <f>IFERROR(VLOOKUP(A550,MapGrantsTbl[], 5, FALSE),"")</f>
        <v>1837</v>
      </c>
      <c r="AE550" s="112" t="str">
        <f>IF(L550=AD550,"Y", IF(LEFT(AD550,1)&lt;&gt;"1","","N"))</f>
        <v>N</v>
      </c>
      <c r="AF550" s="112" t="str">
        <f>IFERROR(VLOOKUP(A550,MapGrantsTbl[], 3, FALSE),"")</f>
        <v>Surveyed 3/4/1837 by John Duvall; Patented in Jun 1839 by Thomas Gen. Hood for 1461 acres; Resurvey of Barnes Friendship, Barnes Pleasant Meadow, Dear Bought, Store House Hill, Addition To Store House Hill, Discord, Littleworth, First Addition To Littleworth, Second Addition To Littleworth, The Hurry, Sapling Hill; and part of the following tracts: Poverty Discovered, Conclusion, Self Defense, Invasion, Red Oak Spring, Good Neighborrhood Enlarged, Shipleys Discovery, Worthless, Lessworth</v>
      </c>
      <c r="AG550" s="112" t="str">
        <f>IF(AA550=AF550,"Y", IF(LEN(LEFT(AF550,4))&lt;&gt;4,"","N"))</f>
        <v>Y</v>
      </c>
      <c r="AH550" s="33" t="s">
        <v>234</v>
      </c>
      <c r="AI550" s="33" t="s">
        <v>7861</v>
      </c>
      <c r="AJ550" s="33" t="s">
        <v>11702</v>
      </c>
      <c r="AK550" s="112"/>
      <c r="AL550" s="112"/>
      <c r="AM550" s="112">
        <f>IFERROR(VLOOKUP(A550,Platted[],2,FALSE),"")</f>
        <v>27</v>
      </c>
      <c r="AN550" s="112"/>
      <c r="AO550" s="112"/>
      <c r="AP550" s="112"/>
      <c r="AQ550" s="52" t="str">
        <f>IFERROR(VLOOKUP(A550,MapGrantsTbl[], 5, FALSE),"")</f>
        <v>1837</v>
      </c>
      <c r="AR550" s="52" t="str">
        <f>IF(L550=AQ550,"Y", IF(LEN(LEFT(AQ550,4))&lt;&gt;4,"","N"))</f>
        <v>N</v>
      </c>
      <c r="AS550" s="52" t="str">
        <f>IFERROR(VLOOKUP(A550,MapGrantsTbl[],3, FALSE),"")</f>
        <v>Surveyed 3/4/1837 by John Duvall; Patented in Jun 1839 by Thomas Gen. Hood for 1461 acres; Resurvey of Barnes Friendship, Barnes Pleasant Meadow, Dear Bought, Store House Hill, Addition To Store House Hill, Discord, Littleworth, First Addition To Littleworth, Second Addition To Littleworth, The Hurry, Sapling Hill; and part of the following tracts: Poverty Discovered, Conclusion, Self Defense, Invasion, Red Oak Spring, Good Neighborrhood Enlarged, Shipleys Discovery, Worthless, Lessworth</v>
      </c>
      <c r="AT550" s="52" t="str">
        <f>IF(AA550=AS550,"Y", IF(LEN(LEFT(AS550,4))&lt;&gt;4,"","N"))</f>
        <v>Y</v>
      </c>
      <c r="AU550" s="52" t="str">
        <f>IFERROR(VLOOKUP(A550,MapGrantsTbl[],5, FALSE),"")</f>
        <v>1837</v>
      </c>
      <c r="AV550" s="52" t="str">
        <f>IF(L550=AU550,"Y", IF(LEN(LEFT(AU550,4))&lt;&gt;4,"","N"))</f>
        <v>N</v>
      </c>
    </row>
    <row r="551" spans="1:48" ht="172.8" x14ac:dyDescent="0.55000000000000004">
      <c r="A551" s="8" t="s">
        <v>10525</v>
      </c>
      <c r="B551" s="32" t="str">
        <f>IFERROR(VLOOKUP(A551,MapGrantsTbl[Short Name], 1, FALSE),IFERROR(VLOOKUP(A551,MapGrantsTbl[Other Map Grant Name],1,FALSE),""))</f>
        <v>OELLA</v>
      </c>
      <c r="C551" s="8" t="s">
        <v>7378</v>
      </c>
      <c r="D551" s="8" t="str">
        <f>IF(ISBLANK(C551),"",IFERROR(RIGHT(C551,LEN(C551)-FIND(",",C551)) &amp; " " &amp; LEFT(C551,1) &amp; LOWER(MID(C551,2, FIND(",",C551)-2)),""))</f>
        <v xml:space="preserve"> John Hatherly</v>
      </c>
      <c r="E551" s="85" t="s">
        <v>10530</v>
      </c>
      <c r="F551" s="85" t="str">
        <f>RIGHT(E551,4)</f>
        <v>1810</v>
      </c>
      <c r="G551" s="85" t="str">
        <f>IF(ISBLANK(E551),"",F551&amp;"-"&amp;RIGHT("00" &amp; SUBSTITUTE(LEFT(E551,2),"/",""),2))</f>
        <v>1810-02</v>
      </c>
      <c r="H551" s="8" t="s">
        <v>10527</v>
      </c>
      <c r="I551" s="8" t="str">
        <f>IFERROR(RIGHT(H551,LEN(H551)-FIND(",",H551)) &amp; " " &amp; LEFT(H551,1) &amp; LOWER(MID(H551,2, FIND(",",H551)-2)),"")</f>
        <v/>
      </c>
      <c r="J551" s="32" t="str">
        <f>H551</f>
        <v>UNION MANUFACTURING COMPANY</v>
      </c>
      <c r="K551" s="8" t="s">
        <v>10526</v>
      </c>
      <c r="L551" s="32" t="str">
        <f>RIGHT(K551,4)</f>
        <v>1811</v>
      </c>
      <c r="M551" s="146" t="str">
        <f>IF(ISBLANK(K551),"",L551&amp;"-"&amp;
IF(LEFT(K551,3)="Feb","02",
IF(LEFT(K551,3)="Mar","03",
IF(LEFT(K551,3)="Apr","04",
IF(LEFT(K551,3)="May","05",
IF(LEFT(K551,3)="Jun","06",
IF(LEFT(K551,3)="Jul","07",
IF(LEFT(K551,3)="Aug","08",
IF(LEFT(K551,3)="Sep","09",
IF(LEFT(K551,3)="Oct","10",
IF(LEFT(K551,3)="Nov","11",
IF(LEFT(K551,3)="Dec","12","01"))))))))))))</f>
        <v>1811-03</v>
      </c>
      <c r="N551" s="33" t="s">
        <v>3961</v>
      </c>
      <c r="O551" s="8" t="s">
        <v>3959</v>
      </c>
      <c r="P551" s="8" t="s">
        <v>3970</v>
      </c>
      <c r="Q551" s="8">
        <v>864</v>
      </c>
      <c r="R551" s="8" t="s">
        <v>10528</v>
      </c>
      <c r="S551" s="34"/>
      <c r="T551" s="34" t="s">
        <v>10533</v>
      </c>
      <c r="U551" s="34"/>
      <c r="V551" s="35" t="s">
        <v>10529</v>
      </c>
      <c r="W551" s="35" t="s">
        <v>10531</v>
      </c>
      <c r="X551" s="35"/>
      <c r="Y551" s="33" t="str">
        <f>IFERROR(LEFT(J551, FIND(",",J551)-1),"")</f>
        <v/>
      </c>
      <c r="Z551" s="33"/>
      <c r="AA551" s="33" t="str">
        <f>IF(ISBLANK(E551),"","Surveyed "&amp;E551)  &amp; IF(ISBLANK(C551),"", " by " &amp;TRIM(D551)) &amp; IF(ISBLANK(E551),"","; ") &amp; IF(ISBLANK(K551),"","Patented in " &amp; K551)  &amp; IF(ISBLANK(H551),"", " by " &amp; TRIM(I551)) &amp; IF(ISBLANK(Q551),"",IF(Q551=0,""," for " &amp; Q551 &amp; " acres")) &amp; IF(ISBLANK(S551),""," repatented as " &amp; S551) &amp; IF(ISBLANK(R551),"", "; " &amp; R551) &amp; IF(ISBLANK(X551),"", ".  " &amp; X551&amp;".")</f>
        <v>Surveyed 2/24/1810 by John Hatherly; Patented in Mar 1811 by  for 864 acres; Resurvey lying partly in Anne Arundel and partly in Baltimore County of part of West Ilchester, Hisseys First Venture, Garden, and Cragged Hills</v>
      </c>
      <c r="AB551" s="33" t="str">
        <f>IF(IFERROR(FIND("-",A551),0)=0,SUBSTITUTE(A551,"'",""),SUBSTITUTE(LEFT(A551,FIND("-",A551)-2),"'",""))</f>
        <v>OELLA</v>
      </c>
      <c r="AC551" s="33" t="str">
        <f>SUBSTITUTE(A551,"'","")</f>
        <v>OELLA</v>
      </c>
      <c r="AD551" s="33" t="str">
        <f>IFERROR(VLOOKUP(A551,MapGrantsTbl[], 5, FALSE),"")</f>
        <v>1810</v>
      </c>
      <c r="AE551" s="33" t="str">
        <f>IF(L551=AD551,"Y", IF(LEFT(AD551,1)&lt;&gt;"1","","N"))</f>
        <v>N</v>
      </c>
      <c r="AF551" s="33" t="str">
        <f>IFERROR(VLOOKUP(A551,MapGrantsTbl[], 3, FALSE),"")</f>
        <v>Surveyed 2/24/1810 by John Hatherly; Patented in Mar 1811 by  for 864 acres; Resurvey lying partly in Anne Arundel and partly in Baltimore County of part of West Ilchester, Hisseys First Venture, Garden, and Cragged Hills</v>
      </c>
      <c r="AG551" s="33" t="str">
        <f>IF(AA551=AF551,"Y", IF(LEN(LEFT(AF551,4))&lt;&gt;4,"","N"))</f>
        <v>Y</v>
      </c>
      <c r="AH551" s="33" t="s">
        <v>11990</v>
      </c>
      <c r="AI551" s="33"/>
      <c r="AJ551" s="33"/>
      <c r="AK551" s="33"/>
      <c r="AL551" s="33"/>
      <c r="AM551" s="33">
        <f>IFERROR(VLOOKUP(A551,Platted[],2,FALSE),"")</f>
        <v>66</v>
      </c>
      <c r="AN551" s="33"/>
      <c r="AO551" s="33"/>
      <c r="AP551" s="33"/>
      <c r="AQ551" s="52" t="str">
        <f>IFERROR(VLOOKUP(A551,MapGrantsTbl[], 5, FALSE),"")</f>
        <v>1810</v>
      </c>
      <c r="AR551" s="52" t="str">
        <f>IF(L551=AQ551,"Y", IF(LEN(LEFT(AQ551,4))&lt;&gt;4,"","N"))</f>
        <v>N</v>
      </c>
      <c r="AS551" s="52" t="str">
        <f>IFERROR(VLOOKUP(A551,MapGrantsTbl[],3, FALSE),"")</f>
        <v>Surveyed 2/24/1810 by John Hatherly; Patented in Mar 1811 by  for 864 acres; Resurvey lying partly in Anne Arundel and partly in Baltimore County of part of West Ilchester, Hisseys First Venture, Garden, and Cragged Hills</v>
      </c>
      <c r="AT551" s="52" t="str">
        <f>IF(AA551=AS551,"Y", IF(LEN(LEFT(AS551,4))&lt;&gt;4,"","N"))</f>
        <v>Y</v>
      </c>
      <c r="AU551" s="52" t="str">
        <f>IFERROR(VLOOKUP(A551,MapGrantsTbl[],5, FALSE),"")</f>
        <v>1810</v>
      </c>
      <c r="AV551" s="52" t="str">
        <f>IF(L551=AU551,"Y", IF(LEN(LEFT(AU551,4))&lt;&gt;4,"","N"))</f>
        <v>N</v>
      </c>
    </row>
    <row r="552" spans="1:48" ht="72" x14ac:dyDescent="0.55000000000000004">
      <c r="A552" s="8" t="s">
        <v>12168</v>
      </c>
      <c r="B552" s="8" t="str">
        <f>IFERROR(VLOOKUP(A552,MapGrantsTbl[Short Name], 1, FALSE),IFERROR(VLOOKUP(A552,MapGrantsTbl[Other Map Grant Name],1,FALSE),""))</f>
        <v>OLD MANS FOLLY - BROWN</v>
      </c>
      <c r="C552" s="8" t="s">
        <v>4919</v>
      </c>
      <c r="D552" s="8" t="str">
        <f>IF(ISBLANK(C552),"",IFERROR(RIGHT(C552,LEN(C552)-FIND(",",C552)) &amp; " " &amp; LEFT(C552,1) &amp; LOWER(MID(C552,2, FIND(",",C552)-2)),""))</f>
        <v xml:space="preserve"> Richard Shipley</v>
      </c>
      <c r="E552" s="85" t="s">
        <v>4631</v>
      </c>
      <c r="F552" s="85" t="str">
        <f>RIGHT(E552,4)</f>
        <v>1756</v>
      </c>
      <c r="G552" s="85" t="str">
        <f>IF(ISBLANK(E552),"",F552&amp;"-"&amp;RIGHT("00" &amp; SUBSTITUTE(LEFT(E552,2),"/",""),2))</f>
        <v>1756-01</v>
      </c>
      <c r="H552" s="8" t="s">
        <v>12167</v>
      </c>
      <c r="I552" s="8" t="str">
        <f>IFERROR(RIGHT(H552,LEN(H552)-FIND(",",H552)) &amp; " " &amp; LEFT(H552,1) &amp; LOWER(MID(H552,2, FIND(",",H552)-2)),"")</f>
        <v xml:space="preserve"> Benjamin Brown</v>
      </c>
      <c r="J552" s="32" t="str">
        <f>H552</f>
        <v>BROWN, Benjamin</v>
      </c>
      <c r="K552" s="8" t="s">
        <v>5256</v>
      </c>
      <c r="L552" s="32" t="str">
        <f>RIGHT(K552,4)</f>
        <v>1756</v>
      </c>
      <c r="M552" s="146" t="str">
        <f>IF(ISBLANK(K552),"",L552&amp;"-"&amp;
IF(LEFT(K552,3)="Feb","02",
IF(LEFT(K552,3)="Mar","03",
IF(LEFT(K552,3)="Apr","04",
IF(LEFT(K552,3)="May","05",
IF(LEFT(K552,3)="Jun","06",
IF(LEFT(K552,3)="Jul","07",
IF(LEFT(K552,3)="Aug","08",
IF(LEFT(K552,3)="Sep","09",
IF(LEFT(K552,3)="Oct","10",
IF(LEFT(K552,3)="Nov","11",
IF(LEFT(K552,3)="Dec","12","01"))))))))))))</f>
        <v>1756-01</v>
      </c>
      <c r="N552" s="34" t="s">
        <v>3961</v>
      </c>
      <c r="O552" s="8" t="s">
        <v>3959</v>
      </c>
      <c r="P552" s="8" t="s">
        <v>136</v>
      </c>
      <c r="Q552" s="8">
        <v>24</v>
      </c>
      <c r="R552" s="8" t="s">
        <v>12169</v>
      </c>
      <c r="S552" s="34"/>
      <c r="T552" s="34" t="str">
        <f>V552</f>
        <v>Old Mans Folly (Davis/Brown)</v>
      </c>
      <c r="U552" s="34" t="s">
        <v>5254</v>
      </c>
      <c r="V552" s="35" t="s">
        <v>5255</v>
      </c>
      <c r="W552" s="35" t="s">
        <v>12166</v>
      </c>
      <c r="X552" s="34"/>
      <c r="Y552" s="33" t="str">
        <f>IFERROR(LEFT(J552, FIND(",",J552)-1),"")</f>
        <v>BROWN</v>
      </c>
      <c r="Z552" s="33"/>
      <c r="AA552" s="24" t="str">
        <f>IF(ISBLANK(E552),"","Surveyed "&amp;E552)  &amp; IF(ISBLANK(C552),"", " by " &amp;TRIM(D552)) &amp; IF(ISBLANK(E552),"","; ") &amp; IF(ISBLANK(K552),"","Patented in " &amp; K552)  &amp; IF(ISBLANK(H552),"", " by " &amp; TRIM(I552)) &amp; IF(ISBLANK(Q552),"",IF(Q552=0,""," for " &amp; Q552 &amp; " acres")) &amp; IF(ISBLANK(S552),""," repatented as " &amp; S552) &amp; IF(ISBLANK(R552),"", "; " &amp; R552) &amp; IF(ISBLANK(X552),"", ".  " &amp; X552&amp;".")</f>
        <v>Surveyed 1/10/1756 by Richard Shipley; Patented in Jan 1756 by Benjamin Brown for 24 acres; "on the westernmost side of the main falls of Patapsco River between the land called Brown's Addition and Ranter's Ridge", patented by Benjamin Brown and Robert Davis</v>
      </c>
      <c r="AB552" s="52" t="str">
        <f>IF(IFERROR(FIND("-",A552),0)=0,SUBSTITUTE(A552,"'",""),SUBSTITUTE(LEFT(A552,FIND("-",A552)-2),"'",""))</f>
        <v>OLD MANS FOLLY</v>
      </c>
      <c r="AC552" s="55" t="str">
        <f>SUBSTITUTE(A552,"'","")</f>
        <v>OLD MANS FOLLY - Brown</v>
      </c>
      <c r="AD552" s="52" t="str">
        <f>IFERROR(VLOOKUP(A552,MapGrantsTbl[], 5, FALSE),"")</f>
        <v>1756</v>
      </c>
      <c r="AE552" s="52" t="str">
        <f>IF(L552=AD552,"Y", IF(LEFT(AD552,1)&lt;&gt;"1","","N"))</f>
        <v>Y</v>
      </c>
      <c r="AF552" s="52" t="str">
        <f>IFERROR(VLOOKUP(A552,MapGrantsTbl[], 3, FALSE),"")</f>
        <v>Surveyed 1/10/1756 by Richard Shipley; Patented in Jan 1756 by Benjamin Brown for 24 acres; "on the westernmost side of the main falls of Patapsco River between the land called Brown's Addition and Ranter's Ridge", patented by Benjamin Brown and Robert Davis</v>
      </c>
      <c r="AG552" s="52" t="str">
        <f>IF(AA552=AF552,"Y", IF(LEN(LEFT(AF552,4))&lt;&gt;4,"","N"))</f>
        <v>Y</v>
      </c>
      <c r="AH552" s="52" t="s">
        <v>61</v>
      </c>
      <c r="AI552" s="52"/>
      <c r="AJ552" s="71"/>
      <c r="AK552" s="71"/>
      <c r="AL552" s="71"/>
      <c r="AM552" s="71">
        <f>IFERROR(VLOOKUP(A552,Platted[],2,FALSE),"")</f>
        <v>633</v>
      </c>
      <c r="AN552" s="52"/>
      <c r="AO552" s="52"/>
      <c r="AP552" s="52"/>
      <c r="AQ552" s="52" t="str">
        <f>IFERROR(VLOOKUP(A552,MapGrantsTbl[], 5, FALSE),"")</f>
        <v>1756</v>
      </c>
      <c r="AR552" s="52" t="str">
        <f>IF(L552=AQ552,"Y", IF(LEN(LEFT(AQ552,4))&lt;&gt;4,"","N"))</f>
        <v>Y</v>
      </c>
      <c r="AS552" s="52" t="str">
        <f>IFERROR(VLOOKUP(A552,MapGrantsTbl[],3, FALSE),"")</f>
        <v>Surveyed 1/10/1756 by Richard Shipley; Patented in Jan 1756 by Benjamin Brown for 24 acres; "on the westernmost side of the main falls of Patapsco River between the land called Brown's Addition and Ranter's Ridge", patented by Benjamin Brown and Robert Davis</v>
      </c>
      <c r="AT552" s="52" t="str">
        <f>IF(AA552=AS552,"Y", IF(LEN(LEFT(AS552,4))&lt;&gt;4,"","N"))</f>
        <v>Y</v>
      </c>
      <c r="AU552" s="52" t="str">
        <f>IFERROR(VLOOKUP(A552,MapGrantsTbl[],5, FALSE),"")</f>
        <v>1756</v>
      </c>
      <c r="AV552" s="52" t="str">
        <f>IF(L552=AU552,"Y", IF(LEN(LEFT(AU552,4))&lt;&gt;4,"","N"))</f>
        <v>Y</v>
      </c>
    </row>
    <row r="553" spans="1:48" ht="43.2" x14ac:dyDescent="0.55000000000000004">
      <c r="A553" s="43" t="s">
        <v>5610</v>
      </c>
      <c r="B553" s="8" t="str">
        <f>IFERROR(VLOOKUP(A553,MapGrantsTbl[Short Name], 1, FALSE),IFERROR(VLOOKUP(A553,MapGrantsTbl[Other Map Grant Name],1,FALSE),""))</f>
        <v>OLD MANS FOLLY - HAMMOND</v>
      </c>
      <c r="C553" s="8" t="s">
        <v>4919</v>
      </c>
      <c r="D553" s="8" t="str">
        <f>IF(ISBLANK(C553),"",IFERROR(RIGHT(C553,LEN(C553)-FIND(",",C553)) &amp; " " &amp; LEFT(C553,1) &amp; LOWER(MID(C553,2, FIND(",",C553)-2)),""))</f>
        <v xml:space="preserve"> Richard Shipley</v>
      </c>
      <c r="E553" s="85" t="s">
        <v>11969</v>
      </c>
      <c r="F553" s="85" t="str">
        <f>RIGHT(E553,4)</f>
        <v>1747</v>
      </c>
      <c r="G553" s="85" t="str">
        <f>IF(ISBLANK(E553),"",F553&amp;"-"&amp;RIGHT("00" &amp; SUBSTITUTE(LEFT(E553,2),"/",""),2))</f>
        <v>1747-03</v>
      </c>
      <c r="H553" s="8" t="s">
        <v>3542</v>
      </c>
      <c r="I553" s="8" t="str">
        <f>IFERROR(RIGHT(H553,LEN(H553)-FIND(",",H553)) &amp; " " &amp; LEFT(H553,1) &amp; LOWER(MID(H553,2, FIND(",",H553)-2)),"")</f>
        <v xml:space="preserve"> John  Hammond</v>
      </c>
      <c r="J553" s="8" t="str">
        <f>H553</f>
        <v xml:space="preserve">HAMMOND, John </v>
      </c>
      <c r="K553" s="8" t="s">
        <v>3801</v>
      </c>
      <c r="L553" s="8" t="str">
        <f>RIGHT(K553,4)</f>
        <v>1748</v>
      </c>
      <c r="M553" s="146" t="str">
        <f>IF(ISBLANK(K553),"",L553&amp;"-"&amp;
IF(LEFT(K553,3)="Feb","02",
IF(LEFT(K553,3)="Mar","03",
IF(LEFT(K553,3)="Apr","04",
IF(LEFT(K553,3)="May","05",
IF(LEFT(K553,3)="Jun","06",
IF(LEFT(K553,3)="Jul","07",
IF(LEFT(K553,3)="Aug","08",
IF(LEFT(K553,3)="Sep","09",
IF(LEFT(K553,3)="Oct","10",
IF(LEFT(K553,3)="Nov","11",
IF(LEFT(K553,3)="Dec","12","01"))))))))))))</f>
        <v>1748-10</v>
      </c>
      <c r="N553" s="34" t="s">
        <v>3961</v>
      </c>
      <c r="O553" s="8" t="s">
        <v>3959</v>
      </c>
      <c r="P553" s="8" t="s">
        <v>3970</v>
      </c>
      <c r="Q553" s="8">
        <v>420</v>
      </c>
      <c r="R553" s="8" t="s">
        <v>9034</v>
      </c>
      <c r="S553" s="26"/>
      <c r="T553" s="34" t="s">
        <v>8875</v>
      </c>
      <c r="U553" s="34" t="s">
        <v>5252</v>
      </c>
      <c r="V553" s="35" t="s">
        <v>5253</v>
      </c>
      <c r="W553" s="35" t="s">
        <v>11970</v>
      </c>
      <c r="X553" s="34"/>
      <c r="Y553" s="26" t="str">
        <f>IFERROR(LEFT(J553, FIND(",",J553)-1),"")</f>
        <v>HAMMOND</v>
      </c>
      <c r="Z553" s="24" t="s">
        <v>4455</v>
      </c>
      <c r="AA553" s="24" t="str">
        <f>IF(ISBLANK(E553),"","Surveyed "&amp;E553)  &amp; IF(ISBLANK(C553),"", " by " &amp;TRIM(D553)) &amp; IF(ISBLANK(E553),"","; ") &amp; IF(ISBLANK(K553),"","Patented in " &amp; K553)  &amp; IF(ISBLANK(H553),"", " by " &amp; TRIM(I553)) &amp; IF(ISBLANK(Q553),"",IF(Q553=0,""," for " &amp; Q553 &amp; " acres")) &amp; IF(ISBLANK(S553),""," repatented as " &amp; S553) &amp; IF(ISBLANK(R553),"", "; " &amp; R553) &amp; IF(ISBLANK(X553),"", ".  " &amp; X553&amp;".")</f>
        <v>Surveyed 3/3/1747 by Richard Shipley; Patented in Oct 1748 by John Hammond for 420 acres; Resurvey of Dorsey's Angles in the drafts of Deep Run</v>
      </c>
      <c r="AB553" s="52" t="str">
        <f>IF(IFERROR(FIND("-",A553),0)=0,SUBSTITUTE(A553,"'",""),SUBSTITUTE(LEFT(A553,FIND("-",A553)-2),"'",""))</f>
        <v>OLD MANS FOLLY</v>
      </c>
      <c r="AC553" s="55" t="str">
        <f>SUBSTITUTE(A553,"'","")</f>
        <v>OLD MANS FOLLY - Hammond</v>
      </c>
      <c r="AD553" s="52" t="str">
        <f>IFERROR(VLOOKUP(A553,MapGrantsTbl[], 5, FALSE),"")</f>
        <v>1747</v>
      </c>
      <c r="AE553" s="52" t="str">
        <f>IF(L553=AD553,"Y", IF(LEFT(AD553,1)&lt;&gt;"1","","N"))</f>
        <v>N</v>
      </c>
      <c r="AF553" s="52" t="str">
        <f>IFERROR(VLOOKUP(A553,MapGrantsTbl[], 3, FALSE),"")</f>
        <v>Surveyed 3/3/1747 by Richard Shipley; Patented in Oct 1748 by John Hammond for 420 acres; Resurvey of Dorsey's Angles in the drafts of Deep Run</v>
      </c>
      <c r="AG553" s="52" t="str">
        <f>IF(AA553=AF553,"Y", IF(LEN(LEFT(AF553,4))&lt;&gt;4,"","N"))</f>
        <v>Y</v>
      </c>
      <c r="AH553" s="52" t="s">
        <v>47</v>
      </c>
      <c r="AI553" s="52"/>
      <c r="AJ553" s="71"/>
      <c r="AK553" s="71"/>
      <c r="AL553" s="71"/>
      <c r="AM553" s="71">
        <f>IFERROR(VLOOKUP(A553,Platted[],2,FALSE),"")</f>
        <v>183</v>
      </c>
      <c r="AN553" s="52"/>
      <c r="AO553" s="52"/>
      <c r="AP553" s="52"/>
      <c r="AQ553" s="52" t="str">
        <f>IFERROR(VLOOKUP(A553,MapGrantsTbl[], 5, FALSE),"")</f>
        <v>1747</v>
      </c>
      <c r="AR553" s="52" t="str">
        <f>IF(L553=AQ553,"Y", IF(LEN(LEFT(AQ553,4))&lt;&gt;4,"","N"))</f>
        <v>N</v>
      </c>
      <c r="AS553" s="52" t="str">
        <f>IFERROR(VLOOKUP(A553,MapGrantsTbl[],3, FALSE),"")</f>
        <v>Surveyed 3/3/1747 by Richard Shipley; Patented in Oct 1748 by John Hammond for 420 acres; Resurvey of Dorsey's Angles in the drafts of Deep Run</v>
      </c>
      <c r="AT553" s="52" t="str">
        <f>IF(AA553=AS553,"Y", IF(LEN(LEFT(AS553,4))&lt;&gt;4,"","N"))</f>
        <v>Y</v>
      </c>
      <c r="AU553" s="52" t="str">
        <f>IFERROR(VLOOKUP(A553,MapGrantsTbl[],5, FALSE),"")</f>
        <v>1747</v>
      </c>
      <c r="AV553" s="52" t="str">
        <f>IF(L553=AU553,"Y", IF(LEN(LEFT(AU553,4))&lt;&gt;4,"","N"))</f>
        <v>N</v>
      </c>
    </row>
    <row r="554" spans="1:48" ht="43.2" x14ac:dyDescent="0.55000000000000004">
      <c r="A554" s="43" t="s">
        <v>8677</v>
      </c>
      <c r="B554" s="42" t="str">
        <f>IFERROR(VLOOKUP(A554,MapGrantsTbl[Short Name], 1, FALSE),IFERROR(VLOOKUP(A554,MapGrantsTbl[Other Map Grant Name],1,FALSE),""))</f>
        <v>OLIVERS CHANCE</v>
      </c>
      <c r="C554" s="43" t="s">
        <v>4919</v>
      </c>
      <c r="D554" s="43" t="str">
        <f>IF(ISBLANK(C554),"",IFERROR(RIGHT(C554,LEN(C554)-FIND(",",C554)) &amp; " " &amp; LEFT(C554,1) &amp; LOWER(MID(C554,2, FIND(",",C554)-2)),""))</f>
        <v xml:space="preserve"> Richard Shipley</v>
      </c>
      <c r="E554" s="85" t="s">
        <v>10632</v>
      </c>
      <c r="F554" s="80" t="str">
        <f>RIGHT(E554,4)</f>
        <v>1749</v>
      </c>
      <c r="G554" s="80" t="str">
        <f>IF(ISBLANK(E554),"",F554&amp;"-"&amp;RIGHT("00" &amp; SUBSTITUTE(LEFT(E554,2),"/",""),2))</f>
        <v>1749-09</v>
      </c>
      <c r="H554" s="43" t="s">
        <v>3644</v>
      </c>
      <c r="I554" s="43" t="str">
        <f>IFERROR(RIGHT(H554,LEN(H554)-FIND(",",H554)) &amp; " " &amp; LEFT(H554,1) &amp; LOWER(MID(H554,2, FIND(",",H554)-2)),"")</f>
        <v xml:space="preserve"> John  Oliver</v>
      </c>
      <c r="J554" s="42" t="str">
        <f>H554</f>
        <v xml:space="preserve">OLIVER, John </v>
      </c>
      <c r="K554" s="43" t="s">
        <v>3759</v>
      </c>
      <c r="L554" s="42" t="str">
        <f>RIGHT(K554,4)</f>
        <v>1750</v>
      </c>
      <c r="M554" s="143" t="str">
        <f>IF(ISBLANK(K554),"",L554&amp;"-"&amp;
IF(LEFT(K554,3)="Feb","02",
IF(LEFT(K554,3)="Mar","03",
IF(LEFT(K554,3)="Apr","04",
IF(LEFT(K554,3)="May","05",
IF(LEFT(K554,3)="Jun","06",
IF(LEFT(K554,3)="Jul","07",
IF(LEFT(K554,3)="Aug","08",
IF(LEFT(K554,3)="Sep","09",
IF(LEFT(K554,3)="Oct","10",
IF(LEFT(K554,3)="Nov","11",
IF(LEFT(K554,3)="Dec","12","01"))))))))))))</f>
        <v>1750-02</v>
      </c>
      <c r="N554" s="34" t="s">
        <v>3961</v>
      </c>
      <c r="O554" s="43" t="s">
        <v>3959</v>
      </c>
      <c r="P554" s="43" t="s">
        <v>3970</v>
      </c>
      <c r="Q554" s="43">
        <v>140</v>
      </c>
      <c r="R554" s="43" t="s">
        <v>6831</v>
      </c>
      <c r="S554" s="44"/>
      <c r="T554" s="45" t="s">
        <v>6760</v>
      </c>
      <c r="U554" s="44"/>
      <c r="V554" s="35" t="s">
        <v>8983</v>
      </c>
      <c r="W554" s="35" t="s">
        <v>9650</v>
      </c>
      <c r="X554" s="34"/>
      <c r="Y554" s="45" t="str">
        <f>IFERROR(LEFT(J554, FIND(",",J554)-1),"")</f>
        <v>OLIVER</v>
      </c>
      <c r="Z554" s="45"/>
      <c r="AA554" s="45" t="str">
        <f>IF(ISBLANK(E554),"","Surveyed "&amp;E554)  &amp; IF(ISBLANK(C554),"", " by " &amp;TRIM(D554)) &amp; IF(ISBLANK(E554),"","; ") &amp; IF(ISBLANK(K554),"","Patented in " &amp; K554)  &amp; IF(ISBLANK(H554),"", " by " &amp; TRIM(I554)) &amp; IF(ISBLANK(Q554),"",IF(Q554=0,""," for " &amp; Q554 &amp; " acres")) &amp; IF(ISBLANK(S554),""," repatented as " &amp; S554) &amp; IF(ISBLANK(R554),"", "; " &amp; R554) &amp; IF(ISBLANK(X554),"", ".  " &amp; X554&amp;".")</f>
        <v>Surveyed 9/4/1749 by Richard Shipley; Patented in Feb 1750 by John Oliver for 140 acres; Resurvey of A Slipe By Chance</v>
      </c>
      <c r="AB554" s="45" t="str">
        <f>IF(IFERROR(FIND("-",A554),0)=0,SUBSTITUTE(A554,"'",""),SUBSTITUTE(LEFT(A554,FIND("-",A554)-2),"'",""))</f>
        <v>OLIVERS CHANCE</v>
      </c>
      <c r="AC554" s="45" t="str">
        <f>SUBSTITUTE(A554,"'","")</f>
        <v>OLIVERS CHANCE</v>
      </c>
      <c r="AD554" s="52" t="str">
        <f>IFERROR(VLOOKUP(A554,MapGrantsTbl[], 5, FALSE),"")</f>
        <v/>
      </c>
      <c r="AE554" s="52" t="str">
        <f>IF(L554=AD554,"Y", IF(LEFT(AD554,1)&lt;&gt;"1","","N"))</f>
        <v/>
      </c>
      <c r="AF554" s="52" t="str">
        <f>IFERROR(VLOOKUP(A554,MapGrantsTbl[], 3, FALSE),"")</f>
        <v/>
      </c>
      <c r="AG554" s="52" t="str">
        <f>IF(AA554=AF554,"Y", IF(LEN(LEFT(AF554,4))&lt;&gt;4,"","N"))</f>
        <v/>
      </c>
      <c r="AH554" s="52" t="s">
        <v>11989</v>
      </c>
      <c r="AI554" s="52" t="s">
        <v>7820</v>
      </c>
      <c r="AJ554" s="52" t="s">
        <v>10898</v>
      </c>
      <c r="AK554" s="52"/>
      <c r="AL554" s="71"/>
      <c r="AM554" s="71">
        <f>IFERROR(VLOOKUP(A554,Platted[],2,FALSE),"")</f>
        <v>356</v>
      </c>
      <c r="AN554" s="52"/>
      <c r="AO554" s="52"/>
      <c r="AP554" s="52"/>
      <c r="AQ554" s="52" t="str">
        <f>IFERROR(VLOOKUP(A554,MapGrantsTbl[], 5, FALSE),"")</f>
        <v/>
      </c>
      <c r="AR554" s="52" t="str">
        <f>IF(L554=AQ554,"Y", IF(LEN(LEFT(AQ554,4))&lt;&gt;4,"","N"))</f>
        <v/>
      </c>
      <c r="AS554" s="52" t="str">
        <f>IFERROR(VLOOKUP(A554,MapGrantsTbl[],3, FALSE),"")</f>
        <v/>
      </c>
      <c r="AT554" s="52" t="str">
        <f>IF(AA554=AS554,"Y", IF(LEN(LEFT(AS554,4))&lt;&gt;4,"","N"))</f>
        <v/>
      </c>
      <c r="AU554" s="52" t="str">
        <f>IFERROR(VLOOKUP(A554,MapGrantsTbl[],5, FALSE),"")</f>
        <v/>
      </c>
      <c r="AV554" s="52" t="str">
        <f>IF(L554=AU554,"Y", IF(LEN(LEFT(AU554,4))&lt;&gt;4,"","N"))</f>
        <v/>
      </c>
    </row>
    <row r="555" spans="1:48" ht="72" x14ac:dyDescent="0.55000000000000004">
      <c r="A555" s="43" t="s">
        <v>5422</v>
      </c>
      <c r="B555" s="8" t="str">
        <f>IFERROR(VLOOKUP(A555,MapGrantsTbl[Short Name], 1, FALSE),IFERROR(VLOOKUP(A555,MapGrantsTbl[Other Map Grant Name],1,FALSE),""))</f>
        <v>OVEN WOOD THICKET</v>
      </c>
      <c r="C555" s="8" t="s">
        <v>4105</v>
      </c>
      <c r="D555" s="8" t="str">
        <f>IF(ISBLANK(C555),"",IFERROR(RIGHT(C555,LEN(C555)-FIND(",",C555)) &amp; " " &amp; LEFT(C555,1) &amp; LOWER(MID(C555,2, FIND(",",C555)-2)),""))</f>
        <v xml:space="preserve"> Henry Ridgely</v>
      </c>
      <c r="E555" s="85" t="s">
        <v>11496</v>
      </c>
      <c r="F555" s="85" t="str">
        <f>RIGHT(E555,4)</f>
        <v>1731</v>
      </c>
      <c r="G555" s="85" t="str">
        <f>IF(ISBLANK(E555),"",F555&amp;"-"&amp;RIGHT("00" &amp; SUBSTITUTE(LEFT(E555,2),"/",""),2))</f>
        <v>1731-02</v>
      </c>
      <c r="H555" s="8" t="s">
        <v>3552</v>
      </c>
      <c r="I555" s="8" t="str">
        <f>IFERROR(RIGHT(H555,LEN(H555)-FIND(",",H555)) &amp; " " &amp; LEFT(H555,1) &amp; LOWER(MID(H555,2, FIND(",",H555)-2)),"")</f>
        <v xml:space="preserve"> Peter  Barnes</v>
      </c>
      <c r="J555" s="8" t="str">
        <f>H555</f>
        <v xml:space="preserve">BARNES, Peter </v>
      </c>
      <c r="K555" s="8" t="s">
        <v>3781</v>
      </c>
      <c r="L555" s="8" t="str">
        <f>RIGHT(K555,4)</f>
        <v>1734</v>
      </c>
      <c r="M555" s="146" t="str">
        <f>IF(ISBLANK(K555),"",L555&amp;"-"&amp;
IF(LEFT(K555,3)="Feb","02",
IF(LEFT(K555,3)="Mar","03",
IF(LEFT(K555,3)="Apr","04",
IF(LEFT(K555,3)="May","05",
IF(LEFT(K555,3)="Jun","06",
IF(LEFT(K555,3)="Jul","07",
IF(LEFT(K555,3)="Aug","08",
IF(LEFT(K555,3)="Sep","09",
IF(LEFT(K555,3)="Oct","10",
IF(LEFT(K555,3)="Nov","11",
IF(LEFT(K555,3)="Dec","12","01"))))))))))))</f>
        <v>1734-06</v>
      </c>
      <c r="N555" s="34" t="s">
        <v>3961</v>
      </c>
      <c r="O555" s="8" t="s">
        <v>3959</v>
      </c>
      <c r="P555" s="8" t="s">
        <v>136</v>
      </c>
      <c r="Q555" s="8">
        <v>116</v>
      </c>
      <c r="R555" s="8" t="s">
        <v>6862</v>
      </c>
      <c r="S555" s="26"/>
      <c r="T555" s="10" t="str">
        <f>V555</f>
        <v>Oven Wood Thicket</v>
      </c>
      <c r="U555" s="34"/>
      <c r="V555" s="35" t="s">
        <v>5423</v>
      </c>
      <c r="W555" s="35" t="s">
        <v>11495</v>
      </c>
      <c r="X555" s="34"/>
      <c r="Y555" s="18" t="str">
        <f>IFERROR(LEFT(J555, FIND(",",J555)-1),"")</f>
        <v>BARNES</v>
      </c>
      <c r="Z555" s="24" t="s">
        <v>4451</v>
      </c>
      <c r="AA555" s="24" t="str">
        <f>IF(ISBLANK(E555),"","Surveyed "&amp;E555)  &amp; IF(ISBLANK(C555),"", " by " &amp;TRIM(D555)) &amp; IF(ISBLANK(E555),"","; ") &amp; IF(ISBLANK(K555),"","Patented in " &amp; K555)  &amp; IF(ISBLANK(H555),"", " by " &amp; TRIM(I555)) &amp; IF(ISBLANK(Q555),"",IF(Q555=0,""," for " &amp; Q555 &amp; " acres")) &amp; IF(ISBLANK(S555),""," repatented as " &amp; S555) &amp; IF(ISBLANK(R555),"", "; " &amp; R555) &amp; IF(ISBLANK(X555),"", ".  " &amp; X555&amp;".")</f>
        <v>Surveyed 2/24/1731 by Henry Ridgely; Patented in Jun 1734 by Peter Barnes for 116 acres; "on the ridge between the drafts of Tongue Branch running into the Middle River of Patuxent and Robert Barnes's branch running into Snowdens River of the said Patuxent", near Dorsey's Grove</v>
      </c>
      <c r="AB555" s="52" t="str">
        <f>IF(IFERROR(FIND("-",A555),0)=0,SUBSTITUTE(A555,"'",""),SUBSTITUTE(LEFT(A555,FIND("-",A555)-2),"'",""))</f>
        <v>OVEN WOOD THICKET</v>
      </c>
      <c r="AC555" s="55" t="str">
        <f>SUBSTITUTE(A555,"'","")</f>
        <v>OVEN WOOD THICKET</v>
      </c>
      <c r="AD555" s="52" t="str">
        <f>IFERROR(VLOOKUP(A555,MapGrantsTbl[], 5, FALSE),"")</f>
        <v>1731</v>
      </c>
      <c r="AE555" s="52" t="str">
        <f>IF(L555=AD555,"Y", IF(LEFT(AD555,1)&lt;&gt;"1","","N"))</f>
        <v>N</v>
      </c>
      <c r="AF555" s="52" t="str">
        <f>IFERROR(VLOOKUP(A555,MapGrantsTbl[], 3, FALSE),"")</f>
        <v>Surveyed 2/24/1731 by Henry Ridgely; Patented in Jun 1734 by Peter Barnes for 116 acres; "on the ridge between the drafts of Tongue Branch running into the Middle River of Patuxent and Robert Barnes's branch running into Snowdens River of the said Patuxent", near Dorsey's Grove</v>
      </c>
      <c r="AG555" s="52" t="str">
        <f>IF(AA555=AF555,"Y", IF(LEN(LEFT(AF555,4))&lt;&gt;4,"","N"))</f>
        <v>Y</v>
      </c>
      <c r="AH555" s="52" t="s">
        <v>396</v>
      </c>
      <c r="AI555" s="52" t="s">
        <v>7819</v>
      </c>
      <c r="AJ555" s="52" t="s">
        <v>11691</v>
      </c>
      <c r="AK555" s="52" t="s">
        <v>11688</v>
      </c>
      <c r="AL555" s="71">
        <v>-5</v>
      </c>
      <c r="AM555" s="71">
        <f>IFERROR(VLOOKUP(A555,Platted[],2,FALSE),"")</f>
        <v>392</v>
      </c>
      <c r="AN555" s="52"/>
      <c r="AO555" s="52"/>
      <c r="AP555" s="52"/>
      <c r="AQ555" s="52" t="str">
        <f>IFERROR(VLOOKUP(A555,MapGrantsTbl[], 5, FALSE),"")</f>
        <v>1731</v>
      </c>
      <c r="AR555" s="52" t="str">
        <f>IF(L555=AQ555,"Y", IF(LEN(LEFT(AQ555,4))&lt;&gt;4,"","N"))</f>
        <v>N</v>
      </c>
      <c r="AS555" s="52" t="str">
        <f>IFERROR(VLOOKUP(A555,MapGrantsTbl[],3, FALSE),"")</f>
        <v>Surveyed 2/24/1731 by Henry Ridgely; Patented in Jun 1734 by Peter Barnes for 116 acres; "on the ridge between the drafts of Tongue Branch running into the Middle River of Patuxent and Robert Barnes's branch running into Snowdens River of the said Patuxent", near Dorsey's Grove</v>
      </c>
      <c r="AT555" s="52" t="str">
        <f>IF(AA555=AS555,"Y", IF(LEN(LEFT(AS555,4))&lt;&gt;4,"","N"))</f>
        <v>Y</v>
      </c>
      <c r="AU555" s="52" t="str">
        <f>IFERROR(VLOOKUP(A555,MapGrantsTbl[],5, FALSE),"")</f>
        <v>1731</v>
      </c>
      <c r="AV555" s="52" t="str">
        <f>IF(L555=AU555,"Y", IF(LEN(LEFT(AU555,4))&lt;&gt;4,"","N"))</f>
        <v>N</v>
      </c>
    </row>
    <row r="556" spans="1:48" ht="57.6" x14ac:dyDescent="0.55000000000000004">
      <c r="A556" s="43" t="s">
        <v>6682</v>
      </c>
      <c r="B556" s="42" t="str">
        <f>IFERROR(VLOOKUP(A556,MapGrantsTbl[Short Name], 1, FALSE),IFERROR(VLOOKUP(A556,MapGrantsTbl[Other Map Grant Name],1,FALSE),""))</f>
        <v/>
      </c>
      <c r="C556" s="43" t="s">
        <v>5622</v>
      </c>
      <c r="D556" s="43" t="str">
        <f>IF(ISBLANK(C556),"",IFERROR(RIGHT(C556,LEN(C556)-FIND(",",C556)) &amp; " " &amp; LEFT(C556,1) &amp; LOWER(MID(C556,2, FIND(",",C556)-2)),""))</f>
        <v xml:space="preserve"> John Dorsey</v>
      </c>
      <c r="E556" s="80"/>
      <c r="F556" s="80" t="str">
        <f>RIGHT(E556,4)</f>
        <v/>
      </c>
      <c r="G556" s="80" t="str">
        <f>IF(ISBLANK(E556),"",F556&amp;"-"&amp;RIGHT("00" &amp; SUBSTITUTE(LEFT(E556,2),"/",""),2))</f>
        <v/>
      </c>
      <c r="H556" s="43" t="s">
        <v>3642</v>
      </c>
      <c r="I556" s="43" t="str">
        <f>IFERROR(RIGHT(H556,LEN(H556)-FIND(",",H556)) &amp; " " &amp; LEFT(H556,1) &amp; LOWER(MID(H556,2, FIND(",",H556)-2)),"")</f>
        <v xml:space="preserve"> Richard  Owings</v>
      </c>
      <c r="J556" s="42" t="str">
        <f>H556</f>
        <v xml:space="preserve">OWINGS, Richard </v>
      </c>
      <c r="K556" s="43" t="s">
        <v>5199</v>
      </c>
      <c r="L556" s="42" t="str">
        <f>RIGHT(K556,4)</f>
        <v>1724</v>
      </c>
      <c r="M556" s="143" t="str">
        <f>IF(ISBLANK(K556),"",L556&amp;"-"&amp;
IF(LEFT(K556,3)="Feb","02",
IF(LEFT(K556,3)="Mar","03",
IF(LEFT(K556,3)="Apr","04",
IF(LEFT(K556,3)="May","05",
IF(LEFT(K556,3)="Jun","06",
IF(LEFT(K556,3)="Jul","07",
IF(LEFT(K556,3)="Aug","08",
IF(LEFT(K556,3)="Sep","09",
IF(LEFT(K556,3)="Oct","10",
IF(LEFT(K556,3)="Nov","11",
IF(LEFT(K556,3)="Dec","12","01"))))))))))))</f>
        <v>1724-09</v>
      </c>
      <c r="N556" s="44" t="s">
        <v>5668</v>
      </c>
      <c r="O556" s="43" t="s">
        <v>5668</v>
      </c>
      <c r="P556" s="43" t="s">
        <v>136</v>
      </c>
      <c r="Q556" s="43">
        <v>470</v>
      </c>
      <c r="R556" s="43" t="s">
        <v>6684</v>
      </c>
      <c r="S556" s="44"/>
      <c r="T556" s="45" t="str">
        <f>V556</f>
        <v>Owens Outland Plains</v>
      </c>
      <c r="U556" s="44"/>
      <c r="V556" s="35" t="s">
        <v>6683</v>
      </c>
      <c r="W556" s="35"/>
      <c r="X556" s="34"/>
      <c r="Y556" s="45" t="str">
        <f>IFERROR(LEFT(J556, FIND(",",J556)-1),"")</f>
        <v>OWINGS</v>
      </c>
      <c r="Z556" s="45"/>
      <c r="AA556" s="45" t="str">
        <f>IF(ISBLANK(E556),"","Surveyed "&amp;E556)  &amp; IF(ISBLANK(C556),"", " by " &amp;TRIM(D556)) &amp; IF(ISBLANK(E556),"","; ") &amp; IF(ISBLANK(K556),"","Patented in " &amp; K556)  &amp; IF(ISBLANK(H556),"", " by " &amp; TRIM(I556)) &amp; IF(ISBLANK(Q556),"",IF(Q556=0,""," for " &amp; Q556 &amp; " acres")) &amp; IF(ISBLANK(S556),""," repatented as " &amp; S556) &amp; IF(ISBLANK(R556),"", "; " &amp; R556) &amp; IF(ISBLANK(X556),"", ".  " &amp; X556&amp;".")</f>
        <v xml:space="preserve"> by John DorseyPatented in Sep 1724 by Richard Owings for 470 acres; in Baltimore County starting "near the head of a branch descending into the west side of the ? fork of the main falls of Patapsco River"</v>
      </c>
      <c r="AB556" s="45" t="str">
        <f>IF(IFERROR(FIND("-",A556),0)=0,SUBSTITUTE(A556,"'",""),SUBSTITUTE(LEFT(A556,FIND("-",A556)-2),"'",""))</f>
        <v>OWENS OUTLAND PLAINS</v>
      </c>
      <c r="AC556" s="45" t="str">
        <f>SUBSTITUTE(A556,"'","")</f>
        <v>OWENS OUTLAND PLAINS</v>
      </c>
      <c r="AD556" s="52" t="str">
        <f>IFERROR(VLOOKUP(A556,MapGrantsTbl[], 5, FALSE),"")</f>
        <v/>
      </c>
      <c r="AE556" s="52" t="str">
        <f>IF(L556=AD556,"Y", IF(LEFT(AD556,1)&lt;&gt;"1","","N"))</f>
        <v/>
      </c>
      <c r="AF556" s="52" t="str">
        <f>IFERROR(VLOOKUP(A556,MapGrantsTbl[], 3, FALSE),"")</f>
        <v/>
      </c>
      <c r="AG556" s="52" t="str">
        <f>IF(AA556=AF556,"Y", IF(LEN(LEFT(AF556,4))&lt;&gt;4,"","N"))</f>
        <v/>
      </c>
      <c r="AH556" s="52"/>
      <c r="AI556" s="52"/>
      <c r="AJ556" s="71"/>
      <c r="AK556" s="71"/>
      <c r="AL556" s="71"/>
      <c r="AM556" s="71" t="str">
        <f>IFERROR(VLOOKUP(A556,Platted[],2,FALSE),"")</f>
        <v/>
      </c>
      <c r="AN556" s="52"/>
      <c r="AO556" s="52"/>
      <c r="AP556" s="52"/>
      <c r="AQ556" s="52" t="str">
        <f>IFERROR(VLOOKUP(A556,MapGrantsTbl[], 5, FALSE),"")</f>
        <v/>
      </c>
      <c r="AR556" s="52" t="str">
        <f>IF(L556=AQ556,"Y", IF(LEN(LEFT(AQ556,4))&lt;&gt;4,"","N"))</f>
        <v/>
      </c>
      <c r="AS556" s="52" t="str">
        <f>IFERROR(VLOOKUP(A556,MapGrantsTbl[],3, FALSE),"")</f>
        <v/>
      </c>
      <c r="AT556" s="52" t="str">
        <f>IF(AA556=AS556,"Y", IF(LEN(LEFT(AS556,4))&lt;&gt;4,"","N"))</f>
        <v/>
      </c>
      <c r="AU556" s="52" t="str">
        <f>IFERROR(VLOOKUP(A556,MapGrantsTbl[],5, FALSE),"")</f>
        <v/>
      </c>
      <c r="AV556" s="52" t="str">
        <f>IF(L556=AU556,"Y", IF(LEN(LEFT(AU556,4))&lt;&gt;4,"","N"))</f>
        <v/>
      </c>
    </row>
    <row r="557" spans="1:48" ht="57.6" x14ac:dyDescent="0.55000000000000004">
      <c r="A557" s="43" t="s">
        <v>8678</v>
      </c>
      <c r="B557" s="8" t="str">
        <f>IFERROR(VLOOKUP(A557,MapGrantsTbl[Short Name], 1, FALSE),IFERROR(VLOOKUP(A557,MapGrantsTbl[Other Map Grant Name],1,FALSE),""))</f>
        <v>PARRS ADDITION</v>
      </c>
      <c r="C557" s="8" t="s">
        <v>4105</v>
      </c>
      <c r="D557" s="8" t="str">
        <f>IF(ISBLANK(C557),"",IFERROR(RIGHT(C557,LEN(C557)-FIND(",",C557)) &amp; " " &amp; LEFT(C557,1) &amp; LOWER(MID(C557,2, FIND(",",C557)-2)),""))</f>
        <v xml:space="preserve"> Henry Ridgely</v>
      </c>
      <c r="E557" s="85" t="s">
        <v>11847</v>
      </c>
      <c r="F557" s="85" t="str">
        <f>RIGHT(E557,4)</f>
        <v>1730</v>
      </c>
      <c r="G557" s="85" t="str">
        <f>IF(ISBLANK(E557),"",F557&amp;"-"&amp;RIGHT("00" &amp; SUBSTITUTE(LEFT(E557,2),"/",""),2))</f>
        <v>1730-05</v>
      </c>
      <c r="H557" s="8" t="s">
        <v>3551</v>
      </c>
      <c r="I557" s="8" t="str">
        <f>IFERROR(RIGHT(H557,LEN(H557)-FIND(",",H557)) &amp; " " &amp; LEFT(H557,1) &amp; LOWER(MID(H557,2, FIND(",",H557)-2)),"")</f>
        <v xml:space="preserve"> John  Parr</v>
      </c>
      <c r="J557" s="8" t="str">
        <f>H557</f>
        <v xml:space="preserve">PARR, John </v>
      </c>
      <c r="K557" s="8" t="s">
        <v>5211</v>
      </c>
      <c r="L557" s="8" t="str">
        <f>RIGHT(K557,4)</f>
        <v>1731</v>
      </c>
      <c r="M557" s="146" t="str">
        <f>IF(ISBLANK(K557),"",L557&amp;"-"&amp;
IF(LEFT(K557,3)="Feb","02",
IF(LEFT(K557,3)="Mar","03",
IF(LEFT(K557,3)="Apr","04",
IF(LEFT(K557,3)="May","05",
IF(LEFT(K557,3)="Jun","06",
IF(LEFT(K557,3)="Jul","07",
IF(LEFT(K557,3)="Aug","08",
IF(LEFT(K557,3)="Sep","09",
IF(LEFT(K557,3)="Oct","10",
IF(LEFT(K557,3)="Nov","11",
IF(LEFT(K557,3)="Dec","12","01"))))))))))))</f>
        <v>1731-09</v>
      </c>
      <c r="N557" s="34" t="s">
        <v>3961</v>
      </c>
      <c r="O557" s="8" t="s">
        <v>3959</v>
      </c>
      <c r="P557" s="8" t="s">
        <v>136</v>
      </c>
      <c r="Q557" s="8">
        <v>103</v>
      </c>
      <c r="R557" s="10" t="s">
        <v>5424</v>
      </c>
      <c r="S557" s="34" t="s">
        <v>7879</v>
      </c>
      <c r="T557" s="26" t="str">
        <f>V557</f>
        <v>Parrs Addition</v>
      </c>
      <c r="U557" s="34"/>
      <c r="V557" s="35" t="s">
        <v>8824</v>
      </c>
      <c r="W557" s="35" t="s">
        <v>11846</v>
      </c>
      <c r="X557" s="34"/>
      <c r="Y557" s="18" t="str">
        <f>IFERROR(LEFT(J557, FIND(",",J557)-1),"")</f>
        <v>PARR</v>
      </c>
      <c r="Z557" s="24" t="s">
        <v>4464</v>
      </c>
      <c r="AA557" s="24" t="str">
        <f>IF(ISBLANK(E557),"","Surveyed "&amp;E557)  &amp; IF(ISBLANK(C557),"", " by " &amp;TRIM(D557)) &amp; IF(ISBLANK(E557),"","; ") &amp; IF(ISBLANK(K557),"","Patented in " &amp; K557)  &amp; IF(ISBLANK(H557),"", " by " &amp; TRIM(I557)) &amp; IF(ISBLANK(Q557),"",IF(Q557=0,""," for " &amp; Q557 &amp; " acres")) &amp; IF(ISBLANK(S557),""," repatented as " &amp; S557) &amp; IF(ISBLANK(R557),"", "; " &amp; R557) &amp; IF(ISBLANK(X557),"", ".  " &amp; X557&amp;".")</f>
        <v>Surveyed 5/6/1730 by Henry Ridgely; Patented in Sep 1731 by John Parr for 103 acres repatented as Bensons Request; "in a fork of Patuxent River called Winkepin neck" adjoining Boyce's Beginning and Boyce's Branch</v>
      </c>
      <c r="AB557" s="52" t="str">
        <f>IF(IFERROR(FIND("-",A557),0)=0,SUBSTITUTE(A557,"'",""),SUBSTITUTE(LEFT(A557,FIND("-",A557)-2),"'",""))</f>
        <v>PARRS ADDITION</v>
      </c>
      <c r="AC557" s="55" t="str">
        <f>SUBSTITUTE(A557,"'","")</f>
        <v>PARRS ADDITION</v>
      </c>
      <c r="AD557" s="52" t="str">
        <f>IFERROR(VLOOKUP(A557,MapGrantsTbl[], 5, FALSE),"")</f>
        <v>1730</v>
      </c>
      <c r="AE557" s="52" t="str">
        <f>IF(L557=AD557,"Y", IF(LEFT(AD557,1)&lt;&gt;"1","","N"))</f>
        <v>N</v>
      </c>
      <c r="AF557" s="52" t="str">
        <f>IFERROR(VLOOKUP(A557,MapGrantsTbl[], 3, FALSE),"")</f>
        <v>Surveyed 5/6/1730 by Henry Ridgely; Patented in Sep 1731 by John Parr for 103 acres repatented as Bensons Request; "in a fork of Patuxent River called Winkepin neck" adjoining Boyce's Beginning and Boyce's Branch</v>
      </c>
      <c r="AG557" s="52" t="str">
        <f>IF(AA557=AF557,"Y", IF(LEN(LEFT(AF557,4))&lt;&gt;4,"","N"))</f>
        <v>Y</v>
      </c>
      <c r="AH557" s="52" t="s">
        <v>11994</v>
      </c>
      <c r="AI557" s="52"/>
      <c r="AJ557" s="71"/>
      <c r="AK557" s="71"/>
      <c r="AL557" s="71"/>
      <c r="AM557" s="71">
        <f>IFERROR(VLOOKUP(A557,Platted[],2,FALSE),"")</f>
        <v>416</v>
      </c>
      <c r="AN557" s="52"/>
      <c r="AO557" s="52"/>
      <c r="AP557" s="52"/>
      <c r="AQ557" s="52" t="str">
        <f>IFERROR(VLOOKUP(A557,MapGrantsTbl[], 5, FALSE),"")</f>
        <v>1730</v>
      </c>
      <c r="AR557" s="52" t="str">
        <f>IF(L557=AQ557,"Y", IF(LEN(LEFT(AQ557,4))&lt;&gt;4,"","N"))</f>
        <v>N</v>
      </c>
      <c r="AS557" s="52" t="str">
        <f>IFERROR(VLOOKUP(A557,MapGrantsTbl[],3, FALSE),"")</f>
        <v>Surveyed 5/6/1730 by Henry Ridgely; Patented in Sep 1731 by John Parr for 103 acres repatented as Bensons Request; "in a fork of Patuxent River called Winkepin neck" adjoining Boyce's Beginning and Boyce's Branch</v>
      </c>
      <c r="AT557" s="52" t="str">
        <f>IF(AA557=AS557,"Y", IF(LEN(LEFT(AS557,4))&lt;&gt;4,"","N"))</f>
        <v>Y</v>
      </c>
      <c r="AU557" s="52" t="str">
        <f>IFERROR(VLOOKUP(A557,MapGrantsTbl[],5, FALSE),"")</f>
        <v>1730</v>
      </c>
      <c r="AV557" s="52" t="str">
        <f>IF(L557=AU557,"Y", IF(LEN(LEFT(AU557,4))&lt;&gt;4,"","N"))</f>
        <v>N</v>
      </c>
    </row>
    <row r="558" spans="1:48" ht="43.2" x14ac:dyDescent="0.55000000000000004">
      <c r="A558" s="43" t="s">
        <v>8679</v>
      </c>
      <c r="B558" s="42" t="str">
        <f>IFERROR(VLOOKUP(A558,MapGrantsTbl[Short Name], 1, FALSE),IFERROR(VLOOKUP(A558,MapGrantsTbl[Other Map Grant Name],1,FALSE),""))</f>
        <v>PARRS RANGE</v>
      </c>
      <c r="C558" s="43" t="s">
        <v>7172</v>
      </c>
      <c r="D558" s="43" t="str">
        <f>IF(ISBLANK(C558),"",IFERROR(RIGHT(C558,LEN(C558)-FIND(",",C558)) &amp; " " &amp; LEFT(C558,1) &amp; LOWER(MID(C558,2, FIND(",",C558)-2)),""))</f>
        <v xml:space="preserve"> Thomas Bentley</v>
      </c>
      <c r="E558" s="85" t="s">
        <v>11234</v>
      </c>
      <c r="F558" s="80" t="str">
        <f>RIGHT(E558,4)</f>
        <v>1744</v>
      </c>
      <c r="G558" s="80" t="str">
        <f>IF(ISBLANK(E558),"",F558&amp;"-"&amp;RIGHT("00" &amp; SUBSTITUTE(LEFT(E558,2),"/",""),2))</f>
        <v>1744-02</v>
      </c>
      <c r="H558" s="43" t="s">
        <v>3551</v>
      </c>
      <c r="I558" s="43" t="str">
        <f>IFERROR(RIGHT(H558,LEN(H558)-FIND(",",H558)) &amp; " " &amp; LEFT(H558,1) &amp; LOWER(MID(H558,2, FIND(",",H558)-2)),"")</f>
        <v xml:space="preserve"> John  Parr</v>
      </c>
      <c r="J558" s="42" t="str">
        <f>H558</f>
        <v xml:space="preserve">PARR, John </v>
      </c>
      <c r="K558" s="43" t="s">
        <v>6813</v>
      </c>
      <c r="L558" s="42" t="str">
        <f>RIGHT(K558,4)</f>
        <v>1744</v>
      </c>
      <c r="M558" s="143" t="str">
        <f>IF(ISBLANK(K558),"",L558&amp;"-"&amp;
IF(LEFT(K558,3)="Feb","02",
IF(LEFT(K558,3)="Mar","03",
IF(LEFT(K558,3)="Apr","04",
IF(LEFT(K558,3)="May","05",
IF(LEFT(K558,3)="Jun","06",
IF(LEFT(K558,3)="Jul","07",
IF(LEFT(K558,3)="Aug","08",
IF(LEFT(K558,3)="Sep","09",
IF(LEFT(K558,3)="Oct","10",
IF(LEFT(K558,3)="Nov","11",
IF(LEFT(K558,3)="Dec","12","01"))))))))))))</f>
        <v>1744-02</v>
      </c>
      <c r="N558" s="44" t="s">
        <v>4060</v>
      </c>
      <c r="O558" s="8" t="s">
        <v>3959</v>
      </c>
      <c r="P558" s="43" t="s">
        <v>136</v>
      </c>
      <c r="Q558" s="43">
        <v>100</v>
      </c>
      <c r="R558" s="43" t="s">
        <v>7171</v>
      </c>
      <c r="S558" s="44"/>
      <c r="T558" s="45" t="str">
        <f>V558</f>
        <v>Parrs Range</v>
      </c>
      <c r="U558" s="44"/>
      <c r="V558" s="35" t="s">
        <v>8390</v>
      </c>
      <c r="W558" s="35" t="s">
        <v>11235</v>
      </c>
      <c r="X558" s="34"/>
      <c r="Y558" s="45" t="str">
        <f>IFERROR(LEFT(J558, FIND(",",J558)-1),"")</f>
        <v>PARR</v>
      </c>
      <c r="Z558" s="45"/>
      <c r="AA558" s="45" t="str">
        <f>IF(ISBLANK(E558),"","Surveyed "&amp;E558)  &amp; IF(ISBLANK(C558),"", " by " &amp;TRIM(D558)) &amp; IF(ISBLANK(E558),"","; ") &amp; IF(ISBLANK(K558),"","Patented in " &amp; K558)  &amp; IF(ISBLANK(H558),"", " by " &amp; TRIM(I558)) &amp; IF(ISBLANK(Q558),"",IF(Q558=0,""," for " &amp; Q558 &amp; " acres")) &amp; IF(ISBLANK(S558),""," repatented as " &amp; S558) &amp; IF(ISBLANK(R558),"", "; " &amp; R558) &amp; IF(ISBLANK(X558),"", ".  " &amp; X558&amp;".")</f>
        <v>Surveyed 2/7/1744 by Thomas Bentley; Patented in Feb 1744 by John Parr for 100 acres; beginning "on the south side of a small branch of Patapsco River"</v>
      </c>
      <c r="AB558" s="45" t="str">
        <f>IF(IFERROR(FIND("-",A558),0)=0,SUBSTITUTE(A558,"'",""),SUBSTITUTE(LEFT(A558,FIND("-",A558)-2),"'",""))</f>
        <v>PARRS RANGE</v>
      </c>
      <c r="AC558" s="45" t="str">
        <f>SUBSTITUTE(A558,"'","")</f>
        <v>PARRS RANGE</v>
      </c>
      <c r="AD558" s="45" t="str">
        <f>IFERROR(VLOOKUP(A558,MapGrantsTbl[], 5, FALSE),"")</f>
        <v>1744</v>
      </c>
      <c r="AE558" s="45" t="str">
        <f>IF(L558=AD558,"Y", IF(LEFT(AD558,1)&lt;&gt;"1","","N"))</f>
        <v>Y</v>
      </c>
      <c r="AF558" s="45" t="str">
        <f>IFERROR(VLOOKUP(A558,MapGrantsTbl[], 3, FALSE),"")</f>
        <v>Surveyed 2/7/1744 by Thomas Bentley; Patented in Feb 1744 by John Parr for 100 acres; beginning "on the south side of a small branch of Patapsco River"</v>
      </c>
      <c r="AG558" s="45" t="str">
        <f>IF(AA558=AF558,"Y", IF(LEN(LEFT(AF558,4))&lt;&gt;4,"","N"))</f>
        <v>Y</v>
      </c>
      <c r="AH558" s="33" t="s">
        <v>78</v>
      </c>
      <c r="AI558" s="45"/>
      <c r="AJ558" s="71"/>
      <c r="AK558" s="71"/>
      <c r="AL558" s="71"/>
      <c r="AM558" s="71">
        <f>IFERROR(VLOOKUP(A558,Platted[],2,FALSE),"")</f>
        <v>401</v>
      </c>
      <c r="AN558" s="52"/>
      <c r="AO558" s="52"/>
      <c r="AP558" s="52"/>
      <c r="AQ558" s="52" t="str">
        <f>IFERROR(VLOOKUP(A558,MapGrantsTbl[], 5, FALSE),"")</f>
        <v>1744</v>
      </c>
      <c r="AR558" s="52" t="str">
        <f>IF(L558=AQ558,"Y", IF(LEN(LEFT(AQ558,4))&lt;&gt;4,"","N"))</f>
        <v>Y</v>
      </c>
      <c r="AS558" s="52" t="str">
        <f>IFERROR(VLOOKUP(A558,MapGrantsTbl[],3, FALSE),"")</f>
        <v>Surveyed 2/7/1744 by Thomas Bentley; Patented in Feb 1744 by John Parr for 100 acres; beginning "on the south side of a small branch of Patapsco River"</v>
      </c>
      <c r="AT558" s="52" t="str">
        <f>IF(AA558=AS558,"Y", IF(LEN(LEFT(AS558,4))&lt;&gt;4,"","N"))</f>
        <v>Y</v>
      </c>
      <c r="AU558" s="52" t="str">
        <f>IFERROR(VLOOKUP(A558,MapGrantsTbl[],5, FALSE),"")</f>
        <v>1744</v>
      </c>
      <c r="AV558" s="52" t="str">
        <f>IF(L558=AU558,"Y", IF(LEN(LEFT(AU558,4))&lt;&gt;4,"","N"))</f>
        <v>Y</v>
      </c>
    </row>
    <row r="559" spans="1:48" ht="115.2" x14ac:dyDescent="0.55000000000000004">
      <c r="A559" s="43" t="s">
        <v>3887</v>
      </c>
      <c r="B559" s="8" t="str">
        <f>IFERROR(VLOOKUP(A559,MapGrantsTbl[Short Name], 1, FALSE),IFERROR(VLOOKUP(A559,MapGrantsTbl[Other Map Grant Name],1,FALSE),""))</f>
        <v>PARTNERSHIP</v>
      </c>
      <c r="C559" s="8" t="s">
        <v>4965</v>
      </c>
      <c r="D559" s="8" t="str">
        <f>IF(ISBLANK(C559),"",IFERROR(RIGHT(C559,LEN(C559)-FIND(",",C559)) &amp; " " &amp; LEFT(C559,1) &amp; LOWER(MID(C559,2, FIND(",",C559)-2)),""))</f>
        <v xml:space="preserve"> Thomas Larkin</v>
      </c>
      <c r="E559" s="85" t="s">
        <v>11538</v>
      </c>
      <c r="F559" s="85" t="str">
        <f>RIGHT(E559,4)</f>
        <v>1719</v>
      </c>
      <c r="G559" s="85" t="str">
        <f>IF(ISBLANK(E559),"",F559&amp;"-"&amp;RIGHT("00" &amp; SUBSTITUTE(LEFT(E559,2),"/",""),2))</f>
        <v>1719-11</v>
      </c>
      <c r="H559" s="8" t="s">
        <v>3547</v>
      </c>
      <c r="I559" s="8" t="str">
        <f>IFERROR(RIGHT(H559,LEN(H559)-FIND(",",H559)) &amp; " " &amp; LEFT(H559,1) &amp; LOWER(MID(H559,2, FIND(",",H559)-2)),"")</f>
        <v xml:space="preserve"> Thomas  Worthington</v>
      </c>
      <c r="J559" s="8" t="str">
        <f>H559</f>
        <v xml:space="preserve">WORTHINGTON, Thomas </v>
      </c>
      <c r="K559" s="8" t="s">
        <v>3763</v>
      </c>
      <c r="L559" s="8" t="str">
        <f>RIGHT(K559,4)</f>
        <v>1736</v>
      </c>
      <c r="M559" s="146" t="str">
        <f>IF(ISBLANK(K559),"",L559&amp;"-"&amp;
IF(LEFT(K559,3)="Feb","02",
IF(LEFT(K559,3)="Mar","03",
IF(LEFT(K559,3)="Apr","04",
IF(LEFT(K559,3)="May","05",
IF(LEFT(K559,3)="Jun","06",
IF(LEFT(K559,3)="Jul","07",
IF(LEFT(K559,3)="Aug","08",
IF(LEFT(K559,3)="Sep","09",
IF(LEFT(K559,3)="Oct","10",
IF(LEFT(K559,3)="Nov","11",
IF(LEFT(K559,3)="Dec","12","01"))))))))))))</f>
        <v>1736-11</v>
      </c>
      <c r="N559" s="34" t="s">
        <v>3961</v>
      </c>
      <c r="O559" s="8" t="s">
        <v>3959</v>
      </c>
      <c r="P559" s="8" t="s">
        <v>136</v>
      </c>
      <c r="Q559" s="8">
        <v>1000</v>
      </c>
      <c r="R559" s="10" t="s">
        <v>4983</v>
      </c>
      <c r="S559" s="34" t="s">
        <v>9376</v>
      </c>
      <c r="T559" s="26" t="str">
        <f>V559</f>
        <v>Partnership</v>
      </c>
      <c r="U559" s="34" t="s">
        <v>4984</v>
      </c>
      <c r="V559" s="35" t="s">
        <v>4188</v>
      </c>
      <c r="W559" s="35" t="s">
        <v>11537</v>
      </c>
      <c r="X559" s="34"/>
      <c r="Y559" s="18" t="str">
        <f>IFERROR(LEFT(J559, FIND(",",J559)-1),"")</f>
        <v>WORTHINGTON</v>
      </c>
      <c r="Z559" s="24" t="s">
        <v>4459</v>
      </c>
      <c r="AA559" s="24" t="str">
        <f>IF(ISBLANK(E559),"","Surveyed "&amp;E559)  &amp; IF(ISBLANK(C559),"", " by " &amp;TRIM(D559)) &amp; IF(ISBLANK(E559),"","; ") &amp; IF(ISBLANK(K559),"","Patented in " &amp; K559)  &amp; IF(ISBLANK(H559),"", " by " &amp; TRIM(I559)) &amp; IF(ISBLANK(Q559),"",IF(Q559=0,""," for " &amp; Q559 &amp; " acres")) &amp; IF(ISBLANK(S559),""," repatented as " &amp; S559) &amp; IF(ISBLANK(R559),"", "; " &amp; R559) &amp; IF(ISBLANK(X559),"", ".  " &amp; X559&amp;".")</f>
        <v>Surveyed 11/28/1719 by Thomas Larkin; Patented in Nov 1736 by Thomas Worthington for 1000 acres repatented as Partnership - Resurveyed; "lying on the west side of the Middle River of Patuxent and on the East side of the Cabbin Branch"</v>
      </c>
      <c r="AB559" s="52" t="str">
        <f>IF(IFERROR(FIND("-",A559),0)=0,SUBSTITUTE(A559,"'",""),SUBSTITUTE(LEFT(A559,FIND("-",A559)-2),"'",""))</f>
        <v>PARTNERSHIP</v>
      </c>
      <c r="AC559" s="55" t="str">
        <f>SUBSTITUTE(A559,"'","")</f>
        <v>PARTNERSHIP</v>
      </c>
      <c r="AD559" s="52" t="str">
        <f>IFERROR(VLOOKUP(A559,MapGrantsTbl[], 5, FALSE),"")</f>
        <v>1719</v>
      </c>
      <c r="AE559" s="52" t="str">
        <f>IF(L559=AD559,"Y", IF(LEFT(AD559,1)&lt;&gt;"1","","N"))</f>
        <v>N</v>
      </c>
      <c r="AF559" s="52" t="str">
        <f>IFERROR(VLOOKUP(A559,MapGrantsTbl[], 3, FALSE),"")</f>
        <v>Surveyed 11/28/1719 by Thomas Larkin; Patented in Nov 1736 by Thomas Worthington for 1000 acres repatented as Partnership - Resurveyed; "lying on the west side of the Middle River of Patuxent and on the East side of the Cabbin Branch"</v>
      </c>
      <c r="AG559" s="52" t="str">
        <f>IF(AA559=AF559,"Y", IF(LEN(LEFT(AF559,4))&lt;&gt;4,"","N"))</f>
        <v>Y</v>
      </c>
      <c r="AH559" s="52" t="s">
        <v>11994</v>
      </c>
      <c r="AI559" s="52" t="s">
        <v>7845</v>
      </c>
      <c r="AJ559" s="52" t="s">
        <v>11272</v>
      </c>
      <c r="AK559" s="52"/>
      <c r="AL559" s="71"/>
      <c r="AM559" s="71" t="str">
        <f>IFERROR(VLOOKUP(A559,Platted[],2,FALSE),"")</f>
        <v/>
      </c>
      <c r="AN559" s="52"/>
      <c r="AO559" s="52"/>
      <c r="AP559" s="52"/>
      <c r="AQ559" s="52" t="str">
        <f>IFERROR(VLOOKUP(A559,MapGrantsTbl[], 5, FALSE),"")</f>
        <v>1719</v>
      </c>
      <c r="AR559" s="52" t="str">
        <f>IF(L559=AQ559,"Y", IF(LEN(LEFT(AQ559,4))&lt;&gt;4,"","N"))</f>
        <v>N</v>
      </c>
      <c r="AS559" s="52" t="str">
        <f>IFERROR(VLOOKUP(A559,MapGrantsTbl[],3, FALSE),"")</f>
        <v>Surveyed 11/28/1719 by Thomas Larkin; Patented in Nov 1736 by Thomas Worthington for 1000 acres repatented as Partnership - Resurveyed; "lying on the west side of the Middle River of Patuxent and on the East side of the Cabbin Branch"</v>
      </c>
      <c r="AT559" s="52" t="str">
        <f>IF(AA559=AS559,"Y", IF(LEN(LEFT(AS559,4))&lt;&gt;4,"","N"))</f>
        <v>Y</v>
      </c>
      <c r="AU559" s="52" t="str">
        <f>IFERROR(VLOOKUP(A559,MapGrantsTbl[],5, FALSE),"")</f>
        <v>1719</v>
      </c>
      <c r="AV559" s="52" t="str">
        <f>IF(L559=AU559,"Y", IF(LEN(LEFT(AU559,4))&lt;&gt;4,"","N"))</f>
        <v>N</v>
      </c>
    </row>
    <row r="560" spans="1:48" ht="57.6" x14ac:dyDescent="0.55000000000000004">
      <c r="A560" s="43" t="s">
        <v>9352</v>
      </c>
      <c r="B560" s="42" t="str">
        <f>IFERROR(VLOOKUP(A560,MapGrantsTbl[Short Name], 1, FALSE),IFERROR(VLOOKUP(A560,MapGrantsTbl[Other Map Grant Name],1,FALSE),""))</f>
        <v/>
      </c>
      <c r="C560" s="43" t="s">
        <v>4916</v>
      </c>
      <c r="D560" s="43" t="str">
        <f>IF(ISBLANK(C560),"",IFERROR(RIGHT(C560,LEN(C560)-FIND(",",C560)) &amp; " " &amp; LEFT(C560,1) &amp; LOWER(MID(C560,2, FIND(",",C560)-2)),""))</f>
        <v xml:space="preserve"> William Cromwell</v>
      </c>
      <c r="E560" s="85" t="s">
        <v>11536</v>
      </c>
      <c r="F560" s="80" t="str">
        <f>RIGHT(E560,4)</f>
        <v>1740</v>
      </c>
      <c r="G560" s="80" t="str">
        <f>IF(ISBLANK(E560),"",F560&amp;"-"&amp;RIGHT("00" &amp; SUBSTITUTE(LEFT(E560,2),"/",""),2))</f>
        <v>1740-09</v>
      </c>
      <c r="H560" s="43" t="s">
        <v>3547</v>
      </c>
      <c r="I560" s="43" t="str">
        <f>IFERROR(RIGHT(H560,LEN(H560)-FIND(",",H560)) &amp; " " &amp; LEFT(H560,1) &amp; LOWER(MID(H560,2, FIND(",",H560)-2)),"")</f>
        <v xml:space="preserve"> Thomas  Worthington</v>
      </c>
      <c r="J560" s="42" t="str">
        <f>H560</f>
        <v xml:space="preserve">WORTHINGTON, Thomas </v>
      </c>
      <c r="K560" s="43" t="s">
        <v>4914</v>
      </c>
      <c r="L560" s="42" t="str">
        <f>RIGHT(K560,4)</f>
        <v>1744</v>
      </c>
      <c r="M560" s="143" t="str">
        <f>IF(ISBLANK(K560),"",L560&amp;"-"&amp;
IF(LEFT(K560,3)="Feb","02",
IF(LEFT(K560,3)="Mar","03",
IF(LEFT(K560,3)="Apr","04",
IF(LEFT(K560,3)="May","05",
IF(LEFT(K560,3)="Jun","06",
IF(LEFT(K560,3)="Jul","07",
IF(LEFT(K560,3)="Aug","08",
IF(LEFT(K560,3)="Sep","09",
IF(LEFT(K560,3)="Oct","10",
IF(LEFT(K560,3)="Nov","11",
IF(LEFT(K560,3)="Dec","12","01"))))))))))))</f>
        <v>1744-10</v>
      </c>
      <c r="N560" s="44" t="s">
        <v>3961</v>
      </c>
      <c r="O560" s="43" t="s">
        <v>3959</v>
      </c>
      <c r="P560" s="43" t="s">
        <v>3970</v>
      </c>
      <c r="Q560" s="43">
        <v>764</v>
      </c>
      <c r="R560" s="43" t="s">
        <v>7157</v>
      </c>
      <c r="S560" s="44"/>
      <c r="T560" s="45" t="s">
        <v>4188</v>
      </c>
      <c r="U560" s="44" t="s">
        <v>5034</v>
      </c>
      <c r="V560" s="35" t="s">
        <v>9376</v>
      </c>
      <c r="W560" s="35" t="s">
        <v>11537</v>
      </c>
      <c r="X560" s="34"/>
      <c r="Y560" s="45" t="str">
        <f>IFERROR(LEFT(J560, FIND(",",J560)-1),"")</f>
        <v>WORTHINGTON</v>
      </c>
      <c r="Z560" s="45"/>
      <c r="AA560" s="45" t="str">
        <f>IF(ISBLANK(E560),"","Surveyed "&amp;E560)  &amp; IF(ISBLANK(C560),"", " by " &amp;TRIM(D560)) &amp; IF(ISBLANK(E560),"","; ") &amp; IF(ISBLANK(K560),"","Patented in " &amp; K560)  &amp; IF(ISBLANK(H560),"", " by " &amp; TRIM(I560)) &amp; IF(ISBLANK(Q560),"",IF(Q560=0,""," for " &amp; Q560 &amp; " acres")) &amp; IF(ISBLANK(S560),""," repatented as " &amp; S560) &amp; IF(ISBLANK(R560),"", "; " &amp; R560) &amp; IF(ISBLANK(X560),"", ".  " &amp; X560&amp;".")</f>
        <v>Surveyed 9/5/1740 by William Cromwell; Patented in Oct 1744 by Thomas Worthington for 764 acres; Resurvey of Partnership "in the great fork of Patuxent River adjoining to the land called White Wine And Claret"</v>
      </c>
      <c r="AB560" s="45" t="str">
        <f>IF(IFERROR(FIND("-",A560),0)=0,SUBSTITUTE(A560,"'",""),SUBSTITUTE(LEFT(A560,FIND("-",A560)-2),"'",""))</f>
        <v>PARTNERSHIP</v>
      </c>
      <c r="AC560" s="45" t="str">
        <f>SUBSTITUTE(A560,"'","")</f>
        <v>PARTNERSHIP - Resurveyed</v>
      </c>
      <c r="AD560" s="45" t="str">
        <f>IFERROR(VLOOKUP(A560,MapGrantsTbl[], 5, FALSE),"")</f>
        <v/>
      </c>
      <c r="AE560" s="45" t="str">
        <f>IF(L560=AD560,"Y", IF(LEFT(AD560,1)&lt;&gt;"1","","N"))</f>
        <v/>
      </c>
      <c r="AF560" s="45" t="str">
        <f>IFERROR(VLOOKUP(A560,MapGrantsTbl[], 3, FALSE),"")</f>
        <v/>
      </c>
      <c r="AG560" s="45" t="str">
        <f>IF(AA560=AF560,"Y", IF(LEN(LEFT(AF560,4))&lt;&gt;4,"","N"))</f>
        <v/>
      </c>
      <c r="AH560" s="33" t="s">
        <v>36</v>
      </c>
      <c r="AI560" s="45"/>
      <c r="AJ560" s="71"/>
      <c r="AK560" s="71"/>
      <c r="AL560" s="71"/>
      <c r="AM560" s="71">
        <f>IFERROR(VLOOKUP(A560,Platted[],2,FALSE),"")</f>
        <v>72</v>
      </c>
      <c r="AN560" s="52"/>
      <c r="AO560" s="52"/>
      <c r="AP560" s="52"/>
      <c r="AQ560" s="52" t="str">
        <f>IFERROR(VLOOKUP(A560,MapGrantsTbl[], 5, FALSE),"")</f>
        <v/>
      </c>
      <c r="AR560" s="52" t="str">
        <f>IF(L560=AQ560,"Y", IF(LEN(LEFT(AQ560,4))&lt;&gt;4,"","N"))</f>
        <v/>
      </c>
      <c r="AS560" s="52" t="str">
        <f>IFERROR(VLOOKUP(A560,MapGrantsTbl[],3, FALSE),"")</f>
        <v/>
      </c>
      <c r="AT560" s="52" t="str">
        <f>IF(AA560=AS560,"Y", IF(LEN(LEFT(AS560,4))&lt;&gt;4,"","N"))</f>
        <v/>
      </c>
      <c r="AU560" s="52" t="str">
        <f>IFERROR(VLOOKUP(A560,MapGrantsTbl[],5, FALSE),"")</f>
        <v/>
      </c>
      <c r="AV560" s="52" t="str">
        <f>IF(L560=AU560,"Y", IF(LEN(LEFT(AU560,4))&lt;&gt;4,"","N"))</f>
        <v/>
      </c>
    </row>
    <row r="561" spans="1:48" ht="43.2" x14ac:dyDescent="0.55000000000000004">
      <c r="A561" s="43" t="s">
        <v>6816</v>
      </c>
      <c r="B561" s="42" t="str">
        <f>IFERROR(VLOOKUP(A561,MapGrantsTbl[Short Name], 1, FALSE),IFERROR(VLOOKUP(A561,MapGrantsTbl[Other Map Grant Name],1,FALSE),""))</f>
        <v>PARTNERSHIP RENEWED</v>
      </c>
      <c r="C561" s="43" t="s">
        <v>4916</v>
      </c>
      <c r="D561" s="43" t="str">
        <f>IF(ISBLANK(C561),"",IFERROR(RIGHT(C561,LEN(C561)-FIND(",",C561)) &amp; " " &amp; LEFT(C561,1) &amp; LOWER(MID(C561,2, FIND(",",C561)-2)),""))</f>
        <v xml:space="preserve"> William Cromwell</v>
      </c>
      <c r="E561" s="85" t="s">
        <v>11883</v>
      </c>
      <c r="F561" s="80" t="str">
        <f>RIGHT(E561,4)</f>
        <v>1743</v>
      </c>
      <c r="G561" s="80" t="str">
        <f>IF(ISBLANK(E561),"",F561&amp;"-"&amp;RIGHT("00" &amp; SUBSTITUTE(LEFT(E561,2),"/",""),2))</f>
        <v>1743-02</v>
      </c>
      <c r="H561" s="43" t="s">
        <v>5528</v>
      </c>
      <c r="I561" s="43" t="str">
        <f>IFERROR(RIGHT(H561,LEN(H561)-FIND(",",H561)) &amp; " " &amp; LEFT(H561,1) &amp; LOWER(MID(H561,2, FIND(",",H561)-2)),"")</f>
        <v xml:space="preserve"> Peter Shipley</v>
      </c>
      <c r="J561" s="42" t="str">
        <f>H561</f>
        <v>SHIPLEY, Peter</v>
      </c>
      <c r="K561" s="43" t="s">
        <v>6818</v>
      </c>
      <c r="L561" s="42" t="str">
        <f>RIGHT(K561,4)</f>
        <v>1744</v>
      </c>
      <c r="M561" s="143" t="str">
        <f>IF(ISBLANK(K561),"",L561&amp;"-"&amp;
IF(LEFT(K561,3)="Feb","02",
IF(LEFT(K561,3)="Mar","03",
IF(LEFT(K561,3)="Apr","04",
IF(LEFT(K561,3)="May","05",
IF(LEFT(K561,3)="Jun","06",
IF(LEFT(K561,3)="Jul","07",
IF(LEFT(K561,3)="Aug","08",
IF(LEFT(K561,3)="Sep","09",
IF(LEFT(K561,3)="Oct","10",
IF(LEFT(K561,3)="Nov","11",
IF(LEFT(K561,3)="Dec","12","01"))))))))))))</f>
        <v>1744-11</v>
      </c>
      <c r="N561" s="44" t="s">
        <v>3961</v>
      </c>
      <c r="O561" s="43" t="s">
        <v>3959</v>
      </c>
      <c r="P561" s="43" t="s">
        <v>3970</v>
      </c>
      <c r="Q561" s="43">
        <v>190</v>
      </c>
      <c r="R561" s="43" t="s">
        <v>6825</v>
      </c>
      <c r="S561" s="44"/>
      <c r="T561" s="47" t="str">
        <f>V561</f>
        <v>Partnership Renewed</v>
      </c>
      <c r="U561" s="44" t="s">
        <v>6817</v>
      </c>
      <c r="V561" s="35" t="s">
        <v>6819</v>
      </c>
      <c r="W561" s="35" t="s">
        <v>11884</v>
      </c>
      <c r="X561" s="34"/>
      <c r="Y561" s="45" t="str">
        <f>IFERROR(LEFT(J561, FIND(",",J561)-1),"")</f>
        <v>SHIPLEY</v>
      </c>
      <c r="Z561" s="45"/>
      <c r="AA561" s="45" t="str">
        <f>IF(ISBLANK(E561),"","Surveyed "&amp;E561)  &amp; IF(ISBLANK(C561),"", " by " &amp;TRIM(D561)) &amp; IF(ISBLANK(E561),"","; ") &amp; IF(ISBLANK(K561),"","Patented in " &amp; K561)  &amp; IF(ISBLANK(H561),"", " by " &amp; TRIM(I561)) &amp; IF(ISBLANK(Q561),"",IF(Q561=0,""," for " &amp; Q561 &amp; " acres")) &amp; IF(ISBLANK(S561),""," repatented as " &amp; S561) &amp; IF(ISBLANK(R561),"", "; " &amp; R561) &amp; IF(ISBLANK(X561),"", ".  " &amp; X561&amp;".")</f>
        <v>Surveyed 2/15/1743 by William Cromwell; Patented in Nov 1744 by Peter Shipley for 190 acres; Resurvey of Brothers Partnership - Shipley</v>
      </c>
      <c r="AB561" s="45" t="str">
        <f>IF(IFERROR(FIND("-",A561),0)=0,SUBSTITUTE(A561,"'",""),SUBSTITUTE(LEFT(A561,FIND("-",A561)-2),"'",""))</f>
        <v>PARTNERSHIP RENEWED</v>
      </c>
      <c r="AC561" s="45" t="str">
        <f>SUBSTITUTE(A561,"'","")</f>
        <v>PARTNERSHIP RENEWED</v>
      </c>
      <c r="AD561" s="52" t="str">
        <f>IFERROR(VLOOKUP(A561,MapGrantsTbl[], 5, FALSE),"")</f>
        <v/>
      </c>
      <c r="AE561" s="52" t="str">
        <f>IF(L561=AD561,"Y", IF(LEFT(AD561,1)&lt;&gt;"1","","N"))</f>
        <v/>
      </c>
      <c r="AF561" s="52" t="str">
        <f>IFERROR(VLOOKUP(A561,MapGrantsTbl[], 3, FALSE),"")</f>
        <v/>
      </c>
      <c r="AG561" s="52" t="str">
        <f>IF(AA561=AF561,"Y", IF(LEN(LEFT(AF561,4))&lt;&gt;4,"","N"))</f>
        <v/>
      </c>
      <c r="AH561" s="52" t="s">
        <v>11990</v>
      </c>
      <c r="AI561" s="52"/>
      <c r="AJ561" s="71"/>
      <c r="AK561" s="71"/>
      <c r="AL561" s="71"/>
      <c r="AM561" s="71">
        <f>IFERROR(VLOOKUP(A561,Platted[],2,FALSE),"")</f>
        <v>336</v>
      </c>
      <c r="AN561" s="52"/>
      <c r="AO561" s="52"/>
      <c r="AP561" s="52"/>
      <c r="AQ561" s="52" t="str">
        <f>IFERROR(VLOOKUP(A561,MapGrantsTbl[], 5, FALSE),"")</f>
        <v/>
      </c>
      <c r="AR561" s="52" t="str">
        <f>IF(L561=AQ561,"Y", IF(LEN(LEFT(AQ561,4))&lt;&gt;4,"","N"))</f>
        <v/>
      </c>
      <c r="AS561" s="52" t="str">
        <f>IFERROR(VLOOKUP(A561,MapGrantsTbl[],3, FALSE),"")</f>
        <v/>
      </c>
      <c r="AT561" s="52" t="str">
        <f>IF(AA561=AS561,"Y", IF(LEN(LEFT(AS561,4))&lt;&gt;4,"","N"))</f>
        <v/>
      </c>
      <c r="AU561" s="52" t="str">
        <f>IFERROR(VLOOKUP(A561,MapGrantsTbl[],5, FALSE),"")</f>
        <v/>
      </c>
      <c r="AV561" s="52" t="str">
        <f>IF(L561=AU561,"Y", IF(LEN(LEFT(AU561,4))&lt;&gt;4,"","N"))</f>
        <v/>
      </c>
    </row>
    <row r="562" spans="1:48" ht="100.8" x14ac:dyDescent="0.55000000000000004">
      <c r="A562" s="43" t="s">
        <v>7448</v>
      </c>
      <c r="B562" s="42" t="str">
        <f>IFERROR(VLOOKUP(A562,MapGrantsTbl[Short Name], 1, FALSE),IFERROR(VLOOKUP(A562,MapGrantsTbl[Other Map Grant Name],1,FALSE),""))</f>
        <v>PATAPSCO MILL SEAT</v>
      </c>
      <c r="C562" s="43" t="s">
        <v>4917</v>
      </c>
      <c r="D562" s="43" t="str">
        <f>IF(ISBLANK(C562),"",IFERROR(RIGHT(C562,LEN(C562)-FIND(",",C562)) &amp; " " &amp; LEFT(C562,1) &amp; LOWER(MID(C562,2, FIND(",",C562)-2)),""))</f>
        <v xml:space="preserve"> Vachel Stevens</v>
      </c>
      <c r="E562" s="85" t="s">
        <v>9714</v>
      </c>
      <c r="F562" s="85" t="str">
        <f>RIGHT(E562,4)</f>
        <v>1773</v>
      </c>
      <c r="G562" s="85" t="str">
        <f>IF(ISBLANK(E562),"",F562&amp;"-"&amp;RIGHT("00" &amp; SUBSTITUTE(LEFT(E562,2),"/",""),2))</f>
        <v>1773-06</v>
      </c>
      <c r="H562" s="43" t="s">
        <v>7449</v>
      </c>
      <c r="I562" s="43" t="str">
        <f>IFERROR(RIGHT(H562,LEN(H562)-FIND(",",H562)) &amp; " " &amp; LEFT(H562,1) &amp; LOWER(MID(H562,2, FIND(",",H562)-2)),"")</f>
        <v xml:space="preserve"> Samuel Goodman</v>
      </c>
      <c r="J562" s="42" t="str">
        <f>H562</f>
        <v>GOODMAN, Samuel</v>
      </c>
      <c r="K562" s="43" t="s">
        <v>5382</v>
      </c>
      <c r="L562" s="42" t="str">
        <f>RIGHT(K562,4)</f>
        <v>1796</v>
      </c>
      <c r="M562" s="143" t="str">
        <f>IF(ISBLANK(K562),"",L562&amp;"-"&amp;
IF(LEFT(K562,3)="Feb","02",
IF(LEFT(K562,3)="Mar","03",
IF(LEFT(K562,3)="Apr","04",
IF(LEFT(K562,3)="May","05",
IF(LEFT(K562,3)="Jun","06",
IF(LEFT(K562,3)="Jul","07",
IF(LEFT(K562,3)="Aug","08",
IF(LEFT(K562,3)="Sep","09",
IF(LEFT(K562,3)="Oct","10",
IF(LEFT(K562,3)="Nov","11",
IF(LEFT(K562,3)="Dec","12","01"))))))))))))</f>
        <v>1796-11</v>
      </c>
      <c r="N562" s="34" t="s">
        <v>3961</v>
      </c>
      <c r="O562" s="43" t="s">
        <v>3959</v>
      </c>
      <c r="P562" s="43" t="s">
        <v>3970</v>
      </c>
      <c r="Q562" s="43">
        <v>116</v>
      </c>
      <c r="R562" s="8" t="s">
        <v>12144</v>
      </c>
      <c r="S562" s="44"/>
      <c r="T562" s="45" t="s">
        <v>7300</v>
      </c>
      <c r="U562" s="44"/>
      <c r="V562" s="35" t="s">
        <v>7450</v>
      </c>
      <c r="W562" s="35" t="s">
        <v>9651</v>
      </c>
      <c r="X562" s="34"/>
      <c r="Y562" s="45" t="str">
        <f>IFERROR(LEFT(J562, FIND(",",J562)-1),"")</f>
        <v>GOODMAN</v>
      </c>
      <c r="Z562" s="45"/>
      <c r="AA562" s="45" t="str">
        <f>IF(ISBLANK(E562),"","Surveyed "&amp;E562)  &amp; IF(ISBLANK(C562),"", " by " &amp;TRIM(D562)) &amp; IF(ISBLANK(E562),"","; ") &amp; IF(ISBLANK(K562),"","Patented in " &amp; K562)  &amp; IF(ISBLANK(H562),"", " by " &amp; TRIM(I562)) &amp; IF(ISBLANK(Q562),"",IF(Q562=0,""," for " &amp; Q562 &amp; " acres")) &amp; IF(ISBLANK(S562),""," repatented as " &amp; S562) &amp; IF(ISBLANK(R562),"", "; " &amp; R562) &amp; IF(ISBLANK(X562),"", ".  " &amp; X562&amp;".")</f>
        <v>Surveyed 6/21/1773 by Vachel Stevens; Patented in Nov 1796 by Samuel Goodman for 116 acres; partly in Anne Arundel and partly in Baltimore Counties, resurvey of The Mill Seat north and east of Contentment, bordering Yates Contrivance, Contentment, the Patapsco River, Cragged Hills, Jacobs Desire, Garden, Eslington, Hoods Haven, and Joshuas Folly</v>
      </c>
      <c r="AB562" s="45" t="str">
        <f>IF(IFERROR(FIND("-",A562),0)=0,SUBSTITUTE(A562,"'",""),SUBSTITUTE(LEFT(A562,FIND("-",A562)-2),"'",""))</f>
        <v>PATAPSCO MILL SEAT</v>
      </c>
      <c r="AC562" s="45" t="str">
        <f>SUBSTITUTE(A562,"'","")</f>
        <v>PATAPSCO MILL SEAT</v>
      </c>
      <c r="AD562" s="45" t="str">
        <f>IFERROR(VLOOKUP(A562,MapGrantsTbl[], 5, FALSE),"")</f>
        <v>1773</v>
      </c>
      <c r="AE562" s="45" t="str">
        <f>IF(L562=AD562,"Y", IF(LEFT(AD562,1)&lt;&gt;"1","","N"))</f>
        <v>N</v>
      </c>
      <c r="AF562" s="45" t="str">
        <f>IFERROR(VLOOKUP(A562,MapGrantsTbl[], 3, FALSE),"")</f>
        <v>Surveyed 6/21/1773 by Vachel Stevens; Patented in Nov 1796 by Samuel Goodman for 116 acres; partly in Anne Arundel and partly in Baltimore Counties, resurvey of The Mill Seat north and east of Contentment, bordering Yates Contrivance, Contentment, the Patapsco River, Cragged Hills, Jacobs Desire, Garden, Eslington, Hoods Haven, and Joshuas Folly</v>
      </c>
      <c r="AG562" s="45" t="str">
        <f>IF(AA562=AF562,"Y", IF(LEN(LEFT(AF562,4))&lt;&gt;4,"","N"))</f>
        <v>Y</v>
      </c>
      <c r="AH562" s="33" t="s">
        <v>11990</v>
      </c>
      <c r="AI562" s="33" t="s">
        <v>9724</v>
      </c>
      <c r="AJ562" s="52" t="s">
        <v>9728</v>
      </c>
      <c r="AK562" s="52"/>
      <c r="AL562" s="71">
        <v>0</v>
      </c>
      <c r="AM562" s="71">
        <f>IFERROR(VLOOKUP(A562,Platted[],2,FALSE),"")</f>
        <v>396</v>
      </c>
      <c r="AN562" s="52"/>
      <c r="AO562" s="52"/>
      <c r="AP562" s="52"/>
      <c r="AQ562" s="52" t="str">
        <f>IFERROR(VLOOKUP(A562,MapGrantsTbl[], 5, FALSE),"")</f>
        <v>1773</v>
      </c>
      <c r="AR562" s="52" t="str">
        <f>IF(L562=AQ562,"Y", IF(LEN(LEFT(AQ562,4))&lt;&gt;4,"","N"))</f>
        <v>N</v>
      </c>
      <c r="AS562" s="52" t="str">
        <f>IFERROR(VLOOKUP(A562,MapGrantsTbl[],3, FALSE),"")</f>
        <v>Surveyed 6/21/1773 by Vachel Stevens; Patented in Nov 1796 by Samuel Goodman for 116 acres; partly in Anne Arundel and partly in Baltimore Counties, resurvey of The Mill Seat north and east of Contentment, bordering Yates Contrivance, Contentment, the Patapsco River, Cragged Hills, Jacobs Desire, Garden, Eslington, Hoods Haven, and Joshuas Folly</v>
      </c>
      <c r="AT562" s="52" t="str">
        <f>IF(AA562=AS562,"Y", IF(LEN(LEFT(AS562,4))&lt;&gt;4,"","N"))</f>
        <v>Y</v>
      </c>
      <c r="AU562" s="52" t="str">
        <f>IFERROR(VLOOKUP(A562,MapGrantsTbl[],5, FALSE),"")</f>
        <v>1773</v>
      </c>
      <c r="AV562" s="52" t="str">
        <f>IF(L562=AU562,"Y", IF(LEN(LEFT(AU562,4))&lt;&gt;4,"","N"))</f>
        <v>N</v>
      </c>
    </row>
    <row r="563" spans="1:48" ht="43.2" x14ac:dyDescent="0.55000000000000004">
      <c r="A563" s="43" t="s">
        <v>8680</v>
      </c>
      <c r="B563" s="42" t="str">
        <f>IFERROR(VLOOKUP(A563,MapGrantsTbl[Short Name], 1, FALSE),IFERROR(VLOOKUP(A563,MapGrantsTbl[Other Map Grant Name],1,FALSE),""))</f>
        <v>PATRICKS CHOICE</v>
      </c>
      <c r="C563" s="43" t="s">
        <v>4917</v>
      </c>
      <c r="D563" s="43" t="str">
        <f>IF(ISBLANK(C563),"",IFERROR(RIGHT(C563,LEN(C563)-FIND(",",C563)) &amp; " " &amp; LEFT(C563,1) &amp; LOWER(MID(C563,2, FIND(",",C563)-2)),""))</f>
        <v xml:space="preserve"> Vachel Stevens</v>
      </c>
      <c r="E563" s="85" t="s">
        <v>10439</v>
      </c>
      <c r="F563" s="80" t="str">
        <f>RIGHT(E563,4)</f>
        <v>1793</v>
      </c>
      <c r="G563" s="80" t="str">
        <f>IF(ISBLANK(E563),"",F563&amp;"-"&amp;RIGHT("00" &amp; SUBSTITUTE(LEFT(E563,2),"/",""),2))</f>
        <v>1793-03</v>
      </c>
      <c r="H563" s="8" t="s">
        <v>10012</v>
      </c>
      <c r="I563" s="8" t="str">
        <f>IFERROR(RIGHT(H563,LEN(H563)-FIND(",",H563)) &amp; " " &amp; LEFT(H563,1) &amp; LOWER(MID(H563,2, FIND(",",H563)-2)),"")</f>
        <v xml:space="preserve"> Patrick Jr. Macgill</v>
      </c>
      <c r="J563" s="42" t="str">
        <f>H563</f>
        <v>MACGILL, Patrick Jr.</v>
      </c>
      <c r="K563" s="43" t="s">
        <v>7359</v>
      </c>
      <c r="L563" s="42" t="str">
        <f>RIGHT(K563,4)</f>
        <v>1795</v>
      </c>
      <c r="M563" s="143" t="str">
        <f>IF(ISBLANK(K563),"",L563&amp;"-"&amp;
IF(LEFT(K563,3)="Feb","02",
IF(LEFT(K563,3)="Mar","03",
IF(LEFT(K563,3)="Apr","04",
IF(LEFT(K563,3)="May","05",
IF(LEFT(K563,3)="Jun","06",
IF(LEFT(K563,3)="Jul","07",
IF(LEFT(K563,3)="Aug","08",
IF(LEFT(K563,3)="Sep","09",
IF(LEFT(K563,3)="Oct","10",
IF(LEFT(K563,3)="Nov","11",
IF(LEFT(K563,3)="Dec","12","01"))))))))))))</f>
        <v>1795-07</v>
      </c>
      <c r="N563" s="44" t="s">
        <v>3961</v>
      </c>
      <c r="O563" s="43" t="s">
        <v>3959</v>
      </c>
      <c r="P563" s="43" t="s">
        <v>136</v>
      </c>
      <c r="Q563" s="43">
        <v>6.25</v>
      </c>
      <c r="R563" s="43" t="s">
        <v>7370</v>
      </c>
      <c r="S563" s="44"/>
      <c r="T563" s="45" t="str">
        <f>V563</f>
        <v>Patricks Choice</v>
      </c>
      <c r="U563" s="44"/>
      <c r="V563" s="35" t="s">
        <v>8984</v>
      </c>
      <c r="W563" s="35" t="s">
        <v>12343</v>
      </c>
      <c r="X563" s="34"/>
      <c r="Y563" s="45" t="str">
        <f>IFERROR(LEFT(J563, FIND(",",J563)-1),"")</f>
        <v>MACGILL</v>
      </c>
      <c r="Z563" s="45"/>
      <c r="AA563" s="45" t="str">
        <f>IF(ISBLANK(E563),"","Surveyed "&amp;E563)  &amp; IF(ISBLANK(C563),"", " by " &amp;TRIM(D563)) &amp; IF(ISBLANK(E563),"","; ") &amp; IF(ISBLANK(K563),"","Patented in " &amp; K563)  &amp; IF(ISBLANK(H563),"", " by " &amp; TRIM(I563)) &amp; IF(ISBLANK(Q563),"",IF(Q563=0,""," for " &amp; Q563 &amp; " acres")) &amp; IF(ISBLANK(S563),""," repatented as " &amp; S563) &amp; IF(ISBLANK(R563),"", "; " &amp; R563) &amp; IF(ISBLANK(X563),"", ".  " &amp; X563&amp;".")</f>
        <v>Surveyed 3/5/1793 by Vachel Stevens; Patented in Jul 1795 by Patrick Jr. Macgill for 6.25 acres; a vacancy between Jones' Addition, Cole's Choice, and Addition To Hobbs' Park</v>
      </c>
      <c r="AB563" s="45" t="str">
        <f>IF(IFERROR(FIND("-",A563),0)=0,SUBSTITUTE(A563,"'",""),SUBSTITUTE(LEFT(A563,FIND("-",A563)-2),"'",""))</f>
        <v>PATRICKS CHOICE</v>
      </c>
      <c r="AC563" s="45" t="str">
        <f>SUBSTITUTE(A563,"'","")</f>
        <v>PATRICKS CHOICE</v>
      </c>
      <c r="AD563" s="45" t="str">
        <f>IFERROR(VLOOKUP(A563,MapGrantsTbl[], 5, FALSE),"")</f>
        <v>1793</v>
      </c>
      <c r="AE563" s="45" t="str">
        <f>IF(L563=AD563,"Y", IF(LEFT(AD563,1)&lt;&gt;"1","","N"))</f>
        <v>N</v>
      </c>
      <c r="AF563" s="45" t="str">
        <f>IFERROR(VLOOKUP(A563,MapGrantsTbl[], 3, FALSE),"")</f>
        <v>Surveyed 3/5/1793 by Vachel Stevens; Patented in Jul 1795 by Patrick Jr. Macgill for 6.25 acres; a vacancy between Jones' Addition, Cole's Choice, and Addition To Hobbs' Park</v>
      </c>
      <c r="AG563" s="45" t="str">
        <f>IF(AA563=AF563,"Y", IF(LEN(LEFT(AF563,4))&lt;&gt;4,"","N"))</f>
        <v>Y</v>
      </c>
      <c r="AH563" s="33" t="s">
        <v>11992</v>
      </c>
      <c r="AI563" s="45"/>
      <c r="AJ563" s="71"/>
      <c r="AK563" s="71"/>
      <c r="AL563" s="71"/>
      <c r="AM563" s="71" t="str">
        <f>IFERROR(VLOOKUP(A563,Platted[],2,FALSE),"")</f>
        <v/>
      </c>
      <c r="AN563" s="52"/>
      <c r="AO563" s="52"/>
      <c r="AP563" s="52"/>
      <c r="AQ563" s="52" t="str">
        <f>IFERROR(VLOOKUP(A563,MapGrantsTbl[], 5, FALSE),"")</f>
        <v>1793</v>
      </c>
      <c r="AR563" s="52" t="str">
        <f>IF(L563=AQ563,"Y", IF(LEN(LEFT(AQ563,4))&lt;&gt;4,"","N"))</f>
        <v>N</v>
      </c>
      <c r="AS563" s="52" t="str">
        <f>IFERROR(VLOOKUP(A563,MapGrantsTbl[],3, FALSE),"")</f>
        <v>Surveyed 3/5/1793 by Vachel Stevens; Patented in Jul 1795 by Patrick Jr. Macgill for 6.25 acres; a vacancy between Jones' Addition, Cole's Choice, and Addition To Hobbs' Park</v>
      </c>
      <c r="AT563" s="52" t="str">
        <f>IF(AA563=AS563,"Y", IF(LEN(LEFT(AS563,4))&lt;&gt;4,"","N"))</f>
        <v>Y</v>
      </c>
      <c r="AU563" s="52" t="str">
        <f>IFERROR(VLOOKUP(A563,MapGrantsTbl[],5, FALSE),"")</f>
        <v>1793</v>
      </c>
      <c r="AV563" s="52" t="str">
        <f>IF(L563=AU563,"Y", IF(LEN(LEFT(AU563,4))&lt;&gt;4,"","N"))</f>
        <v>N</v>
      </c>
    </row>
    <row r="564" spans="1:48" ht="72" x14ac:dyDescent="0.55000000000000004">
      <c r="A564" s="43" t="s">
        <v>8681</v>
      </c>
      <c r="B564" s="42" t="str">
        <f>IFERROR(VLOOKUP(A564,MapGrantsTbl[Short Name], 1, FALSE),IFERROR(VLOOKUP(A564,MapGrantsTbl[Other Map Grant Name],1,FALSE),""))</f>
        <v>PATRICKS DELIGHT</v>
      </c>
      <c r="C564" s="43" t="s">
        <v>4917</v>
      </c>
      <c r="D564" s="43" t="str">
        <f>IF(ISBLANK(C564),"",IFERROR(RIGHT(C564,LEN(C564)-FIND(",",C564)) &amp; " " &amp; LEFT(C564,1) &amp; LOWER(MID(C564,2, FIND(",",C564)-2)),""))</f>
        <v xml:space="preserve"> Vachel Stevens</v>
      </c>
      <c r="E564" s="85" t="s">
        <v>10439</v>
      </c>
      <c r="F564" s="80" t="str">
        <f>RIGHT(E564,4)</f>
        <v>1793</v>
      </c>
      <c r="G564" s="80" t="str">
        <f>IF(ISBLANK(E564),"",F564&amp;"-"&amp;RIGHT("00" &amp; SUBSTITUTE(LEFT(E564,2),"/",""),2))</f>
        <v>1793-03</v>
      </c>
      <c r="H564" s="8" t="s">
        <v>10012</v>
      </c>
      <c r="I564" s="8" t="str">
        <f>IFERROR(RIGHT(H564,LEN(H564)-FIND(",",H564)) &amp; " " &amp; LEFT(H564,1) &amp; LOWER(MID(H564,2, FIND(",",H564)-2)),"")</f>
        <v xml:space="preserve"> Patrick Jr. Macgill</v>
      </c>
      <c r="J564" s="42" t="str">
        <f>H564</f>
        <v>MACGILL, Patrick Jr.</v>
      </c>
      <c r="K564" s="43" t="s">
        <v>7359</v>
      </c>
      <c r="L564" s="42" t="str">
        <f>RIGHT(K564,4)</f>
        <v>1795</v>
      </c>
      <c r="M564" s="143" t="str">
        <f>IF(ISBLANK(K564),"",L564&amp;"-"&amp;
IF(LEFT(K564,3)="Feb","02",
IF(LEFT(K564,3)="Mar","03",
IF(LEFT(K564,3)="Apr","04",
IF(LEFT(K564,3)="May","05",
IF(LEFT(K564,3)="Jun","06",
IF(LEFT(K564,3)="Jul","07",
IF(LEFT(K564,3)="Aug","08",
IF(LEFT(K564,3)="Sep","09",
IF(LEFT(K564,3)="Oct","10",
IF(LEFT(K564,3)="Nov","11",
IF(LEFT(K564,3)="Dec","12","01"))))))))))))</f>
        <v>1795-07</v>
      </c>
      <c r="N564" s="44" t="s">
        <v>3961</v>
      </c>
      <c r="O564" s="43" t="s">
        <v>3959</v>
      </c>
      <c r="P564" s="43" t="s">
        <v>136</v>
      </c>
      <c r="Q564" s="43">
        <v>4.5</v>
      </c>
      <c r="R564" s="8" t="s">
        <v>10440</v>
      </c>
      <c r="S564" s="44"/>
      <c r="T564" s="45" t="str">
        <f>V564</f>
        <v>Patricks Delight</v>
      </c>
      <c r="U564" s="44"/>
      <c r="V564" s="35" t="s">
        <v>8985</v>
      </c>
      <c r="W564" s="35" t="s">
        <v>10438</v>
      </c>
      <c r="X564" s="34"/>
      <c r="Y564" s="45" t="str">
        <f>IFERROR(LEFT(J564, FIND(",",J564)-1),"")</f>
        <v>MACGILL</v>
      </c>
      <c r="Z564" s="45"/>
      <c r="AA564" s="45" t="str">
        <f>IF(ISBLANK(E564),"","Surveyed "&amp;E564)  &amp; IF(ISBLANK(C564),"", " by " &amp;TRIM(D564)) &amp; IF(ISBLANK(E564),"","; ") &amp; IF(ISBLANK(K564),"","Patented in " &amp; K564)  &amp; IF(ISBLANK(H564),"", " by " &amp; TRIM(I564)) &amp; IF(ISBLANK(Q564),"",IF(Q564=0,""," for " &amp; Q564 &amp; " acres")) &amp; IF(ISBLANK(S564),""," repatented as " &amp; S564) &amp; IF(ISBLANK(R564),"", "; " &amp; R564) &amp; IF(ISBLANK(X564),"", ".  " &amp; X564&amp;".")</f>
        <v>Surveyed 3/5/1793 by Vachel Stevens; Patented in Jul 1795 by Patrick Jr. Macgill for 4.5 acres; a wedge-shaped vacancy between Brown's Hopyard and Cocksell beginning at "the beginning trees of a tract of land called Brown's Hopyard"</v>
      </c>
      <c r="AB564" s="45" t="str">
        <f>IF(IFERROR(FIND("-",A564),0)=0,SUBSTITUTE(A564,"'",""),SUBSTITUTE(LEFT(A564,FIND("-",A564)-2),"'",""))</f>
        <v>PATRICKS DELIGHT</v>
      </c>
      <c r="AC564" s="45" t="str">
        <f>SUBSTITUTE(A564,"'","")</f>
        <v>PATRICKS DELIGHT</v>
      </c>
      <c r="AD564" s="45" t="str">
        <f>IFERROR(VLOOKUP(A564,MapGrantsTbl[], 5, FALSE),"")</f>
        <v>1793</v>
      </c>
      <c r="AE564" s="45" t="str">
        <f>IF(L564=AD564,"Y", IF(LEFT(AD564,1)&lt;&gt;"1","","N"))</f>
        <v>N</v>
      </c>
      <c r="AF564" s="45" t="str">
        <f>IFERROR(VLOOKUP(A564,MapGrantsTbl[], 3, FALSE),"")</f>
        <v>Surveyed 3/5/1793 by Vachel Stevens; Patented in Jul 1795 by Patrick Jr. Macgill for 4.5 acres; a wedge-shaped vacancy between Brown's Hopyard and Cocksell beginning at "the beginning trees of a tract of land called Brown's Hopyard"</v>
      </c>
      <c r="AG564" s="45" t="str">
        <f>IF(AA564=AF564,"Y", IF(LEN(LEFT(AF564,4))&lt;&gt;4,"","N"))</f>
        <v>Y</v>
      </c>
      <c r="AH564" s="33" t="s">
        <v>11992</v>
      </c>
      <c r="AI564" s="33" t="s">
        <v>7845</v>
      </c>
      <c r="AJ564" s="52" t="s">
        <v>8338</v>
      </c>
      <c r="AK564" s="52"/>
      <c r="AL564" s="71"/>
      <c r="AM564" s="71">
        <f>IFERROR(VLOOKUP(A564,Platted[],2,FALSE),"")</f>
        <v>748</v>
      </c>
      <c r="AN564" s="52"/>
      <c r="AO564" s="52"/>
      <c r="AP564" s="52"/>
      <c r="AQ564" s="52" t="str">
        <f>IFERROR(VLOOKUP(A564,MapGrantsTbl[], 5, FALSE),"")</f>
        <v>1793</v>
      </c>
      <c r="AR564" s="52" t="str">
        <f>IF(L564=AQ564,"Y", IF(LEN(LEFT(AQ564,4))&lt;&gt;4,"","N"))</f>
        <v>N</v>
      </c>
      <c r="AS564" s="52" t="str">
        <f>IFERROR(VLOOKUP(A564,MapGrantsTbl[],3, FALSE),"")</f>
        <v>Surveyed 3/5/1793 by Vachel Stevens; Patented in Jul 1795 by Patrick Jr. Macgill for 4.5 acres; a wedge-shaped vacancy between Brown's Hopyard and Cocksell beginning at "the beginning trees of a tract of land called Brown's Hopyard"</v>
      </c>
      <c r="AT564" s="52" t="str">
        <f>IF(AA564=AS564,"Y", IF(LEN(LEFT(AS564,4))&lt;&gt;4,"","N"))</f>
        <v>Y</v>
      </c>
      <c r="AU564" s="52" t="str">
        <f>IFERROR(VLOOKUP(A564,MapGrantsTbl[],5, FALSE),"")</f>
        <v>1793</v>
      </c>
      <c r="AV564" s="52" t="str">
        <f>IF(L564=AU564,"Y", IF(LEN(LEFT(AU564,4))&lt;&gt;4,"","N"))</f>
        <v>N</v>
      </c>
    </row>
    <row r="565" spans="1:48" ht="86.4" x14ac:dyDescent="0.55000000000000004">
      <c r="A565" s="43" t="s">
        <v>8682</v>
      </c>
      <c r="B565" s="42" t="str">
        <f>IFERROR(VLOOKUP(A565,MapGrantsTbl[Short Name], 1, FALSE),IFERROR(VLOOKUP(A565,MapGrantsTbl[Other Map Grant Name],1,FALSE),""))</f>
        <v>PATRICKS FANCY</v>
      </c>
      <c r="C565" s="43" t="s">
        <v>4917</v>
      </c>
      <c r="D565" s="43" t="str">
        <f>IF(ISBLANK(C565),"",IFERROR(RIGHT(C565,LEN(C565)-FIND(",",C565)) &amp; " " &amp; LEFT(C565,1) &amp; LOWER(MID(C565,2, FIND(",",C565)-2)),""))</f>
        <v xml:space="preserve"> Vachel Stevens</v>
      </c>
      <c r="E565" s="85" t="s">
        <v>11867</v>
      </c>
      <c r="F565" s="80" t="str">
        <f>RIGHT(E565,4)</f>
        <v>1793</v>
      </c>
      <c r="G565" s="80" t="str">
        <f>IF(ISBLANK(E565),"",F565&amp;"-"&amp;RIGHT("00" &amp; SUBSTITUTE(LEFT(E565,2),"/",""),2))</f>
        <v>1793-03</v>
      </c>
      <c r="H565" s="8" t="s">
        <v>10012</v>
      </c>
      <c r="I565" s="8" t="str">
        <f>IFERROR(RIGHT(H565,LEN(H565)-FIND(",",H565)) &amp; " " &amp; LEFT(H565,1) &amp; LOWER(MID(H565,2, FIND(",",H565)-2)),"")</f>
        <v xml:space="preserve"> Patrick Jr. Macgill</v>
      </c>
      <c r="J565" s="42" t="str">
        <f>H565</f>
        <v>MACGILL, Patrick Jr.</v>
      </c>
      <c r="K565" s="43" t="s">
        <v>7359</v>
      </c>
      <c r="L565" s="42" t="str">
        <f>RIGHT(K565,4)</f>
        <v>1795</v>
      </c>
      <c r="M565" s="143" t="str">
        <f>IF(ISBLANK(K565),"",L565&amp;"-"&amp;
IF(LEFT(K565,3)="Feb","02",
IF(LEFT(K565,3)="Mar","03",
IF(LEFT(K565,3)="Apr","04",
IF(LEFT(K565,3)="May","05",
IF(LEFT(K565,3)="Jun","06",
IF(LEFT(K565,3)="Jul","07",
IF(LEFT(K565,3)="Aug","08",
IF(LEFT(K565,3)="Sep","09",
IF(LEFT(K565,3)="Oct","10",
IF(LEFT(K565,3)="Nov","11",
IF(LEFT(K565,3)="Dec","12","01"))))))))))))</f>
        <v>1795-07</v>
      </c>
      <c r="N565" s="44" t="s">
        <v>3961</v>
      </c>
      <c r="O565" s="43" t="s">
        <v>3959</v>
      </c>
      <c r="P565" s="43" t="s">
        <v>136</v>
      </c>
      <c r="Q565" s="43">
        <v>9.25</v>
      </c>
      <c r="R565" s="43" t="s">
        <v>7363</v>
      </c>
      <c r="S565" s="44"/>
      <c r="T565" s="45" t="str">
        <f>V565</f>
        <v>Patricks Fancy</v>
      </c>
      <c r="U565" s="44"/>
      <c r="V565" s="35" t="s">
        <v>8986</v>
      </c>
      <c r="W565" s="35" t="s">
        <v>11868</v>
      </c>
      <c r="X565" s="34"/>
      <c r="Y565" s="45" t="str">
        <f>IFERROR(LEFT(J565, FIND(",",J565)-1),"")</f>
        <v>MACGILL</v>
      </c>
      <c r="Z565" s="45"/>
      <c r="AA565" s="45" t="str">
        <f>IF(ISBLANK(E565),"","Surveyed "&amp;E565)  &amp; IF(ISBLANK(C565),"", " by " &amp;TRIM(D565)) &amp; IF(ISBLANK(E565),"","; ") &amp; IF(ISBLANK(K565),"","Patented in " &amp; K565)  &amp; IF(ISBLANK(H565),"", " by " &amp; TRIM(I565)) &amp; IF(ISBLANK(Q565),"",IF(Q565=0,""," for " &amp; Q565 &amp; " acres")) &amp; IF(ISBLANK(S565),""," repatented as " &amp; S565) &amp; IF(ISBLANK(R565),"", "; " &amp; R565) &amp; IF(ISBLANK(X565),"", ".  " &amp; X565&amp;".")</f>
        <v>Surveyed 3/6/1793 by Vachel Stevens; Patented in Jul 1795 by Patrick Jr. Macgill for 9.25 acres; starting at "the end of the ninth line of a tract or parcel of land called Cocksell, said post being also a boundary of a tract or parcel of land called Crosses Forrest" bounding southeast along Cocksell to Jones' Addition and back again in a narrow wedge</v>
      </c>
      <c r="AB565" s="45" t="str">
        <f>IF(IFERROR(FIND("-",A565),0)=0,SUBSTITUTE(A565,"'",""),SUBSTITUTE(LEFT(A565,FIND("-",A565)-2),"'",""))</f>
        <v>PATRICKS FANCY</v>
      </c>
      <c r="AC565" s="45" t="str">
        <f>SUBSTITUTE(A565,"'","")</f>
        <v>PATRICKS FANCY</v>
      </c>
      <c r="AD565" s="45" t="str">
        <f>IFERROR(VLOOKUP(A565,MapGrantsTbl[], 5, FALSE),"")</f>
        <v>1793</v>
      </c>
      <c r="AE565" s="45" t="str">
        <f>IF(L565=AD565,"Y", IF(LEFT(AD565,1)&lt;&gt;"1","","N"))</f>
        <v>N</v>
      </c>
      <c r="AF565" s="45" t="str">
        <f>IFERROR(VLOOKUP(A565,MapGrantsTbl[], 3, FALSE),"")</f>
        <v>Surveyed 3/6/1793 by Vachel Stevens; Patented in Jul 1795 by Patrick Jr. Macgill for 9.25 acres; starting at "the end of the ninth line of a tract or parcel of land called Cocksell, said post being also a boundary of a tract or parcel of land called Crosses Forrest" bounding southeast along Cocksell to Jones' Addition and back again in a narrow wedge</v>
      </c>
      <c r="AG565" s="45" t="str">
        <f>IF(AA565=AF565,"Y", IF(LEN(LEFT(AF565,4))&lt;&gt;4,"","N"))</f>
        <v>Y</v>
      </c>
      <c r="AH565" s="33" t="s">
        <v>11992</v>
      </c>
      <c r="AI565" s="45"/>
      <c r="AJ565" s="71"/>
      <c r="AK565" s="71"/>
      <c r="AL565" s="71"/>
      <c r="AM565" s="71" t="str">
        <f>IFERROR(VLOOKUP(A565,Platted[],2,FALSE),"")</f>
        <v/>
      </c>
      <c r="AN565" s="52"/>
      <c r="AO565" s="52"/>
      <c r="AP565" s="52"/>
      <c r="AQ565" s="52" t="str">
        <f>IFERROR(VLOOKUP(A565,MapGrantsTbl[], 5, FALSE),"")</f>
        <v>1793</v>
      </c>
      <c r="AR565" s="52" t="str">
        <f>IF(L565=AQ565,"Y", IF(LEN(LEFT(AQ565,4))&lt;&gt;4,"","N"))</f>
        <v>N</v>
      </c>
      <c r="AS565" s="52" t="str">
        <f>IFERROR(VLOOKUP(A565,MapGrantsTbl[],3, FALSE),"")</f>
        <v>Surveyed 3/6/1793 by Vachel Stevens; Patented in Jul 1795 by Patrick Jr. Macgill for 9.25 acres; starting at "the end of the ninth line of a tract or parcel of land called Cocksell, said post being also a boundary of a tract or parcel of land called Crosses Forrest" bounding southeast along Cocksell to Jones' Addition and back again in a narrow wedge</v>
      </c>
      <c r="AT565" s="52" t="str">
        <f>IF(AA565=AS565,"Y", IF(LEN(LEFT(AS565,4))&lt;&gt;4,"","N"))</f>
        <v>Y</v>
      </c>
      <c r="AU565" s="52" t="str">
        <f>IFERROR(VLOOKUP(A565,MapGrantsTbl[],5, FALSE),"")</f>
        <v>1793</v>
      </c>
      <c r="AV565" s="52" t="str">
        <f>IF(L565=AU565,"Y", IF(LEN(LEFT(AU565,4))&lt;&gt;4,"","N"))</f>
        <v>N</v>
      </c>
    </row>
    <row r="566" spans="1:48" ht="86.4" x14ac:dyDescent="0.55000000000000004">
      <c r="A566" s="43" t="s">
        <v>8683</v>
      </c>
      <c r="B566" s="42" t="str">
        <f>IFERROR(VLOOKUP(A566,MapGrantsTbl[Short Name], 1, FALSE),IFERROR(VLOOKUP(A566,MapGrantsTbl[Other Map Grant Name],1,FALSE),""))</f>
        <v>PATRICKS RAMBLE</v>
      </c>
      <c r="C566" s="43" t="s">
        <v>4917</v>
      </c>
      <c r="D566" s="43" t="str">
        <f>IF(ISBLANK(C566),"",IFERROR(RIGHT(C566,LEN(C566)-FIND(",",C566)) &amp; " " &amp; LEFT(C566,1) &amp; LOWER(MID(C566,2, FIND(",",C566)-2)),""))</f>
        <v xml:space="preserve"> Vachel Stevens</v>
      </c>
      <c r="E566" s="85" t="s">
        <v>10431</v>
      </c>
      <c r="F566" s="80" t="str">
        <f>RIGHT(E566,4)</f>
        <v>1793</v>
      </c>
      <c r="G566" s="80" t="str">
        <f>IF(ISBLANK(E566),"",F566&amp;"-"&amp;RIGHT("00" &amp; SUBSTITUTE(LEFT(E566,2),"/",""),2))</f>
        <v>1793-03</v>
      </c>
      <c r="H566" s="8" t="s">
        <v>10012</v>
      </c>
      <c r="I566" s="8" t="str">
        <f>IFERROR(RIGHT(H566,LEN(H566)-FIND(",",H566)) &amp; " " &amp; LEFT(H566,1) &amp; LOWER(MID(H566,2, FIND(",",H566)-2)),"")</f>
        <v xml:space="preserve"> Patrick Jr. Macgill</v>
      </c>
      <c r="J566" s="42" t="str">
        <f>H566</f>
        <v>MACGILL, Patrick Jr.</v>
      </c>
      <c r="K566" s="43" t="s">
        <v>7359</v>
      </c>
      <c r="L566" s="42" t="str">
        <f>RIGHT(K566,4)</f>
        <v>1795</v>
      </c>
      <c r="M566" s="143" t="str">
        <f>IF(ISBLANK(K566),"",L566&amp;"-"&amp;
IF(LEFT(K566,3)="Feb","02",
IF(LEFT(K566,3)="Mar","03",
IF(LEFT(K566,3)="Apr","04",
IF(LEFT(K566,3)="May","05",
IF(LEFT(K566,3)="Jun","06",
IF(LEFT(K566,3)="Jul","07",
IF(LEFT(K566,3)="Aug","08",
IF(LEFT(K566,3)="Sep","09",
IF(LEFT(K566,3)="Oct","10",
IF(LEFT(K566,3)="Nov","11",
IF(LEFT(K566,3)="Dec","12","01"))))))))))))</f>
        <v>1795-07</v>
      </c>
      <c r="N566" s="44" t="s">
        <v>3961</v>
      </c>
      <c r="O566" s="43" t="s">
        <v>3959</v>
      </c>
      <c r="P566" s="43" t="s">
        <v>136</v>
      </c>
      <c r="Q566" s="43">
        <v>27</v>
      </c>
      <c r="R566" s="43" t="s">
        <v>7361</v>
      </c>
      <c r="S566" s="44"/>
      <c r="T566" s="45" t="str">
        <f>V566</f>
        <v>Patricks Ramble</v>
      </c>
      <c r="U566" s="44"/>
      <c r="V566" s="35" t="s">
        <v>7886</v>
      </c>
      <c r="W566" s="35" t="s">
        <v>10430</v>
      </c>
      <c r="X566" s="34"/>
      <c r="Y566" s="45" t="str">
        <f>IFERROR(LEFT(J566, FIND(",",J566)-1),"")</f>
        <v>MACGILL</v>
      </c>
      <c r="Z566" s="45"/>
      <c r="AA566" s="45" t="str">
        <f>IF(ISBLANK(E566),"","Surveyed "&amp;E566)  &amp; IF(ISBLANK(C566),"", " by " &amp;TRIM(D566)) &amp; IF(ISBLANK(E566),"","; ") &amp; IF(ISBLANK(K566),"","Patented in " &amp; K566)  &amp; IF(ISBLANK(H566),"", " by " &amp; TRIM(I566)) &amp; IF(ISBLANK(Q566),"",IF(Q566=0,""," for " &amp; Q566 &amp; " acres")) &amp; IF(ISBLANK(S566),""," repatented as " &amp; S566) &amp; IF(ISBLANK(R566),"", "; " &amp; R566) &amp; IF(ISBLANK(X566),"", ".  " &amp; X566&amp;".")</f>
        <v>Surveyed 3/4/1793 by Vachel Stevens; Patented in Jul 1795 by Patrick Jr. Macgill for 27 acres; adjoining Brown's Hopyard, Cocksell, Crosses Forrest, Wincopin Neck, Cole's Choice, Jones' Addition and Jones' Fancy starting "at the end of the north sixty four degrees east forty six perch course of a tract or parcel of land called Bare Hill"</v>
      </c>
      <c r="AB566" s="45" t="str">
        <f>IF(IFERROR(FIND("-",A566),0)=0,SUBSTITUTE(A566,"'",""),SUBSTITUTE(LEFT(A566,FIND("-",A566)-2),"'",""))</f>
        <v>PATRICKS RAMBLE</v>
      </c>
      <c r="AC566" s="45" t="str">
        <f>SUBSTITUTE(A566,"'","")</f>
        <v>PATRICKS RAMBLE</v>
      </c>
      <c r="AD566" s="45" t="str">
        <f>IFERROR(VLOOKUP(A566,MapGrantsTbl[], 5, FALSE),"")</f>
        <v>1793</v>
      </c>
      <c r="AE566" s="45" t="str">
        <f>IF(L566=AD566,"Y", IF(LEFT(AD566,1)&lt;&gt;"1","","N"))</f>
        <v>N</v>
      </c>
      <c r="AF566" s="45" t="str">
        <f>IFERROR(VLOOKUP(A566,MapGrantsTbl[], 3, FALSE),"")</f>
        <v>Surveyed 3/4/1793 by Vachel Stevens; Patented in Jul 1795 by Patrick Jr. Macgill for 27 acres; adjoining Brown's Hopyard, Cocksell, Crosses Forrest, Wincopin Neck, Cole's Choice, Jones' Addition and Jones' Fancy starting "at the end of the north sixty four degrees east forty six perch course of a tract or parcel of land called Bare Hill"</v>
      </c>
      <c r="AG566" s="45" t="str">
        <f>IF(AA566=AF566,"Y", IF(LEN(LEFT(AF566,4))&lt;&gt;4,"","N"))</f>
        <v>Y</v>
      </c>
      <c r="AH566" s="33" t="s">
        <v>11994</v>
      </c>
      <c r="AI566" s="45"/>
      <c r="AJ566" s="71"/>
      <c r="AK566" s="71"/>
      <c r="AL566" s="71"/>
      <c r="AM566" s="71">
        <f>IFERROR(VLOOKUP(A566,Platted[],2,FALSE),"")</f>
        <v>622</v>
      </c>
      <c r="AN566" s="52"/>
      <c r="AO566" s="52"/>
      <c r="AP566" s="52"/>
      <c r="AQ566" s="52" t="str">
        <f>IFERROR(VLOOKUP(A566,MapGrantsTbl[], 5, FALSE),"")</f>
        <v>1793</v>
      </c>
      <c r="AR566" s="52" t="str">
        <f>IF(L566=AQ566,"Y", IF(LEN(LEFT(AQ566,4))&lt;&gt;4,"","N"))</f>
        <v>N</v>
      </c>
      <c r="AS566" s="52" t="str">
        <f>IFERROR(VLOOKUP(A566,MapGrantsTbl[],3, FALSE),"")</f>
        <v>Surveyed 3/4/1793 by Vachel Stevens; Patented in Jul 1795 by Patrick Jr. Macgill for 27 acres; adjoining Brown's Hopyard, Cocksell, Crosses Forrest, Wincopin Neck, Cole's Choice, Jones' Addition and Jones' Fancy starting "at the end of the north sixty four degrees east forty six perch course of a tract or parcel of land called Bare Hill"</v>
      </c>
      <c r="AT566" s="52" t="str">
        <f>IF(AA566=AS566,"Y", IF(LEN(LEFT(AS566,4))&lt;&gt;4,"","N"))</f>
        <v>Y</v>
      </c>
      <c r="AU566" s="52" t="str">
        <f>IFERROR(VLOOKUP(A566,MapGrantsTbl[],5, FALSE),"")</f>
        <v>1793</v>
      </c>
      <c r="AV566" s="52" t="str">
        <f>IF(L566=AU566,"Y", IF(LEN(LEFT(AU566,4))&lt;&gt;4,"","N"))</f>
        <v>N</v>
      </c>
    </row>
    <row r="567" spans="1:48" ht="57.6" x14ac:dyDescent="0.55000000000000004">
      <c r="A567" s="43" t="s">
        <v>6697</v>
      </c>
      <c r="B567" s="42" t="str">
        <f>IFERROR(VLOOKUP(A567,MapGrantsTbl[Short Name], 1, FALSE),IFERROR(VLOOKUP(A567,MapGrantsTbl[Other Map Grant Name],1,FALSE),""))</f>
        <v>PEACE</v>
      </c>
      <c r="C567" s="43" t="s">
        <v>4926</v>
      </c>
      <c r="D567" s="43" t="str">
        <f>IF(ISBLANK(C567),"",IFERROR(RIGHT(C567,LEN(C567)-FIND(",",C567)) &amp; " " &amp; LEFT(C567,1) &amp; LOWER(MID(C567,2, FIND(",",C567)-2)),""))</f>
        <v xml:space="preserve"> Joshua Griffith</v>
      </c>
      <c r="E567" s="85" t="s">
        <v>4694</v>
      </c>
      <c r="F567" s="80" t="str">
        <f>RIGHT(E567,4)</f>
        <v>1761</v>
      </c>
      <c r="G567" s="80" t="str">
        <f>IF(ISBLANK(E567),"",F567&amp;"-"&amp;RIGHT("00" &amp; SUBSTITUTE(LEFT(E567,2),"/",""),2))</f>
        <v>1761-06</v>
      </c>
      <c r="H567" s="43" t="s">
        <v>3691</v>
      </c>
      <c r="I567" s="43" t="str">
        <f>IFERROR(RIGHT(H567,LEN(H567)-FIND(",",H567)) &amp; " " &amp; LEFT(H567,1) &amp; LOWER(MID(H567,2, FIND(",",H567)-2)),"")</f>
        <v xml:space="preserve"> Philemon  Dorsey</v>
      </c>
      <c r="J567" s="42" t="str">
        <f>H567</f>
        <v xml:space="preserve">DORSEY, Philemon </v>
      </c>
      <c r="K567" s="43" t="s">
        <v>4933</v>
      </c>
      <c r="L567" s="42" t="str">
        <f>RIGHT(K567,4)</f>
        <v>1761</v>
      </c>
      <c r="M567" s="143" t="str">
        <f>IF(ISBLANK(K567),"",L567&amp;"-"&amp;
IF(LEFT(K567,3)="Feb","02",
IF(LEFT(K567,3)="Mar","03",
IF(LEFT(K567,3)="Apr","04",
IF(LEFT(K567,3)="May","05",
IF(LEFT(K567,3)="Jun","06",
IF(LEFT(K567,3)="Jul","07",
IF(LEFT(K567,3)="Aug","08",
IF(LEFT(K567,3)="Sep","09",
IF(LEFT(K567,3)="Oct","10",
IF(LEFT(K567,3)="Nov","11",
IF(LEFT(K567,3)="Dec","12","01"))))))))))))</f>
        <v>1761-06</v>
      </c>
      <c r="N567" s="44" t="s">
        <v>3961</v>
      </c>
      <c r="O567" s="43" t="s">
        <v>3959</v>
      </c>
      <c r="P567" s="43" t="s">
        <v>136</v>
      </c>
      <c r="Q567" s="43">
        <v>65</v>
      </c>
      <c r="R567" s="43" t="s">
        <v>6706</v>
      </c>
      <c r="S567" s="44"/>
      <c r="T567" s="45" t="str">
        <f>V567</f>
        <v>Peace</v>
      </c>
      <c r="U567" s="44"/>
      <c r="V567" s="35" t="s">
        <v>6702</v>
      </c>
      <c r="W567" s="35" t="s">
        <v>11273</v>
      </c>
      <c r="X567" s="34"/>
      <c r="Y567" s="45" t="str">
        <f>IFERROR(LEFT(J567, FIND(",",J567)-1),"")</f>
        <v>DORSEY</v>
      </c>
      <c r="Z567" s="45"/>
      <c r="AA567" s="45" t="str">
        <f>IF(ISBLANK(E567),"","Surveyed "&amp;E567)  &amp; IF(ISBLANK(C567),"", " by " &amp;TRIM(D567)) &amp; IF(ISBLANK(E567),"","; ") &amp; IF(ISBLANK(K567),"","Patented in " &amp; K567)  &amp; IF(ISBLANK(H567),"", " by " &amp; TRIM(I567)) &amp; IF(ISBLANK(Q567),"",IF(Q567=0,""," for " &amp; Q567 &amp; " acres")) &amp; IF(ISBLANK(S567),""," repatented as " &amp; S567) &amp; IF(ISBLANK(R567),"", "; " &amp; R567) &amp; IF(ISBLANK(X567),"", ".  " &amp; X567&amp;".")</f>
        <v>Surveyed 6/20/1761 by Joshua Griffith; Patented in Jun 1761 by Philemon Dorsey for 65 acres; beginning "at the end of the sixty second course of a tract of land called Silence, runs west of the northern end of Silence</v>
      </c>
      <c r="AB567" s="45" t="str">
        <f>IF(IFERROR(FIND("-",A567),0)=0,SUBSTITUTE(A567,"'",""),SUBSTITUTE(LEFT(A567,FIND("-",A567)-2),"'",""))</f>
        <v>PEACE</v>
      </c>
      <c r="AC567" s="45" t="str">
        <f>SUBSTITUTE(A567,"'","")</f>
        <v>PEACE</v>
      </c>
      <c r="AD567" s="52" t="str">
        <f>IFERROR(VLOOKUP(A567,MapGrantsTbl[], 5, FALSE),"")</f>
        <v>1761</v>
      </c>
      <c r="AE567" s="52" t="str">
        <f>IF(L567=AD567,"Y", IF(LEFT(AD567,1)&lt;&gt;"1","","N"))</f>
        <v>Y</v>
      </c>
      <c r="AF567" s="52" t="str">
        <f>IFERROR(VLOOKUP(A567,MapGrantsTbl[], 3, FALSE),"")</f>
        <v>Surveyed 6/20/1761 by Joshua Griffith; Patented in Jun 1761 by Philemon Dorsey for 65 acres; beginning "at the end of the sixty second course of a tract of land called Silence, runs west of the northern end of Silence</v>
      </c>
      <c r="AG567" s="52" t="str">
        <f>IF(AA567=AF567,"Y", IF(LEN(LEFT(AF567,4))&lt;&gt;4,"","N"))</f>
        <v>Y</v>
      </c>
      <c r="AH567" s="52" t="s">
        <v>51</v>
      </c>
      <c r="AI567" s="52"/>
      <c r="AJ567" s="71"/>
      <c r="AK567" s="71"/>
      <c r="AL567" s="71"/>
      <c r="AM567" s="71">
        <f>IFERROR(VLOOKUP(A567,Platted[],2,FALSE),"")</f>
        <v>510</v>
      </c>
      <c r="AN567" s="52"/>
      <c r="AO567" s="52"/>
      <c r="AP567" s="52"/>
      <c r="AQ567" s="52" t="str">
        <f>IFERROR(VLOOKUP(A567,MapGrantsTbl[], 5, FALSE),"")</f>
        <v>1761</v>
      </c>
      <c r="AR567" s="52" t="str">
        <f>IF(L567=AQ567,"Y", IF(LEN(LEFT(AQ567,4))&lt;&gt;4,"","N"))</f>
        <v>Y</v>
      </c>
      <c r="AS567" s="52" t="str">
        <f>IFERROR(VLOOKUP(A567,MapGrantsTbl[],3, FALSE),"")</f>
        <v>Surveyed 6/20/1761 by Joshua Griffith; Patented in Jun 1761 by Philemon Dorsey for 65 acres; beginning "at the end of the sixty second course of a tract of land called Silence, runs west of the northern end of Silence</v>
      </c>
      <c r="AT567" s="52" t="str">
        <f>IF(AA567=AS567,"Y", IF(LEN(LEFT(AS567,4))&lt;&gt;4,"","N"))</f>
        <v>Y</v>
      </c>
      <c r="AU567" s="52" t="str">
        <f>IFERROR(VLOOKUP(A567,MapGrantsTbl[],5, FALSE),"")</f>
        <v>1761</v>
      </c>
      <c r="AV567" s="52" t="str">
        <f>IF(L567=AU567,"Y", IF(LEN(LEFT(AU567,4))&lt;&gt;4,"","N"))</f>
        <v>Y</v>
      </c>
    </row>
    <row r="568" spans="1:48" ht="57.6" x14ac:dyDescent="0.55000000000000004">
      <c r="A568" s="43" t="s">
        <v>3888</v>
      </c>
      <c r="B568" s="8" t="str">
        <f>IFERROR(VLOOKUP(A568,MapGrantsTbl[Short Name], 1, FALSE),IFERROR(VLOOKUP(A568,MapGrantsTbl[Other Map Grant Name],1,FALSE),""))</f>
        <v>PHEASANT RIDGE</v>
      </c>
      <c r="C568" s="8" t="s">
        <v>4916</v>
      </c>
      <c r="D568" s="8" t="str">
        <f>IF(ISBLANK(C568),"",IFERROR(RIGHT(C568,LEN(C568)-FIND(",",C568)) &amp; " " &amp; LEFT(C568,1) &amp; LOWER(MID(C568,2, FIND(",",C568)-2)),""))</f>
        <v xml:space="preserve"> William Cromwell</v>
      </c>
      <c r="E568" s="85" t="s">
        <v>11497</v>
      </c>
      <c r="F568" s="85" t="str">
        <f>RIGHT(E568,4)</f>
        <v>1744</v>
      </c>
      <c r="G568" s="85" t="str">
        <f>IF(ISBLANK(E568),"",F568&amp;"-"&amp;RIGHT("00" &amp; SUBSTITUTE(LEFT(E568,2),"/",""),2))</f>
        <v>1744-10</v>
      </c>
      <c r="H568" s="8" t="s">
        <v>3601</v>
      </c>
      <c r="I568" s="8" t="str">
        <f>IFERROR(RIGHT(H568,LEN(H568)-FIND(",",H568)) &amp; " " &amp; LEFT(H568,1) &amp; LOWER(MID(H568,2, FIND(",",H568)-2)),"")</f>
        <v xml:space="preserve"> Henry  Howard</v>
      </c>
      <c r="J568" s="8" t="str">
        <f>H568</f>
        <v xml:space="preserve">HOWARD, Henry </v>
      </c>
      <c r="K568" s="8" t="s">
        <v>3802</v>
      </c>
      <c r="L568" s="8" t="str">
        <f>RIGHT(K568,4)</f>
        <v>1745</v>
      </c>
      <c r="M568" s="146" t="str">
        <f>IF(ISBLANK(K568),"",L568&amp;"-"&amp;
IF(LEFT(K568,3)="Feb","02",
IF(LEFT(K568,3)="Mar","03",
IF(LEFT(K568,3)="Apr","04",
IF(LEFT(K568,3)="May","05",
IF(LEFT(K568,3)="Jun","06",
IF(LEFT(K568,3)="Jul","07",
IF(LEFT(K568,3)="Aug","08",
IF(LEFT(K568,3)="Sep","09",
IF(LEFT(K568,3)="Oct","10",
IF(LEFT(K568,3)="Nov","11",
IF(LEFT(K568,3)="Dec","12","01"))))))))))))</f>
        <v>1745-11</v>
      </c>
      <c r="N568" s="34" t="s">
        <v>3961</v>
      </c>
      <c r="O568" s="8" t="s">
        <v>3959</v>
      </c>
      <c r="P568" s="8" t="s">
        <v>136</v>
      </c>
      <c r="Q568" s="8">
        <v>195</v>
      </c>
      <c r="R568" s="10" t="s">
        <v>5429</v>
      </c>
      <c r="S568" s="26"/>
      <c r="T568" s="26" t="str">
        <f>V568</f>
        <v>Pheasant Ridge</v>
      </c>
      <c r="U568" s="34"/>
      <c r="V568" s="35" t="s">
        <v>4187</v>
      </c>
      <c r="W568" s="35" t="s">
        <v>11498</v>
      </c>
      <c r="X568" s="34"/>
      <c r="Y568" s="18" t="str">
        <f>IFERROR(LEFT(J568, FIND(",",J568)-1),"")</f>
        <v>HOWARD</v>
      </c>
      <c r="Z568" s="24" t="s">
        <v>3959</v>
      </c>
      <c r="AA568" s="24" t="str">
        <f>IF(ISBLANK(E568),"","Surveyed "&amp;E568)  &amp; IF(ISBLANK(C568),"", " by " &amp;TRIM(D568)) &amp; IF(ISBLANK(E568),"","; ") &amp; IF(ISBLANK(K568),"","Patented in " &amp; K568)  &amp; IF(ISBLANK(H568),"", " by " &amp; TRIM(I568)) &amp; IF(ISBLANK(Q568),"",IF(Q568=0,""," for " &amp; Q568 &amp; " acres")) &amp; IF(ISBLANK(S568),""," repatented as " &amp; S568) &amp; IF(ISBLANK(R568),"", "; " &amp; R568) &amp; IF(ISBLANK(X568),"", ".  " &amp; X568&amp;".")</f>
        <v>Surveyed 10/7/1744 by William Cromwell; Patented in Nov 1745 by Henry Howard for 195 acres; "between the Middle River of Patuxent and Snowdens River", adjoining Hay Stack Meadows</v>
      </c>
      <c r="AB568" s="52" t="str">
        <f>IF(IFERROR(FIND("-",A568),0)=0,SUBSTITUTE(A568,"'",""),SUBSTITUTE(LEFT(A568,FIND("-",A568)-2),"'",""))</f>
        <v>PHEASANT RIDGE</v>
      </c>
      <c r="AC568" s="55" t="str">
        <f>SUBSTITUTE(A568,"'","")</f>
        <v>PHEASANT RIDGE</v>
      </c>
      <c r="AD568" s="52" t="str">
        <f>IFERROR(VLOOKUP(A568,MapGrantsTbl[], 5, FALSE),"")</f>
        <v>1744</v>
      </c>
      <c r="AE568" s="52" t="str">
        <f>IF(L568=AD568,"Y", IF(LEFT(AD568,1)&lt;&gt;"1","","N"))</f>
        <v>N</v>
      </c>
      <c r="AF568" s="52" t="str">
        <f>IFERROR(VLOOKUP(A568,MapGrantsTbl[], 3, FALSE),"")</f>
        <v>Surveyed 10/7/1744 by William Cromwell; Patented in Nov 1745 by Henry Howard for 195 acres; "between the Middle River of Patuxent and Snowdens River", adjoining Hay Stack Meadows</v>
      </c>
      <c r="AG568" s="52" t="str">
        <f>IF(AA568=AF568,"Y", IF(LEN(LEFT(AF568,4))&lt;&gt;4,"","N"))</f>
        <v>Y</v>
      </c>
      <c r="AH568" s="52" t="s">
        <v>396</v>
      </c>
      <c r="AI568" s="52"/>
      <c r="AJ568" s="71"/>
      <c r="AK568" s="71"/>
      <c r="AL568" s="71"/>
      <c r="AM568" s="71">
        <f>IFERROR(VLOOKUP(A568,Platted[],2,FALSE),"")</f>
        <v>351</v>
      </c>
      <c r="AN568" s="52"/>
      <c r="AO568" s="52"/>
      <c r="AP568" s="52"/>
      <c r="AQ568" s="52" t="str">
        <f>IFERROR(VLOOKUP(A568,MapGrantsTbl[], 5, FALSE),"")</f>
        <v>1744</v>
      </c>
      <c r="AR568" s="52" t="str">
        <f>IF(L568=AQ568,"Y", IF(LEN(LEFT(AQ568,4))&lt;&gt;4,"","N"))</f>
        <v>N</v>
      </c>
      <c r="AS568" s="52" t="str">
        <f>IFERROR(VLOOKUP(A568,MapGrantsTbl[],3, FALSE),"")</f>
        <v>Surveyed 10/7/1744 by William Cromwell; Patented in Nov 1745 by Henry Howard for 195 acres; "between the Middle River of Patuxent and Snowdens River", adjoining Hay Stack Meadows</v>
      </c>
      <c r="AT568" s="52" t="str">
        <f>IF(AA568=AS568,"Y", IF(LEN(LEFT(AS568,4))&lt;&gt;4,"","N"))</f>
        <v>Y</v>
      </c>
      <c r="AU568" s="52" t="str">
        <f>IFERROR(VLOOKUP(A568,MapGrantsTbl[],5, FALSE),"")</f>
        <v>1744</v>
      </c>
      <c r="AV568" s="52" t="str">
        <f>IF(L568=AU568,"Y", IF(LEN(LEFT(AU568,4))&lt;&gt;4,"","N"))</f>
        <v>N</v>
      </c>
    </row>
    <row r="569" spans="1:48" ht="57.6" x14ac:dyDescent="0.55000000000000004">
      <c r="A569" s="43" t="s">
        <v>6622</v>
      </c>
      <c r="B569" s="42" t="str">
        <f>IFERROR(VLOOKUP(A569,MapGrantsTbl[Short Name], 1, FALSE),IFERROR(VLOOKUP(A569,MapGrantsTbl[Other Map Grant Name],1,FALSE),""))</f>
        <v/>
      </c>
      <c r="C569" s="8" t="s">
        <v>4919</v>
      </c>
      <c r="D569" s="43" t="str">
        <f>IF(ISBLANK(C569),"",IFERROR(RIGHT(C569,LEN(C569)-FIND(",",C569)) &amp; " " &amp; LEFT(C569,1) &amp; LOWER(MID(C569,2, FIND(",",C569)-2)),""))</f>
        <v xml:space="preserve"> Richard Shipley</v>
      </c>
      <c r="E569" s="85" t="s">
        <v>4647</v>
      </c>
      <c r="F569" s="80" t="str">
        <f>RIGHT(E569,4)</f>
        <v>1747</v>
      </c>
      <c r="G569" s="80" t="str">
        <f>IF(ISBLANK(E569),"",F569&amp;"-"&amp;RIGHT("00" &amp; SUBSTITUTE(LEFT(E569,2),"/",""),2))</f>
        <v>1747-02</v>
      </c>
      <c r="H569" s="43" t="s">
        <v>6623</v>
      </c>
      <c r="I569" s="43" t="str">
        <f>IFERROR(RIGHT(H569,LEN(H569)-FIND(",",H569)) &amp; " " &amp; LEFT(H569,1) &amp; LOWER(MID(H569,2, FIND(",",H569)-2)),"")</f>
        <v xml:space="preserve"> Charles Phelps</v>
      </c>
      <c r="J569" s="42" t="str">
        <f>H569</f>
        <v>PHELPS, Charles</v>
      </c>
      <c r="K569" s="43" t="s">
        <v>6624</v>
      </c>
      <c r="L569" s="42" t="str">
        <f>RIGHT(K569,4)</f>
        <v>1747</v>
      </c>
      <c r="M569" s="143" t="str">
        <f>IF(ISBLANK(K569),"",L569&amp;"-"&amp;
IF(LEFT(K569,3)="Feb","02",
IF(LEFT(K569,3)="Mar","03",
IF(LEFT(K569,3)="Apr","04",
IF(LEFT(K569,3)="May","05",
IF(LEFT(K569,3)="Jun","06",
IF(LEFT(K569,3)="Jul","07",
IF(LEFT(K569,3)="Aug","08",
IF(LEFT(K569,3)="Sep","09",
IF(LEFT(K569,3)="Oct","10",
IF(LEFT(K569,3)="Nov","11",
IF(LEFT(K569,3)="Dec","12","01"))))))))))))</f>
        <v>1747-02</v>
      </c>
      <c r="N569" s="34" t="s">
        <v>3961</v>
      </c>
      <c r="O569" s="43" t="s">
        <v>3961</v>
      </c>
      <c r="P569" s="43" t="s">
        <v>136</v>
      </c>
      <c r="Q569" s="43">
        <v>50</v>
      </c>
      <c r="R569" s="43" t="s">
        <v>6630</v>
      </c>
      <c r="S569" s="44"/>
      <c r="T569" s="45" t="str">
        <f>V569</f>
        <v>Phelps His Fancy</v>
      </c>
      <c r="U569" s="34" t="s">
        <v>12540</v>
      </c>
      <c r="V569" s="35" t="s">
        <v>12539</v>
      </c>
      <c r="W569" s="35" t="s">
        <v>12538</v>
      </c>
      <c r="X569" s="34"/>
      <c r="Y569" s="45" t="str">
        <f>IFERROR(LEFT(J569, FIND(",",J569)-1),"")</f>
        <v>PHELPS</v>
      </c>
      <c r="Z569" s="45"/>
      <c r="AA569" s="45" t="str">
        <f>IF(ISBLANK(E569),"","Surveyed "&amp;E569)  &amp; IF(ISBLANK(C569),"", " by " &amp;TRIM(D569)) &amp; IF(ISBLANK(E569),"","; ") &amp; IF(ISBLANK(K569),"","Patented in " &amp; K569)  &amp; IF(ISBLANK(H569),"", " by " &amp; TRIM(I569)) &amp; IF(ISBLANK(Q569),"",IF(Q569=0,""," for " &amp; Q569 &amp; " acres")) &amp; IF(ISBLANK(S569),""," repatented as " &amp; S569) &amp; IF(ISBLANK(R569),"", "; " &amp; R569) &amp; IF(ISBLANK(X569),"", ".  " &amp; X569&amp;".")</f>
        <v>Surveyed 2/26/1747 by Richard Shipley; Patented in Feb 1747 by Charles Phelps for 50 acres; "on the east side of Severn Run and on the south side of a draft of the said Severn Run"</v>
      </c>
      <c r="AB569" s="45" t="str">
        <f>IF(IFERROR(FIND("-",A569),0)=0,SUBSTITUTE(A569,"'",""),SUBSTITUTE(LEFT(A569,FIND("-",A569)-2),"'",""))</f>
        <v>PHELPS FANCY</v>
      </c>
      <c r="AC569" s="55" t="str">
        <f>SUBSTITUTE(A569,"'","")</f>
        <v>PHELPS FANCY</v>
      </c>
      <c r="AD569" s="52" t="str">
        <f>IFERROR(VLOOKUP(A569,MapGrantsTbl[], 5, FALSE),"")</f>
        <v/>
      </c>
      <c r="AE569" s="52" t="str">
        <f>IF(L569=AD569,"Y", IF(LEFT(AD569,1)&lt;&gt;"1","","N"))</f>
        <v/>
      </c>
      <c r="AF569" s="52" t="str">
        <f>IFERROR(VLOOKUP(A569,MapGrantsTbl[], 3, FALSE),"")</f>
        <v/>
      </c>
      <c r="AG569" s="52" t="str">
        <f>IF(AA569=AF569,"Y", IF(LEN(LEFT(AF569,4))&lt;&gt;4,"","N"))</f>
        <v/>
      </c>
      <c r="AH569" s="52"/>
      <c r="AI569" s="52"/>
      <c r="AJ569" s="71"/>
      <c r="AK569" s="71"/>
      <c r="AL569" s="71"/>
      <c r="AM569" s="71" t="str">
        <f>IFERROR(VLOOKUP(A569,Platted[],2,FALSE),"")</f>
        <v/>
      </c>
      <c r="AN569" s="52"/>
      <c r="AO569" s="52"/>
      <c r="AP569" s="52"/>
      <c r="AQ569" s="52" t="str">
        <f>IFERROR(VLOOKUP(A569,MapGrantsTbl[], 5, FALSE),"")</f>
        <v/>
      </c>
      <c r="AR569" s="52" t="str">
        <f>IF(L569=AQ569,"Y", IF(LEN(LEFT(AQ569,4))&lt;&gt;4,"","N"))</f>
        <v/>
      </c>
      <c r="AS569" s="52" t="str">
        <f>IFERROR(VLOOKUP(A569,MapGrantsTbl[],3, FALSE),"")</f>
        <v/>
      </c>
      <c r="AT569" s="52" t="str">
        <f>IF(AA569=AS569,"Y", IF(LEN(LEFT(AS569,4))&lt;&gt;4,"","N"))</f>
        <v/>
      </c>
      <c r="AU569" s="52" t="str">
        <f>IFERROR(VLOOKUP(A569,MapGrantsTbl[],5, FALSE),"")</f>
        <v/>
      </c>
      <c r="AV569" s="52" t="str">
        <f>IF(L569=AU569,"Y", IF(LEN(LEFT(AU569,4))&lt;&gt;4,"","N"))</f>
        <v/>
      </c>
    </row>
    <row r="570" spans="1:48" ht="43.2" x14ac:dyDescent="0.55000000000000004">
      <c r="A570" s="8" t="s">
        <v>9380</v>
      </c>
      <c r="B570" s="8" t="str">
        <f>IFERROR(VLOOKUP(A570,MapGrantsTbl[Short Name], 1, FALSE),IFERROR(VLOOKUP(A570,MapGrantsTbl[Other Map Grant Name],1,FALSE),""))</f>
        <v>PHELPS LUCK</v>
      </c>
      <c r="C570" s="8"/>
      <c r="D570" s="8" t="str">
        <f>IF(ISBLANK(C570),"",IFERROR(RIGHT(C570,LEN(C570)-FIND(",",C570)) &amp; " " &amp; LEFT(C570,1) &amp; LOWER(MID(C570,2, FIND(",",C570)-2)),""))</f>
        <v/>
      </c>
      <c r="E570" s="85"/>
      <c r="F570" s="85" t="str">
        <f>RIGHT(E570,4)</f>
        <v/>
      </c>
      <c r="G570" s="85" t="str">
        <f>IF(ISBLANK(E570),"",F570&amp;"-"&amp;RIGHT("00" &amp; SUBSTITUTE(LEFT(E570,2),"/",""),2))</f>
        <v/>
      </c>
      <c r="H570" s="8" t="s">
        <v>3652</v>
      </c>
      <c r="I570" s="8" t="str">
        <f>IFERROR(RIGHT(H570,LEN(H570)-FIND(",",H570)) &amp; " " &amp; LEFT(H570,1) &amp; LOWER(MID(H570,2, FIND(",",H570)-2)),"")</f>
        <v xml:space="preserve"> Walter  Phelps</v>
      </c>
      <c r="J570" s="8" t="str">
        <f>H570</f>
        <v xml:space="preserve">PHELPS, Walter </v>
      </c>
      <c r="K570" s="8" t="s">
        <v>3766</v>
      </c>
      <c r="L570" s="8" t="str">
        <f>RIGHT(K570,4)</f>
        <v>1695</v>
      </c>
      <c r="M570" s="146" t="str">
        <f>IF(ISBLANK(K570),"",L570&amp;"-"&amp;
IF(LEFT(K570,3)="Feb","02",
IF(LEFT(K570,3)="Mar","03",
IF(LEFT(K570,3)="Apr","04",
IF(LEFT(K570,3)="May","05",
IF(LEFT(K570,3)="Jun","06",
IF(LEFT(K570,3)="Jul","07",
IF(LEFT(K570,3)="Aug","08",
IF(LEFT(K570,3)="Sep","09",
IF(LEFT(K570,3)="Oct","10",
IF(LEFT(K570,3)="Nov","11",
IF(LEFT(K570,3)="Dec","12","01"))))))))))))</f>
        <v>1695-12</v>
      </c>
      <c r="N570" s="34"/>
      <c r="O570" s="8" t="s">
        <v>3959</v>
      </c>
      <c r="P570" s="8" t="s">
        <v>136</v>
      </c>
      <c r="Q570" s="8">
        <v>238</v>
      </c>
      <c r="R570" s="10"/>
      <c r="S570" s="34" t="s">
        <v>7576</v>
      </c>
      <c r="T570" s="34" t="s">
        <v>8445</v>
      </c>
      <c r="U570" s="34"/>
      <c r="V570" s="34" t="s">
        <v>5784</v>
      </c>
      <c r="W570" s="34"/>
      <c r="X570" s="34"/>
      <c r="Y570" s="18" t="str">
        <f>IFERROR(LEFT(J570, FIND(",",J570)-1),"")</f>
        <v>PHELPS</v>
      </c>
      <c r="Z570" s="24" t="s">
        <v>4540</v>
      </c>
      <c r="AA570" s="24" t="str">
        <f>IF(ISBLANK(E570),"","Surveyed "&amp;E570)  &amp; IF(ISBLANK(C570),"", " by " &amp;TRIM(D570)) &amp; IF(ISBLANK(E570),"","; ") &amp; IF(ISBLANK(K570),"","Patented in " &amp; K570)  &amp; IF(ISBLANK(H570),"", " by " &amp; TRIM(I570)) &amp; IF(ISBLANK(Q570),"",IF(Q570=0,""," for " &amp; Q570 &amp; " acres")) &amp; IF(ISBLANK(S570),""," repatented as " &amp; S570) &amp; IF(ISBLANK(R570),"", "; " &amp; R570) &amp; IF(ISBLANK(X570),"", ".  " &amp; X570&amp;".")</f>
        <v>Patented in Dec 1695 by Walter Phelps for 238 acres repatented as Hammond's Elk Ridge Connection</v>
      </c>
      <c r="AB570" s="52" t="str">
        <f>IF(IFERROR(FIND("-",A570),0)=0,SUBSTITUTE(A570,"'",""),SUBSTITUTE(LEFT(A570,FIND("-",A570)-2),"'",""))</f>
        <v>PHELPS LUCK</v>
      </c>
      <c r="AC570" s="55" t="str">
        <f>SUBSTITUTE(A570,"'","")</f>
        <v>PHELPS LUCK</v>
      </c>
      <c r="AD570" s="52" t="str">
        <f>IFERROR(VLOOKUP(A570,MapGrantsTbl[], 5, FALSE),"")</f>
        <v>1695</v>
      </c>
      <c r="AE570" s="52" t="str">
        <f>IF(L570=AD570,"Y", IF(LEFT(AD570,1)&lt;&gt;"1","","N"))</f>
        <v>Y</v>
      </c>
      <c r="AF570" s="52" t="str">
        <f>IFERROR(VLOOKUP(A570,MapGrantsTbl[], 3, FALSE),"")</f>
        <v>Patented in Dec 1695 by Walter Phelps for 238 acres repatented as Hammond's Elk Ridge Connection</v>
      </c>
      <c r="AG570" s="52" t="str">
        <f>IF(AA570=AF570,"Y", IF(LEN(LEFT(AF570,4))&lt;&gt;4,"","N"))</f>
        <v>Y</v>
      </c>
      <c r="AH570" s="52" t="s">
        <v>11992</v>
      </c>
      <c r="AI570" s="52"/>
      <c r="AJ570" s="71"/>
      <c r="AK570" s="71"/>
      <c r="AL570" s="71"/>
      <c r="AM570" s="71">
        <f>IFERROR(VLOOKUP(A570,Platted[],2,FALSE),"")</f>
        <v>248</v>
      </c>
      <c r="AN570" s="52"/>
      <c r="AO570" s="52"/>
      <c r="AP570" s="52"/>
      <c r="AQ570" s="52" t="str">
        <f>IFERROR(VLOOKUP(A570,MapGrantsTbl[], 5, FALSE),"")</f>
        <v>1695</v>
      </c>
      <c r="AR570" s="52" t="str">
        <f>IF(L570=AQ570,"Y", IF(LEN(LEFT(AQ570,4))&lt;&gt;4,"","N"))</f>
        <v>Y</v>
      </c>
      <c r="AS570" s="52" t="str">
        <f>IFERROR(VLOOKUP(A570,MapGrantsTbl[],3, FALSE),"")</f>
        <v>Patented in Dec 1695 by Walter Phelps for 238 acres repatented as Hammond's Elk Ridge Connection</v>
      </c>
      <c r="AT570" s="52" t="str">
        <f>IF(AA570=AS570,"Y", IF(LEN(LEFT(AS570,4))&lt;&gt;4,"","N"))</f>
        <v>Y</v>
      </c>
      <c r="AU570" s="52" t="str">
        <f>IFERROR(VLOOKUP(A570,MapGrantsTbl[],5, FALSE),"")</f>
        <v>1695</v>
      </c>
      <c r="AV570" s="52" t="str">
        <f>IF(L570=AU570,"Y", IF(LEN(LEFT(AU570,4))&lt;&gt;4,"","N"))</f>
        <v>Y</v>
      </c>
    </row>
    <row r="571" spans="1:48" ht="72" x14ac:dyDescent="0.55000000000000004">
      <c r="A571" s="43" t="s">
        <v>8684</v>
      </c>
      <c r="B571" s="42" t="str">
        <f>IFERROR(VLOOKUP(A571,MapGrantsTbl[Short Name], 1, FALSE),IFERROR(VLOOKUP(A571,MapGrantsTbl[Other Map Grant Name],1,FALSE),""))</f>
        <v>PIERPOINTS DISCOVERY</v>
      </c>
      <c r="C571" s="43" t="s">
        <v>5622</v>
      </c>
      <c r="D571" s="43" t="str">
        <f>IF(ISBLANK(C571),"",IFERROR(RIGHT(C571,LEN(C571)-FIND(",",C571)) &amp; " " &amp; LEFT(C571,1) &amp; LOWER(MID(C571,2, FIND(",",C571)-2)),""))</f>
        <v xml:space="preserve"> John Dorsey</v>
      </c>
      <c r="E571" s="85" t="s">
        <v>12209</v>
      </c>
      <c r="F571" s="80" t="str">
        <f>RIGHT(E571,4)</f>
        <v>1721</v>
      </c>
      <c r="G571" s="80" t="str">
        <f>IF(ISBLANK(E571),"",F571&amp;"-"&amp;RIGHT("00" &amp; SUBSTITUTE(LEFT(E571,2),"/",""),2))</f>
        <v>1721-06</v>
      </c>
      <c r="H571" s="43" t="s">
        <v>6522</v>
      </c>
      <c r="I571" s="43" t="str">
        <f>IFERROR(RIGHT(H571,LEN(H571)-FIND(",",H571)) &amp; " " &amp; LEFT(H571,1) &amp; LOWER(MID(H571,2, FIND(",",H571)-2)),"")</f>
        <v xml:space="preserve"> Charles Pierpoint</v>
      </c>
      <c r="J571" s="42" t="str">
        <f>H571</f>
        <v>PIERPOINT, Charles</v>
      </c>
      <c r="K571" s="43" t="s">
        <v>5184</v>
      </c>
      <c r="L571" s="42" t="str">
        <f>RIGHT(K571,4)</f>
        <v>1729</v>
      </c>
      <c r="M571" s="143" t="str">
        <f>IF(ISBLANK(K571),"",L571&amp;"-"&amp;
IF(LEFT(K571,3)="Feb","02",
IF(LEFT(K571,3)="Mar","03",
IF(LEFT(K571,3)="Apr","04",
IF(LEFT(K571,3)="May","05",
IF(LEFT(K571,3)="Jun","06",
IF(LEFT(K571,3)="Jul","07",
IF(LEFT(K571,3)="Aug","08",
IF(LEFT(K571,3)="Sep","09",
IF(LEFT(K571,3)="Oct","10",
IF(LEFT(K571,3)="Nov","11",
IF(LEFT(K571,3)="Dec","12","01"))))))))))))</f>
        <v>1729-03</v>
      </c>
      <c r="N571" s="44" t="s">
        <v>5668</v>
      </c>
      <c r="O571" s="43" t="s">
        <v>3959</v>
      </c>
      <c r="P571" s="43" t="s">
        <v>136</v>
      </c>
      <c r="Q571" s="43">
        <v>100</v>
      </c>
      <c r="R571" s="43" t="s">
        <v>6520</v>
      </c>
      <c r="S571" s="44" t="s">
        <v>5426</v>
      </c>
      <c r="T571" s="45" t="s">
        <v>8876</v>
      </c>
      <c r="U571" s="44"/>
      <c r="V571" s="35" t="s">
        <v>8876</v>
      </c>
      <c r="W571" s="35" t="s">
        <v>12208</v>
      </c>
      <c r="X571" s="34"/>
      <c r="Y571" s="45" t="str">
        <f>IFERROR(LEFT(J571, FIND(",",J571)-1),"")</f>
        <v>PIERPOINT</v>
      </c>
      <c r="Z571" s="45"/>
      <c r="AA571" s="45" t="str">
        <f>IF(ISBLANK(E571),"","Surveyed "&amp;E571)  &amp; IF(ISBLANK(C571),"", " by " &amp;TRIM(D571)) &amp; IF(ISBLANK(E571),"","; ") &amp; IF(ISBLANK(K571),"","Patented in " &amp; K571)  &amp; IF(ISBLANK(H571),"", " by " &amp; TRIM(I571)) &amp; IF(ISBLANK(Q571),"",IF(Q571=0,""," for " &amp; Q571 &amp; " acres")) &amp; IF(ISBLANK(S571),""," repatented as " &amp; S571) &amp; IF(ISBLANK(R571),"", "; " &amp; R571) &amp; IF(ISBLANK(X571),"", ".  " &amp; X571&amp;".")</f>
        <v>Surveyed 6/1/1721 by John Dorsey; Patented in Mar 1729 by Charles Pierpoint for 100 acres repatented as Upton Park; in Baltimore County "the south side the main falls of Patapsco River and on Elk Ridge" starting near "the head of a draft of a branch descending into Patuxent"</v>
      </c>
      <c r="AB571" s="45" t="str">
        <f>IF(IFERROR(FIND("-",A571),0)=0,SUBSTITUTE(A571,"'",""),SUBSTITUTE(LEFT(A571,FIND("-",A571)-2),"'",""))</f>
        <v>PIERPOINTS DISCOVERY</v>
      </c>
      <c r="AC571" s="55" t="str">
        <f>SUBSTITUTE(A571,"'","")</f>
        <v>PIERPOINTS DISCOVERY</v>
      </c>
      <c r="AD571" s="52" t="str">
        <f>IFERROR(VLOOKUP(A571,MapGrantsTbl[], 5, FALSE),"")</f>
        <v>1721</v>
      </c>
      <c r="AE571" s="52" t="str">
        <f>IF(L571=AD571,"Y", IF(LEFT(AD571,1)&lt;&gt;"1","","N"))</f>
        <v>N</v>
      </c>
      <c r="AF571" s="52" t="str">
        <f>IFERROR(VLOOKUP(A571,MapGrantsTbl[], 3, FALSE),"")</f>
        <v>Surveyed 6/1/1721 by John Dorsey; Patented in Mar 1729 by Charles Pierpoint for 100 acres repatented as Upton Park; in Baltimore County "the south side the main falls of Patapsco River and on Elk Ridge" starting near "the head of a draft of a branch descending into Patuxent"</v>
      </c>
      <c r="AG571" s="52" t="str">
        <f>IF(AA571=AF571,"Y", IF(LEN(LEFT(AF571,4))&lt;&gt;4,"","N"))</f>
        <v>Y</v>
      </c>
      <c r="AH571" s="52" t="s">
        <v>11990</v>
      </c>
      <c r="AI571" s="52"/>
      <c r="AJ571" s="71"/>
      <c r="AK571" s="71"/>
      <c r="AL571" s="71"/>
      <c r="AM571" s="71">
        <f>IFERROR(VLOOKUP(A571,Platted[],2,FALSE),"")</f>
        <v>384</v>
      </c>
      <c r="AN571" s="52"/>
      <c r="AO571" s="52"/>
      <c r="AP571" s="52"/>
      <c r="AQ571" s="52" t="str">
        <f>IFERROR(VLOOKUP(A571,MapGrantsTbl[], 5, FALSE),"")</f>
        <v>1721</v>
      </c>
      <c r="AR571" s="52" t="str">
        <f>IF(L571=AQ571,"Y", IF(LEN(LEFT(AQ571,4))&lt;&gt;4,"","N"))</f>
        <v>N</v>
      </c>
      <c r="AS571" s="52" t="str">
        <f>IFERROR(VLOOKUP(A571,MapGrantsTbl[],3, FALSE),"")</f>
        <v>Surveyed 6/1/1721 by John Dorsey; Patented in Mar 1729 by Charles Pierpoint for 100 acres repatented as Upton Park; in Baltimore County "the south side the main falls of Patapsco River and on Elk Ridge" starting near "the head of a draft of a branch descending into Patuxent"</v>
      </c>
      <c r="AT571" s="52" t="str">
        <f>IF(AA571=AS571,"Y", IF(LEN(LEFT(AS571,4))&lt;&gt;4,"","N"))</f>
        <v>Y</v>
      </c>
      <c r="AU571" s="52" t="str">
        <f>IFERROR(VLOOKUP(A571,MapGrantsTbl[],5, FALSE),"")</f>
        <v>1721</v>
      </c>
      <c r="AV571" s="52" t="str">
        <f>IF(L571=AU571,"Y", IF(LEN(LEFT(AU571,4))&lt;&gt;4,"","N"))</f>
        <v>N</v>
      </c>
    </row>
    <row r="572" spans="1:48" ht="86.4" x14ac:dyDescent="0.55000000000000004">
      <c r="A572" s="43" t="s">
        <v>8685</v>
      </c>
      <c r="B572" s="42" t="str">
        <f>IFERROR(VLOOKUP(A572,MapGrantsTbl[Short Name], 1, FALSE),IFERROR(VLOOKUP(A572,MapGrantsTbl[Other Map Grant Name],1,FALSE),""))</f>
        <v>PIERPOINTS PLEASURE</v>
      </c>
      <c r="C572" s="43" t="s">
        <v>4916</v>
      </c>
      <c r="D572" s="43" t="str">
        <f>IF(ISBLANK(C572),"",IFERROR(RIGHT(C572,LEN(C572)-FIND(",",C572)) &amp; " " &amp; LEFT(C572,1) &amp; LOWER(MID(C572,2, FIND(",",C572)-2)),""))</f>
        <v xml:space="preserve"> William Cromwell</v>
      </c>
      <c r="E572" s="85" t="s">
        <v>9040</v>
      </c>
      <c r="F572" s="85" t="str">
        <f>RIGHT(E572,4)</f>
        <v>1745</v>
      </c>
      <c r="G572" s="85" t="str">
        <f>IF(ISBLANK(E572),"",F572&amp;"-"&amp;RIGHT("00" &amp; SUBSTITUTE(LEFT(E572,2),"/",""),2))</f>
        <v>1745-02</v>
      </c>
      <c r="H572" s="43" t="s">
        <v>6522</v>
      </c>
      <c r="I572" s="43" t="str">
        <f>IFERROR(RIGHT(H572,LEN(H572)-FIND(",",H572)) &amp; " " &amp; LEFT(H572,1) &amp; LOWER(MID(H572,2, FIND(",",H572)-2)),"")</f>
        <v xml:space="preserve"> Charles Pierpoint</v>
      </c>
      <c r="J572" s="42" t="str">
        <f>H572</f>
        <v>PIERPOINT, Charles</v>
      </c>
      <c r="K572" s="43" t="s">
        <v>6813</v>
      </c>
      <c r="L572" s="42" t="str">
        <f>RIGHT(K572,4)</f>
        <v>1744</v>
      </c>
      <c r="M572" s="143" t="str">
        <f>IF(ISBLANK(K572),"",L572&amp;"-"&amp;
IF(LEFT(K572,3)="Feb","02",
IF(LEFT(K572,3)="Mar","03",
IF(LEFT(K572,3)="Apr","04",
IF(LEFT(K572,3)="May","05",
IF(LEFT(K572,3)="Jun","06",
IF(LEFT(K572,3)="Jul","07",
IF(LEFT(K572,3)="Aug","08",
IF(LEFT(K572,3)="Sep","09",
IF(LEFT(K572,3)="Oct","10",
IF(LEFT(K572,3)="Nov","11",
IF(LEFT(K572,3)="Dec","12","01"))))))))))))</f>
        <v>1744-02</v>
      </c>
      <c r="N572" s="44" t="s">
        <v>3961</v>
      </c>
      <c r="O572" s="43" t="s">
        <v>3959</v>
      </c>
      <c r="P572" s="43" t="s">
        <v>136</v>
      </c>
      <c r="Q572" s="43">
        <v>26.5</v>
      </c>
      <c r="R572" s="43" t="s">
        <v>6815</v>
      </c>
      <c r="S572" s="44"/>
      <c r="T572" s="45" t="str">
        <f>V572</f>
        <v>Pierpoints Pleasure</v>
      </c>
      <c r="U572" s="44"/>
      <c r="V572" s="35" t="s">
        <v>8987</v>
      </c>
      <c r="W572" s="35" t="s">
        <v>10091</v>
      </c>
      <c r="X572" s="34"/>
      <c r="Y572" s="45" t="str">
        <f>IFERROR(LEFT(J572, FIND(",",J572)-1),"")</f>
        <v>PIERPOINT</v>
      </c>
      <c r="Z572" s="45"/>
      <c r="AA572" s="45" t="str">
        <f>IF(ISBLANK(E572),"","Surveyed "&amp;E572)  &amp; IF(ISBLANK(C572),"", " by " &amp;TRIM(D572)) &amp; IF(ISBLANK(E572),"","; ") &amp; IF(ISBLANK(K572),"","Patented in " &amp; K572)  &amp; IF(ISBLANK(H572),"", " by " &amp; TRIM(I572)) &amp; IF(ISBLANK(Q572),"",IF(Q572=0,""," for " &amp; Q572 &amp; " acres")) &amp; IF(ISBLANK(S572),""," repatented as " &amp; S572) &amp; IF(ISBLANK(R572),"", "; " &amp; R572) &amp; IF(ISBLANK(X572),"", ".  " &amp; X572&amp;".")</f>
        <v>Surveyed 2/10/1745 by William Cromwell; Patented in Feb 1744 by Charles Pierpoint for 26.5 acres; "between two tracts of land one called Chews Vineyard the other called Talbotts Last Shift and joyning a tract of land called Calebs Vineyard", starting at the beginning tree for Calebs Vineyard</v>
      </c>
      <c r="AB572" s="45" t="str">
        <f>IF(IFERROR(FIND("-",A572),0)=0,SUBSTITUTE(A572,"'",""),SUBSTITUTE(LEFT(A572,FIND("-",A572)-2),"'",""))</f>
        <v>PIERPOINTS PLEASURE</v>
      </c>
      <c r="AC572" s="45" t="str">
        <f>SUBSTITUTE(A572,"'","")</f>
        <v>PIERPOINTS PLEASURE</v>
      </c>
      <c r="AD572" s="52" t="str">
        <f>IFERROR(VLOOKUP(A572,MapGrantsTbl[], 5, FALSE),"")</f>
        <v>1745</v>
      </c>
      <c r="AE572" s="52" t="str">
        <f>IF(L572=AD572,"Y", IF(LEFT(AD572,1)&lt;&gt;"1","","N"))</f>
        <v>N</v>
      </c>
      <c r="AF572" s="52" t="str">
        <f>IFERROR(VLOOKUP(A572,MapGrantsTbl[], 3, FALSE),"")</f>
        <v>Surveyed 2/10/1745 by William Cromwell; Patented in Feb 1744 by Charles Pierpoint for 26.5 acres; "between two tracts of land one called Chews Vineyard the other called Talbotts Last Shift and joyning a tract of land called Calebs Vineyard", starting at the beginning tree for Calebs Vineyard</v>
      </c>
      <c r="AG572" s="52" t="str">
        <f>IF(AA572=AF572,"Y", IF(LEN(LEFT(AF572,4))&lt;&gt;4,"","N"))</f>
        <v>Y</v>
      </c>
      <c r="AH572" s="52" t="s">
        <v>11990</v>
      </c>
      <c r="AI572" s="52"/>
      <c r="AJ572" s="71"/>
      <c r="AK572" s="71"/>
      <c r="AL572" s="71">
        <v>-4</v>
      </c>
      <c r="AM572" s="71">
        <f>IFERROR(VLOOKUP(A572,Platted[],2,FALSE),"")</f>
        <v>625</v>
      </c>
      <c r="AN572" s="52"/>
      <c r="AO572" s="52"/>
      <c r="AP572" s="52"/>
      <c r="AQ572" s="52" t="str">
        <f>IFERROR(VLOOKUP(A572,MapGrantsTbl[], 5, FALSE),"")</f>
        <v>1745</v>
      </c>
      <c r="AR572" s="52" t="str">
        <f>IF(L572=AQ572,"Y", IF(LEN(LEFT(AQ572,4))&lt;&gt;4,"","N"))</f>
        <v>N</v>
      </c>
      <c r="AS572" s="52" t="str">
        <f>IFERROR(VLOOKUP(A572,MapGrantsTbl[],3, FALSE),"")</f>
        <v>Surveyed 2/10/1745 by William Cromwell; Patented in Feb 1744 by Charles Pierpoint for 26.5 acres; "between two tracts of land one called Chews Vineyard the other called Talbotts Last Shift and joyning a tract of land called Calebs Vineyard", starting at the beginning tree for Calebs Vineyard</v>
      </c>
      <c r="AT572" s="52" t="str">
        <f>IF(AA572=AS572,"Y", IF(LEN(LEFT(AS572,4))&lt;&gt;4,"","N"))</f>
        <v>Y</v>
      </c>
      <c r="AU572" s="52" t="str">
        <f>IFERROR(VLOOKUP(A572,MapGrantsTbl[],5, FALSE),"")</f>
        <v>1745</v>
      </c>
      <c r="AV572" s="52" t="str">
        <f>IF(L572=AU572,"Y", IF(LEN(LEFT(AU572,4))&lt;&gt;4,"","N"))</f>
        <v>N</v>
      </c>
    </row>
    <row r="573" spans="1:48" ht="43.2" x14ac:dyDescent="0.55000000000000004">
      <c r="A573" s="43" t="s">
        <v>3889</v>
      </c>
      <c r="B573" s="8" t="str">
        <f>IFERROR(VLOOKUP(A573,MapGrantsTbl[Short Name], 1, FALSE),IFERROR(VLOOKUP(A573,MapGrantsTbl[Other Map Grant Name],1,FALSE),""))</f>
        <v>PIGEON ROOST</v>
      </c>
      <c r="C573" s="8" t="s">
        <v>4926</v>
      </c>
      <c r="D573" s="8" t="str">
        <f>IF(ISBLANK(C573),"",IFERROR(RIGHT(C573,LEN(C573)-FIND(",",C573)) &amp; " " &amp; LEFT(C573,1) &amp; LOWER(MID(C573,2, FIND(",",C573)-2)),""))</f>
        <v xml:space="preserve"> Joshua Griffith</v>
      </c>
      <c r="E573" s="85" t="s">
        <v>4692</v>
      </c>
      <c r="F573" s="85" t="str">
        <f>RIGHT(E573,4)</f>
        <v>1761</v>
      </c>
      <c r="G573" s="85" t="str">
        <f>IF(ISBLANK(E573),"",F573&amp;"-"&amp;RIGHT("00" &amp; SUBSTITUTE(LEFT(E573,2),"/",""),2))</f>
        <v>1761-06</v>
      </c>
      <c r="H573" s="8" t="s">
        <v>3653</v>
      </c>
      <c r="I573" s="8" t="str">
        <f>IFERROR(RIGHT(H573,LEN(H573)-FIND(",",H573)) &amp; " " &amp; LEFT(H573,1) &amp; LOWER(MID(H573,2, FIND(",",H573)-2)),"")</f>
        <v xml:space="preserve"> Thomas  Bisset</v>
      </c>
      <c r="J573" s="8" t="str">
        <f>H573</f>
        <v xml:space="preserve">BISSET, Thomas </v>
      </c>
      <c r="K573" s="8" t="s">
        <v>4933</v>
      </c>
      <c r="L573" s="8" t="str">
        <f>RIGHT(K573,4)</f>
        <v>1761</v>
      </c>
      <c r="M573" s="146" t="str">
        <f>IF(ISBLANK(K573),"",L573&amp;"-"&amp;
IF(LEFT(K573,3)="Feb","02",
IF(LEFT(K573,3)="Mar","03",
IF(LEFT(K573,3)="Apr","04",
IF(LEFT(K573,3)="May","05",
IF(LEFT(K573,3)="Jun","06",
IF(LEFT(K573,3)="Jul","07",
IF(LEFT(K573,3)="Aug","08",
IF(LEFT(K573,3)="Sep","09",
IF(LEFT(K573,3)="Oct","10",
IF(LEFT(K573,3)="Nov","11",
IF(LEFT(K573,3)="Dec","12","01"))))))))))))</f>
        <v>1761-06</v>
      </c>
      <c r="N573" s="34" t="s">
        <v>3961</v>
      </c>
      <c r="O573" s="8" t="s">
        <v>3959</v>
      </c>
      <c r="P573" s="8" t="s">
        <v>136</v>
      </c>
      <c r="Q573" s="8">
        <v>40</v>
      </c>
      <c r="R573" s="8" t="s">
        <v>7759</v>
      </c>
      <c r="S573" s="26"/>
      <c r="T573" s="26" t="str">
        <f>V573</f>
        <v>Pigeon Roost</v>
      </c>
      <c r="U573" s="34"/>
      <c r="V573" s="35" t="s">
        <v>5444</v>
      </c>
      <c r="W573" s="35" t="s">
        <v>11244</v>
      </c>
      <c r="X573" s="34"/>
      <c r="Y573" s="18" t="str">
        <f>IFERROR(LEFT(J573, FIND(",",J573)-1),"")</f>
        <v>BISSET</v>
      </c>
      <c r="Z573" s="24" t="s">
        <v>4541</v>
      </c>
      <c r="AA573" s="24" t="str">
        <f>IF(ISBLANK(E573),"","Surveyed "&amp;E573)  &amp; IF(ISBLANK(C573),"", " by " &amp;TRIM(D573)) &amp; IF(ISBLANK(E573),"","; ") &amp; IF(ISBLANK(K573),"","Patented in " &amp; K573)  &amp; IF(ISBLANK(H573),"", " by " &amp; TRIM(I573)) &amp; IF(ISBLANK(Q573),"",IF(Q573=0,""," for " &amp; Q573 &amp; " acres")) &amp; IF(ISBLANK(S573),""," repatented as " &amp; S573) &amp; IF(ISBLANK(R573),"", "; " &amp; R573) &amp; IF(ISBLANK(X573),"", ".  " &amp; X573&amp;".")</f>
        <v>Surveyed 6/5/1761 by Joshua Griffith; Patented in Jun 1761 by Thomas Bisset for 40 acres; no description but shown on the plat for Windsor Forrest survey of 1769</v>
      </c>
      <c r="AB573" s="52" t="str">
        <f>IF(IFERROR(FIND("-",A573),0)=0,SUBSTITUTE(A573,"'",""),SUBSTITUTE(LEFT(A573,FIND("-",A573)-2),"'",""))</f>
        <v>PIGEON ROOST</v>
      </c>
      <c r="AC573" s="55" t="str">
        <f>SUBSTITUTE(A573,"'","")</f>
        <v>PIGEON ROOST</v>
      </c>
      <c r="AD573" s="52" t="str">
        <f>IFERROR(VLOOKUP(A573,MapGrantsTbl[], 5, FALSE),"")</f>
        <v>1761</v>
      </c>
      <c r="AE573" s="52" t="str">
        <f>IF(L573=AD573,"Y", IF(LEFT(AD573,1)&lt;&gt;"1","","N"))</f>
        <v>Y</v>
      </c>
      <c r="AF573" s="52" t="str">
        <f>IFERROR(VLOOKUP(A573,MapGrantsTbl[], 3, FALSE),"")</f>
        <v>Surveyed 6/5/1761 by Joshua Griffith; Patented in Jun 1761 by Thomas Bisset for 40 acres; no description but shown on the plat for Windsor Forrest survey of 1769</v>
      </c>
      <c r="AG573" s="52" t="str">
        <f>IF(AA573=AF573,"Y", IF(LEN(LEFT(AF573,4))&lt;&gt;4,"","N"))</f>
        <v>Y</v>
      </c>
      <c r="AH573" s="52" t="s">
        <v>78</v>
      </c>
      <c r="AI573" s="52"/>
      <c r="AJ573" s="71"/>
      <c r="AK573" s="71"/>
      <c r="AL573" s="71"/>
      <c r="AM573" s="71">
        <f>IFERROR(VLOOKUP(A573,Platted[],2,FALSE),"")</f>
        <v>593</v>
      </c>
      <c r="AN573" s="52"/>
      <c r="AO573" s="52"/>
      <c r="AP573" s="52"/>
      <c r="AQ573" s="52" t="str">
        <f>IFERROR(VLOOKUP(A573,MapGrantsTbl[], 5, FALSE),"")</f>
        <v>1761</v>
      </c>
      <c r="AR573" s="52" t="str">
        <f>IF(L573=AQ573,"Y", IF(LEN(LEFT(AQ573,4))&lt;&gt;4,"","N"))</f>
        <v>Y</v>
      </c>
      <c r="AS573" s="52" t="str">
        <f>IFERROR(VLOOKUP(A573,MapGrantsTbl[],3, FALSE),"")</f>
        <v>Surveyed 6/5/1761 by Joshua Griffith; Patented in Jun 1761 by Thomas Bisset for 40 acres; no description but shown on the plat for Windsor Forrest survey of 1769</v>
      </c>
      <c r="AT573" s="52" t="str">
        <f>IF(AA573=AS573,"Y", IF(LEN(LEFT(AS573,4))&lt;&gt;4,"","N"))</f>
        <v>Y</v>
      </c>
      <c r="AU573" s="52" t="str">
        <f>IFERROR(VLOOKUP(A573,MapGrantsTbl[],5, FALSE),"")</f>
        <v>1761</v>
      </c>
      <c r="AV573" s="52" t="str">
        <f>IF(L573=AU573,"Y", IF(LEN(LEFT(AU573,4))&lt;&gt;4,"","N"))</f>
        <v>Y</v>
      </c>
    </row>
    <row r="574" spans="1:48" ht="86.4" x14ac:dyDescent="0.55000000000000004">
      <c r="A574" s="43" t="s">
        <v>7214</v>
      </c>
      <c r="B574" s="42" t="str">
        <f>IFERROR(VLOOKUP(A574,MapGrantsTbl[Short Name], 1, FALSE),IFERROR(VLOOKUP(A574,MapGrantsTbl[Other Map Grant Name],1,FALSE),""))</f>
        <v>PILLA TERRA</v>
      </c>
      <c r="C574" s="43" t="s">
        <v>4921</v>
      </c>
      <c r="D574" s="43" t="str">
        <f>IF(ISBLANK(C574),"",IFERROR(RIGHT(C574,LEN(C574)-FIND(",",C574)) &amp; " " &amp; LEFT(C574,1) &amp; LOWER(MID(C574,2, FIND(",",C574)-2)),""))</f>
        <v xml:space="preserve"> Basil Burgess</v>
      </c>
      <c r="E574" s="85" t="s">
        <v>11827</v>
      </c>
      <c r="F574" s="80" t="str">
        <f>RIGHT(E574,4)</f>
        <v>1776</v>
      </c>
      <c r="G574" s="80" t="str">
        <f>IF(ISBLANK(E574),"",F574&amp;"-"&amp;RIGHT("00" &amp; SUBSTITUTE(LEFT(E574,2),"/",""),2))</f>
        <v>1776-03</v>
      </c>
      <c r="H574" s="43" t="s">
        <v>7215</v>
      </c>
      <c r="I574" s="43" t="str">
        <f>IFERROR(RIGHT(H574,LEN(H574)-FIND(",",H574)) &amp; " " &amp; LEFT(H574,1) &amp; LOWER(MID(H574,2, FIND(",",H574)-2)),"")</f>
        <v xml:space="preserve"> William Sellman</v>
      </c>
      <c r="J574" s="42" t="str">
        <f>H574</f>
        <v>SELLMAN, William</v>
      </c>
      <c r="K574" s="43" t="s">
        <v>7216</v>
      </c>
      <c r="L574" s="42" t="str">
        <f>RIGHT(K574,4)</f>
        <v>1783</v>
      </c>
      <c r="M574" s="143" t="str">
        <f>IF(ISBLANK(K574),"",L574&amp;"-"&amp;
IF(LEFT(K574,3)="Feb","02",
IF(LEFT(K574,3)="Mar","03",
IF(LEFT(K574,3)="Apr","04",
IF(LEFT(K574,3)="May","05",
IF(LEFT(K574,3)="Jun","06",
IF(LEFT(K574,3)="Jul","07",
IF(LEFT(K574,3)="Aug","08",
IF(LEFT(K574,3)="Sep","09",
IF(LEFT(K574,3)="Oct","10",
IF(LEFT(K574,3)="Nov","11",
IF(LEFT(K574,3)="Dec","12","01"))))))))))))</f>
        <v>1783-10</v>
      </c>
      <c r="N574" s="44" t="s">
        <v>3961</v>
      </c>
      <c r="O574" s="43" t="s">
        <v>3959</v>
      </c>
      <c r="P574" s="43" t="s">
        <v>136</v>
      </c>
      <c r="Q574" s="43">
        <v>23</v>
      </c>
      <c r="R574" s="43" t="s">
        <v>7218</v>
      </c>
      <c r="S574" s="44"/>
      <c r="T574" s="45" t="str">
        <f>V574</f>
        <v>Pilla Terra</v>
      </c>
      <c r="U574" s="44"/>
      <c r="V574" s="35" t="s">
        <v>7217</v>
      </c>
      <c r="W574" s="35" t="s">
        <v>11828</v>
      </c>
      <c r="X574" s="34"/>
      <c r="Y574" s="45" t="str">
        <f>IFERROR(LEFT(J574, FIND(",",J574)-1),"")</f>
        <v>SELLMAN</v>
      </c>
      <c r="Z574" s="45"/>
      <c r="AA574" s="45" t="str">
        <f>IF(ISBLANK(E574),"","Surveyed "&amp;E574)  &amp; IF(ISBLANK(C574),"", " by " &amp;TRIM(D574)) &amp; IF(ISBLANK(E574),"","; ") &amp; IF(ISBLANK(K574),"","Patented in " &amp; K574)  &amp; IF(ISBLANK(H574),"", " by " &amp; TRIM(I574)) &amp; IF(ISBLANK(Q574),"",IF(Q574=0,""," for " &amp; Q574 &amp; " acres")) &amp; IF(ISBLANK(S574),""," repatented as " &amp; S574) &amp; IF(ISBLANK(R574),"", "; " &amp; R574) &amp; IF(ISBLANK(X574),"", ".  " &amp; X574&amp;".")</f>
        <v>Surveyed 3/16/1776 by Basil Burgess; Patented in Oct 1783 by William Sellman for 23 acres; starting at trees "near the south side of the Middle River of Patuxent they being the second bounded trees of a tract or parcel of land called Warfield's Range and the beginning trees of another tract or parcel of land called Long And Narrow"</v>
      </c>
      <c r="AB574" s="45" t="str">
        <f>IF(IFERROR(FIND("-",A574),0)=0,SUBSTITUTE(A574,"'",""),SUBSTITUTE(LEFT(A574,FIND("-",A574)-2),"'",""))</f>
        <v>PILLA TERRA</v>
      </c>
      <c r="AC574" s="45" t="str">
        <f>SUBSTITUTE(A574,"'","")</f>
        <v>PILLA TERRA</v>
      </c>
      <c r="AD574" s="45" t="str">
        <f>IFERROR(VLOOKUP(A574,MapGrantsTbl[], 5, FALSE),"")</f>
        <v>1776</v>
      </c>
      <c r="AE574" s="45" t="str">
        <f>IF(L574=AD574,"Y", IF(LEFT(AD574,1)&lt;&gt;"1","","N"))</f>
        <v>N</v>
      </c>
      <c r="AF574" s="45" t="str">
        <f>IFERROR(VLOOKUP(A574,MapGrantsTbl[], 3, FALSE),"")</f>
        <v>Surveyed 3/16/1776 by Basil Burgess; Patented in Oct 1783 by William Sellman for 23 acres; starting at trees "near the south side of the Middle River of Patuxent they being the second bounded trees of a tract or parcel of land called Warfield's Range and the beginning trees of another tract or parcel of land called Long And Narrow"</v>
      </c>
      <c r="AG574" s="45" t="str">
        <f>IF(AA574=AF574,"Y", IF(LEN(LEFT(AF574,4))&lt;&gt;4,"","N"))</f>
        <v>Y</v>
      </c>
      <c r="AH574" s="33" t="s">
        <v>212</v>
      </c>
      <c r="AI574" s="45"/>
      <c r="AJ574" s="71"/>
      <c r="AK574" s="71"/>
      <c r="AL574" s="71"/>
      <c r="AM574" s="71">
        <f>IFERROR(VLOOKUP(A574,Platted[],2,FALSE),"")</f>
        <v>659</v>
      </c>
      <c r="AN574" s="52"/>
      <c r="AO574" s="52"/>
      <c r="AP574" s="52"/>
      <c r="AQ574" s="52" t="str">
        <f>IFERROR(VLOOKUP(A574,MapGrantsTbl[], 5, FALSE),"")</f>
        <v>1776</v>
      </c>
      <c r="AR574" s="52" t="str">
        <f>IF(L574=AQ574,"Y", IF(LEN(LEFT(AQ574,4))&lt;&gt;4,"","N"))</f>
        <v>N</v>
      </c>
      <c r="AS574" s="52" t="str">
        <f>IFERROR(VLOOKUP(A574,MapGrantsTbl[],3, FALSE),"")</f>
        <v>Surveyed 3/16/1776 by Basil Burgess; Patented in Oct 1783 by William Sellman for 23 acres; starting at trees "near the south side of the Middle River of Patuxent they being the second bounded trees of a tract or parcel of land called Warfield's Range and the beginning trees of another tract or parcel of land called Long And Narrow"</v>
      </c>
      <c r="AT574" s="52" t="str">
        <f>IF(AA574=AS574,"Y", IF(LEN(LEFT(AS574,4))&lt;&gt;4,"","N"))</f>
        <v>Y</v>
      </c>
      <c r="AU574" s="52" t="str">
        <f>IFERROR(VLOOKUP(A574,MapGrantsTbl[],5, FALSE),"")</f>
        <v>1776</v>
      </c>
      <c r="AV574" s="52" t="str">
        <f>IF(L574=AU574,"Y", IF(LEN(LEFT(AU574,4))&lt;&gt;4,"","N"))</f>
        <v>N</v>
      </c>
    </row>
    <row r="575" spans="1:48" ht="100.8" x14ac:dyDescent="0.55000000000000004">
      <c r="A575" s="8" t="s">
        <v>6573</v>
      </c>
      <c r="B575" s="42" t="str">
        <f>IFERROR(VLOOKUP(A575,MapGrantsTbl[Short Name], 1, FALSE),IFERROR(VLOOKUP(A575,MapGrantsTbl[Other Map Grant Name],1,FALSE),""))</f>
        <v>PILLAGED ENLARGED</v>
      </c>
      <c r="C575" s="43" t="s">
        <v>4926</v>
      </c>
      <c r="D575" s="43" t="str">
        <f>IF(ISBLANK(C575),"",IFERROR(RIGHT(C575,LEN(C575)-FIND(",",C575)) &amp; " " &amp; LEFT(C575,1) &amp; LOWER(MID(C575,2, FIND(",",C575)-2)),""))</f>
        <v xml:space="preserve"> Joshua Griffith</v>
      </c>
      <c r="E575" s="85" t="s">
        <v>8785</v>
      </c>
      <c r="F575" s="85" t="str">
        <f>RIGHT(E575,4)</f>
        <v>1764</v>
      </c>
      <c r="G575" s="85" t="str">
        <f>IF(ISBLANK(E575),"",F575&amp;"-"&amp;RIGHT("00" &amp; SUBSTITUTE(LEFT(E575,2),"/",""),2))</f>
        <v>1764-12</v>
      </c>
      <c r="H575" s="43" t="s">
        <v>3546</v>
      </c>
      <c r="I575" s="43" t="str">
        <f>IFERROR(RIGHT(H575,LEN(H575)-FIND(",",H575)) &amp; " " &amp; LEFT(H575,1) &amp; LOWER(MID(H575,2, FIND(",",H575)-2)),"")</f>
        <v xml:space="preserve"> Samuel  Mansell</v>
      </c>
      <c r="J575" s="42" t="str">
        <f>H575</f>
        <v xml:space="preserve">MANSELL, Samuel </v>
      </c>
      <c r="K575" s="43" t="s">
        <v>6575</v>
      </c>
      <c r="L575" s="42" t="str">
        <f>RIGHT(K575,4)</f>
        <v>1765</v>
      </c>
      <c r="M575" s="143" t="str">
        <f>IF(ISBLANK(K575),"",L575&amp;"-"&amp;
IF(LEFT(K575,3)="Feb","02",
IF(LEFT(K575,3)="Mar","03",
IF(LEFT(K575,3)="Apr","04",
IF(LEFT(K575,3)="May","05",
IF(LEFT(K575,3)="Jun","06",
IF(LEFT(K575,3)="Jul","07",
IF(LEFT(K575,3)="Aug","08",
IF(LEFT(K575,3)="Sep","09",
IF(LEFT(K575,3)="Oct","10",
IF(LEFT(K575,3)="Nov","11",
IF(LEFT(K575,3)="Dec","12","01"))))))))))))</f>
        <v>1765-01</v>
      </c>
      <c r="N575" s="44" t="s">
        <v>3961</v>
      </c>
      <c r="O575" s="43" t="s">
        <v>3959</v>
      </c>
      <c r="P575" s="43" t="s">
        <v>6586</v>
      </c>
      <c r="Q575" s="43">
        <v>771</v>
      </c>
      <c r="R575" s="8" t="s">
        <v>9167</v>
      </c>
      <c r="S575" s="44" t="s">
        <v>7419</v>
      </c>
      <c r="T575" s="45" t="s">
        <v>6560</v>
      </c>
      <c r="U575" s="44" t="s">
        <v>5925</v>
      </c>
      <c r="V575" s="35" t="s">
        <v>6574</v>
      </c>
      <c r="W575" s="35" t="s">
        <v>8784</v>
      </c>
      <c r="X575" s="34"/>
      <c r="Y575" s="45" t="str">
        <f>IFERROR(LEFT(J575, FIND(",",J575)-1),"")</f>
        <v>MANSELL</v>
      </c>
      <c r="Z575" s="45"/>
      <c r="AA575" s="45" t="str">
        <f>IF(ISBLANK(E575),"","Surveyed "&amp;E575)  &amp; IF(ISBLANK(C575),"", " by " &amp;TRIM(D575)) &amp; IF(ISBLANK(E575),"","; ") &amp; IF(ISBLANK(K575),"","Patented in " &amp; K575)  &amp; IF(ISBLANK(H575),"", " by " &amp; TRIM(I575)) &amp; IF(ISBLANK(Q575),"",IF(Q575=0,""," for " &amp; Q575 &amp; " acres")) &amp; IF(ISBLANK(S575),""," repatented as " &amp; S575) &amp; IF(ISBLANK(R575),"", "; " &amp; R575) &amp; IF(ISBLANK(X575),"", ".  " &amp; X575&amp;".")</f>
        <v>Surveyed 12/11/1764 by Joshua Griffith; Patented in Jan 1765 by Samuel Mansell for 771 acres repatented as Trouble For Nothing; Resurvey of Pillaged Land with vacancies lying in both Anne Arundel and Baltimore Counties, adjoining Moberley's Tavern to the south and Favour And Ease to the west; this survey was never patented</v>
      </c>
      <c r="AB575" s="45" t="str">
        <f>IF(IFERROR(FIND("-",A575),0)=0,SUBSTITUTE(A575,"'",""),SUBSTITUTE(LEFT(A575,FIND("-",A575)-2),"'",""))</f>
        <v>PILLAGED ENLARGED</v>
      </c>
      <c r="AC575" s="55" t="str">
        <f>SUBSTITUTE(A575,"'","")</f>
        <v>PILLAGED ENLARGED</v>
      </c>
      <c r="AD575" s="52" t="str">
        <f>IFERROR(VLOOKUP(A575,MapGrantsTbl[], 5, FALSE),"")</f>
        <v>1764</v>
      </c>
      <c r="AE575" s="52" t="str">
        <f>IF(L575=AD575,"Y", IF(LEFT(AD575,1)&lt;&gt;"1","","N"))</f>
        <v>N</v>
      </c>
      <c r="AF575" s="52" t="str">
        <f>IFERROR(VLOOKUP(A575,MapGrantsTbl[], 3, FALSE),"")</f>
        <v>Surveyed 12/11/1764 by Joshua Griffith; Patented in Jan 1765 by Samuel Mansell for 771 acres repatented as Trouble For Nothing; Resurvey of Pillaged Land with vacancies lying in both Anne Arundel and Baltimore Counties, adjoining Moberley's Tavern to the south and Favour And Ease to the west; this survey was never patented</v>
      </c>
      <c r="AG575" s="52" t="str">
        <f>IF(AA575=AF575,"Y", IF(LEN(LEFT(AF575,4))&lt;&gt;4,"","N"))</f>
        <v>Y</v>
      </c>
      <c r="AH575" s="52" t="s">
        <v>78</v>
      </c>
      <c r="AI575" s="52" t="s">
        <v>7845</v>
      </c>
      <c r="AJ575" s="52" t="s">
        <v>8786</v>
      </c>
      <c r="AK575" s="52"/>
      <c r="AL575" s="71">
        <v>0</v>
      </c>
      <c r="AM575" s="71">
        <f>IFERROR(VLOOKUP(A575,Platted[],2,FALSE),"")</f>
        <v>83</v>
      </c>
      <c r="AN575" s="52"/>
      <c r="AO575" s="52"/>
      <c r="AP575" s="52"/>
      <c r="AQ575" s="52" t="str">
        <f>IFERROR(VLOOKUP(A575,MapGrantsTbl[], 5, FALSE),"")</f>
        <v>1764</v>
      </c>
      <c r="AR575" s="52" t="str">
        <f>IF(L575=AQ575,"Y", IF(LEN(LEFT(AQ575,4))&lt;&gt;4,"","N"))</f>
        <v>N</v>
      </c>
      <c r="AS575" s="52" t="str">
        <f>IFERROR(VLOOKUP(A575,MapGrantsTbl[],3, FALSE),"")</f>
        <v>Surveyed 12/11/1764 by Joshua Griffith; Patented in Jan 1765 by Samuel Mansell for 771 acres repatented as Trouble For Nothing; Resurvey of Pillaged Land with vacancies lying in both Anne Arundel and Baltimore Counties, adjoining Moberley's Tavern to the south and Favour And Ease to the west; this survey was never patented</v>
      </c>
      <c r="AT575" s="52" t="str">
        <f>IF(AA575=AS575,"Y", IF(LEN(LEFT(AS575,4))&lt;&gt;4,"","N"))</f>
        <v>Y</v>
      </c>
      <c r="AU575" s="52" t="str">
        <f>IFERROR(VLOOKUP(A575,MapGrantsTbl[],5, FALSE),"")</f>
        <v>1764</v>
      </c>
      <c r="AV575" s="52" t="str">
        <f>IF(L575=AU575,"Y", IF(LEN(LEFT(AU575,4))&lt;&gt;4,"","N"))</f>
        <v>N</v>
      </c>
    </row>
    <row r="576" spans="1:48" ht="72" x14ac:dyDescent="0.55000000000000004">
      <c r="A576" s="43" t="s">
        <v>6558</v>
      </c>
      <c r="B576" s="42" t="str">
        <f>IFERROR(VLOOKUP(A576,MapGrantsTbl[Short Name], 1, FALSE),IFERROR(VLOOKUP(A576,MapGrantsTbl[Other Map Grant Name],1,FALSE),""))</f>
        <v>PILLAGED LAND</v>
      </c>
      <c r="C576" s="43" t="s">
        <v>4919</v>
      </c>
      <c r="D576" s="43" t="str">
        <f>IF(ISBLANK(C576),"",IFERROR(RIGHT(C576,LEN(C576)-FIND(",",C576)) &amp; " " &amp; LEFT(C576,1) &amp; LOWER(MID(C576,2, FIND(",",C576)-2)),""))</f>
        <v xml:space="preserve"> Richard Shipley</v>
      </c>
      <c r="E576" s="85" t="s">
        <v>8788</v>
      </c>
      <c r="F576" s="85" t="str">
        <f>RIGHT(E576,4)</f>
        <v>1755</v>
      </c>
      <c r="G576" s="85" t="str">
        <f>IF(ISBLANK(E576),"",F576&amp;"-"&amp;RIGHT("00" &amp; SUBSTITUTE(LEFT(E576,2),"/",""),2))</f>
        <v>1755-05</v>
      </c>
      <c r="H576" s="43" t="s">
        <v>3546</v>
      </c>
      <c r="I576" s="43" t="str">
        <f>IFERROR(RIGHT(H576,LEN(H576)-FIND(",",H576)) &amp; " " &amp; LEFT(H576,1) &amp; LOWER(MID(H576,2, FIND(",",H576)-2)),"")</f>
        <v xml:space="preserve"> Samuel  Mansell</v>
      </c>
      <c r="J576" s="42" t="str">
        <f>H576</f>
        <v xml:space="preserve">MANSELL, Samuel </v>
      </c>
      <c r="K576" s="43" t="s">
        <v>6559</v>
      </c>
      <c r="L576" s="42" t="str">
        <f>RIGHT(K576,4)</f>
        <v>1763</v>
      </c>
      <c r="M576" s="143" t="str">
        <f>IF(ISBLANK(K576),"",L576&amp;"-"&amp;
IF(LEFT(K576,3)="Feb","02",
IF(LEFT(K576,3)="Mar","03",
IF(LEFT(K576,3)="Apr","04",
IF(LEFT(K576,3)="May","05",
IF(LEFT(K576,3)="Jun","06",
IF(LEFT(K576,3)="Jul","07",
IF(LEFT(K576,3)="Aug","08",
IF(LEFT(K576,3)="Sep","09",
IF(LEFT(K576,3)="Oct","10",
IF(LEFT(K576,3)="Nov","11",
IF(LEFT(K576,3)="Dec","12","01"))))))))))))</f>
        <v>1763-01</v>
      </c>
      <c r="N576" s="44" t="s">
        <v>3961</v>
      </c>
      <c r="O576" s="43" t="s">
        <v>3959</v>
      </c>
      <c r="P576" s="43" t="s">
        <v>136</v>
      </c>
      <c r="Q576" s="43">
        <v>55</v>
      </c>
      <c r="R576" s="43" t="s">
        <v>6561</v>
      </c>
      <c r="S576" s="44" t="s">
        <v>6584</v>
      </c>
      <c r="T576" s="45" t="str">
        <f>V576</f>
        <v>Pillaged Land</v>
      </c>
      <c r="U576" s="44"/>
      <c r="V576" s="35" t="s">
        <v>6560</v>
      </c>
      <c r="W576" s="35" t="s">
        <v>8787</v>
      </c>
      <c r="X576" s="34"/>
      <c r="Y576" s="45" t="str">
        <f>IFERROR(LEFT(J576, FIND(",",J576)-1),"")</f>
        <v>MANSELL</v>
      </c>
      <c r="Z576" s="45"/>
      <c r="AA576" s="45" t="str">
        <f>IF(ISBLANK(E576),"","Surveyed "&amp;E576)  &amp; IF(ISBLANK(C576),"", " by " &amp;TRIM(D576)) &amp; IF(ISBLANK(E576),"","; ") &amp; IF(ISBLANK(K576),"","Patented in " &amp; K576)  &amp; IF(ISBLANK(H576),"", " by " &amp; TRIM(I576)) &amp; IF(ISBLANK(Q576),"",IF(Q576=0,""," for " &amp; Q576 &amp; " acres")) &amp; IF(ISBLANK(S576),""," repatented as " &amp; S576) &amp; IF(ISBLANK(R576),"", "; " &amp; R576) &amp; IF(ISBLANK(X576),"", ".  " &amp; X576&amp;".")</f>
        <v>Surveyed 5/1/1755 by Richard Shipley; Patented in Jan 1763 by Samuel Mansell for 55 acres repatented as Hampton Court; "on the south side of the western falls of Patapsco River on a small branch descending into the aforesaid falls"</v>
      </c>
      <c r="AB576" s="45" t="str">
        <f>IF(IFERROR(FIND("-",A576),0)=0,SUBSTITUTE(A576,"'",""),SUBSTITUTE(LEFT(A576,FIND("-",A576)-2),"'",""))</f>
        <v>PILLAGED LAND</v>
      </c>
      <c r="AC576" s="55" t="str">
        <f>SUBSTITUTE(A576,"'","")</f>
        <v>PILLAGED LAND</v>
      </c>
      <c r="AD576" s="52" t="str">
        <f>IFERROR(VLOOKUP(A576,MapGrantsTbl[], 5, FALSE),"")</f>
        <v>1755</v>
      </c>
      <c r="AE576" s="52" t="str">
        <f>IF(L576=AD576,"Y", IF(LEFT(AD576,1)&lt;&gt;"1","","N"))</f>
        <v>N</v>
      </c>
      <c r="AF576" s="52" t="str">
        <f>IFERROR(VLOOKUP(A576,MapGrantsTbl[], 3, FALSE),"")</f>
        <v>Surveyed 5/1/1755 by Richard Shipley; Patented in Jan 1763 by Samuel Mansell for 55 acres repatented as Hampton Court; "on the south side of the western falls of Patapsco River on a small branch descending into the aforesaid falls"</v>
      </c>
      <c r="AG576" s="52" t="str">
        <f>IF(AA576=AF576,"Y", IF(LEN(LEFT(AF576,4))&lt;&gt;4,"","N"))</f>
        <v>Y</v>
      </c>
      <c r="AH576" s="52" t="s">
        <v>78</v>
      </c>
      <c r="AI576" s="52" t="s">
        <v>9154</v>
      </c>
      <c r="AJ576" s="52" t="s">
        <v>8789</v>
      </c>
      <c r="AK576" s="52"/>
      <c r="AL576" s="71">
        <v>0</v>
      </c>
      <c r="AM576" s="71">
        <f>IFERROR(VLOOKUP(A576,Platted[],2,FALSE),"")</f>
        <v>533</v>
      </c>
      <c r="AN576" s="52"/>
      <c r="AO576" s="52"/>
      <c r="AP576" s="52"/>
      <c r="AQ576" s="52" t="str">
        <f>IFERROR(VLOOKUP(A576,MapGrantsTbl[], 5, FALSE),"")</f>
        <v>1755</v>
      </c>
      <c r="AR576" s="52" t="str">
        <f>IF(L576=AQ576,"Y", IF(LEN(LEFT(AQ576,4))&lt;&gt;4,"","N"))</f>
        <v>N</v>
      </c>
      <c r="AS576" s="52" t="str">
        <f>IFERROR(VLOOKUP(A576,MapGrantsTbl[],3, FALSE),"")</f>
        <v>Surveyed 5/1/1755 by Richard Shipley; Patented in Jan 1763 by Samuel Mansell for 55 acres repatented as Hampton Court; "on the south side of the western falls of Patapsco River on a small branch descending into the aforesaid falls"</v>
      </c>
      <c r="AT576" s="52" t="str">
        <f>IF(AA576=AS576,"Y", IF(LEN(LEFT(AS576,4))&lt;&gt;4,"","N"))</f>
        <v>Y</v>
      </c>
      <c r="AU576" s="52" t="str">
        <f>IFERROR(VLOOKUP(A576,MapGrantsTbl[],5, FALSE),"")</f>
        <v>1755</v>
      </c>
      <c r="AV576" s="52" t="str">
        <f>IF(L576=AU576,"Y", IF(LEN(LEFT(AU576,4))&lt;&gt;4,"","N"))</f>
        <v>N</v>
      </c>
    </row>
    <row r="577" spans="1:48" ht="72" x14ac:dyDescent="0.55000000000000004">
      <c r="A577" s="43" t="s">
        <v>6484</v>
      </c>
      <c r="B577" s="42" t="str">
        <f>IFERROR(VLOOKUP(A577,MapGrantsTbl[Short Name], 1, FALSE),IFERROR(VLOOKUP(A577,MapGrantsTbl[Other Map Grant Name],1,FALSE),""))</f>
        <v>PINCH CLOSE FORREST</v>
      </c>
      <c r="C577" s="43" t="s">
        <v>4916</v>
      </c>
      <c r="D577" s="43" t="str">
        <f>IF(ISBLANK(C577),"",IFERROR(RIGHT(C577,LEN(C577)-FIND(",",C577)) &amp; " " &amp; LEFT(C577,1) &amp; LOWER(MID(C577,2, FIND(",",C577)-2)),""))</f>
        <v xml:space="preserve"> William Cromwell</v>
      </c>
      <c r="E577" s="85" t="s">
        <v>11835</v>
      </c>
      <c r="F577" s="80" t="str">
        <f>RIGHT(E577,4)</f>
        <v>1743</v>
      </c>
      <c r="G577" s="80" t="str">
        <f>IF(ISBLANK(E577),"",F577&amp;"-"&amp;RIGHT("00" &amp; SUBSTITUTE(LEFT(E577,2),"/",""),2))</f>
        <v>1743-03</v>
      </c>
      <c r="H577" s="43" t="s">
        <v>6485</v>
      </c>
      <c r="I577" s="43" t="str">
        <f>IFERROR(RIGHT(H577,LEN(H577)-FIND(",",H577)) &amp; " " &amp; LEFT(H577,1) &amp; LOWER(MID(H577,2, FIND(",",H577)-2)),"")</f>
        <v xml:space="preserve"> Uri Shipley</v>
      </c>
      <c r="J577" s="42" t="str">
        <f>H577</f>
        <v>SHIPLEY, Uri</v>
      </c>
      <c r="K577" s="43" t="s">
        <v>5290</v>
      </c>
      <c r="L577" s="42" t="str">
        <f>RIGHT(K577,4)</f>
        <v>1753</v>
      </c>
      <c r="M577" s="143" t="str">
        <f>IF(ISBLANK(K577),"",L577&amp;"-"&amp;
IF(LEFT(K577,3)="Feb","02",
IF(LEFT(K577,3)="Mar","03",
IF(LEFT(K577,3)="Apr","04",
IF(LEFT(K577,3)="May","05",
IF(LEFT(K577,3)="Jun","06",
IF(LEFT(K577,3)="Jul","07",
IF(LEFT(K577,3)="Aug","08",
IF(LEFT(K577,3)="Sep","09",
IF(LEFT(K577,3)="Oct","10",
IF(LEFT(K577,3)="Nov","11",
IF(LEFT(K577,3)="Dec","12","01"))))))))))))</f>
        <v>1753-03</v>
      </c>
      <c r="N577" s="44" t="s">
        <v>3961</v>
      </c>
      <c r="O577" s="43" t="s">
        <v>3959</v>
      </c>
      <c r="P577" s="43" t="s">
        <v>136</v>
      </c>
      <c r="Q577" s="43">
        <v>45</v>
      </c>
      <c r="R577" s="43" t="s">
        <v>6494</v>
      </c>
      <c r="S577" s="44" t="s">
        <v>6478</v>
      </c>
      <c r="T577" s="45" t="str">
        <f>V577</f>
        <v>Pinch Close Forest</v>
      </c>
      <c r="U577" s="44"/>
      <c r="V577" s="35" t="s">
        <v>6493</v>
      </c>
      <c r="W577" s="35" t="s">
        <v>12211</v>
      </c>
      <c r="X577" s="34"/>
      <c r="Y577" s="45" t="str">
        <f>IFERROR(LEFT(J577, FIND(",",J577)-1),"")</f>
        <v>SHIPLEY</v>
      </c>
      <c r="Z577" s="45"/>
      <c r="AA577" s="45" t="str">
        <f>IF(ISBLANK(E577),"","Surveyed "&amp;E577)  &amp; IF(ISBLANK(C577),"", " by " &amp;TRIM(D577)) &amp; IF(ISBLANK(E577),"","; ") &amp; IF(ISBLANK(K577),"","Patented in " &amp; K577)  &amp; IF(ISBLANK(H577),"", " by " &amp; TRIM(I577)) &amp; IF(ISBLANK(Q577),"",IF(Q577=0,""," for " &amp; Q577 &amp; " acres")) &amp; IF(ISBLANK(S577),""," repatented as " &amp; S577) &amp; IF(ISBLANK(R577),"", "; " &amp; R577) &amp; IF(ISBLANK(X577),"", ".  " &amp; X577&amp;".")</f>
        <v>Surveyed 3/6/1743 by William Cromwell; Patented in Mar 1753 by Uri Shipley for 45 acres repatented as Four Brothers Portion; "on the western side of Middle River" starting about 100 perches east of Beaver Dam Glade leading into Dorsey's Branch</v>
      </c>
      <c r="AB577" s="45" t="str">
        <f>IF(IFERROR(FIND("-",A577),0)=0,SUBSTITUTE(A577,"'",""),SUBSTITUTE(LEFT(A577,FIND("-",A577)-2),"'",""))</f>
        <v>PINCH CLOSE FORREST</v>
      </c>
      <c r="AC577" s="55" t="str">
        <f>SUBSTITUTE(A577,"'","")</f>
        <v>PINCH CLOSE FORREST</v>
      </c>
      <c r="AD577" s="52" t="str">
        <f>IFERROR(VLOOKUP(A577,MapGrantsTbl[], 5, FALSE),"")</f>
        <v>1743</v>
      </c>
      <c r="AE577" s="52" t="str">
        <f>IF(L577=AD577,"Y", IF(LEFT(AD577,1)&lt;&gt;"1","","N"))</f>
        <v>N</v>
      </c>
      <c r="AF577" s="52" t="str">
        <f>IFERROR(VLOOKUP(A577,MapGrantsTbl[], 3, FALSE),"")</f>
        <v>Surveyed 3/6/1743 by William Cromwell; Patented in Mar 1753 by Uri Shipley for 45 acres repatented as Four Brothers Portion; "on the western side of Middle River" starting about 100 perches east of Beaver Dam Glade leading into Dorsey's Branch</v>
      </c>
      <c r="AG577" s="52" t="str">
        <f>IF(AA577=AF577,"Y", IF(LEN(LEFT(AF577,4))&lt;&gt;4,"","N"))</f>
        <v>Y</v>
      </c>
      <c r="AH577" s="52" t="s">
        <v>11993</v>
      </c>
      <c r="AI577" s="52"/>
      <c r="AJ577" s="71"/>
      <c r="AK577" s="71"/>
      <c r="AL577" s="71"/>
      <c r="AM577" s="71">
        <f>IFERROR(VLOOKUP(A577,Platted[],2,FALSE),"")</f>
        <v>570</v>
      </c>
      <c r="AN577" s="52"/>
      <c r="AO577" s="52"/>
      <c r="AP577" s="52"/>
      <c r="AQ577" s="52" t="str">
        <f>IFERROR(VLOOKUP(A577,MapGrantsTbl[], 5, FALSE),"")</f>
        <v>1743</v>
      </c>
      <c r="AR577" s="52" t="str">
        <f>IF(L577=AQ577,"Y", IF(LEN(LEFT(AQ577,4))&lt;&gt;4,"","N"))</f>
        <v>N</v>
      </c>
      <c r="AS577" s="52" t="str">
        <f>IFERROR(VLOOKUP(A577,MapGrantsTbl[],3, FALSE),"")</f>
        <v>Surveyed 3/6/1743 by William Cromwell; Patented in Mar 1753 by Uri Shipley for 45 acres repatented as Four Brothers Portion; "on the western side of Middle River" starting about 100 perches east of Beaver Dam Glade leading into Dorsey's Branch</v>
      </c>
      <c r="AT577" s="52" t="str">
        <f>IF(AA577=AS577,"Y", IF(LEN(LEFT(AS577,4))&lt;&gt;4,"","N"))</f>
        <v>Y</v>
      </c>
      <c r="AU577" s="52" t="str">
        <f>IFERROR(VLOOKUP(A577,MapGrantsTbl[],5, FALSE),"")</f>
        <v>1743</v>
      </c>
      <c r="AV577" s="52" t="str">
        <f>IF(L577=AU577,"Y", IF(LEN(LEFT(AU577,4))&lt;&gt;4,"","N"))</f>
        <v>N</v>
      </c>
    </row>
    <row r="578" spans="1:48" ht="43.2" x14ac:dyDescent="0.55000000000000004">
      <c r="A578" s="43" t="s">
        <v>8686</v>
      </c>
      <c r="B578" s="8" t="str">
        <f>IFERROR(VLOOKUP(A578,MapGrantsTbl[Short Name], 1, FALSE),IFERROR(VLOOKUP(A578,MapGrantsTbl[Other Map Grant Name],1,FALSE),""))</f>
        <v>PINKSTONES DELIGHT</v>
      </c>
      <c r="C578" s="8"/>
      <c r="D578" s="8" t="str">
        <f>IF(ISBLANK(C578),"",IFERROR(RIGHT(C578,LEN(C578)-FIND(",",C578)) &amp; " " &amp; LEFT(C578,1) &amp; LOWER(MID(C578,2, FIND(",",C578)-2)),""))</f>
        <v/>
      </c>
      <c r="E578" s="85"/>
      <c r="F578" s="85" t="str">
        <f>RIGHT(E578,4)</f>
        <v/>
      </c>
      <c r="G578" s="85" t="str">
        <f>IF(ISBLANK(E578),"",F578&amp;"-"&amp;RIGHT("00" &amp; SUBSTITUTE(LEFT(E578,2),"/",""),2))</f>
        <v/>
      </c>
      <c r="H578" s="8" t="s">
        <v>3645</v>
      </c>
      <c r="I578" s="8" t="str">
        <f>IFERROR(RIGHT(H578,LEN(H578)-FIND(",",H578)) &amp; " " &amp; LEFT(H578,1) &amp; LOWER(MID(H578,2, FIND(",",H578)-2)),"")</f>
        <v xml:space="preserve"> Peter  Pinkstone</v>
      </c>
      <c r="J578" s="8" t="str">
        <f>H578</f>
        <v xml:space="preserve">PINKSTONE, Peter </v>
      </c>
      <c r="K578" s="8" t="s">
        <v>5028</v>
      </c>
      <c r="L578" s="8" t="str">
        <f>RIGHT(K578,4)</f>
        <v>1696</v>
      </c>
      <c r="M578" s="146" t="str">
        <f>IF(ISBLANK(K578),"",L578&amp;"-"&amp;
IF(LEFT(K578,3)="Feb","02",
IF(LEFT(K578,3)="Mar","03",
IF(LEFT(K578,3)="Apr","04",
IF(LEFT(K578,3)="May","05",
IF(LEFT(K578,3)="Jun","06",
IF(LEFT(K578,3)="Jul","07",
IF(LEFT(K578,3)="Aug","08",
IF(LEFT(K578,3)="Sep","09",
IF(LEFT(K578,3)="Oct","10",
IF(LEFT(K578,3)="Nov","11",
IF(LEFT(K578,3)="Dec","12","01"))))))))))))</f>
        <v>1696-03</v>
      </c>
      <c r="N578" s="34" t="s">
        <v>3961</v>
      </c>
      <c r="O578" s="8" t="s">
        <v>3959</v>
      </c>
      <c r="P578" s="8" t="s">
        <v>136</v>
      </c>
      <c r="Q578" s="8">
        <v>200</v>
      </c>
      <c r="R578" s="10"/>
      <c r="S578" s="34" t="s">
        <v>3529</v>
      </c>
      <c r="T578" s="34" t="s">
        <v>8877</v>
      </c>
      <c r="U578" s="34" t="s">
        <v>5482</v>
      </c>
      <c r="V578" s="34" t="s">
        <v>5885</v>
      </c>
      <c r="W578" s="34"/>
      <c r="X578" s="34"/>
      <c r="Y578" s="18" t="str">
        <f>IFERROR(LEFT(J578, FIND(",",J578)-1),"")</f>
        <v>PINKSTONE</v>
      </c>
      <c r="Z578" s="24" t="s">
        <v>4437</v>
      </c>
      <c r="AA578" s="24" t="str">
        <f>IF(ISBLANK(E578),"","Surveyed "&amp;E578)  &amp; IF(ISBLANK(C578),"", " by " &amp;TRIM(D578)) &amp; IF(ISBLANK(E578),"","; ") &amp; IF(ISBLANK(K578),"","Patented in " &amp; K578)  &amp; IF(ISBLANK(H578),"", " by " &amp; TRIM(I578)) &amp; IF(ISBLANK(Q578),"",IF(Q578=0,""," for " &amp; Q578 &amp; " acres")) &amp; IF(ISBLANK(S578),""," repatented as " &amp; S578) &amp; IF(ISBLANK(R578),"", "; " &amp; R578) &amp; IF(ISBLANK(X578),"", ".  " &amp; X578&amp;".")</f>
        <v>Patented in Mar 1696 by Peter Pinkstone for 200 acres repatented as Three Brothers</v>
      </c>
      <c r="AB578" s="52" t="str">
        <f>IF(IFERROR(FIND("-",A578),0)=0,SUBSTITUTE(A578,"'",""),SUBSTITUTE(LEFT(A578,FIND("-",A578)-2),"'",""))</f>
        <v>PINKSTONES DELIGHT</v>
      </c>
      <c r="AC578" s="55" t="str">
        <f>SUBSTITUTE(A578,"'","")</f>
        <v>PINKSTONES DELIGHT</v>
      </c>
      <c r="AD578" s="52" t="str">
        <f>IFERROR(VLOOKUP(A578,MapGrantsTbl[], 5, FALSE),"")</f>
        <v>1696</v>
      </c>
      <c r="AE578" s="52" t="str">
        <f>IF(L578=AD578,"Y", IF(LEFT(AD578,1)&lt;&gt;"1","","N"))</f>
        <v>Y</v>
      </c>
      <c r="AF578" s="52" t="str">
        <f>IFERROR(VLOOKUP(A578,MapGrantsTbl[], 3, FALSE),"")</f>
        <v>Patented in Mar 1696 by Peter Pinkstone for 200 acres repatented as Three Brothers</v>
      </c>
      <c r="AG578" s="52" t="str">
        <f>IF(AA578=AF578,"Y", IF(LEN(LEFT(AF578,4))&lt;&gt;4,"","N"))</f>
        <v>Y</v>
      </c>
      <c r="AH578" s="52" t="s">
        <v>11989</v>
      </c>
      <c r="AI578" s="52"/>
      <c r="AJ578" s="71"/>
      <c r="AK578" s="71"/>
      <c r="AL578" s="71"/>
      <c r="AM578" s="71" t="str">
        <f>IFERROR(VLOOKUP(A578,Platted[],2,FALSE),"")</f>
        <v/>
      </c>
      <c r="AN578" s="52"/>
      <c r="AO578" s="52"/>
      <c r="AP578" s="52"/>
      <c r="AQ578" s="52" t="str">
        <f>IFERROR(VLOOKUP(A578,MapGrantsTbl[], 5, FALSE),"")</f>
        <v>1696</v>
      </c>
      <c r="AR578" s="52" t="str">
        <f>IF(L578=AQ578,"Y", IF(LEN(LEFT(AQ578,4))&lt;&gt;4,"","N"))</f>
        <v>Y</v>
      </c>
      <c r="AS578" s="52" t="str">
        <f>IFERROR(VLOOKUP(A578,MapGrantsTbl[],3, FALSE),"")</f>
        <v>Patented in Mar 1696 by Peter Pinkstone for 200 acres repatented as Three Brothers</v>
      </c>
      <c r="AT578" s="52" t="str">
        <f>IF(AA578=AS578,"Y", IF(LEN(LEFT(AS578,4))&lt;&gt;4,"","N"))</f>
        <v>Y</v>
      </c>
      <c r="AU578" s="52" t="str">
        <f>IFERROR(VLOOKUP(A578,MapGrantsTbl[],5, FALSE),"")</f>
        <v>1696</v>
      </c>
      <c r="AV578" s="52" t="str">
        <f>IF(L578=AU578,"Y", IF(LEN(LEFT(AU578,4))&lt;&gt;4,"","N"))</f>
        <v>Y</v>
      </c>
    </row>
    <row r="579" spans="1:48" ht="28.8" x14ac:dyDescent="0.55000000000000004">
      <c r="A579" s="43" t="s">
        <v>8687</v>
      </c>
      <c r="B579" s="42" t="str">
        <f>IFERROR(VLOOKUP(A579,MapGrantsTbl[Short Name], 1, FALSE),IFERROR(VLOOKUP(A579,MapGrantsTbl[Other Map Grant Name],1,FALSE),""))</f>
        <v/>
      </c>
      <c r="C579" s="43"/>
      <c r="D579" s="43" t="str">
        <f>IF(ISBLANK(C579),"",IFERROR(RIGHT(C579,LEN(C579)-FIND(",",C579)) &amp; " " &amp; LEFT(C579,1) &amp; LOWER(MID(C579,2, FIND(",",C579)-2)),""))</f>
        <v/>
      </c>
      <c r="E579" s="80"/>
      <c r="F579" s="80" t="str">
        <f>RIGHT(E579,4)</f>
        <v/>
      </c>
      <c r="G579" s="80" t="str">
        <f>IF(ISBLANK(E579),"",F579&amp;"-"&amp;RIGHT("00" &amp; SUBSTITUTE(LEFT(E579,2),"/",""),2))</f>
        <v/>
      </c>
      <c r="H579" s="43"/>
      <c r="I579" s="43" t="str">
        <f>IFERROR(RIGHT(H579,LEN(H579)-FIND(",",H579)) &amp; " " &amp; LEFT(H579,1) &amp; LOWER(MID(H579,2, FIND(",",H579)-2)),"")</f>
        <v/>
      </c>
      <c r="J579" s="42">
        <f>H579</f>
        <v>0</v>
      </c>
      <c r="K579" s="43">
        <v>1717</v>
      </c>
      <c r="L579" s="42" t="str">
        <f>RIGHT(K579,4)</f>
        <v>1717</v>
      </c>
      <c r="M579" s="143" t="str">
        <f>IF(ISBLANK(K579),"",L579&amp;"-"&amp;
IF(LEFT(K579,3)="Feb","02",
IF(LEFT(K579,3)="Mar","03",
IF(LEFT(K579,3)="Apr","04",
IF(LEFT(K579,3)="May","05",
IF(LEFT(K579,3)="Jun","06",
IF(LEFT(K579,3)="Jul","07",
IF(LEFT(K579,3)="Aug","08",
IF(LEFT(K579,3)="Sep","09",
IF(LEFT(K579,3)="Oct","10",
IF(LEFT(K579,3)="Nov","11",
IF(LEFT(K579,3)="Dec","12","01"))))))))))))</f>
        <v>1717-01</v>
      </c>
      <c r="N579" s="34" t="s">
        <v>3961</v>
      </c>
      <c r="O579" s="8" t="s">
        <v>3961</v>
      </c>
      <c r="P579" s="8" t="s">
        <v>136</v>
      </c>
      <c r="Q579" s="43">
        <v>50</v>
      </c>
      <c r="R579" s="43"/>
      <c r="S579" s="44" t="s">
        <v>2359</v>
      </c>
      <c r="T579" s="33" t="s">
        <v>8898</v>
      </c>
      <c r="U579" s="44"/>
      <c r="V579" s="44"/>
      <c r="W579" s="44"/>
      <c r="X579" s="34"/>
      <c r="Y579" s="45" t="str">
        <f>IFERROR(LEFT(J579, FIND(",",J579)-1),"")</f>
        <v/>
      </c>
      <c r="Z579" s="45"/>
      <c r="AA579" s="45" t="str">
        <f>IF(ISBLANK(E579),"","Surveyed "&amp;E579)  &amp; IF(ISBLANK(C579),"", " by " &amp;TRIM(D579)) &amp; IF(ISBLANK(E579),"","; ") &amp; IF(ISBLANK(K579),"","Patented in " &amp; K579)  &amp; IF(ISBLANK(H579),"", " by " &amp; TRIM(I579)) &amp; IF(ISBLANK(Q579),"",IF(Q579=0,""," for " &amp; Q579 &amp; " acres")) &amp; IF(ISBLANK(S579),""," repatented as " &amp; S579) &amp; IF(ISBLANK(R579),"", "; " &amp; R579) &amp; IF(ISBLANK(X579),"", ".  " &amp; X579&amp;".")</f>
        <v>Patented in 1717 for 50 acres repatented as Trusty Friend</v>
      </c>
      <c r="AB579" s="45" t="str">
        <f>IF(IFERROR(FIND("-",A579),0)=0,SUBSTITUTE(A579,"'",""),SUBSTITUTE(LEFT(A579,FIND("-",A579)-2),"'",""))</f>
        <v>PINKSTONES FANCY</v>
      </c>
      <c r="AC579" s="45" t="str">
        <f>SUBSTITUTE(A579,"'","")</f>
        <v>PINKSTONES FANCY</v>
      </c>
      <c r="AD579" s="52" t="str">
        <f>IFERROR(VLOOKUP(A579,MapGrantsTbl[], 5, FALSE),"")</f>
        <v/>
      </c>
      <c r="AE579" s="52" t="str">
        <f>IF(L579=AD579,"Y", IF(LEFT(AD579,1)&lt;&gt;"1","","N"))</f>
        <v/>
      </c>
      <c r="AF579" s="52" t="str">
        <f>IFERROR(VLOOKUP(A579,MapGrantsTbl[], 3, FALSE),"")</f>
        <v/>
      </c>
      <c r="AG579" s="52" t="str">
        <f>IF(AA579=AF579,"Y", IF(LEN(LEFT(AF579,4))&lt;&gt;4,"","N"))</f>
        <v/>
      </c>
      <c r="AH579" s="52"/>
      <c r="AI579" s="52"/>
      <c r="AJ579" s="71"/>
      <c r="AK579" s="71"/>
      <c r="AL579" s="71"/>
      <c r="AM579" s="71" t="str">
        <f>IFERROR(VLOOKUP(A579,Platted[],2,FALSE),"")</f>
        <v/>
      </c>
      <c r="AN579" s="52"/>
      <c r="AO579" s="52"/>
      <c r="AP579" s="52"/>
      <c r="AQ579" s="52" t="str">
        <f>IFERROR(VLOOKUP(A579,MapGrantsTbl[], 5, FALSE),"")</f>
        <v/>
      </c>
      <c r="AR579" s="52" t="str">
        <f>IF(L579=AQ579,"Y", IF(LEN(LEFT(AQ579,4))&lt;&gt;4,"","N"))</f>
        <v/>
      </c>
      <c r="AS579" s="52" t="str">
        <f>IFERROR(VLOOKUP(A579,MapGrantsTbl[],3, FALSE),"")</f>
        <v/>
      </c>
      <c r="AT579" s="52" t="str">
        <f>IF(AA579=AS579,"Y", IF(LEN(LEFT(AS579,4))&lt;&gt;4,"","N"))</f>
        <v/>
      </c>
      <c r="AU579" s="52" t="str">
        <f>IFERROR(VLOOKUP(A579,MapGrantsTbl[],5, FALSE),"")</f>
        <v/>
      </c>
      <c r="AV579" s="52" t="str">
        <f>IF(L579=AU579,"Y", IF(LEN(LEFT(AU579,4))&lt;&gt;4,"","N"))</f>
        <v/>
      </c>
    </row>
    <row r="580" spans="1:48" ht="43.2" x14ac:dyDescent="0.55000000000000004">
      <c r="A580" s="43" t="s">
        <v>8688</v>
      </c>
      <c r="B580" s="8" t="str">
        <f>IFERROR(VLOOKUP(A580,MapGrantsTbl[Short Name], 1, FALSE),IFERROR(VLOOKUP(A580,MapGrantsTbl[Other Map Grant Name],1,FALSE),""))</f>
        <v>PLANTERS PLEASURE</v>
      </c>
      <c r="C580" s="8"/>
      <c r="D580" s="8" t="str">
        <f>IF(ISBLANK(C580),"",IFERROR(RIGHT(C580,LEN(C580)-FIND(",",C580)) &amp; " " &amp; LEFT(C580,1) &amp; LOWER(MID(C580,2, FIND(",",C580)-2)),""))</f>
        <v/>
      </c>
      <c r="E580" s="85"/>
      <c r="F580" s="85" t="str">
        <f>RIGHT(E580,4)</f>
        <v/>
      </c>
      <c r="G580" s="85" t="str">
        <f>IF(ISBLANK(E580),"",F580&amp;"-"&amp;RIGHT("00" &amp; SUBSTITUTE(LEFT(E580,2),"/",""),2))</f>
        <v/>
      </c>
      <c r="H580" s="8" t="s">
        <v>3654</v>
      </c>
      <c r="I580" s="8" t="str">
        <f>IFERROR(RIGHT(H580,LEN(H580)-FIND(",",H580)) &amp; " " &amp; LEFT(H580,1) &amp; LOWER(MID(H580,2, FIND(",",H580)-2)),"")</f>
        <v xml:space="preserve"> Edward  Penn</v>
      </c>
      <c r="J580" s="8" t="str">
        <f>H580</f>
        <v xml:space="preserve">PENN, Edward </v>
      </c>
      <c r="K580" s="8" t="s">
        <v>5218</v>
      </c>
      <c r="L580" s="8" t="str">
        <f>RIGHT(K580,4)</f>
        <v>1700</v>
      </c>
      <c r="M580" s="146" t="str">
        <f>IF(ISBLANK(K580),"",L580&amp;"-"&amp;
IF(LEFT(K580,3)="Feb","02",
IF(LEFT(K580,3)="Mar","03",
IF(LEFT(K580,3)="Apr","04",
IF(LEFT(K580,3)="May","05",
IF(LEFT(K580,3)="Jun","06",
IF(LEFT(K580,3)="Jul","07",
IF(LEFT(K580,3)="Aug","08",
IF(LEFT(K580,3)="Sep","09",
IF(LEFT(K580,3)="Oct","10",
IF(LEFT(K580,3)="Nov","11",
IF(LEFT(K580,3)="Dec","12","01"))))))))))))</f>
        <v>1700-06</v>
      </c>
      <c r="N580" s="34" t="s">
        <v>5696</v>
      </c>
      <c r="O580" s="8" t="s">
        <v>3959</v>
      </c>
      <c r="P580" s="8" t="s">
        <v>136</v>
      </c>
      <c r="Q580" s="8">
        <v>100</v>
      </c>
      <c r="R580" s="8" t="s">
        <v>5786</v>
      </c>
      <c r="S580" s="26"/>
      <c r="T580" s="34" t="s">
        <v>8878</v>
      </c>
      <c r="U580" s="34"/>
      <c r="V580" s="34" t="s">
        <v>5785</v>
      </c>
      <c r="W580" s="34"/>
      <c r="X580" s="34"/>
      <c r="Y580" s="18" t="str">
        <f>IFERROR(LEFT(J580, FIND(",",J580)-1),"")</f>
        <v>PENN</v>
      </c>
      <c r="Z580" s="24" t="s">
        <v>4542</v>
      </c>
      <c r="AA580" s="24" t="str">
        <f>IF(ISBLANK(E580),"","Surveyed "&amp;E580)  &amp; IF(ISBLANK(C580),"", " by " &amp;TRIM(D580)) &amp; IF(ISBLANK(E580),"","; ") &amp; IF(ISBLANK(K580),"","Patented in " &amp; K580)  &amp; IF(ISBLANK(H580),"", " by " &amp; TRIM(I580)) &amp; IF(ISBLANK(Q580),"",IF(Q580=0,""," for " &amp; Q580 &amp; " acres")) &amp; IF(ISBLANK(S580),""," repatented as " &amp; S580) &amp; IF(ISBLANK(R580),"", "; " &amp; R580) &amp; IF(ISBLANK(X580),"", ".  " &amp; X580&amp;".")</f>
        <v>Patented in Jun 1700 by Edward Penn for 100 acres; patented in both Anne Arundel and Baltimore Counties according to Settlers of MD</v>
      </c>
      <c r="AB580" s="52" t="str">
        <f>IF(IFERROR(FIND("-",A580),0)=0,SUBSTITUTE(A580,"'",""),SUBSTITUTE(LEFT(A580,FIND("-",A580)-2),"'",""))</f>
        <v>PLANTERS PLEASURE</v>
      </c>
      <c r="AC580" s="55" t="str">
        <f>SUBSTITUTE(A580,"'","")</f>
        <v>PLANTERS PLEASURE</v>
      </c>
      <c r="AD580" s="52" t="str">
        <f>IFERROR(VLOOKUP(A580,MapGrantsTbl[], 5, FALSE),"")</f>
        <v>1700</v>
      </c>
      <c r="AE580" s="52" t="str">
        <f>IF(L580=AD580,"Y", IF(LEFT(AD580,1)&lt;&gt;"1","","N"))</f>
        <v>Y</v>
      </c>
      <c r="AF580" s="52" t="str">
        <f>IFERROR(VLOOKUP(A580,MapGrantsTbl[], 3, FALSE),"")</f>
        <v>Patented in Jun 1700 by Edward Penn for 100 acres; patented in both Anne Arundel and Baltimore Counties according to Settlers of MD</v>
      </c>
      <c r="AG580" s="52" t="str">
        <f>IF(AA580=AF580,"Y", IF(LEN(LEFT(AF580,4))&lt;&gt;4,"","N"))</f>
        <v>Y</v>
      </c>
      <c r="AH580" s="52" t="s">
        <v>333</v>
      </c>
      <c r="AI580" s="52"/>
      <c r="AJ580" s="71"/>
      <c r="AK580" s="71"/>
      <c r="AL580" s="71"/>
      <c r="AM580" s="71" t="str">
        <f>IFERROR(VLOOKUP(A580,Platted[],2,FALSE),"")</f>
        <v/>
      </c>
      <c r="AN580" s="52"/>
      <c r="AO580" s="52"/>
      <c r="AP580" s="52"/>
      <c r="AQ580" s="52" t="str">
        <f>IFERROR(VLOOKUP(A580,MapGrantsTbl[], 5, FALSE),"")</f>
        <v>1700</v>
      </c>
      <c r="AR580" s="52" t="str">
        <f>IF(L580=AQ580,"Y", IF(LEN(LEFT(AQ580,4))&lt;&gt;4,"","N"))</f>
        <v>Y</v>
      </c>
      <c r="AS580" s="52" t="str">
        <f>IFERROR(VLOOKUP(A580,MapGrantsTbl[],3, FALSE),"")</f>
        <v>Patented in Jun 1700 by Edward Penn for 100 acres; patented in both Anne Arundel and Baltimore Counties according to Settlers of MD</v>
      </c>
      <c r="AT580" s="52" t="str">
        <f>IF(AA580=AS580,"Y", IF(LEN(LEFT(AS580,4))&lt;&gt;4,"","N"))</f>
        <v>Y</v>
      </c>
      <c r="AU580" s="52" t="str">
        <f>IFERROR(VLOOKUP(A580,MapGrantsTbl[],5, FALSE),"")</f>
        <v>1700</v>
      </c>
      <c r="AV580" s="52" t="str">
        <f>IF(L580=AU580,"Y", IF(LEN(LEFT(AU580,4))&lt;&gt;4,"","N"))</f>
        <v>Y</v>
      </c>
    </row>
    <row r="581" spans="1:48" ht="43.2" x14ac:dyDescent="0.55000000000000004">
      <c r="A581" s="43" t="s">
        <v>7240</v>
      </c>
      <c r="B581" s="42" t="str">
        <f>IFERROR(VLOOKUP(A581,MapGrantsTbl[Short Name], 1, FALSE),IFERROR(VLOOKUP(A581,MapGrantsTbl[Other Map Grant Name],1,FALSE),""))</f>
        <v>PLEASANT FIELDS</v>
      </c>
      <c r="C581" s="43" t="s">
        <v>4917</v>
      </c>
      <c r="D581" s="43" t="str">
        <f>IF(ISBLANK(C581),"",IFERROR(RIGHT(C581,LEN(C581)-FIND(",",C581)) &amp; " " &amp; LEFT(C581,1) &amp; LOWER(MID(C581,2, FIND(",",C581)-2)),""))</f>
        <v xml:space="preserve"> Vachel Stevens</v>
      </c>
      <c r="E581" s="85" t="s">
        <v>11949</v>
      </c>
      <c r="F581" s="80" t="str">
        <f>RIGHT(E581,4)</f>
        <v>1784</v>
      </c>
      <c r="G581" s="80" t="str">
        <f>IF(ISBLANK(E581),"",F581&amp;"-"&amp;RIGHT("00" &amp; SUBSTITUTE(LEFT(E581,2),"/",""),2))</f>
        <v>1784-06</v>
      </c>
      <c r="H581" s="43" t="s">
        <v>6588</v>
      </c>
      <c r="I581" s="43" t="str">
        <f>IFERROR(RIGHT(H581,LEN(H581)-FIND(",",H581)) &amp; " " &amp; LEFT(H581,1) &amp; LOWER(MID(H581,2, FIND(",",H581)-2)),"")</f>
        <v xml:space="preserve"> Samuel Chase</v>
      </c>
      <c r="J581" s="42" t="str">
        <f>H581</f>
        <v>CHASE, Samuel</v>
      </c>
      <c r="K581" s="43" t="s">
        <v>7241</v>
      </c>
      <c r="L581" s="42" t="str">
        <f>RIGHT(K581,4)</f>
        <v>1788</v>
      </c>
      <c r="M581" s="143" t="str">
        <f>IF(ISBLANK(K581),"",L581&amp;"-"&amp;
IF(LEFT(K581,3)="Feb","02",
IF(LEFT(K581,3)="Mar","03",
IF(LEFT(K581,3)="Apr","04",
IF(LEFT(K581,3)="May","05",
IF(LEFT(K581,3)="Jun","06",
IF(LEFT(K581,3)="Jul","07",
IF(LEFT(K581,3)="Aug","08",
IF(LEFT(K581,3)="Sep","09",
IF(LEFT(K581,3)="Oct","10",
IF(LEFT(K581,3)="Nov","11",
IF(LEFT(K581,3)="Dec","12","01"))))))))))))</f>
        <v>1788-01</v>
      </c>
      <c r="N581" s="44" t="s">
        <v>3961</v>
      </c>
      <c r="O581" s="43" t="s">
        <v>3959</v>
      </c>
      <c r="P581" s="43" t="s">
        <v>3970</v>
      </c>
      <c r="Q581" s="43">
        <v>557</v>
      </c>
      <c r="R581" s="8" t="s">
        <v>12212</v>
      </c>
      <c r="S581" s="44"/>
      <c r="T581" s="34" t="s">
        <v>8879</v>
      </c>
      <c r="U581" s="44"/>
      <c r="V581" s="35" t="s">
        <v>7242</v>
      </c>
      <c r="W581" s="35" t="s">
        <v>11950</v>
      </c>
      <c r="X581" s="34"/>
      <c r="Y581" s="45" t="str">
        <f>IFERROR(LEFT(J581, FIND(",",J581)-1),"")</f>
        <v>CHASE</v>
      </c>
      <c r="Z581" s="45"/>
      <c r="AA581" s="45" t="str">
        <f>IF(ISBLANK(E581),"","Surveyed "&amp;E581)  &amp; IF(ISBLANK(C581),"", " by " &amp;TRIM(D581)) &amp; IF(ISBLANK(E581),"","; ") &amp; IF(ISBLANK(K581),"","Patented in " &amp; K581)  &amp; IF(ISBLANK(H581),"", " by " &amp; TRIM(I581)) &amp; IF(ISBLANK(Q581),"",IF(Q581=0,""," for " &amp; Q581 &amp; " acres")) &amp; IF(ISBLANK(S581),""," repatented as " &amp; S581) &amp; IF(ISBLANK(R581),"", "; " &amp; R581) &amp; IF(ISBLANK(X581),"", ".  " &amp; X581&amp;".")</f>
        <v>Surveyed 6/28/1784 by Vachel Stevens; Patented in Jan 1788 by Samuel Chase for 557 acres; Resurvey of Upton Park adjoining Freeborns Progress, Sewells Coffer</v>
      </c>
      <c r="AB581" s="45" t="str">
        <f>IF(IFERROR(FIND("-",A581),0)=0,SUBSTITUTE(A581,"'",""),SUBSTITUTE(LEFT(A581,FIND("-",A581)-2),"'",""))</f>
        <v>PLEASANT FIELDS</v>
      </c>
      <c r="AC581" s="45" t="str">
        <f>SUBSTITUTE(A581,"'","")</f>
        <v>PLEASANT FIELDS</v>
      </c>
      <c r="AD581" s="45" t="str">
        <f>IFERROR(VLOOKUP(A581,MapGrantsTbl[], 5, FALSE),"")</f>
        <v>1784</v>
      </c>
      <c r="AE581" s="45" t="str">
        <f>IF(L581=AD581,"Y", IF(LEFT(AD581,1)&lt;&gt;"1","","N"))</f>
        <v>N</v>
      </c>
      <c r="AF581" s="45" t="str">
        <f>IFERROR(VLOOKUP(A581,MapGrantsTbl[], 3, FALSE),"")</f>
        <v>Surveyed 6/28/1784 by Vachel Stevens; Patented in Jan 1788 by Samuel Chase for 557 acres; Resurvey of Upton Park adjoining Freeborns Progress, Sewells Coffer</v>
      </c>
      <c r="AG581" s="45" t="str">
        <f>IF(AA581=AF581,"Y", IF(LEN(LEFT(AF581,4))&lt;&gt;4,"","N"))</f>
        <v>Y</v>
      </c>
      <c r="AH581" s="33" t="s">
        <v>11990</v>
      </c>
      <c r="AI581" s="45"/>
      <c r="AJ581" s="71"/>
      <c r="AK581" s="71"/>
      <c r="AL581" s="71"/>
      <c r="AM581" s="71">
        <f>IFERROR(VLOOKUP(A581,Platted[],2,FALSE),"")</f>
        <v>134</v>
      </c>
      <c r="AN581" s="52"/>
      <c r="AO581" s="52"/>
      <c r="AP581" s="52"/>
      <c r="AQ581" s="52" t="str">
        <f>IFERROR(VLOOKUP(A581,MapGrantsTbl[], 5, FALSE),"")</f>
        <v>1784</v>
      </c>
      <c r="AR581" s="52" t="str">
        <f>IF(L581=AQ581,"Y", IF(LEN(LEFT(AQ581,4))&lt;&gt;4,"","N"))</f>
        <v>N</v>
      </c>
      <c r="AS581" s="52" t="str">
        <f>IFERROR(VLOOKUP(A581,MapGrantsTbl[],3, FALSE),"")</f>
        <v>Surveyed 6/28/1784 by Vachel Stevens; Patented in Jan 1788 by Samuel Chase for 557 acres; Resurvey of Upton Park adjoining Freeborns Progress, Sewells Coffer</v>
      </c>
      <c r="AT581" s="52" t="str">
        <f>IF(AA581=AS581,"Y", IF(LEN(LEFT(AS581,4))&lt;&gt;4,"","N"))</f>
        <v>Y</v>
      </c>
      <c r="AU581" s="52" t="str">
        <f>IFERROR(VLOOKUP(A581,MapGrantsTbl[],5, FALSE),"")</f>
        <v>1784</v>
      </c>
      <c r="AV581" s="52" t="str">
        <f>IF(L581=AU581,"Y", IF(LEN(LEFT(AU581,4))&lt;&gt;4,"","N"))</f>
        <v>N</v>
      </c>
    </row>
    <row r="582" spans="1:48" ht="57.6" x14ac:dyDescent="0.55000000000000004">
      <c r="A582" s="43" t="s">
        <v>4114</v>
      </c>
      <c r="B582" s="10" t="str">
        <f>IFERROR(VLOOKUP(A582,MapGrantsTbl[Short Name], 1, FALSE),IFERROR(VLOOKUP(A582,MapGrantsTbl[Other Map Grant Name],1,FALSE),""))</f>
        <v>PLEASANT HILLS</v>
      </c>
      <c r="C582" s="10" t="s">
        <v>4917</v>
      </c>
      <c r="D582" s="10" t="str">
        <f>IF(ISBLANK(C582),"",IFERROR(RIGHT(C582,LEN(C582)-FIND(",",C582)) &amp; " " &amp; LEFT(C582,1) &amp; LOWER(MID(C582,2, FIND(",",C582)-2)),""))</f>
        <v xml:space="preserve"> Vachel Stevens</v>
      </c>
      <c r="E582" s="85" t="s">
        <v>11276</v>
      </c>
      <c r="F582" s="86" t="str">
        <f>RIGHT(E582,4)</f>
        <v>1794</v>
      </c>
      <c r="G582" s="86" t="str">
        <f>IF(ISBLANK(E582),"",F582&amp;"-"&amp;RIGHT("00" &amp; SUBSTITUTE(LEFT(E582,2),"/",""),2))</f>
        <v>1794-02</v>
      </c>
      <c r="H582" s="10" t="s">
        <v>3677</v>
      </c>
      <c r="I582" s="10" t="str">
        <f>IFERROR(RIGHT(H582,LEN(H582)-FIND(",",H582)) &amp; " " &amp; LEFT(H582,1) &amp; LOWER(MID(H582,2, FIND(",",H582)-2)),"")</f>
        <v xml:space="preserve"> Thomas  Snowden</v>
      </c>
      <c r="J582" s="10" t="str">
        <f>H582</f>
        <v xml:space="preserve">SNOWDEN, Thomas </v>
      </c>
      <c r="K582" s="10" t="s">
        <v>3817</v>
      </c>
      <c r="L582" s="15" t="str">
        <f>RIGHT(K582,4)</f>
        <v>1796</v>
      </c>
      <c r="M582" s="147" t="str">
        <f>IF(ISBLANK(K582),"",L582&amp;"-"&amp;
IF(LEFT(K582,3)="Feb","02",
IF(LEFT(K582,3)="Mar","03",
IF(LEFT(K582,3)="Apr","04",
IF(LEFT(K582,3)="May","05",
IF(LEFT(K582,3)="Jun","06",
IF(LEFT(K582,3)="Jul","07",
IF(LEFT(K582,3)="Aug","08",
IF(LEFT(K582,3)="Sep","09",
IF(LEFT(K582,3)="Oct","10",
IF(LEFT(K582,3)="Nov","11",
IF(LEFT(K582,3)="Dec","12","01"))))))))))))</f>
        <v>1796-10</v>
      </c>
      <c r="N582" s="34" t="s">
        <v>3961</v>
      </c>
      <c r="O582" s="10" t="s">
        <v>3959</v>
      </c>
      <c r="P582" s="10" t="s">
        <v>3970</v>
      </c>
      <c r="Q582" s="8">
        <v>250</v>
      </c>
      <c r="R582" s="10" t="s">
        <v>5434</v>
      </c>
      <c r="S582" s="26"/>
      <c r="T582" s="34" t="s">
        <v>8880</v>
      </c>
      <c r="U582" s="26" t="s">
        <v>5433</v>
      </c>
      <c r="V582" s="35" t="s">
        <v>11006</v>
      </c>
      <c r="W582" s="35" t="s">
        <v>11005</v>
      </c>
      <c r="X582" s="34"/>
      <c r="Y582" s="18" t="str">
        <f>IFERROR(LEFT(J582, FIND(",",J582)-1),"")</f>
        <v>SNOWDEN</v>
      </c>
      <c r="Z582" s="24" t="s">
        <v>2585</v>
      </c>
      <c r="AA582" s="24" t="str">
        <f>IF(ISBLANK(E582),"","Surveyed "&amp;E582)  &amp; IF(ISBLANK(C582),"", " by " &amp;TRIM(D582)) &amp; IF(ISBLANK(E582),"","; ") &amp; IF(ISBLANK(K582),"","Patented in " &amp; K582)  &amp; IF(ISBLANK(H582),"", " by " &amp; TRIM(I582)) &amp; IF(ISBLANK(Q582),"",IF(Q582=0,""," for " &amp; Q582 &amp; " acres")) &amp; IF(ISBLANK(S582),""," repatented as " &amp; S582) &amp; IF(ISBLANK(R582),"", "; " &amp; R582) &amp; IF(ISBLANK(X582),"", ".  " &amp; X582&amp;".")</f>
        <v>Surveyed 2/17/1794 by Vachel Stevens; Patented in Oct 1796 by Thomas Snowden for 250 acres; Resurvey of Ridgely's Great Park and Ridgely's Range adjoining Fredericksburgh and Good Will To His Lordship</v>
      </c>
      <c r="AB582" s="52" t="str">
        <f>IF(IFERROR(FIND("-",A582),0)=0,SUBSTITUTE(A582,"'",""),SUBSTITUTE(LEFT(A582,FIND("-",A582)-2),"'",""))</f>
        <v>PLEASANT HILLS</v>
      </c>
      <c r="AC582" s="55" t="str">
        <f>SUBSTITUTE(A582,"'","")</f>
        <v>PLEASANT HILLS</v>
      </c>
      <c r="AD582" s="52" t="str">
        <f>IFERROR(VLOOKUP(A582,MapGrantsTbl[], 5, FALSE),"")</f>
        <v>1794</v>
      </c>
      <c r="AE582" s="52" t="str">
        <f>IF(L582=AD582,"Y", IF(LEFT(AD582,1)&lt;&gt;"1","","N"))</f>
        <v>N</v>
      </c>
      <c r="AF582" s="52" t="str">
        <f>IFERROR(VLOOKUP(A582,MapGrantsTbl[], 3, FALSE),"")</f>
        <v>Surveyed 2/17/1794 by Vachel Stevens; Patented in Oct 1796 by Thomas Snowden for 250 acres; Resurvey of Ridgely's Great Park and Ridgely's Range adjoining Fredericksburgh and Good Will To His Lordship</v>
      </c>
      <c r="AG582" s="52" t="str">
        <f>IF(AA582=AF582,"Y", IF(LEN(LEFT(AF582,4))&lt;&gt;4,"","N"))</f>
        <v>Y</v>
      </c>
      <c r="AH582" s="52" t="s">
        <v>51</v>
      </c>
      <c r="AI582" s="52"/>
      <c r="AJ582" s="71"/>
      <c r="AK582" s="71"/>
      <c r="AL582" s="71"/>
      <c r="AM582" s="71">
        <f>IFERROR(VLOOKUP(A582,Platted[],2,FALSE),"")</f>
        <v>262</v>
      </c>
      <c r="AN582" s="52"/>
      <c r="AO582" s="52"/>
      <c r="AP582" s="52"/>
      <c r="AQ582" s="52" t="str">
        <f>IFERROR(VLOOKUP(A582,MapGrantsTbl[], 5, FALSE),"")</f>
        <v>1794</v>
      </c>
      <c r="AR582" s="52" t="str">
        <f>IF(L582=AQ582,"Y", IF(LEN(LEFT(AQ582,4))&lt;&gt;4,"","N"))</f>
        <v>N</v>
      </c>
      <c r="AS582" s="52" t="str">
        <f>IFERROR(VLOOKUP(A582,MapGrantsTbl[],3, FALSE),"")</f>
        <v>Surveyed 2/17/1794 by Vachel Stevens; Patented in Oct 1796 by Thomas Snowden for 250 acres; Resurvey of Ridgely's Great Park and Ridgely's Range adjoining Fredericksburgh and Good Will To His Lordship</v>
      </c>
      <c r="AT582" s="52" t="str">
        <f>IF(AA582=AS582,"Y", IF(LEN(LEFT(AS582,4))&lt;&gt;4,"","N"))</f>
        <v>Y</v>
      </c>
      <c r="AU582" s="52" t="str">
        <f>IFERROR(VLOOKUP(A582,MapGrantsTbl[],5, FALSE),"")</f>
        <v>1794</v>
      </c>
      <c r="AV582" s="52" t="str">
        <f>IF(L582=AU582,"Y", IF(LEN(LEFT(AU582,4))&lt;&gt;4,"","N"))</f>
        <v>N</v>
      </c>
    </row>
    <row r="583" spans="1:48" ht="43.2" x14ac:dyDescent="0.55000000000000004">
      <c r="A583" s="43" t="s">
        <v>5431</v>
      </c>
      <c r="B583" s="8" t="str">
        <f>IFERROR(VLOOKUP(A583,MapGrantsTbl[Short Name], 1, FALSE),IFERROR(VLOOKUP(A583,MapGrantsTbl[Other Map Grant Name],1,FALSE),""))</f>
        <v>PLEASANT MEADOW</v>
      </c>
      <c r="C583" s="8" t="s">
        <v>4920</v>
      </c>
      <c r="D583" s="8" t="str">
        <f>IF(ISBLANK(C583),"",IFERROR(RIGHT(C583,LEN(C583)-FIND(",",C583)) &amp; " " &amp; LEFT(C583,1) &amp; LOWER(MID(C583,2, FIND(",",C583)-2)),""))</f>
        <v xml:space="preserve"> Orlando Griffith</v>
      </c>
      <c r="E583" s="85" t="s">
        <v>10787</v>
      </c>
      <c r="F583" s="85" t="str">
        <f>RIGHT(E583,4)</f>
        <v>1767</v>
      </c>
      <c r="G583" s="85" t="str">
        <f>IF(ISBLANK(E583),"",F583&amp;"-"&amp;RIGHT("00" &amp; SUBSTITUTE(LEFT(E583,2),"/",""),2))</f>
        <v>1767-10</v>
      </c>
      <c r="H583" s="8" t="s">
        <v>3655</v>
      </c>
      <c r="I583" s="8" t="str">
        <f>IFERROR(RIGHT(H583,LEN(H583)-FIND(",",H583)) &amp; " " &amp; LEFT(H583,1) &amp; LOWER(MID(H583,2, FIND(",",H583)-2)),"")</f>
        <v xml:space="preserve"> Charles  Barnes</v>
      </c>
      <c r="J583" s="8" t="str">
        <f>H583</f>
        <v xml:space="preserve">BARNES, Charles </v>
      </c>
      <c r="K583" s="8" t="s">
        <v>3803</v>
      </c>
      <c r="L583" s="8" t="str">
        <f>RIGHT(K583,4)</f>
        <v>1767</v>
      </c>
      <c r="M583" s="146" t="str">
        <f>IF(ISBLANK(K583),"",L583&amp;"-"&amp;
IF(LEFT(K583,3)="Feb","02",
IF(LEFT(K583,3)="Mar","03",
IF(LEFT(K583,3)="Apr","04",
IF(LEFT(K583,3)="May","05",
IF(LEFT(K583,3)="Jun","06",
IF(LEFT(K583,3)="Jul","07",
IF(LEFT(K583,3)="Aug","08",
IF(LEFT(K583,3)="Sep","09",
IF(LEFT(K583,3)="Oct","10",
IF(LEFT(K583,3)="Nov","11",
IF(LEFT(K583,3)="Dec","12","01"))))))))))))</f>
        <v>1767-12</v>
      </c>
      <c r="N583" s="34" t="s">
        <v>3961</v>
      </c>
      <c r="O583" s="8" t="s">
        <v>3959</v>
      </c>
      <c r="P583" s="8" t="s">
        <v>136</v>
      </c>
      <c r="Q583" s="8">
        <v>150</v>
      </c>
      <c r="R583" s="8" t="s">
        <v>10786</v>
      </c>
      <c r="S583" s="26"/>
      <c r="T583" s="26" t="str">
        <f>V583</f>
        <v>Pleasant Meadow</v>
      </c>
      <c r="U583" s="34"/>
      <c r="V583" s="35" t="s">
        <v>5430</v>
      </c>
      <c r="W583" s="35" t="s">
        <v>10785</v>
      </c>
      <c r="X583" s="34"/>
      <c r="Y583" s="18" t="str">
        <f>IFERROR(LEFT(J583, FIND(",",J583)-1),"")</f>
        <v>BARNES</v>
      </c>
      <c r="Z583" s="24" t="s">
        <v>4451</v>
      </c>
      <c r="AA583" s="24" t="str">
        <f>IF(ISBLANK(E583),"","Surveyed "&amp;E583)  &amp; IF(ISBLANK(C583),"", " by " &amp;TRIM(D583)) &amp; IF(ISBLANK(E583),"","; ") &amp; IF(ISBLANK(K583),"","Patented in " &amp; K583)  &amp; IF(ISBLANK(H583),"", " by " &amp; TRIM(I583)) &amp; IF(ISBLANK(Q583),"",IF(Q583=0,""," for " &amp; Q583 &amp; " acres")) &amp; IF(ISBLANK(S583),""," repatented as " &amp; S583) &amp; IF(ISBLANK(R583),"", "; " &amp; R583) &amp; IF(ISBLANK(X583),"", ".  " &amp; X583&amp;".")</f>
        <v>Surveyed 10/22/1767 by Orlando Griffith; Patented in Dec 1767 by Charles Barnes for 150 acres; beginning "on the north side of the Cattail River"</v>
      </c>
      <c r="AB583" s="52" t="str">
        <f>IF(IFERROR(FIND("-",A583),0)=0,SUBSTITUTE(A583,"'",""),SUBSTITUTE(LEFT(A583,FIND("-",A583)-2),"'",""))</f>
        <v>PLEASANT MEADOW</v>
      </c>
      <c r="AC583" s="55" t="str">
        <f>SUBSTITUTE(A583,"'","")</f>
        <v>PLEASANT MEADOW</v>
      </c>
      <c r="AD583" s="52" t="str">
        <f>IFERROR(VLOOKUP(A583,MapGrantsTbl[], 5, FALSE),"")</f>
        <v>1767</v>
      </c>
      <c r="AE583" s="52" t="str">
        <f>IF(L583=AD583,"Y", IF(LEFT(AD583,1)&lt;&gt;"1","","N"))</f>
        <v>Y</v>
      </c>
      <c r="AF583" s="52" t="str">
        <f>IFERROR(VLOOKUP(A583,MapGrantsTbl[], 3, FALSE),"")</f>
        <v>Surveyed 10/22/1767 by Orlando Griffith; Patented in Dec 1767 by Charles Barnes for 150 acres; beginning "on the north side of the Cattail River"</v>
      </c>
      <c r="AG583" s="52" t="str">
        <f>IF(AA583=AF583,"Y", IF(LEN(LEFT(AF583,4))&lt;&gt;4,"","N"))</f>
        <v>Y</v>
      </c>
      <c r="AH583" s="52" t="s">
        <v>51</v>
      </c>
      <c r="AI583" s="52"/>
      <c r="AJ583" s="71"/>
      <c r="AK583" s="71"/>
      <c r="AL583" s="71"/>
      <c r="AM583" s="71">
        <f>IFERROR(VLOOKUP(A583,Platted[],2,FALSE),"")</f>
        <v>353</v>
      </c>
      <c r="AN583" s="52"/>
      <c r="AO583" s="52"/>
      <c r="AP583" s="52"/>
      <c r="AQ583" s="52" t="str">
        <f>IFERROR(VLOOKUP(A583,MapGrantsTbl[], 5, FALSE),"")</f>
        <v>1767</v>
      </c>
      <c r="AR583" s="52" t="str">
        <f>IF(L583=AQ583,"Y", IF(LEN(LEFT(AQ583,4))&lt;&gt;4,"","N"))</f>
        <v>Y</v>
      </c>
      <c r="AS583" s="52" t="str">
        <f>IFERROR(VLOOKUP(A583,MapGrantsTbl[],3, FALSE),"")</f>
        <v>Surveyed 10/22/1767 by Orlando Griffith; Patented in Dec 1767 by Charles Barnes for 150 acres; beginning "on the north side of the Cattail River"</v>
      </c>
      <c r="AT583" s="52" t="str">
        <f>IF(AA583=AS583,"Y", IF(LEN(LEFT(AS583,4))&lt;&gt;4,"","N"))</f>
        <v>Y</v>
      </c>
      <c r="AU583" s="52" t="str">
        <f>IFERROR(VLOOKUP(A583,MapGrantsTbl[],5, FALSE),"")</f>
        <v>1767</v>
      </c>
      <c r="AV583" s="52" t="str">
        <f>IF(L583=AU583,"Y", IF(LEN(LEFT(AU583,4))&lt;&gt;4,"","N"))</f>
        <v>Y</v>
      </c>
    </row>
    <row r="584" spans="1:48" ht="72" x14ac:dyDescent="0.55000000000000004">
      <c r="A584" s="43" t="s">
        <v>7504</v>
      </c>
      <c r="B584" s="42" t="str">
        <f>IFERROR(VLOOKUP(A584,MapGrantsTbl[Short Name], 1, FALSE),IFERROR(VLOOKUP(A584,MapGrantsTbl[Other Map Grant Name],1,FALSE),""))</f>
        <v>PLEASANT MEADOWS</v>
      </c>
      <c r="C584" s="43" t="s">
        <v>4921</v>
      </c>
      <c r="D584" s="43" t="str">
        <f>IF(ISBLANK(C584),"",IFERROR(RIGHT(C584,LEN(C584)-FIND(",",C584)) &amp; " " &amp; LEFT(C584,1) &amp; LOWER(MID(C584,2, FIND(",",C584)-2)),""))</f>
        <v xml:space="preserve"> Basil Burgess</v>
      </c>
      <c r="E584" s="85" t="s">
        <v>11581</v>
      </c>
      <c r="F584" s="80" t="str">
        <f>RIGHT(E584,4)</f>
        <v>1770</v>
      </c>
      <c r="G584" s="80" t="str">
        <f>IF(ISBLANK(E584),"",F584&amp;"-"&amp;RIGHT("00" &amp; SUBSTITUTE(LEFT(E584,2),"/",""),2))</f>
        <v>1770-12</v>
      </c>
      <c r="H584" s="43" t="s">
        <v>5622</v>
      </c>
      <c r="I584" s="43" t="str">
        <f>IFERROR(RIGHT(H584,LEN(H584)-FIND(",",H584)) &amp; " " &amp; LEFT(H584,1) &amp; LOWER(MID(H584,2, FIND(",",H584)-2)),"")</f>
        <v xml:space="preserve"> John Dorsey</v>
      </c>
      <c r="J584" s="42" t="str">
        <f>H584</f>
        <v>DORSEY, John</v>
      </c>
      <c r="K584" s="43" t="s">
        <v>7151</v>
      </c>
      <c r="L584" s="42" t="str">
        <f>RIGHT(K584,4)</f>
        <v>1774</v>
      </c>
      <c r="M584" s="143" t="str">
        <f>IF(ISBLANK(K584),"",L584&amp;"-"&amp;
IF(LEFT(K584,3)="Feb","02",
IF(LEFT(K584,3)="Mar","03",
IF(LEFT(K584,3)="Apr","04",
IF(LEFT(K584,3)="May","05",
IF(LEFT(K584,3)="Jun","06",
IF(LEFT(K584,3)="Jul","07",
IF(LEFT(K584,3)="Aug","08",
IF(LEFT(K584,3)="Sep","09",
IF(LEFT(K584,3)="Oct","10",
IF(LEFT(K584,3)="Nov","11",
IF(LEFT(K584,3)="Dec","12","01"))))))))))))</f>
        <v>1774-05</v>
      </c>
      <c r="N584" s="44" t="s">
        <v>3961</v>
      </c>
      <c r="O584" s="43" t="s">
        <v>3959</v>
      </c>
      <c r="P584" s="43" t="s">
        <v>136</v>
      </c>
      <c r="Q584" s="43">
        <v>16</v>
      </c>
      <c r="R584" s="43" t="s">
        <v>7506</v>
      </c>
      <c r="S584" s="44"/>
      <c r="T584" s="45" t="str">
        <f>V584</f>
        <v>Pleasant Meadows</v>
      </c>
      <c r="U584" s="34" t="s">
        <v>10790</v>
      </c>
      <c r="V584" s="35" t="s">
        <v>7505</v>
      </c>
      <c r="W584" s="35" t="s">
        <v>10789</v>
      </c>
      <c r="X584" s="34"/>
      <c r="Y584" s="45" t="str">
        <f>IFERROR(LEFT(J584, FIND(",",J584)-1),"")</f>
        <v>DORSEY</v>
      </c>
      <c r="Z584" s="45"/>
      <c r="AA584" s="45" t="str">
        <f>IF(ISBLANK(E584),"","Surveyed "&amp;E584)  &amp; IF(ISBLANK(C584),"", " by " &amp;TRIM(D584)) &amp; IF(ISBLANK(E584),"","; ") &amp; IF(ISBLANK(K584),"","Patented in " &amp; K584)  &amp; IF(ISBLANK(H584),"", " by " &amp; TRIM(I584)) &amp; IF(ISBLANK(Q584),"",IF(Q584=0,""," for " &amp; Q584 &amp; " acres")) &amp; IF(ISBLANK(S584),""," repatented as " &amp; S584) &amp; IF(ISBLANK(R584),"", "; " &amp; R584) &amp; IF(ISBLANK(X584),"", ".  " &amp; X584&amp;".")</f>
        <v>Surveyed 12/24/1770 by Basil Burgess; Patented in May 1774 by John Dorsey for 16 acres; beginning "on the west side of a glade descending into Snowdens River commonly called and known by the name of the Hay Stack Meadow Glade"</v>
      </c>
      <c r="AB584" s="45" t="str">
        <f>IF(IFERROR(FIND("-",A584),0)=0,SUBSTITUTE(A584,"'",""),SUBSTITUTE(LEFT(A584,FIND("-",A584)-2),"'",""))</f>
        <v>PLEASANT MEADOWS</v>
      </c>
      <c r="AC584" s="45" t="str">
        <f>SUBSTITUTE(A584,"'","")</f>
        <v>PLEASANT MEADOWS</v>
      </c>
      <c r="AD584" s="45" t="str">
        <f>IFERROR(VLOOKUP(A584,MapGrantsTbl[], 5, FALSE),"")</f>
        <v>1770</v>
      </c>
      <c r="AE584" s="45" t="str">
        <f>IF(L584=AD584,"Y", IF(LEFT(AD584,1)&lt;&gt;"1","","N"))</f>
        <v>N</v>
      </c>
      <c r="AF584" s="45" t="str">
        <f>IFERROR(VLOOKUP(A584,MapGrantsTbl[], 3, FALSE),"")</f>
        <v>Surveyed 12/24/1770 by Basil Burgess; Patented in May 1774 by John Dorsey for 16 acres; beginning "on the west side of a glade descending into Snowdens River commonly called and known by the name of the Hay Stack Meadow Glade"</v>
      </c>
      <c r="AG584" s="45" t="str">
        <f>IF(AA584=AF584,"Y", IF(LEN(LEFT(AF584,4))&lt;&gt;4,"","N"))</f>
        <v>Y</v>
      </c>
      <c r="AH584" s="33" t="s">
        <v>396</v>
      </c>
      <c r="AI584" s="45"/>
      <c r="AJ584" s="71"/>
      <c r="AK584" s="71"/>
      <c r="AL584" s="71"/>
      <c r="AM584" s="71">
        <f>IFERROR(VLOOKUP(A584,Platted[],2,FALSE),"")</f>
        <v>690</v>
      </c>
      <c r="AN584" s="52"/>
      <c r="AO584" s="52"/>
      <c r="AP584" s="52"/>
      <c r="AQ584" s="52" t="str">
        <f>IFERROR(VLOOKUP(A584,MapGrantsTbl[], 5, FALSE),"")</f>
        <v>1770</v>
      </c>
      <c r="AR584" s="52" t="str">
        <f>IF(L584=AQ584,"Y", IF(LEN(LEFT(AQ584,4))&lt;&gt;4,"","N"))</f>
        <v>N</v>
      </c>
      <c r="AS584" s="52" t="str">
        <f>IFERROR(VLOOKUP(A584,MapGrantsTbl[],3, FALSE),"")</f>
        <v>Surveyed 12/24/1770 by Basil Burgess; Patented in May 1774 by John Dorsey for 16 acres; beginning "on the west side of a glade descending into Snowdens River commonly called and known by the name of the Hay Stack Meadow Glade"</v>
      </c>
      <c r="AT584" s="52" t="str">
        <f>IF(AA584=AS584,"Y", IF(LEN(LEFT(AS584,4))&lt;&gt;4,"","N"))</f>
        <v>Y</v>
      </c>
      <c r="AU584" s="52" t="str">
        <f>IFERROR(VLOOKUP(A584,MapGrantsTbl[],5, FALSE),"")</f>
        <v>1770</v>
      </c>
      <c r="AV584" s="52" t="str">
        <f>IF(L584=AU584,"Y", IF(LEN(LEFT(AU584,4))&lt;&gt;4,"","N"))</f>
        <v>N</v>
      </c>
    </row>
    <row r="585" spans="1:48" ht="100.8" x14ac:dyDescent="0.55000000000000004">
      <c r="A585" s="43" t="s">
        <v>6775</v>
      </c>
      <c r="B585" s="42" t="str">
        <f>IFERROR(VLOOKUP(A585,MapGrantsTbl[Short Name], 1, FALSE),IFERROR(VLOOKUP(A585,MapGrantsTbl[Other Map Grant Name],1,FALSE),""))</f>
        <v>PLEASANT PLAINS</v>
      </c>
      <c r="C585" s="8" t="s">
        <v>10467</v>
      </c>
      <c r="D585" s="8" t="str">
        <f>IF(ISBLANK(C585),"",IFERROR(RIGHT(C585,LEN(C585)-FIND(",",C585)) &amp; " " &amp; LEFT(C585,1) &amp; LOWER(MID(C585,2, FIND(",",C585)-2)),""))</f>
        <v xml:space="preserve"> Baruch Fowler</v>
      </c>
      <c r="E585" s="85" t="s">
        <v>10063</v>
      </c>
      <c r="F585" s="85" t="str">
        <f>RIGHT(E585,4)</f>
        <v>1795</v>
      </c>
      <c r="G585" s="85" t="str">
        <f>IF(ISBLANK(E585),"",F585&amp;"-"&amp;RIGHT("00" &amp; SUBSTITUTE(LEFT(E585,2),"/",""),2))</f>
        <v>1795-12</v>
      </c>
      <c r="H585" s="43" t="s">
        <v>6777</v>
      </c>
      <c r="I585" s="43" t="str">
        <f>IFERROR(RIGHT(H585,LEN(H585)-FIND(",",H585)) &amp; " " &amp; LEFT(H585,1) &amp; LOWER(MID(H585,2, FIND(",",H585)-2)),"")</f>
        <v xml:space="preserve"> John Stringer</v>
      </c>
      <c r="J585" s="42" t="str">
        <f>H585</f>
        <v>STRINGER, John</v>
      </c>
      <c r="K585" s="43" t="s">
        <v>6776</v>
      </c>
      <c r="L585" s="42" t="str">
        <f>RIGHT(K585,4)</f>
        <v>1809</v>
      </c>
      <c r="M585" s="143" t="str">
        <f>IF(ISBLANK(K585),"",L585&amp;"-"&amp;
IF(LEFT(K585,3)="Feb","02",
IF(LEFT(K585,3)="Mar","03",
IF(LEFT(K585,3)="Apr","04",
IF(LEFT(K585,3)="May","05",
IF(LEFT(K585,3)="Jun","06",
IF(LEFT(K585,3)="Jul","07",
IF(LEFT(K585,3)="Aug","08",
IF(LEFT(K585,3)="Sep","09",
IF(LEFT(K585,3)="Oct","10",
IF(LEFT(K585,3)="Nov","11",
IF(LEFT(K585,3)="Dec","12","01"))))))))))))</f>
        <v>1809-11</v>
      </c>
      <c r="N585" s="34" t="s">
        <v>3961</v>
      </c>
      <c r="O585" s="43" t="s">
        <v>3959</v>
      </c>
      <c r="P585" s="43" t="s">
        <v>3970</v>
      </c>
      <c r="Q585" s="43">
        <v>758.25</v>
      </c>
      <c r="R585" s="43" t="s">
        <v>6778</v>
      </c>
      <c r="S585" s="44"/>
      <c r="T585" s="45" t="s">
        <v>8881</v>
      </c>
      <c r="U585" s="44"/>
      <c r="V585" s="35" t="s">
        <v>9467</v>
      </c>
      <c r="W585" s="35" t="s">
        <v>9652</v>
      </c>
      <c r="X585" s="34"/>
      <c r="Y585" s="45" t="str">
        <f>IFERROR(LEFT(J585, FIND(",",J585)-1),"")</f>
        <v>STRINGER</v>
      </c>
      <c r="Z585" s="45"/>
      <c r="AA585" s="45" t="str">
        <f>IF(ISBLANK(E585),"","Surveyed "&amp;E585)  &amp; IF(ISBLANK(C585),"", " by " &amp;TRIM(D585)) &amp; IF(ISBLANK(E585),"","; ") &amp; IF(ISBLANK(K585),"","Patented in " &amp; K585)  &amp; IF(ISBLANK(H585),"", " by " &amp; TRIM(I585)) &amp; IF(ISBLANK(Q585),"",IF(Q585=0,""," for " &amp; Q585 &amp; " acres")) &amp; IF(ISBLANK(S585),""," repatented as " &amp; S585) &amp; IF(ISBLANK(R585),"", "; " &amp; R585) &amp; IF(ISBLANK(X585),"", ".  " &amp; X585&amp;".")</f>
        <v>Surveyed 12/18/1795 by Baruch Fowler; Patented in Nov 1809 by John Stringer for 758.25 acres; Resurvey of Hobbs Park, Warfields Contrivance, Food Plenty, Halls Lot, Browns Purchase, Widows Cost, and Stringers Park</v>
      </c>
      <c r="AB585" s="45" t="str">
        <f>IF(IFERROR(FIND("-",A585),0)=0,SUBSTITUTE(A585,"'",""),SUBSTITUTE(LEFT(A585,FIND("-",A585)-2),"'",""))</f>
        <v>PLEASANT PLAINS</v>
      </c>
      <c r="AC585" s="45" t="str">
        <f>SUBSTITUTE(A585,"'","")</f>
        <v>PLEASANT PLAINS</v>
      </c>
      <c r="AD585" s="52" t="str">
        <f>IFERROR(VLOOKUP(A585,MapGrantsTbl[], 5, FALSE),"")</f>
        <v>1795</v>
      </c>
      <c r="AE585" s="52" t="str">
        <f>IF(L585=AD585,"Y", IF(LEFT(AD585,1)&lt;&gt;"1","","N"))</f>
        <v>N</v>
      </c>
      <c r="AF585" s="52" t="str">
        <f>IFERROR(VLOOKUP(A585,MapGrantsTbl[], 3, FALSE),"")</f>
        <v>Surveyed 12/18/1795 by Baruch Fowler; Patented in Nov 1809 by John Stringer for 758.25 acres; Resurvey of Hobbs Park, Warfields Contrivance, Food Plenty, Halls Lot, Browns Purchase, Widows Cost, and Stringers Park</v>
      </c>
      <c r="AG585" s="52" t="str">
        <f>IF(AA585=AF585,"Y", IF(LEN(LEFT(AF585,4))&lt;&gt;4,"","N"))</f>
        <v>Y</v>
      </c>
      <c r="AH585" s="52" t="s">
        <v>11994</v>
      </c>
      <c r="AI585" s="52"/>
      <c r="AJ585" s="71"/>
      <c r="AK585" s="71"/>
      <c r="AL585" s="71">
        <v>-4</v>
      </c>
      <c r="AM585" s="71">
        <f>IFERROR(VLOOKUP(A585,Platted[],2,FALSE),"")</f>
        <v>82</v>
      </c>
      <c r="AN585" s="52"/>
      <c r="AO585" s="52"/>
      <c r="AP585" s="52"/>
      <c r="AQ585" s="52" t="str">
        <f>IFERROR(VLOOKUP(A585,MapGrantsTbl[], 5, FALSE),"")</f>
        <v>1795</v>
      </c>
      <c r="AR585" s="52" t="str">
        <f>IF(L585=AQ585,"Y", IF(LEN(LEFT(AQ585,4))&lt;&gt;4,"","N"))</f>
        <v>N</v>
      </c>
      <c r="AS585" s="52" t="str">
        <f>IFERROR(VLOOKUP(A585,MapGrantsTbl[],3, FALSE),"")</f>
        <v>Surveyed 12/18/1795 by Baruch Fowler; Patented in Nov 1809 by John Stringer for 758.25 acres; Resurvey of Hobbs Park, Warfields Contrivance, Food Plenty, Halls Lot, Browns Purchase, Widows Cost, and Stringers Park</v>
      </c>
      <c r="AT585" s="52" t="str">
        <f>IF(AA585=AS585,"Y", IF(LEN(LEFT(AS585,4))&lt;&gt;4,"","N"))</f>
        <v>Y</v>
      </c>
      <c r="AU585" s="52" t="str">
        <f>IFERROR(VLOOKUP(A585,MapGrantsTbl[],5, FALSE),"")</f>
        <v>1795</v>
      </c>
      <c r="AV585" s="52" t="str">
        <f>IF(L585=AU585,"Y", IF(LEN(LEFT(AU585,4))&lt;&gt;4,"","N"))</f>
        <v>N</v>
      </c>
    </row>
    <row r="586" spans="1:48" ht="57.6" x14ac:dyDescent="0.55000000000000004">
      <c r="A586" s="43" t="s">
        <v>6893</v>
      </c>
      <c r="B586" s="42" t="str">
        <f>IFERROR(VLOOKUP(A586,MapGrantsTbl[Short Name], 1, FALSE),IFERROR(VLOOKUP(A586,MapGrantsTbl[Other Map Grant Name],1,FALSE),""))</f>
        <v>PLEASANT PROSPECT</v>
      </c>
      <c r="C586" s="43" t="s">
        <v>4920</v>
      </c>
      <c r="D586" s="43" t="str">
        <f>IF(ISBLANK(C586),"",IFERROR(RIGHT(C586,LEN(C586)-FIND(",",C586)) &amp; " " &amp; LEFT(C586,1) &amp; LOWER(MID(C586,2, FIND(",",C586)-2)),""))</f>
        <v xml:space="preserve"> Orlando Griffith</v>
      </c>
      <c r="E586" s="85" t="s">
        <v>11303</v>
      </c>
      <c r="F586" s="80" t="str">
        <f>RIGHT(E586,4)</f>
        <v>1767</v>
      </c>
      <c r="G586" s="80" t="str">
        <f>IF(ISBLANK(E586),"",F586&amp;"-"&amp;RIGHT("00" &amp; SUBSTITUTE(LEFT(E586,2),"/",""),2))</f>
        <v>1767-07</v>
      </c>
      <c r="H586" s="43" t="s">
        <v>6894</v>
      </c>
      <c r="I586" s="43" t="str">
        <f>IFERROR(RIGHT(H586,LEN(H586)-FIND(",",H586)) &amp; " " &amp; LEFT(H586,1) &amp; LOWER(MID(H586,2, FIND(",",H586)-2)),"")</f>
        <v xml:space="preserve"> Elizabeth Dorsey</v>
      </c>
      <c r="J586" s="42" t="str">
        <f>H586</f>
        <v>DORSEY, Elizabeth</v>
      </c>
      <c r="K586" s="43" t="s">
        <v>6895</v>
      </c>
      <c r="L586" s="42" t="str">
        <f>RIGHT(K586,4)</f>
        <v>1775</v>
      </c>
      <c r="M586" s="143" t="str">
        <f>IF(ISBLANK(K586),"",L586&amp;"-"&amp;
IF(LEFT(K586,3)="Feb","02",
IF(LEFT(K586,3)="Mar","03",
IF(LEFT(K586,3)="Apr","04",
IF(LEFT(K586,3)="May","05",
IF(LEFT(K586,3)="Jun","06",
IF(LEFT(K586,3)="Jul","07",
IF(LEFT(K586,3)="Aug","08",
IF(LEFT(K586,3)="Sep","09",
IF(LEFT(K586,3)="Oct","10",
IF(LEFT(K586,3)="Nov","11",
IF(LEFT(K586,3)="Dec","12","01"))))))))))))</f>
        <v>1775-03</v>
      </c>
      <c r="N586" s="44" t="s">
        <v>3961</v>
      </c>
      <c r="O586" s="43" t="s">
        <v>3959</v>
      </c>
      <c r="P586" s="43" t="s">
        <v>136</v>
      </c>
      <c r="Q586" s="43">
        <v>70</v>
      </c>
      <c r="R586" s="43" t="s">
        <v>6897</v>
      </c>
      <c r="S586" s="44"/>
      <c r="T586" s="45" t="str">
        <f>V586</f>
        <v>Pleasant Prospect</v>
      </c>
      <c r="U586" s="44"/>
      <c r="V586" s="35" t="s">
        <v>6896</v>
      </c>
      <c r="W586" s="35" t="s">
        <v>11302</v>
      </c>
      <c r="X586" s="34"/>
      <c r="Y586" s="45" t="str">
        <f>IFERROR(LEFT(J586, FIND(",",J586)-1),"")</f>
        <v>DORSEY</v>
      </c>
      <c r="Z586" s="45"/>
      <c r="AA586" s="45" t="str">
        <f>IF(ISBLANK(E586),"","Surveyed "&amp;E586)  &amp; IF(ISBLANK(C586),"", " by " &amp;TRIM(D586)) &amp; IF(ISBLANK(E586),"","; ") &amp; IF(ISBLANK(K586),"","Patented in " &amp; K586)  &amp; IF(ISBLANK(H586),"", " by " &amp; TRIM(I586)) &amp; IF(ISBLANK(Q586),"",IF(Q586=0,""," for " &amp; Q586 &amp; " acres")) &amp; IF(ISBLANK(S586),""," repatented as " &amp; S586) &amp; IF(ISBLANK(R586),"", "; " &amp; R586) &amp; IF(ISBLANK(X586),"", ".  " &amp; X586&amp;".")</f>
        <v>Surveyed 7/6/1767 by Orlando Griffith; Patented in Mar 1775 by Elizabeth Dorsey for 70 acres; "beginning at the end of the third course of a tract of land called Dorsey's Range"</v>
      </c>
      <c r="AB586" s="45" t="str">
        <f>IF(IFERROR(FIND("-",A586),0)=0,SUBSTITUTE(A586,"'",""),SUBSTITUTE(LEFT(A586,FIND("-",A586)-2),"'",""))</f>
        <v>PLEASANT PROSPECT</v>
      </c>
      <c r="AC586" s="45" t="str">
        <f>SUBSTITUTE(A586,"'","")</f>
        <v>PLEASANT PROSPECT</v>
      </c>
      <c r="AD586" s="52" t="str">
        <f>IFERROR(VLOOKUP(A586,MapGrantsTbl[], 5, FALSE),"")</f>
        <v>1767</v>
      </c>
      <c r="AE586" s="52" t="str">
        <f>IF(L586=AD586,"Y", IF(LEFT(AD586,1)&lt;&gt;"1","","N"))</f>
        <v>N</v>
      </c>
      <c r="AF586" s="52" t="str">
        <f>IFERROR(VLOOKUP(A586,MapGrantsTbl[], 3, FALSE),"")</f>
        <v>Surveyed 7/6/1767 by Orlando Griffith; Patented in Mar 1775 by Elizabeth Dorsey for 70 acres; "beginning at the end of the third course of a tract of land called Dorsey's Range"</v>
      </c>
      <c r="AG586" s="52" t="str">
        <f>IF(AA586=AF586,"Y", IF(LEN(LEFT(AF586,4))&lt;&gt;4,"","N"))</f>
        <v>Y</v>
      </c>
      <c r="AH586" s="52" t="s">
        <v>51</v>
      </c>
      <c r="AI586" s="52"/>
      <c r="AJ586" s="71"/>
      <c r="AK586" s="71"/>
      <c r="AL586" s="71"/>
      <c r="AM586" s="71">
        <f>IFERROR(VLOOKUP(A586,Platted[],2,FALSE),"")</f>
        <v>517</v>
      </c>
      <c r="AN586" s="52"/>
      <c r="AO586" s="52"/>
      <c r="AP586" s="52"/>
      <c r="AQ586" s="52" t="str">
        <f>IFERROR(VLOOKUP(A586,MapGrantsTbl[], 5, FALSE),"")</f>
        <v>1767</v>
      </c>
      <c r="AR586" s="52" t="str">
        <f>IF(L586=AQ586,"Y", IF(LEN(LEFT(AQ586,4))&lt;&gt;4,"","N"))</f>
        <v>N</v>
      </c>
      <c r="AS586" s="52" t="str">
        <f>IFERROR(VLOOKUP(A586,MapGrantsTbl[],3, FALSE),"")</f>
        <v>Surveyed 7/6/1767 by Orlando Griffith; Patented in Mar 1775 by Elizabeth Dorsey for 70 acres; "beginning at the end of the third course of a tract of land called Dorsey's Range"</v>
      </c>
      <c r="AT586" s="52" t="str">
        <f>IF(AA586=AS586,"Y", IF(LEN(LEFT(AS586,4))&lt;&gt;4,"","N"))</f>
        <v>Y</v>
      </c>
      <c r="AU586" s="52" t="str">
        <f>IFERROR(VLOOKUP(A586,MapGrantsTbl[],5, FALSE),"")</f>
        <v>1767</v>
      </c>
      <c r="AV586" s="52" t="str">
        <f>IF(L586=AU586,"Y", IF(LEN(LEFT(AU586,4))&lt;&gt;4,"","N"))</f>
        <v>N</v>
      </c>
    </row>
    <row r="587" spans="1:48" ht="72" x14ac:dyDescent="0.55000000000000004">
      <c r="A587" s="111" t="s">
        <v>10759</v>
      </c>
      <c r="B587" s="110" t="str">
        <f>IFERROR(VLOOKUP(A587,MapGrantsTbl[Short Name], 1, FALSE),IFERROR(VLOOKUP(A587,MapGrantsTbl[Other Map Grant Name],1,FALSE),""))</f>
        <v>PLEASANT SPRING</v>
      </c>
      <c r="C587" s="111" t="s">
        <v>4917</v>
      </c>
      <c r="D587" s="111" t="str">
        <f>IF(ISBLANK(C587),"",IFERROR(RIGHT(C587,LEN(C587)-FIND(",",C587)) &amp; " " &amp; LEFT(C587,1) &amp; LOWER(MID(C587,2, FIND(",",C587)-2)),""))</f>
        <v xml:space="preserve"> Vachel Stevens</v>
      </c>
      <c r="E587" s="117" t="s">
        <v>4673</v>
      </c>
      <c r="F587" s="117" t="str">
        <f>RIGHT(E587,4)</f>
        <v>1793</v>
      </c>
      <c r="G587" s="117" t="str">
        <f>IF(ISBLANK(E587),"",F587&amp;"-"&amp;RIGHT("00" &amp; SUBSTITUTE(LEFT(E587,2),"/",""),2))</f>
        <v>1793-04</v>
      </c>
      <c r="H587" s="111" t="s">
        <v>7418</v>
      </c>
      <c r="I587" s="111" t="str">
        <f>IFERROR(RIGHT(H587,LEN(H587)-FIND(",",H587)) &amp; " " &amp; LEFT(H587,1) &amp; LOWER(MID(H587,2, FIND(",",H587)-2)),"")</f>
        <v xml:space="preserve"> Wiilliam Hobbs</v>
      </c>
      <c r="J587" s="110" t="str">
        <f>H587</f>
        <v>HOBBS, Wiilliam</v>
      </c>
      <c r="K587" s="111" t="s">
        <v>10762</v>
      </c>
      <c r="L587" s="110" t="str">
        <f>RIGHT(K587,4)</f>
        <v>1794</v>
      </c>
      <c r="M587" s="149" t="str">
        <f>IF(ISBLANK(K587),"",L587&amp;"-"&amp;
IF(LEFT(K587,3)="Feb","02",
IF(LEFT(K587,3)="Mar","03",
IF(LEFT(K587,3)="Apr","04",
IF(LEFT(K587,3)="May","05",
IF(LEFT(K587,3)="Jun","06",
IF(LEFT(K587,3)="Jul","07",
IF(LEFT(K587,3)="Aug","08",
IF(LEFT(K587,3)="Sep","09",
IF(LEFT(K587,3)="Oct","10",
IF(LEFT(K587,3)="Nov","11",
IF(LEFT(K587,3)="Dec","12","01"))))))))))))</f>
        <v>1794-01</v>
      </c>
      <c r="N587" s="112" t="s">
        <v>3961</v>
      </c>
      <c r="O587" s="111" t="s">
        <v>3959</v>
      </c>
      <c r="P587" s="111" t="s">
        <v>136</v>
      </c>
      <c r="Q587" s="111">
        <v>7.75</v>
      </c>
      <c r="R587" s="111" t="s">
        <v>10763</v>
      </c>
      <c r="S587" s="113"/>
      <c r="T587" s="112" t="str">
        <f>V587</f>
        <v>Pleasant Spring</v>
      </c>
      <c r="U587" s="113"/>
      <c r="V587" s="35" t="s">
        <v>10761</v>
      </c>
      <c r="W587" s="35" t="s">
        <v>10760</v>
      </c>
      <c r="X587" s="35"/>
      <c r="Y587" s="112" t="str">
        <f>IFERROR(LEFT(J587, FIND(",",J587)-1),"")</f>
        <v>HOBBS</v>
      </c>
      <c r="Z587" s="112"/>
      <c r="AA587" s="112" t="str">
        <f>IF(ISBLANK(E587),"","Surveyed "&amp;E587)  &amp; IF(ISBLANK(C587),"", " by " &amp;TRIM(D587)) &amp; IF(ISBLANK(E587),"","; ") &amp; IF(ISBLANK(K587),"","Patented in " &amp; K587)  &amp; IF(ISBLANK(H587),"", " by " &amp; TRIM(I587)) &amp; IF(ISBLANK(Q587),"",IF(Q587=0,""," for " &amp; Q587 &amp; " acres")) &amp; IF(ISBLANK(S587),""," repatented as " &amp; S587) &amp; IF(ISBLANK(R587),"", "; " &amp; R587) &amp; IF(ISBLANK(X587),"", ".  " &amp; X587&amp;".")</f>
        <v>Surveyed 4/18/1793 by Vachel Stevens; Patented in Jan 1794 by Wiilliam Hobbs for 7.75 acres; "at the end of the sixty sixth line of a tract of land called Range Declined" adjoining The Blooming Plains, Range Declined, Hampton Court,  and Mansells United Friendship</v>
      </c>
      <c r="AB587" s="112" t="str">
        <f>IF(IFERROR(FIND("-",A587),0)=0,SUBSTITUTE(A587,"'",""),SUBSTITUTE(LEFT(A587,FIND("-",A587)-2),"'",""))</f>
        <v>PLEASANT SPRING</v>
      </c>
      <c r="AC587" s="112" t="str">
        <f>SUBSTITUTE(A587,"'","")</f>
        <v>PLEASANT SPRING</v>
      </c>
      <c r="AD587" s="112" t="str">
        <f>IFERROR(VLOOKUP(A587,MapGrantsTbl[], 5, FALSE),"")</f>
        <v>1793</v>
      </c>
      <c r="AE587" s="112" t="str">
        <f>IF(L587=AD587,"Y", IF(LEFT(AD587,1)&lt;&gt;"1","","N"))</f>
        <v>N</v>
      </c>
      <c r="AF587" s="112" t="str">
        <f>IFERROR(VLOOKUP(A587,MapGrantsTbl[], 3, FALSE),"")</f>
        <v>Surveyed 4/18/1793 by Vachel Stevens; Patented in Jan 1794 by Wiilliam Hobbs for 7.75 acres; "at the end of the sixty sixth line of a tract of land called Range Declined" adjoining The Blooming Plains, Range Declined, Hampton Court,  and Mansells United Friendship</v>
      </c>
      <c r="AG587" s="112" t="str">
        <f>IF(AA587=AF587,"Y", IF(LEN(LEFT(AF587,4))&lt;&gt;4,"","N"))</f>
        <v>Y</v>
      </c>
      <c r="AH587" s="33" t="s">
        <v>78</v>
      </c>
      <c r="AI587" s="112"/>
      <c r="AJ587" s="112"/>
      <c r="AK587" s="112"/>
      <c r="AL587" s="112"/>
      <c r="AM587" s="112">
        <f>IFERROR(VLOOKUP(A587,Platted[],2,FALSE),"")</f>
        <v>730</v>
      </c>
      <c r="AN587" s="112"/>
      <c r="AO587" s="112"/>
      <c r="AP587" s="112"/>
      <c r="AQ587" s="112" t="str">
        <f>IFERROR(VLOOKUP(A587,MapGrantsTbl[], 5, FALSE),"")</f>
        <v>1793</v>
      </c>
      <c r="AR587" s="112" t="str">
        <f>IF(L587=AQ587,"Y", IF(LEN(LEFT(AQ587,4))&lt;&gt;4,"","N"))</f>
        <v>N</v>
      </c>
      <c r="AS587" s="52" t="str">
        <f>IFERROR(VLOOKUP(A587,MapGrantsTbl[],3, FALSE),"")</f>
        <v>Surveyed 4/18/1793 by Vachel Stevens; Patented in Jan 1794 by Wiilliam Hobbs for 7.75 acres; "at the end of the sixty sixth line of a tract of land called Range Declined" adjoining The Blooming Plains, Range Declined, Hampton Court,  and Mansells United Friendship</v>
      </c>
      <c r="AT587" s="52" t="str">
        <f>IF(AA587=AS587,"Y", IF(LEN(LEFT(AS587,4))&lt;&gt;4,"","N"))</f>
        <v>Y</v>
      </c>
      <c r="AU587" s="52" t="str">
        <f>IFERROR(VLOOKUP(A587,MapGrantsTbl[],5, FALSE),"")</f>
        <v>1793</v>
      </c>
      <c r="AV587" s="52" t="str">
        <f>IF(L587=AU587,"Y", IF(LEN(LEFT(AU587,4))&lt;&gt;4,"","N"))</f>
        <v>N</v>
      </c>
    </row>
    <row r="588" spans="1:48" ht="72" x14ac:dyDescent="0.55000000000000004">
      <c r="A588" s="120" t="s">
        <v>10772</v>
      </c>
      <c r="B588" s="119" t="str">
        <f>IFERROR(VLOOKUP(A588,MapGrantsTbl[Short Name], 1, FALSE),IFERROR(VLOOKUP(A588,MapGrantsTbl[Other Map Grant Name],1,FALSE),""))</f>
        <v>PLEASANT VALLEY</v>
      </c>
      <c r="C588" s="120" t="s">
        <v>7378</v>
      </c>
      <c r="D588" s="120" t="str">
        <f>IF(ISBLANK(C588),"",IFERROR(RIGHT(C588,LEN(C588)-FIND(",",C588)) &amp; " " &amp; LEFT(C588,1) &amp; LOWER(MID(C588,2, FIND(",",C588)-2)),""))</f>
        <v xml:space="preserve"> John Hatherly</v>
      </c>
      <c r="E588" s="121" t="s">
        <v>10537</v>
      </c>
      <c r="F588" s="121" t="str">
        <f>RIGHT(E588,4)</f>
        <v>1805</v>
      </c>
      <c r="G588" s="121" t="str">
        <f>IF(ISBLANK(E588),"",F588&amp;"-"&amp;RIGHT("00" &amp; SUBSTITUTE(LEFT(E588,2),"/",""),2))</f>
        <v>1805-03</v>
      </c>
      <c r="H588" s="120" t="s">
        <v>10774</v>
      </c>
      <c r="I588" s="120" t="str">
        <f>IFERROR(RIGHT(H588,LEN(H588)-FIND(",",H588)) &amp; " " &amp; LEFT(H588,1) &amp; LOWER(MID(H588,2, FIND(",",H588)-2)),"")</f>
        <v xml:space="preserve"> Charles G. Dorsey</v>
      </c>
      <c r="J588" s="119" t="str">
        <f>H588</f>
        <v>DORSEY, Charles G.</v>
      </c>
      <c r="K588" s="120" t="s">
        <v>10773</v>
      </c>
      <c r="L588" s="119" t="str">
        <f>RIGHT(K588,4)</f>
        <v>1812</v>
      </c>
      <c r="M588" s="145" t="str">
        <f>IF(ISBLANK(K588),"",L588&amp;"-"&amp;
IF(LEFT(K588,3)="Feb","02",
IF(LEFT(K588,3)="Mar","03",
IF(LEFT(K588,3)="Apr","04",
IF(LEFT(K588,3)="May","05",
IF(LEFT(K588,3)="Jun","06",
IF(LEFT(K588,3)="Jul","07",
IF(LEFT(K588,3)="Aug","08",
IF(LEFT(K588,3)="Sep","09",
IF(LEFT(K588,3)="Oct","10",
IF(LEFT(K588,3)="Nov","11",
IF(LEFT(K588,3)="Dec","12","01"))))))))))))</f>
        <v>1812-10</v>
      </c>
      <c r="N588" s="122" t="s">
        <v>3961</v>
      </c>
      <c r="O588" s="120" t="s">
        <v>3959</v>
      </c>
      <c r="P588" s="120" t="s">
        <v>136</v>
      </c>
      <c r="Q588" s="120">
        <v>23.5</v>
      </c>
      <c r="R588" s="120" t="s">
        <v>10776</v>
      </c>
      <c r="S588" s="123"/>
      <c r="T588" s="122" t="str">
        <f>V588</f>
        <v>Pleasant Valley</v>
      </c>
      <c r="U588" s="123"/>
      <c r="V588" s="35" t="s">
        <v>4849</v>
      </c>
      <c r="W588" s="35" t="s">
        <v>10775</v>
      </c>
      <c r="X588" s="35"/>
      <c r="Y588" s="122" t="str">
        <f>IFERROR(LEFT(J588, FIND(",",J588)-1),"")</f>
        <v>DORSEY</v>
      </c>
      <c r="Z588" s="122"/>
      <c r="AA588" s="122" t="str">
        <f>IF(ISBLANK(E588),"","Surveyed "&amp;E588)  &amp; IF(ISBLANK(C588),"", " by " &amp;TRIM(D588)) &amp; IF(ISBLANK(E588),"","; ") &amp; IF(ISBLANK(K588),"","Patented in " &amp; K588)  &amp; IF(ISBLANK(H588),"", " by " &amp; TRIM(I588)) &amp; IF(ISBLANK(Q588),"",IF(Q588=0,""," for " &amp; Q588 &amp; " acres")) &amp; IF(ISBLANK(S588),""," repatented as " &amp; S588) &amp; IF(ISBLANK(R588),"", "; " &amp; R588) &amp; IF(ISBLANK(X588),"", ".  " &amp; X588&amp;".")</f>
        <v>Surveyed 3/23/1805 by John Hatherly; Patented in Oct 1812 by Charles G. Dorsey for 23.5 acres; "Beginning at the end of twenty perches on the eighty first line of the land called Ridgelys Range" surveyed for Henry Welsh but patented for Charles G. Dorsey</v>
      </c>
      <c r="AB588" s="122" t="str">
        <f>IF(IFERROR(FIND("-",A588),0)=0,SUBSTITUTE(A588,"'",""),SUBSTITUTE(LEFT(A588,FIND("-",A588)-2),"'",""))</f>
        <v>PLEASANT VALLEY</v>
      </c>
      <c r="AC588" s="122" t="str">
        <f>SUBSTITUTE(A588,"'","")</f>
        <v>PLEASANT VALLEY</v>
      </c>
      <c r="AD588" s="122" t="str">
        <f>IFERROR(VLOOKUP(A588,MapGrantsTbl[], 5, FALSE),"")</f>
        <v>1805</v>
      </c>
      <c r="AE588" s="122" t="str">
        <f>IF(L588=AD588,"Y", IF(LEFT(AD588,1)&lt;&gt;"1","","N"))</f>
        <v>N</v>
      </c>
      <c r="AF588" s="122" t="str">
        <f>IFERROR(VLOOKUP(A588,MapGrantsTbl[], 3, FALSE),"")</f>
        <v>Surveyed 3/23/1805 by John Hatherly; Patented in Oct 1812 by Charles G. Dorsey for 23.5 acres; "Beginning at the end of twenty perches on the eighty first line of the land called Ridgelys Range" surveyed for Henry Welsh but patented for Charles G. Dorsey</v>
      </c>
      <c r="AG588" s="122" t="str">
        <f>IF(AA588=AF588,"Y", IF(LEN(LEFT(AF588,4))&lt;&gt;4,"","N"))</f>
        <v>Y</v>
      </c>
      <c r="AH588" s="33" t="s">
        <v>51</v>
      </c>
      <c r="AI588" s="122"/>
      <c r="AJ588" s="122"/>
      <c r="AK588" s="122"/>
      <c r="AL588" s="122"/>
      <c r="AM588" s="122">
        <f>IFERROR(VLOOKUP(A588,Platted[],2,FALSE),"")</f>
        <v>649</v>
      </c>
      <c r="AN588" s="122"/>
      <c r="AO588" s="122"/>
      <c r="AP588" s="122"/>
      <c r="AQ588" s="122" t="str">
        <f>IFERROR(VLOOKUP(A588,MapGrantsTbl[], 5, FALSE),"")</f>
        <v>1805</v>
      </c>
      <c r="AR588" s="122" t="str">
        <f>IF(L588=AQ588,"Y", IF(LEN(LEFT(AQ588,4))&lt;&gt;4,"","N"))</f>
        <v>N</v>
      </c>
      <c r="AS588" s="52" t="str">
        <f>IFERROR(VLOOKUP(A588,MapGrantsTbl[],3, FALSE),"")</f>
        <v>Surveyed 3/23/1805 by John Hatherly; Patented in Oct 1812 by Charles G. Dorsey for 23.5 acres; "Beginning at the end of twenty perches on the eighty first line of the land called Ridgelys Range" surveyed for Henry Welsh but patented for Charles G. Dorsey</v>
      </c>
      <c r="AT588" s="52" t="str">
        <f>IF(AA588=AS588,"Y", IF(LEN(LEFT(AS588,4))&lt;&gt;4,"","N"))</f>
        <v>Y</v>
      </c>
      <c r="AU588" s="52" t="str">
        <f>IFERROR(VLOOKUP(A588,MapGrantsTbl[],5, FALSE),"")</f>
        <v>1805</v>
      </c>
      <c r="AV588" s="52" t="str">
        <f>IF(L588=AU588,"Y", IF(LEN(LEFT(AU588,4))&lt;&gt;4,"","N"))</f>
        <v>N</v>
      </c>
    </row>
    <row r="589" spans="1:48" ht="158.4" x14ac:dyDescent="0.55000000000000004">
      <c r="A589" s="120" t="s">
        <v>11744</v>
      </c>
      <c r="B589" s="119" t="str">
        <f>IFERROR(VLOOKUP(A589,MapGrantsTbl[Short Name], 1, FALSE),IFERROR(VLOOKUP(A589,MapGrantsTbl[Other Map Grant Name],1,FALSE),""))</f>
        <v>PLUMB TREE MEADOWS</v>
      </c>
      <c r="C589" s="120" t="s">
        <v>10467</v>
      </c>
      <c r="D589" s="120" t="str">
        <f>IF(ISBLANK(C589),"",IFERROR(RIGHT(C589,LEN(C589)-FIND(",",C589)) &amp; " " &amp; LEFT(C589,1) &amp; LOWER(MID(C589,2, FIND(",",C589)-2)),""))</f>
        <v xml:space="preserve"> Baruch Fowler</v>
      </c>
      <c r="E589" s="121" t="s">
        <v>11747</v>
      </c>
      <c r="F589" s="121" t="str">
        <f>RIGHT(E589,4)</f>
        <v>1797</v>
      </c>
      <c r="G589" s="121" t="str">
        <f>IF(ISBLANK(E589),"",F589&amp;"-"&amp;RIGHT("00" &amp; SUBSTITUTE(LEFT(E589,2),"/",""),2))</f>
        <v>1797-02</v>
      </c>
      <c r="H589" s="120" t="s">
        <v>5365</v>
      </c>
      <c r="I589" s="120" t="str">
        <f>IFERROR(RIGHT(H589,LEN(H589)-FIND(",",H589)) &amp; " " &amp; LEFT(H589,1) &amp; LOWER(MID(H589,2, FIND(",",H589)-2)),"")</f>
        <v xml:space="preserve"> Richard Ridgely</v>
      </c>
      <c r="J589" s="119" t="str">
        <f>H589</f>
        <v>RIDGELY, Richard</v>
      </c>
      <c r="K589" s="120" t="s">
        <v>11748</v>
      </c>
      <c r="L589" s="119" t="str">
        <f>RIGHT(K589,4)</f>
        <v>1797</v>
      </c>
      <c r="M589" s="145" t="str">
        <f>IF(ISBLANK(K589),"",L589&amp;"-"&amp;
IF(LEFT(K589,3)="Feb","02",
IF(LEFT(K589,3)="Mar","03",
IF(LEFT(K589,3)="Apr","04",
IF(LEFT(K589,3)="May","05",
IF(LEFT(K589,3)="Jun","06",
IF(LEFT(K589,3)="Jul","07",
IF(LEFT(K589,3)="Aug","08",
IF(LEFT(K589,3)="Sep","09",
IF(LEFT(K589,3)="Oct","10",
IF(LEFT(K589,3)="Nov","11",
IF(LEFT(K589,3)="Dec","12","01"))))))))))))</f>
        <v>1797-08</v>
      </c>
      <c r="N589" s="122" t="s">
        <v>3961</v>
      </c>
      <c r="O589" s="120" t="s">
        <v>3959</v>
      </c>
      <c r="P589" s="120" t="s">
        <v>3970</v>
      </c>
      <c r="Q589" s="120">
        <v>712.75</v>
      </c>
      <c r="R589" s="120" t="s">
        <v>11754</v>
      </c>
      <c r="S589" s="123"/>
      <c r="T589" s="122" t="s">
        <v>8844</v>
      </c>
      <c r="U589" s="123"/>
      <c r="V589" s="35" t="s">
        <v>11745</v>
      </c>
      <c r="W589" s="35" t="s">
        <v>11746</v>
      </c>
      <c r="X589" s="35"/>
      <c r="Y589" s="122" t="str">
        <f>IFERROR(LEFT(J589, FIND(",",J589)-1),"")</f>
        <v>RIDGELY</v>
      </c>
      <c r="Z589" s="122"/>
      <c r="AA589" s="122" t="str">
        <f>IF(ISBLANK(E589),"","Surveyed "&amp;E589)  &amp; IF(ISBLANK(C589),"", " by " &amp;TRIM(D589)) &amp; IF(ISBLANK(E589),"","; ") &amp; IF(ISBLANK(K589),"","Patented in " &amp; K589)  &amp; IF(ISBLANK(H589),"", " by " &amp; TRIM(I589)) &amp; IF(ISBLANK(Q589),"",IF(Q589=0,""," for " &amp; Q589 &amp; " acres")) &amp; IF(ISBLANK(S589),""," repatented as " &amp; S589) &amp; IF(ISBLANK(R589),"", "; " &amp; R589) &amp; IF(ISBLANK(X589),"", ".  " &amp; X589&amp;".")</f>
        <v>Surveyed 2/17/1797 by Baruch Fowler; Patented in Aug 1797 by Richard Ridgely for 712.75 acres; Resurvey for Richard Ridgely Esq. of a tract called Resurvey of Tracts (Thomas Worthington - 1735), beginning where stood the beginning tree of Long Reach then running SW two courses to Dorsey Search, then two more courses NW to the Patuxent River and then bounding on it.  Note that Resurvey of Tract appears to be south of Howard County and I suspect they referenced the wrong patent.  Appears to be a resurvey of Freeborns Progress.</v>
      </c>
      <c r="AB589" s="122" t="str">
        <f>IF(IFERROR(FIND("-",A589),0)=0,SUBSTITUTE(A589,"'",""),SUBSTITUTE(LEFT(A589,FIND("-",A589)-2),"'",""))</f>
        <v>PLUMB TREE MEADOWS</v>
      </c>
      <c r="AC589" s="122" t="str">
        <f>SUBSTITUTE(A589,"'","")</f>
        <v>PLUMB TREE MEADOWS</v>
      </c>
      <c r="AD589" s="122" t="str">
        <f>IFERROR(VLOOKUP(A589,MapGrantsTbl[], 5, FALSE),"")</f>
        <v>1797</v>
      </c>
      <c r="AE589" s="122" t="str">
        <f>IF(L589=AD589,"Y", IF(LEFT(AD589,1)&lt;&gt;"1","","N"))</f>
        <v>Y</v>
      </c>
      <c r="AF589" s="122" t="str">
        <f>IFERROR(VLOOKUP(A589,MapGrantsTbl[], 3, FALSE),"")</f>
        <v>Surveyed 2/17/1797 by Baruch Fowler; Patented in Aug 1797 by Richard Ridgely for 712.75 acres; Resurvey for Richard Ridgely Esq. of a tract called Resurvey of Tracts (Thomas Worthington - 1735), beginning where stood the beginning tree of Long Reach then running SW two courses to Dorsey Search, then two more courses NW to the Patuxent River and then bounding on it.  Note that Resurvey of Tract appears to be south of Howard County and I suspect they referenced the wrong patent.  Appears to be a resurvey of Freeborns Progress.</v>
      </c>
      <c r="AG589" s="122" t="str">
        <f>IF(AA589=AF589,"Y", IF(LEN(LEFT(AF589,4))&lt;&gt;4,"","N"))</f>
        <v>Y</v>
      </c>
      <c r="AH589" s="122" t="s">
        <v>11989</v>
      </c>
      <c r="AI589" s="122"/>
      <c r="AJ589" s="122"/>
      <c r="AK589" s="122"/>
      <c r="AL589" s="122"/>
      <c r="AM589" s="122">
        <f>IFERROR(VLOOKUP(A589,Platted[],2,FALSE),"")</f>
        <v>96</v>
      </c>
      <c r="AN589" s="122"/>
      <c r="AO589" s="122"/>
      <c r="AP589" s="122"/>
      <c r="AQ589" s="122" t="str">
        <f>IFERROR(VLOOKUP(A589,MapGrantsTbl[], 5, FALSE),"")</f>
        <v>1797</v>
      </c>
      <c r="AR589" s="122" t="str">
        <f>IF(L589=AQ589,"Y", IF(LEN(LEFT(AQ589,4))&lt;&gt;4,"","N"))</f>
        <v>Y</v>
      </c>
      <c r="AS589" s="52" t="str">
        <f>IFERROR(VLOOKUP(A589,MapGrantsTbl[],3, FALSE),"")</f>
        <v>Surveyed 2/17/1797 by Baruch Fowler; Patented in Aug 1797 by Richard Ridgely for 712.75 acres; Resurvey for Richard Ridgely Esq. of a tract called Resurvey of Tracts (Thomas Worthington - 1735), beginning where stood the beginning tree of Long Reach then running SW two courses to Dorsey Search, then two more courses NW to the Patuxent River and then bounding on it.  Note that Resurvey of Tract appears to be south of Howard County and I suspect they referenced the wrong patent.  Appears to be a resurvey of Freeborns Progress.</v>
      </c>
      <c r="AT589" s="52" t="str">
        <f>IF(AA589=AS589,"Y", IF(LEN(LEFT(AS589,4))&lt;&gt;4,"","N"))</f>
        <v>Y</v>
      </c>
      <c r="AU589" s="52" t="str">
        <f>IFERROR(VLOOKUP(A589,MapGrantsTbl[],5, FALSE),"")</f>
        <v>1797</v>
      </c>
      <c r="AV589" s="52" t="str">
        <f>IF(L589=AU589,"Y", IF(LEN(LEFT(AU589,4))&lt;&gt;4,"","N"))</f>
        <v>Y</v>
      </c>
    </row>
    <row r="590" spans="1:48" ht="72" x14ac:dyDescent="0.55000000000000004">
      <c r="A590" s="120" t="s">
        <v>10994</v>
      </c>
      <c r="B590" s="119" t="str">
        <f>IFERROR(VLOOKUP(A590,MapGrantsTbl[Short Name], 1, FALSE),IFERROR(VLOOKUP(A590,MapGrantsTbl[Other Map Grant Name],1,FALSE),""))</f>
        <v/>
      </c>
      <c r="C590" s="8" t="s">
        <v>4920</v>
      </c>
      <c r="D590" s="8" t="str">
        <f>IF(ISBLANK(C590),"",IFERROR(RIGHT(C590,LEN(C590)-FIND(",",C590)) &amp; " " &amp; LEFT(C590,1) &amp; LOWER(MID(C590,2, FIND(",",C590)-2)),""))</f>
        <v xml:space="preserve"> Orlando Griffith</v>
      </c>
      <c r="E590" s="85" t="s">
        <v>4650</v>
      </c>
      <c r="F590" s="121" t="str">
        <f>RIGHT(E590,4)</f>
        <v>1766</v>
      </c>
      <c r="G590" s="121" t="str">
        <f>IF(ISBLANK(E590),"",F590&amp;"-"&amp;RIGHT("00" &amp; SUBSTITUTE(LEFT(E590,2),"/",""),2))</f>
        <v>1766-03</v>
      </c>
      <c r="H590" s="8" t="s">
        <v>3616</v>
      </c>
      <c r="I590" s="8" t="str">
        <f>IFERROR(RIGHT(H590,LEN(H590)-FIND(",",H590)) &amp; " " &amp; LEFT(H590,1) &amp; LOWER(MID(H590,2, FIND(",",H590)-2)),"")</f>
        <v xml:space="preserve"> Samuel  Musgrove</v>
      </c>
      <c r="J590" s="119" t="str">
        <f>H590</f>
        <v xml:space="preserve">MUSGROVE, Samuel </v>
      </c>
      <c r="K590" s="8" t="s">
        <v>5167</v>
      </c>
      <c r="L590" s="119" t="str">
        <f>RIGHT(K590,4)</f>
        <v>1766</v>
      </c>
      <c r="M590" s="145" t="str">
        <f>IF(ISBLANK(K590),"",L590&amp;"-"&amp;
IF(LEFT(K590,3)="Feb","02",
IF(LEFT(K590,3)="Mar","03",
IF(LEFT(K590,3)="Apr","04",
IF(LEFT(K590,3)="May","05",
IF(LEFT(K590,3)="Jun","06",
IF(LEFT(K590,3)="Jul","07",
IF(LEFT(K590,3)="Aug","08",
IF(LEFT(K590,3)="Sep","09",
IF(LEFT(K590,3)="Oct","10",
IF(LEFT(K590,3)="Nov","11",
IF(LEFT(K590,3)="Dec","12","01"))))))))))))</f>
        <v>1766-03</v>
      </c>
      <c r="N590" s="33" t="s">
        <v>3961</v>
      </c>
      <c r="O590" s="120" t="s">
        <v>3959</v>
      </c>
      <c r="P590" s="120" t="s">
        <v>136</v>
      </c>
      <c r="Q590" s="120">
        <v>25</v>
      </c>
      <c r="R590" s="8" t="s">
        <v>11130</v>
      </c>
      <c r="S590" s="123" t="s">
        <v>10993</v>
      </c>
      <c r="T590" s="122" t="str">
        <f>V590</f>
        <v>Point Lookout</v>
      </c>
      <c r="U590" s="123"/>
      <c r="V590" s="35" t="s">
        <v>11129</v>
      </c>
      <c r="W590" s="35" t="s">
        <v>11131</v>
      </c>
      <c r="X590" s="35"/>
      <c r="Y590" s="122" t="str">
        <f>IFERROR(LEFT(J590, FIND(",",J590)-1),"")</f>
        <v>MUSGROVE</v>
      </c>
      <c r="Z590" s="122"/>
      <c r="AA590" s="122" t="str">
        <f>IF(ISBLANK(E590),"","Surveyed "&amp;E590)  &amp; IF(ISBLANK(C590),"", " by " &amp;TRIM(D590)) &amp; IF(ISBLANK(E590),"","; ") &amp; IF(ISBLANK(K590),"","Patented in " &amp; K590)  &amp; IF(ISBLANK(H590),"", " by " &amp; TRIM(I590)) &amp; IF(ISBLANK(Q590),"",IF(Q590=0,""," for " &amp; Q590 &amp; " acres")) &amp; IF(ISBLANK(S590),""," repatented as " &amp; S590) &amp; IF(ISBLANK(R590),"", "; " &amp; R590) &amp; IF(ISBLANK(X590),"", ".  " &amp; X590&amp;".")</f>
        <v>Surveyed 3/3/1766 by Orlando Griffith; Patented in Mar 1766 by Samuel Musgrove for 25 acres repatented as Point Lookout Enlarged; Beginning "on the north side of a draft called the Mine Hill draft and right of the head of said draft"</v>
      </c>
      <c r="AB590" s="122" t="str">
        <f>IF(IFERROR(FIND("-",A590),0)=0,SUBSTITUTE(A590,"'",""),SUBSTITUTE(LEFT(A590,FIND("-",A590)-2),"'",""))</f>
        <v>POINT LOOKOUT</v>
      </c>
      <c r="AC590" s="122" t="str">
        <f>SUBSTITUTE(A590,"'","")</f>
        <v>POINT LOOKOUT</v>
      </c>
      <c r="AD590" s="122" t="str">
        <f>IFERROR(VLOOKUP(A590,MapGrantsTbl[], 5, FALSE),"")</f>
        <v/>
      </c>
      <c r="AE590" s="122" t="str">
        <f>IF(L590=AD590,"Y", IF(LEFT(AD590,1)&lt;&gt;"1","","N"))</f>
        <v/>
      </c>
      <c r="AF590" s="122" t="str">
        <f>IFERROR(VLOOKUP(A590,MapGrantsTbl[], 3, FALSE),"")</f>
        <v/>
      </c>
      <c r="AG590" s="122" t="str">
        <f>IF(AA590=AF590,"Y", IF(LEN(LEFT(AF590,4))&lt;&gt;4,"","N"))</f>
        <v/>
      </c>
      <c r="AH590" s="122" t="s">
        <v>51</v>
      </c>
      <c r="AI590" s="122"/>
      <c r="AJ590" s="122"/>
      <c r="AK590" s="122"/>
      <c r="AL590" s="122"/>
      <c r="AM590" s="122">
        <f>IFERROR(VLOOKUP(A590,Platted[],2,FALSE),"")</f>
        <v>645</v>
      </c>
      <c r="AN590" s="122"/>
      <c r="AO590" s="122"/>
      <c r="AP590" s="122"/>
      <c r="AQ590" s="122" t="str">
        <f>IFERROR(VLOOKUP(A590,MapGrantsTbl[], 5, FALSE),"")</f>
        <v/>
      </c>
      <c r="AR590" s="122" t="str">
        <f>IF(L590=AQ590,"Y", IF(LEN(LEFT(AQ590,4))&lt;&gt;4,"","N"))</f>
        <v/>
      </c>
      <c r="AS590" s="52" t="str">
        <f>IFERROR(VLOOKUP(A590,MapGrantsTbl[],3, FALSE),"")</f>
        <v/>
      </c>
      <c r="AT590" s="52" t="str">
        <f>IF(AA590=AS590,"Y", IF(LEN(LEFT(AS590,4))&lt;&gt;4,"","N"))</f>
        <v/>
      </c>
      <c r="AU590" s="52" t="str">
        <f>IFERROR(VLOOKUP(A590,MapGrantsTbl[],5, FALSE),"")</f>
        <v/>
      </c>
      <c r="AV590" s="52" t="str">
        <f>IF(L590=AU590,"Y", IF(LEN(LEFT(AU590,4))&lt;&gt;4,"","N"))</f>
        <v/>
      </c>
    </row>
    <row r="591" spans="1:48" ht="57.6" x14ac:dyDescent="0.55000000000000004">
      <c r="A591" s="120" t="s">
        <v>10992</v>
      </c>
      <c r="B591" s="119" t="str">
        <f>IFERROR(VLOOKUP(A591,MapGrantsTbl[Short Name], 1, FALSE),IFERROR(VLOOKUP(A591,MapGrantsTbl[Other Map Grant Name],1,FALSE),""))</f>
        <v>POINT LOOKOUT ENLARGED</v>
      </c>
      <c r="C591" s="120" t="s">
        <v>4921</v>
      </c>
      <c r="D591" s="120" t="str">
        <f>IF(ISBLANK(C591),"",IFERROR(RIGHT(C591,LEN(C591)-FIND(",",C591)) &amp; " " &amp; LEFT(C591,1) &amp; LOWER(MID(C591,2, FIND(",",C591)-2)),""))</f>
        <v xml:space="preserve"> Basil Burgess</v>
      </c>
      <c r="E591" s="121" t="s">
        <v>10996</v>
      </c>
      <c r="F591" s="121" t="str">
        <f>RIGHT(E591,4)</f>
        <v>1769</v>
      </c>
      <c r="G591" s="121" t="str">
        <f>IF(ISBLANK(E591),"",F591&amp;"-"&amp;RIGHT("00" &amp; SUBSTITUTE(LEFT(E591,2),"/",""),2))</f>
        <v>1769-01</v>
      </c>
      <c r="H591" s="120" t="s">
        <v>3616</v>
      </c>
      <c r="I591" s="120" t="str">
        <f>IFERROR(RIGHT(H591,LEN(H591)-FIND(",",H591)) &amp; " " &amp; LEFT(H591,1) &amp; LOWER(MID(H591,2, FIND(",",H591)-2)),"")</f>
        <v xml:space="preserve"> Samuel  Musgrove</v>
      </c>
      <c r="J591" s="119" t="str">
        <f>H591</f>
        <v xml:space="preserve">MUSGROVE, Samuel </v>
      </c>
      <c r="K591" s="8" t="s">
        <v>7034</v>
      </c>
      <c r="L591" s="119" t="str">
        <f>RIGHT(K591,4)</f>
        <v>1769</v>
      </c>
      <c r="M591" s="145" t="str">
        <f>IF(ISBLANK(K591),"",L591&amp;"-"&amp;
IF(LEFT(K591,3)="Feb","02",
IF(LEFT(K591,3)="Mar","03",
IF(LEFT(K591,3)="Apr","04",
IF(LEFT(K591,3)="May","05",
IF(LEFT(K591,3)="Jun","06",
IF(LEFT(K591,3)="Jul","07",
IF(LEFT(K591,3)="Aug","08",
IF(LEFT(K591,3)="Sep","09",
IF(LEFT(K591,3)="Oct","10",
IF(LEFT(K591,3)="Nov","11",
IF(LEFT(K591,3)="Dec","12","01"))))))))))))</f>
        <v>1769-11</v>
      </c>
      <c r="N591" s="122" t="s">
        <v>3961</v>
      </c>
      <c r="O591" s="120" t="s">
        <v>3959</v>
      </c>
      <c r="P591" s="120" t="s">
        <v>3970</v>
      </c>
      <c r="Q591" s="120">
        <v>196</v>
      </c>
      <c r="R591" s="120" t="s">
        <v>10997</v>
      </c>
      <c r="S591" s="123"/>
      <c r="T591" s="122" t="str">
        <f>V591</f>
        <v>Point Lookout Enlarged</v>
      </c>
      <c r="U591" s="123"/>
      <c r="V591" s="35" t="s">
        <v>10993</v>
      </c>
      <c r="W591" s="35" t="s">
        <v>10995</v>
      </c>
      <c r="X591" s="35"/>
      <c r="Y591" s="122" t="str">
        <f>IFERROR(LEFT(J591, FIND(",",J591)-1),"")</f>
        <v>MUSGROVE</v>
      </c>
      <c r="Z591" s="122"/>
      <c r="AA591" s="122" t="str">
        <f>IF(ISBLANK(E591),"","Surveyed "&amp;E591)  &amp; IF(ISBLANK(C591),"", " by " &amp;TRIM(D591)) &amp; IF(ISBLANK(E591),"","; ") &amp; IF(ISBLANK(K591),"","Patented in " &amp; K591)  &amp; IF(ISBLANK(H591),"", " by " &amp; TRIM(I591)) &amp; IF(ISBLANK(Q591),"",IF(Q591=0,""," for " &amp; Q591 &amp; " acres")) &amp; IF(ISBLANK(S591),""," repatented as " &amp; S591) &amp; IF(ISBLANK(R591),"", "; " &amp; R591) &amp; IF(ISBLANK(X591),"", ".  " &amp; X591&amp;".")</f>
        <v>Surveyed 1/31/1769 by Basil Burgess; Patented in Nov 1769 by Samuel Musgrove for 196 acres; Resurvey of Point Lookout beginning "on the north side of a draft called the ? Hill draft"</v>
      </c>
      <c r="AB591" s="122" t="str">
        <f>IF(IFERROR(FIND("-",A591),0)=0,SUBSTITUTE(A591,"'",""),SUBSTITUTE(LEFT(A591,FIND("-",A591)-2),"'",""))</f>
        <v>POINT LOOKOUT ENLARGED</v>
      </c>
      <c r="AC591" s="122" t="str">
        <f>SUBSTITUTE(A591,"'","")</f>
        <v>POINT LOOKOUT ENLARGED</v>
      </c>
      <c r="AD591" s="122" t="str">
        <f>IFERROR(VLOOKUP(A591,MapGrantsTbl[], 5, FALSE),"")</f>
        <v>1769</v>
      </c>
      <c r="AE591" s="122" t="str">
        <f>IF(L591=AD591,"Y", IF(LEFT(AD591,1)&lt;&gt;"1","","N"))</f>
        <v>Y</v>
      </c>
      <c r="AF591" s="122" t="str">
        <f>IFERROR(VLOOKUP(A591,MapGrantsTbl[], 3, FALSE),"")</f>
        <v>Surveyed 1/31/1769 by Basil Burgess; Patented in Nov 1769 by Samuel Musgrove for 196 acres; Resurvey of Point Lookout beginning "on the north side of a draft called the ? Hill draft"</v>
      </c>
      <c r="AG591" s="122" t="str">
        <f>IF(AA591=AF591,"Y", IF(LEN(LEFT(AF591,4))&lt;&gt;4,"","N"))</f>
        <v>Y</v>
      </c>
      <c r="AH591" s="122" t="s">
        <v>51</v>
      </c>
      <c r="AI591" s="122"/>
      <c r="AJ591" s="122"/>
      <c r="AK591" s="122"/>
      <c r="AL591" s="122"/>
      <c r="AM591" s="122">
        <f>IFERROR(VLOOKUP(A591,Platted[],2,FALSE),"")</f>
        <v>328</v>
      </c>
      <c r="AN591" s="122"/>
      <c r="AO591" s="122"/>
      <c r="AP591" s="122"/>
      <c r="AQ591" s="122" t="str">
        <f>IFERROR(VLOOKUP(A591,MapGrantsTbl[], 5, FALSE),"")</f>
        <v>1769</v>
      </c>
      <c r="AR591" s="122" t="str">
        <f>IF(L591=AQ591,"Y", IF(LEN(LEFT(AQ591,4))&lt;&gt;4,"","N"))</f>
        <v>Y</v>
      </c>
      <c r="AS591" s="52" t="str">
        <f>IFERROR(VLOOKUP(A591,MapGrantsTbl[],3, FALSE),"")</f>
        <v>Surveyed 1/31/1769 by Basil Burgess; Patented in Nov 1769 by Samuel Musgrove for 196 acres; Resurvey of Point Lookout beginning "on the north side of a draft called the ? Hill draft"</v>
      </c>
      <c r="AT591" s="52" t="str">
        <f>IF(AA591=AS591,"Y", IF(LEN(LEFT(AS591,4))&lt;&gt;4,"","N"))</f>
        <v>Y</v>
      </c>
      <c r="AU591" s="52" t="str">
        <f>IFERROR(VLOOKUP(A591,MapGrantsTbl[],5, FALSE),"")</f>
        <v>1769</v>
      </c>
      <c r="AV591" s="52" t="str">
        <f>IF(L591=AU591,"Y", IF(LEN(LEFT(AU591,4))&lt;&gt;4,"","N"))</f>
        <v>Y</v>
      </c>
    </row>
    <row r="592" spans="1:48" ht="57.6" x14ac:dyDescent="0.55000000000000004">
      <c r="A592" s="43" t="s">
        <v>7471</v>
      </c>
      <c r="B592" s="42" t="str">
        <f>IFERROR(VLOOKUP(A592,MapGrantsTbl[Short Name], 1, FALSE),IFERROR(VLOOKUP(A592,MapGrantsTbl[Other Map Grant Name],1,FALSE),""))</f>
        <v>POLE BRIDGE TRACT</v>
      </c>
      <c r="C592" s="43" t="s">
        <v>4921</v>
      </c>
      <c r="D592" s="43" t="str">
        <f>IF(ISBLANK(C592),"",IFERROR(RIGHT(C592,LEN(C592)-FIND(",",C592)) &amp; " " &amp; LEFT(C592,1) &amp; LOWER(MID(C592,2, FIND(",",C592)-2)),""))</f>
        <v xml:space="preserve"> Basil Burgess</v>
      </c>
      <c r="E592" s="85" t="s">
        <v>11209</v>
      </c>
      <c r="F592" s="80" t="str">
        <f>RIGHT(E592,4)</f>
        <v>1774</v>
      </c>
      <c r="G592" s="80" t="str">
        <f>IF(ISBLANK(E592),"",F592&amp;"-"&amp;RIGHT("00" &amp; SUBSTITUTE(LEFT(E592,2),"/",""),2))</f>
        <v>1774-11</v>
      </c>
      <c r="H592" s="43" t="s">
        <v>4753</v>
      </c>
      <c r="I592" s="43" t="str">
        <f>IFERROR(RIGHT(H592,LEN(H592)-FIND(",",H592)) &amp; " " &amp; LEFT(H592,1) &amp; LOWER(MID(H592,2, FIND(",",H592)-2)),"")</f>
        <v xml:space="preserve"> John Welsh</v>
      </c>
      <c r="J592" s="42" t="str">
        <f>H592</f>
        <v>WELSH, John</v>
      </c>
      <c r="K592" s="43" t="s">
        <v>7472</v>
      </c>
      <c r="L592" s="42" t="str">
        <f>RIGHT(K592,4)</f>
        <v>1802</v>
      </c>
      <c r="M592" s="143" t="str">
        <f>IF(ISBLANK(K592),"",L592&amp;"-"&amp;
IF(LEFT(K592,3)="Feb","02",
IF(LEFT(K592,3)="Mar","03",
IF(LEFT(K592,3)="Apr","04",
IF(LEFT(K592,3)="May","05",
IF(LEFT(K592,3)="Jun","06",
IF(LEFT(K592,3)="Jul","07",
IF(LEFT(K592,3)="Aug","08",
IF(LEFT(K592,3)="Sep","09",
IF(LEFT(K592,3)="Oct","10",
IF(LEFT(K592,3)="Nov","11",
IF(LEFT(K592,3)="Dec","12","01"))))))))))))</f>
        <v>1802-07</v>
      </c>
      <c r="N592" s="44" t="s">
        <v>3961</v>
      </c>
      <c r="O592" s="43" t="s">
        <v>3959</v>
      </c>
      <c r="P592" s="43" t="s">
        <v>136</v>
      </c>
      <c r="Q592" s="43">
        <v>31</v>
      </c>
      <c r="R592" s="43" t="s">
        <v>7474</v>
      </c>
      <c r="S592" s="44"/>
      <c r="T592" s="45" t="str">
        <f>V592</f>
        <v>Pole Bridge Tract</v>
      </c>
      <c r="U592" s="44"/>
      <c r="V592" s="35" t="s">
        <v>7473</v>
      </c>
      <c r="W592" s="35" t="s">
        <v>11259</v>
      </c>
      <c r="X592" s="34"/>
      <c r="Y592" s="45" t="str">
        <f>IFERROR(LEFT(J592, FIND(",",J592)-1),"")</f>
        <v>WELSH</v>
      </c>
      <c r="Z592" s="45"/>
      <c r="AA592" s="45" t="str">
        <f>IF(ISBLANK(E592),"","Surveyed "&amp;E592)  &amp; IF(ISBLANK(C592),"", " by " &amp;TRIM(D592)) &amp; IF(ISBLANK(E592),"","; ") &amp; IF(ISBLANK(K592),"","Patented in " &amp; K592)  &amp; IF(ISBLANK(H592),"", " by " &amp; TRIM(I592)) &amp; IF(ISBLANK(Q592),"",IF(Q592=0,""," for " &amp; Q592 &amp; " acres")) &amp; IF(ISBLANK(S592),""," repatented as " &amp; S592) &amp; IF(ISBLANK(R592),"", "; " &amp; R592) &amp; IF(ISBLANK(X592),"", ".  " &amp; X592&amp;".")</f>
        <v>Surveyed 11/10/1774 by Basil Burgess; Patented in Jul 1802 by John Welsh for 31 acres; Surveyed in 1774 beginning "near the head of a valley leading into Bush Cabbin Branch"</v>
      </c>
      <c r="AB592" s="45" t="str">
        <f>IF(IFERROR(FIND("-",A592),0)=0,SUBSTITUTE(A592,"'",""),SUBSTITUTE(LEFT(A592,FIND("-",A592)-2),"'",""))</f>
        <v>POLE BRIDGE TRACT</v>
      </c>
      <c r="AC592" s="45" t="str">
        <f>SUBSTITUTE(A592,"'","")</f>
        <v>POLE BRIDGE TRACT</v>
      </c>
      <c r="AD592" s="45" t="str">
        <f>IFERROR(VLOOKUP(A592,MapGrantsTbl[], 5, FALSE),"")</f>
        <v>1774</v>
      </c>
      <c r="AE592" s="45" t="str">
        <f>IF(L592=AD592,"Y", IF(LEFT(AD592,1)&lt;&gt;"1","","N"))</f>
        <v>N</v>
      </c>
      <c r="AF592" s="45" t="str">
        <f>IFERROR(VLOOKUP(A592,MapGrantsTbl[], 3, FALSE),"")</f>
        <v>Surveyed 11/10/1774 by Basil Burgess; Patented in Jul 1802 by John Welsh for 31 acres; Surveyed in 1774 beginning "near the head of a valley leading into Bush Cabbin Branch"</v>
      </c>
      <c r="AG592" s="45" t="str">
        <f>IF(AA592=AF592,"Y", IF(LEN(LEFT(AF592,4))&lt;&gt;4,"","N"))</f>
        <v>Y</v>
      </c>
      <c r="AH592" s="33" t="s">
        <v>51</v>
      </c>
      <c r="AI592" s="45"/>
      <c r="AJ592" s="71"/>
      <c r="AK592" s="71"/>
      <c r="AL592" s="71"/>
      <c r="AM592" s="71">
        <f>IFERROR(VLOOKUP(A592,Platted[],2,FALSE),"")</f>
        <v>612</v>
      </c>
      <c r="AN592" s="52"/>
      <c r="AO592" s="52"/>
      <c r="AP592" s="52"/>
      <c r="AQ592" s="52" t="str">
        <f>IFERROR(VLOOKUP(A592,MapGrantsTbl[], 5, FALSE),"")</f>
        <v>1774</v>
      </c>
      <c r="AR592" s="52" t="str">
        <f>IF(L592=AQ592,"Y", IF(LEN(LEFT(AQ592,4))&lt;&gt;4,"","N"))</f>
        <v>N</v>
      </c>
      <c r="AS592" s="52" t="str">
        <f>IFERROR(VLOOKUP(A592,MapGrantsTbl[],3, FALSE),"")</f>
        <v>Surveyed 11/10/1774 by Basil Burgess; Patented in Jul 1802 by John Welsh for 31 acres; Surveyed in 1774 beginning "near the head of a valley leading into Bush Cabbin Branch"</v>
      </c>
      <c r="AT592" s="52" t="str">
        <f>IF(AA592=AS592,"Y", IF(LEN(LEFT(AS592,4))&lt;&gt;4,"","N"))</f>
        <v>Y</v>
      </c>
      <c r="AU592" s="52" t="str">
        <f>IFERROR(VLOOKUP(A592,MapGrantsTbl[],5, FALSE),"")</f>
        <v>1774</v>
      </c>
      <c r="AV592" s="52" t="str">
        <f>IF(L592=AU592,"Y", IF(LEN(LEFT(AU592,4))&lt;&gt;4,"","N"))</f>
        <v>N</v>
      </c>
    </row>
    <row r="593" spans="1:48" ht="72" x14ac:dyDescent="0.55000000000000004">
      <c r="A593" s="92" t="s">
        <v>9615</v>
      </c>
      <c r="B593" s="91" t="str">
        <f>IFERROR(VLOOKUP(A593,MapGrantsTbl[Short Name], 1, FALSE),IFERROR(VLOOKUP(A593,MapGrantsTbl[Other Map Grant Name],1,FALSE),""))</f>
        <v>POLE CAT GLADE</v>
      </c>
      <c r="C593" s="92" t="s">
        <v>4919</v>
      </c>
      <c r="D593" s="92" t="str">
        <f>IF(ISBLANK(C593),"",IFERROR(RIGHT(C593,LEN(C593)-FIND(",",C593)) &amp; " " &amp; LEFT(C593,1) &amp; LOWER(MID(C593,2, FIND(",",C593)-2)),""))</f>
        <v xml:space="preserve"> Richard Shipley</v>
      </c>
      <c r="E593" s="93" t="s">
        <v>9616</v>
      </c>
      <c r="F593" s="93" t="str">
        <f>RIGHT(E593,4)</f>
        <v>1747</v>
      </c>
      <c r="G593" s="93" t="str">
        <f>IF(ISBLANK(E593),"",F593&amp;"-"&amp;RIGHT("00" &amp; SUBSTITUTE(LEFT(E593,2),"/",""),2))</f>
        <v>1747-01</v>
      </c>
      <c r="H593" s="92" t="s">
        <v>3542</v>
      </c>
      <c r="I593" s="92" t="str">
        <f>IFERROR(RIGHT(H593,LEN(H593)-FIND(",",H593)) &amp; " " &amp; LEFT(H593,1) &amp; LOWER(MID(H593,2, FIND(",",H593)-2)),"")</f>
        <v xml:space="preserve"> John  Hammond</v>
      </c>
      <c r="J593" s="91" t="str">
        <f>H593</f>
        <v xml:space="preserve">HAMMOND, John </v>
      </c>
      <c r="K593" s="92" t="s">
        <v>5186</v>
      </c>
      <c r="L593" s="91" t="str">
        <f>RIGHT(K593,4)</f>
        <v>1747</v>
      </c>
      <c r="M593" s="144" t="str">
        <f>IF(ISBLANK(K593),"",L593&amp;"-"&amp;
IF(LEFT(K593,3)="Feb","02",
IF(LEFT(K593,3)="Mar","03",
IF(LEFT(K593,3)="Apr","04",
IF(LEFT(K593,3)="May","05",
IF(LEFT(K593,3)="Jun","06",
IF(LEFT(K593,3)="Jul","07",
IF(LEFT(K593,3)="Aug","08",
IF(LEFT(K593,3)="Sep","09",
IF(LEFT(K593,3)="Oct","10",
IF(LEFT(K593,3)="Nov","11",
IF(LEFT(K593,3)="Dec","12","01"))))))))))))</f>
        <v>1747-03</v>
      </c>
      <c r="N593" s="94" t="s">
        <v>3961</v>
      </c>
      <c r="O593" s="92" t="s">
        <v>3959</v>
      </c>
      <c r="P593" s="92" t="s">
        <v>136</v>
      </c>
      <c r="Q593" s="92">
        <v>84</v>
      </c>
      <c r="R593" s="92" t="s">
        <v>9617</v>
      </c>
      <c r="S593" s="94"/>
      <c r="T593" s="95" t="str">
        <f>V593</f>
        <v>Pole Cat Glade</v>
      </c>
      <c r="U593" s="94"/>
      <c r="V593" s="35" t="s">
        <v>9614</v>
      </c>
      <c r="W593" s="35" t="s">
        <v>9703</v>
      </c>
      <c r="X593" s="35"/>
      <c r="Y593" s="95" t="str">
        <f>IFERROR(LEFT(J593, FIND(",",J593)-1),"")</f>
        <v>HAMMOND</v>
      </c>
      <c r="Z593" s="95"/>
      <c r="AA593" s="95" t="str">
        <f>IF(ISBLANK(E593),"","Surveyed "&amp;E593)  &amp; IF(ISBLANK(C593),"", " by " &amp;TRIM(D593)) &amp; IF(ISBLANK(E593),"","; ") &amp; IF(ISBLANK(K593),"","Patented in " &amp; K593)  &amp; IF(ISBLANK(H593),"", " by " &amp; TRIM(I593)) &amp; IF(ISBLANK(Q593),"",IF(Q593=0,""," for " &amp; Q593 &amp; " acres")) &amp; IF(ISBLANK(S593),""," repatented as " &amp; S593) &amp; IF(ISBLANK(R593),"", "; " &amp; R593) &amp; IF(ISBLANK(X593),"", ".  " &amp; X593&amp;".")</f>
        <v>Surveyed 1/20/1747 by Richard Shipley; Patented in Mar 1747 by John Hammond for 84 acres; "between the falls of Patapsco River and a run called Deep Run near Polecat Glade and next adjoyning a tract of land called Scotts Folly" beginning at the beginning tree of Scotts Folly</v>
      </c>
      <c r="AB593" s="95" t="str">
        <f>IF(IFERROR(FIND("-",A593),0)=0,SUBSTITUTE(A593,"'",""),SUBSTITUTE(LEFT(A593,FIND("-",A593)-2),"'",""))</f>
        <v>POLE CAT GLADE</v>
      </c>
      <c r="AC593" s="95" t="str">
        <f>SUBSTITUTE(A593,"'","")</f>
        <v>POLE CAT GLADE</v>
      </c>
      <c r="AD593" s="95" t="str">
        <f>IFERROR(VLOOKUP(A593,MapGrantsTbl[], 5, FALSE),"")</f>
        <v>1747</v>
      </c>
      <c r="AE593" s="95" t="str">
        <f>IF(L593=AD593,"Y", IF(LEFT(AD593,1)&lt;&gt;"1","","N"))</f>
        <v>Y</v>
      </c>
      <c r="AF593" s="95" t="str">
        <f>IFERROR(VLOOKUP(A593,MapGrantsTbl[], 3, FALSE),"")</f>
        <v>Surveyed 1/20/1747 by Richard Shipley; Patented in Mar 1747 by John Hammond for 84 acres; "between the falls of Patapsco River and a run called Deep Run near Polecat Glade and next adjoyning a tract of land called Scotts Folly" beginning at the beginning tree of Scotts Folly</v>
      </c>
      <c r="AG593" s="95" t="str">
        <f>IF(AA593=AF593,"Y", IF(LEN(LEFT(AF593,4))&lt;&gt;4,"","N"))</f>
        <v>Y</v>
      </c>
      <c r="AH593" s="33" t="s">
        <v>86</v>
      </c>
      <c r="AI593" s="95"/>
      <c r="AJ593" s="95"/>
      <c r="AK593" s="95"/>
      <c r="AL593" s="95">
        <v>0</v>
      </c>
      <c r="AM593" s="95">
        <f>IFERROR(VLOOKUP(A593,Platted[],2,FALSE),"")</f>
        <v>469</v>
      </c>
      <c r="AN593" s="52"/>
      <c r="AO593" s="52"/>
      <c r="AP593" s="52"/>
      <c r="AQ593" s="52" t="str">
        <f>IFERROR(VLOOKUP(A593,MapGrantsTbl[], 5, FALSE),"")</f>
        <v>1747</v>
      </c>
      <c r="AR593" s="52" t="str">
        <f>IF(L593=AQ593,"Y", IF(LEN(LEFT(AQ593,4))&lt;&gt;4,"","N"))</f>
        <v>Y</v>
      </c>
      <c r="AS593" s="52" t="str">
        <f>IFERROR(VLOOKUP(A593,MapGrantsTbl[],3, FALSE),"")</f>
        <v>Surveyed 1/20/1747 by Richard Shipley; Patented in Mar 1747 by John Hammond for 84 acres; "between the falls of Patapsco River and a run called Deep Run near Polecat Glade and next adjoyning a tract of land called Scotts Folly" beginning at the beginning tree of Scotts Folly</v>
      </c>
      <c r="AT593" s="52" t="str">
        <f>IF(AA593=AS593,"Y", IF(LEN(LEFT(AS593,4))&lt;&gt;4,"","N"))</f>
        <v>Y</v>
      </c>
      <c r="AU593" s="52" t="str">
        <f>IFERROR(VLOOKUP(A593,MapGrantsTbl[],5, FALSE),"")</f>
        <v>1747</v>
      </c>
      <c r="AV593" s="52" t="str">
        <f>IF(L593=AU593,"Y", IF(LEN(LEFT(AU593,4))&lt;&gt;4,"","N"))</f>
        <v>Y</v>
      </c>
    </row>
    <row r="594" spans="1:48" ht="100.8" x14ac:dyDescent="0.55000000000000004">
      <c r="A594" s="43" t="s">
        <v>8689</v>
      </c>
      <c r="B594" s="8" t="str">
        <f>IFERROR(VLOOKUP(A594,MapGrantsTbl[Short Name], 1, FALSE),IFERROR(VLOOKUP(A594,MapGrantsTbl[Other Map Grant Name],1,FALSE),""))</f>
        <v>POOLES CHANCE</v>
      </c>
      <c r="C594" s="8" t="s">
        <v>4916</v>
      </c>
      <c r="D594" s="8" t="str">
        <f>IF(ISBLANK(C594),"",IFERROR(RIGHT(C594,LEN(C594)-FIND(",",C594)) &amp; " " &amp; LEFT(C594,1) &amp; LOWER(MID(C594,2, FIND(",",C594)-2)),""))</f>
        <v xml:space="preserve"> William Cromwell</v>
      </c>
      <c r="E594" s="85" t="s">
        <v>9904</v>
      </c>
      <c r="F594" s="85" t="str">
        <f>RIGHT(E594,4)</f>
        <v>1743</v>
      </c>
      <c r="G594" s="85" t="str">
        <f>IF(ISBLANK(E594),"",F594&amp;"-"&amp;RIGHT("00" &amp; SUBSTITUTE(LEFT(E594,2),"/",""),2))</f>
        <v>1743-04</v>
      </c>
      <c r="H594" s="8" t="s">
        <v>3656</v>
      </c>
      <c r="I594" s="8" t="str">
        <f>IFERROR(RIGHT(H594,LEN(H594)-FIND(",",H594)) &amp; " " &amp; LEFT(H594,1) &amp; LOWER(MID(H594,2, FIND(",",H594)-2)),"")</f>
        <v xml:space="preserve"> Basil  Poole</v>
      </c>
      <c r="J594" s="8" t="str">
        <f>H594</f>
        <v xml:space="preserve">POOLE, Basil </v>
      </c>
      <c r="K594" s="8" t="s">
        <v>4762</v>
      </c>
      <c r="L594" s="8" t="str">
        <f>RIGHT(K594,4)</f>
        <v>1743</v>
      </c>
      <c r="M594" s="146" t="str">
        <f>IF(ISBLANK(K594),"",L594&amp;"-"&amp;
IF(LEFT(K594,3)="Feb","02",
IF(LEFT(K594,3)="Mar","03",
IF(LEFT(K594,3)="Apr","04",
IF(LEFT(K594,3)="May","05",
IF(LEFT(K594,3)="Jun","06",
IF(LEFT(K594,3)="Jul","07",
IF(LEFT(K594,3)="Aug","08",
IF(LEFT(K594,3)="Sep","09",
IF(LEFT(K594,3)="Oct","10",
IF(LEFT(K594,3)="Nov","11",
IF(LEFT(K594,3)="Dec","12","01"))))))))))))</f>
        <v>1743-04</v>
      </c>
      <c r="N594" s="34" t="s">
        <v>3961</v>
      </c>
      <c r="O594" s="8" t="s">
        <v>3959</v>
      </c>
      <c r="P594" s="8" t="s">
        <v>136</v>
      </c>
      <c r="Q594" s="8">
        <v>79</v>
      </c>
      <c r="R594" s="10" t="s">
        <v>13277</v>
      </c>
      <c r="S594" s="34" t="s">
        <v>9392</v>
      </c>
      <c r="T594" s="26" t="str">
        <f>V594</f>
        <v>Pooles Chance</v>
      </c>
      <c r="U594" s="34"/>
      <c r="V594" s="35" t="s">
        <v>6787</v>
      </c>
      <c r="W594" s="35" t="s">
        <v>9915</v>
      </c>
      <c r="X594" s="34"/>
      <c r="Y594" s="26" t="str">
        <f>IFERROR(LEFT(J594, FIND(",",J594)-1),"")</f>
        <v>POOLE</v>
      </c>
      <c r="Z594" s="24" t="s">
        <v>4543</v>
      </c>
      <c r="AA594" s="24" t="str">
        <f>IF(ISBLANK(E594),"","Surveyed "&amp;E594)  &amp; IF(ISBLANK(C594),"", " by " &amp;TRIM(D594)) &amp; IF(ISBLANK(E594),"","; ") &amp; IF(ISBLANK(K594),"","Patented in " &amp; K594)  &amp; IF(ISBLANK(H594),"", " by " &amp; TRIM(I594)) &amp; IF(ISBLANK(Q594),"",IF(Q594=0,""," for " &amp; Q594 &amp; " acres")) &amp; IF(ISBLANK(S594),""," repatented as " &amp; S594) &amp; IF(ISBLANK(R594),"", "; " &amp; R594) &amp; IF(ISBLANK(X594),"", ".  " &amp; X594&amp;".")</f>
        <v>Surveyed 4/13/1743 by William Cromwell; Patented in Apr 1743 by Basil Poole for 79 acres repatented as Pooles Chance - Resurveyed; "on the south side of the Westernmost Draft of the Great Falls of Patapsco River" .. "near the head of a small branch descending into the said falls commonly called and known by the name of the Bridge branch"</v>
      </c>
      <c r="AB594" s="52" t="str">
        <f>IF(IFERROR(FIND("-",A594),0)=0,SUBSTITUTE(A594,"'",""),SUBSTITUTE(LEFT(A594,FIND("-",A594)-2),"'",""))</f>
        <v>POOLES CHANCE</v>
      </c>
      <c r="AC594" s="55" t="str">
        <f>SUBSTITUTE(A594,"'","")</f>
        <v>POOLES CHANCE</v>
      </c>
      <c r="AD594" s="52" t="str">
        <f>IFERROR(VLOOKUP(A594,MapGrantsTbl[], 5, FALSE),"")</f>
        <v>1743</v>
      </c>
      <c r="AE594" s="52" t="str">
        <f>IF(L594=AD594,"Y", IF(LEFT(AD594,1)&lt;&gt;"1","","N"))</f>
        <v>Y</v>
      </c>
      <c r="AF594" s="52" t="str">
        <f>IFERROR(VLOOKUP(A594,MapGrantsTbl[], 3, FALSE),"")</f>
        <v>Surveyed 4/13/1743 by William Cromwell; Patented in Apr 1743 by Basil Poole for 79 acres repatented as Pooles Chance - Resurveyed; "on the south side of the Westernmost Draft of the Great Falls of Patapsco River" .. "near the head of a small branch descending into the said falls commonly called and known by the name of the Bridge branch"</v>
      </c>
      <c r="AG594" s="52" t="str">
        <f>IF(AA594=AF594,"Y", IF(LEN(LEFT(AF594,4))&lt;&gt;4,"","N"))</f>
        <v>Y</v>
      </c>
      <c r="AH594" s="52" t="s">
        <v>123</v>
      </c>
      <c r="AI594" s="52" t="s">
        <v>9154</v>
      </c>
      <c r="AJ594" s="52" t="s">
        <v>9919</v>
      </c>
      <c r="AK594" s="52"/>
      <c r="AL594" s="71">
        <v>-6</v>
      </c>
      <c r="AM594" s="71">
        <f>IFERROR(VLOOKUP(A594,Platted[],2,FALSE),"")</f>
        <v>489</v>
      </c>
      <c r="AN594" s="52"/>
      <c r="AO594" s="52"/>
      <c r="AP594" s="52"/>
      <c r="AQ594" s="52" t="str">
        <f>IFERROR(VLOOKUP(A594,MapGrantsTbl[], 5, FALSE),"")</f>
        <v>1743</v>
      </c>
      <c r="AR594" s="52" t="str">
        <f>IF(L594=AQ594,"Y", IF(LEN(LEFT(AQ594,4))&lt;&gt;4,"","N"))</f>
        <v>Y</v>
      </c>
      <c r="AS594" s="52" t="str">
        <f>IFERROR(VLOOKUP(A594,MapGrantsTbl[],3, FALSE),"")</f>
        <v>Surveyed 4/13/1743 by William Cromwell; Patented in Apr 1743 by Basil Poole for 79 acres repatented as Pooles Chance - Resurveyed; "on the south side of the Westernmost Draft of the Great Falls of Patapsco River" .. "near the head of a small branch descending into the said falls commonly called and known by the name of the Bridge branch"</v>
      </c>
      <c r="AT594" s="52" t="str">
        <f>IF(AA594=AS594,"Y", IF(LEN(LEFT(AS594,4))&lt;&gt;4,"","N"))</f>
        <v>Y</v>
      </c>
      <c r="AU594" s="52" t="str">
        <f>IFERROR(VLOOKUP(A594,MapGrantsTbl[],5, FALSE),"")</f>
        <v>1743</v>
      </c>
      <c r="AV594" s="52" t="str">
        <f>IF(L594=AU594,"Y", IF(LEN(LEFT(AU594,4))&lt;&gt;4,"","N"))</f>
        <v>Y</v>
      </c>
    </row>
    <row r="595" spans="1:48" ht="86.4" x14ac:dyDescent="0.55000000000000004">
      <c r="A595" s="46" t="s">
        <v>9353</v>
      </c>
      <c r="B595" s="10" t="str">
        <f>IFERROR(VLOOKUP(A595,MapGrantsTbl[Short Name], 1, FALSE),IFERROR(VLOOKUP(A595,MapGrantsTbl[Other Map Grant Name],1,FALSE),""))</f>
        <v/>
      </c>
      <c r="C595" s="10" t="s">
        <v>4919</v>
      </c>
      <c r="D595" s="10" t="str">
        <f>IF(ISBLANK(C595),"",IFERROR(RIGHT(C595,LEN(C595)-FIND(",",C595)) &amp; " " &amp; LEFT(C595,1) &amp; LOWER(MID(C595,2, FIND(",",C595)-2)),""))</f>
        <v xml:space="preserve"> Richard Shipley</v>
      </c>
      <c r="E595" s="85" t="s">
        <v>9905</v>
      </c>
      <c r="F595" s="85" t="str">
        <f>RIGHT(E595,4)</f>
        <v>1752</v>
      </c>
      <c r="G595" s="85" t="str">
        <f>IF(ISBLANK(E595),"",F595&amp;"-"&amp;RIGHT("00" &amp; SUBSTITUTE(LEFT(E595,2),"/",""),2))</f>
        <v>1752-07</v>
      </c>
      <c r="H595" s="10" t="s">
        <v>3656</v>
      </c>
      <c r="I595" s="10" t="str">
        <f>IFERROR(RIGHT(H595,LEN(H595)-FIND(",",H595)) &amp; " " &amp; LEFT(H595,1) &amp; LOWER(MID(H595,2, FIND(",",H595)-2)),"")</f>
        <v xml:space="preserve"> Basil  Poole</v>
      </c>
      <c r="J595" s="15" t="str">
        <f>H595</f>
        <v xml:space="preserve">POOLE, Basil </v>
      </c>
      <c r="K595" s="10" t="s">
        <v>3776</v>
      </c>
      <c r="L595" s="15" t="str">
        <f>RIGHT(K595,4)</f>
        <v>1753</v>
      </c>
      <c r="M595" s="147" t="str">
        <f>IF(ISBLANK(K595),"",L595&amp;"-"&amp;
IF(LEFT(K595,3)="Feb","02",
IF(LEFT(K595,3)="Mar","03",
IF(LEFT(K595,3)="Apr","04",
IF(LEFT(K595,3)="May","05",
IF(LEFT(K595,3)="Jun","06",
IF(LEFT(K595,3)="Jul","07",
IF(LEFT(K595,3)="Aug","08",
IF(LEFT(K595,3)="Sep","09",
IF(LEFT(K595,3)="Oct","10",
IF(LEFT(K595,3)="Nov","11",
IF(LEFT(K595,3)="Dec","12","01"))))))))))))</f>
        <v>1753-12</v>
      </c>
      <c r="N595" s="34" t="s">
        <v>3961</v>
      </c>
      <c r="O595" s="8" t="s">
        <v>3959</v>
      </c>
      <c r="P595" s="10" t="s">
        <v>3970</v>
      </c>
      <c r="Q595" s="8">
        <v>200</v>
      </c>
      <c r="R595" s="10" t="s">
        <v>5093</v>
      </c>
      <c r="S595" s="26"/>
      <c r="T595" s="26" t="s">
        <v>6787</v>
      </c>
      <c r="U595" s="26"/>
      <c r="V595" s="35" t="s">
        <v>9392</v>
      </c>
      <c r="W595" s="35" t="s">
        <v>9916</v>
      </c>
      <c r="X595" s="34"/>
      <c r="Y595" s="25" t="str">
        <f>IFERROR(LEFT(J595, FIND(",",J595)-1),"")</f>
        <v>POOLE</v>
      </c>
      <c r="Z595" s="25"/>
      <c r="AA595" s="24" t="str">
        <f>IF(ISBLANK(E595),"","Surveyed "&amp;E595)  &amp; IF(ISBLANK(C595),"", " by " &amp;TRIM(D595)) &amp; IF(ISBLANK(E595),"","; ") &amp; IF(ISBLANK(K595),"","Patented in " &amp; K595)  &amp; IF(ISBLANK(H595),"", " by " &amp; TRIM(I595)) &amp; IF(ISBLANK(Q595),"",IF(Q595=0,""," for " &amp; Q595 &amp; " acres")) &amp; IF(ISBLANK(S595),""," repatented as " &amp; S595) &amp; IF(ISBLANK(R595),"", "; " &amp; R595) &amp; IF(ISBLANK(X595),"", ".  " &amp; X595&amp;".")</f>
        <v>Surveyed 7/29/1752 by Richard Shipley; Patented in Dec 1753 by Basil Poole for 200 acres; Resurvey of Poole's Chance adjoining Shipley's Discovery, Mercer's Friendship, Robert's Advantage</v>
      </c>
      <c r="AB595" s="52" t="str">
        <f>IF(IFERROR(FIND("-",A595),0)=0,SUBSTITUTE(A595,"'",""),SUBSTITUTE(LEFT(A595,FIND("-",A595)-2),"'",""))</f>
        <v>POOLES CHANCE</v>
      </c>
      <c r="AC595" s="55" t="str">
        <f>SUBSTITUTE(A595,"'","")</f>
        <v>POOLES CHANCE - Resurveyed</v>
      </c>
      <c r="AD595" s="52" t="str">
        <f>IFERROR(VLOOKUP(A595,MapGrantsTbl[], 5, FALSE),"")</f>
        <v/>
      </c>
      <c r="AE595" s="52" t="str">
        <f>IF(L595=AD595,"Y", IF(LEFT(AD595,1)&lt;&gt;"1","","N"))</f>
        <v/>
      </c>
      <c r="AF595" s="52" t="str">
        <f>IFERROR(VLOOKUP(A595,MapGrantsTbl[], 3, FALSE),"")</f>
        <v/>
      </c>
      <c r="AG595" s="52" t="str">
        <f>IF(AA595=AF595,"Y", IF(LEN(LEFT(AF595,4))&lt;&gt;4,"","N"))</f>
        <v/>
      </c>
      <c r="AH595" s="52" t="s">
        <v>123</v>
      </c>
      <c r="AI595" s="52" t="s">
        <v>9154</v>
      </c>
      <c r="AJ595" s="52" t="s">
        <v>9918</v>
      </c>
      <c r="AK595" s="52"/>
      <c r="AL595" s="71">
        <v>-6</v>
      </c>
      <c r="AM595" s="71">
        <f>IFERROR(VLOOKUP(A595,Platted[],2,FALSE),"")</f>
        <v>303</v>
      </c>
      <c r="AN595" s="52"/>
      <c r="AO595" s="52"/>
      <c r="AP595" s="52"/>
      <c r="AQ595" s="52" t="str">
        <f>IFERROR(VLOOKUP(A595,MapGrantsTbl[], 5, FALSE),"")</f>
        <v/>
      </c>
      <c r="AR595" s="52" t="str">
        <f>IF(L595=AQ595,"Y", IF(LEN(LEFT(AQ595,4))&lt;&gt;4,"","N"))</f>
        <v/>
      </c>
      <c r="AS595" s="52" t="str">
        <f>IFERROR(VLOOKUP(A595,MapGrantsTbl[],3, FALSE),"")</f>
        <v/>
      </c>
      <c r="AT595" s="52" t="str">
        <f>IF(AA595=AS595,"Y", IF(LEN(LEFT(AS595,4))&lt;&gt;4,"","N"))</f>
        <v/>
      </c>
      <c r="AU595" s="52" t="str">
        <f>IFERROR(VLOOKUP(A595,MapGrantsTbl[],5, FALSE),"")</f>
        <v/>
      </c>
      <c r="AV595" s="52" t="str">
        <f>IF(L595=AU595,"Y", IF(LEN(LEFT(AU595,4))&lt;&gt;4,"","N"))</f>
        <v/>
      </c>
    </row>
    <row r="596" spans="1:48" ht="43.2" x14ac:dyDescent="0.55000000000000004">
      <c r="A596" s="43" t="s">
        <v>8690</v>
      </c>
      <c r="B596" s="8" t="str">
        <f>IFERROR(VLOOKUP(A596,MapGrantsTbl[Short Name], 1, FALSE),IFERROR(VLOOKUP(A596,MapGrantsTbl[Other Map Grant Name],1,FALSE),""))</f>
        <v>POOR MANS BEGINNING</v>
      </c>
      <c r="C596" s="8" t="s">
        <v>4105</v>
      </c>
      <c r="D596" s="8" t="str">
        <f>IF(ISBLANK(C596),"",IFERROR(RIGHT(C596,LEN(C596)-FIND(",",C596)) &amp; " " &amp; LEFT(C596,1) &amp; LOWER(MID(C596,2, FIND(",",C596)-2)),""))</f>
        <v xml:space="preserve"> Henry Ridgely</v>
      </c>
      <c r="E596" s="85" t="s">
        <v>11528</v>
      </c>
      <c r="F596" s="85" t="str">
        <f>RIGHT(E596,4)</f>
        <v>1729</v>
      </c>
      <c r="G596" s="85" t="str">
        <f>IF(ISBLANK(E596),"",F596&amp;"-"&amp;RIGHT("00" &amp; SUBSTITUTE(LEFT(E596,2),"/",""),2))</f>
        <v>1729-10</v>
      </c>
      <c r="H596" s="8" t="s">
        <v>4949</v>
      </c>
      <c r="I596" s="8" t="str">
        <f>IFERROR(RIGHT(H596,LEN(H596)-FIND(",",H596)) &amp; " " &amp; LEFT(H596,1) &amp; LOWER(MID(H596,2, FIND(",",H596)-2)),"")</f>
        <v xml:space="preserve"> John  Alstone</v>
      </c>
      <c r="J596" s="8" t="str">
        <f>H596</f>
        <v xml:space="preserve">ALSTONE, John </v>
      </c>
      <c r="K596" s="8" t="s">
        <v>3804</v>
      </c>
      <c r="L596" s="8" t="str">
        <f>RIGHT(K596,4)</f>
        <v>1731</v>
      </c>
      <c r="M596" s="146" t="str">
        <f>IF(ISBLANK(K596),"",L596&amp;"-"&amp;
IF(LEFT(K596,3)="Feb","02",
IF(LEFT(K596,3)="Mar","03",
IF(LEFT(K596,3)="Apr","04",
IF(LEFT(K596,3)="May","05",
IF(LEFT(K596,3)="Jun","06",
IF(LEFT(K596,3)="Jul","07",
IF(LEFT(K596,3)="Aug","08",
IF(LEFT(K596,3)="Sep","09",
IF(LEFT(K596,3)="Oct","10",
IF(LEFT(K596,3)="Nov","11",
IF(LEFT(K596,3)="Dec","12","01"))))))))))))</f>
        <v>1731-10</v>
      </c>
      <c r="N596" s="34" t="s">
        <v>3961</v>
      </c>
      <c r="O596" s="8" t="s">
        <v>3959</v>
      </c>
      <c r="P596" s="8" t="s">
        <v>136</v>
      </c>
      <c r="Q596" s="8">
        <v>100</v>
      </c>
      <c r="R596" s="10"/>
      <c r="S596" s="34" t="s">
        <v>10548</v>
      </c>
      <c r="T596" s="26" t="str">
        <f>V596</f>
        <v>Poor Mans Beginning</v>
      </c>
      <c r="U596" s="34"/>
      <c r="V596" s="35" t="s">
        <v>6662</v>
      </c>
      <c r="W596" s="35" t="s">
        <v>11529</v>
      </c>
      <c r="X596" s="34"/>
      <c r="Y596" s="18" t="str">
        <f>IFERROR(LEFT(J596, FIND(",",J596)-1),"")</f>
        <v>ALSTONE</v>
      </c>
      <c r="Z596" s="24" t="s">
        <v>4544</v>
      </c>
      <c r="AA596" s="24" t="str">
        <f>IF(ISBLANK(E596),"","Surveyed "&amp;E596)  &amp; IF(ISBLANK(C596),"", " by " &amp;TRIM(D596)) &amp; IF(ISBLANK(E596),"","; ") &amp; IF(ISBLANK(K596),"","Patented in " &amp; K596)  &amp; IF(ISBLANK(H596),"", " by " &amp; TRIM(I596)) &amp; IF(ISBLANK(Q596),"",IF(Q596=0,""," for " &amp; Q596 &amp; " acres")) &amp; IF(ISBLANK(S596),""," repatented as " &amp; S596) &amp; IF(ISBLANK(R596),"", "; " &amp; R596) &amp; IF(ISBLANK(X596),"", ".  " &amp; X596&amp;".")</f>
        <v>Surveyed 10/23/1729 by Henry Ridgely; Patented in Oct 1731 by John Alstone for 100 acres repatented as Resurvey Of Tracts - Howard</v>
      </c>
      <c r="AB596" s="52" t="str">
        <f>IF(IFERROR(FIND("-",A596),0)=0,SUBSTITUTE(A596,"'",""),SUBSTITUTE(LEFT(A596,FIND("-",A596)-2),"'",""))</f>
        <v>POOR MANS BEGINNING</v>
      </c>
      <c r="AC596" s="55" t="str">
        <f>SUBSTITUTE(A596,"'","")</f>
        <v>POOR MANS BEGINNING</v>
      </c>
      <c r="AD596" s="52" t="str">
        <f>IFERROR(VLOOKUP(A596,MapGrantsTbl[], 5, FALSE),"")</f>
        <v>1729</v>
      </c>
      <c r="AE596" s="52" t="str">
        <f>IF(L596=AD596,"Y", IF(LEFT(AD596,1)&lt;&gt;"1","","N"))</f>
        <v>N</v>
      </c>
      <c r="AF596" s="52" t="str">
        <f>IFERROR(VLOOKUP(A596,MapGrantsTbl[], 3, FALSE),"")</f>
        <v>Surveyed 10/23/1729 by Henry Ridgely; Patented in Oct 1731 by John Alstone for 100 acres repatented as Resurvey Of Tracts - Howard</v>
      </c>
      <c r="AG596" s="52" t="str">
        <f>IF(AA596=AF596,"Y", IF(LEN(LEFT(AF596,4))&lt;&gt;4,"","N"))</f>
        <v>Y</v>
      </c>
      <c r="AH596" s="52" t="s">
        <v>36</v>
      </c>
      <c r="AI596" s="52"/>
      <c r="AJ596" s="71"/>
      <c r="AK596" s="71"/>
      <c r="AL596" s="71"/>
      <c r="AM596" s="71">
        <f>IFERROR(VLOOKUP(A596,Platted[],2,FALSE),"")</f>
        <v>413</v>
      </c>
      <c r="AN596" s="52"/>
      <c r="AO596" s="52"/>
      <c r="AP596" s="52"/>
      <c r="AQ596" s="52" t="str">
        <f>IFERROR(VLOOKUP(A596,MapGrantsTbl[], 5, FALSE),"")</f>
        <v>1729</v>
      </c>
      <c r="AR596" s="52" t="str">
        <f>IF(L596=AQ596,"Y", IF(LEN(LEFT(AQ596,4))&lt;&gt;4,"","N"))</f>
        <v>N</v>
      </c>
      <c r="AS596" s="52" t="str">
        <f>IFERROR(VLOOKUP(A596,MapGrantsTbl[],3, FALSE),"")</f>
        <v>Surveyed 10/23/1729 by Henry Ridgely; Patented in Oct 1731 by John Alstone for 100 acres repatented as Resurvey Of Tracts - Howard</v>
      </c>
      <c r="AT596" s="52" t="str">
        <f>IF(AA596=AS596,"Y", IF(LEN(LEFT(AS596,4))&lt;&gt;4,"","N"))</f>
        <v>Y</v>
      </c>
      <c r="AU596" s="52" t="str">
        <f>IFERROR(VLOOKUP(A596,MapGrantsTbl[],5, FALSE),"")</f>
        <v>1729</v>
      </c>
      <c r="AV596" s="52" t="str">
        <f>IF(L596=AU596,"Y", IF(LEN(LEFT(AU596,4))&lt;&gt;4,"","N"))</f>
        <v>N</v>
      </c>
    </row>
    <row r="597" spans="1:48" ht="72" x14ac:dyDescent="0.55000000000000004">
      <c r="A597" s="43" t="s">
        <v>9354</v>
      </c>
      <c r="B597" s="10" t="str">
        <f>IFERROR(VLOOKUP(A597,MapGrantsTbl[Short Name], 1, FALSE),IFERROR(VLOOKUP(A597,MapGrantsTbl[Other Map Grant Name],1,FALSE),""))</f>
        <v/>
      </c>
      <c r="C597" s="10" t="s">
        <v>4916</v>
      </c>
      <c r="D597" s="10" t="str">
        <f>IF(ISBLANK(C597),"",IFERROR(RIGHT(C597,LEN(C597)-FIND(",",C597)) &amp; " " &amp; LEFT(C597,1) &amp; LOWER(MID(C597,2, FIND(",",C597)-2)),""))</f>
        <v xml:space="preserve"> William Cromwell</v>
      </c>
      <c r="E597" s="85" t="s">
        <v>11530</v>
      </c>
      <c r="F597" s="86" t="str">
        <f>RIGHT(E597,4)</f>
        <v>1746</v>
      </c>
      <c r="G597" s="86" t="str">
        <f>IF(ISBLANK(E597),"",F597&amp;"-"&amp;RIGHT("00" &amp; SUBSTITUTE(LEFT(E597,2),"/",""),2))</f>
        <v>1746-09</v>
      </c>
      <c r="H597" s="10" t="s">
        <v>4882</v>
      </c>
      <c r="I597" s="10" t="str">
        <f>IFERROR(RIGHT(H597,LEN(H597)-FIND(",",H597)) &amp; " " &amp; LEFT(H597,1) &amp; LOWER(MID(H597,2, FIND(",",H597)-2)),"")</f>
        <v xml:space="preserve"> William Hankes</v>
      </c>
      <c r="J597" s="15" t="str">
        <f>H597</f>
        <v>HANKES, William</v>
      </c>
      <c r="K597" s="10" t="s">
        <v>4764</v>
      </c>
      <c r="L597" s="15" t="str">
        <f>RIGHT(K597,4)</f>
        <v>1746</v>
      </c>
      <c r="M597" s="147" t="str">
        <f>IF(ISBLANK(K597),"",L597&amp;"-"&amp;
IF(LEFT(K597,3)="Feb","02",
IF(LEFT(K597,3)="Mar","03",
IF(LEFT(K597,3)="Apr","04",
IF(LEFT(K597,3)="May","05",
IF(LEFT(K597,3)="Jun","06",
IF(LEFT(K597,3)="Jul","07",
IF(LEFT(K597,3)="Aug","08",
IF(LEFT(K597,3)="Sep","09",
IF(LEFT(K597,3)="Oct","10",
IF(LEFT(K597,3)="Nov","11",
IF(LEFT(K597,3)="Dec","12","01"))))))))))))</f>
        <v>1746-03</v>
      </c>
      <c r="N597" s="34" t="s">
        <v>3961</v>
      </c>
      <c r="O597" s="10" t="s">
        <v>3959</v>
      </c>
      <c r="P597" s="8" t="s">
        <v>3970</v>
      </c>
      <c r="Q597" s="8">
        <v>100</v>
      </c>
      <c r="R597" s="8" t="s">
        <v>11532</v>
      </c>
      <c r="S597" s="34" t="s">
        <v>10548</v>
      </c>
      <c r="T597" s="26" t="s">
        <v>6662</v>
      </c>
      <c r="U597" s="26"/>
      <c r="V597" s="35" t="s">
        <v>9393</v>
      </c>
      <c r="W597" s="35" t="s">
        <v>11531</v>
      </c>
      <c r="X597" s="34"/>
      <c r="Y597" s="25" t="str">
        <f>IFERROR(LEFT(J597, FIND(",",J597)-1),"")</f>
        <v>HANKES</v>
      </c>
      <c r="Z597" s="25" t="s">
        <v>4544</v>
      </c>
      <c r="AA597" s="24" t="str">
        <f>IF(ISBLANK(E597),"","Surveyed "&amp;E597)  &amp; IF(ISBLANK(C597),"", " by " &amp;TRIM(D597)) &amp; IF(ISBLANK(E597),"","; ") &amp; IF(ISBLANK(K597),"","Patented in " &amp; K597)  &amp; IF(ISBLANK(H597),"", " by " &amp; TRIM(I597)) &amp; IF(ISBLANK(Q597),"",IF(Q597=0,""," for " &amp; Q597 &amp; " acres")) &amp; IF(ISBLANK(S597),""," repatented as " &amp; S597) &amp; IF(ISBLANK(R597),"", "; " &amp; R597) &amp; IF(ISBLANK(X597),"", ".  " &amp; X597&amp;".")</f>
        <v>Surveyed 9/3/1746 by William Cromwell; Patented in Mar 1746 by William Hankes for 100 acres repatented as Resurvey Of Tracts - Howard; Resurvey of tract of same name with no changes "on a Draft of Dorseys Great Branch" adjoining Ridgely's Care</v>
      </c>
      <c r="AB597" s="52" t="str">
        <f>IF(IFERROR(FIND("-",A597),0)=0,SUBSTITUTE(A597,"'",""),SUBSTITUTE(LEFT(A597,FIND("-",A597)-2),"'",""))</f>
        <v>POOR MANS BEGINNING</v>
      </c>
      <c r="AC597" s="55" t="str">
        <f>SUBSTITUTE(A597,"'","")</f>
        <v>POOR MANS BEGINNING - Resurveyed</v>
      </c>
      <c r="AD597" s="52" t="str">
        <f>IFERROR(VLOOKUP(A597,MapGrantsTbl[], 5, FALSE),"")</f>
        <v/>
      </c>
      <c r="AE597" s="52" t="str">
        <f>IF(L597=AD597,"Y", IF(LEFT(AD597,1)&lt;&gt;"1","","N"))</f>
        <v/>
      </c>
      <c r="AF597" s="52" t="str">
        <f>IFERROR(VLOOKUP(A597,MapGrantsTbl[], 3, FALSE),"")</f>
        <v/>
      </c>
      <c r="AG597" s="52" t="str">
        <f>IF(AA597=AF597,"Y", IF(LEN(LEFT(AF597,4))&lt;&gt;4,"","N"))</f>
        <v/>
      </c>
      <c r="AH597" s="52" t="s">
        <v>36</v>
      </c>
      <c r="AI597" s="52"/>
      <c r="AJ597" s="71"/>
      <c r="AK597" s="71"/>
      <c r="AL597" s="71"/>
      <c r="AM597" s="71" t="str">
        <f>IFERROR(VLOOKUP(A597,Platted[],2,FALSE),"")</f>
        <v/>
      </c>
      <c r="AN597" s="52"/>
      <c r="AO597" s="52"/>
      <c r="AP597" s="52"/>
      <c r="AQ597" s="52" t="str">
        <f>IFERROR(VLOOKUP(A597,MapGrantsTbl[], 5, FALSE),"")</f>
        <v/>
      </c>
      <c r="AR597" s="52" t="str">
        <f>IF(L597=AQ597,"Y", IF(LEN(LEFT(AQ597,4))&lt;&gt;4,"","N"))</f>
        <v/>
      </c>
      <c r="AS597" s="52" t="str">
        <f>IFERROR(VLOOKUP(A597,MapGrantsTbl[],3, FALSE),"")</f>
        <v/>
      </c>
      <c r="AT597" s="52" t="str">
        <f>IF(AA597=AS597,"Y", IF(LEN(LEFT(AS597,4))&lt;&gt;4,"","N"))</f>
        <v/>
      </c>
      <c r="AU597" s="52" t="str">
        <f>IFERROR(VLOOKUP(A597,MapGrantsTbl[],5, FALSE),"")</f>
        <v/>
      </c>
      <c r="AV597" s="52" t="str">
        <f>IF(L597=AU597,"Y", IF(LEN(LEFT(AU597,4))&lt;&gt;4,"","N"))</f>
        <v/>
      </c>
    </row>
    <row r="598" spans="1:48" ht="43.2" x14ac:dyDescent="0.55000000000000004">
      <c r="A598" s="43" t="s">
        <v>3890</v>
      </c>
      <c r="B598" s="8" t="str">
        <f>IFERROR(VLOOKUP(A598,MapGrantsTbl[Short Name], 1, FALSE),IFERROR(VLOOKUP(A598,MapGrantsTbl[Other Map Grant Name],1,FALSE),""))</f>
        <v>POPLAR BOTTOM</v>
      </c>
      <c r="C598" s="8"/>
      <c r="D598" s="8" t="str">
        <f>IF(ISBLANK(C598),"",IFERROR(RIGHT(C598,LEN(C598)-FIND(",",C598)) &amp; " " &amp; LEFT(C598,1) &amp; LOWER(MID(C598,2, FIND(",",C598)-2)),""))</f>
        <v/>
      </c>
      <c r="E598" s="85"/>
      <c r="F598" s="85" t="str">
        <f>RIGHT(E598,4)</f>
        <v/>
      </c>
      <c r="G598" s="85" t="str">
        <f>IF(ISBLANK(E598),"",F598&amp;"-"&amp;RIGHT("00" &amp; SUBSTITUTE(LEFT(E598,2),"/",""),2))</f>
        <v/>
      </c>
      <c r="H598" s="8" t="s">
        <v>4105</v>
      </c>
      <c r="I598" s="8" t="str">
        <f>IFERROR(RIGHT(H598,LEN(H598)-FIND(",",H598)) &amp; " " &amp; LEFT(H598,1) &amp; LOWER(MID(H598,2, FIND(",",H598)-2)),"")</f>
        <v xml:space="preserve"> Henry Ridgely</v>
      </c>
      <c r="J598" s="8" t="str">
        <f>H598</f>
        <v>RIDGELY, Henry</v>
      </c>
      <c r="K598" s="8" t="s">
        <v>3741</v>
      </c>
      <c r="L598" s="8" t="str">
        <f>RIGHT(K598,4)</f>
        <v>1752</v>
      </c>
      <c r="M598" s="146" t="str">
        <f>IF(ISBLANK(K598),"",L598&amp;"-"&amp;
IF(LEFT(K598,3)="Feb","02",
IF(LEFT(K598,3)="Mar","03",
IF(LEFT(K598,3)="Apr","04",
IF(LEFT(K598,3)="May","05",
IF(LEFT(K598,3)="Jun","06",
IF(LEFT(K598,3)="Jul","07",
IF(LEFT(K598,3)="Aug","08",
IF(LEFT(K598,3)="Sep","09",
IF(LEFT(K598,3)="Oct","10",
IF(LEFT(K598,3)="Nov","11",
IF(LEFT(K598,3)="Dec","12","01"))))))))))))</f>
        <v>1752-10</v>
      </c>
      <c r="N598" s="34" t="s">
        <v>3961</v>
      </c>
      <c r="O598" s="8" t="s">
        <v>3959</v>
      </c>
      <c r="P598" s="8" t="s">
        <v>136</v>
      </c>
      <c r="Q598" s="8">
        <v>387</v>
      </c>
      <c r="R598" s="10"/>
      <c r="S598" s="26"/>
      <c r="T598" s="34" t="s">
        <v>4182</v>
      </c>
      <c r="U598" s="34"/>
      <c r="V598" s="34" t="s">
        <v>5761</v>
      </c>
      <c r="W598" s="34"/>
      <c r="X598" s="34"/>
      <c r="Y598" s="18" t="str">
        <f>IFERROR(LEFT(J598, FIND(",",J598)-1),"")</f>
        <v>RIDGELY</v>
      </c>
      <c r="Z598" s="24" t="s">
        <v>4516</v>
      </c>
      <c r="AA598" s="24" t="str">
        <f>IF(ISBLANK(E598),"","Surveyed "&amp;E598)  &amp; IF(ISBLANK(C598),"", " by " &amp;TRIM(D598)) &amp; IF(ISBLANK(E598),"","; ") &amp; IF(ISBLANK(K598),"","Patented in " &amp; K598)  &amp; IF(ISBLANK(H598),"", " by " &amp; TRIM(I598)) &amp; IF(ISBLANK(Q598),"",IF(Q598=0,""," for " &amp; Q598 &amp; " acres")) &amp; IF(ISBLANK(S598),""," repatented as " &amp; S598) &amp; IF(ISBLANK(R598),"", "; " &amp; R598) &amp; IF(ISBLANK(X598),"", ".  " &amp; X598&amp;".")</f>
        <v>Patented in Oct 1752 by Henry Ridgely for 387 acres</v>
      </c>
      <c r="AB598" s="52" t="str">
        <f>IF(IFERROR(FIND("-",A598),0)=0,SUBSTITUTE(A598,"'",""),SUBSTITUTE(LEFT(A598,FIND("-",A598)-2),"'",""))</f>
        <v>POPLAR BOTTOM</v>
      </c>
      <c r="AC598" s="55" t="str">
        <f>SUBSTITUTE(A598,"'","")</f>
        <v>POPLAR BOTTOM</v>
      </c>
      <c r="AD598" s="52" t="str">
        <f>IFERROR(VLOOKUP(A598,MapGrantsTbl[], 5, FALSE),"")</f>
        <v>1752</v>
      </c>
      <c r="AE598" s="52" t="str">
        <f>IF(L598=AD598,"Y", IF(LEFT(AD598,1)&lt;&gt;"1","","N"))</f>
        <v>Y</v>
      </c>
      <c r="AF598" s="52" t="str">
        <f>IFERROR(VLOOKUP(A598,MapGrantsTbl[], 3, FALSE),"")</f>
        <v>Patented in Oct 1752 by Henry Ridgely for 387 acres</v>
      </c>
      <c r="AG598" s="52" t="str">
        <f>IF(AA598=AF598,"Y", IF(LEN(LEFT(AF598,4))&lt;&gt;4,"","N"))</f>
        <v>Y</v>
      </c>
      <c r="AH598" s="52" t="s">
        <v>333</v>
      </c>
      <c r="AI598" s="52"/>
      <c r="AJ598" s="71"/>
      <c r="AK598" s="71"/>
      <c r="AL598" s="71"/>
      <c r="AM598" s="71" t="str">
        <f>IFERROR(VLOOKUP(A598,Platted[],2,FALSE),"")</f>
        <v/>
      </c>
      <c r="AN598" s="52"/>
      <c r="AO598" s="52"/>
      <c r="AP598" s="52"/>
      <c r="AQ598" s="52" t="str">
        <f>IFERROR(VLOOKUP(A598,MapGrantsTbl[], 5, FALSE),"")</f>
        <v>1752</v>
      </c>
      <c r="AR598" s="52" t="str">
        <f>IF(L598=AQ598,"Y", IF(LEN(LEFT(AQ598,4))&lt;&gt;4,"","N"))</f>
        <v>Y</v>
      </c>
      <c r="AS598" s="52" t="str">
        <f>IFERROR(VLOOKUP(A598,MapGrantsTbl[],3, FALSE),"")</f>
        <v>Patented in Oct 1752 by Henry Ridgely for 387 acres</v>
      </c>
      <c r="AT598" s="52" t="str">
        <f>IF(AA598=AS598,"Y", IF(LEN(LEFT(AS598,4))&lt;&gt;4,"","N"))</f>
        <v>Y</v>
      </c>
      <c r="AU598" s="52" t="str">
        <f>IFERROR(VLOOKUP(A598,MapGrantsTbl[],5, FALSE),"")</f>
        <v>1752</v>
      </c>
      <c r="AV598" s="52" t="str">
        <f>IF(L598=AU598,"Y", IF(LEN(LEFT(AU598,4))&lt;&gt;4,"","N"))</f>
        <v>Y</v>
      </c>
    </row>
    <row r="599" spans="1:48" ht="28.8" x14ac:dyDescent="0.55000000000000004">
      <c r="A599" s="43" t="s">
        <v>4019</v>
      </c>
      <c r="B599" s="10" t="str">
        <f>IFERROR(VLOOKUP(A599,MapGrantsTbl[Short Name], 1, FALSE),IFERROR(VLOOKUP(A599,MapGrantsTbl[Other Map Grant Name],1,FALSE),""))</f>
        <v/>
      </c>
      <c r="C599" s="10"/>
      <c r="D599" s="10" t="str">
        <f>IF(ISBLANK(C599),"",IFERROR(RIGHT(C599,LEN(C599)-FIND(",",C599)) &amp; " " &amp; LEFT(C599,1) &amp; LOWER(MID(C599,2, FIND(",",C599)-2)),""))</f>
        <v/>
      </c>
      <c r="E599" s="86"/>
      <c r="F599" s="86" t="str">
        <f>RIGHT(E599,4)</f>
        <v/>
      </c>
      <c r="G599" s="86" t="str">
        <f>IF(ISBLANK(E599),"",F599&amp;"-"&amp;RIGHT("00" &amp; SUBSTITUTE(LEFT(E599,2),"/",""),2))</f>
        <v/>
      </c>
      <c r="H599" s="10" t="s">
        <v>4018</v>
      </c>
      <c r="I599" s="10" t="str">
        <f>IFERROR(RIGHT(H599,LEN(H599)-FIND(",",H599)) &amp; " " &amp; LEFT(H599,1) &amp; LOWER(MID(H599,2, FIND(",",H599)-2)),"")</f>
        <v xml:space="preserve"> Richard Talbott</v>
      </c>
      <c r="J599" s="10" t="str">
        <f>H599</f>
        <v>TALBOTT, Richard</v>
      </c>
      <c r="K599" s="10">
        <v>1659</v>
      </c>
      <c r="L599" s="15" t="str">
        <f>RIGHT(K599,4)</f>
        <v>1659</v>
      </c>
      <c r="M599" s="147" t="str">
        <f>IF(ISBLANK(K599),"",L599&amp;"-"&amp;
IF(LEFT(K599,3)="Feb","02",
IF(LEFT(K599,3)="Mar","03",
IF(LEFT(K599,3)="Apr","04",
IF(LEFT(K599,3)="May","05",
IF(LEFT(K599,3)="Jun","06",
IF(LEFT(K599,3)="Jul","07",
IF(LEFT(K599,3)="Aug","08",
IF(LEFT(K599,3)="Sep","09",
IF(LEFT(K599,3)="Oct","10",
IF(LEFT(K599,3)="Nov","11",
IF(LEFT(K599,3)="Dec","12","01"))))))))))))</f>
        <v>1659-01</v>
      </c>
      <c r="N599" s="34"/>
      <c r="O599" s="10" t="s">
        <v>3961</v>
      </c>
      <c r="P599" s="10" t="s">
        <v>136</v>
      </c>
      <c r="Q599" s="8">
        <v>260</v>
      </c>
      <c r="R599" s="10"/>
      <c r="S599" s="26"/>
      <c r="T599" s="34" t="s">
        <v>4020</v>
      </c>
      <c r="U599" s="26"/>
      <c r="V599" s="26" t="s">
        <v>5720</v>
      </c>
      <c r="W599" s="26"/>
      <c r="X599" s="34"/>
      <c r="Y599" s="18" t="str">
        <f>IFERROR(LEFT(J599, FIND(",",J599)-1),"")</f>
        <v>TALBOTT</v>
      </c>
      <c r="Z599" s="24" t="s">
        <v>4545</v>
      </c>
      <c r="AA599" s="24" t="str">
        <f>IF(ISBLANK(E599),"","Surveyed "&amp;E599)  &amp; IF(ISBLANK(C599),"", " by " &amp;TRIM(D599)) &amp; IF(ISBLANK(E599),"","; ") &amp; IF(ISBLANK(K599),"","Patented in " &amp; K599)  &amp; IF(ISBLANK(H599),"", " by " &amp; TRIM(I599)) &amp; IF(ISBLANK(Q599),"",IF(Q599=0,""," for " &amp; Q599 &amp; " acres")) &amp; IF(ISBLANK(S599),""," repatented as " &amp; S599) &amp; IF(ISBLANK(R599),"", "; " &amp; R599) &amp; IF(ISBLANK(X599),"", ".  " &amp; X599&amp;".")</f>
        <v>Patented in 1659 by Richard Talbott for 260 acres</v>
      </c>
      <c r="AB599" s="52" t="str">
        <f>IF(IFERROR(FIND("-",A599),0)=0,SUBSTITUTE(A599,"'",""),SUBSTITUTE(LEFT(A599,FIND("-",A599)-2),"'",""))</f>
        <v>POPLAR KNOWL</v>
      </c>
      <c r="AC599" s="55" t="str">
        <f>SUBSTITUTE(A599,"'","")</f>
        <v>POPLAR KNOWL</v>
      </c>
      <c r="AD599" s="33" t="str">
        <f>IFERROR(VLOOKUP(A599,MapGrantsTbl[], 5, FALSE),"")</f>
        <v/>
      </c>
      <c r="AE599" s="52" t="str">
        <f>IF(L599=AD599,"Y", IF(LEFT(AD599,1)&lt;&gt;"1","","N"))</f>
        <v/>
      </c>
      <c r="AF599" s="33" t="str">
        <f>IFERROR(VLOOKUP(A599,MapGrantsTbl[], 3, FALSE),"")</f>
        <v/>
      </c>
      <c r="AG599" s="52" t="str">
        <f>IF(AA599=AF599,"Y", IF(LEN(LEFT(AF599,4))&lt;&gt;4,"","N"))</f>
        <v/>
      </c>
      <c r="AH599" s="52"/>
      <c r="AI599" s="52"/>
      <c r="AJ599" s="71"/>
      <c r="AK599" s="71"/>
      <c r="AL599" s="71"/>
      <c r="AM599" s="71" t="str">
        <f>IFERROR(VLOOKUP(A599,Platted[],2,FALSE),"")</f>
        <v/>
      </c>
      <c r="AN599" s="52"/>
      <c r="AO599" s="52"/>
      <c r="AP599" s="52"/>
      <c r="AQ599" s="52" t="str">
        <f>IFERROR(VLOOKUP(A599,MapGrantsTbl[], 5, FALSE),"")</f>
        <v/>
      </c>
      <c r="AR599" s="52" t="str">
        <f>IF(L599=AQ599,"Y", IF(LEN(LEFT(AQ599,4))&lt;&gt;4,"","N"))</f>
        <v/>
      </c>
      <c r="AS599" s="52" t="str">
        <f>IFERROR(VLOOKUP(A599,MapGrantsTbl[],3, FALSE),"")</f>
        <v/>
      </c>
      <c r="AT599" s="52" t="str">
        <f>IF(AA599=AS599,"Y", IF(LEN(LEFT(AS599,4))&lt;&gt;4,"","N"))</f>
        <v/>
      </c>
      <c r="AU599" s="52" t="str">
        <f>IFERROR(VLOOKUP(A599,MapGrantsTbl[],5, FALSE),"")</f>
        <v/>
      </c>
      <c r="AV599" s="52" t="str">
        <f>IF(L599=AU599,"Y", IF(LEN(LEFT(AU599,4))&lt;&gt;4,"","N"))</f>
        <v/>
      </c>
    </row>
    <row r="600" spans="1:48" ht="72" x14ac:dyDescent="0.55000000000000004">
      <c r="A600" s="43" t="s">
        <v>3891</v>
      </c>
      <c r="B600" s="8" t="str">
        <f>IFERROR(VLOOKUP(A600,MapGrantsTbl[Short Name], 1, FALSE),IFERROR(VLOOKUP(A600,MapGrantsTbl[Other Map Grant Name],1,FALSE),""))</f>
        <v>POPLAR SPRING GARDEN</v>
      </c>
      <c r="C600" s="8" t="s">
        <v>4916</v>
      </c>
      <c r="D600" s="8" t="str">
        <f>IF(ISBLANK(C600),"",IFERROR(RIGHT(C600,LEN(C600)-FIND(",",C600)) &amp; " " &amp; LEFT(C600,1) &amp; LOWER(MID(C600,2, FIND(",",C600)-2)),""))</f>
        <v xml:space="preserve"> William Cromwell</v>
      </c>
      <c r="E600" s="85" t="s">
        <v>9261</v>
      </c>
      <c r="F600" s="85" t="str">
        <f>RIGHT(E600,4)</f>
        <v>1744</v>
      </c>
      <c r="G600" s="85" t="str">
        <f>IF(ISBLANK(E600),"",F600&amp;"-"&amp;RIGHT("00" &amp; SUBSTITUTE(LEFT(E600,2),"/",""),2))</f>
        <v>1744-10</v>
      </c>
      <c r="H600" s="8" t="s">
        <v>3657</v>
      </c>
      <c r="I600" s="8" t="str">
        <f>IFERROR(RIGHT(H600,LEN(H600)-FIND(",",H600)) &amp; " " &amp; LEFT(H600,1) &amp; LOWER(MID(H600,2, FIND(",",H600)-2)),"")</f>
        <v xml:space="preserve"> Levin  Lawrence</v>
      </c>
      <c r="J600" s="8" t="str">
        <f>H600</f>
        <v xml:space="preserve">LAWRENCE, Levin </v>
      </c>
      <c r="K600" s="8" t="s">
        <v>3802</v>
      </c>
      <c r="L600" s="8" t="str">
        <f>RIGHT(K600,4)</f>
        <v>1745</v>
      </c>
      <c r="M600" s="146" t="str">
        <f>IF(ISBLANK(K600),"",L600&amp;"-"&amp;
IF(LEFT(K600,3)="Feb","02",
IF(LEFT(K600,3)="Mar","03",
IF(LEFT(K600,3)="Apr","04",
IF(LEFT(K600,3)="May","05",
IF(LEFT(K600,3)="Jun","06",
IF(LEFT(K600,3)="Jul","07",
IF(LEFT(K600,3)="Aug","08",
IF(LEFT(K600,3)="Sep","09",
IF(LEFT(K600,3)="Oct","10",
IF(LEFT(K600,3)="Nov","11",
IF(LEFT(K600,3)="Dec","12","01"))))))))))))</f>
        <v>1745-11</v>
      </c>
      <c r="N600" s="34" t="s">
        <v>3961</v>
      </c>
      <c r="O600" s="8" t="s">
        <v>3959</v>
      </c>
      <c r="P600" s="8" t="s">
        <v>136</v>
      </c>
      <c r="Q600" s="8">
        <v>272</v>
      </c>
      <c r="R600" s="8" t="s">
        <v>5440</v>
      </c>
      <c r="S600" s="34" t="s">
        <v>7091</v>
      </c>
      <c r="T600" s="34" t="str">
        <f>V600</f>
        <v>Poplar Spring Garden</v>
      </c>
      <c r="U600" s="34"/>
      <c r="V600" s="35" t="s">
        <v>4181</v>
      </c>
      <c r="W600" s="35" t="s">
        <v>10081</v>
      </c>
      <c r="X600" s="34"/>
      <c r="Y600" s="18" t="str">
        <f>IFERROR(LEFT(J600, FIND(",",J600)-1),"")</f>
        <v>LAWRENCE</v>
      </c>
      <c r="Z600" s="24" t="s">
        <v>4513</v>
      </c>
      <c r="AA600" s="24" t="str">
        <f>IF(ISBLANK(E600),"","Surveyed "&amp;E600)  &amp; IF(ISBLANK(C600),"", " by " &amp;TRIM(D600)) &amp; IF(ISBLANK(E600),"","; ") &amp; IF(ISBLANK(K600),"","Patented in " &amp; K600)  &amp; IF(ISBLANK(H600),"", " by " &amp; TRIM(I600)) &amp; IF(ISBLANK(Q600),"",IF(Q600=0,""," for " &amp; Q600 &amp; " acres")) &amp; IF(ISBLANK(S600),""," repatented as " &amp; S600) &amp; IF(ISBLANK(R600),"", "; " &amp; R600) &amp; IF(ISBLANK(X600),"", ".  " &amp; X600&amp;".")</f>
        <v>Surveyed 10/14/1744 by William Cromwell; Patented in Nov 1745 by Levin Lawrence for 272 acres repatented as Poplar Spring Meadows; "on both sides that branch of Patuxent called Middle River and joining a tract of land called Dorsey's Grove"</v>
      </c>
      <c r="AB600" s="52" t="str">
        <f>IF(IFERROR(FIND("-",A600),0)=0,SUBSTITUTE(A600,"'",""),SUBSTITUTE(LEFT(A600,FIND("-",A600)-2),"'",""))</f>
        <v>POPLAR SPRING GARDEN</v>
      </c>
      <c r="AC600" s="55" t="str">
        <f>SUBSTITUTE(A600,"'","")</f>
        <v>POPLAR SPRING GARDEN</v>
      </c>
      <c r="AD600" s="52" t="str">
        <f>IFERROR(VLOOKUP(A600,MapGrantsTbl[], 5, FALSE),"")</f>
        <v>1744</v>
      </c>
      <c r="AE600" s="52" t="str">
        <f>IF(L600=AD600,"Y", IF(LEFT(AD600,1)&lt;&gt;"1","","N"))</f>
        <v>N</v>
      </c>
      <c r="AF600" s="52" t="str">
        <f>IFERROR(VLOOKUP(A600,MapGrantsTbl[], 3, FALSE),"")</f>
        <v>Surveyed 10/14/1744 by William Cromwell; Patented in Nov 1745 by Levin Lawrence for 272 acres repatented as Poplar Spring Meadows; "on both sides that branch of Patuxent called Middle River and joining a tract of land called Dorsey's Grove"</v>
      </c>
      <c r="AG600" s="52" t="str">
        <f>IF(AA600=AF600,"Y", IF(LEN(LEFT(AF600,4))&lt;&gt;4,"","N"))</f>
        <v>Y</v>
      </c>
      <c r="AH600" s="52" t="s">
        <v>234</v>
      </c>
      <c r="AI600" s="52"/>
      <c r="AJ600" s="71"/>
      <c r="AK600" s="71"/>
      <c r="AL600" s="71">
        <v>-2</v>
      </c>
      <c r="AM600" s="71">
        <f>IFERROR(VLOOKUP(A600,Platted[],2,FALSE),"")</f>
        <v>243</v>
      </c>
      <c r="AN600" s="52"/>
      <c r="AO600" s="52"/>
      <c r="AP600" s="52"/>
      <c r="AQ600" s="52" t="str">
        <f>IFERROR(VLOOKUP(A600,MapGrantsTbl[], 5, FALSE),"")</f>
        <v>1744</v>
      </c>
      <c r="AR600" s="52" t="str">
        <f>IF(L600=AQ600,"Y", IF(LEN(LEFT(AQ600,4))&lt;&gt;4,"","N"))</f>
        <v>N</v>
      </c>
      <c r="AS600" s="52" t="str">
        <f>IFERROR(VLOOKUP(A600,MapGrantsTbl[],3, FALSE),"")</f>
        <v>Surveyed 10/14/1744 by William Cromwell; Patented in Nov 1745 by Levin Lawrence for 272 acres repatented as Poplar Spring Meadows; "on both sides that branch of Patuxent called Middle River and joining a tract of land called Dorsey's Grove"</v>
      </c>
      <c r="AT600" s="52" t="str">
        <f>IF(AA600=AS600,"Y", IF(LEN(LEFT(AS600,4))&lt;&gt;4,"","N"))</f>
        <v>Y</v>
      </c>
      <c r="AU600" s="52" t="str">
        <f>IFERROR(VLOOKUP(A600,MapGrantsTbl[],5, FALSE),"")</f>
        <v>1744</v>
      </c>
      <c r="AV600" s="52" t="str">
        <f>IF(L600=AU600,"Y", IF(LEN(LEFT(AU600,4))&lt;&gt;4,"","N"))</f>
        <v>N</v>
      </c>
    </row>
    <row r="601" spans="1:48" ht="72" x14ac:dyDescent="0.55000000000000004">
      <c r="A601" s="43" t="s">
        <v>7089</v>
      </c>
      <c r="B601" s="42" t="str">
        <f>IFERROR(VLOOKUP(A601,MapGrantsTbl[Short Name], 1, FALSE),IFERROR(VLOOKUP(A601,MapGrantsTbl[Other Map Grant Name],1,FALSE),""))</f>
        <v>POPLAR SPRING MEADOWS</v>
      </c>
      <c r="C601" s="43" t="s">
        <v>4921</v>
      </c>
      <c r="D601" s="43" t="str">
        <f>IF(ISBLANK(C601),"",IFERROR(RIGHT(C601,LEN(C601)-FIND(",",C601)) &amp; " " &amp; LEFT(C601,1) &amp; LOWER(MID(C601,2, FIND(",",C601)-2)),""))</f>
        <v xml:space="preserve"> Basil Burgess</v>
      </c>
      <c r="E601" s="85" t="s">
        <v>9260</v>
      </c>
      <c r="F601" s="85" t="str">
        <f>RIGHT(E601,4)</f>
        <v>1770</v>
      </c>
      <c r="G601" s="85" t="str">
        <f>IF(ISBLANK(E601),"",F601&amp;"-"&amp;RIGHT("00" &amp; SUBSTITUTE(LEFT(E601,2),"/",""),2))</f>
        <v>1770-04</v>
      </c>
      <c r="H601" s="43" t="s">
        <v>7090</v>
      </c>
      <c r="I601" s="43" t="str">
        <f>IFERROR(RIGHT(H601,LEN(H601)-FIND(",",H601)) &amp; " " &amp; LEFT(H601,1) &amp; LOWER(MID(H601,2, FIND(",",H601)-2)),"")</f>
        <v xml:space="preserve"> John Lawrence</v>
      </c>
      <c r="J601" s="42" t="str">
        <f>H601</f>
        <v>LAWRENCE, John</v>
      </c>
      <c r="K601" s="43" t="s">
        <v>3831</v>
      </c>
      <c r="L601" s="42" t="str">
        <f>RIGHT(K601,4)</f>
        <v>1770</v>
      </c>
      <c r="M601" s="143" t="str">
        <f>IF(ISBLANK(K601),"",L601&amp;"-"&amp;
IF(LEFT(K601,3)="Feb","02",
IF(LEFT(K601,3)="Mar","03",
IF(LEFT(K601,3)="Apr","04",
IF(LEFT(K601,3)="May","05",
IF(LEFT(K601,3)="Jun","06",
IF(LEFT(K601,3)="Jul","07",
IF(LEFT(K601,3)="Aug","08",
IF(LEFT(K601,3)="Sep","09",
IF(LEFT(K601,3)="Oct","10",
IF(LEFT(K601,3)="Nov","11",
IF(LEFT(K601,3)="Dec","12","01"))))))))))))</f>
        <v>1770-08</v>
      </c>
      <c r="N601" s="44" t="s">
        <v>3961</v>
      </c>
      <c r="O601" s="43" t="s">
        <v>3959</v>
      </c>
      <c r="P601" s="43" t="s">
        <v>3970</v>
      </c>
      <c r="Q601" s="43">
        <v>194.5</v>
      </c>
      <c r="R601" s="43" t="s">
        <v>7092</v>
      </c>
      <c r="S601" s="44"/>
      <c r="T601" s="45" t="s">
        <v>4181</v>
      </c>
      <c r="U601" s="44"/>
      <c r="V601" s="35" t="s">
        <v>7091</v>
      </c>
      <c r="W601" s="35" t="s">
        <v>10082</v>
      </c>
      <c r="X601" s="34"/>
      <c r="Y601" s="45" t="str">
        <f>IFERROR(LEFT(J601, FIND(",",J601)-1),"")</f>
        <v>LAWRENCE</v>
      </c>
      <c r="Z601" s="45"/>
      <c r="AA601" s="45" t="str">
        <f>IF(ISBLANK(E601),"","Surveyed "&amp;E601)  &amp; IF(ISBLANK(C601),"", " by " &amp;TRIM(D601)) &amp; IF(ISBLANK(E601),"","; ") &amp; IF(ISBLANK(K601),"","Patented in " &amp; K601)  &amp; IF(ISBLANK(H601),"", " by " &amp; TRIM(I601)) &amp; IF(ISBLANK(Q601),"",IF(Q601=0,""," for " &amp; Q601 &amp; " acres")) &amp; IF(ISBLANK(S601),""," repatented as " &amp; S601) &amp; IF(ISBLANK(R601),"", "; " &amp; R601) &amp; IF(ISBLANK(X601),"", ".  " &amp; X601&amp;".")</f>
        <v>Surveyed 4/1/1770 by Basil Burgess; Patented in Aug 1770 by John Lawrence for 194.5 acres; Resurvey of John Lawrence's part Poplar Spring Garden inherited from his father Levin Lawrence containing the one-acre parcel for the Chapel Of Ease</v>
      </c>
      <c r="AB601" s="45" t="str">
        <f>IF(IFERROR(FIND("-",A601),0)=0,SUBSTITUTE(A601,"'",""),SUBSTITUTE(LEFT(A601,FIND("-",A601)-2),"'",""))</f>
        <v>POPLAR SPRING MEADOWS</v>
      </c>
      <c r="AC601" s="45" t="str">
        <f>SUBSTITUTE(A601,"'","")</f>
        <v>POPLAR SPRING MEADOWS</v>
      </c>
      <c r="AD601" s="45" t="str">
        <f>IFERROR(VLOOKUP(A601,MapGrantsTbl[], 5, FALSE),"")</f>
        <v/>
      </c>
      <c r="AE601" s="45" t="str">
        <f>IF(L601=AD601,"Y", IF(LEFT(AD601,1)&lt;&gt;"1","","N"))</f>
        <v/>
      </c>
      <c r="AF601" s="45" t="str">
        <f>IFERROR(VLOOKUP(A601,MapGrantsTbl[], 3, FALSE),"")</f>
        <v/>
      </c>
      <c r="AG601" s="45" t="str">
        <f>IF(AA601=AF601,"Y", IF(LEN(LEFT(AF601,4))&lt;&gt;4,"","N"))</f>
        <v/>
      </c>
      <c r="AH601" s="33" t="s">
        <v>234</v>
      </c>
      <c r="AI601" s="33" t="s">
        <v>7820</v>
      </c>
      <c r="AJ601" s="71" t="s">
        <v>9262</v>
      </c>
      <c r="AK601" s="71"/>
      <c r="AL601" s="71">
        <v>-2</v>
      </c>
      <c r="AM601" s="71">
        <f>IFERROR(VLOOKUP(A601,Platted[],2,FALSE),"")</f>
        <v>324</v>
      </c>
      <c r="AN601" s="52"/>
      <c r="AO601" s="52"/>
      <c r="AP601" s="52"/>
      <c r="AQ601" s="52" t="str">
        <f>IFERROR(VLOOKUP(A601,MapGrantsTbl[], 5, FALSE),"")</f>
        <v/>
      </c>
      <c r="AR601" s="52" t="str">
        <f>IF(L601=AQ601,"Y", IF(LEN(LEFT(AQ601,4))&lt;&gt;4,"","N"))</f>
        <v/>
      </c>
      <c r="AS601" s="52" t="str">
        <f>IFERROR(VLOOKUP(A601,MapGrantsTbl[],3, FALSE),"")</f>
        <v/>
      </c>
      <c r="AT601" s="52" t="str">
        <f>IF(AA601=AS601,"Y", IF(LEN(LEFT(AS601,4))&lt;&gt;4,"","N"))</f>
        <v/>
      </c>
      <c r="AU601" s="52" t="str">
        <f>IFERROR(VLOOKUP(A601,MapGrantsTbl[],5, FALSE),"")</f>
        <v/>
      </c>
      <c r="AV601" s="52" t="str">
        <f>IF(L601=AU601,"Y", IF(LEN(LEFT(AU601,4))&lt;&gt;4,"","N"))</f>
        <v/>
      </c>
    </row>
    <row r="602" spans="1:48" ht="72" x14ac:dyDescent="0.55000000000000004">
      <c r="A602" s="43" t="s">
        <v>6868</v>
      </c>
      <c r="B602" s="42" t="str">
        <f>IFERROR(VLOOKUP(A602,MapGrantsTbl[Short Name], 1, FALSE),IFERROR(VLOOKUP(A602,MapGrantsTbl[Other Map Grant Name],1,FALSE),""))</f>
        <v>PORK PLENTY IF NO THIEVES</v>
      </c>
      <c r="C602" s="43" t="s">
        <v>4919</v>
      </c>
      <c r="D602" s="43" t="str">
        <f>IF(ISBLANK(C602),"",IFERROR(RIGHT(C602,LEN(C602)-FIND(",",C602)) &amp; " " &amp; LEFT(C602,1) &amp; LOWER(MID(C602,2, FIND(",",C602)-2)),""))</f>
        <v xml:space="preserve"> Richard Shipley</v>
      </c>
      <c r="E602" s="85" t="s">
        <v>11093</v>
      </c>
      <c r="F602" s="80" t="str">
        <f>RIGHT(E602,4)</f>
        <v>1753</v>
      </c>
      <c r="G602" s="80" t="str">
        <f>IF(ISBLANK(E602),"",F602&amp;"-"&amp;RIGHT("00" &amp; SUBSTITUTE(LEFT(E602,2),"/",""),2))</f>
        <v>1753-04</v>
      </c>
      <c r="H602" s="43" t="s">
        <v>6869</v>
      </c>
      <c r="I602" s="43" t="str">
        <f>IFERROR(RIGHT(H602,LEN(H602)-FIND(",",H602)) &amp; " " &amp; LEFT(H602,1) &amp; LOWER(MID(H602,2, FIND(",",H602)-2)),"")</f>
        <v xml:space="preserve"> Nathaniel Ward</v>
      </c>
      <c r="J602" s="42" t="str">
        <f>H602</f>
        <v>WARD, Nathaniel</v>
      </c>
      <c r="K602" s="43" t="s">
        <v>3826</v>
      </c>
      <c r="L602" s="42" t="str">
        <f>RIGHT(K602,4)</f>
        <v>1753</v>
      </c>
      <c r="M602" s="143" t="str">
        <f>IF(ISBLANK(K602),"",L602&amp;"-"&amp;
IF(LEFT(K602,3)="Feb","02",
IF(LEFT(K602,3)="Mar","03",
IF(LEFT(K602,3)="Apr","04",
IF(LEFT(K602,3)="May","05",
IF(LEFT(K602,3)="Jun","06",
IF(LEFT(K602,3)="Jul","07",
IF(LEFT(K602,3)="Aug","08",
IF(LEFT(K602,3)="Sep","09",
IF(LEFT(K602,3)="Oct","10",
IF(LEFT(K602,3)="Nov","11",
IF(LEFT(K602,3)="Dec","12","01"))))))))))))</f>
        <v>1753-08</v>
      </c>
      <c r="N602" s="44" t="s">
        <v>3961</v>
      </c>
      <c r="O602" s="43" t="s">
        <v>3959</v>
      </c>
      <c r="P602" s="43" t="s">
        <v>136</v>
      </c>
      <c r="Q602" s="43">
        <v>41</v>
      </c>
      <c r="R602" s="8" t="s">
        <v>13278</v>
      </c>
      <c r="S602" s="44"/>
      <c r="T602" s="45" t="str">
        <f>V602</f>
        <v>Pork Plenty If No Thieves</v>
      </c>
      <c r="U602" s="44"/>
      <c r="V602" s="35" t="s">
        <v>6870</v>
      </c>
      <c r="W602" s="35" t="s">
        <v>11010</v>
      </c>
      <c r="X602" s="34"/>
      <c r="Y602" s="45" t="str">
        <f>IFERROR(LEFT(J602, FIND(",",J602)-1),"")</f>
        <v>WARD</v>
      </c>
      <c r="Z602" s="45"/>
      <c r="AA602" s="45" t="str">
        <f>IF(ISBLANK(E602),"","Surveyed "&amp;E602)  &amp; IF(ISBLANK(C602),"", " by " &amp;TRIM(D602)) &amp; IF(ISBLANK(E602),"","; ") &amp; IF(ISBLANK(K602),"","Patented in " &amp; K602)  &amp; IF(ISBLANK(H602),"", " by " &amp; TRIM(I602)) &amp; IF(ISBLANK(Q602),"",IF(Q602=0,""," for " &amp; Q602 &amp; " acres")) &amp; IF(ISBLANK(S602),""," repatented as " &amp; S602) &amp; IF(ISBLANK(R602),"", "; " &amp; R602) &amp; IF(ISBLANK(X602),"", ".  " &amp; X602&amp;".")</f>
        <v>Surveyed 4/28/1753 by Richard Shipley; Patented in Aug 1753 by Nathaniel Ward for 41 acres; "on the east side of Snowden's River beginning .. near the river on a flat bottom about 40 perches above the mouth of Indian Johns Cabbin Branch"</v>
      </c>
      <c r="AB602" s="45" t="str">
        <f>IF(IFERROR(FIND("-",A602),0)=0,SUBSTITUTE(A602,"'",""),SUBSTITUTE(LEFT(A602,FIND("-",A602)-2),"'",""))</f>
        <v>PORK PLENTY IF NO THIEVES</v>
      </c>
      <c r="AC602" s="45" t="str">
        <f>SUBSTITUTE(A602,"'","")</f>
        <v>PORK PLENTY IF NO THIEVES</v>
      </c>
      <c r="AD602" s="52" t="str">
        <f>IFERROR(VLOOKUP(A602,MapGrantsTbl[], 5, FALSE),"")</f>
        <v>1753</v>
      </c>
      <c r="AE602" s="52" t="str">
        <f>IF(L602=AD602,"Y", IF(LEFT(AD602,1)&lt;&gt;"1","","N"))</f>
        <v>Y</v>
      </c>
      <c r="AF602" s="52" t="str">
        <f>IFERROR(VLOOKUP(A602,MapGrantsTbl[], 3, FALSE),"")</f>
        <v>Surveyed 4/28/1753 by Richard Shipley; Patented in Aug 1753 by Nathaniel Ward for 41 acres; "on the east side of Snowden's River beginning .. near the river on a flat bottom about 40 perches above the mouth of Indian Johns Cabbin Branch"</v>
      </c>
      <c r="AG602" s="52" t="str">
        <f>IF(AA602=AF602,"Y", IF(LEN(LEFT(AF602,4))&lt;&gt;4,"","N"))</f>
        <v>Y</v>
      </c>
      <c r="AH602" s="52" t="s">
        <v>51</v>
      </c>
      <c r="AI602" s="52"/>
      <c r="AJ602" s="71"/>
      <c r="AK602" s="71"/>
      <c r="AL602" s="71"/>
      <c r="AM602" s="71">
        <f>IFERROR(VLOOKUP(A602,Platted[],2,FALSE),"")</f>
        <v>597</v>
      </c>
      <c r="AN602" s="52"/>
      <c r="AO602" s="52"/>
      <c r="AP602" s="52"/>
      <c r="AQ602" s="52" t="str">
        <f>IFERROR(VLOOKUP(A602,MapGrantsTbl[], 5, FALSE),"")</f>
        <v>1753</v>
      </c>
      <c r="AR602" s="52" t="str">
        <f>IF(L602=AQ602,"Y", IF(LEN(LEFT(AQ602,4))&lt;&gt;4,"","N"))</f>
        <v>Y</v>
      </c>
      <c r="AS602" s="52" t="str">
        <f>IFERROR(VLOOKUP(A602,MapGrantsTbl[],3, FALSE),"")</f>
        <v>Surveyed 4/28/1753 by Richard Shipley; Patented in Aug 1753 by Nathaniel Ward for 41 acres; "on the east side of Snowden's River beginning .. near the river on a flat bottom about 40 perches above the mouth of Indian Johns Cabbin Branch"</v>
      </c>
      <c r="AT602" s="52" t="str">
        <f>IF(AA602=AS602,"Y", IF(LEN(LEFT(AS602,4))&lt;&gt;4,"","N"))</f>
        <v>Y</v>
      </c>
      <c r="AU602" s="52" t="str">
        <f>IFERROR(VLOOKUP(A602,MapGrantsTbl[],5, FALSE),"")</f>
        <v>1753</v>
      </c>
      <c r="AV602" s="52" t="str">
        <f>IF(L602=AU602,"Y", IF(LEN(LEFT(AU602,4))&lt;&gt;4,"","N"))</f>
        <v>Y</v>
      </c>
    </row>
    <row r="603" spans="1:48" ht="72" x14ac:dyDescent="0.55000000000000004">
      <c r="A603" s="43" t="s">
        <v>8691</v>
      </c>
      <c r="B603" s="8" t="str">
        <f>IFERROR(VLOOKUP(A603,MapGrantsTbl[Short Name], 1, FALSE),IFERROR(VLOOKUP(A603,MapGrantsTbl[Other Map Grant Name],1,FALSE),""))</f>
        <v>PORTERS CARE</v>
      </c>
      <c r="C603" s="8" t="s">
        <v>5622</v>
      </c>
      <c r="D603" s="8" t="str">
        <f>IF(ISBLANK(C603),"",IFERROR(RIGHT(C603,LEN(C603)-FIND(",",C603)) &amp; " " &amp; LEFT(C603,1) &amp; LOWER(MID(C603,2, FIND(",",C603)-2)),""))</f>
        <v xml:space="preserve"> John Dorsey</v>
      </c>
      <c r="E603" s="85" t="s">
        <v>10884</v>
      </c>
      <c r="F603" s="85" t="str">
        <f>RIGHT(E603,4)</f>
        <v>1724</v>
      </c>
      <c r="G603" s="85" t="str">
        <f>IF(ISBLANK(E603),"",F603&amp;"-"&amp;RIGHT("00" &amp; SUBSTITUTE(LEFT(E603,2),"/",""),2))</f>
        <v>1724-06</v>
      </c>
      <c r="H603" s="8" t="s">
        <v>3658</v>
      </c>
      <c r="I603" s="8" t="str">
        <f>IFERROR(RIGHT(H603,LEN(H603)-FIND(",",H603)) &amp; " " &amp; LEFT(H603,1) &amp; LOWER(MID(H603,2, FIND(",",H603)-2)),"")</f>
        <v xml:space="preserve"> Peter  Porter</v>
      </c>
      <c r="J603" s="8" t="str">
        <f>H603</f>
        <v xml:space="preserve">PORTER, Peter </v>
      </c>
      <c r="K603" s="8" t="s">
        <v>5212</v>
      </c>
      <c r="L603" s="8" t="str">
        <f>RIGHT(K603,4)</f>
        <v>1728</v>
      </c>
      <c r="M603" s="146" t="str">
        <f>IF(ISBLANK(K603),"",L603&amp;"-"&amp;
IF(LEFT(K603,3)="Feb","02",
IF(LEFT(K603,3)="Mar","03",
IF(LEFT(K603,3)="Apr","04",
IF(LEFT(K603,3)="May","05",
IF(LEFT(K603,3)="Jun","06",
IF(LEFT(K603,3)="Jul","07",
IF(LEFT(K603,3)="Aug","08",
IF(LEFT(K603,3)="Sep","09",
IF(LEFT(K603,3)="Oct","10",
IF(LEFT(K603,3)="Nov","11",
IF(LEFT(K603,3)="Dec","12","01"))))))))))))</f>
        <v>1728-09</v>
      </c>
      <c r="N603" s="34" t="s">
        <v>5668</v>
      </c>
      <c r="O603" s="8" t="s">
        <v>3959</v>
      </c>
      <c r="P603" s="8" t="s">
        <v>136</v>
      </c>
      <c r="Q603" s="8">
        <v>400</v>
      </c>
      <c r="R603" s="8" t="s">
        <v>5787</v>
      </c>
      <c r="S603" s="34"/>
      <c r="T603" s="34" t="str">
        <f>V603</f>
        <v>Porters Care</v>
      </c>
      <c r="U603" s="34"/>
      <c r="V603" s="35" t="s">
        <v>7943</v>
      </c>
      <c r="W603" s="35" t="s">
        <v>10882</v>
      </c>
      <c r="X603" s="34"/>
      <c r="Y603" s="18" t="str">
        <f>IFERROR(LEFT(J603, FIND(",",J603)-1),"")</f>
        <v>PORTER</v>
      </c>
      <c r="Z603" s="24" t="s">
        <v>4546</v>
      </c>
      <c r="AA603" s="24" t="str">
        <f>IF(ISBLANK(E603),"","Surveyed "&amp;E603)  &amp; IF(ISBLANK(C603),"", " by " &amp;TRIM(D603)) &amp; IF(ISBLANK(E603),"","; ") &amp; IF(ISBLANK(K603),"","Patented in " &amp; K603)  &amp; IF(ISBLANK(H603),"", " by " &amp; TRIM(I603)) &amp; IF(ISBLANK(Q603),"",IF(Q603=0,""," for " &amp; Q603 &amp; " acres")) &amp; IF(ISBLANK(S603),""," repatented as " &amp; S603) &amp; IF(ISBLANK(R603),"", "; " &amp; R603) &amp; IF(ISBLANK(X603),"", ".  " &amp; X603&amp;".")</f>
        <v>Surveyed 6/19/1724 by John Dorsey; Patented in Sep 1728 by Peter Porter for 400 acres; "lying in Baltimore County aforesaid on the ? side of the easternmost great branch of Patuxent River commonly called and known by the name of Brown's River", adjoining Shephard's Forest to the south</v>
      </c>
      <c r="AB603" s="52" t="str">
        <f>IF(IFERROR(FIND("-",A603),0)=0,SUBSTITUTE(A603,"'",""),SUBSTITUTE(LEFT(A603,FIND("-",A603)-2),"'",""))</f>
        <v>PORTERS CARE</v>
      </c>
      <c r="AC603" s="55" t="str">
        <f>SUBSTITUTE(A603,"'","")</f>
        <v>PORTERS CARE</v>
      </c>
      <c r="AD603" s="52" t="str">
        <f>IFERROR(VLOOKUP(A603,MapGrantsTbl[], 5, FALSE),"")</f>
        <v>1724</v>
      </c>
      <c r="AE603" s="52" t="str">
        <f>IF(L603=AD603,"Y", IF(LEFT(AD603,1)&lt;&gt;"1","","N"))</f>
        <v>N</v>
      </c>
      <c r="AF603" s="52" t="str">
        <f>IFERROR(VLOOKUP(A603,MapGrantsTbl[], 3, FALSE),"")</f>
        <v>Surveyed 6/19/1724 by John Dorsey; Patented in Sep 1728 by Peter Porter for 400 acres; "lying in Baltimore County aforesaid on the ? side of the easternmost great branch of Patuxent River commonly called and known by the name of Brown's River", adjoining Shephard's Forest to the south</v>
      </c>
      <c r="AG603" s="52" t="str">
        <f>IF(AA603=AF603,"Y", IF(LEN(LEFT(AF603,4))&lt;&gt;4,"","N"))</f>
        <v>Y</v>
      </c>
      <c r="AH603" s="52" t="s">
        <v>11989</v>
      </c>
      <c r="AI603" s="52"/>
      <c r="AJ603" s="71"/>
      <c r="AK603" s="71"/>
      <c r="AL603" s="71"/>
      <c r="AM603" s="71">
        <f>IFERROR(VLOOKUP(A603,Platted[],2,FALSE),"")</f>
        <v>181</v>
      </c>
      <c r="AN603" s="52"/>
      <c r="AO603" s="52"/>
      <c r="AP603" s="52"/>
      <c r="AQ603" s="52" t="str">
        <f>IFERROR(VLOOKUP(A603,MapGrantsTbl[], 5, FALSE),"")</f>
        <v>1724</v>
      </c>
      <c r="AR603" s="52" t="str">
        <f>IF(L603=AQ603,"Y", IF(LEN(LEFT(AQ603,4))&lt;&gt;4,"","N"))</f>
        <v>N</v>
      </c>
      <c r="AS603" s="52" t="str">
        <f>IFERROR(VLOOKUP(A603,MapGrantsTbl[],3, FALSE),"")</f>
        <v>Surveyed 6/19/1724 by John Dorsey; Patented in Sep 1728 by Peter Porter for 400 acres; "lying in Baltimore County aforesaid on the ? side of the easternmost great branch of Patuxent River commonly called and known by the name of Brown's River", adjoining Shephard's Forest to the south</v>
      </c>
      <c r="AT603" s="52" t="str">
        <f>IF(AA603=AS603,"Y", IF(LEN(LEFT(AS603,4))&lt;&gt;4,"","N"))</f>
        <v>Y</v>
      </c>
      <c r="AU603" s="52" t="str">
        <f>IFERROR(VLOOKUP(A603,MapGrantsTbl[],5, FALSE),"")</f>
        <v>1724</v>
      </c>
      <c r="AV603" s="52" t="str">
        <f>IF(L603=AU603,"Y", IF(LEN(LEFT(AU603,4))&lt;&gt;4,"","N"))</f>
        <v>N</v>
      </c>
    </row>
    <row r="604" spans="1:48" ht="86.4" x14ac:dyDescent="0.55000000000000004">
      <c r="A604" s="43" t="s">
        <v>3892</v>
      </c>
      <c r="B604" s="8" t="str">
        <f>IFERROR(VLOOKUP(A604,MapGrantsTbl[Short Name], 1, FALSE),IFERROR(VLOOKUP(A604,MapGrantsTbl[Other Map Grant Name],1,FALSE),""))</f>
        <v>POVERTY DISCOVERED</v>
      </c>
      <c r="C604" s="8" t="s">
        <v>4918</v>
      </c>
      <c r="D604" s="8" t="str">
        <f>IF(ISBLANK(C604),"",IFERROR(RIGHT(C604,LEN(C604)-FIND(",",C604)) &amp; " " &amp; LEFT(C604,1) &amp; LOWER(MID(C604,2, FIND(",",C604)-2)),""))</f>
        <v xml:space="preserve"> Loch Weems</v>
      </c>
      <c r="E604" s="85" t="s">
        <v>10306</v>
      </c>
      <c r="F604" s="85" t="str">
        <f>RIGHT(E604,4)</f>
        <v>1759</v>
      </c>
      <c r="G604" s="85" t="str">
        <f>IF(ISBLANK(E604),"",F604&amp;"-"&amp;RIGHT("00" &amp; SUBSTITUTE(LEFT(E604,2),"/",""),2))</f>
        <v>1759-10</v>
      </c>
      <c r="H604" s="8" t="s">
        <v>3592</v>
      </c>
      <c r="I604" s="8" t="str">
        <f>IFERROR(RIGHT(H604,LEN(H604)-FIND(",",H604)) &amp; " " &amp; LEFT(H604,1) &amp; LOWER(MID(H604,2, FIND(",",H604)-2)),"")</f>
        <v xml:space="preserve"> Joseph  Hobbs</v>
      </c>
      <c r="J604" s="8" t="str">
        <f>H604</f>
        <v xml:space="preserve">HOBBS, Joseph </v>
      </c>
      <c r="K604" s="8" t="s">
        <v>3805</v>
      </c>
      <c r="L604" s="8" t="str">
        <f>RIGHT(K604,4)</f>
        <v>1760</v>
      </c>
      <c r="M604" s="146" t="str">
        <f>IF(ISBLANK(K604),"",L604&amp;"-"&amp;
IF(LEFT(K604,3)="Feb","02",
IF(LEFT(K604,3)="Mar","03",
IF(LEFT(K604,3)="Apr","04",
IF(LEFT(K604,3)="May","05",
IF(LEFT(K604,3)="Jun","06",
IF(LEFT(K604,3)="Jul","07",
IF(LEFT(K604,3)="Aug","08",
IF(LEFT(K604,3)="Sep","09",
IF(LEFT(K604,3)="Oct","10",
IF(LEFT(K604,3)="Nov","11",
IF(LEFT(K604,3)="Dec","12","01"))))))))))))</f>
        <v>1760-02</v>
      </c>
      <c r="N604" s="34" t="s">
        <v>3961</v>
      </c>
      <c r="O604" s="8" t="s">
        <v>3959</v>
      </c>
      <c r="P604" s="8" t="s">
        <v>3970</v>
      </c>
      <c r="Q604" s="8">
        <v>1737</v>
      </c>
      <c r="R604" s="8" t="s">
        <v>10307</v>
      </c>
      <c r="S604" s="34" t="s">
        <v>10517</v>
      </c>
      <c r="T604" s="34" t="s">
        <v>8816</v>
      </c>
      <c r="U604" s="34"/>
      <c r="V604" s="35" t="s">
        <v>4179</v>
      </c>
      <c r="W604" s="35" t="s">
        <v>10301</v>
      </c>
      <c r="X604" s="34"/>
      <c r="Y604" s="18" t="str">
        <f>IFERROR(LEFT(J604, FIND(",",J604)-1),"")</f>
        <v>HOBBS</v>
      </c>
      <c r="Z604" s="24" t="s">
        <v>4496</v>
      </c>
      <c r="AA604" s="24" t="str">
        <f>IF(ISBLANK(E604),"","Surveyed "&amp;E604)  &amp; IF(ISBLANK(C604),"", " by " &amp;TRIM(D604)) &amp; IF(ISBLANK(E604),"","; ") &amp; IF(ISBLANK(K604),"","Patented in " &amp; K604)  &amp; IF(ISBLANK(H604),"", " by " &amp; TRIM(I604)) &amp; IF(ISBLANK(Q604),"",IF(Q604=0,""," for " &amp; Q604 &amp; " acres")) &amp; IF(ISBLANK(S604),""," repatented as " &amp; S604) &amp; IF(ISBLANK(R604),"", "; " &amp; R604) &amp; IF(ISBLANK(X604),"", ".  " &amp; X604&amp;".")</f>
        <v>Surveyed 10/1/1759 by Loch Weems; Patented in Feb 1760 by Joseph Hobbs for 1737 acres repatented as Thomas Good Will, The Trusty Friend, and Hobbs Regulation; Resurvey of Joseph's Advancement [sic. Addition To Josephs Advancement] "on the head draft of the Middle River of Patuxent"</v>
      </c>
      <c r="AB604" s="52" t="str">
        <f>IF(IFERROR(FIND("-",A604),0)=0,SUBSTITUTE(A604,"'",""),SUBSTITUTE(LEFT(A604,FIND("-",A604)-2),"'",""))</f>
        <v>POVERTY DISCOVERED</v>
      </c>
      <c r="AC604" s="55" t="str">
        <f>SUBSTITUTE(A604,"'","")</f>
        <v>POVERTY DISCOVERED</v>
      </c>
      <c r="AD604" s="52" t="str">
        <f>IFERROR(VLOOKUP(A604,MapGrantsTbl[], 5, FALSE),"")</f>
        <v>1759</v>
      </c>
      <c r="AE604" s="52" t="str">
        <f>IF(L604=AD604,"Y", IF(LEFT(AD604,1)&lt;&gt;"1","","N"))</f>
        <v>N</v>
      </c>
      <c r="AF604" s="52" t="str">
        <f>IFERROR(VLOOKUP(A604,MapGrantsTbl[], 3, FALSE),"")</f>
        <v>Surveyed 10/1/1759 by Loch Weems; Patented in Feb 1760 by Joseph Hobbs for 1737 acres repatented as Thomas Good Will, The Trusty Friend, and Hobbs Regulation; Resurvey of Joseph's Advancement [sic. Addition To Josephs Advancement] "on the head draft of the Middle River of Patuxent"</v>
      </c>
      <c r="AG604" s="52" t="str">
        <f>IF(AA604=AF604,"Y", IF(LEN(LEFT(AF604,4))&lt;&gt;4,"","N"))</f>
        <v>Y</v>
      </c>
      <c r="AH604" s="52" t="s">
        <v>234</v>
      </c>
      <c r="AI604" s="52"/>
      <c r="AJ604" s="71"/>
      <c r="AK604" s="71"/>
      <c r="AL604" s="71"/>
      <c r="AM604" s="71" t="str">
        <f>IFERROR(VLOOKUP(A604,Platted[],2,FALSE),"")</f>
        <v/>
      </c>
      <c r="AN604" s="52"/>
      <c r="AO604" s="52"/>
      <c r="AP604" s="52"/>
      <c r="AQ604" s="52" t="str">
        <f>IFERROR(VLOOKUP(A604,MapGrantsTbl[], 5, FALSE),"")</f>
        <v>1759</v>
      </c>
      <c r="AR604" s="52" t="str">
        <f>IF(L604=AQ604,"Y", IF(LEN(LEFT(AQ604,4))&lt;&gt;4,"","N"))</f>
        <v>N</v>
      </c>
      <c r="AS604" s="52" t="str">
        <f>IFERROR(VLOOKUP(A604,MapGrantsTbl[],3, FALSE),"")</f>
        <v>Surveyed 10/1/1759 by Loch Weems; Patented in Feb 1760 by Joseph Hobbs for 1737 acres repatented as Thomas Good Will, The Trusty Friend, and Hobbs Regulation; Resurvey of Joseph's Advancement [sic. Addition To Josephs Advancement] "on the head draft of the Middle River of Patuxent"</v>
      </c>
      <c r="AT604" s="52" t="str">
        <f>IF(AA604=AS604,"Y", IF(LEN(LEFT(AS604,4))&lt;&gt;4,"","N"))</f>
        <v>Y</v>
      </c>
      <c r="AU604" s="52" t="str">
        <f>IFERROR(VLOOKUP(A604,MapGrantsTbl[],5, FALSE),"")</f>
        <v>1759</v>
      </c>
      <c r="AV604" s="52" t="str">
        <f>IF(L604=AU604,"Y", IF(LEN(LEFT(AU604,4))&lt;&gt;4,"","N"))</f>
        <v>N</v>
      </c>
    </row>
    <row r="605" spans="1:48" ht="86.4" x14ac:dyDescent="0.55000000000000004">
      <c r="A605" s="43" t="s">
        <v>7198</v>
      </c>
      <c r="B605" s="42" t="str">
        <f>IFERROR(VLOOKUP(A605,MapGrantsTbl[Short Name], 1, FALSE),IFERROR(VLOOKUP(A605,MapGrantsTbl[Other Map Grant Name],1,FALSE),""))</f>
        <v>POVERTY IN REALITY</v>
      </c>
      <c r="C605" s="43" t="s">
        <v>4921</v>
      </c>
      <c r="D605" s="43" t="str">
        <f>IF(ISBLANK(C605),"",IFERROR(RIGHT(C605,LEN(C605)-FIND(",",C605)) &amp; " " &amp; LEFT(C605,1) &amp; LOWER(MID(C605,2, FIND(",",C605)-2)),""))</f>
        <v xml:space="preserve"> Basil Burgess</v>
      </c>
      <c r="E605" s="85" t="s">
        <v>12215</v>
      </c>
      <c r="F605" s="80" t="str">
        <f>RIGHT(E605,4)</f>
        <v>1776</v>
      </c>
      <c r="G605" s="80" t="str">
        <f>IF(ISBLANK(E605),"",F605&amp;"-"&amp;RIGHT("00" &amp; SUBSTITUTE(LEFT(E605,2),"/",""),2))</f>
        <v>1776-06</v>
      </c>
      <c r="H605" s="43" t="s">
        <v>7200</v>
      </c>
      <c r="I605" s="43" t="str">
        <f>IFERROR(RIGHT(H605,LEN(H605)-FIND(",",H605)) &amp; " " &amp; LEFT(H605,1) &amp; LOWER(MID(H605,2, FIND(",",H605)-2)),"")</f>
        <v xml:space="preserve"> William Hood</v>
      </c>
      <c r="J605" s="42" t="str">
        <f>H605</f>
        <v>HOOD, William</v>
      </c>
      <c r="K605" s="43" t="s">
        <v>7199</v>
      </c>
      <c r="L605" s="42" t="str">
        <f>RIGHT(K605,4)</f>
        <v>1777</v>
      </c>
      <c r="M605" s="143" t="str">
        <f>IF(ISBLANK(K605),"",L605&amp;"-"&amp;
IF(LEFT(K605,3)="Feb","02",
IF(LEFT(K605,3)="Mar","03",
IF(LEFT(K605,3)="Apr","04",
IF(LEFT(K605,3)="May","05",
IF(LEFT(K605,3)="Jun","06",
IF(LEFT(K605,3)="Jul","07",
IF(LEFT(K605,3)="Aug","08",
IF(LEFT(K605,3)="Sep","09",
IF(LEFT(K605,3)="Oct","10",
IF(LEFT(K605,3)="Nov","11",
IF(LEFT(K605,3)="Dec","12","01"))))))))))))</f>
        <v>1777-06</v>
      </c>
      <c r="N605" s="44" t="s">
        <v>3961</v>
      </c>
      <c r="O605" s="43" t="s">
        <v>3959</v>
      </c>
      <c r="P605" s="43" t="s">
        <v>136</v>
      </c>
      <c r="Q605" s="43">
        <v>75</v>
      </c>
      <c r="R605" s="43" t="s">
        <v>7202</v>
      </c>
      <c r="S605" s="44"/>
      <c r="T605" s="45" t="str">
        <f>V605</f>
        <v>Poverty In Reality</v>
      </c>
      <c r="U605" s="44" t="s">
        <v>7203</v>
      </c>
      <c r="V605" s="35" t="s">
        <v>7201</v>
      </c>
      <c r="W605" s="35" t="s">
        <v>12214</v>
      </c>
      <c r="X605" s="34"/>
      <c r="Y605" s="45" t="str">
        <f>IFERROR(LEFT(J605, FIND(",",J605)-1),"")</f>
        <v>HOOD</v>
      </c>
      <c r="Z605" s="45"/>
      <c r="AA605" s="45" t="str">
        <f>IF(ISBLANK(E605),"","Surveyed "&amp;E605)  &amp; IF(ISBLANK(C605),"", " by " &amp;TRIM(D605)) &amp; IF(ISBLANK(E605),"","; ") &amp; IF(ISBLANK(K605),"","Patented in " &amp; K605)  &amp; IF(ISBLANK(H605),"", " by " &amp; TRIM(I605)) &amp; IF(ISBLANK(Q605),"",IF(Q605=0,""," for " &amp; Q605 &amp; " acres")) &amp; IF(ISBLANK(S605),""," repatented as " &amp; S605) &amp; IF(ISBLANK(R605),"", "; " &amp; R605) &amp; IF(ISBLANK(X605),"", ".  " &amp; X605&amp;".")</f>
        <v>Surveyed 6/21/1776 by Basil Burgess; Patented in Jun 1777 by William Hood for 75 acres; "Beginning at the end of the ninety fifth course of a tract of land called the Invasion"</v>
      </c>
      <c r="AB605" s="45" t="str">
        <f>IF(IFERROR(FIND("-",A605),0)=0,SUBSTITUTE(A605,"'",""),SUBSTITUTE(LEFT(A605,FIND("-",A605)-2),"'",""))</f>
        <v>POVERTY IN REALITY</v>
      </c>
      <c r="AC605" s="45" t="str">
        <f>SUBSTITUTE(A605,"'","")</f>
        <v>POVERTY IN REALITY</v>
      </c>
      <c r="AD605" s="45" t="str">
        <f>IFERROR(VLOOKUP(A605,MapGrantsTbl[], 5, FALSE),"")</f>
        <v>1776</v>
      </c>
      <c r="AE605" s="45" t="str">
        <f>IF(L605=AD605,"Y", IF(LEFT(AD605,1)&lt;&gt;"1","","N"))</f>
        <v>N</v>
      </c>
      <c r="AF605" s="45" t="str">
        <f>IFERROR(VLOOKUP(A605,MapGrantsTbl[], 3, FALSE),"")</f>
        <v>Surveyed 6/21/1776 by Basil Burgess; Patented in Jun 1777 by William Hood for 75 acres; "Beginning at the end of the ninety fifth course of a tract of land called the Invasion"</v>
      </c>
      <c r="AG605" s="45" t="str">
        <f>IF(AA605=AF605,"Y", IF(LEN(LEFT(AF605,4))&lt;&gt;4,"","N"))</f>
        <v>Y</v>
      </c>
      <c r="AH605" s="33" t="s">
        <v>198</v>
      </c>
      <c r="AI605" s="45"/>
      <c r="AJ605" s="71"/>
      <c r="AK605" s="71"/>
      <c r="AL605" s="71"/>
      <c r="AM605" s="71">
        <f>IFERROR(VLOOKUP(A605,Platted[],2,FALSE),"")</f>
        <v>729</v>
      </c>
      <c r="AN605" s="52"/>
      <c r="AO605" s="52"/>
      <c r="AP605" s="52"/>
      <c r="AQ605" s="52" t="str">
        <f>IFERROR(VLOOKUP(A605,MapGrantsTbl[], 5, FALSE),"")</f>
        <v>1776</v>
      </c>
      <c r="AR605" s="52" t="str">
        <f>IF(L605=AQ605,"Y", IF(LEN(LEFT(AQ605,4))&lt;&gt;4,"","N"))</f>
        <v>N</v>
      </c>
      <c r="AS605" s="52" t="str">
        <f>IFERROR(VLOOKUP(A605,MapGrantsTbl[],3, FALSE),"")</f>
        <v>Surveyed 6/21/1776 by Basil Burgess; Patented in Jun 1777 by William Hood for 75 acres; "Beginning at the end of the ninety fifth course of a tract of land called the Invasion"</v>
      </c>
      <c r="AT605" s="52" t="str">
        <f>IF(AA605=AS605,"Y", IF(LEN(LEFT(AS605,4))&lt;&gt;4,"","N"))</f>
        <v>Y</v>
      </c>
      <c r="AU605" s="52" t="str">
        <f>IFERROR(VLOOKUP(A605,MapGrantsTbl[],5, FALSE),"")</f>
        <v>1776</v>
      </c>
      <c r="AV605" s="52" t="str">
        <f>IF(L605=AU605,"Y", IF(LEN(LEFT(AU605,4))&lt;&gt;4,"","N"))</f>
        <v>N</v>
      </c>
    </row>
    <row r="606" spans="1:48" ht="86.4" x14ac:dyDescent="0.55000000000000004">
      <c r="A606" s="43" t="s">
        <v>5172</v>
      </c>
      <c r="B606" s="8" t="str">
        <f>IFERROR(VLOOKUP(A606,MapGrantsTbl[Short Name], 1, FALSE),IFERROR(VLOOKUP(A606,MapGrantsTbl[Other Map Grant Name],1,FALSE),""))</f>
        <v>PRESSBY</v>
      </c>
      <c r="C606" s="8" t="s">
        <v>4919</v>
      </c>
      <c r="D606" s="8" t="str">
        <f>IF(ISBLANK(C606),"",IFERROR(RIGHT(C606,LEN(C606)-FIND(",",C606)) &amp; " " &amp; LEFT(C606,1) &amp; LOWER(MID(C606,2, FIND(",",C606)-2)),""))</f>
        <v xml:space="preserve"> Richard Shipley</v>
      </c>
      <c r="E606" s="85" t="s">
        <v>10883</v>
      </c>
      <c r="F606" s="85" t="str">
        <f>RIGHT(E606,4)</f>
        <v>1746</v>
      </c>
      <c r="G606" s="85" t="str">
        <f>IF(ISBLANK(E606),"",F606&amp;"-"&amp;RIGHT("00" &amp; SUBSTITUTE(LEFT(E606,2),"/",""),2))</f>
        <v>1746-12</v>
      </c>
      <c r="H606" s="8" t="s">
        <v>3558</v>
      </c>
      <c r="I606" s="8" t="str">
        <f>IFERROR(RIGHT(H606,LEN(H606)-FIND(",",H606)) &amp; " " &amp; LEFT(H606,1) &amp; LOWER(MID(H606,2, FIND(",",H606)-2)),"")</f>
        <v xml:space="preserve"> William  Cumming</v>
      </c>
      <c r="J606" s="8" t="str">
        <f>H606</f>
        <v xml:space="preserve">CUMMING, William </v>
      </c>
      <c r="K606" s="8" t="s">
        <v>4783</v>
      </c>
      <c r="L606" s="8" t="str">
        <f>RIGHT(K606,4)</f>
        <v>1750</v>
      </c>
      <c r="M606" s="146" t="str">
        <f>IF(ISBLANK(K606),"",L606&amp;"-"&amp;
IF(LEFT(K606,3)="Feb","02",
IF(LEFT(K606,3)="Mar","03",
IF(LEFT(K606,3)="Apr","04",
IF(LEFT(K606,3)="May","05",
IF(LEFT(K606,3)="Jun","06",
IF(LEFT(K606,3)="Jul","07",
IF(LEFT(K606,3)="Aug","08",
IF(LEFT(K606,3)="Sep","09",
IF(LEFT(K606,3)="Oct","10",
IF(LEFT(K606,3)="Nov","11",
IF(LEFT(K606,3)="Dec","12","01"))))))))))))</f>
        <v>1750-06</v>
      </c>
      <c r="N606" s="34" t="s">
        <v>3961</v>
      </c>
      <c r="O606" s="8" t="s">
        <v>3959</v>
      </c>
      <c r="P606" s="8" t="s">
        <v>3970</v>
      </c>
      <c r="Q606" s="8">
        <v>216</v>
      </c>
      <c r="R606" s="8" t="s">
        <v>7807</v>
      </c>
      <c r="S606" s="34"/>
      <c r="T606" s="34" t="s">
        <v>4242</v>
      </c>
      <c r="U606" s="34" t="s">
        <v>5173</v>
      </c>
      <c r="V606" s="35" t="s">
        <v>5171</v>
      </c>
      <c r="W606" s="35" t="s">
        <v>10881</v>
      </c>
      <c r="X606" s="34"/>
      <c r="Y606" s="18" t="str">
        <f>IFERROR(LEFT(J606, FIND(",",J606)-1),"")</f>
        <v>CUMMING</v>
      </c>
      <c r="Z606" s="24" t="s">
        <v>4468</v>
      </c>
      <c r="AA606" s="24" t="str">
        <f>IF(ISBLANK(E606),"","Surveyed "&amp;E606)  &amp; IF(ISBLANK(C606),"", " by " &amp;TRIM(D606)) &amp; IF(ISBLANK(E606),"","; ") &amp; IF(ISBLANK(K606),"","Patented in " &amp; K606)  &amp; IF(ISBLANK(H606),"", " by " &amp; TRIM(I606)) &amp; IF(ISBLANK(Q606),"",IF(Q606=0,""," for " &amp; Q606 &amp; " acres")) &amp; IF(ISBLANK(S606),""," repatented as " &amp; S606) &amp; IF(ISBLANK(R606),"", "; " &amp; R606) &amp; IF(ISBLANK(X606),"", ".  " &amp; X606&amp;".")</f>
        <v>Surveyed 12/8/1746 by Richard Shipley; Patented in Jun 1750 by William Cumming for 216 acres; Resurvey of Gillpin beginning "on the side of a hill on the west side of a draught of Snowdens River called and known by the name of the Cattail River" adjoining Red Oak Hills and bounding on Snowdens River</v>
      </c>
      <c r="AB606" s="52" t="str">
        <f>IF(IFERROR(FIND("-",A606),0)=0,SUBSTITUTE(A606,"'",""),SUBSTITUTE(LEFT(A606,FIND("-",A606)-2),"'",""))</f>
        <v>PRESSBY</v>
      </c>
      <c r="AC606" s="55" t="str">
        <f>SUBSTITUTE(A606,"'","")</f>
        <v>PRESSBY</v>
      </c>
      <c r="AD606" s="52" t="str">
        <f>IFERROR(VLOOKUP(A606,MapGrantsTbl[], 5, FALSE),"")</f>
        <v>1746</v>
      </c>
      <c r="AE606" s="52" t="str">
        <f>IF(L606=AD606,"Y", IF(LEFT(AD606,1)&lt;&gt;"1","","N"))</f>
        <v>N</v>
      </c>
      <c r="AF606" s="52" t="str">
        <f>IFERROR(VLOOKUP(A606,MapGrantsTbl[], 3, FALSE),"")</f>
        <v>Surveyed 12/8/1746 by Richard Shipley; Patented in Jun 1750 by William Cumming for 216 acres; Resurvey of Gillpin beginning "on the side of a hill on the west side of a draught of Snowdens River called and known by the name of the Cattail River" adjoining Red Oak Hills and bounding on Snowdens River</v>
      </c>
      <c r="AG606" s="52" t="str">
        <f>IF(AA606=AF606,"Y", IF(LEN(LEFT(AF606,4))&lt;&gt;4,"","N"))</f>
        <v>Y</v>
      </c>
      <c r="AH606" s="52" t="s">
        <v>11488</v>
      </c>
      <c r="AI606" s="52"/>
      <c r="AJ606" s="71"/>
      <c r="AK606" s="71"/>
      <c r="AL606" s="71"/>
      <c r="AM606" s="71">
        <f>IFERROR(VLOOKUP(A606,Platted[],2,FALSE),"")</f>
        <v>172</v>
      </c>
      <c r="AN606" s="52"/>
      <c r="AO606" s="52"/>
      <c r="AP606" s="52"/>
      <c r="AQ606" s="52" t="str">
        <f>IFERROR(VLOOKUP(A606,MapGrantsTbl[], 5, FALSE),"")</f>
        <v>1746</v>
      </c>
      <c r="AR606" s="52" t="str">
        <f>IF(L606=AQ606,"Y", IF(LEN(LEFT(AQ606,4))&lt;&gt;4,"","N"))</f>
        <v>N</v>
      </c>
      <c r="AS606" s="52" t="str">
        <f>IFERROR(VLOOKUP(A606,MapGrantsTbl[],3, FALSE),"")</f>
        <v>Surveyed 12/8/1746 by Richard Shipley; Patented in Jun 1750 by William Cumming for 216 acres; Resurvey of Gillpin beginning "on the side of a hill on the west side of a draught of Snowdens River called and known by the name of the Cattail River" adjoining Red Oak Hills and bounding on Snowdens River</v>
      </c>
      <c r="AT606" s="52" t="str">
        <f>IF(AA606=AS606,"Y", IF(LEN(LEFT(AS606,4))&lt;&gt;4,"","N"))</f>
        <v>Y</v>
      </c>
      <c r="AU606" s="52" t="str">
        <f>IFERROR(VLOOKUP(A606,MapGrantsTbl[],5, FALSE),"")</f>
        <v>1746</v>
      </c>
      <c r="AV606" s="52" t="str">
        <f>IF(L606=AU606,"Y", IF(LEN(LEFT(AU606,4))&lt;&gt;4,"","N"))</f>
        <v>N</v>
      </c>
    </row>
    <row r="607" spans="1:48" ht="72" x14ac:dyDescent="0.55000000000000004">
      <c r="A607" s="43" t="s">
        <v>8692</v>
      </c>
      <c r="B607" s="10" t="str">
        <f>IFERROR(VLOOKUP(A607,MapGrantsTbl[Short Name], 1, FALSE),IFERROR(VLOOKUP(A607,MapGrantsTbl[Other Map Grant Name],1,FALSE),""))</f>
        <v>PRESTIDGES FOLLY</v>
      </c>
      <c r="C607" s="10" t="s">
        <v>4926</v>
      </c>
      <c r="D607" s="10" t="str">
        <f>IF(ISBLANK(C607),"",IFERROR(RIGHT(C607,LEN(C607)-FIND(",",C607)) &amp; " " &amp; LEFT(C607,1) &amp; LOWER(MID(C607,2, FIND(",",C607)-2)),""))</f>
        <v xml:space="preserve"> Joshua Griffith</v>
      </c>
      <c r="E607" s="85" t="s">
        <v>9496</v>
      </c>
      <c r="F607" s="85" t="str">
        <f>RIGHT(E607,4)</f>
        <v>1762</v>
      </c>
      <c r="G607" s="85" t="str">
        <f>IF(ISBLANK(E607),"",F607&amp;"-"&amp;RIGHT("00" &amp; SUBSTITUTE(LEFT(E607,2),"/",""),2))</f>
        <v>1762-02</v>
      </c>
      <c r="H607" s="10" t="s">
        <v>3930</v>
      </c>
      <c r="I607" s="10" t="str">
        <f>IFERROR(RIGHT(H607,LEN(H607)-FIND(",",H607)) &amp; " " &amp; LEFT(H607,1) &amp; LOWER(MID(H607,2, FIND(",",H607)-2)),"")</f>
        <v xml:space="preserve"> James Sewell</v>
      </c>
      <c r="J607" s="10" t="str">
        <f>H607</f>
        <v>SEWELL, James</v>
      </c>
      <c r="K607" s="10" t="s">
        <v>5224</v>
      </c>
      <c r="L607" s="10" t="str">
        <f>RIGHT(K607,4)</f>
        <v>1762</v>
      </c>
      <c r="M607" s="147" t="str">
        <f>IF(ISBLANK(K607),"",L607&amp;"-"&amp;
IF(LEFT(K607,3)="Feb","02",
IF(LEFT(K607,3)="Mar","03",
IF(LEFT(K607,3)="Apr","04",
IF(LEFT(K607,3)="May","05",
IF(LEFT(K607,3)="Jun","06",
IF(LEFT(K607,3)="Jul","07",
IF(LEFT(K607,3)="Aug","08",
IF(LEFT(K607,3)="Sep","09",
IF(LEFT(K607,3)="Oct","10",
IF(LEFT(K607,3)="Nov","11",
IF(LEFT(K607,3)="Dec","12","01"))))))))))))</f>
        <v>1762-06</v>
      </c>
      <c r="N607" s="34" t="s">
        <v>3961</v>
      </c>
      <c r="O607" s="8" t="s">
        <v>3959</v>
      </c>
      <c r="P607" s="8" t="s">
        <v>3970</v>
      </c>
      <c r="Q607" s="8">
        <v>180</v>
      </c>
      <c r="R607" s="10" t="s">
        <v>4929</v>
      </c>
      <c r="S607" s="26"/>
      <c r="T607" s="34" t="s">
        <v>8882</v>
      </c>
      <c r="U607" s="26"/>
      <c r="V607" s="35" t="s">
        <v>8988</v>
      </c>
      <c r="W607" s="35" t="s">
        <v>10083</v>
      </c>
      <c r="X607" s="34"/>
      <c r="Y607" s="18" t="str">
        <f>IFERROR(LEFT(J607, FIND(",",J607)-1),"")</f>
        <v>SEWELL</v>
      </c>
      <c r="Z607" s="24" t="s">
        <v>4529</v>
      </c>
      <c r="AA607" s="24" t="str">
        <f>IF(ISBLANK(E607),"","Surveyed "&amp;E607)  &amp; IF(ISBLANK(C607),"", " by " &amp;TRIM(D607)) &amp; IF(ISBLANK(E607),"","; ") &amp; IF(ISBLANK(K607),"","Patented in " &amp; K607)  &amp; IF(ISBLANK(H607),"", " by " &amp; TRIM(I607)) &amp; IF(ISBLANK(Q607),"",IF(Q607=0,""," for " &amp; Q607 &amp; " acres")) &amp; IF(ISBLANK(S607),""," repatented as " &amp; S607) &amp; IF(ISBLANK(R607),"", "; " &amp; R607) &amp; IF(ISBLANK(X607),"", ".  " &amp; X607&amp;".")</f>
        <v>Surveyed 2/5/1762 by Joshua Griffith; Patented in Jun 1762 by James Sewell for 180 acres; Resurvey of Sewell's Coffer "near a small draft which descends into the western falls of Patapsco River", that was evidently made for John Prestidge but he turned over his title to James Sewell</v>
      </c>
      <c r="AB607" s="52" t="str">
        <f>IF(IFERROR(FIND("-",A607),0)=0,SUBSTITUTE(A607,"'",""),SUBSTITUTE(LEFT(A607,FIND("-",A607)-2),"'",""))</f>
        <v>PRESTIDGES FOLLY</v>
      </c>
      <c r="AC607" s="55" t="str">
        <f>SUBSTITUTE(A607,"'","")</f>
        <v>PRESTIDGES FOLLY</v>
      </c>
      <c r="AD607" s="52" t="str">
        <f>IFERROR(VLOOKUP(A607,MapGrantsTbl[], 5, FALSE),"")</f>
        <v>1762</v>
      </c>
      <c r="AE607" s="52" t="str">
        <f>IF(L607=AD607,"Y", IF(LEFT(AD607,1)&lt;&gt;"1","","N"))</f>
        <v>Y</v>
      </c>
      <c r="AF607" s="52" t="str">
        <f>IFERROR(VLOOKUP(A607,MapGrantsTbl[], 3, FALSE),"")</f>
        <v>Surveyed 2/5/1762 by Joshua Griffith; Patented in Jun 1762 by James Sewell for 180 acres; Resurvey of Sewell's Coffer "near a small draft which descends into the western falls of Patapsco River", that was evidently made for John Prestidge but he turned over his title to James Sewell</v>
      </c>
      <c r="AG607" s="52" t="str">
        <f>IF(AA607=AF607,"Y", IF(LEN(LEFT(AF607,4))&lt;&gt;4,"","N"))</f>
        <v>Y</v>
      </c>
      <c r="AH607" s="52" t="s">
        <v>11990</v>
      </c>
      <c r="AI607" s="52"/>
      <c r="AJ607" s="71"/>
      <c r="AK607" s="71"/>
      <c r="AL607" s="71">
        <v>0</v>
      </c>
      <c r="AM607" s="71">
        <f>IFERROR(VLOOKUP(A607,Platted[],2,FALSE),"")</f>
        <v>330</v>
      </c>
      <c r="AN607" s="52"/>
      <c r="AO607" s="52"/>
      <c r="AP607" s="52"/>
      <c r="AQ607" s="52" t="str">
        <f>IFERROR(VLOOKUP(A607,MapGrantsTbl[], 5, FALSE),"")</f>
        <v>1762</v>
      </c>
      <c r="AR607" s="52" t="str">
        <f>IF(L607=AQ607,"Y", IF(LEN(LEFT(AQ607,4))&lt;&gt;4,"","N"))</f>
        <v>Y</v>
      </c>
      <c r="AS607" s="52" t="str">
        <f>IFERROR(VLOOKUP(A607,MapGrantsTbl[],3, FALSE),"")</f>
        <v>Surveyed 2/5/1762 by Joshua Griffith; Patented in Jun 1762 by James Sewell for 180 acres; Resurvey of Sewell's Coffer "near a small draft which descends into the western falls of Patapsco River", that was evidently made for John Prestidge but he turned over his title to James Sewell</v>
      </c>
      <c r="AT607" s="52" t="str">
        <f>IF(AA607=AS607,"Y", IF(LEN(LEFT(AS607,4))&lt;&gt;4,"","N"))</f>
        <v>Y</v>
      </c>
      <c r="AU607" s="52" t="str">
        <f>IFERROR(VLOOKUP(A607,MapGrantsTbl[],5, FALSE),"")</f>
        <v>1762</v>
      </c>
      <c r="AV607" s="52" t="str">
        <f>IF(L607=AU607,"Y", IF(LEN(LEFT(AU607,4))&lt;&gt;4,"","N"))</f>
        <v>Y</v>
      </c>
    </row>
    <row r="608" spans="1:48" ht="86.4" x14ac:dyDescent="0.55000000000000004">
      <c r="A608" s="43" t="s">
        <v>3893</v>
      </c>
      <c r="B608" s="8" t="str">
        <f>IFERROR(VLOOKUP(A608,MapGrantsTbl[Short Name], 1, FALSE),IFERROR(VLOOKUP(A608,MapGrantsTbl[Other Map Grant Name],1,FALSE),""))</f>
        <v>PRETTY LAND</v>
      </c>
      <c r="C608" s="8" t="s">
        <v>5002</v>
      </c>
      <c r="D608" s="8" t="str">
        <f>IF(ISBLANK(C608),"",IFERROR(RIGHT(C608,LEN(C608)-FIND(",",C608)) &amp; " " &amp; LEFT(C608,1) &amp; LOWER(MID(C608,2, FIND(",",C608)-2)),""))</f>
        <v xml:space="preserve"> James Weems</v>
      </c>
      <c r="E608" s="85" t="s">
        <v>11811</v>
      </c>
      <c r="F608" s="85" t="str">
        <f>RIGHT(E608,4)</f>
        <v>1725</v>
      </c>
      <c r="G608" s="85" t="str">
        <f>IF(ISBLANK(E608),"",F608&amp;"-"&amp;RIGHT("00" &amp; SUBSTITUTE(LEFT(E608,2),"/",""),2))</f>
        <v>1725-09</v>
      </c>
      <c r="H608" s="8" t="s">
        <v>3659</v>
      </c>
      <c r="I608" s="8" t="str">
        <f>IFERROR(RIGHT(H608,LEN(H608)-FIND(",",H608)) &amp; " " &amp; LEFT(H608,1) &amp; LOWER(MID(H608,2, FIND(",",H608)-2)),"")</f>
        <v xml:space="preserve"> Lewis  Duvall</v>
      </c>
      <c r="J608" s="8" t="str">
        <f>H608</f>
        <v xml:space="preserve">DUVALL, Lewis </v>
      </c>
      <c r="K608" s="8" t="s">
        <v>3781</v>
      </c>
      <c r="L608" s="8" t="str">
        <f>RIGHT(K608,4)</f>
        <v>1734</v>
      </c>
      <c r="M608" s="146" t="str">
        <f>IF(ISBLANK(K608),"",L608&amp;"-"&amp;
IF(LEFT(K608,3)="Feb","02",
IF(LEFT(K608,3)="Mar","03",
IF(LEFT(K608,3)="Apr","04",
IF(LEFT(K608,3)="May","05",
IF(LEFT(K608,3)="Jun","06",
IF(LEFT(K608,3)="Jul","07",
IF(LEFT(K608,3)="Aug","08",
IF(LEFT(K608,3)="Sep","09",
IF(LEFT(K608,3)="Oct","10",
IF(LEFT(K608,3)="Nov","11",
IF(LEFT(K608,3)="Dec","12","01"))))))))))))</f>
        <v>1734-06</v>
      </c>
      <c r="N608" s="34" t="s">
        <v>3961</v>
      </c>
      <c r="O608" s="8" t="s">
        <v>3959</v>
      </c>
      <c r="P608" s="8" t="s">
        <v>136</v>
      </c>
      <c r="Q608" s="8">
        <v>50</v>
      </c>
      <c r="R608" s="8" t="s">
        <v>6466</v>
      </c>
      <c r="S608" s="34" t="s">
        <v>5446</v>
      </c>
      <c r="T608" s="34" t="str">
        <f>V608</f>
        <v>Pretty Land</v>
      </c>
      <c r="U608" s="34"/>
      <c r="V608" s="35" t="s">
        <v>4178</v>
      </c>
      <c r="W608" s="35" t="s">
        <v>11810</v>
      </c>
      <c r="X608" s="34"/>
      <c r="Y608" s="26" t="str">
        <f>IFERROR(LEFT(J608, FIND(",",J608)-1),"")</f>
        <v>DUVALL</v>
      </c>
      <c r="Z608" s="24" t="s">
        <v>4499</v>
      </c>
      <c r="AA608" s="24" t="str">
        <f>IF(ISBLANK(E608),"","Surveyed "&amp;E608)  &amp; IF(ISBLANK(C608),"", " by " &amp;TRIM(D608)) &amp; IF(ISBLANK(E608),"","; ") &amp; IF(ISBLANK(K608),"","Patented in " &amp; K608)  &amp; IF(ISBLANK(H608),"", " by " &amp; TRIM(I608)) &amp; IF(ISBLANK(Q608),"",IF(Q608=0,""," for " &amp; Q608 &amp; " acres")) &amp; IF(ISBLANK(S608),""," repatented as " &amp; S608) &amp; IF(ISBLANK(R608),"", "; " &amp; R608) &amp; IF(ISBLANK(X608),"", ".  " &amp; X608&amp;".")</f>
        <v>Surveyed 9/17/1725 by James Weems; Patented in Jun 1734 by Lewis Duvall for 50 acres repatented as Lewises Lot; "on the east side of the Second Addition To Snowdens Manor and on the head of the drafts of Hammonds Branch"; surveyed for William Griffith but then transferred to Lewis Duvall</v>
      </c>
      <c r="AB608" s="52" t="str">
        <f>IF(IFERROR(FIND("-",A608),0)=0,SUBSTITUTE(A608,"'",""),SUBSTITUTE(LEFT(A608,FIND("-",A608)-2),"'",""))</f>
        <v>PRETTY LAND</v>
      </c>
      <c r="AC608" s="55" t="str">
        <f>SUBSTITUTE(A608,"'","")</f>
        <v>PRETTY LAND</v>
      </c>
      <c r="AD608" s="52" t="str">
        <f>IFERROR(VLOOKUP(A608,MapGrantsTbl[], 5, FALSE),"")</f>
        <v>1725</v>
      </c>
      <c r="AE608" s="52" t="str">
        <f>IF(L608=AD608,"Y", IF(LEFT(AD608,1)&lt;&gt;"1","","N"))</f>
        <v>N</v>
      </c>
      <c r="AF608" s="52" t="str">
        <f>IFERROR(VLOOKUP(A608,MapGrantsTbl[], 3, FALSE),"")</f>
        <v>Surveyed 9/17/1725 by James Weems; Patented in Jun 1734 by Lewis Duvall for 50 acres repatented as Lewises Lot; "on the east side of the Second Addition To Snowdens Manor and on the head of the drafts of Hammonds Branch"; surveyed for William Griffith but then transferred to Lewis Duvall</v>
      </c>
      <c r="AG608" s="52" t="str">
        <f>IF(AA608=AF608,"Y", IF(LEN(LEFT(AF608,4))&lt;&gt;4,"","N"))</f>
        <v>Y</v>
      </c>
      <c r="AH608" s="52" t="s">
        <v>333</v>
      </c>
      <c r="AI608" s="52"/>
      <c r="AJ608" s="71"/>
      <c r="AK608" s="71"/>
      <c r="AL608" s="71"/>
      <c r="AM608" s="71">
        <f>IFERROR(VLOOKUP(A608,Platted[],2,FALSE),"")</f>
        <v>561</v>
      </c>
      <c r="AN608" s="52"/>
      <c r="AO608" s="52"/>
      <c r="AP608" s="52"/>
      <c r="AQ608" s="52" t="str">
        <f>IFERROR(VLOOKUP(A608,MapGrantsTbl[], 5, FALSE),"")</f>
        <v>1725</v>
      </c>
      <c r="AR608" s="52" t="str">
        <f>IF(L608=AQ608,"Y", IF(LEN(LEFT(AQ608,4))&lt;&gt;4,"","N"))</f>
        <v>N</v>
      </c>
      <c r="AS608" s="52" t="str">
        <f>IFERROR(VLOOKUP(A608,MapGrantsTbl[],3, FALSE),"")</f>
        <v>Surveyed 9/17/1725 by James Weems; Patented in Jun 1734 by Lewis Duvall for 50 acres repatented as Lewises Lot; "on the east side of the Second Addition To Snowdens Manor and on the head of the drafts of Hammonds Branch"; surveyed for William Griffith but then transferred to Lewis Duvall</v>
      </c>
      <c r="AT608" s="52" t="str">
        <f>IF(AA608=AS608,"Y", IF(LEN(LEFT(AS608,4))&lt;&gt;4,"","N"))</f>
        <v>Y</v>
      </c>
      <c r="AU608" s="52" t="str">
        <f>IFERROR(VLOOKUP(A608,MapGrantsTbl[],5, FALSE),"")</f>
        <v>1725</v>
      </c>
      <c r="AV608" s="52" t="str">
        <f>IF(L608=AU608,"Y", IF(LEN(LEFT(AU608,4))&lt;&gt;4,"","N"))</f>
        <v>N</v>
      </c>
    </row>
    <row r="609" spans="1:48" ht="86.4" x14ac:dyDescent="0.55000000000000004">
      <c r="A609" s="43" t="s">
        <v>5713</v>
      </c>
      <c r="B609" s="42" t="str">
        <f>IFERROR(VLOOKUP(A609,MapGrantsTbl[Short Name], 1, FALSE),IFERROR(VLOOKUP(A609,MapGrantsTbl[Other Map Grant Name],1,FALSE),""))</f>
        <v>PROGRESS</v>
      </c>
      <c r="C609" s="43" t="s">
        <v>4919</v>
      </c>
      <c r="D609" s="43" t="str">
        <f>IF(ISBLANK(C609),"",IFERROR(RIGHT(C609,LEN(C609)-FIND(",",C609)) &amp; " " &amp; LEFT(C609,1) &amp; LOWER(MID(C609,2, FIND(",",C609)-2)),""))</f>
        <v xml:space="preserve"> Richard Shipley</v>
      </c>
      <c r="E609" s="85" t="s">
        <v>10580</v>
      </c>
      <c r="F609" s="80" t="str">
        <f>RIGHT(E609,4)</f>
        <v>1751</v>
      </c>
      <c r="G609" s="80" t="str">
        <f>IF(ISBLANK(E609),"",F609&amp;"-"&amp;RIGHT("00" &amp; SUBSTITUTE(LEFT(E609,2),"/",""),2))</f>
        <v>1751-12</v>
      </c>
      <c r="H609" s="43" t="s">
        <v>5506</v>
      </c>
      <c r="I609" s="43" t="str">
        <f>IFERROR(RIGHT(H609,LEN(H609)-FIND(",",H609)) &amp; " " &amp; LEFT(H609,1) &amp; LOWER(MID(H609,2, FIND(",",H609)-2)),"")</f>
        <v xml:space="preserve"> John Whipps</v>
      </c>
      <c r="J609" s="42" t="str">
        <f>H609</f>
        <v>WHIPPS, John</v>
      </c>
      <c r="K609" s="43" t="s">
        <v>3741</v>
      </c>
      <c r="L609" s="42" t="str">
        <f>RIGHT(K609,4)</f>
        <v>1752</v>
      </c>
      <c r="M609" s="143" t="str">
        <f>IF(ISBLANK(K609),"",L609&amp;"-"&amp;
IF(LEFT(K609,3)="Feb","02",
IF(LEFT(K609,3)="Mar","03",
IF(LEFT(K609,3)="Apr","04",
IF(LEFT(K609,3)="May","05",
IF(LEFT(K609,3)="Jun","06",
IF(LEFT(K609,3)="Jul","07",
IF(LEFT(K609,3)="Aug","08",
IF(LEFT(K609,3)="Sep","09",
IF(LEFT(K609,3)="Oct","10",
IF(LEFT(K609,3)="Nov","11",
IF(LEFT(K609,3)="Dec","12","01"))))))))))))</f>
        <v>1752-10</v>
      </c>
      <c r="N609" s="44" t="s">
        <v>3961</v>
      </c>
      <c r="O609" s="43" t="s">
        <v>3959</v>
      </c>
      <c r="P609" s="43" t="s">
        <v>3970</v>
      </c>
      <c r="Q609" s="8">
        <v>390</v>
      </c>
      <c r="R609" s="43" t="s">
        <v>5719</v>
      </c>
      <c r="S609" s="44" t="s">
        <v>5714</v>
      </c>
      <c r="T609" s="44" t="s">
        <v>5709</v>
      </c>
      <c r="U609" s="44" t="s">
        <v>5716</v>
      </c>
      <c r="V609" s="35" t="s">
        <v>5718</v>
      </c>
      <c r="W609" s="35" t="s">
        <v>10579</v>
      </c>
      <c r="X609" s="34"/>
      <c r="Y609" s="45" t="str">
        <f>IFERROR(LEFT(J609, FIND(",",J609)-1),"")</f>
        <v>WHIPPS</v>
      </c>
      <c r="Z609" s="45"/>
      <c r="AA609" s="24" t="str">
        <f>IF(ISBLANK(E609),"","Surveyed "&amp;E609)  &amp; IF(ISBLANK(C609),"", " by " &amp;TRIM(D609)) &amp; IF(ISBLANK(E609),"","; ") &amp; IF(ISBLANK(K609),"","Patented in " &amp; K609)  &amp; IF(ISBLANK(H609),"", " by " &amp; TRIM(I609)) &amp; IF(ISBLANK(Q609),"",IF(Q609=0,""," for " &amp; Q609 &amp; " acres")) &amp; IF(ISBLANK(S609),""," repatented as " &amp; S609) &amp; IF(ISBLANK(R609),"", "; " &amp; R609) &amp; IF(ISBLANK(X609),"", ".  " &amp; X609&amp;".")</f>
        <v>Surveyed 12/10/1751 by Richard Shipley; Patented in Oct 1752 by John Whipps for 390 acres repatented as Additional Progress; Resurvey of The Forrest Grove lying both in Anne Arundel and Baltimore counties, adjoining Shipley's Search, John's Chance, Whips Purchase, and Whips Lott</v>
      </c>
      <c r="AB609" s="52" t="str">
        <f>IF(IFERROR(FIND("-",A609),0)=0,SUBSTITUTE(A609,"'",""),SUBSTITUTE(LEFT(A609,FIND("-",A609)-2),"'",""))</f>
        <v>PROGRESS</v>
      </c>
      <c r="AC609" s="55" t="str">
        <f>SUBSTITUTE(A609,"'","")</f>
        <v>PROGRESS</v>
      </c>
      <c r="AD609" s="52" t="str">
        <f>IFERROR(VLOOKUP(A609,MapGrantsTbl[], 5, FALSE),"")</f>
        <v>1751</v>
      </c>
      <c r="AE609" s="52" t="str">
        <f>IF(L609=AD609,"Y", IF(LEFT(AD609,1)&lt;&gt;"1","","N"))</f>
        <v>N</v>
      </c>
      <c r="AF609" s="52" t="str">
        <f>IFERROR(VLOOKUP(A609,MapGrantsTbl[], 3, FALSE),"")</f>
        <v>Surveyed 12/10/1751 by Richard Shipley; Patented in Oct 1752 by John Whipps for 390 acres repatented as Additional Progress; Resurvey of The Forrest Grove lying both in Anne Arundel and Baltimore counties, adjoining Shipley's Search, John's Chance, Whips Purchase, and Whips Lott</v>
      </c>
      <c r="AG609" s="52" t="str">
        <f>IF(AA609=AF609,"Y", IF(LEN(LEFT(AF609,4))&lt;&gt;4,"","N"))</f>
        <v>Y</v>
      </c>
      <c r="AH609" s="52" t="s">
        <v>198</v>
      </c>
      <c r="AI609" s="52" t="s">
        <v>7820</v>
      </c>
      <c r="AJ609" s="52" t="s">
        <v>12127</v>
      </c>
      <c r="AK609" s="71"/>
      <c r="AL609" s="71"/>
      <c r="AM609" s="71" t="str">
        <f>IFERROR(VLOOKUP(A609,Platted[],2,FALSE),"")</f>
        <v/>
      </c>
      <c r="AN609" s="52"/>
      <c r="AO609" s="52"/>
      <c r="AP609" s="52"/>
      <c r="AQ609" s="52" t="str">
        <f>IFERROR(VLOOKUP(A609,MapGrantsTbl[], 5, FALSE),"")</f>
        <v>1751</v>
      </c>
      <c r="AR609" s="52" t="str">
        <f>IF(L609=AQ609,"Y", IF(LEN(LEFT(AQ609,4))&lt;&gt;4,"","N"))</f>
        <v>N</v>
      </c>
      <c r="AS609" s="52" t="str">
        <f>IFERROR(VLOOKUP(A609,MapGrantsTbl[],3, FALSE),"")</f>
        <v>Surveyed 12/10/1751 by Richard Shipley; Patented in Oct 1752 by John Whipps for 390 acres repatented as Additional Progress; Resurvey of The Forrest Grove lying both in Anne Arundel and Baltimore counties, adjoining Shipley's Search, John's Chance, Whips Purchase, and Whips Lott</v>
      </c>
      <c r="AT609" s="52" t="str">
        <f>IF(AA609=AS609,"Y", IF(LEN(LEFT(AS609,4))&lt;&gt;4,"","N"))</f>
        <v>Y</v>
      </c>
      <c r="AU609" s="52" t="str">
        <f>IFERROR(VLOOKUP(A609,MapGrantsTbl[],5, FALSE),"")</f>
        <v>1751</v>
      </c>
      <c r="AV609" s="52" t="str">
        <f>IF(L609=AU609,"Y", IF(LEN(LEFT(AU609,4))&lt;&gt;4,"","N"))</f>
        <v>N</v>
      </c>
    </row>
    <row r="610" spans="1:48" ht="72" x14ac:dyDescent="0.55000000000000004">
      <c r="A610" s="43" t="s">
        <v>3895</v>
      </c>
      <c r="B610" s="8" t="str">
        <f>IFERROR(VLOOKUP(A610,MapGrantsTbl[Short Name], 1, FALSE),IFERROR(VLOOKUP(A610,MapGrantsTbl[Other Map Grant Name],1,FALSE),""))</f>
        <v>PROSPECT</v>
      </c>
      <c r="C610" s="8" t="s">
        <v>4920</v>
      </c>
      <c r="D610" s="8" t="str">
        <f>IF(ISBLANK(C610),"",IFERROR(RIGHT(C610,LEN(C610)-FIND(",",C610)) &amp; " " &amp; LEFT(C610,1) &amp; LOWER(MID(C610,2, FIND(",",C610)-2)),""))</f>
        <v xml:space="preserve"> Orlando Griffith</v>
      </c>
      <c r="E610" s="85" t="s">
        <v>12216</v>
      </c>
      <c r="F610" s="85" t="str">
        <f>RIGHT(E610,4)</f>
        <v>1768</v>
      </c>
      <c r="G610" s="85" t="str">
        <f>IF(ISBLANK(E610),"",F610&amp;"-"&amp;RIGHT("00" &amp; SUBSTITUTE(LEFT(E610,2),"/",""),2))</f>
        <v>1768-03</v>
      </c>
      <c r="H610" s="8" t="s">
        <v>3542</v>
      </c>
      <c r="I610" s="8" t="str">
        <f>IFERROR(RIGHT(H610,LEN(H610)-FIND(",",H610)) &amp; " " &amp; LEFT(H610,1) &amp; LOWER(MID(H610,2, FIND(",",H610)-2)),"")</f>
        <v xml:space="preserve"> John  Hammond</v>
      </c>
      <c r="J610" s="8" t="str">
        <f>H610</f>
        <v xml:space="preserve">HAMMOND, John </v>
      </c>
      <c r="K610" s="8" t="s">
        <v>5237</v>
      </c>
      <c r="L610" s="8" t="str">
        <f>RIGHT(K610,4)</f>
        <v>1768</v>
      </c>
      <c r="M610" s="146" t="str">
        <f>IF(ISBLANK(K610),"",L610&amp;"-"&amp;
IF(LEFT(K610,3)="Feb","02",
IF(LEFT(K610,3)="Mar","03",
IF(LEFT(K610,3)="Apr","04",
IF(LEFT(K610,3)="May","05",
IF(LEFT(K610,3)="Jun","06",
IF(LEFT(K610,3)="Jul","07",
IF(LEFT(K610,3)="Aug","08",
IF(LEFT(K610,3)="Sep","09",
IF(LEFT(K610,3)="Oct","10",
IF(LEFT(K610,3)="Nov","11",
IF(LEFT(K610,3)="Dec","12","01"))))))))))))</f>
        <v>1768-07</v>
      </c>
      <c r="N610" s="34" t="s">
        <v>3961</v>
      </c>
      <c r="O610" s="8" t="s">
        <v>3959</v>
      </c>
      <c r="P610" s="8" t="s">
        <v>3970</v>
      </c>
      <c r="Q610" s="8">
        <v>61</v>
      </c>
      <c r="R610" s="8" t="s">
        <v>9032</v>
      </c>
      <c r="S610" s="34"/>
      <c r="T610" s="34" t="str">
        <f>V610</f>
        <v>Prospect</v>
      </c>
      <c r="U610" s="34"/>
      <c r="V610" s="35" t="s">
        <v>4177</v>
      </c>
      <c r="W610" s="35" t="s">
        <v>12217</v>
      </c>
      <c r="X610" s="34"/>
      <c r="Y610" s="18" t="str">
        <f>IFERROR(LEFT(J610, FIND(",",J610)-1),"")</f>
        <v>HAMMOND</v>
      </c>
      <c r="Z610" s="24" t="s">
        <v>4455</v>
      </c>
      <c r="AA610" s="24" t="str">
        <f>IF(ISBLANK(E610),"","Surveyed "&amp;E610)  &amp; IF(ISBLANK(C610),"", " by " &amp;TRIM(D610)) &amp; IF(ISBLANK(E610),"","; ") &amp; IF(ISBLANK(K610),"","Patented in " &amp; K610)  &amp; IF(ISBLANK(H610),"", " by " &amp; TRIM(I610)) &amp; IF(ISBLANK(Q610),"",IF(Q610=0,""," for " &amp; Q610 &amp; " acres")) &amp; IF(ISBLANK(S610),""," repatented as " &amp; S610) &amp; IF(ISBLANK(R610),"", "; " &amp; R610) &amp; IF(ISBLANK(X610),"", ".  " &amp; X610&amp;".")</f>
        <v>Surveyed 3/12/1768 by Orlando Griffith; Patented in Jul 1768 by John Hammond for 61 acres; adjoining Dorsey's Angles on the northeast border, this is actually a resurvey including some vacancies that should have been included previously</v>
      </c>
      <c r="AB610" s="52" t="str">
        <f>IF(IFERROR(FIND("-",A610),0)=0,SUBSTITUTE(A610,"'",""),SUBSTITUTE(LEFT(A610,FIND("-",A610)-2),"'",""))</f>
        <v>PROSPECT</v>
      </c>
      <c r="AC610" s="55" t="str">
        <f>SUBSTITUTE(A610,"'","")</f>
        <v>PROSPECT</v>
      </c>
      <c r="AD610" s="52" t="str">
        <f>IFERROR(VLOOKUP(A610,MapGrantsTbl[], 5, FALSE),"")</f>
        <v>1768</v>
      </c>
      <c r="AE610" s="52" t="str">
        <f>IF(L610=AD610,"Y", IF(LEFT(AD610,1)&lt;&gt;"1","","N"))</f>
        <v>Y</v>
      </c>
      <c r="AF610" s="52" t="str">
        <f>IFERROR(VLOOKUP(A610,MapGrantsTbl[], 3, FALSE),"")</f>
        <v>Surveyed 3/12/1768 by Orlando Griffith; Patented in Jul 1768 by John Hammond for 61 acres; adjoining Dorsey's Angles on the northeast border, this is actually a resurvey including some vacancies that should have been included previously</v>
      </c>
      <c r="AG610" s="52" t="str">
        <f>IF(AA610=AF610,"Y", IF(LEN(LEFT(AF610,4))&lt;&gt;4,"","N"))</f>
        <v>Y</v>
      </c>
      <c r="AH610" s="52" t="s">
        <v>47</v>
      </c>
      <c r="AI610" s="52"/>
      <c r="AJ610" s="71"/>
      <c r="AK610" s="71"/>
      <c r="AL610" s="71"/>
      <c r="AM610" s="71" t="str">
        <f>IFERROR(VLOOKUP(A610,Platted[],2,FALSE),"")</f>
        <v/>
      </c>
      <c r="AN610" s="52"/>
      <c r="AO610" s="52"/>
      <c r="AP610" s="52"/>
      <c r="AQ610" s="52" t="str">
        <f>IFERROR(VLOOKUP(A610,MapGrantsTbl[], 5, FALSE),"")</f>
        <v>1768</v>
      </c>
      <c r="AR610" s="52" t="str">
        <f>IF(L610=AQ610,"Y", IF(LEN(LEFT(AQ610,4))&lt;&gt;4,"","N"))</f>
        <v>Y</v>
      </c>
      <c r="AS610" s="52" t="str">
        <f>IFERROR(VLOOKUP(A610,MapGrantsTbl[],3, FALSE),"")</f>
        <v>Surveyed 3/12/1768 by Orlando Griffith; Patented in Jul 1768 by John Hammond for 61 acres; adjoining Dorsey's Angles on the northeast border, this is actually a resurvey including some vacancies that should have been included previously</v>
      </c>
      <c r="AT610" s="52" t="str">
        <f>IF(AA610=AS610,"Y", IF(LEN(LEFT(AS610,4))&lt;&gt;4,"","N"))</f>
        <v>Y</v>
      </c>
      <c r="AU610" s="52" t="str">
        <f>IFERROR(VLOOKUP(A610,MapGrantsTbl[],5, FALSE),"")</f>
        <v>1768</v>
      </c>
      <c r="AV610" s="52" t="str">
        <f>IF(L610=AU610,"Y", IF(LEN(LEFT(AU610,4))&lt;&gt;4,"","N"))</f>
        <v>Y</v>
      </c>
    </row>
    <row r="611" spans="1:48" ht="115.2" x14ac:dyDescent="0.55000000000000004">
      <c r="A611" s="43" t="s">
        <v>3894</v>
      </c>
      <c r="B611" s="8" t="str">
        <f>IFERROR(VLOOKUP(A611,MapGrantsTbl[Short Name], 1, FALSE),IFERROR(VLOOKUP(A611,MapGrantsTbl[Other Map Grant Name],1,FALSE),""))</f>
        <v>PROSPECT HILL</v>
      </c>
      <c r="C611" s="8" t="s">
        <v>4921</v>
      </c>
      <c r="D611" s="8" t="str">
        <f>IF(ISBLANK(C611),"",IFERROR(RIGHT(C611,LEN(C611)-FIND(",",C611)) &amp; " " &amp; LEFT(C611,1) &amp; LOWER(MID(C611,2, FIND(",",C611)-2)),""))</f>
        <v xml:space="preserve"> Basil Burgess</v>
      </c>
      <c r="E611" s="85" t="s">
        <v>10372</v>
      </c>
      <c r="F611" s="85" t="str">
        <f>RIGHT(E611,4)</f>
        <v>1775</v>
      </c>
      <c r="G611" s="85" t="str">
        <f>IF(ISBLANK(E611),"",F611&amp;"-"&amp;RIGHT("00" &amp; SUBSTITUTE(LEFT(E611,2),"/",""),2))</f>
        <v>1775-11</v>
      </c>
      <c r="H611" s="8" t="s">
        <v>4105</v>
      </c>
      <c r="I611" s="8" t="str">
        <f>IFERROR(RIGHT(H611,LEN(H611)-FIND(",",H611)) &amp; " " &amp; LEFT(H611,1) &amp; LOWER(MID(H611,2, FIND(",",H611)-2)),"")</f>
        <v xml:space="preserve"> Henry Ridgely</v>
      </c>
      <c r="J611" s="8" t="str">
        <f>H611</f>
        <v>RIDGELY, Henry</v>
      </c>
      <c r="K611" s="8" t="s">
        <v>3806</v>
      </c>
      <c r="L611" s="8" t="str">
        <f>RIGHT(K611,4)</f>
        <v>1775</v>
      </c>
      <c r="M611" s="146" t="str">
        <f>IF(ISBLANK(K611),"",L611&amp;"-"&amp;
IF(LEFT(K611,3)="Feb","02",
IF(LEFT(K611,3)="Mar","03",
IF(LEFT(K611,3)="Apr","04",
IF(LEFT(K611,3)="May","05",
IF(LEFT(K611,3)="Jun","06",
IF(LEFT(K611,3)="Jul","07",
IF(LEFT(K611,3)="Aug","08",
IF(LEFT(K611,3)="Sep","09",
IF(LEFT(K611,3)="Oct","10",
IF(LEFT(K611,3)="Nov","11",
IF(LEFT(K611,3)="Dec","12","01"))))))))))))</f>
        <v>1775-11</v>
      </c>
      <c r="N611" s="34" t="s">
        <v>3961</v>
      </c>
      <c r="O611" s="8" t="s">
        <v>3959</v>
      </c>
      <c r="P611" s="8" t="s">
        <v>3970</v>
      </c>
      <c r="Q611" s="8">
        <v>3008</v>
      </c>
      <c r="R611" s="8" t="s">
        <v>7773</v>
      </c>
      <c r="S611" s="34" t="s">
        <v>10363</v>
      </c>
      <c r="T611" s="34" t="s">
        <v>10370</v>
      </c>
      <c r="U611" s="34"/>
      <c r="V611" s="35" t="s">
        <v>5441</v>
      </c>
      <c r="W611" s="35" t="s">
        <v>10371</v>
      </c>
      <c r="X611" s="34"/>
      <c r="Y611" s="18" t="str">
        <f>IFERROR(LEFT(J611, FIND(",",J611)-1),"")</f>
        <v>RIDGELY</v>
      </c>
      <c r="Z611" s="24" t="s">
        <v>4516</v>
      </c>
      <c r="AA611" s="24" t="str">
        <f>IF(ISBLANK(E611),"","Surveyed "&amp;E611)  &amp; IF(ISBLANK(C611),"", " by " &amp;TRIM(D611)) &amp; IF(ISBLANK(E611),"","; ") &amp; IF(ISBLANK(K611),"","Patented in " &amp; K611)  &amp; IF(ISBLANK(H611),"", " by " &amp; TRIM(I611)) &amp; IF(ISBLANK(Q611),"",IF(Q611=0,""," for " &amp; Q611 &amp; " acres")) &amp; IF(ISBLANK(S611),""," repatented as " &amp; S611) &amp; IF(ISBLANK(R611),"", "; " &amp; R611) &amp; IF(ISBLANK(X611),"", ".  " &amp; X611&amp;".")</f>
        <v>Surveyed 11/5/1775 by Basil Burgess; Patented in Nov 1775 by Henry Ridgely for 3008 acres repatented as Warfield And Snowden; Resurvey of Friendship Enlarged partly in Anne Arundel and partly in Frederick County, adjoining Neal's Chance; upon the death of Henry Ridgely ownership was transferred to Thomas Snowden and Charles A. Warfield; wraps around Neals Chance and borders Windsor Forrest to Mullinix Road.</v>
      </c>
      <c r="AB611" s="52" t="str">
        <f>IF(IFERROR(FIND("-",A611),0)=0,SUBSTITUTE(A611,"'",""),SUBSTITUTE(LEFT(A611,FIND("-",A611)-2),"'",""))</f>
        <v>PROSPECT HILL</v>
      </c>
      <c r="AC611" s="55" t="str">
        <f>SUBSTITUTE(A611,"'","")</f>
        <v>PROSPECT HILL</v>
      </c>
      <c r="AD611" s="52" t="str">
        <f>IFERROR(VLOOKUP(A611,MapGrantsTbl[], 5, FALSE),"")</f>
        <v>1775</v>
      </c>
      <c r="AE611" s="52" t="str">
        <f>IF(L611=AD611,"Y", IF(LEFT(AD611,1)&lt;&gt;"1","","N"))</f>
        <v>Y</v>
      </c>
      <c r="AF611" s="52" t="str">
        <f>IFERROR(VLOOKUP(A611,MapGrantsTbl[], 3, FALSE),"")</f>
        <v>Surveyed 11/5/1775 by Basil Burgess; Patented in Nov 1775 by Henry Ridgely for 3008 acres repatented as Warfield And Snowden; Resurvey of Friendship Enlarged partly in Anne Arundel and partly in Frederick County, adjoining Neal's Chance; upon the death of Henry Ridgely ownership was transferred to Thomas Snowden and Charles A. Warfield; wraps around Neals Chance and borders Windsor Forrest to Mullinix Road.</v>
      </c>
      <c r="AG611" s="52" t="str">
        <f>IF(AA611=AF611,"Y", IF(LEN(LEFT(AF611,4))&lt;&gt;4,"","N"))</f>
        <v>Y</v>
      </c>
      <c r="AH611" s="52" t="s">
        <v>78</v>
      </c>
      <c r="AI611" s="52"/>
      <c r="AJ611" s="71"/>
      <c r="AK611" s="71"/>
      <c r="AL611" s="71"/>
      <c r="AM611" s="71" t="str">
        <f>IFERROR(VLOOKUP(A611,Platted[],2,FALSE),"")</f>
        <v/>
      </c>
      <c r="AN611" s="52"/>
      <c r="AO611" s="52"/>
      <c r="AP611" s="52"/>
      <c r="AQ611" s="52" t="str">
        <f>IFERROR(VLOOKUP(A611,MapGrantsTbl[], 5, FALSE),"")</f>
        <v>1775</v>
      </c>
      <c r="AR611" s="52" t="str">
        <f>IF(L611=AQ611,"Y", IF(LEN(LEFT(AQ611,4))&lt;&gt;4,"","N"))</f>
        <v>Y</v>
      </c>
      <c r="AS611" s="52" t="str">
        <f>IFERROR(VLOOKUP(A611,MapGrantsTbl[],3, FALSE),"")</f>
        <v>Surveyed 11/5/1775 by Basil Burgess; Patented in Nov 1775 by Henry Ridgely for 3008 acres repatented as Warfield And Snowden; Resurvey of Friendship Enlarged partly in Anne Arundel and partly in Frederick County, adjoining Neal's Chance; upon the death of Henry Ridgely ownership was transferred to Thomas Snowden and Charles A. Warfield; wraps around Neals Chance and borders Windsor Forrest to Mullinix Road.</v>
      </c>
      <c r="AT611" s="52" t="str">
        <f>IF(AA611=AS611,"Y", IF(LEN(LEFT(AS611,4))&lt;&gt;4,"","N"))</f>
        <v>Y</v>
      </c>
      <c r="AU611" s="52" t="str">
        <f>IFERROR(VLOOKUP(A611,MapGrantsTbl[],5, FALSE),"")</f>
        <v>1775</v>
      </c>
      <c r="AV611" s="52" t="str">
        <f>IF(L611=AU611,"Y", IF(LEN(LEFT(AU611,4))&lt;&gt;4,"","N"))</f>
        <v>Y</v>
      </c>
    </row>
    <row r="612" spans="1:48" ht="57.6" x14ac:dyDescent="0.55000000000000004">
      <c r="A612" s="92" t="s">
        <v>9619</v>
      </c>
      <c r="B612" s="91" t="str">
        <f>IFERROR(VLOOKUP(A612,MapGrantsTbl[Short Name], 1, FALSE),IFERROR(VLOOKUP(A612,MapGrantsTbl[Other Map Grant Name],1,FALSE),""))</f>
        <v/>
      </c>
      <c r="C612" s="92" t="s">
        <v>4919</v>
      </c>
      <c r="D612" s="92" t="str">
        <f>IF(ISBLANK(C612),"",IFERROR(RIGHT(C612,LEN(C612)-FIND(",",C612)) &amp; " " &amp; LEFT(C612,1) &amp; LOWER(MID(C612,2, FIND(",",C612)-2)),""))</f>
        <v xml:space="preserve"> Richard Shipley</v>
      </c>
      <c r="E612" s="93" t="s">
        <v>4716</v>
      </c>
      <c r="F612" s="93" t="str">
        <f>RIGHT(E612,4)</f>
        <v>1752</v>
      </c>
      <c r="G612" s="93" t="str">
        <f>IF(ISBLANK(E612),"",F612&amp;"-"&amp;RIGHT("00" &amp; SUBSTITUTE(LEFT(E612,2),"/",""),2))</f>
        <v>1752-09</v>
      </c>
      <c r="H612" s="92" t="s">
        <v>5674</v>
      </c>
      <c r="I612" s="92" t="str">
        <f>IFERROR(RIGHT(H612,LEN(H612)-FIND(",",H612)) &amp; " " &amp; LEFT(H612,1) &amp; LOWER(MID(H612,2, FIND(",",H612)-2)),"")</f>
        <v xml:space="preserve"> Nicholas Dorsey</v>
      </c>
      <c r="J612" s="91" t="str">
        <f>H612</f>
        <v>DORSEY, Nicholas</v>
      </c>
      <c r="K612" s="92" t="s">
        <v>5187</v>
      </c>
      <c r="L612" s="91" t="str">
        <f>RIGHT(K612,4)</f>
        <v>1754</v>
      </c>
      <c r="M612" s="144" t="str">
        <f>IF(ISBLANK(K612),"",L612&amp;"-"&amp;
IF(LEFT(K612,3)="Feb","02",
IF(LEFT(K612,3)="Mar","03",
IF(LEFT(K612,3)="Apr","04",
IF(LEFT(K612,3)="May","05",
IF(LEFT(K612,3)="Jun","06",
IF(LEFT(K612,3)="Jul","07",
IF(LEFT(K612,3)="Aug","08",
IF(LEFT(K612,3)="Sep","09",
IF(LEFT(K612,3)="Oct","10",
IF(LEFT(K612,3)="Nov","11",
IF(LEFT(K612,3)="Dec","12","01"))))))))))))</f>
        <v>1754-03</v>
      </c>
      <c r="N612" s="94" t="s">
        <v>3961</v>
      </c>
      <c r="O612" s="8" t="s">
        <v>3961</v>
      </c>
      <c r="P612" s="92" t="s">
        <v>3970</v>
      </c>
      <c r="Q612" s="92">
        <v>122</v>
      </c>
      <c r="R612" s="92" t="s">
        <v>9621</v>
      </c>
      <c r="S612" s="94"/>
      <c r="T612" s="95" t="s">
        <v>9620</v>
      </c>
      <c r="U612" s="94"/>
      <c r="V612" s="35" t="s">
        <v>9618</v>
      </c>
      <c r="W612" s="35" t="s">
        <v>9702</v>
      </c>
      <c r="X612" s="35"/>
      <c r="Y612" s="95" t="str">
        <f>IFERROR(LEFT(J612, FIND(",",J612)-1),"")</f>
        <v>DORSEY</v>
      </c>
      <c r="Z612" s="95"/>
      <c r="AA612" s="95" t="str">
        <f>IF(ISBLANK(E612),"","Surveyed "&amp;E612)  &amp; IF(ISBLANK(C612),"", " by " &amp;TRIM(D612)) &amp; IF(ISBLANK(E612),"","; ") &amp; IF(ISBLANK(K612),"","Patented in " &amp; K612)  &amp; IF(ISBLANK(H612),"", " by " &amp; TRIM(I612)) &amp; IF(ISBLANK(Q612),"",IF(Q612=0,""," for " &amp; Q612 &amp; " acres")) &amp; IF(ISBLANK(S612),""," repatented as " &amp; S612) &amp; IF(ISBLANK(R612),"", "; " &amp; R612) &amp; IF(ISBLANK(X612),"", ".  " &amp; X612&amp;".")</f>
        <v>Surveyed 9/15/1752 by Richard Shipley; Patented in Mar 1754 by Nicholas Dorsey for 122 acres; Resurvey of Harris' Beginning "on the drafts of Patuxent called and known by the name Ridgelys Great Branch"</v>
      </c>
      <c r="AB612" s="95" t="str">
        <f>IF(IFERROR(FIND("-",A612),0)=0,SUBSTITUTE(A612,"'",""),SUBSTITUTE(LEFT(A612,FIND("-",A612)-2),"'",""))</f>
        <v>PURCHASE</v>
      </c>
      <c r="AC612" s="95" t="str">
        <f>SUBSTITUTE(A612,"'","")</f>
        <v>PURCHASE</v>
      </c>
      <c r="AD612" s="95" t="str">
        <f>IFERROR(VLOOKUP(A612,MapGrantsTbl[], 5, FALSE),"")</f>
        <v/>
      </c>
      <c r="AE612" s="95" t="str">
        <f>IF(L612=AD612,"Y", IF(LEFT(AD612,1)&lt;&gt;"1","","N"))</f>
        <v/>
      </c>
      <c r="AF612" s="95" t="str">
        <f>IFERROR(VLOOKUP(A612,MapGrantsTbl[], 3, FALSE),"")</f>
        <v/>
      </c>
      <c r="AG612" s="95" t="str">
        <f>IF(AA612=AF612,"Y", IF(LEN(LEFT(AF612,4))&lt;&gt;4,"","N"))</f>
        <v/>
      </c>
      <c r="AH612" s="95"/>
      <c r="AI612" s="95"/>
      <c r="AJ612" s="95"/>
      <c r="AK612" s="95"/>
      <c r="AL612" s="95"/>
      <c r="AM612" s="95" t="str">
        <f>IFERROR(VLOOKUP(A612,Platted[],2,FALSE),"")</f>
        <v/>
      </c>
      <c r="AN612" s="52"/>
      <c r="AO612" s="52"/>
      <c r="AP612" s="52"/>
      <c r="AQ612" s="52" t="str">
        <f>IFERROR(VLOOKUP(A612,MapGrantsTbl[], 5, FALSE),"")</f>
        <v/>
      </c>
      <c r="AR612" s="52" t="str">
        <f>IF(L612=AQ612,"Y", IF(LEN(LEFT(AQ612,4))&lt;&gt;4,"","N"))</f>
        <v/>
      </c>
      <c r="AS612" s="52" t="str">
        <f>IFERROR(VLOOKUP(A612,MapGrantsTbl[],3, FALSE),"")</f>
        <v/>
      </c>
      <c r="AT612" s="52" t="str">
        <f>IF(AA612=AS612,"Y", IF(LEN(LEFT(AS612,4))&lt;&gt;4,"","N"))</f>
        <v/>
      </c>
      <c r="AU612" s="52" t="str">
        <f>IFERROR(VLOOKUP(A612,MapGrantsTbl[],5, FALSE),"")</f>
        <v/>
      </c>
      <c r="AV612" s="52" t="str">
        <f>IF(L612=AU612,"Y", IF(LEN(LEFT(AU612,4))&lt;&gt;4,"","N"))</f>
        <v/>
      </c>
    </row>
    <row r="613" spans="1:48" ht="72" x14ac:dyDescent="0.55000000000000004">
      <c r="A613" s="43" t="s">
        <v>8693</v>
      </c>
      <c r="B613" s="42" t="str">
        <f>IFERROR(VLOOKUP(A613,MapGrantsTbl[Short Name], 1, FALSE),IFERROR(VLOOKUP(A613,MapGrantsTbl[Other Map Grant Name],1,FALSE),""))</f>
        <v>PURDUMS CHANCE</v>
      </c>
      <c r="C613" s="43" t="s">
        <v>4917</v>
      </c>
      <c r="D613" s="43" t="str">
        <f>IF(ISBLANK(C613),"",IFERROR(RIGHT(C613,LEN(C613)-FIND(",",C613)) &amp; " " &amp; LEFT(C613,1) &amp; LOWER(MID(C613,2, FIND(",",C613)-2)),""))</f>
        <v xml:space="preserve"> Vachel Stevens</v>
      </c>
      <c r="E613" s="85" t="s">
        <v>11254</v>
      </c>
      <c r="F613" s="80" t="str">
        <f>RIGHT(E613,4)</f>
        <v>1794</v>
      </c>
      <c r="G613" s="80" t="str">
        <f>IF(ISBLANK(E613),"",F613&amp;"-"&amp;RIGHT("00" &amp; SUBSTITUTE(LEFT(E613,2),"/",""),2))</f>
        <v>1794-02</v>
      </c>
      <c r="H613" s="43" t="s">
        <v>6419</v>
      </c>
      <c r="I613" s="43" t="str">
        <f>IFERROR(RIGHT(H613,LEN(H613)-FIND(",",H613)) &amp; " " &amp; LEFT(H613,1) &amp; LOWER(MID(H613,2, FIND(",",H613)-2)),"")</f>
        <v xml:space="preserve"> Harriet Crapster</v>
      </c>
      <c r="J613" s="42" t="str">
        <f>H613</f>
        <v>CRAPSTER, Harriet</v>
      </c>
      <c r="K613" s="43" t="s">
        <v>6420</v>
      </c>
      <c r="L613" s="42" t="str">
        <f>RIGHT(K613,4)</f>
        <v>1809</v>
      </c>
      <c r="M613" s="143" t="str">
        <f>IF(ISBLANK(K613),"",L613&amp;"-"&amp;
IF(LEFT(K613,3)="Feb","02",
IF(LEFT(K613,3)="Mar","03",
IF(LEFT(K613,3)="Apr","04",
IF(LEFT(K613,3)="May","05",
IF(LEFT(K613,3)="Jun","06",
IF(LEFT(K613,3)="Jul","07",
IF(LEFT(K613,3)="Aug","08",
IF(LEFT(K613,3)="Sep","09",
IF(LEFT(K613,3)="Oct","10",
IF(LEFT(K613,3)="Nov","11",
IF(LEFT(K613,3)="Dec","12","01"))))))))))))</f>
        <v>1809-09</v>
      </c>
      <c r="N613" s="44" t="s">
        <v>3961</v>
      </c>
      <c r="O613" s="43" t="s">
        <v>3959</v>
      </c>
      <c r="P613" s="43" t="s">
        <v>3970</v>
      </c>
      <c r="Q613" s="43">
        <v>271</v>
      </c>
      <c r="R613" s="8" t="s">
        <v>9974</v>
      </c>
      <c r="S613" s="44"/>
      <c r="T613" s="45" t="s">
        <v>8883</v>
      </c>
      <c r="U613" s="44"/>
      <c r="V613" s="35" t="s">
        <v>7529</v>
      </c>
      <c r="W613" s="35" t="s">
        <v>11253</v>
      </c>
      <c r="X613" s="34"/>
      <c r="Y613" s="45" t="str">
        <f>IFERROR(LEFT(J613, FIND(",",J613)-1),"")</f>
        <v>CRAPSTER</v>
      </c>
      <c r="Z613" s="45"/>
      <c r="AA613" s="45" t="str">
        <f>IF(ISBLANK(E613),"","Surveyed "&amp;E613)  &amp; IF(ISBLANK(C613),"", " by " &amp;TRIM(D613)) &amp; IF(ISBLANK(E613),"","; ") &amp; IF(ISBLANK(K613),"","Patented in " &amp; K613)  &amp; IF(ISBLANK(H613),"", " by " &amp; TRIM(I613)) &amp; IF(ISBLANK(Q613),"",IF(Q613=0,""," for " &amp; Q613 &amp; " acres")) &amp; IF(ISBLANK(S613),""," repatented as " &amp; S613) &amp; IF(ISBLANK(R613),"", "; " &amp; R613) &amp; IF(ISBLANK(X613),"", ".  " &amp; X613&amp;".")</f>
        <v>Surveyed 2/1/1794 by Vachel Stevens; Patented in Sep 1809 by Harriet Crapster for 271 acres; Resurvey of Purdum's Range and part of Bite The Skinner (6+ acres of Bite The Skinner lies in Silence), adjoining Hopson's Choice at the end of its seventh line</v>
      </c>
      <c r="AB613" s="52" t="str">
        <f>IF(IFERROR(FIND("-",A613),0)=0,SUBSTITUTE(A613,"'",""),SUBSTITUTE(LEFT(A613,FIND("-",A613)-2),"'",""))</f>
        <v>PURDUMS CHANCE</v>
      </c>
      <c r="AC613" s="55" t="str">
        <f>SUBSTITUTE(A613,"'","")</f>
        <v>PURDUMS CHANCE</v>
      </c>
      <c r="AD613" s="52" t="str">
        <f>IFERROR(VLOOKUP(A613,MapGrantsTbl[], 5, FALSE),"")</f>
        <v>1794</v>
      </c>
      <c r="AE613" s="52" t="str">
        <f>IF(L613=AD613,"Y", IF(LEFT(AD613,1)&lt;&gt;"1","","N"))</f>
        <v>N</v>
      </c>
      <c r="AF613" s="52" t="str">
        <f>IFERROR(VLOOKUP(A613,MapGrantsTbl[], 3, FALSE),"")</f>
        <v>Surveyed 2/1/1794 by Vachel Stevens; Patented in Sep 1809 by Harriet Crapster for 271 acres; Resurvey of Purdum's Range and part of Bite The Skinner (6+ acres of Bite The Skinner lies in Silence), adjoining Hopson's Choice at the end of its seventh line</v>
      </c>
      <c r="AG613" s="52" t="str">
        <f>IF(AA613=AF613,"Y", IF(LEN(LEFT(AF613,4))&lt;&gt;4,"","N"))</f>
        <v>Y</v>
      </c>
      <c r="AH613" s="52" t="s">
        <v>51</v>
      </c>
      <c r="AI613" s="52" t="s">
        <v>7845</v>
      </c>
      <c r="AJ613" s="52" t="s">
        <v>8883</v>
      </c>
      <c r="AK613" s="52"/>
      <c r="AL613" s="71"/>
      <c r="AM613" s="71">
        <f>IFERROR(VLOOKUP(A613,Platted[],2,FALSE),"")</f>
        <v>241</v>
      </c>
      <c r="AN613" s="52"/>
      <c r="AO613" s="52"/>
      <c r="AP613" s="52"/>
      <c r="AQ613" s="52" t="str">
        <f>IFERROR(VLOOKUP(A613,MapGrantsTbl[], 5, FALSE),"")</f>
        <v>1794</v>
      </c>
      <c r="AR613" s="52" t="str">
        <f>IF(L613=AQ613,"Y", IF(LEN(LEFT(AQ613,4))&lt;&gt;4,"","N"))</f>
        <v>N</v>
      </c>
      <c r="AS613" s="52" t="str">
        <f>IFERROR(VLOOKUP(A613,MapGrantsTbl[],3, FALSE),"")</f>
        <v>Surveyed 2/1/1794 by Vachel Stevens; Patented in Sep 1809 by Harriet Crapster for 271 acres; Resurvey of Purdum's Range and part of Bite The Skinner (6+ acres of Bite The Skinner lies in Silence), adjoining Hopson's Choice at the end of its seventh line</v>
      </c>
      <c r="AT613" s="52" t="str">
        <f>IF(AA613=AS613,"Y", IF(LEN(LEFT(AS613,4))&lt;&gt;4,"","N"))</f>
        <v>Y</v>
      </c>
      <c r="AU613" s="52" t="str">
        <f>IFERROR(VLOOKUP(A613,MapGrantsTbl[],5, FALSE),"")</f>
        <v>1794</v>
      </c>
      <c r="AV613" s="52" t="str">
        <f>IF(L613=AU613,"Y", IF(LEN(LEFT(AU613,4))&lt;&gt;4,"","N"))</f>
        <v>N</v>
      </c>
    </row>
    <row r="614" spans="1:48" ht="57.6" x14ac:dyDescent="0.55000000000000004">
      <c r="A614" s="43" t="s">
        <v>8694</v>
      </c>
      <c r="B614" s="8" t="str">
        <f>IFERROR(VLOOKUP(A614,MapGrantsTbl[Short Name], 1, FALSE),IFERROR(VLOOKUP(A614,MapGrantsTbl[Other Map Grant Name],1,FALSE),""))</f>
        <v>PURDUMS CHOICE</v>
      </c>
      <c r="C614" s="8" t="s">
        <v>4105</v>
      </c>
      <c r="D614" s="8" t="str">
        <f>IF(ISBLANK(C614),"",IFERROR(RIGHT(C614,LEN(C614)-FIND(",",C614)) &amp; " " &amp; LEFT(C614,1) &amp; LOWER(MID(C614,2, FIND(",",C614)-2)),""))</f>
        <v xml:space="preserve"> Henry Ridgely</v>
      </c>
      <c r="E614" s="85" t="s">
        <v>10346</v>
      </c>
      <c r="F614" s="85" t="str">
        <f>RIGHT(E614,4)</f>
        <v>1732</v>
      </c>
      <c r="G614" s="85" t="str">
        <f>IF(ISBLANK(E614),"",F614&amp;"-"&amp;RIGHT("00" &amp; SUBSTITUTE(LEFT(E614,2),"/",""),2))</f>
        <v>1732-05</v>
      </c>
      <c r="H614" s="8" t="s">
        <v>3660</v>
      </c>
      <c r="I614" s="8" t="str">
        <f>IFERROR(RIGHT(H614,LEN(H614)-FIND(",",H614)) &amp; " " &amp; LEFT(H614,1) &amp; LOWER(MID(H614,2, FIND(",",H614)-2)),"")</f>
        <v xml:space="preserve"> John  Purdum</v>
      </c>
      <c r="J614" s="8" t="str">
        <f>H614</f>
        <v xml:space="preserve">PURDUM, John </v>
      </c>
      <c r="K614" s="8" t="s">
        <v>3758</v>
      </c>
      <c r="L614" s="8" t="str">
        <f>RIGHT(K614,4)</f>
        <v>1737</v>
      </c>
      <c r="M614" s="146" t="str">
        <f>IF(ISBLANK(K614),"",L614&amp;"-"&amp;
IF(LEFT(K614,3)="Feb","02",
IF(LEFT(K614,3)="Mar","03",
IF(LEFT(K614,3)="Apr","04",
IF(LEFT(K614,3)="May","05",
IF(LEFT(K614,3)="Jun","06",
IF(LEFT(K614,3)="Jul","07",
IF(LEFT(K614,3)="Aug","08",
IF(LEFT(K614,3)="Sep","09",
IF(LEFT(K614,3)="Oct","10",
IF(LEFT(K614,3)="Nov","11",
IF(LEFT(K614,3)="Dec","12","01"))))))))))))</f>
        <v>1737-11</v>
      </c>
      <c r="N614" s="34" t="s">
        <v>3961</v>
      </c>
      <c r="O614" s="8" t="s">
        <v>3959</v>
      </c>
      <c r="P614" s="8" t="s">
        <v>136</v>
      </c>
      <c r="Q614" s="8">
        <v>100</v>
      </c>
      <c r="R614" s="8" t="s">
        <v>4961</v>
      </c>
      <c r="S614" s="34" t="s">
        <v>4175</v>
      </c>
      <c r="T614" s="34" t="str">
        <f>V614</f>
        <v>Purdums Choice</v>
      </c>
      <c r="U614" s="34"/>
      <c r="V614" s="35" t="s">
        <v>8989</v>
      </c>
      <c r="W614" s="35" t="s">
        <v>11524</v>
      </c>
      <c r="X614" s="34"/>
      <c r="Y614" s="18" t="str">
        <f>IFERROR(LEFT(J614, FIND(",",J614)-1),"")</f>
        <v>PURDUM</v>
      </c>
      <c r="Z614" s="24" t="s">
        <v>4547</v>
      </c>
      <c r="AA614" s="24" t="str">
        <f>IF(ISBLANK(E614),"","Surveyed "&amp;E614)  &amp; IF(ISBLANK(C614),"", " by " &amp;TRIM(D614)) &amp; IF(ISBLANK(E614),"","; ") &amp; IF(ISBLANK(K614),"","Patented in " &amp; K614)  &amp; IF(ISBLANK(H614),"", " by " &amp; TRIM(I614)) &amp; IF(ISBLANK(Q614),"",IF(Q614=0,""," for " &amp; Q614 &amp; " acres")) &amp; IF(ISBLANK(S614),""," repatented as " &amp; S614) &amp; IF(ISBLANK(R614),"", "; " &amp; R614) &amp; IF(ISBLANK(X614),"", ".  " &amp; X614&amp;".")</f>
        <v>Surveyed 5/30/1732 by Henry Ridgely; Patented in Nov 1737 by John Purdum for 100 acres repatented as Purdum's Enlargement; "on a branch of Snowdens River of Patuxent called Spurriers Branch"</v>
      </c>
      <c r="AB614" s="52" t="str">
        <f>IF(IFERROR(FIND("-",A614),0)=0,SUBSTITUTE(A614,"'",""),SUBSTITUTE(LEFT(A614,FIND("-",A614)-2),"'",""))</f>
        <v>PURDUMS CHOICE</v>
      </c>
      <c r="AC614" s="55" t="str">
        <f>SUBSTITUTE(A614,"'","")</f>
        <v>PURDUMS CHOICE</v>
      </c>
      <c r="AD614" s="52" t="str">
        <f>IFERROR(VLOOKUP(A614,MapGrantsTbl[], 5, FALSE),"")</f>
        <v>1732</v>
      </c>
      <c r="AE614" s="52" t="str">
        <f>IF(L614=AD614,"Y", IF(LEFT(AD614,1)&lt;&gt;"1","","N"))</f>
        <v>N</v>
      </c>
      <c r="AF614" s="52" t="str">
        <f>IFERROR(VLOOKUP(A614,MapGrantsTbl[], 3, FALSE),"")</f>
        <v>Surveyed 5/30/1732 by Henry Ridgely; Patented in Nov 1737 by John Purdum for 100 acres repatented as Purdum's Enlargement; "on a branch of Snowdens River of Patuxent called Spurriers Branch"</v>
      </c>
      <c r="AG614" s="52" t="str">
        <f>IF(AA614=AF614,"Y", IF(LEN(LEFT(AF614,4))&lt;&gt;4,"","N"))</f>
        <v>Y</v>
      </c>
      <c r="AH614" s="52" t="s">
        <v>36</v>
      </c>
      <c r="AI614" s="52"/>
      <c r="AJ614" s="71"/>
      <c r="AK614" s="71"/>
      <c r="AL614" s="71"/>
      <c r="AM614" s="71">
        <f>IFERROR(VLOOKUP(A614,Platted[],2,FALSE),"")</f>
        <v>417</v>
      </c>
      <c r="AN614" s="52"/>
      <c r="AO614" s="52"/>
      <c r="AP614" s="52"/>
      <c r="AQ614" s="52" t="str">
        <f>IFERROR(VLOOKUP(A614,MapGrantsTbl[], 5, FALSE),"")</f>
        <v>1732</v>
      </c>
      <c r="AR614" s="52" t="str">
        <f>IF(L614=AQ614,"Y", IF(LEN(LEFT(AQ614,4))&lt;&gt;4,"","N"))</f>
        <v>N</v>
      </c>
      <c r="AS614" s="52" t="str">
        <f>IFERROR(VLOOKUP(A614,MapGrantsTbl[],3, FALSE),"")</f>
        <v>Surveyed 5/30/1732 by Henry Ridgely; Patented in Nov 1737 by John Purdum for 100 acres repatented as Purdum's Enlargement; "on a branch of Snowdens River of Patuxent called Spurriers Branch"</v>
      </c>
      <c r="AT614" s="52" t="str">
        <f>IF(AA614=AS614,"Y", IF(LEN(LEFT(AS614,4))&lt;&gt;4,"","N"))</f>
        <v>Y</v>
      </c>
      <c r="AU614" s="52" t="str">
        <f>IFERROR(VLOOKUP(A614,MapGrantsTbl[],5, FALSE),"")</f>
        <v>1732</v>
      </c>
      <c r="AV614" s="52" t="str">
        <f>IF(L614=AU614,"Y", IF(LEN(LEFT(AU614,4))&lt;&gt;4,"","N"))</f>
        <v>N</v>
      </c>
    </row>
    <row r="615" spans="1:48" ht="57.6" x14ac:dyDescent="0.55000000000000004">
      <c r="A615" s="43" t="s">
        <v>8695</v>
      </c>
      <c r="B615" s="8" t="str">
        <f>IFERROR(VLOOKUP(A615,MapGrantsTbl[Short Name], 1, FALSE),IFERROR(VLOOKUP(A615,MapGrantsTbl[Other Map Grant Name],1,FALSE),""))</f>
        <v>PURDUMS ENLARGEMENT</v>
      </c>
      <c r="C615" s="8" t="s">
        <v>4919</v>
      </c>
      <c r="D615" s="8" t="str">
        <f>IF(ISBLANK(C615),"",IFERROR(RIGHT(C615,LEN(C615)-FIND(",",C615)) &amp; " " &amp; LEFT(C615,1) &amp; LOWER(MID(C615,2, FIND(",",C615)-2)),""))</f>
        <v xml:space="preserve"> Richard Shipley</v>
      </c>
      <c r="E615" s="85" t="s">
        <v>11525</v>
      </c>
      <c r="F615" s="85" t="str">
        <f>RIGHT(E615,4)</f>
        <v>1752</v>
      </c>
      <c r="G615" s="85" t="str">
        <f>IF(ISBLANK(E615),"",F615&amp;"-"&amp;RIGHT("00" &amp; SUBSTITUTE(LEFT(E615,2),"/",""),2))</f>
        <v>1752-09</v>
      </c>
      <c r="H615" s="8" t="s">
        <v>3661</v>
      </c>
      <c r="I615" s="8" t="str">
        <f>IFERROR(RIGHT(H615,LEN(H615)-FIND(",",H615)) &amp; " " &amp; LEFT(H615,1) &amp; LOWER(MID(H615,2, FIND(",",H615)-2)),"")</f>
        <v xml:space="preserve"> Benjamin  Purdum</v>
      </c>
      <c r="J615" s="8" t="str">
        <f>H615</f>
        <v xml:space="preserve">PURDUM, Benjamin </v>
      </c>
      <c r="K615" s="8" t="s">
        <v>5187</v>
      </c>
      <c r="L615" s="8" t="str">
        <f>RIGHT(K615,4)</f>
        <v>1754</v>
      </c>
      <c r="M615" s="146" t="str">
        <f>IF(ISBLANK(K615),"",L615&amp;"-"&amp;
IF(LEFT(K615,3)="Feb","02",
IF(LEFT(K615,3)="Mar","03",
IF(LEFT(K615,3)="Apr","04",
IF(LEFT(K615,3)="May","05",
IF(LEFT(K615,3)="Jun","06",
IF(LEFT(K615,3)="Jul","07",
IF(LEFT(K615,3)="Aug","08",
IF(LEFT(K615,3)="Sep","09",
IF(LEFT(K615,3)="Oct","10",
IF(LEFT(K615,3)="Nov","11",
IF(LEFT(K615,3)="Dec","12","01"))))))))))))</f>
        <v>1754-03</v>
      </c>
      <c r="N615" s="34" t="s">
        <v>3961</v>
      </c>
      <c r="O615" s="8" t="s">
        <v>3959</v>
      </c>
      <c r="P615" s="8" t="s">
        <v>136</v>
      </c>
      <c r="Q615" s="8">
        <v>281</v>
      </c>
      <c r="R615" s="8" t="s">
        <v>4973</v>
      </c>
      <c r="S615" s="34"/>
      <c r="T615" s="34" t="str">
        <f>V615</f>
        <v>Purdums Enlargement</v>
      </c>
      <c r="U615" s="34"/>
      <c r="V615" s="35" t="s">
        <v>6876</v>
      </c>
      <c r="W615" s="35" t="s">
        <v>11526</v>
      </c>
      <c r="X615" s="34"/>
      <c r="Y615" s="18" t="str">
        <f>IFERROR(LEFT(J615, FIND(",",J615)-1),"")</f>
        <v>PURDUM</v>
      </c>
      <c r="Z615" s="24" t="s">
        <v>4547</v>
      </c>
      <c r="AA615" s="24" t="str">
        <f>IF(ISBLANK(E615),"","Surveyed "&amp;E615)  &amp; IF(ISBLANK(C615),"", " by " &amp;TRIM(D615)) &amp; IF(ISBLANK(E615),"","; ") &amp; IF(ISBLANK(K615),"","Patented in " &amp; K615)  &amp; IF(ISBLANK(H615),"", " by " &amp; TRIM(I615)) &amp; IF(ISBLANK(Q615),"",IF(Q615=0,""," for " &amp; Q615 &amp; " acres")) &amp; IF(ISBLANK(S615),""," repatented as " &amp; S615) &amp; IF(ISBLANK(R615),"", "; " &amp; R615) &amp; IF(ISBLANK(X615),"", ".  " &amp; X615&amp;".")</f>
        <v>Surveyed 9/32/1752 by Richard Shipley; Patented in Mar 1754 by Benjamin Purdum for 281 acres; "on the drafts of Snowdens River of Patuxent", adjoining Hickory Ridge, Spurriers Lott, and Victory</v>
      </c>
      <c r="AB615" s="52" t="str">
        <f>IF(IFERROR(FIND("-",A615),0)=0,SUBSTITUTE(A615,"'",""),SUBSTITUTE(LEFT(A615,FIND("-",A615)-2),"'",""))</f>
        <v>PURDUMS ENLARGEMENT</v>
      </c>
      <c r="AC615" s="55" t="str">
        <f>SUBSTITUTE(A615,"'","")</f>
        <v>PURDUMS ENLARGEMENT</v>
      </c>
      <c r="AD615" s="52" t="str">
        <f>IFERROR(VLOOKUP(A615,MapGrantsTbl[], 5, FALSE),"")</f>
        <v>1752</v>
      </c>
      <c r="AE615" s="52" t="str">
        <f>IF(L615=AD615,"Y", IF(LEFT(AD615,1)&lt;&gt;"1","","N"))</f>
        <v>N</v>
      </c>
      <c r="AF615" s="52" t="str">
        <f>IFERROR(VLOOKUP(A615,MapGrantsTbl[], 3, FALSE),"")</f>
        <v>Surveyed 9/32/1752 by Richard Shipley; Patented in Mar 1754 by Benjamin Purdum for 281 acres; "on the drafts of Snowdens River of Patuxent", adjoining Hickory Ridge, Spurriers Lott, and Victory</v>
      </c>
      <c r="AG615" s="52" t="str">
        <f>IF(AA615=AF615,"Y", IF(LEN(LEFT(AF615,4))&lt;&gt;4,"","N"))</f>
        <v>Y</v>
      </c>
      <c r="AH615" s="52" t="s">
        <v>36</v>
      </c>
      <c r="AI615" s="52"/>
      <c r="AJ615" s="71"/>
      <c r="AK615" s="71"/>
      <c r="AL615" s="71"/>
      <c r="AM615" s="71">
        <f>IFERROR(VLOOKUP(A615,Platted[],2,FALSE),"")</f>
        <v>232</v>
      </c>
      <c r="AN615" s="52"/>
      <c r="AO615" s="52"/>
      <c r="AP615" s="52"/>
      <c r="AQ615" s="52" t="str">
        <f>IFERROR(VLOOKUP(A615,MapGrantsTbl[], 5, FALSE),"")</f>
        <v>1752</v>
      </c>
      <c r="AR615" s="52" t="str">
        <f>IF(L615=AQ615,"Y", IF(LEN(LEFT(AQ615,4))&lt;&gt;4,"","N"))</f>
        <v>N</v>
      </c>
      <c r="AS615" s="52" t="str">
        <f>IFERROR(VLOOKUP(A615,MapGrantsTbl[],3, FALSE),"")</f>
        <v>Surveyed 9/32/1752 by Richard Shipley; Patented in Mar 1754 by Benjamin Purdum for 281 acres; "on the drafts of Snowdens River of Patuxent", adjoining Hickory Ridge, Spurriers Lott, and Victory</v>
      </c>
      <c r="AT615" s="52" t="str">
        <f>IF(AA615=AS615,"Y", IF(LEN(LEFT(AS615,4))&lt;&gt;4,"","N"))</f>
        <v>Y</v>
      </c>
      <c r="AU615" s="52" t="str">
        <f>IFERROR(VLOOKUP(A615,MapGrantsTbl[],5, FALSE),"")</f>
        <v>1752</v>
      </c>
      <c r="AV615" s="52" t="str">
        <f>IF(L615=AU615,"Y", IF(LEN(LEFT(AU615,4))&lt;&gt;4,"","N"))</f>
        <v>N</v>
      </c>
    </row>
    <row r="616" spans="1:48" ht="72" x14ac:dyDescent="0.55000000000000004">
      <c r="A616" s="43" t="s">
        <v>8696</v>
      </c>
      <c r="B616" s="8" t="str">
        <f>IFERROR(VLOOKUP(A616,MapGrantsTbl[Short Name], 1, FALSE),IFERROR(VLOOKUP(A616,MapGrantsTbl[Other Map Grant Name],1,FALSE),""))</f>
        <v>PURDUMS RANGE</v>
      </c>
      <c r="C616" s="8" t="s">
        <v>4919</v>
      </c>
      <c r="D616" s="8" t="str">
        <f>IF(ISBLANK(C616),"",IFERROR(RIGHT(C616,LEN(C616)-FIND(",",C616)) &amp; " " &amp; LEFT(C616,1) &amp; LOWER(MID(C616,2, FIND(",",C616)-2)),""))</f>
        <v xml:space="preserve"> Richard Shipley</v>
      </c>
      <c r="E616" s="85" t="s">
        <v>4645</v>
      </c>
      <c r="F616" s="85" t="str">
        <f>RIGHT(E616,4)</f>
        <v>1748</v>
      </c>
      <c r="G616" s="85" t="str">
        <f>IF(ISBLANK(E616),"",F616&amp;"-"&amp;RIGHT("00" &amp; SUBSTITUTE(LEFT(E616,2),"/",""),2))</f>
        <v>1748-02</v>
      </c>
      <c r="H616" s="8" t="s">
        <v>3662</v>
      </c>
      <c r="I616" s="8" t="str">
        <f>IFERROR(RIGHT(H616,LEN(H616)-FIND(",",H616)) &amp; " " &amp; LEFT(H616,1) &amp; LOWER(MID(H616,2, FIND(",",H616)-2)),"")</f>
        <v xml:space="preserve"> Jeremiah  Purdum</v>
      </c>
      <c r="J616" s="8" t="str">
        <f>H616</f>
        <v xml:space="preserve">PURDUM, Jeremiah </v>
      </c>
      <c r="K616" s="8" t="s">
        <v>3762</v>
      </c>
      <c r="L616" s="8" t="str">
        <f>RIGHT(K616,4)</f>
        <v>1748</v>
      </c>
      <c r="M616" s="146" t="str">
        <f>IF(ISBLANK(K616),"",L616&amp;"-"&amp;
IF(LEFT(K616,3)="Feb","02",
IF(LEFT(K616,3)="Mar","03",
IF(LEFT(K616,3)="Apr","04",
IF(LEFT(K616,3)="May","05",
IF(LEFT(K616,3)="Jun","06",
IF(LEFT(K616,3)="Jul","07",
IF(LEFT(K616,3)="Aug","08",
IF(LEFT(K616,3)="Sep","09",
IF(LEFT(K616,3)="Oct","10",
IF(LEFT(K616,3)="Nov","11",
IF(LEFT(K616,3)="Dec","12","01"))))))))))))</f>
        <v>1748-02</v>
      </c>
      <c r="N616" s="34" t="s">
        <v>3961</v>
      </c>
      <c r="O616" s="8" t="s">
        <v>3959</v>
      </c>
      <c r="P616" s="8" t="s">
        <v>136</v>
      </c>
      <c r="Q616" s="8">
        <v>50</v>
      </c>
      <c r="R616" s="8" t="s">
        <v>5442</v>
      </c>
      <c r="S616" s="34" t="s">
        <v>6421</v>
      </c>
      <c r="T616" s="34" t="str">
        <f>V616</f>
        <v>Purdums Range</v>
      </c>
      <c r="U616" s="34"/>
      <c r="V616" s="35" t="s">
        <v>8990</v>
      </c>
      <c r="W616" s="35" t="s">
        <v>11255</v>
      </c>
      <c r="X616" s="34"/>
      <c r="Y616" s="18" t="str">
        <f>IFERROR(LEFT(J616, FIND(",",J616)-1),"")</f>
        <v>PURDUM</v>
      </c>
      <c r="Z616" s="24" t="s">
        <v>4547</v>
      </c>
      <c r="AA616" s="24" t="str">
        <f>IF(ISBLANK(E616),"","Surveyed "&amp;E616)  &amp; IF(ISBLANK(C616),"", " by " &amp;TRIM(D616)) &amp; IF(ISBLANK(E616),"","; ") &amp; IF(ISBLANK(K616),"","Patented in " &amp; K616)  &amp; IF(ISBLANK(H616),"", " by " &amp; TRIM(I616)) &amp; IF(ISBLANK(Q616),"",IF(Q616=0,""," for " &amp; Q616 &amp; " acres")) &amp; IF(ISBLANK(S616),""," repatented as " &amp; S616) &amp; IF(ISBLANK(R616),"", "; " &amp; R616) &amp; IF(ISBLANK(X616),"", ".  " &amp; X616&amp;".")</f>
        <v>Surveyed 2/23/1748 by Richard Shipley; Patented in Feb 1748 by Jeremiah Purdum for 50 acres repatented as Purdum's Chance; "between the head drafts of Snowdens River, on a branch of the said river called Johns Cabbin Branch"</v>
      </c>
      <c r="AB616" s="52" t="str">
        <f>IF(IFERROR(FIND("-",A616),0)=0,SUBSTITUTE(A616,"'",""),SUBSTITUTE(LEFT(A616,FIND("-",A616)-2),"'",""))</f>
        <v>PURDUMS RANGE</v>
      </c>
      <c r="AC616" s="55" t="str">
        <f>SUBSTITUTE(A616,"'","")</f>
        <v>PURDUMS RANGE</v>
      </c>
      <c r="AD616" s="52" t="str">
        <f>IFERROR(VLOOKUP(A616,MapGrantsTbl[], 5, FALSE),"")</f>
        <v>1748</v>
      </c>
      <c r="AE616" s="52" t="str">
        <f>IF(L616=AD616,"Y", IF(LEFT(AD616,1)&lt;&gt;"1","","N"))</f>
        <v>Y</v>
      </c>
      <c r="AF616" s="52" t="str">
        <f>IFERROR(VLOOKUP(A616,MapGrantsTbl[], 3, FALSE),"")</f>
        <v>Surveyed 2/23/1748 by Richard Shipley; Patented in Feb 1748 by Jeremiah Purdum for 50 acres repatented as Purdum's Chance; "between the head drafts of Snowdens River, on a branch of the said river called Johns Cabbin Branch"</v>
      </c>
      <c r="AG616" s="52" t="str">
        <f>IF(AA616=AF616,"Y", IF(LEN(LEFT(AF616,4))&lt;&gt;4,"","N"))</f>
        <v>Y</v>
      </c>
      <c r="AH616" s="52" t="s">
        <v>51</v>
      </c>
      <c r="AI616" s="52"/>
      <c r="AJ616" s="71"/>
      <c r="AK616" s="71"/>
      <c r="AL616" s="71"/>
      <c r="AM616" s="71" t="str">
        <f>IFERROR(VLOOKUP(A616,Platted[],2,FALSE),"")</f>
        <v/>
      </c>
      <c r="AN616" s="52"/>
      <c r="AO616" s="52"/>
      <c r="AP616" s="52"/>
      <c r="AQ616" s="52" t="str">
        <f>IFERROR(VLOOKUP(A616,MapGrantsTbl[], 5, FALSE),"")</f>
        <v>1748</v>
      </c>
      <c r="AR616" s="52" t="str">
        <f>IF(L616=AQ616,"Y", IF(LEN(LEFT(AQ616,4))&lt;&gt;4,"","N"))</f>
        <v>Y</v>
      </c>
      <c r="AS616" s="52" t="str">
        <f>IFERROR(VLOOKUP(A616,MapGrantsTbl[],3, FALSE),"")</f>
        <v>Surveyed 2/23/1748 by Richard Shipley; Patented in Feb 1748 by Jeremiah Purdum for 50 acres repatented as Purdum's Chance; "between the head drafts of Snowdens River, on a branch of the said river called Johns Cabbin Branch"</v>
      </c>
      <c r="AT616" s="52" t="str">
        <f>IF(AA616=AS616,"Y", IF(LEN(LEFT(AS616,4))&lt;&gt;4,"","N"))</f>
        <v>Y</v>
      </c>
      <c r="AU616" s="52" t="str">
        <f>IFERROR(VLOOKUP(A616,MapGrantsTbl[],5, FALSE),"")</f>
        <v>1748</v>
      </c>
      <c r="AV616" s="52" t="str">
        <f>IF(L616=AU616,"Y", IF(LEN(LEFT(AU616,4))&lt;&gt;4,"","N"))</f>
        <v>Y</v>
      </c>
    </row>
    <row r="617" spans="1:48" ht="43.2" x14ac:dyDescent="0.55000000000000004">
      <c r="A617" s="43" t="s">
        <v>4103</v>
      </c>
      <c r="B617" s="8" t="str">
        <f>IFERROR(VLOOKUP(A617,MapGrantsTbl[Short Name], 1, FALSE),IFERROR(VLOOKUP(A617,MapGrantsTbl[Other Map Grant Name],1,FALSE),""))</f>
        <v>PUSHPIN</v>
      </c>
      <c r="C617" s="8"/>
      <c r="D617" s="8" t="str">
        <f>IF(ISBLANK(C617),"",IFERROR(RIGHT(C617,LEN(C617)-FIND(",",C617)) &amp; " " &amp; LEFT(C617,1) &amp; LOWER(MID(C617,2, FIND(",",C617)-2)),""))</f>
        <v/>
      </c>
      <c r="E617" s="85"/>
      <c r="F617" s="85" t="str">
        <f>RIGHT(E617,4)</f>
        <v/>
      </c>
      <c r="G617" s="85" t="str">
        <f>IF(ISBLANK(E617),"",F617&amp;"-"&amp;RIGHT("00" &amp; SUBSTITUTE(LEFT(E617,2),"/",""),2))</f>
        <v/>
      </c>
      <c r="H617" s="8" t="s">
        <v>3583</v>
      </c>
      <c r="I617" s="8" t="str">
        <f>IFERROR(RIGHT(H617,LEN(H617)-FIND(",",H617)) &amp; " " &amp; LEFT(H617,1) &amp; LOWER(MID(H617,2, FIND(",",H617)-2)),"")</f>
        <v xml:space="preserve"> John  Jones</v>
      </c>
      <c r="J617" s="8" t="str">
        <f>H617</f>
        <v xml:space="preserve">JONES, John </v>
      </c>
      <c r="K617" s="8" t="s">
        <v>3807</v>
      </c>
      <c r="L617" s="8" t="str">
        <f>RIGHT(K617,4)</f>
        <v>1700</v>
      </c>
      <c r="M617" s="146" t="str">
        <f>IF(ISBLANK(K617),"",L617&amp;"-"&amp;
IF(LEFT(K617,3)="Feb","02",
IF(LEFT(K617,3)="Mar","03",
IF(LEFT(K617,3)="Apr","04",
IF(LEFT(K617,3)="May","05",
IF(LEFT(K617,3)="Jun","06",
IF(LEFT(K617,3)="Jul","07",
IF(LEFT(K617,3)="Aug","08",
IF(LEFT(K617,3)="Sep","09",
IF(LEFT(K617,3)="Oct","10",
IF(LEFT(K617,3)="Nov","11",
IF(LEFT(K617,3)="Dec","12","01"))))))))))))</f>
        <v>1700-10</v>
      </c>
      <c r="N617" s="34" t="s">
        <v>5668</v>
      </c>
      <c r="O617" s="8" t="s">
        <v>3959</v>
      </c>
      <c r="P617" s="8" t="s">
        <v>136</v>
      </c>
      <c r="Q617" s="8">
        <v>200</v>
      </c>
      <c r="R617" s="8"/>
      <c r="S617" s="34"/>
      <c r="T617" s="34" t="s">
        <v>4174</v>
      </c>
      <c r="U617" s="34"/>
      <c r="V617" s="34" t="s">
        <v>5788</v>
      </c>
      <c r="W617" s="34"/>
      <c r="X617" s="34"/>
      <c r="Y617" s="18" t="str">
        <f>IFERROR(LEFT(J617, FIND(",",J617)-1),"")</f>
        <v>JONES</v>
      </c>
      <c r="Z617" s="24" t="s">
        <v>4488</v>
      </c>
      <c r="AA617" s="24" t="str">
        <f>IF(ISBLANK(E617),"","Surveyed "&amp;E617)  &amp; IF(ISBLANK(C617),"", " by " &amp;TRIM(D617)) &amp; IF(ISBLANK(E617),"","; ") &amp; IF(ISBLANK(K617),"","Patented in " &amp; K617)  &amp; IF(ISBLANK(H617),"", " by " &amp; TRIM(I617)) &amp; IF(ISBLANK(Q617),"",IF(Q617=0,""," for " &amp; Q617 &amp; " acres")) &amp; IF(ISBLANK(S617),""," repatented as " &amp; S617) &amp; IF(ISBLANK(R617),"", "; " &amp; R617) &amp; IF(ISBLANK(X617),"", ".  " &amp; X617&amp;".")</f>
        <v>Patented in Oct 1700 by John Jones for 200 acres</v>
      </c>
      <c r="AB617" s="52" t="str">
        <f>IF(IFERROR(FIND("-",A617),0)=0,SUBSTITUTE(A617,"'",""),SUBSTITUTE(LEFT(A617,FIND("-",A617)-2),"'",""))</f>
        <v>PUSHPIN</v>
      </c>
      <c r="AC617" s="55" t="str">
        <f>SUBSTITUTE(A617,"'","")</f>
        <v>PUSHPIN</v>
      </c>
      <c r="AD617" s="52" t="str">
        <f>IFERROR(VLOOKUP(A617,MapGrantsTbl[], 5, FALSE),"")</f>
        <v>1700</v>
      </c>
      <c r="AE617" s="52" t="str">
        <f>IF(L617=AD617,"Y", IF(LEFT(AD617,1)&lt;&gt;"1","","N"))</f>
        <v>Y</v>
      </c>
      <c r="AF617" s="52" t="str">
        <f>IFERROR(VLOOKUP(A617,MapGrantsTbl[], 3, FALSE),"")</f>
        <v>Patented in Oct 1700 by John Jones for 200 acres</v>
      </c>
      <c r="AG617" s="52" t="str">
        <f>IF(AA617=AF617,"Y", IF(LEN(LEFT(AF617,4))&lt;&gt;4,"","N"))</f>
        <v>Y</v>
      </c>
      <c r="AH617" s="52" t="s">
        <v>11989</v>
      </c>
      <c r="AI617" s="52"/>
      <c r="AJ617" s="71"/>
      <c r="AK617" s="71"/>
      <c r="AL617" s="71"/>
      <c r="AM617" s="71" t="str">
        <f>IFERROR(VLOOKUP(A617,Platted[],2,FALSE),"")</f>
        <v/>
      </c>
      <c r="AN617" s="52"/>
      <c r="AO617" s="52"/>
      <c r="AP617" s="52"/>
      <c r="AQ617" s="52" t="str">
        <f>IFERROR(VLOOKUP(A617,MapGrantsTbl[], 5, FALSE),"")</f>
        <v>1700</v>
      </c>
      <c r="AR617" s="52" t="str">
        <f>IF(L617=AQ617,"Y", IF(LEN(LEFT(AQ617,4))&lt;&gt;4,"","N"))</f>
        <v>Y</v>
      </c>
      <c r="AS617" s="52" t="str">
        <f>IFERROR(VLOOKUP(A617,MapGrantsTbl[],3, FALSE),"")</f>
        <v>Patented in Oct 1700 by John Jones for 200 acres</v>
      </c>
      <c r="AT617" s="52" t="str">
        <f>IF(AA617=AS617,"Y", IF(LEN(LEFT(AS617,4))&lt;&gt;4,"","N"))</f>
        <v>Y</v>
      </c>
      <c r="AU617" s="52" t="str">
        <f>IFERROR(VLOOKUP(A617,MapGrantsTbl[],5, FALSE),"")</f>
        <v>1700</v>
      </c>
      <c r="AV617" s="52" t="str">
        <f>IF(L617=AU617,"Y", IF(LEN(LEFT(AU617,4))&lt;&gt;4,"","N"))</f>
        <v>Y</v>
      </c>
    </row>
    <row r="618" spans="1:48" ht="72" x14ac:dyDescent="0.55000000000000004">
      <c r="A618" s="43" t="s">
        <v>7095</v>
      </c>
      <c r="B618" s="42" t="str">
        <f>IFERROR(VLOOKUP(A618,MapGrantsTbl[Short Name], 1, FALSE),IFERROR(VLOOKUP(A618,MapGrantsTbl[Other Map Grant Name],1,FALSE),""))</f>
        <v>RACE GROUND</v>
      </c>
      <c r="C618" s="43" t="s">
        <v>4921</v>
      </c>
      <c r="D618" s="43" t="str">
        <f>IF(ISBLANK(C618),"",IFERROR(RIGHT(C618,LEN(C618)-FIND(",",C618)) &amp; " " &amp; LEFT(C618,1) &amp; LOWER(MID(C618,2, FIND(",",C618)-2)),""))</f>
        <v xml:space="preserve"> Basil Burgess</v>
      </c>
      <c r="E618" s="85" t="s">
        <v>10939</v>
      </c>
      <c r="F618" s="80" t="str">
        <f>RIGHT(E618,4)</f>
        <v>1769</v>
      </c>
      <c r="G618" s="80" t="str">
        <f>IF(ISBLANK(E618),"",F618&amp;"-"&amp;RIGHT("00" &amp; SUBSTITUTE(LEFT(E618,2),"/",""),2))</f>
        <v>1769-06</v>
      </c>
      <c r="H618" s="43" t="s">
        <v>7096</v>
      </c>
      <c r="I618" s="43" t="str">
        <f>IFERROR(RIGHT(H618,LEN(H618)-FIND(",",H618)) &amp; " " &amp; LEFT(H618,1) &amp; LOWER(MID(H618,2, FIND(",",H618)-2)),"")</f>
        <v xml:space="preserve"> James Brown</v>
      </c>
      <c r="J618" s="42" t="str">
        <f>H618</f>
        <v>BROWN, James</v>
      </c>
      <c r="K618" s="43" t="s">
        <v>6562</v>
      </c>
      <c r="L618" s="42" t="str">
        <f>RIGHT(K618,4)</f>
        <v>1770</v>
      </c>
      <c r="M618" s="143" t="str">
        <f>IF(ISBLANK(K618),"",L618&amp;"-"&amp;
IF(LEFT(K618,3)="Feb","02",
IF(LEFT(K618,3)="Mar","03",
IF(LEFT(K618,3)="Apr","04",
IF(LEFT(K618,3)="May","05",
IF(LEFT(K618,3)="Jun","06",
IF(LEFT(K618,3)="Jul","07",
IF(LEFT(K618,3)="Aug","08",
IF(LEFT(K618,3)="Sep","09",
IF(LEFT(K618,3)="Oct","10",
IF(LEFT(K618,3)="Nov","11",
IF(LEFT(K618,3)="Dec","12","01"))))))))))))</f>
        <v>1770-06</v>
      </c>
      <c r="N618" s="44" t="s">
        <v>3961</v>
      </c>
      <c r="O618" s="43" t="s">
        <v>3959</v>
      </c>
      <c r="P618" s="43" t="s">
        <v>136</v>
      </c>
      <c r="Q618" s="43">
        <v>15</v>
      </c>
      <c r="R618" s="43" t="s">
        <v>7098</v>
      </c>
      <c r="S618" s="44"/>
      <c r="T618" s="45" t="str">
        <f>V618</f>
        <v>Race Ground</v>
      </c>
      <c r="U618" s="44"/>
      <c r="V618" s="35" t="s">
        <v>7097</v>
      </c>
      <c r="W618" s="35" t="s">
        <v>10938</v>
      </c>
      <c r="X618" s="34"/>
      <c r="Y618" s="45" t="str">
        <f>IFERROR(LEFT(J618, FIND(",",J618)-1),"")</f>
        <v>BROWN</v>
      </c>
      <c r="Z618" s="45"/>
      <c r="AA618" s="45" t="str">
        <f>IF(ISBLANK(E618),"","Surveyed "&amp;E618)  &amp; IF(ISBLANK(C618),"", " by " &amp;TRIM(D618)) &amp; IF(ISBLANK(E618),"","; ") &amp; IF(ISBLANK(K618),"","Patented in " &amp; K618)  &amp; IF(ISBLANK(H618),"", " by " &amp; TRIM(I618)) &amp; IF(ISBLANK(Q618),"",IF(Q618=0,""," for " &amp; Q618 &amp; " acres")) &amp; IF(ISBLANK(S618),""," repatented as " &amp; S618) &amp; IF(ISBLANK(R618),"", "; " &amp; R618) &amp; IF(ISBLANK(X618),"", ".  " &amp; X618&amp;".")</f>
        <v>Surveyed 6/24/1769 by Basil Burgess; Patented in Jun 1770 by James Brown for 15 acres; all the vacant land between the tracts of land called Rocky Ridge, Whats Left, and Sapling Range "Beginning at the end of the fifth line of the first mentioned tract called Rocky Ridge"</v>
      </c>
      <c r="AB618" s="45" t="str">
        <f>IF(IFERROR(FIND("-",A618),0)=0,SUBSTITUTE(A618,"'",""),SUBSTITUTE(LEFT(A618,FIND("-",A618)-2),"'",""))</f>
        <v>RACE GROUND</v>
      </c>
      <c r="AC618" s="45" t="str">
        <f>SUBSTITUTE(A618,"'","")</f>
        <v>RACE GROUND</v>
      </c>
      <c r="AD618" s="45" t="str">
        <f>IFERROR(VLOOKUP(A618,MapGrantsTbl[], 5, FALSE),"")</f>
        <v>1769</v>
      </c>
      <c r="AE618" s="45" t="str">
        <f>IF(L618=AD618,"Y", IF(LEFT(AD618,1)&lt;&gt;"1","","N"))</f>
        <v>N</v>
      </c>
      <c r="AF618" s="45" t="str">
        <f>IFERROR(VLOOKUP(A618,MapGrantsTbl[], 3, FALSE),"")</f>
        <v>Surveyed 6/24/1769 by Basil Burgess; Patented in Jun 1770 by James Brown for 15 acres; all the vacant land between the tracts of land called Rocky Ridge, Whats Left, and Sapling Range "Beginning at the end of the fifth line of the first mentioned tract called Rocky Ridge"</v>
      </c>
      <c r="AG618" s="45" t="str">
        <f>IF(AA618=AF618,"Y", IF(LEN(LEFT(AF618,4))&lt;&gt;4,"","N"))</f>
        <v>Y</v>
      </c>
      <c r="AH618" s="33" t="s">
        <v>396</v>
      </c>
      <c r="AI618" s="45"/>
      <c r="AJ618" s="71"/>
      <c r="AK618" s="71"/>
      <c r="AL618" s="71"/>
      <c r="AM618" s="71">
        <f>IFERROR(VLOOKUP(A618,Platted[],2,FALSE),"")</f>
        <v>689</v>
      </c>
      <c r="AN618" s="52"/>
      <c r="AO618" s="52"/>
      <c r="AP618" s="52"/>
      <c r="AQ618" s="52" t="str">
        <f>IFERROR(VLOOKUP(A618,MapGrantsTbl[], 5, FALSE),"")</f>
        <v>1769</v>
      </c>
      <c r="AR618" s="52" t="str">
        <f>IF(L618=AQ618,"Y", IF(LEN(LEFT(AQ618,4))&lt;&gt;4,"","N"))</f>
        <v>N</v>
      </c>
      <c r="AS618" s="52" t="str">
        <f>IFERROR(VLOOKUP(A618,MapGrantsTbl[],3, FALSE),"")</f>
        <v>Surveyed 6/24/1769 by Basil Burgess; Patented in Jun 1770 by James Brown for 15 acres; all the vacant land between the tracts of land called Rocky Ridge, Whats Left, and Sapling Range "Beginning at the end of the fifth line of the first mentioned tract called Rocky Ridge"</v>
      </c>
      <c r="AT618" s="52" t="str">
        <f>IF(AA618=AS618,"Y", IF(LEN(LEFT(AS618,4))&lt;&gt;4,"","N"))</f>
        <v>Y</v>
      </c>
      <c r="AU618" s="52" t="str">
        <f>IFERROR(VLOOKUP(A618,MapGrantsTbl[],5, FALSE),"")</f>
        <v>1769</v>
      </c>
      <c r="AV618" s="52" t="str">
        <f>IF(L618=AU618,"Y", IF(LEN(LEFT(AU618,4))&lt;&gt;4,"","N"))</f>
        <v>N</v>
      </c>
    </row>
    <row r="619" spans="1:48" ht="57.6" x14ac:dyDescent="0.55000000000000004">
      <c r="A619" s="43" t="s">
        <v>6296</v>
      </c>
      <c r="B619" s="42" t="str">
        <f>IFERROR(VLOOKUP(A619,MapGrantsTbl[Short Name], 1, FALSE),IFERROR(VLOOKUP(A619,MapGrantsTbl[Other Map Grant Name],1,FALSE),""))</f>
        <v>RANGE DECLINED</v>
      </c>
      <c r="C619" s="43" t="s">
        <v>4926</v>
      </c>
      <c r="D619" s="43" t="str">
        <f>IF(ISBLANK(C619),"",IFERROR(RIGHT(C619,LEN(C619)-FIND(",",C619)) &amp; " " &amp; LEFT(C619,1) &amp; LOWER(MID(C619,2, FIND(",",C619)-2)),""))</f>
        <v xml:space="preserve"> Joshua Griffith</v>
      </c>
      <c r="E619" s="85" t="s">
        <v>8785</v>
      </c>
      <c r="F619" s="80" t="str">
        <f>RIGHT(E619,4)</f>
        <v>1764</v>
      </c>
      <c r="G619" s="80" t="str">
        <f>IF(ISBLANK(E619),"",F619&amp;"-"&amp;RIGHT("00" &amp; SUBSTITUTE(LEFT(E619,2),"/",""),2))</f>
        <v>1764-12</v>
      </c>
      <c r="H619" s="43" t="s">
        <v>3546</v>
      </c>
      <c r="I619" s="43" t="str">
        <f>IFERROR(RIGHT(H619,LEN(H619)-FIND(",",H619)) &amp; " " &amp; LEFT(H619,1) &amp; LOWER(MID(H619,2, FIND(",",H619)-2)),"")</f>
        <v xml:space="preserve"> Samuel  Mansell</v>
      </c>
      <c r="J619" s="42" t="str">
        <f>H619</f>
        <v xml:space="preserve">MANSELL, Samuel </v>
      </c>
      <c r="K619" s="43" t="s">
        <v>6297</v>
      </c>
      <c r="L619" s="42" t="str">
        <f>RIGHT(K619,4)</f>
        <v>1765</v>
      </c>
      <c r="M619" s="143" t="str">
        <f>IF(ISBLANK(K619),"",L619&amp;"-"&amp;
IF(LEFT(K619,3)="Feb","02",
IF(LEFT(K619,3)="Mar","03",
IF(LEFT(K619,3)="Apr","04",
IF(LEFT(K619,3)="May","05",
IF(LEFT(K619,3)="Jun","06",
IF(LEFT(K619,3)="Jul","07",
IF(LEFT(K619,3)="Aug","08",
IF(LEFT(K619,3)="Sep","09",
IF(LEFT(K619,3)="Oct","10",
IF(LEFT(K619,3)="Nov","11",
IF(LEFT(K619,3)="Dec","12","01"))))))))))))</f>
        <v>1765-09</v>
      </c>
      <c r="N619" s="44" t="s">
        <v>3961</v>
      </c>
      <c r="O619" s="43" t="s">
        <v>3959</v>
      </c>
      <c r="P619" s="43" t="s">
        <v>3970</v>
      </c>
      <c r="Q619" s="43">
        <v>2770</v>
      </c>
      <c r="R619" s="43" t="s">
        <v>6299</v>
      </c>
      <c r="S619" s="44"/>
      <c r="T619" s="44" t="s">
        <v>4300</v>
      </c>
      <c r="U619" s="44"/>
      <c r="V619" s="35" t="s">
        <v>6298</v>
      </c>
      <c r="W619" s="35" t="s">
        <v>10758</v>
      </c>
      <c r="X619" s="34"/>
      <c r="Y619" s="45" t="str">
        <f>IFERROR(LEFT(J619, FIND(",",J619)-1),"")</f>
        <v>MANSELL</v>
      </c>
      <c r="Z619" s="45"/>
      <c r="AA619" s="45" t="str">
        <f>IF(ISBLANK(E619),"","Surveyed "&amp;E619)  &amp; IF(ISBLANK(C619),"", " by " &amp;TRIM(D619)) &amp; IF(ISBLANK(E619),"","; ") &amp; IF(ISBLANK(K619),"","Patented in " &amp; K619)  &amp; IF(ISBLANK(H619),"", " by " &amp; TRIM(I619)) &amp; IF(ISBLANK(Q619),"",IF(Q619=0,""," for " &amp; Q619 &amp; " acres")) &amp; IF(ISBLANK(S619),""," repatented as " &amp; S619) &amp; IF(ISBLANK(R619),"", "; " &amp; R619) &amp; IF(ISBLANK(X619),"", ".  " &amp; X619&amp;".")</f>
        <v>Surveyed 12/11/1764 by Joshua Griffith; Patented in Sep 1765 by Samuel Mansell for 2770 acres; Resurvey of his part of Additional Defense starting at the beginnining trees of Additional Defense and Moberley's Desire.</v>
      </c>
      <c r="AB619" s="52" t="str">
        <f>IF(IFERROR(FIND("-",A619),0)=0,SUBSTITUTE(A619,"'",""),SUBSTITUTE(LEFT(A619,FIND("-",A619)-2),"'",""))</f>
        <v>RANGE DECLINED</v>
      </c>
      <c r="AC619" s="55" t="str">
        <f>SUBSTITUTE(A619,"'","")</f>
        <v>RANGE DECLINED</v>
      </c>
      <c r="AD619" s="52" t="str">
        <f>IFERROR(VLOOKUP(A619,MapGrantsTbl[], 5, FALSE),"")</f>
        <v>1764</v>
      </c>
      <c r="AE619" s="52" t="str">
        <f>IF(L619=AD619,"Y", IF(LEFT(AD619,1)&lt;&gt;"1","","N"))</f>
        <v>N</v>
      </c>
      <c r="AF619" s="52" t="str">
        <f>IFERROR(VLOOKUP(A619,MapGrantsTbl[], 3, FALSE),"")</f>
        <v>Surveyed 12/11/1764 by Joshua Griffith; Patented in Sep 1765 by Samuel Mansell for 2770 acres; Resurvey of his part of Additional Defense starting at the beginnining trees of Additional Defense and Moberley's Desire.</v>
      </c>
      <c r="AG619" s="52" t="str">
        <f>IF(AA619=AF619,"Y", IF(LEN(LEFT(AF619,4))&lt;&gt;4,"","N"))</f>
        <v>Y</v>
      </c>
      <c r="AH619" s="52" t="s">
        <v>51</v>
      </c>
      <c r="AI619" s="52"/>
      <c r="AJ619" s="71"/>
      <c r="AK619" s="71"/>
      <c r="AL619" s="71">
        <v>0</v>
      </c>
      <c r="AM619" s="71">
        <f>IFERROR(VLOOKUP(A619,Platted[],2,FALSE),"")</f>
        <v>7</v>
      </c>
      <c r="AN619" s="52"/>
      <c r="AO619" s="52"/>
      <c r="AP619" s="52"/>
      <c r="AQ619" s="52" t="str">
        <f>IFERROR(VLOOKUP(A619,MapGrantsTbl[], 5, FALSE),"")</f>
        <v>1764</v>
      </c>
      <c r="AR619" s="52" t="str">
        <f>IF(L619=AQ619,"Y", IF(LEN(LEFT(AQ619,4))&lt;&gt;4,"","N"))</f>
        <v>N</v>
      </c>
      <c r="AS619" s="52" t="str">
        <f>IFERROR(VLOOKUP(A619,MapGrantsTbl[],3, FALSE),"")</f>
        <v>Surveyed 12/11/1764 by Joshua Griffith; Patented in Sep 1765 by Samuel Mansell for 2770 acres; Resurvey of his part of Additional Defense starting at the beginnining trees of Additional Defense and Moberley's Desire.</v>
      </c>
      <c r="AT619" s="52" t="str">
        <f>IF(AA619=AS619,"Y", IF(LEN(LEFT(AS619,4))&lt;&gt;4,"","N"))</f>
        <v>Y</v>
      </c>
      <c r="AU619" s="52" t="str">
        <f>IFERROR(VLOOKUP(A619,MapGrantsTbl[],5, FALSE),"")</f>
        <v>1764</v>
      </c>
      <c r="AV619" s="52" t="str">
        <f>IF(L619=AU619,"Y", IF(LEN(LEFT(AU619,4))&lt;&gt;4,"","N"))</f>
        <v>N</v>
      </c>
    </row>
    <row r="620" spans="1:48" ht="43.2" x14ac:dyDescent="0.55000000000000004">
      <c r="A620" s="43" t="s">
        <v>8697</v>
      </c>
      <c r="B620" s="8" t="str">
        <f>IFERROR(VLOOKUP(A620,MapGrantsTbl[Short Name], 1, FALSE),IFERROR(VLOOKUP(A620,MapGrantsTbl[Other Map Grant Name],1,FALSE),""))</f>
        <v>RANTERS RIDGE</v>
      </c>
      <c r="C620" s="8"/>
      <c r="D620" s="8" t="str">
        <f>IF(ISBLANK(C620),"",IFERROR(RIGHT(C620,LEN(C620)-FIND(",",C620)) &amp; " " &amp; LEFT(C620,1) &amp; LOWER(MID(C620,2, FIND(",",C620)-2)),""))</f>
        <v/>
      </c>
      <c r="E620" s="85"/>
      <c r="F620" s="85" t="str">
        <f>RIGHT(E620,4)</f>
        <v/>
      </c>
      <c r="G620" s="85" t="str">
        <f>IF(ISBLANK(E620),"",F620&amp;"-"&amp;RIGHT("00" &amp; SUBSTITUTE(LEFT(E620,2),"/",""),2))</f>
        <v/>
      </c>
      <c r="H620" s="8" t="s">
        <v>3576</v>
      </c>
      <c r="I620" s="8" t="str">
        <f>IFERROR(RIGHT(H620,LEN(H620)-FIND(",",H620)) &amp; " " &amp; LEFT(H620,1) &amp; LOWER(MID(H620,2, FIND(",",H620)-2)),"")</f>
        <v xml:space="preserve"> Thomas  Brown</v>
      </c>
      <c r="J620" s="8" t="str">
        <f>H620</f>
        <v xml:space="preserve">BROWN, Thomas </v>
      </c>
      <c r="K620" s="8" t="s">
        <v>3808</v>
      </c>
      <c r="L620" s="8" t="str">
        <f>RIGHT(K620,4)</f>
        <v>1705</v>
      </c>
      <c r="M620" s="146" t="str">
        <f>IF(ISBLANK(K620),"",L620&amp;"-"&amp;
IF(LEFT(K620,3)="Feb","02",
IF(LEFT(K620,3)="Mar","03",
IF(LEFT(K620,3)="Apr","04",
IF(LEFT(K620,3)="May","05",
IF(LEFT(K620,3)="Jun","06",
IF(LEFT(K620,3)="Jul","07",
IF(LEFT(K620,3)="Aug","08",
IF(LEFT(K620,3)="Sep","09",
IF(LEFT(K620,3)="Oct","10",
IF(LEFT(K620,3)="Nov","11",
IF(LEFT(K620,3)="Dec","12","01"))))))))))))</f>
        <v>1705-05</v>
      </c>
      <c r="N620" s="34" t="s">
        <v>5668</v>
      </c>
      <c r="O620" s="8" t="s">
        <v>3959</v>
      </c>
      <c r="P620" s="8" t="s">
        <v>136</v>
      </c>
      <c r="Q620" s="8">
        <v>415</v>
      </c>
      <c r="R620" s="8" t="s">
        <v>5272</v>
      </c>
      <c r="S620" s="34"/>
      <c r="T620" s="34" t="s">
        <v>8884</v>
      </c>
      <c r="U620" s="34" t="s">
        <v>5259</v>
      </c>
      <c r="V620" s="34" t="s">
        <v>5789</v>
      </c>
      <c r="W620" s="34"/>
      <c r="X620" s="34"/>
      <c r="Y620" s="18" t="str">
        <f>IFERROR(LEFT(J620, FIND(",",J620)-1),"")</f>
        <v>BROWN</v>
      </c>
      <c r="Z620" s="24" t="s">
        <v>4446</v>
      </c>
      <c r="AA620" s="24" t="str">
        <f>IF(ISBLANK(E620),"","Surveyed "&amp;E620)  &amp; IF(ISBLANK(C620),"", " by " &amp;TRIM(D620)) &amp; IF(ISBLANK(E620),"","; ") &amp; IF(ISBLANK(K620),"","Patented in " &amp; K620)  &amp; IF(ISBLANK(H620),"", " by " &amp; TRIM(I620)) &amp; IF(ISBLANK(Q620),"",IF(Q620=0,""," for " &amp; Q620 &amp; " acres")) &amp; IF(ISBLANK(S620),""," repatented as " &amp; S620) &amp; IF(ISBLANK(R620),"", "; " &amp; R620) &amp; IF(ISBLANK(X620),"", ".  " &amp; X620&amp;".")</f>
        <v>Patented in May 1705 by Thomas Brown for 415 acres; Adjoining Hammond's Enlargement</v>
      </c>
      <c r="AB620" s="52" t="str">
        <f>IF(IFERROR(FIND("-",A620),0)=0,SUBSTITUTE(A620,"'",""),SUBSTITUTE(LEFT(A620,FIND("-",A620)-2),"'",""))</f>
        <v>RANTERS RIDGE</v>
      </c>
      <c r="AC620" s="55" t="str">
        <f>SUBSTITUTE(A620,"'","")</f>
        <v>RANTERS RIDGE</v>
      </c>
      <c r="AD620" s="52" t="str">
        <f>IFERROR(VLOOKUP(A620,MapGrantsTbl[], 5, FALSE),"")</f>
        <v>1705</v>
      </c>
      <c r="AE620" s="52" t="str">
        <f>IF(L620=AD620,"Y", IF(LEFT(AD620,1)&lt;&gt;"1","","N"))</f>
        <v>Y</v>
      </c>
      <c r="AF620" s="52" t="str">
        <f>IFERROR(VLOOKUP(A620,MapGrantsTbl[], 3, FALSE),"")</f>
        <v>Patented in May 1705 by Thomas Brown for 415 acres; Adjoining Hammond's Enlargement</v>
      </c>
      <c r="AG620" s="52" t="str">
        <f>IF(AA620=AF620,"Y", IF(LEN(LEFT(AF620,4))&lt;&gt;4,"","N"))</f>
        <v>Y</v>
      </c>
      <c r="AH620" s="52" t="s">
        <v>61</v>
      </c>
      <c r="AI620" s="52"/>
      <c r="AJ620" s="71"/>
      <c r="AK620" s="71"/>
      <c r="AL620" s="71"/>
      <c r="AM620" s="71" t="str">
        <f>IFERROR(VLOOKUP(A620,Platted[],2,FALSE),"")</f>
        <v/>
      </c>
      <c r="AN620" s="52"/>
      <c r="AO620" s="52"/>
      <c r="AP620" s="52"/>
      <c r="AQ620" s="52" t="str">
        <f>IFERROR(VLOOKUP(A620,MapGrantsTbl[], 5, FALSE),"")</f>
        <v>1705</v>
      </c>
      <c r="AR620" s="52" t="str">
        <f>IF(L620=AQ620,"Y", IF(LEN(LEFT(AQ620,4))&lt;&gt;4,"","N"))</f>
        <v>Y</v>
      </c>
      <c r="AS620" s="52" t="str">
        <f>IFERROR(VLOOKUP(A620,MapGrantsTbl[],3, FALSE),"")</f>
        <v>Patented in May 1705 by Thomas Brown for 415 acres; Adjoining Hammond's Enlargement</v>
      </c>
      <c r="AT620" s="52" t="str">
        <f>IF(AA620=AS620,"Y", IF(LEN(LEFT(AS620,4))&lt;&gt;4,"","N"))</f>
        <v>Y</v>
      </c>
      <c r="AU620" s="52" t="str">
        <f>IFERROR(VLOOKUP(A620,MapGrantsTbl[],5, FALSE),"")</f>
        <v>1705</v>
      </c>
      <c r="AV620" s="52" t="str">
        <f>IF(L620=AU620,"Y", IF(LEN(LEFT(AU620,4))&lt;&gt;4,"","N"))</f>
        <v>Y</v>
      </c>
    </row>
    <row r="621" spans="1:48" ht="86.4" x14ac:dyDescent="0.55000000000000004">
      <c r="A621" s="46" t="s">
        <v>8698</v>
      </c>
      <c r="B621" s="8" t="str">
        <f>IFERROR(VLOOKUP(A621,MapGrantsTbl[Short Name], 1, FALSE),IFERROR(VLOOKUP(A621,MapGrantsTbl[Other Map Grant Name],1,FALSE),""))</f>
        <v>RAYNOLDS HABITATION</v>
      </c>
      <c r="C621" s="8" t="s">
        <v>4105</v>
      </c>
      <c r="D621" s="8" t="str">
        <f>IF(ISBLANK(C621),"",IFERROR(RIGHT(C621,LEN(C621)-FIND(",",C621)) &amp; " " &amp; LEFT(C621,1) &amp; LOWER(MID(C621,2, FIND(",",C621)-2)),""))</f>
        <v xml:space="preserve"> Henry Ridgely</v>
      </c>
      <c r="E621" s="85" t="s">
        <v>10322</v>
      </c>
      <c r="F621" s="85" t="str">
        <f>RIGHT(E621,4)</f>
        <v>1728</v>
      </c>
      <c r="G621" s="85" t="str">
        <f>IF(ISBLANK(E621),"",F621&amp;"-"&amp;RIGHT("00" &amp; SUBSTITUTE(LEFT(E621,2),"/",""),2))</f>
        <v>1728-11</v>
      </c>
      <c r="H621" s="8" t="s">
        <v>4948</v>
      </c>
      <c r="I621" s="8" t="str">
        <f>IFERROR(RIGHT(H621,LEN(H621)-FIND(",",H621)) &amp; " " &amp; LEFT(H621,1) &amp; LOWER(MID(H621,2, FIND(",",H621)-2)),"")</f>
        <v xml:space="preserve"> McCubbin  Raynold</v>
      </c>
      <c r="J621" s="8" t="str">
        <f>H621</f>
        <v xml:space="preserve">RAYNOLD, McCubbin </v>
      </c>
      <c r="K621" s="8" t="s">
        <v>3739</v>
      </c>
      <c r="L621" s="8" t="str">
        <f>RIGHT(K621,4)</f>
        <v>1730</v>
      </c>
      <c r="M621" s="146" t="str">
        <f>IF(ISBLANK(K621),"",L621&amp;"-"&amp;
IF(LEFT(K621,3)="Feb","02",
IF(LEFT(K621,3)="Mar","03",
IF(LEFT(K621,3)="Apr","04",
IF(LEFT(K621,3)="May","05",
IF(LEFT(K621,3)="Jun","06",
IF(LEFT(K621,3)="Jul","07",
IF(LEFT(K621,3)="Aug","08",
IF(LEFT(K621,3)="Sep","09",
IF(LEFT(K621,3)="Oct","10",
IF(LEFT(K621,3)="Nov","11",
IF(LEFT(K621,3)="Dec","12","01"))))))))))))</f>
        <v>1730-10</v>
      </c>
      <c r="N621" s="34" t="s">
        <v>3961</v>
      </c>
      <c r="O621" s="8" t="s">
        <v>3959</v>
      </c>
      <c r="P621" s="8" t="s">
        <v>136</v>
      </c>
      <c r="Q621" s="8">
        <v>150</v>
      </c>
      <c r="R621" s="8" t="s">
        <v>13279</v>
      </c>
      <c r="S621" s="34"/>
      <c r="T621" s="34" t="str">
        <f>V621</f>
        <v>Raynolds Habitation</v>
      </c>
      <c r="U621" s="34"/>
      <c r="V621" s="35" t="s">
        <v>6661</v>
      </c>
      <c r="W621" s="35" t="s">
        <v>10321</v>
      </c>
      <c r="X621" s="34"/>
      <c r="Y621" s="18" t="str">
        <f>IFERROR(LEFT(J621, FIND(",",J621)-1),"")</f>
        <v>RAYNOLD</v>
      </c>
      <c r="Z621" s="24" t="s">
        <v>4503</v>
      </c>
      <c r="AA621" s="24" t="str">
        <f>IF(ISBLANK(E621),"","Surveyed "&amp;E621)  &amp; IF(ISBLANK(C621),"", " by " &amp;TRIM(D621)) &amp; IF(ISBLANK(E621),"","; ") &amp; IF(ISBLANK(K621),"","Patented in " &amp; K621)  &amp; IF(ISBLANK(H621),"", " by " &amp; TRIM(I621)) &amp; IF(ISBLANK(Q621),"",IF(Q621=0,""," for " &amp; Q621 &amp; " acres")) &amp; IF(ISBLANK(S621),""," repatented as " &amp; S621) &amp; IF(ISBLANK(R621),"", "; " &amp; R621) &amp; IF(ISBLANK(X621),"", ".  " &amp; X621&amp;".")</f>
        <v>Surveyed 11/8/1728 by Henry Ridgely; Patented in Oct 1730 by McCubbin Raynold for 150 acres; "on a Draft of a branch Called Dorseys Great Branch Beginning .. on the east side of the aforesaid draft and very near to the aforesaid draft and near also a road called the Eastern branch Road"</v>
      </c>
      <c r="AB621" s="52" t="str">
        <f>IF(IFERROR(FIND("-",A621),0)=0,SUBSTITUTE(A621,"'",""),SUBSTITUTE(LEFT(A621,FIND("-",A621)-2),"'",""))</f>
        <v>RAYNOLDS HABITATION</v>
      </c>
      <c r="AC621" s="55" t="str">
        <f>SUBSTITUTE(A621,"'","")</f>
        <v>RAYNOLDS HABITATION</v>
      </c>
      <c r="AD621" s="52" t="str">
        <f>IFERROR(VLOOKUP(A621,MapGrantsTbl[], 5, FALSE),"")</f>
        <v>1728</v>
      </c>
      <c r="AE621" s="52" t="str">
        <f>IF(L621=AD621,"Y", IF(LEFT(AD621,1)&lt;&gt;"1","","N"))</f>
        <v>N</v>
      </c>
      <c r="AF621" s="52" t="str">
        <f>IFERROR(VLOOKUP(A621,MapGrantsTbl[], 3, FALSE),"")</f>
        <v>Surveyed 11/8/1728 by Henry Ridgely; Patented in Oct 1730 by McCubbin Raynold for 150 acres; "on a Draft of a branch Called Dorseys Great Branch Beginning .. on the east side of the aforesaid draft and very near to the aforesaid draft and near also a road called the Eastern branch Road"</v>
      </c>
      <c r="AG621" s="52" t="str">
        <f>IF(AA621=AF621,"Y", IF(LEN(LEFT(AF621,4))&lt;&gt;4,"","N"))</f>
        <v>Y</v>
      </c>
      <c r="AH621" s="52" t="s">
        <v>36</v>
      </c>
      <c r="AI621" s="52" t="s">
        <v>10327</v>
      </c>
      <c r="AJ621" s="52" t="s">
        <v>10328</v>
      </c>
      <c r="AK621" s="52"/>
      <c r="AL621" s="71">
        <v>-6</v>
      </c>
      <c r="AM621" s="71">
        <f>IFERROR(VLOOKUP(A621,Platted[],2,FALSE),"")</f>
        <v>365</v>
      </c>
      <c r="AN621" s="52"/>
      <c r="AO621" s="52"/>
      <c r="AP621" s="52"/>
      <c r="AQ621" s="52" t="str">
        <f>IFERROR(VLOOKUP(A621,MapGrantsTbl[], 5, FALSE),"")</f>
        <v>1728</v>
      </c>
      <c r="AR621" s="52" t="str">
        <f>IF(L621=AQ621,"Y", IF(LEN(LEFT(AQ621,4))&lt;&gt;4,"","N"))</f>
        <v>N</v>
      </c>
      <c r="AS621" s="52" t="str">
        <f>IFERROR(VLOOKUP(A621,MapGrantsTbl[],3, FALSE),"")</f>
        <v>Surveyed 11/8/1728 by Henry Ridgely; Patented in Oct 1730 by McCubbin Raynold for 150 acres; "on a Draft of a branch Called Dorseys Great Branch Beginning .. on the east side of the aforesaid draft and very near to the aforesaid draft and near also a road called the Eastern branch Road"</v>
      </c>
      <c r="AT621" s="52" t="str">
        <f>IF(AA621=AS621,"Y", IF(LEN(LEFT(AS621,4))&lt;&gt;4,"","N"))</f>
        <v>Y</v>
      </c>
      <c r="AU621" s="52" t="str">
        <f>IFERROR(VLOOKUP(A621,MapGrantsTbl[],5, FALSE),"")</f>
        <v>1728</v>
      </c>
      <c r="AV621" s="52" t="str">
        <f>IF(L621=AU621,"Y", IF(LEN(LEFT(AU621,4))&lt;&gt;4,"","N"))</f>
        <v>N</v>
      </c>
    </row>
    <row r="622" spans="1:48" ht="57.6" x14ac:dyDescent="0.55000000000000004">
      <c r="A622" s="43" t="s">
        <v>8699</v>
      </c>
      <c r="B622" s="32" t="str">
        <f>IFERROR(VLOOKUP(A622,MapGrantsTbl[Short Name], 1, FALSE),IFERROR(VLOOKUP(A622,MapGrantsTbl[Other Map Grant Name],1,FALSE),""))</f>
        <v>RAYS CHANCE</v>
      </c>
      <c r="C622" s="8" t="s">
        <v>4926</v>
      </c>
      <c r="D622" s="8" t="str">
        <f>IF(ISBLANK(C622),"",IFERROR(RIGHT(C622,LEN(C622)-FIND(",",C622)) &amp; " " &amp; LEFT(C622,1) &amp; LOWER(MID(C622,2, FIND(",",C622)-2)),""))</f>
        <v xml:space="preserve"> Joshua Griffith</v>
      </c>
      <c r="E622" s="85" t="s">
        <v>9948</v>
      </c>
      <c r="F622" s="85" t="str">
        <f>RIGHT(E622,4)</f>
        <v>1762</v>
      </c>
      <c r="G622" s="85" t="str">
        <f>IF(ISBLANK(E622),"",F622&amp;"-"&amp;RIGHT("00" &amp; SUBSTITUTE(LEFT(E622,2),"/",""),2))</f>
        <v>1762-09</v>
      </c>
      <c r="H622" s="8" t="s">
        <v>6992</v>
      </c>
      <c r="I622" s="8" t="str">
        <f>IFERROR(RIGHT(H622,LEN(H622)-FIND(",",H622)) &amp; " " &amp; LEFT(H622,1) &amp; LOWER(MID(H622,2, FIND(",",H622)-2)),"")</f>
        <v xml:space="preserve"> William Ray</v>
      </c>
      <c r="J622" s="32" t="str">
        <f>H622</f>
        <v>RAY, William</v>
      </c>
      <c r="K622" s="8" t="s">
        <v>5510</v>
      </c>
      <c r="L622" s="32" t="str">
        <f>RIGHT(K622,4)</f>
        <v>1762</v>
      </c>
      <c r="M622" s="146" t="str">
        <f>IF(ISBLANK(K622),"",L622&amp;"-"&amp;
IF(LEFT(K622,3)="Feb","02",
IF(LEFT(K622,3)="Mar","03",
IF(LEFT(K622,3)="Apr","04",
IF(LEFT(K622,3)="May","05",
IF(LEFT(K622,3)="Jun","06",
IF(LEFT(K622,3)="Jul","07",
IF(LEFT(K622,3)="Aug","08",
IF(LEFT(K622,3)="Sep","09",
IF(LEFT(K622,3)="Oct","10",
IF(LEFT(K622,3)="Nov","11",
IF(LEFT(K622,3)="Dec","12","01"))))))))))))</f>
        <v>1762-10</v>
      </c>
      <c r="N622" s="34" t="s">
        <v>3961</v>
      </c>
      <c r="O622" s="8" t="s">
        <v>3959</v>
      </c>
      <c r="P622" s="8" t="s">
        <v>136</v>
      </c>
      <c r="Q622" s="8">
        <v>61</v>
      </c>
      <c r="R622" s="8" t="s">
        <v>6994</v>
      </c>
      <c r="S622" s="34"/>
      <c r="T622" s="33" t="str">
        <f>V622</f>
        <v>Rays Chance</v>
      </c>
      <c r="U622" s="34" t="s">
        <v>9961</v>
      </c>
      <c r="V622" s="35" t="s">
        <v>8217</v>
      </c>
      <c r="W622" s="35" t="s">
        <v>9949</v>
      </c>
      <c r="X622" s="34"/>
      <c r="Y622" s="33" t="str">
        <f>IFERROR(LEFT(J622, FIND(",",J622)-1),"")</f>
        <v>RAY</v>
      </c>
      <c r="Z622" s="33"/>
      <c r="AA622" s="33" t="str">
        <f>IF(ISBLANK(E622),"","Surveyed "&amp;E622)  &amp; IF(ISBLANK(C622),"", " by " &amp;TRIM(D622)) &amp; IF(ISBLANK(E622),"","; ") &amp; IF(ISBLANK(K622),"","Patented in " &amp; K622)  &amp; IF(ISBLANK(H622),"", " by " &amp; TRIM(I622)) &amp; IF(ISBLANK(Q622),"",IF(Q622=0,""," for " &amp; Q622 &amp; " acres")) &amp; IF(ISBLANK(S622),""," repatented as " &amp; S622) &amp; IF(ISBLANK(R622),"", "; " &amp; R622) &amp; IF(ISBLANK(X622),"", ".  " &amp; X622&amp;".")</f>
        <v>Surveyed 9/23/1762 by Joshua Griffith; Patented in Oct 1762 by William Ray for 61 acres; "Beginning at the end of the last course of a tract of land called Gaithers Chance</v>
      </c>
      <c r="AB622" s="33" t="str">
        <f>IF(IFERROR(FIND("-",A622),0)=0,SUBSTITUTE(A622,"'",""),SUBSTITUTE(LEFT(A622,FIND("-",A622)-2),"'",""))</f>
        <v>RAYS CHANCE</v>
      </c>
      <c r="AC622" s="33" t="str">
        <f>SUBSTITUTE(A622,"'","")</f>
        <v>RAYS CHANCE</v>
      </c>
      <c r="AD622" s="33" t="str">
        <f>IFERROR(VLOOKUP(A622,MapGrantsTbl[], 5, FALSE),"")</f>
        <v>1762</v>
      </c>
      <c r="AE622" s="33" t="str">
        <f>IF(L622=AD622,"Y", IF(LEFT(AD622,1)&lt;&gt;"1","","N"))</f>
        <v>Y</v>
      </c>
      <c r="AF622" s="33" t="str">
        <f>IFERROR(VLOOKUP(A622,MapGrantsTbl[], 3, FALSE),"")</f>
        <v>Surveyed 9/23/1762 by Joshua Griffith; Patented in Oct 1762 by William Ray for 61 acres; "Beginning at the end of the last course of a tract of land called Gaithers Chance</v>
      </c>
      <c r="AG622" s="33" t="str">
        <f>IF(AA622=AF622,"Y", IF(LEN(LEFT(AF622,4))&lt;&gt;4,"","N"))</f>
        <v>Y</v>
      </c>
      <c r="AH622" s="33" t="s">
        <v>375</v>
      </c>
      <c r="AI622" s="33"/>
      <c r="AJ622" s="71"/>
      <c r="AK622" s="71"/>
      <c r="AL622" s="71">
        <v>0</v>
      </c>
      <c r="AM622" s="71">
        <f>IFERROR(VLOOKUP(A622,Platted[],2,FALSE),"")</f>
        <v>523</v>
      </c>
      <c r="AN622" s="52"/>
      <c r="AO622" s="52"/>
      <c r="AP622" s="52"/>
      <c r="AQ622" s="52" t="str">
        <f>IFERROR(VLOOKUP(A622,MapGrantsTbl[], 5, FALSE),"")</f>
        <v>1762</v>
      </c>
      <c r="AR622" s="52" t="str">
        <f>IF(L622=AQ622,"Y", IF(LEN(LEFT(AQ622,4))&lt;&gt;4,"","N"))</f>
        <v>Y</v>
      </c>
      <c r="AS622" s="52" t="str">
        <f>IFERROR(VLOOKUP(A622,MapGrantsTbl[],3, FALSE),"")</f>
        <v>Surveyed 9/23/1762 by Joshua Griffith; Patented in Oct 1762 by William Ray for 61 acres; "Beginning at the end of the last course of a tract of land called Gaithers Chance</v>
      </c>
      <c r="AT622" s="52" t="str">
        <f>IF(AA622=AS622,"Y", IF(LEN(LEFT(AS622,4))&lt;&gt;4,"","N"))</f>
        <v>Y</v>
      </c>
      <c r="AU622" s="52" t="str">
        <f>IFERROR(VLOOKUP(A622,MapGrantsTbl[],5, FALSE),"")</f>
        <v>1762</v>
      </c>
      <c r="AV622" s="52" t="str">
        <f>IF(L622=AU622,"Y", IF(LEN(LEFT(AU622,4))&lt;&gt;4,"","N"))</f>
        <v>Y</v>
      </c>
    </row>
    <row r="623" spans="1:48" ht="57.6" x14ac:dyDescent="0.55000000000000004">
      <c r="A623" s="43" t="s">
        <v>8700</v>
      </c>
      <c r="B623" s="8" t="str">
        <f>IFERROR(VLOOKUP(A623,MapGrantsTbl[Short Name], 1, FALSE),IFERROR(VLOOKUP(A623,MapGrantsTbl[Other Map Grant Name],1,FALSE),""))</f>
        <v>REBECCAS LOT</v>
      </c>
      <c r="C623" s="8"/>
      <c r="D623" s="8" t="str">
        <f>IF(ISBLANK(C623),"",IFERROR(RIGHT(C623,LEN(C623)-FIND(",",C623)) &amp; " " &amp; LEFT(C623,1) &amp; LOWER(MID(C623,2, FIND(",",C623)-2)),""))</f>
        <v/>
      </c>
      <c r="E623" s="85"/>
      <c r="F623" s="85" t="str">
        <f>RIGHT(E623,4)</f>
        <v/>
      </c>
      <c r="G623" s="85" t="str">
        <f>IF(ISBLANK(E623),"",F623&amp;"-"&amp;RIGHT("00" &amp; SUBSTITUTE(LEFT(E623,2),"/",""),2))</f>
        <v/>
      </c>
      <c r="H623" s="8" t="s">
        <v>3663</v>
      </c>
      <c r="I623" s="8" t="str">
        <f>IFERROR(RIGHT(H623,LEN(H623)-FIND(",",H623)) &amp; " " &amp; LEFT(H623,1) &amp; LOWER(MID(H623,2, FIND(",",H623)-2)),"")</f>
        <v xml:space="preserve"> Rebecca  Herbert</v>
      </c>
      <c r="J623" s="8" t="str">
        <f>H623</f>
        <v xml:space="preserve">HERBERT, Rebecca </v>
      </c>
      <c r="K623" s="8" t="s">
        <v>3809</v>
      </c>
      <c r="L623" s="8" t="str">
        <f>RIGHT(K623,4)</f>
        <v>1704</v>
      </c>
      <c r="M623" s="146" t="str">
        <f>IF(ISBLANK(K623),"",L623&amp;"-"&amp;
IF(LEFT(K623,3)="Feb","02",
IF(LEFT(K623,3)="Mar","03",
IF(LEFT(K623,3)="Apr","04",
IF(LEFT(K623,3)="May","05",
IF(LEFT(K623,3)="Jun","06",
IF(LEFT(K623,3)="Jul","07",
IF(LEFT(K623,3)="Aug","08",
IF(LEFT(K623,3)="Sep","09",
IF(LEFT(K623,3)="Oct","10",
IF(LEFT(K623,3)="Nov","11",
IF(LEFT(K623,3)="Dec","12","01"))))))))))))</f>
        <v>1704-10</v>
      </c>
      <c r="N623" s="34" t="s">
        <v>3961</v>
      </c>
      <c r="O623" s="8" t="s">
        <v>3959</v>
      </c>
      <c r="P623" s="8" t="s">
        <v>136</v>
      </c>
      <c r="Q623" s="8">
        <v>740</v>
      </c>
      <c r="R623" s="8" t="s">
        <v>6302</v>
      </c>
      <c r="S623" s="34" t="s">
        <v>3529</v>
      </c>
      <c r="T623" s="34" t="s">
        <v>6643</v>
      </c>
      <c r="U623" s="34"/>
      <c r="V623" s="34" t="s">
        <v>5886</v>
      </c>
      <c r="W623" s="34"/>
      <c r="X623" s="34"/>
      <c r="Y623" s="18" t="str">
        <f>IFERROR(LEFT(J623, FIND(",",J623)-1),"")</f>
        <v>HERBERT</v>
      </c>
      <c r="Z623" s="24" t="s">
        <v>4437</v>
      </c>
      <c r="AA623" s="24" t="str">
        <f>IF(ISBLANK(E623),"","Surveyed "&amp;E623)  &amp; IF(ISBLANK(C623),"", " by " &amp;TRIM(D623)) &amp; IF(ISBLANK(E623),"","; ") &amp; IF(ISBLANK(K623),"","Patented in " &amp; K623)  &amp; IF(ISBLANK(H623),"", " by " &amp; TRIM(I623)) &amp; IF(ISBLANK(Q623),"",IF(Q623=0,""," for " &amp; Q623 &amp; " acres")) &amp; IF(ISBLANK(S623),""," repatented as " &amp; S623) &amp; IF(ISBLANK(R623),"", "; " &amp; R623) &amp; IF(ISBLANK(X623),"", ".  " &amp; X623&amp;".")</f>
        <v>Patented in Oct 1704 by Rebecca Herbert for 740 acres repatented as Three Brothers; Later resurvey says the patent was granted to John Dorsey</v>
      </c>
      <c r="AB623" s="52" t="str">
        <f>IF(IFERROR(FIND("-",A623),0)=0,SUBSTITUTE(A623,"'",""),SUBSTITUTE(LEFT(A623,FIND("-",A623)-2),"'",""))</f>
        <v>REBECCAS LOT</v>
      </c>
      <c r="AC623" s="55" t="str">
        <f>SUBSTITUTE(A623,"'","")</f>
        <v>REBECCAS LOT</v>
      </c>
      <c r="AD623" s="52" t="str">
        <f>IFERROR(VLOOKUP(A623,MapGrantsTbl[], 5, FALSE),"")</f>
        <v>1704</v>
      </c>
      <c r="AE623" s="52" t="str">
        <f>IF(L623=AD623,"Y", IF(LEFT(AD623,1)&lt;&gt;"1","","N"))</f>
        <v>Y</v>
      </c>
      <c r="AF623" s="52" t="str">
        <f>IFERROR(VLOOKUP(A623,MapGrantsTbl[], 3, FALSE),"")</f>
        <v>Patented in Oct 1704 by Rebecca Herbert for 740 acres repatented as Three Brothers; Later resurvey says the patent was granted to John Dorsey</v>
      </c>
      <c r="AG623" s="52" t="str">
        <f>IF(AA623=AF623,"Y", IF(LEN(LEFT(AF623,4))&lt;&gt;4,"","N"))</f>
        <v>Y</v>
      </c>
      <c r="AH623" s="52" t="s">
        <v>11990</v>
      </c>
      <c r="AI623" s="52"/>
      <c r="AJ623" s="71"/>
      <c r="AK623" s="71"/>
      <c r="AL623" s="71"/>
      <c r="AM623" s="71" t="str">
        <f>IFERROR(VLOOKUP(A623,Platted[],2,FALSE),"")</f>
        <v/>
      </c>
      <c r="AN623" s="52"/>
      <c r="AO623" s="52"/>
      <c r="AP623" s="52"/>
      <c r="AQ623" s="52" t="str">
        <f>IFERROR(VLOOKUP(A623,MapGrantsTbl[], 5, FALSE),"")</f>
        <v>1704</v>
      </c>
      <c r="AR623" s="52" t="str">
        <f>IF(L623=AQ623,"Y", IF(LEN(LEFT(AQ623,4))&lt;&gt;4,"","N"))</f>
        <v>Y</v>
      </c>
      <c r="AS623" s="52" t="str">
        <f>IFERROR(VLOOKUP(A623,MapGrantsTbl[],3, FALSE),"")</f>
        <v>Patented in Oct 1704 by Rebecca Herbert for 740 acres repatented as Three Brothers; Later resurvey says the patent was granted to John Dorsey</v>
      </c>
      <c r="AT623" s="52" t="str">
        <f>IF(AA623=AS623,"Y", IF(LEN(LEFT(AS623,4))&lt;&gt;4,"","N"))</f>
        <v>Y</v>
      </c>
      <c r="AU623" s="52" t="str">
        <f>IFERROR(VLOOKUP(A623,MapGrantsTbl[],5, FALSE),"")</f>
        <v>1704</v>
      </c>
      <c r="AV623" s="52" t="str">
        <f>IF(L623=AU623,"Y", IF(LEN(LEFT(AU623,4))&lt;&gt;4,"","N"))</f>
        <v>Y</v>
      </c>
    </row>
    <row r="624" spans="1:48" ht="86.4" x14ac:dyDescent="0.55000000000000004">
      <c r="A624" s="8" t="s">
        <v>7573</v>
      </c>
      <c r="B624" s="32" t="str">
        <f>IFERROR(VLOOKUP(A624,MapGrantsTbl[Short Name], 1, FALSE),IFERROR(VLOOKUP(A624,MapGrantsTbl[Other Map Grant Name],1,FALSE),""))</f>
        <v>RECOVERY</v>
      </c>
      <c r="C624" s="8" t="s">
        <v>4916</v>
      </c>
      <c r="D624" s="8" t="str">
        <f>IF(ISBLANK(C624),"",IFERROR(RIGHT(C624,LEN(C624)-FIND(",",C624)) &amp; " " &amp; LEFT(C624,1) &amp; LOWER(MID(C624,2, FIND(",",C624)-2)),""))</f>
        <v xml:space="preserve"> William Cromwell</v>
      </c>
      <c r="E624" s="85" t="s">
        <v>11879</v>
      </c>
      <c r="F624" s="85" t="str">
        <f>RIGHT(E624,4)</f>
        <v>1745</v>
      </c>
      <c r="G624" s="85" t="str">
        <f>IF(ISBLANK(E624),"",F624&amp;"-"&amp;RIGHT("00" &amp; SUBSTITUTE(LEFT(E624,2),"/",""),2))</f>
        <v>1745-02</v>
      </c>
      <c r="H624" s="8" t="s">
        <v>3542</v>
      </c>
      <c r="I624" s="8" t="str">
        <f>IFERROR(RIGHT(H624,LEN(H624)-FIND(",",H624)) &amp; " " &amp; LEFT(H624,1) &amp; LOWER(MID(H624,2, FIND(",",H624)-2)),"")</f>
        <v xml:space="preserve"> John  Hammond</v>
      </c>
      <c r="J624" s="32" t="str">
        <f>H624</f>
        <v xml:space="preserve">HAMMOND, John </v>
      </c>
      <c r="K624" s="8" t="s">
        <v>5099</v>
      </c>
      <c r="L624" s="32" t="str">
        <f>RIGHT(K624,4)</f>
        <v>1752</v>
      </c>
      <c r="M624" s="146" t="str">
        <f>IF(ISBLANK(K624),"",L624&amp;"-"&amp;
IF(LEFT(K624,3)="Feb","02",
IF(LEFT(K624,3)="Mar","03",
IF(LEFT(K624,3)="Apr","04",
IF(LEFT(K624,3)="May","05",
IF(LEFT(K624,3)="Jun","06",
IF(LEFT(K624,3)="Jul","07",
IF(LEFT(K624,3)="Aug","08",
IF(LEFT(K624,3)="Sep","09",
IF(LEFT(K624,3)="Oct","10",
IF(LEFT(K624,3)="Nov","11",
IF(LEFT(K624,3)="Dec","12","01"))))))))))))</f>
        <v>1752-09</v>
      </c>
      <c r="N624" s="34" t="s">
        <v>3961</v>
      </c>
      <c r="O624" s="8" t="s">
        <v>3959</v>
      </c>
      <c r="P624" s="8" t="s">
        <v>136</v>
      </c>
      <c r="Q624" s="8">
        <v>54</v>
      </c>
      <c r="R624" s="8" t="s">
        <v>7575</v>
      </c>
      <c r="S624" s="34" t="s">
        <v>7576</v>
      </c>
      <c r="T624" s="33" t="str">
        <f>V624</f>
        <v>Recovery</v>
      </c>
      <c r="U624" s="34"/>
      <c r="V624" s="35" t="s">
        <v>7574</v>
      </c>
      <c r="W624" s="35" t="s">
        <v>11880</v>
      </c>
      <c r="X624" s="34"/>
      <c r="Y624" s="33" t="str">
        <f>IFERROR(LEFT(J624, FIND(",",J624)-1),"")</f>
        <v>HAMMOND</v>
      </c>
      <c r="Z624" s="33"/>
      <c r="AA624" s="33" t="str">
        <f>IF(ISBLANK(E624),"","Surveyed "&amp;E624)  &amp; IF(ISBLANK(C624),"", " by " &amp;TRIM(D624)) &amp; IF(ISBLANK(E624),"","; ") &amp; IF(ISBLANK(K624),"","Patented in " &amp; K624)  &amp; IF(ISBLANK(H624),"", " by " &amp; TRIM(I624)) &amp; IF(ISBLANK(Q624),"",IF(Q624=0,""," for " &amp; Q624 &amp; " acres")) &amp; IF(ISBLANK(S624),""," repatented as " &amp; S624) &amp; IF(ISBLANK(R624),"", "; " &amp; R624) &amp; IF(ISBLANK(X624),"", ".  " &amp; X624&amp;".")</f>
        <v>Surveyed 2/4/1745 by William Cromwell; Patented in Sep 1752 by John Hammond for 54 acres repatented as Hammond's Elk Ridge Connection; "adjoining Phelps Luck the Addition to Phelps Luck and Talbot's Resolution Mannor" (wraps around the northwest end of Addition To Phelps Luck)</v>
      </c>
      <c r="AB624" s="33" t="str">
        <f>IF(IFERROR(FIND("-",A624),0)=0,SUBSTITUTE(A624,"'",""),SUBSTITUTE(LEFT(A624,FIND("-",A624)-2),"'",""))</f>
        <v>RECOVERY</v>
      </c>
      <c r="AC624" s="33" t="str">
        <f>SUBSTITUTE(A624,"'","")</f>
        <v>RECOVERY</v>
      </c>
      <c r="AD624" s="33" t="str">
        <f>IFERROR(VLOOKUP(A624,MapGrantsTbl[], 5, FALSE),"")</f>
        <v>1745</v>
      </c>
      <c r="AE624" s="33" t="str">
        <f>IF(L624=AD624,"Y", IF(LEFT(AD624,1)&lt;&gt;"1","","N"))</f>
        <v>N</v>
      </c>
      <c r="AF624" s="33" t="str">
        <f>IFERROR(VLOOKUP(A624,MapGrantsTbl[], 3, FALSE),"")</f>
        <v>Surveyed 2/4/1745 by William Cromwell; Patented in Sep 1752 by John Hammond for 54 acres repatented as Hammond's Elk Ridge Connection; "adjoining Phelps Luck the Addition to Phelps Luck and Talbot's Resolution Mannor" (wraps around the northwest end of Addition To Phelps Luck)</v>
      </c>
      <c r="AG624" s="33" t="str">
        <f>IF(AA624=AF624,"Y", IF(LEN(LEFT(AF624,4))&lt;&gt;4,"","N"))</f>
        <v>Y</v>
      </c>
      <c r="AH624" s="33" t="s">
        <v>11992</v>
      </c>
      <c r="AI624" s="33"/>
      <c r="AJ624" s="71"/>
      <c r="AK624" s="71"/>
      <c r="AL624" s="71"/>
      <c r="AM624" s="71">
        <f>IFERROR(VLOOKUP(A624,Platted[],2,FALSE),"")</f>
        <v>529</v>
      </c>
      <c r="AN624" s="52"/>
      <c r="AO624" s="52"/>
      <c r="AP624" s="52"/>
      <c r="AQ624" s="52" t="str">
        <f>IFERROR(VLOOKUP(A624,MapGrantsTbl[], 5, FALSE),"")</f>
        <v>1745</v>
      </c>
      <c r="AR624" s="52" t="str">
        <f>IF(L624=AQ624,"Y", IF(LEN(LEFT(AQ624,4))&lt;&gt;4,"","N"))</f>
        <v>N</v>
      </c>
      <c r="AS624" s="52" t="str">
        <f>IFERROR(VLOOKUP(A624,MapGrantsTbl[],3, FALSE),"")</f>
        <v>Surveyed 2/4/1745 by William Cromwell; Patented in Sep 1752 by John Hammond for 54 acres repatented as Hammond's Elk Ridge Connection; "adjoining Phelps Luck the Addition to Phelps Luck and Talbot's Resolution Mannor" (wraps around the northwest end of Addition To Phelps Luck)</v>
      </c>
      <c r="AT624" s="52" t="str">
        <f>IF(AA624=AS624,"Y", IF(LEN(LEFT(AS624,4))&lt;&gt;4,"","N"))</f>
        <v>Y</v>
      </c>
      <c r="AU624" s="52" t="str">
        <f>IFERROR(VLOOKUP(A624,MapGrantsTbl[],5, FALSE),"")</f>
        <v>1745</v>
      </c>
      <c r="AV624" s="52" t="str">
        <f>IF(L624=AU624,"Y", IF(LEN(LEFT(AU624,4))&lt;&gt;4,"","N"))</f>
        <v>N</v>
      </c>
    </row>
    <row r="625" spans="1:48" ht="43.2" x14ac:dyDescent="0.55000000000000004">
      <c r="A625" s="43" t="s">
        <v>3896</v>
      </c>
      <c r="B625" s="8" t="str">
        <f>IFERROR(VLOOKUP(A625,MapGrantsTbl[Short Name], 1, FALSE),IFERROR(VLOOKUP(A625,MapGrantsTbl[Other Map Grant Name],1,FALSE),""))</f>
        <v>RED OAK HILL</v>
      </c>
      <c r="C625" s="8" t="s">
        <v>4916</v>
      </c>
      <c r="D625" s="8" t="str">
        <f>IF(ISBLANK(C625),"",IFERROR(RIGHT(C625,LEN(C625)-FIND(",",C625)) &amp; " " &amp; LEFT(C625,1) &amp; LOWER(MID(C625,2, FIND(",",C625)-2)),""))</f>
        <v xml:space="preserve"> William Cromwell</v>
      </c>
      <c r="E625" s="85" t="s">
        <v>11001</v>
      </c>
      <c r="F625" s="85" t="str">
        <f>RIGHT(E625,4)</f>
        <v>1741</v>
      </c>
      <c r="G625" s="85" t="str">
        <f>IF(ISBLANK(E625),"",F625&amp;"-"&amp;RIGHT("00" &amp; SUBSTITUTE(LEFT(E625,2),"/",""),2))</f>
        <v>1741-09</v>
      </c>
      <c r="H625" s="8" t="s">
        <v>3647</v>
      </c>
      <c r="I625" s="8" t="str">
        <f>IFERROR(RIGHT(H625,LEN(H625)-FIND(",",H625)) &amp; " " &amp; LEFT(H625,1) &amp; LOWER(MID(H625,2, FIND(",",H625)-2)),"")</f>
        <v xml:space="preserve"> John  Mobberly</v>
      </c>
      <c r="J625" s="8" t="str">
        <f>H625</f>
        <v xml:space="preserve">MOBBERLY, John </v>
      </c>
      <c r="K625" s="8" t="s">
        <v>3745</v>
      </c>
      <c r="L625" s="8" t="str">
        <f>RIGHT(K625,4)</f>
        <v>1742</v>
      </c>
      <c r="M625" s="146" t="str">
        <f>IF(ISBLANK(K625),"",L625&amp;"-"&amp;
IF(LEFT(K625,3)="Feb","02",
IF(LEFT(K625,3)="Mar","03",
IF(LEFT(K625,3)="Apr","04",
IF(LEFT(K625,3)="May","05",
IF(LEFT(K625,3)="Jun","06",
IF(LEFT(K625,3)="Jul","07",
IF(LEFT(K625,3)="Aug","08",
IF(LEFT(K625,3)="Sep","09",
IF(LEFT(K625,3)="Oct","10",
IF(LEFT(K625,3)="Nov","11",
IF(LEFT(K625,3)="Dec","12","01"))))))))))))</f>
        <v>1742-11</v>
      </c>
      <c r="N625" s="34" t="s">
        <v>3961</v>
      </c>
      <c r="O625" s="8" t="s">
        <v>3959</v>
      </c>
      <c r="P625" s="8" t="s">
        <v>136</v>
      </c>
      <c r="Q625" s="8">
        <v>30</v>
      </c>
      <c r="R625" s="8" t="s">
        <v>5077</v>
      </c>
      <c r="S625" s="34"/>
      <c r="T625" s="34" t="str">
        <f>V625</f>
        <v>Red Oak Hill</v>
      </c>
      <c r="U625" s="34"/>
      <c r="V625" s="35" t="s">
        <v>4172</v>
      </c>
      <c r="W625" s="35" t="s">
        <v>11312</v>
      </c>
      <c r="X625" s="34"/>
      <c r="Y625" s="26" t="str">
        <f>IFERROR(LEFT(J625, FIND(",",J625)-1),"")</f>
        <v>MOBBERLY</v>
      </c>
      <c r="Z625" s="24" t="s">
        <v>4537</v>
      </c>
      <c r="AA625" s="24" t="str">
        <f>IF(ISBLANK(E625),"","Surveyed "&amp;E625)  &amp; IF(ISBLANK(C625),"", " by " &amp;TRIM(D625)) &amp; IF(ISBLANK(E625),"","; ") &amp; IF(ISBLANK(K625),"","Patented in " &amp; K625)  &amp; IF(ISBLANK(H625),"", " by " &amp; TRIM(I625)) &amp; IF(ISBLANK(Q625),"",IF(Q625=0,""," for " &amp; Q625 &amp; " acres")) &amp; IF(ISBLANK(S625),""," repatented as " &amp; S625) &amp; IF(ISBLANK(R625),"", "; " &amp; R625) &amp; IF(ISBLANK(X625),"", ".  " &amp; X625&amp;".")</f>
        <v>Surveyed 9/5/1741 by William Cromwell; Patented in Nov 1742 by John Mobberly for 30 acres; "in the fork between Snowdens River and Cattail River" near Thomas Altharp</v>
      </c>
      <c r="AB625" s="52" t="str">
        <f>IF(IFERROR(FIND("-",A625),0)=0,SUBSTITUTE(A625,"'",""),SUBSTITUTE(LEFT(A625,FIND("-",A625)-2),"'",""))</f>
        <v>RED OAK HILL</v>
      </c>
      <c r="AC625" s="55" t="str">
        <f>SUBSTITUTE(A625,"'","")</f>
        <v>RED OAK HILL</v>
      </c>
      <c r="AD625" s="52" t="str">
        <f>IFERROR(VLOOKUP(A625,MapGrantsTbl[], 5, FALSE),"")</f>
        <v>1741</v>
      </c>
      <c r="AE625" s="52" t="str">
        <f>IF(L625=AD625,"Y", IF(LEFT(AD625,1)&lt;&gt;"1","","N"))</f>
        <v>N</v>
      </c>
      <c r="AF625" s="52" t="str">
        <f>IFERROR(VLOOKUP(A625,MapGrantsTbl[], 3, FALSE),"")</f>
        <v>Surveyed 9/5/1741 by William Cromwell; Patented in Nov 1742 by John Mobberly for 30 acres; "in the fork between Snowdens River and Cattail River" near Thomas Altharp</v>
      </c>
      <c r="AG625" s="52" t="str">
        <f>IF(AA625=AF625,"Y", IF(LEN(LEFT(AF625,4))&lt;&gt;4,"","N"))</f>
        <v>Y</v>
      </c>
      <c r="AH625" s="52" t="s">
        <v>11488</v>
      </c>
      <c r="AI625" s="52" t="s">
        <v>9154</v>
      </c>
      <c r="AJ625" s="71" t="s">
        <v>9160</v>
      </c>
      <c r="AK625" s="71"/>
      <c r="AL625" s="71">
        <v>0</v>
      </c>
      <c r="AM625" s="71">
        <f>IFERROR(VLOOKUP(A625,Platted[],2,FALSE),"")</f>
        <v>616</v>
      </c>
      <c r="AN625" s="52"/>
      <c r="AO625" s="52"/>
      <c r="AP625" s="52"/>
      <c r="AQ625" s="52" t="str">
        <f>IFERROR(VLOOKUP(A625,MapGrantsTbl[], 5, FALSE),"")</f>
        <v>1741</v>
      </c>
      <c r="AR625" s="52" t="str">
        <f>IF(L625=AQ625,"Y", IF(LEN(LEFT(AQ625,4))&lt;&gt;4,"","N"))</f>
        <v>N</v>
      </c>
      <c r="AS625" s="52" t="str">
        <f>IFERROR(VLOOKUP(A625,MapGrantsTbl[],3, FALSE),"")</f>
        <v>Surveyed 9/5/1741 by William Cromwell; Patented in Nov 1742 by John Mobberly for 30 acres; "in the fork between Snowdens River and Cattail River" near Thomas Altharp</v>
      </c>
      <c r="AT625" s="52" t="str">
        <f>IF(AA625=AS625,"Y", IF(LEN(LEFT(AS625,4))&lt;&gt;4,"","N"))</f>
        <v>Y</v>
      </c>
      <c r="AU625" s="52" t="str">
        <f>IFERROR(VLOOKUP(A625,MapGrantsTbl[],5, FALSE),"")</f>
        <v>1741</v>
      </c>
      <c r="AV625" s="52" t="str">
        <f>IF(L625=AU625,"Y", IF(LEN(LEFT(AU625,4))&lt;&gt;4,"","N"))</f>
        <v>N</v>
      </c>
    </row>
    <row r="626" spans="1:48" ht="43.2" x14ac:dyDescent="0.55000000000000004">
      <c r="A626" s="120" t="s">
        <v>11694</v>
      </c>
      <c r="B626" s="119" t="str">
        <f>IFERROR(VLOOKUP(A626,MapGrantsTbl[Short Name], 1, FALSE),IFERROR(VLOOKUP(A626,MapGrantsTbl[Other Map Grant Name],1,FALSE),""))</f>
        <v>RED OAK SPRING</v>
      </c>
      <c r="C626" s="120" t="s">
        <v>4926</v>
      </c>
      <c r="D626" s="120" t="str">
        <f>IF(ISBLANK(C626),"",IFERROR(RIGHT(C626,LEN(C626)-FIND(",",C626)) &amp; " " &amp; LEFT(C626,1) &amp; LOWER(MID(C626,2, FIND(",",C626)-2)),""))</f>
        <v xml:space="preserve"> Joshua Griffith</v>
      </c>
      <c r="E626" s="121" t="s">
        <v>11695</v>
      </c>
      <c r="F626" s="121" t="str">
        <f>RIGHT(E626,4)</f>
        <v>1761</v>
      </c>
      <c r="G626" s="121" t="str">
        <f>IF(ISBLANK(E626),"",F626&amp;"-"&amp;RIGHT("00" &amp; SUBSTITUTE(LEFT(E626,2),"/",""),2))</f>
        <v>1761-05</v>
      </c>
      <c r="H626" s="120" t="s">
        <v>3571</v>
      </c>
      <c r="I626" s="120" t="str">
        <f>IFERROR(RIGHT(H626,LEN(H626)-FIND(",",H626)) &amp; " " &amp; LEFT(H626,1) &amp; LOWER(MID(H626,2, FIND(",",H626)-2)),"")</f>
        <v xml:space="preserve"> John  Hood</v>
      </c>
      <c r="J626" s="119" t="str">
        <f>H626</f>
        <v xml:space="preserve">HOOD, John </v>
      </c>
      <c r="K626" s="120" t="s">
        <v>4933</v>
      </c>
      <c r="L626" s="119" t="str">
        <f>RIGHT(K626,4)</f>
        <v>1761</v>
      </c>
      <c r="M626" s="145" t="str">
        <f>IF(ISBLANK(K626),"",L626&amp;"-"&amp;
IF(LEFT(K626,3)="Feb","02",
IF(LEFT(K626,3)="Mar","03",
IF(LEFT(K626,3)="Apr","04",
IF(LEFT(K626,3)="May","05",
IF(LEFT(K626,3)="Jun","06",
IF(LEFT(K626,3)="Jul","07",
IF(LEFT(K626,3)="Aug","08",
IF(LEFT(K626,3)="Sep","09",
IF(LEFT(K626,3)="Oct","10",
IF(LEFT(K626,3)="Nov","11",
IF(LEFT(K626,3)="Dec","12","01"))))))))))))</f>
        <v>1761-06</v>
      </c>
      <c r="N626" s="122" t="s">
        <v>3961</v>
      </c>
      <c r="O626" s="120" t="s">
        <v>3959</v>
      </c>
      <c r="P626" s="120" t="s">
        <v>3970</v>
      </c>
      <c r="Q626" s="120">
        <v>173</v>
      </c>
      <c r="R626" s="120" t="s">
        <v>11696</v>
      </c>
      <c r="S626" s="123" t="s">
        <v>10574</v>
      </c>
      <c r="T626" s="122" t="s">
        <v>8111</v>
      </c>
      <c r="U626" s="123"/>
      <c r="V626" s="35" t="s">
        <v>11698</v>
      </c>
      <c r="W626" s="35" t="s">
        <v>11697</v>
      </c>
      <c r="X626" s="35"/>
      <c r="Y626" s="122" t="str">
        <f>IFERROR(LEFT(J626, FIND(",",J626)-1),"")</f>
        <v>HOOD</v>
      </c>
      <c r="Z626" s="122"/>
      <c r="AA626" s="122" t="str">
        <f>IF(ISBLANK(E626),"","Surveyed "&amp;E626)  &amp; IF(ISBLANK(C626),"", " by " &amp;TRIM(D626)) &amp; IF(ISBLANK(E626),"","; ") &amp; IF(ISBLANK(K626),"","Patented in " &amp; K626)  &amp; IF(ISBLANK(H626),"", " by " &amp; TRIM(I626)) &amp; IF(ISBLANK(Q626),"",IF(Q626=0,""," for " &amp; Q626 &amp; " acres")) &amp; IF(ISBLANK(S626),""," repatented as " &amp; S626) &amp; IF(ISBLANK(R626),"", "; " &amp; R626) &amp; IF(ISBLANK(X626),"", ".  " &amp; X626&amp;".")</f>
        <v>Surveyed 5/18/1761 by Joshua Griffith; Patented in Jun 1761 by John Hood for 173 acres repatented as Oakland; Resurvey of 112 acres of Shipleys Search</v>
      </c>
      <c r="AB626" s="122" t="str">
        <f>IF(IFERROR(FIND("-",A626),0)=0,SUBSTITUTE(A626,"'",""),SUBSTITUTE(LEFT(A626,FIND("-",A626)-2),"'",""))</f>
        <v>RED OAK SPRING</v>
      </c>
      <c r="AC626" s="122" t="str">
        <f>SUBSTITUTE(A626,"'","")</f>
        <v>RED OAK SPRING</v>
      </c>
      <c r="AD626" s="122" t="str">
        <f>IFERROR(VLOOKUP(A626,MapGrantsTbl[], 5, FALSE),"")</f>
        <v>1761</v>
      </c>
      <c r="AE626" s="122" t="str">
        <f>IF(L626=AD626,"Y", IF(LEFT(AD626,1)&lt;&gt;"1","","N"))</f>
        <v>Y</v>
      </c>
      <c r="AF626" s="122" t="str">
        <f>IFERROR(VLOOKUP(A626,MapGrantsTbl[], 3, FALSE),"")</f>
        <v>Surveyed 5/18/1761 by Joshua Griffith; Patented in Jun 1761 by John Hood for 173 acres repatented as Oakland; Resurvey of 112 acres of Shipleys Search</v>
      </c>
      <c r="AG626" s="122" t="str">
        <f>IF(AA626=AF626,"Y", IF(LEN(LEFT(AF626,4))&lt;&gt;4,"","N"))</f>
        <v>Y</v>
      </c>
      <c r="AH626" s="122" t="s">
        <v>198</v>
      </c>
      <c r="AI626" s="122"/>
      <c r="AJ626" s="122"/>
      <c r="AK626" s="122"/>
      <c r="AL626" s="122"/>
      <c r="AM626" s="122">
        <f>IFERROR(VLOOKUP(A626,Platted[],2,FALSE),"")</f>
        <v>340</v>
      </c>
      <c r="AN626" s="122"/>
      <c r="AO626" s="122"/>
      <c r="AP626" s="122"/>
      <c r="AQ626" s="122" t="str">
        <f>IFERROR(VLOOKUP(A626,MapGrantsTbl[], 5, FALSE),"")</f>
        <v>1761</v>
      </c>
      <c r="AR626" s="122" t="str">
        <f>IF(L626=AQ626,"Y", IF(LEN(LEFT(AQ626,4))&lt;&gt;4,"","N"))</f>
        <v>Y</v>
      </c>
      <c r="AS626" s="52" t="str">
        <f>IFERROR(VLOOKUP(A626,MapGrantsTbl[],3, FALSE),"")</f>
        <v>Surveyed 5/18/1761 by Joshua Griffith; Patented in Jun 1761 by John Hood for 173 acres repatented as Oakland; Resurvey of 112 acres of Shipleys Search</v>
      </c>
      <c r="AT626" s="52" t="str">
        <f>IF(AA626=AS626,"Y", IF(LEN(LEFT(AS626,4))&lt;&gt;4,"","N"))</f>
        <v>Y</v>
      </c>
      <c r="AU626" s="52" t="str">
        <f>IFERROR(VLOOKUP(A626,MapGrantsTbl[],5, FALSE),"")</f>
        <v>1761</v>
      </c>
      <c r="AV626" s="52" t="str">
        <f>IF(L626=AU626,"Y", IF(LEN(LEFT(AU626,4))&lt;&gt;4,"","N"))</f>
        <v>Y</v>
      </c>
    </row>
    <row r="627" spans="1:48" ht="100.8" x14ac:dyDescent="0.55000000000000004">
      <c r="A627" s="43" t="s">
        <v>7017</v>
      </c>
      <c r="B627" s="42" t="str">
        <f>IFERROR(VLOOKUP(A627,MapGrantsTbl[Short Name], 1, FALSE),IFERROR(VLOOKUP(A627,MapGrantsTbl[Other Map Grant Name],1,FALSE),""))</f>
        <v>REMNANT</v>
      </c>
      <c r="C627" s="43" t="s">
        <v>4926</v>
      </c>
      <c r="D627" s="43" t="str">
        <f>IF(ISBLANK(C627),"",IFERROR(RIGHT(C627,LEN(C627)-FIND(",",C627)) &amp; " " &amp; LEFT(C627,1) &amp; LOWER(MID(C627,2, FIND(",",C627)-2)),""))</f>
        <v xml:space="preserve"> Joshua Griffith</v>
      </c>
      <c r="E627" s="85" t="s">
        <v>11906</v>
      </c>
      <c r="F627" s="80" t="str">
        <f>RIGHT(E627,4)</f>
        <v>1764</v>
      </c>
      <c r="G627" s="80" t="str">
        <f>IF(ISBLANK(E627),"",F627&amp;"-"&amp;RIGHT("00" &amp; SUBSTITUTE(LEFT(E627,2),"/",""),2))</f>
        <v>1764-03</v>
      </c>
      <c r="H627" s="43" t="s">
        <v>3562</v>
      </c>
      <c r="I627" s="43" t="str">
        <f>IFERROR(RIGHT(H627,LEN(H627)-FIND(",",H627)) &amp; " " &amp; LEFT(H627,1) &amp; LOWER(MID(H627,2, FIND(",",H627)-2)),"")</f>
        <v xml:space="preserve"> Henry  Griffith</v>
      </c>
      <c r="J627" s="42" t="str">
        <f>H627</f>
        <v xml:space="preserve">GRIFFITH, Henry </v>
      </c>
      <c r="K627" s="43" t="s">
        <v>5193</v>
      </c>
      <c r="L627" s="42" t="str">
        <f>RIGHT(K627,4)</f>
        <v>1764</v>
      </c>
      <c r="M627" s="143" t="str">
        <f>IF(ISBLANK(K627),"",L627&amp;"-"&amp;
IF(LEFT(K627,3)="Feb","02",
IF(LEFT(K627,3)="Mar","03",
IF(LEFT(K627,3)="Apr","04",
IF(LEFT(K627,3)="May","05",
IF(LEFT(K627,3)="Jun","06",
IF(LEFT(K627,3)="Jul","07",
IF(LEFT(K627,3)="Aug","08",
IF(LEFT(K627,3)="Sep","09",
IF(LEFT(K627,3)="Oct","10",
IF(LEFT(K627,3)="Nov","11",
IF(LEFT(K627,3)="Dec","12","01"))))))))))))</f>
        <v>1764-04</v>
      </c>
      <c r="N627" s="44" t="s">
        <v>3961</v>
      </c>
      <c r="O627" s="43" t="s">
        <v>3959</v>
      </c>
      <c r="P627" s="43" t="s">
        <v>136</v>
      </c>
      <c r="Q627" s="43">
        <v>150</v>
      </c>
      <c r="R627" s="43" t="s">
        <v>7019</v>
      </c>
      <c r="S627" s="34" t="s">
        <v>7144</v>
      </c>
      <c r="T627" s="45" t="str">
        <f>V627</f>
        <v>Remnant</v>
      </c>
      <c r="U627" s="44"/>
      <c r="V627" s="35" t="s">
        <v>7018</v>
      </c>
      <c r="W627" s="35" t="s">
        <v>10751</v>
      </c>
      <c r="X627" s="34"/>
      <c r="Y627" s="45" t="str">
        <f>IFERROR(LEFT(J627, FIND(",",J627)-1),"")</f>
        <v>GRIFFITH</v>
      </c>
      <c r="Z627" s="45"/>
      <c r="AA627" s="45" t="str">
        <f>IF(ISBLANK(E627),"","Surveyed "&amp;E627)  &amp; IF(ISBLANK(C627),"", " by " &amp;TRIM(D627)) &amp; IF(ISBLANK(E627),"","; ") &amp; IF(ISBLANK(K627),"","Patented in " &amp; K627)  &amp; IF(ISBLANK(H627),"", " by " &amp; TRIM(I627)) &amp; IF(ISBLANK(Q627),"",IF(Q627=0,""," for " &amp; Q627 &amp; " acres")) &amp; IF(ISBLANK(S627),""," repatented as " &amp; S627) &amp; IF(ISBLANK(R627),"", "; " &amp; R627) &amp; IF(ISBLANK(X627),"", ".  " &amp; X627&amp;".")</f>
        <v>Surveyed 3/25/1764 by Joshua Griffith; Patented in Apr 1764 by Henry Griffith for 150 acres repatented as Remnant Corrected; "on the drafts of Deep Run and adjoyning three other tracts or parcels of land (viz.) Dorseys Hills, Bachelors Hall and Calebs Pasture Beginning at the end of the sixth line of the aforesaid tract called Calebs Pasture"</v>
      </c>
      <c r="AB627" s="45" t="str">
        <f>IF(IFERROR(FIND("-",A627),0)=0,SUBSTITUTE(A627,"'",""),SUBSTITUTE(LEFT(A627,FIND("-",A627)-2),"'",""))</f>
        <v>REMNANT</v>
      </c>
      <c r="AC627" s="45" t="str">
        <f>SUBSTITUTE(A627,"'","")</f>
        <v>REMNANT</v>
      </c>
      <c r="AD627" s="45" t="str">
        <f>IFERROR(VLOOKUP(A627,MapGrantsTbl[], 5, FALSE),"")</f>
        <v>1764</v>
      </c>
      <c r="AE627" s="45" t="str">
        <f>IF(L627=AD627,"Y", IF(LEFT(AD627,1)&lt;&gt;"1","","N"))</f>
        <v>Y</v>
      </c>
      <c r="AF627" s="45" t="str">
        <f>IFERROR(VLOOKUP(A627,MapGrantsTbl[], 3, FALSE),"")</f>
        <v>Surveyed 3/25/1764 by Joshua Griffith; Patented in Apr 1764 by Henry Griffith for 150 acres repatented as Remnant Corrected; "on the drafts of Deep Run and adjoyning three other tracts or parcels of land (viz.) Dorseys Hills, Bachelors Hall and Calebs Pasture Beginning at the end of the sixth line of the aforesaid tract called Calebs Pasture"</v>
      </c>
      <c r="AG627" s="45" t="str">
        <f>IF(AA627=AF627,"Y", IF(LEN(LEFT(AF627,4))&lt;&gt;4,"","N"))</f>
        <v>Y</v>
      </c>
      <c r="AH627" s="33" t="s">
        <v>47</v>
      </c>
      <c r="AI627" s="45"/>
      <c r="AJ627" s="71"/>
      <c r="AK627" s="71"/>
      <c r="AL627" s="71"/>
      <c r="AM627" s="71">
        <f>IFERROR(VLOOKUP(A627,Platted[],2,FALSE),"")</f>
        <v>360</v>
      </c>
      <c r="AN627" s="52"/>
      <c r="AO627" s="52"/>
      <c r="AP627" s="52"/>
      <c r="AQ627" s="52" t="str">
        <f>IFERROR(VLOOKUP(A627,MapGrantsTbl[], 5, FALSE),"")</f>
        <v>1764</v>
      </c>
      <c r="AR627" s="52" t="str">
        <f>IF(L627=AQ627,"Y", IF(LEN(LEFT(AQ627,4))&lt;&gt;4,"","N"))</f>
        <v>Y</v>
      </c>
      <c r="AS627" s="52" t="str">
        <f>IFERROR(VLOOKUP(A627,MapGrantsTbl[],3, FALSE),"")</f>
        <v>Surveyed 3/25/1764 by Joshua Griffith; Patented in Apr 1764 by Henry Griffith for 150 acres repatented as Remnant Corrected; "on the drafts of Deep Run and adjoyning three other tracts or parcels of land (viz.) Dorseys Hills, Bachelors Hall and Calebs Pasture Beginning at the end of the sixth line of the aforesaid tract called Calebs Pasture"</v>
      </c>
      <c r="AT627" s="52" t="str">
        <f>IF(AA627=AS627,"Y", IF(LEN(LEFT(AS627,4))&lt;&gt;4,"","N"))</f>
        <v>Y</v>
      </c>
      <c r="AU627" s="52" t="str">
        <f>IFERROR(VLOOKUP(A627,MapGrantsTbl[],5, FALSE),"")</f>
        <v>1764</v>
      </c>
      <c r="AV627" s="52" t="str">
        <f>IF(L627=AU627,"Y", IF(LEN(LEFT(AU627,4))&lt;&gt;4,"","N"))</f>
        <v>Y</v>
      </c>
    </row>
    <row r="628" spans="1:48" ht="100.8" x14ac:dyDescent="0.55000000000000004">
      <c r="A628" s="43" t="s">
        <v>7143</v>
      </c>
      <c r="B628" s="42" t="str">
        <f>IFERROR(VLOOKUP(A628,MapGrantsTbl[Short Name], 1, FALSE),IFERROR(VLOOKUP(A628,MapGrantsTbl[Other Map Grant Name],1,FALSE),""))</f>
        <v/>
      </c>
      <c r="C628" s="43" t="s">
        <v>4921</v>
      </c>
      <c r="D628" s="43" t="str">
        <f>IF(ISBLANK(C628),"",IFERROR(RIGHT(C628,LEN(C628)-FIND(",",C628)) &amp; " " &amp; LEFT(C628,1) &amp; LOWER(MID(C628,2, FIND(",",C628)-2)),""))</f>
        <v xml:space="preserve"> Basil Burgess</v>
      </c>
      <c r="E628" s="85" t="s">
        <v>11905</v>
      </c>
      <c r="F628" s="80" t="str">
        <f>RIGHT(E628,4)</f>
        <v>1772</v>
      </c>
      <c r="G628" s="80" t="str">
        <f>IF(ISBLANK(E628),"",F628&amp;"-"&amp;RIGHT("00" &amp; SUBSTITUTE(LEFT(E628,2),"/",""),2))</f>
        <v>1772-12</v>
      </c>
      <c r="H628" s="43" t="s">
        <v>4926</v>
      </c>
      <c r="I628" s="43" t="str">
        <f>IFERROR(RIGHT(H628,LEN(H628)-FIND(",",H628)) &amp; " " &amp; LEFT(H628,1) &amp; LOWER(MID(H628,2, FIND(",",H628)-2)),"")</f>
        <v xml:space="preserve"> Joshua Griffith</v>
      </c>
      <c r="J628" s="42" t="str">
        <f>H628</f>
        <v>GRIFFITH, Joshua</v>
      </c>
      <c r="K628" s="43" t="s">
        <v>5197</v>
      </c>
      <c r="L628" s="42" t="str">
        <f>RIGHT(K628,4)</f>
        <v>1773</v>
      </c>
      <c r="M628" s="143" t="str">
        <f>IF(ISBLANK(K628),"",L628&amp;"-"&amp;
IF(LEFT(K628,3)="Feb","02",
IF(LEFT(K628,3)="Mar","03",
IF(LEFT(K628,3)="Apr","04",
IF(LEFT(K628,3)="May","05",
IF(LEFT(K628,3)="Jun","06",
IF(LEFT(K628,3)="Jul","07",
IF(LEFT(K628,3)="Aug","08",
IF(LEFT(K628,3)="Sep","09",
IF(LEFT(K628,3)="Oct","10",
IF(LEFT(K628,3)="Nov","11",
IF(LEFT(K628,3)="Dec","12","01"))))))))))))</f>
        <v>1773-04</v>
      </c>
      <c r="N628" s="44" t="s">
        <v>3961</v>
      </c>
      <c r="O628" s="43" t="s">
        <v>3959</v>
      </c>
      <c r="P628" s="43" t="s">
        <v>3970</v>
      </c>
      <c r="Q628" s="43">
        <v>307</v>
      </c>
      <c r="R628" s="43" t="s">
        <v>7145</v>
      </c>
      <c r="S628" s="34" t="s">
        <v>10746</v>
      </c>
      <c r="T628" s="33" t="s">
        <v>7018</v>
      </c>
      <c r="U628" s="44"/>
      <c r="V628" s="35" t="s">
        <v>7144</v>
      </c>
      <c r="W628" s="35" t="s">
        <v>10752</v>
      </c>
      <c r="X628" s="34"/>
      <c r="Y628" s="45" t="str">
        <f>IFERROR(LEFT(J628, FIND(",",J628)-1),"")</f>
        <v>GRIFFITH</v>
      </c>
      <c r="Z628" s="45"/>
      <c r="AA628" s="45" t="str">
        <f>IF(ISBLANK(E628),"","Surveyed "&amp;E628)  &amp; IF(ISBLANK(C628),"", " by " &amp;TRIM(D628)) &amp; IF(ISBLANK(E628),"","; ") &amp; IF(ISBLANK(K628),"","Patented in " &amp; K628)  &amp; IF(ISBLANK(H628),"", " by " &amp; TRIM(I628)) &amp; IF(ISBLANK(Q628),"",IF(Q628=0,""," for " &amp; Q628 &amp; " acres")) &amp; IF(ISBLANK(S628),""," repatented as " &amp; S628) &amp; IF(ISBLANK(R628),"", "; " &amp; R628) &amp; IF(ISBLANK(X628),"", ".  " &amp; X628&amp;".")</f>
        <v>Surveyed 12/11/1772 by Basil Burgess; Patented in Apr 1773 by Joshua Griffith for 307 acres repatented as Friendship - West; Resurvey of Remnant excluding land lying in Batchelors Hall and Dorseys Hills  beginning "at the end of the ninth line of one of the elder surveys aforesaid Dorseys Hills the same being north forty seven degrees thirty minutes west two hundred and thirteen perches"</v>
      </c>
      <c r="AB628" s="45" t="str">
        <f>IF(IFERROR(FIND("-",A628),0)=0,SUBSTITUTE(A628,"'",""),SUBSTITUTE(LEFT(A628,FIND("-",A628)-2),"'",""))</f>
        <v>REMNANT CORRECTED</v>
      </c>
      <c r="AC628" s="45" t="str">
        <f>SUBSTITUTE(A628,"'","")</f>
        <v>REMNANT CORRECTED</v>
      </c>
      <c r="AD628" s="45" t="str">
        <f>IFERROR(VLOOKUP(A628,MapGrantsTbl[], 5, FALSE),"")</f>
        <v/>
      </c>
      <c r="AE628" s="45" t="str">
        <f>IF(L628=AD628,"Y", IF(LEFT(AD628,1)&lt;&gt;"1","","N"))</f>
        <v/>
      </c>
      <c r="AF628" s="45" t="str">
        <f>IFERROR(VLOOKUP(A628,MapGrantsTbl[], 3, FALSE),"")</f>
        <v/>
      </c>
      <c r="AG628" s="45" t="str">
        <f>IF(AA628=AF628,"Y", IF(LEN(LEFT(AF628,4))&lt;&gt;4,"","N"))</f>
        <v/>
      </c>
      <c r="AH628" s="33" t="s">
        <v>47</v>
      </c>
      <c r="AI628" s="45"/>
      <c r="AJ628" s="71"/>
      <c r="AK628" s="71"/>
      <c r="AL628" s="71"/>
      <c r="AM628" s="71">
        <f>IFERROR(VLOOKUP(A628,Platted[],2,FALSE),"")</f>
        <v>308</v>
      </c>
      <c r="AN628" s="52"/>
      <c r="AO628" s="52"/>
      <c r="AP628" s="52"/>
      <c r="AQ628" s="52" t="str">
        <f>IFERROR(VLOOKUP(A628,MapGrantsTbl[], 5, FALSE),"")</f>
        <v/>
      </c>
      <c r="AR628" s="52" t="str">
        <f>IF(L628=AQ628,"Y", IF(LEN(LEFT(AQ628,4))&lt;&gt;4,"","N"))</f>
        <v/>
      </c>
      <c r="AS628" s="52" t="str">
        <f>IFERROR(VLOOKUP(A628,MapGrantsTbl[],3, FALSE),"")</f>
        <v/>
      </c>
      <c r="AT628" s="52" t="str">
        <f>IF(AA628=AS628,"Y", IF(LEN(LEFT(AS628,4))&lt;&gt;4,"","N"))</f>
        <v/>
      </c>
      <c r="AU628" s="52" t="str">
        <f>IFERROR(VLOOKUP(A628,MapGrantsTbl[],5, FALSE),"")</f>
        <v/>
      </c>
      <c r="AV628" s="52" t="str">
        <f>IF(L628=AU628,"Y", IF(LEN(LEFT(AU628,4))&lt;&gt;4,"","N"))</f>
        <v/>
      </c>
    </row>
    <row r="629" spans="1:48" ht="57.6" x14ac:dyDescent="0.55000000000000004">
      <c r="A629" s="92" t="s">
        <v>10032</v>
      </c>
      <c r="B629" s="91" t="str">
        <f>IFERROR(VLOOKUP(A629,MapGrantsTbl[Short Name], 1, FALSE),IFERROR(VLOOKUP(A629,MapGrantsTbl[Other Map Grant Name],1,FALSE),""))</f>
        <v>REPENTANCE - HAMMOND</v>
      </c>
      <c r="C629" s="92" t="s">
        <v>4919</v>
      </c>
      <c r="D629" s="92" t="str">
        <f>IF(ISBLANK(C629),"",IFERROR(RIGHT(C629,LEN(C629)-FIND(",",C629)) &amp; " " &amp; LEFT(C629,1) &amp; LOWER(MID(C629,2, FIND(",",C629)-2)),""))</f>
        <v xml:space="preserve"> Richard Shipley</v>
      </c>
      <c r="E629" s="93" t="s">
        <v>10036</v>
      </c>
      <c r="F629" s="93" t="str">
        <f>RIGHT(E629,4)</f>
        <v>1749</v>
      </c>
      <c r="G629" s="93" t="str">
        <f>IF(ISBLANK(E629),"",F629&amp;"-"&amp;RIGHT("00" &amp; SUBSTITUTE(LEFT(E629,2),"/",""),2))</f>
        <v>1749-03</v>
      </c>
      <c r="H629" s="92" t="s">
        <v>10034</v>
      </c>
      <c r="I629" s="92" t="str">
        <f>IFERROR(RIGHT(H629,LEN(H629)-FIND(",",H629)) &amp; " " &amp; LEFT(H629,1) &amp; LOWER(MID(H629,2, FIND(",",H629)-2)),"")</f>
        <v xml:space="preserve"> Joseph Hammond</v>
      </c>
      <c r="J629" s="91" t="str">
        <f>H629</f>
        <v>HAMMOND, Joseph</v>
      </c>
      <c r="K629" s="92" t="s">
        <v>10033</v>
      </c>
      <c r="L629" s="91" t="str">
        <f>RIGHT(K629,4)</f>
        <v>1775</v>
      </c>
      <c r="M629" s="144" t="str">
        <f>IF(ISBLANK(K629),"",L629&amp;"-"&amp;
IF(LEFT(K629,3)="Feb","02",
IF(LEFT(K629,3)="Mar","03",
IF(LEFT(K629,3)="Apr","04",
IF(LEFT(K629,3)="May","05",
IF(LEFT(K629,3)="Jun","06",
IF(LEFT(K629,3)="Jul","07",
IF(LEFT(K629,3)="Aug","08",
IF(LEFT(K629,3)="Sep","09",
IF(LEFT(K629,3)="Oct","10",
IF(LEFT(K629,3)="Nov","11",
IF(LEFT(K629,3)="Dec","12","01"))))))))))))</f>
        <v>1775-05</v>
      </c>
      <c r="N629" s="95" t="s">
        <v>3961</v>
      </c>
      <c r="O629" s="92" t="s">
        <v>3959</v>
      </c>
      <c r="P629" s="92" t="s">
        <v>136</v>
      </c>
      <c r="Q629" s="92">
        <v>10</v>
      </c>
      <c r="R629" s="92" t="s">
        <v>10035</v>
      </c>
      <c r="S629" s="94" t="s">
        <v>6459</v>
      </c>
      <c r="T629" s="95" t="str">
        <f>V629</f>
        <v>Repentance</v>
      </c>
      <c r="U629" s="94"/>
      <c r="V629" s="35" t="s">
        <v>4171</v>
      </c>
      <c r="W629" s="35" t="s">
        <v>9921</v>
      </c>
      <c r="X629" s="127"/>
      <c r="Y629" s="95" t="str">
        <f>IFERROR(LEFT(J629, FIND(",",J629)-1),"")</f>
        <v>HAMMOND</v>
      </c>
      <c r="Z629" s="95"/>
      <c r="AA629" s="95" t="str">
        <f>IF(ISBLANK(E629),"","Surveyed "&amp;E629)  &amp; IF(ISBLANK(C629),"", " by " &amp;TRIM(D629)) &amp; IF(ISBLANK(E629),"","; ") &amp; IF(ISBLANK(K629),"","Patented in " &amp; K629)  &amp; IF(ISBLANK(H629),"", " by " &amp; TRIM(I629)) &amp; IF(ISBLANK(Q629),"",IF(Q629=0,""," for " &amp; Q629 &amp; " acres")) &amp; IF(ISBLANK(S629),""," repatented as " &amp; S629) &amp; IF(ISBLANK(R629),"", "; " &amp; R629) &amp; IF(ISBLANK(X629),"", ".  " &amp; X629&amp;".")</f>
        <v>Surveyed 3/27/1749 by Richard Shipley; Patented in May 1775 by Joseph Hammond for 10 acres repatented as Joseph's Gift; "in the great fork of Patuxent river Beginning at the end of the fourth line of a tract of land called Athol"</v>
      </c>
      <c r="AB629" s="95" t="str">
        <f>IF(IFERROR(FIND("-",A629),0)=0,SUBSTITUTE(A629,"'",""),SUBSTITUTE(LEFT(A629,FIND("-",A629)-2),"'",""))</f>
        <v>REPENTANCE</v>
      </c>
      <c r="AC629" s="95" t="str">
        <f>SUBSTITUTE(A629,"'","")</f>
        <v>REPENTANCE - Hammond</v>
      </c>
      <c r="AD629" s="95" t="str">
        <f>IFERROR(VLOOKUP(A629,MapGrantsTbl[], 5, FALSE),"")</f>
        <v>1749</v>
      </c>
      <c r="AE629" s="95" t="str">
        <f>IF(L629=AD629,"Y", IF(LEFT(AD629,1)&lt;&gt;"1","","N"))</f>
        <v>N</v>
      </c>
      <c r="AF629" s="95" t="str">
        <f>IFERROR(VLOOKUP(A629,MapGrantsTbl[], 3, FALSE),"")</f>
        <v>Surveyed 3/27/1749 by Richard Shipley; Patented in May 1775 by Joseph Hammond for 10 acres repatented as Joseph's Gift; "in the great fork of Patuxent river Beginning at the end of the fourth line of a tract of land called Athol"</v>
      </c>
      <c r="AG629" s="95" t="str">
        <f>IF(AA629=AF629,"Y", IF(LEN(LEFT(AF629,4))&lt;&gt;4,"","N"))</f>
        <v>Y</v>
      </c>
      <c r="AH629" s="33" t="s">
        <v>11994</v>
      </c>
      <c r="AI629" s="95"/>
      <c r="AJ629" s="95"/>
      <c r="AK629" s="95"/>
      <c r="AL629" s="95"/>
      <c r="AM629" s="95">
        <f>IFERROR(VLOOKUP(A629,Platted[],2,FALSE),"")</f>
        <v>714</v>
      </c>
      <c r="AN629" s="52"/>
      <c r="AO629" s="52"/>
      <c r="AP629" s="52"/>
      <c r="AQ629" s="52" t="str">
        <f>IFERROR(VLOOKUP(A629,MapGrantsTbl[], 5, FALSE),"")</f>
        <v>1749</v>
      </c>
      <c r="AR629" s="52" t="str">
        <f>IF(L629=AQ629,"Y", IF(LEN(LEFT(AQ629,4))&lt;&gt;4,"","N"))</f>
        <v>N</v>
      </c>
      <c r="AS629" s="52" t="str">
        <f>IFERROR(VLOOKUP(A629,MapGrantsTbl[],3, FALSE),"")</f>
        <v>Surveyed 3/27/1749 by Richard Shipley; Patented in May 1775 by Joseph Hammond for 10 acres repatented as Joseph's Gift; "in the great fork of Patuxent river Beginning at the end of the fourth line of a tract of land called Athol"</v>
      </c>
      <c r="AT629" s="52" t="str">
        <f>IF(AA629=AS629,"Y", IF(LEN(LEFT(AS629,4))&lt;&gt;4,"","N"))</f>
        <v>Y</v>
      </c>
      <c r="AU629" s="52" t="str">
        <f>IFERROR(VLOOKUP(A629,MapGrantsTbl[],5, FALSE),"")</f>
        <v>1749</v>
      </c>
      <c r="AV629" s="52" t="str">
        <f>IF(L629=AU629,"Y", IF(LEN(LEFT(AU629,4))&lt;&gt;4,"","N"))</f>
        <v>N</v>
      </c>
    </row>
    <row r="630" spans="1:48" ht="57.6" x14ac:dyDescent="0.55000000000000004">
      <c r="A630" s="8" t="s">
        <v>10031</v>
      </c>
      <c r="B630" s="10" t="str">
        <f>IFERROR(VLOOKUP(A630,MapGrantsTbl[Short Name], 1, FALSE),IFERROR(VLOOKUP(A630,MapGrantsTbl[Other Map Grant Name],1,FALSE),""))</f>
        <v>REPENTANCE - HOBBS</v>
      </c>
      <c r="C630" s="10" t="s">
        <v>4926</v>
      </c>
      <c r="D630" s="10" t="str">
        <f>IF(ISBLANK(C630),"",IFERROR(RIGHT(C630,LEN(C630)-FIND(",",C630)) &amp; " " &amp; LEFT(C630,1) &amp; LOWER(MID(C630,2, FIND(",",C630)-2)),""))</f>
        <v xml:space="preserve"> Joshua Griffith</v>
      </c>
      <c r="E630" s="85" t="s">
        <v>9920</v>
      </c>
      <c r="F630" s="85" t="str">
        <f>RIGHT(E630,4)</f>
        <v>1764</v>
      </c>
      <c r="G630" s="85" t="str">
        <f>IF(ISBLANK(E630),"",F630&amp;"-"&amp;RIGHT("00" &amp; SUBSTITUTE(LEFT(E630,2),"/",""),2))</f>
        <v>1764-05</v>
      </c>
      <c r="H630" s="10" t="s">
        <v>3592</v>
      </c>
      <c r="I630" s="10" t="str">
        <f>IFERROR(RIGHT(H630,LEN(H630)-FIND(",",H630)) &amp; " " &amp; LEFT(H630,1) &amp; LOWER(MID(H630,2, FIND(",",H630)-2)),"")</f>
        <v xml:space="preserve"> Joseph  Hobbs</v>
      </c>
      <c r="J630" s="10" t="str">
        <f>H630</f>
        <v xml:space="preserve">HOBBS, Joseph </v>
      </c>
      <c r="K630" s="10" t="s">
        <v>4788</v>
      </c>
      <c r="L630" s="15" t="str">
        <f>RIGHT(K630,4)</f>
        <v>1765</v>
      </c>
      <c r="M630" s="147" t="str">
        <f>IF(ISBLANK(K630),"",L630&amp;"-"&amp;
IF(LEFT(K630,3)="Feb","02",
IF(LEFT(K630,3)="Mar","03",
IF(LEFT(K630,3)="Apr","04",
IF(LEFT(K630,3)="May","05",
IF(LEFT(K630,3)="Jun","06",
IF(LEFT(K630,3)="Jul","07",
IF(LEFT(K630,3)="Aug","08",
IF(LEFT(K630,3)="Sep","09",
IF(LEFT(K630,3)="Oct","10",
IF(LEFT(K630,3)="Nov","11",
IF(LEFT(K630,3)="Dec","12","01"))))))))))))</f>
        <v>1765-05</v>
      </c>
      <c r="N630" s="34" t="s">
        <v>3961</v>
      </c>
      <c r="O630" s="10" t="s">
        <v>3959</v>
      </c>
      <c r="P630" s="10" t="s">
        <v>3970</v>
      </c>
      <c r="Q630" s="8">
        <v>235</v>
      </c>
      <c r="R630" s="10" t="s">
        <v>5094</v>
      </c>
      <c r="S630" s="34"/>
      <c r="T630" s="34" t="s">
        <v>8885</v>
      </c>
      <c r="U630" s="34" t="s">
        <v>7850</v>
      </c>
      <c r="V630" s="35" t="s">
        <v>4171</v>
      </c>
      <c r="W630" s="35" t="s">
        <v>9921</v>
      </c>
      <c r="X630" s="34"/>
      <c r="Y630" s="18" t="str">
        <f>IFERROR(LEFT(J630, FIND(",",J630)-1),"")</f>
        <v>HOBBS</v>
      </c>
      <c r="Z630" s="24" t="s">
        <v>2585</v>
      </c>
      <c r="AA630" s="24" t="str">
        <f>IF(ISBLANK(E630),"","Surveyed "&amp;E630)  &amp; IF(ISBLANK(C630),"", " by " &amp;TRIM(D630)) &amp; IF(ISBLANK(E630),"","; ") &amp; IF(ISBLANK(K630),"","Patented in " &amp; K630)  &amp; IF(ISBLANK(H630),"", " by " &amp; TRIM(I630)) &amp; IF(ISBLANK(Q630),"",IF(Q630=0,""," for " &amp; Q630 &amp; " acres")) &amp; IF(ISBLANK(S630),""," repatented as " &amp; S630) &amp; IF(ISBLANK(R630),"", "; " &amp; R630) &amp; IF(ISBLANK(X630),"", ".  " &amp; X630&amp;".")</f>
        <v>Surveyed 5/22/1764 by Joshua Griffith; Patented in May 1765 by Joseph Hobbs for 235 acres; Resurvey of Noah's Ark resulting in a parcel that lay between Shipley's Enlargement and Poole's Chance</v>
      </c>
      <c r="AB630" s="52" t="str">
        <f>IF(IFERROR(FIND("-",A630),0)=0,SUBSTITUTE(A630,"'",""),SUBSTITUTE(LEFT(A630,FIND("-",A630)-2),"'",""))</f>
        <v>REPENTANCE</v>
      </c>
      <c r="AC630" s="55" t="str">
        <f>SUBSTITUTE(A630,"'","")</f>
        <v>REPENTANCE - Hobbs</v>
      </c>
      <c r="AD630" s="52" t="str">
        <f>IFERROR(VLOOKUP(A630,MapGrantsTbl[], 5, FALSE),"")</f>
        <v>1764</v>
      </c>
      <c r="AE630" s="52" t="str">
        <f>IF(L630=AD630,"Y", IF(LEFT(AD630,1)&lt;&gt;"1","","N"))</f>
        <v>N</v>
      </c>
      <c r="AF630" s="52" t="str">
        <f>IFERROR(VLOOKUP(A630,MapGrantsTbl[], 3, FALSE),"")</f>
        <v>Surveyed 5/22/1764 by Joshua Griffith; Patented in May 1765 by Joseph Hobbs for 235 acres; Resurvey of Noah's Ark resulting in a parcel that lay between Shipley's Enlargement and Poole's Chance</v>
      </c>
      <c r="AG630" s="52" t="str">
        <f>IF(AA630=AF630,"Y", IF(LEN(LEFT(AF630,4))&lt;&gt;4,"","N"))</f>
        <v>Y</v>
      </c>
      <c r="AH630" s="52" t="s">
        <v>51</v>
      </c>
      <c r="AI630" s="52"/>
      <c r="AJ630" s="71"/>
      <c r="AK630" s="71"/>
      <c r="AL630" s="71">
        <v>-4</v>
      </c>
      <c r="AM630" s="71">
        <f>IFERROR(VLOOKUP(A630,Platted[],2,FALSE),"")</f>
        <v>283</v>
      </c>
      <c r="AN630" s="52"/>
      <c r="AO630" s="52"/>
      <c r="AP630" s="52"/>
      <c r="AQ630" s="52" t="str">
        <f>IFERROR(VLOOKUP(A630,MapGrantsTbl[], 5, FALSE),"")</f>
        <v>1764</v>
      </c>
      <c r="AR630" s="52" t="str">
        <f>IF(L630=AQ630,"Y", IF(LEN(LEFT(AQ630,4))&lt;&gt;4,"","N"))</f>
        <v>N</v>
      </c>
      <c r="AS630" s="52" t="str">
        <f>IFERROR(VLOOKUP(A630,MapGrantsTbl[],3, FALSE),"")</f>
        <v>Surveyed 5/22/1764 by Joshua Griffith; Patented in May 1765 by Joseph Hobbs for 235 acres; Resurvey of Noah's Ark resulting in a parcel that lay between Shipley's Enlargement and Poole's Chance</v>
      </c>
      <c r="AT630" s="52" t="str">
        <f>IF(AA630=AS630,"Y", IF(LEN(LEFT(AS630,4))&lt;&gt;4,"","N"))</f>
        <v>Y</v>
      </c>
      <c r="AU630" s="52" t="str">
        <f>IFERROR(VLOOKUP(A630,MapGrantsTbl[],5, FALSE),"")</f>
        <v>1764</v>
      </c>
      <c r="AV630" s="52" t="str">
        <f>IF(L630=AU630,"Y", IF(LEN(LEFT(AU630,4))&lt;&gt;4,"","N"))</f>
        <v>N</v>
      </c>
    </row>
    <row r="631" spans="1:48" ht="57.6" x14ac:dyDescent="0.55000000000000004">
      <c r="A631" s="120" t="s">
        <v>11749</v>
      </c>
      <c r="B631" s="119" t="str">
        <f>IFERROR(VLOOKUP(A631,MapGrantsTbl[Short Name], 1, FALSE),IFERROR(VLOOKUP(A631,MapGrantsTbl[Other Map Grant Name],1,FALSE),""))</f>
        <v/>
      </c>
      <c r="C631" s="120"/>
      <c r="D631" s="120" t="str">
        <f>IF(ISBLANK(C631),"",IFERROR(RIGHT(C631,LEN(C631)-FIND(",",C631)) &amp; " " &amp; LEFT(C631,1) &amp; LOWER(MID(C631,2, FIND(",",C631)-2)),""))</f>
        <v/>
      </c>
      <c r="E631" s="121" t="s">
        <v>4628</v>
      </c>
      <c r="F631" s="121" t="str">
        <f>RIGHT(E631,4)</f>
        <v>1735</v>
      </c>
      <c r="G631" s="121" t="str">
        <f>IF(ISBLANK(E631),"",F631&amp;"-"&amp;RIGHT("00" &amp; SUBSTITUTE(LEFT(E631,2),"/",""),2))</f>
        <v>1735-10</v>
      </c>
      <c r="H631" s="120" t="s">
        <v>3547</v>
      </c>
      <c r="I631" s="120" t="str">
        <f>IFERROR(RIGHT(H631,LEN(H631)-FIND(",",H631)) &amp; " " &amp; LEFT(H631,1) &amp; LOWER(MID(H631,2, FIND(",",H631)-2)),"")</f>
        <v xml:space="preserve"> Thomas  Worthington</v>
      </c>
      <c r="J631" s="119" t="str">
        <f>H631</f>
        <v xml:space="preserve">WORTHINGTON, Thomas </v>
      </c>
      <c r="K631" s="120" t="s">
        <v>11750</v>
      </c>
      <c r="L631" s="119" t="str">
        <f>RIGHT(K631,4)</f>
        <v>1735</v>
      </c>
      <c r="M631" s="145" t="str">
        <f>IF(ISBLANK(K631),"",L631&amp;"-"&amp;
IF(LEFT(K631,3)="Feb","02",
IF(LEFT(K631,3)="Mar","03",
IF(LEFT(K631,3)="Apr","04",
IF(LEFT(K631,3)="May","05",
IF(LEFT(K631,3)="Jun","06",
IF(LEFT(K631,3)="Jul","07",
IF(LEFT(K631,3)="Aug","08",
IF(LEFT(K631,3)="Sep","09",
IF(LEFT(K631,3)="Oct","10",
IF(LEFT(K631,3)="Nov","11",
IF(LEFT(K631,3)="Dec","12","01"))))))))))))</f>
        <v>1735-10</v>
      </c>
      <c r="N631" s="122" t="s">
        <v>3961</v>
      </c>
      <c r="O631" s="120" t="s">
        <v>3961</v>
      </c>
      <c r="P631" s="8" t="s">
        <v>3970</v>
      </c>
      <c r="Q631" s="120">
        <v>692</v>
      </c>
      <c r="R631" s="120" t="s">
        <v>11753</v>
      </c>
      <c r="S631" s="123"/>
      <c r="T631" s="122" t="s">
        <v>11755</v>
      </c>
      <c r="U631" s="123"/>
      <c r="V631" s="35" t="s">
        <v>11751</v>
      </c>
      <c r="W631" s="35" t="s">
        <v>11752</v>
      </c>
      <c r="X631" s="35"/>
      <c r="Y631" s="122" t="str">
        <f>IFERROR(LEFT(J631, FIND(",",J631)-1),"")</f>
        <v>WORTHINGTON</v>
      </c>
      <c r="Z631" s="122"/>
      <c r="AA631" s="122" t="str">
        <f>IF(ISBLANK(E631),"","Surveyed "&amp;E631)  &amp; IF(ISBLANK(C631),"", " by " &amp;TRIM(D631)) &amp; IF(ISBLANK(E631),"","; ") &amp; IF(ISBLANK(K631),"","Patented in " &amp; K631)  &amp; IF(ISBLANK(H631),"", " by " &amp; TRIM(I631)) &amp; IF(ISBLANK(Q631),"",IF(Q631=0,""," for " &amp; Q631 &amp; " acres")) &amp; IF(ISBLANK(S631),""," repatented as " &amp; S631) &amp; IF(ISBLANK(R631),"", "; " &amp; R631) &amp; IF(ISBLANK(X631),"", ".  " &amp; X631&amp;".")</f>
        <v>Surveyed 10/20/1735; Patented in Oct 1735 by Thomas Worthington for 692 acres; Resurvey of Waldridge (Wardridge? Warner &amp; Ridgely June 1663) and Broome (Ridgely 1670)</v>
      </c>
      <c r="AB631" s="122" t="str">
        <f>IF(IFERROR(FIND("-",A631),0)=0,SUBSTITUTE(A631,"'",""),SUBSTITUTE(LEFT(A631,FIND("-",A631)-2),"'",""))</f>
        <v xml:space="preserve">RESURVEY OF TRACTS </v>
      </c>
      <c r="AC631" s="122" t="str">
        <f>SUBSTITUTE(A631,"'","")</f>
        <v>RESURVEY OF TRACTS  - Worthington</v>
      </c>
      <c r="AD631" s="122" t="str">
        <f>IFERROR(VLOOKUP(A631,MapGrantsTbl[], 5, FALSE),"")</f>
        <v/>
      </c>
      <c r="AE631" s="122" t="str">
        <f>IF(L631=AD631,"Y", IF(LEFT(AD631,1)&lt;&gt;"1","","N"))</f>
        <v/>
      </c>
      <c r="AF631" s="122" t="str">
        <f>IFERROR(VLOOKUP(A631,MapGrantsTbl[], 3, FALSE),"")</f>
        <v/>
      </c>
      <c r="AG631" s="122" t="str">
        <f>IF(AA631=AF631,"Y", IF(LEN(LEFT(AF631,4))&lt;&gt;4,"","N"))</f>
        <v/>
      </c>
      <c r="AH631" s="122"/>
      <c r="AI631" s="122"/>
      <c r="AJ631" s="122"/>
      <c r="AK631" s="122"/>
      <c r="AL631" s="122"/>
      <c r="AM631" s="122" t="str">
        <f>IFERROR(VLOOKUP(A631,Platted[],2,FALSE),"")</f>
        <v/>
      </c>
      <c r="AN631" s="122"/>
      <c r="AO631" s="122"/>
      <c r="AP631" s="122"/>
      <c r="AQ631" s="122" t="str">
        <f>IFERROR(VLOOKUP(A631,MapGrantsTbl[], 5, FALSE),"")</f>
        <v/>
      </c>
      <c r="AR631" s="122" t="str">
        <f>IF(L631=AQ631,"Y", IF(LEN(LEFT(AQ631,4))&lt;&gt;4,"","N"))</f>
        <v/>
      </c>
      <c r="AS631" s="52" t="str">
        <f>IFERROR(VLOOKUP(A631,MapGrantsTbl[],3, FALSE),"")</f>
        <v/>
      </c>
      <c r="AT631" s="52" t="str">
        <f>IF(AA631=AS631,"Y", IF(LEN(LEFT(AS631,4))&lt;&gt;4,"","N"))</f>
        <v/>
      </c>
      <c r="AU631" s="52" t="str">
        <f>IFERROR(VLOOKUP(A631,MapGrantsTbl[],5, FALSE),"")</f>
        <v/>
      </c>
      <c r="AV631" s="52" t="str">
        <f>IF(L631=AU631,"Y", IF(LEN(LEFT(AU631,4))&lt;&gt;4,"","N"))</f>
        <v/>
      </c>
    </row>
    <row r="632" spans="1:48" ht="57.6" x14ac:dyDescent="0.55000000000000004">
      <c r="A632" s="8" t="s">
        <v>10544</v>
      </c>
      <c r="B632" s="32" t="str">
        <f>IFERROR(VLOOKUP(A632,MapGrantsTbl[Short Name], 1, FALSE),IFERROR(VLOOKUP(A632,MapGrantsTbl[Other Map Grant Name],1,FALSE),""))</f>
        <v/>
      </c>
      <c r="C632" s="8" t="s">
        <v>5903</v>
      </c>
      <c r="D632" s="8" t="str">
        <f>IF(ISBLANK(C632),"",IFERROR(RIGHT(C632,LEN(C632)-FIND(",",C632)) &amp; " " &amp; LEFT(C632,1) &amp; LOWER(MID(C632,2, FIND(",",C632)-2)),""))</f>
        <v xml:space="preserve"> John Duvall</v>
      </c>
      <c r="E632" s="85" t="s">
        <v>10549</v>
      </c>
      <c r="F632" s="85" t="str">
        <f>RIGHT(E632,4)</f>
        <v>1816</v>
      </c>
      <c r="G632" s="85" t="str">
        <f>IF(ISBLANK(E632),"",F632&amp;"-"&amp;RIGHT("00" &amp; SUBSTITUTE(LEFT(E632,2),"/",""),2))</f>
        <v>1816-10</v>
      </c>
      <c r="H632" s="8" t="s">
        <v>4102</v>
      </c>
      <c r="I632" s="8" t="str">
        <f>IFERROR(RIGHT(H632,LEN(H632)-FIND(",",H632)) &amp; " " &amp; LEFT(H632,1) &amp; LOWER(MID(H632,2, FIND(",",H632)-2)),"")</f>
        <v xml:space="preserve"> Joseph Howard</v>
      </c>
      <c r="J632" s="32" t="str">
        <f>H632</f>
        <v>HOWARD, Joseph</v>
      </c>
      <c r="K632" s="8" t="s">
        <v>10545</v>
      </c>
      <c r="L632" s="32" t="str">
        <f>RIGHT(K632,4)</f>
        <v>1818</v>
      </c>
      <c r="M632" s="146" t="str">
        <f>IF(ISBLANK(K632),"",L632&amp;"-"&amp;
IF(LEFT(K632,3)="Feb","02",
IF(LEFT(K632,3)="Mar","03",
IF(LEFT(K632,3)="Apr","04",
IF(LEFT(K632,3)="May","05",
IF(LEFT(K632,3)="Jun","06",
IF(LEFT(K632,3)="Jul","07",
IF(LEFT(K632,3)="Aug","08",
IF(LEFT(K632,3)="Sep","09",
IF(LEFT(K632,3)="Oct","10",
IF(LEFT(K632,3)="Nov","11",
IF(LEFT(K632,3)="Dec","12","01"))))))))))))</f>
        <v>1818-04</v>
      </c>
      <c r="N632" s="33" t="s">
        <v>3961</v>
      </c>
      <c r="O632" s="8" t="s">
        <v>3959</v>
      </c>
      <c r="P632" s="8" t="s">
        <v>3970</v>
      </c>
      <c r="Q632" s="8">
        <v>250</v>
      </c>
      <c r="R632" s="8" t="s">
        <v>10550</v>
      </c>
      <c r="S632" s="34"/>
      <c r="T632" s="34" t="s">
        <v>10546</v>
      </c>
      <c r="U632" s="34"/>
      <c r="V632" s="35" t="s">
        <v>10548</v>
      </c>
      <c r="W632" s="35" t="s">
        <v>10547</v>
      </c>
      <c r="X632" s="35"/>
      <c r="Y632" s="33" t="str">
        <f>IFERROR(LEFT(J632, FIND(",",J632)-1),"")</f>
        <v>HOWARD</v>
      </c>
      <c r="Z632" s="33"/>
      <c r="AA632" s="33" t="str">
        <f>IF(ISBLANK(E632),"","Surveyed "&amp;E632)  &amp; IF(ISBLANK(C632),"", " by " &amp;TRIM(D632)) &amp; IF(ISBLANK(E632),"","; ") &amp; IF(ISBLANK(K632),"","Patented in " &amp; K632)  &amp; IF(ISBLANK(H632),"", " by " &amp; TRIM(I632)) &amp; IF(ISBLANK(Q632),"",IF(Q632=0,""," for " &amp; Q632 &amp; " acres")) &amp; IF(ISBLANK(S632),""," repatented as " &amp; S632) &amp; IF(ISBLANK(R632),"", "; " &amp; R632) &amp; IF(ISBLANK(X632),"", ".  " &amp; X632&amp;".")</f>
        <v>Surveyed 10/21/1816 by John Duvall; Patented in Apr 1818 by Joseph Howard for 250 acres; Resurvey of White Oak Orchard, Howards Chance - Cornelius, Poor Mans Beginning, Joshuas Lot</v>
      </c>
      <c r="AB632" s="33" t="str">
        <f>IF(IFERROR(FIND("-",A632),0)=0,SUBSTITUTE(A632,"'",""),SUBSTITUTE(LEFT(A632,FIND("-",A632)-2),"'",""))</f>
        <v>RESURVEY OF TRACTS</v>
      </c>
      <c r="AC632" s="33" t="str">
        <f>SUBSTITUTE(A632,"'","")</f>
        <v>RESURVEY OF TRACTS - Howard</v>
      </c>
      <c r="AD632" s="33" t="str">
        <f>IFERROR(VLOOKUP(A632,MapGrantsTbl[], 5, FALSE),"")</f>
        <v/>
      </c>
      <c r="AE632" s="33" t="str">
        <f>IF(L632=AD632,"Y", IF(LEFT(AD632,1)&lt;&gt;"1","","N"))</f>
        <v/>
      </c>
      <c r="AF632" s="33" t="str">
        <f>IFERROR(VLOOKUP(A632,MapGrantsTbl[], 3, FALSE),"")</f>
        <v/>
      </c>
      <c r="AG632" s="33" t="str">
        <f>IF(AA632=AF632,"Y", IF(LEN(LEFT(AF632,4))&lt;&gt;4,"","N"))</f>
        <v/>
      </c>
      <c r="AH632" s="33" t="s">
        <v>36</v>
      </c>
      <c r="AI632" s="33"/>
      <c r="AJ632" s="33"/>
      <c r="AK632" s="33"/>
      <c r="AL632" s="33"/>
      <c r="AM632" s="33" t="str">
        <f>IFERROR(VLOOKUP(A632,Platted[],2,FALSE),"")</f>
        <v/>
      </c>
      <c r="AN632" s="33"/>
      <c r="AO632" s="33"/>
      <c r="AP632" s="33"/>
      <c r="AQ632" s="52" t="str">
        <f>IFERROR(VLOOKUP(A632,MapGrantsTbl[], 5, FALSE),"")</f>
        <v/>
      </c>
      <c r="AR632" s="52" t="str">
        <f>IF(L632=AQ632,"Y", IF(LEN(LEFT(AQ632,4))&lt;&gt;4,"","N"))</f>
        <v/>
      </c>
      <c r="AS632" s="52" t="str">
        <f>IFERROR(VLOOKUP(A632,MapGrantsTbl[],3, FALSE),"")</f>
        <v/>
      </c>
      <c r="AT632" s="52" t="str">
        <f>IF(AA632=AS632,"Y", IF(LEN(LEFT(AS632,4))&lt;&gt;4,"","N"))</f>
        <v/>
      </c>
      <c r="AU632" s="52" t="str">
        <f>IFERROR(VLOOKUP(A632,MapGrantsTbl[],5, FALSE),"")</f>
        <v/>
      </c>
      <c r="AV632" s="52" t="str">
        <f>IF(L632=AU632,"Y", IF(LEN(LEFT(AU632,4))&lt;&gt;4,"","N"))</f>
        <v/>
      </c>
    </row>
    <row r="633" spans="1:48" ht="72" x14ac:dyDescent="0.55000000000000004">
      <c r="A633" s="8" t="s">
        <v>10543</v>
      </c>
      <c r="B633" s="42" t="str">
        <f>IFERROR(VLOOKUP(A633,MapGrantsTbl[Short Name], 1, FALSE),IFERROR(VLOOKUP(A633,MapGrantsTbl[Other Map Grant Name],1,FALSE),""))</f>
        <v>RESURVEY OF TRACTS - RIDGELY</v>
      </c>
      <c r="C633" s="43" t="s">
        <v>4916</v>
      </c>
      <c r="D633" s="43" t="str">
        <f>IF(ISBLANK(C633),"",IFERROR(RIGHT(C633,LEN(C633)-FIND(",",C633)) &amp; " " &amp; LEFT(C633,1) &amp; LOWER(MID(C633,2, FIND(",",C633)-2)),""))</f>
        <v xml:space="preserve"> William Cromwell</v>
      </c>
      <c r="E633" s="85" t="s">
        <v>10353</v>
      </c>
      <c r="F633" s="80" t="str">
        <f>RIGHT(E633,4)</f>
        <v>1740</v>
      </c>
      <c r="G633" s="80" t="str">
        <f>IF(ISBLANK(E633),"",F633&amp;"-"&amp;RIGHT("00" &amp; SUBSTITUTE(LEFT(E633,2),"/",""),2))</f>
        <v>1740-09</v>
      </c>
      <c r="H633" s="43" t="s">
        <v>4105</v>
      </c>
      <c r="I633" s="43" t="str">
        <f>IFERROR(RIGHT(H633,LEN(H633)-FIND(",",H633)) &amp; " " &amp; LEFT(H633,1) &amp; LOWER(MID(H633,2, FIND(",",H633)-2)),"")</f>
        <v xml:space="preserve"> Henry Ridgely</v>
      </c>
      <c r="J633" s="42" t="str">
        <f>H633</f>
        <v>RIDGELY, Henry</v>
      </c>
      <c r="K633" s="43" t="s">
        <v>5481</v>
      </c>
      <c r="L633" s="42" t="str">
        <f>RIGHT(K633,4)</f>
        <v>1744</v>
      </c>
      <c r="M633" s="143" t="str">
        <f>IF(ISBLANK(K633),"",L633&amp;"-"&amp;
IF(LEFT(K633,3)="Feb","02",
IF(LEFT(K633,3)="Mar","03",
IF(LEFT(K633,3)="Apr","04",
IF(LEFT(K633,3)="May","05",
IF(LEFT(K633,3)="Jun","06",
IF(LEFT(K633,3)="Jul","07",
IF(LEFT(K633,3)="Aug","08",
IF(LEFT(K633,3)="Sep","09",
IF(LEFT(K633,3)="Oct","10",
IF(LEFT(K633,3)="Nov","11",
IF(LEFT(K633,3)="Dec","12","01"))))))))))))</f>
        <v>1744-09</v>
      </c>
      <c r="N633" s="44" t="s">
        <v>3961</v>
      </c>
      <c r="O633" s="43" t="s">
        <v>3959</v>
      </c>
      <c r="P633" s="43" t="s">
        <v>3970</v>
      </c>
      <c r="Q633" s="43">
        <v>552</v>
      </c>
      <c r="R633" s="8" t="s">
        <v>7565</v>
      </c>
      <c r="S633" s="44"/>
      <c r="T633" s="45" t="s">
        <v>8886</v>
      </c>
      <c r="U633" s="116"/>
      <c r="V633" s="35" t="s">
        <v>10745</v>
      </c>
      <c r="W633" s="35" t="s">
        <v>11064</v>
      </c>
      <c r="X633" s="34"/>
      <c r="Y633" s="45" t="str">
        <f>IFERROR(LEFT(J633, FIND(",",J633)-1),"")</f>
        <v>RIDGELY</v>
      </c>
      <c r="Z633" s="45"/>
      <c r="AA633" s="45" t="str">
        <f>IF(ISBLANK(E633),"","Surveyed "&amp;E633)  &amp; IF(ISBLANK(C633),"", " by " &amp;TRIM(D633)) &amp; IF(ISBLANK(E633),"","; ") &amp; IF(ISBLANK(K633),"","Patented in " &amp; K633)  &amp; IF(ISBLANK(H633),"", " by " &amp; TRIM(I633)) &amp; IF(ISBLANK(Q633),"",IF(Q633=0,""," for " &amp; Q633 &amp; " acres")) &amp; IF(ISBLANK(S633),""," repatented as " &amp; S633) &amp; IF(ISBLANK(R633),"", "; " &amp; R633) &amp; IF(ISBLANK(X633),"", ".  " &amp; X633&amp;".")</f>
        <v>Surveyed 9/6/1740 by William Cromwell; Patented in Sep 1744 by Henry Ridgely for 552 acres; Resurvey of Ridgely's Care and Good Neighborhood near White Wine And Claret, adjoining Partnership, Hickory Ridge, Good Neighborhood, Maccubbin Reynolds property, and Poor Mans Beginning</v>
      </c>
      <c r="AB633" s="45" t="str">
        <f>IF(IFERROR(FIND("-",A633),0)=0,SUBSTITUTE(A633,"'",""),SUBSTITUTE(LEFT(A633,FIND("-",A633)-2),"'",""))</f>
        <v>RESURVEY OF TRACTS</v>
      </c>
      <c r="AC633" s="55" t="str">
        <f>SUBSTITUTE(A633,"'","")</f>
        <v>RESURVEY OF TRACTS - Ridgely</v>
      </c>
      <c r="AD633" s="52" t="str">
        <f>IFERROR(VLOOKUP(A633,MapGrantsTbl[], 5, FALSE),"")</f>
        <v/>
      </c>
      <c r="AE633" s="52" t="str">
        <f>IF(L633=AD633,"Y", IF(LEFT(AD633,1)&lt;&gt;"1","","N"))</f>
        <v/>
      </c>
      <c r="AF633" s="52" t="str">
        <f>IFERROR(VLOOKUP(A633,MapGrantsTbl[], 3, FALSE),"")</f>
        <v/>
      </c>
      <c r="AG633" s="52" t="str">
        <f>IF(AA633=AF633,"Y", IF(LEN(LEFT(AF633,4))&lt;&gt;4,"","N"))</f>
        <v/>
      </c>
      <c r="AH633" s="52" t="s">
        <v>296</v>
      </c>
      <c r="AI633" s="52"/>
      <c r="AJ633" s="71"/>
      <c r="AK633" s="71"/>
      <c r="AL633" s="71">
        <v>-3</v>
      </c>
      <c r="AM633" s="71">
        <f>IFERROR(VLOOKUP(A633,Platted[],2,FALSE),"")</f>
        <v>132</v>
      </c>
      <c r="AN633" s="52"/>
      <c r="AO633" s="52"/>
      <c r="AP633" s="52"/>
      <c r="AQ633" s="52" t="str">
        <f>IFERROR(VLOOKUP(A633,MapGrantsTbl[], 5, FALSE),"")</f>
        <v/>
      </c>
      <c r="AR633" s="52" t="str">
        <f>IF(L633=AQ633,"Y", IF(LEN(LEFT(AQ633,4))&lt;&gt;4,"","N"))</f>
        <v/>
      </c>
      <c r="AS633" s="52" t="str">
        <f>IFERROR(VLOOKUP(A633,MapGrantsTbl[],3, FALSE),"")</f>
        <v/>
      </c>
      <c r="AT633" s="52" t="str">
        <f>IF(AA633=AS633,"Y", IF(LEN(LEFT(AS633,4))&lt;&gt;4,"","N"))</f>
        <v/>
      </c>
      <c r="AU633" s="52" t="str">
        <f>IFERROR(VLOOKUP(A633,MapGrantsTbl[],5, FALSE),"")</f>
        <v/>
      </c>
      <c r="AV633" s="52" t="str">
        <f>IF(L633=AU633,"Y", IF(LEN(LEFT(AU633,4))&lt;&gt;4,"","N"))</f>
        <v/>
      </c>
    </row>
    <row r="634" spans="1:48" ht="72" x14ac:dyDescent="0.55000000000000004">
      <c r="A634" s="43" t="s">
        <v>8701</v>
      </c>
      <c r="B634" s="42" t="str">
        <f>IFERROR(VLOOKUP(A634,MapGrantsTbl[Short Name], 1, FALSE),IFERROR(VLOOKUP(A634,MapGrantsTbl[Other Map Grant Name],1,FALSE),""))</f>
        <v>RESURVEY ON HARRYS LOT</v>
      </c>
      <c r="C634" s="43" t="s">
        <v>4920</v>
      </c>
      <c r="D634" s="43" t="str">
        <f>IF(ISBLANK(C634),"",IFERROR(RIGHT(C634,LEN(C634)-FIND(",",C634)) &amp; " " &amp; LEFT(C634,1) &amp; LOWER(MID(C634,2, FIND(",",C634)-2)),""))</f>
        <v xml:space="preserve"> Orlando Griffith</v>
      </c>
      <c r="E634" s="85" t="s">
        <v>10990</v>
      </c>
      <c r="F634" s="80" t="str">
        <f>RIGHT(E634,4)</f>
        <v>1768</v>
      </c>
      <c r="G634" s="80" t="str">
        <f>IF(ISBLANK(E634),"",F634&amp;"-"&amp;RIGHT("00" &amp; SUBSTITUTE(LEFT(E634,2),"/",""),2))</f>
        <v>1768-03</v>
      </c>
      <c r="H634" s="43" t="s">
        <v>6407</v>
      </c>
      <c r="I634" s="43" t="str">
        <f>IFERROR(RIGHT(H634,LEN(H634)-FIND(",",H634)) &amp; " " &amp; LEFT(H634,1) &amp; LOWER(MID(H634,2, FIND(",",H634)-2)),"")</f>
        <v xml:space="preserve"> John Warfield</v>
      </c>
      <c r="J634" s="42" t="str">
        <f>H634</f>
        <v>WARFIELD, John</v>
      </c>
      <c r="K634" s="43" t="s">
        <v>7102</v>
      </c>
      <c r="L634" s="42" t="str">
        <f>RIGHT(K634,4)</f>
        <v>1773</v>
      </c>
      <c r="M634" s="143" t="str">
        <f>IF(ISBLANK(K634),"",L634&amp;"-"&amp;
IF(LEFT(K634,3)="Feb","02",
IF(LEFT(K634,3)="Mar","03",
IF(LEFT(K634,3)="Apr","04",
IF(LEFT(K634,3)="May","05",
IF(LEFT(K634,3)="Jun","06",
IF(LEFT(K634,3)="Jul","07",
IF(LEFT(K634,3)="Aug","08",
IF(LEFT(K634,3)="Sep","09",
IF(LEFT(K634,3)="Oct","10",
IF(LEFT(K634,3)="Nov","11",
IF(LEFT(K634,3)="Dec","12","01"))))))))))))</f>
        <v>1773-06</v>
      </c>
      <c r="N634" s="44" t="s">
        <v>3961</v>
      </c>
      <c r="O634" s="43" t="s">
        <v>3959</v>
      </c>
      <c r="P634" s="43" t="s">
        <v>3970</v>
      </c>
      <c r="Q634" s="43">
        <v>469</v>
      </c>
      <c r="R634" s="43" t="s">
        <v>7104</v>
      </c>
      <c r="S634" s="34" t="s">
        <v>10977</v>
      </c>
      <c r="T634" s="33" t="s">
        <v>11112</v>
      </c>
      <c r="U634" s="44"/>
      <c r="V634" s="35" t="s">
        <v>7142</v>
      </c>
      <c r="W634" s="35" t="s">
        <v>10989</v>
      </c>
      <c r="X634" s="34"/>
      <c r="Y634" s="45" t="str">
        <f>IFERROR(LEFT(J634, FIND(",",J634)-1),"")</f>
        <v>WARFIELD</v>
      </c>
      <c r="Z634" s="45"/>
      <c r="AA634" s="45" t="str">
        <f>IF(ISBLANK(E634),"","Surveyed "&amp;E634)  &amp; IF(ISBLANK(C634),"", " by " &amp;TRIM(D634)) &amp; IF(ISBLANK(E634),"","; ") &amp; IF(ISBLANK(K634),"","Patented in " &amp; K634)  &amp; IF(ISBLANK(H634),"", " by " &amp; TRIM(I634)) &amp; IF(ISBLANK(Q634),"",IF(Q634=0,""," for " &amp; Q634 &amp; " acres")) &amp; IF(ISBLANK(S634),""," repatented as " &amp; S634) &amp; IF(ISBLANK(R634),"", "; " &amp; R634) &amp; IF(ISBLANK(X634),"", ".  " &amp; X634&amp;".")</f>
        <v>Surveyed 3/7/1768 by Orlando Griffith; Patented in Jun 1773 by John Warfield for 469 acres repatented as Warfields Connection; Resurvey of Harry's Lot starting "at the end of the twenty third course of a tract of land called Fredericksborough it being abounder of said land"</v>
      </c>
      <c r="AB634" s="45" t="str">
        <f>IF(IFERROR(FIND("-",A634),0)=0,SUBSTITUTE(A634,"'",""),SUBSTITUTE(LEFT(A634,FIND("-",A634)-2),"'",""))</f>
        <v>RESURVEY ON HARRYS LOT</v>
      </c>
      <c r="AC634" s="45" t="str">
        <f>SUBSTITUTE(A634,"'","")</f>
        <v>RESURVEY ON HARRYS LOT</v>
      </c>
      <c r="AD634" s="45" t="str">
        <f>IFERROR(VLOOKUP(A634,MapGrantsTbl[], 5, FALSE),"")</f>
        <v>1768</v>
      </c>
      <c r="AE634" s="45" t="str">
        <f>IF(L634=AD634,"Y", IF(LEFT(AD634,1)&lt;&gt;"1","","N"))</f>
        <v>N</v>
      </c>
      <c r="AF634" s="45" t="str">
        <f>IFERROR(VLOOKUP(A634,MapGrantsTbl[], 3, FALSE),"")</f>
        <v>Surveyed 3/7/1768 by Orlando Griffith; Patented in Jun 1773 by John Warfield for 469 acres repatented as Warfields Connection; Resurvey of Harry's Lot starting "at the end of the twenty third course of a tract of land called Fredericksborough it being abounder of said land"</v>
      </c>
      <c r="AG634" s="45" t="str">
        <f>IF(AA634=AF634,"Y", IF(LEN(LEFT(AF634,4))&lt;&gt;4,"","N"))</f>
        <v>Y</v>
      </c>
      <c r="AH634" s="33" t="s">
        <v>51</v>
      </c>
      <c r="AI634" s="45"/>
      <c r="AJ634" s="71"/>
      <c r="AK634" s="71"/>
      <c r="AL634" s="71"/>
      <c r="AM634" s="71">
        <f>IFERROR(VLOOKUP(A634,Platted[],2,FALSE),"")</f>
        <v>153</v>
      </c>
      <c r="AN634" s="52"/>
      <c r="AO634" s="52"/>
      <c r="AP634" s="52"/>
      <c r="AQ634" s="52" t="str">
        <f>IFERROR(VLOOKUP(A634,MapGrantsTbl[], 5, FALSE),"")</f>
        <v>1768</v>
      </c>
      <c r="AR634" s="52" t="str">
        <f>IF(L634=AQ634,"Y", IF(LEN(LEFT(AQ634,4))&lt;&gt;4,"","N"))</f>
        <v>N</v>
      </c>
      <c r="AS634" s="52" t="str">
        <f>IFERROR(VLOOKUP(A634,MapGrantsTbl[],3, FALSE),"")</f>
        <v>Surveyed 3/7/1768 by Orlando Griffith; Patented in Jun 1773 by John Warfield for 469 acres repatented as Warfields Connection; Resurvey of Harry's Lot starting "at the end of the twenty third course of a tract of land called Fredericksborough it being abounder of said land"</v>
      </c>
      <c r="AT634" s="52" t="str">
        <f>IF(AA634=AS634,"Y", IF(LEN(LEFT(AS634,4))&lt;&gt;4,"","N"))</f>
        <v>Y</v>
      </c>
      <c r="AU634" s="52" t="str">
        <f>IFERROR(VLOOKUP(A634,MapGrantsTbl[],5, FALSE),"")</f>
        <v>1768</v>
      </c>
      <c r="AV634" s="52" t="str">
        <f>IF(L634=AU634,"Y", IF(LEN(LEFT(AU634,4))&lt;&gt;4,"","N"))</f>
        <v>N</v>
      </c>
    </row>
    <row r="635" spans="1:48" ht="57.6" x14ac:dyDescent="0.55000000000000004">
      <c r="A635" s="43" t="s">
        <v>5577</v>
      </c>
      <c r="B635" s="10" t="str">
        <f>IFERROR(VLOOKUP(A635,MapGrantsTbl[Short Name], 1, FALSE),IFERROR(VLOOKUP(A635,MapGrantsTbl[Other Map Grant Name],1,FALSE),""))</f>
        <v/>
      </c>
      <c r="C635" s="43" t="s">
        <v>7378</v>
      </c>
      <c r="D635" s="43" t="str">
        <f>IF(ISBLANK(C635),"",IFERROR(RIGHT(C635,LEN(C635)-FIND(",",C635)) &amp; " " &amp; LEFT(C635,1) &amp; LOWER(MID(C635,2, FIND(",",C635)-2)),""))</f>
        <v xml:space="preserve"> John Hatherly</v>
      </c>
      <c r="E635" s="85" t="s">
        <v>11178</v>
      </c>
      <c r="F635" s="80" t="str">
        <f>RIGHT(E635,4)</f>
        <v>1806</v>
      </c>
      <c r="G635" s="80" t="str">
        <f>IF(ISBLANK(E635),"",F635&amp;"-"&amp;RIGHT("00" &amp; SUBSTITUTE(LEFT(E635,2),"/",""),2))</f>
        <v>1806-12</v>
      </c>
      <c r="H635" s="10" t="s">
        <v>5334</v>
      </c>
      <c r="I635" s="10" t="str">
        <f>IFERROR(RIGHT(H635,LEN(H635)-FIND(",",H635)) &amp; " " &amp; LEFT(H635,1) &amp; LOWER(MID(H635,2, FIND(",",H635)-2)),"")</f>
        <v xml:space="preserve"> Lloyd Thomas Hammond</v>
      </c>
      <c r="J635" s="15" t="str">
        <f>H635</f>
        <v>HAMMOND, Lloyd Thomas</v>
      </c>
      <c r="K635" s="10" t="s">
        <v>5333</v>
      </c>
      <c r="L635" s="15" t="str">
        <f>RIGHT(K635,4)</f>
        <v>1810</v>
      </c>
      <c r="M635" s="147" t="str">
        <f>IF(ISBLANK(K635),"",L635&amp;"-"&amp;
IF(LEFT(K635,3)="Feb","02",
IF(LEFT(K635,3)="Mar","03",
IF(LEFT(K635,3)="Apr","04",
IF(LEFT(K635,3)="May","05",
IF(LEFT(K635,3)="Jun","06",
IF(LEFT(K635,3)="Jul","07",
IF(LEFT(K635,3)="Aug","08",
IF(LEFT(K635,3)="Sep","09",
IF(LEFT(K635,3)="Oct","10",
IF(LEFT(K635,3)="Nov","11",
IF(LEFT(K635,3)="Dec","12","01"))))))))))))</f>
        <v>1810-03</v>
      </c>
      <c r="N635" s="34" t="s">
        <v>3961</v>
      </c>
      <c r="O635" s="8" t="s">
        <v>3959</v>
      </c>
      <c r="P635" s="10" t="s">
        <v>3970</v>
      </c>
      <c r="Q635" s="8">
        <v>250</v>
      </c>
      <c r="R635" s="10" t="s">
        <v>5592</v>
      </c>
      <c r="S635" s="26"/>
      <c r="T635" s="34" t="s">
        <v>8887</v>
      </c>
      <c r="U635" s="26"/>
      <c r="V635" s="35" t="s">
        <v>5576</v>
      </c>
      <c r="W635" s="35" t="s">
        <v>11179</v>
      </c>
      <c r="X635" s="34"/>
      <c r="Y635" s="25" t="str">
        <f>IFERROR(LEFT(J635, FIND(",",J635)-1),"")</f>
        <v>HAMMOND</v>
      </c>
      <c r="Z635" s="25"/>
      <c r="AA635" s="24" t="str">
        <f>IF(ISBLANK(E635),"","Surveyed "&amp;E635)  &amp; IF(ISBLANK(C635),"", " by " &amp;TRIM(D635)) &amp; IF(ISBLANK(E635),"","; ") &amp; IF(ISBLANK(K635),"","Patented in " &amp; K635)  &amp; IF(ISBLANK(H635),"", " by " &amp; TRIM(I635)) &amp; IF(ISBLANK(Q635),"",IF(Q635=0,""," for " &amp; Q635 &amp; " acres")) &amp; IF(ISBLANK(S635),""," repatented as " &amp; S635) &amp; IF(ISBLANK(R635),"", "; " &amp; R635) &amp; IF(ISBLANK(X635),"", ".  " &amp; X635&amp;".")</f>
        <v>Surveyed 12/5/1806 by John Hatherly; Patented in Mar 1810 by Lloyd Thomas Hammond for 250 acres; Resurvey of Nelson's Walks and Rich Neck</v>
      </c>
      <c r="AB635" s="52" t="str">
        <f>IF(IFERROR(FIND("-",A635),0)=0,SUBSTITUTE(A635,"'",""),SUBSTITUTE(LEFT(A635,FIND("-",A635)-2),"'",""))</f>
        <v>RESURVEY ON NELSONS WALKS AND PART OF RICH NECK</v>
      </c>
      <c r="AC635" s="55" t="str">
        <f>SUBSTITUTE(A635,"'","")</f>
        <v>RESURVEY ON NELSONS WALKS AND PART OF RICH NECK</v>
      </c>
      <c r="AD635" s="52" t="str">
        <f>IFERROR(VLOOKUP(A635,MapGrantsTbl[], 5, FALSE),"")</f>
        <v/>
      </c>
      <c r="AE635" s="52" t="str">
        <f>IF(L635=AD635,"Y", IF(LEFT(AD635,1)&lt;&gt;"1","","N"))</f>
        <v/>
      </c>
      <c r="AF635" s="52" t="str">
        <f>IFERROR(VLOOKUP(A635,MapGrantsTbl[], 3, FALSE),"")</f>
        <v/>
      </c>
      <c r="AG635" s="52" t="str">
        <f>IF(AA635=AF635,"Y", IF(LEN(LEFT(AF635,4))&lt;&gt;4,"","N"))</f>
        <v/>
      </c>
      <c r="AH635" s="52" t="s">
        <v>204</v>
      </c>
      <c r="AI635" s="52"/>
      <c r="AJ635" s="71"/>
      <c r="AK635" s="71"/>
      <c r="AL635" s="71"/>
      <c r="AM635" s="71">
        <f>IFERROR(VLOOKUP(A635,Platted[],2,FALSE),"")</f>
        <v>269</v>
      </c>
      <c r="AN635" s="52"/>
      <c r="AO635" s="52"/>
      <c r="AP635" s="52"/>
      <c r="AQ635" s="52" t="str">
        <f>IFERROR(VLOOKUP(A635,MapGrantsTbl[], 5, FALSE),"")</f>
        <v/>
      </c>
      <c r="AR635" s="52" t="str">
        <f>IF(L635=AQ635,"Y", IF(LEN(LEFT(AQ635,4))&lt;&gt;4,"","N"))</f>
        <v/>
      </c>
      <c r="AS635" s="52" t="str">
        <f>IFERROR(VLOOKUP(A635,MapGrantsTbl[],3, FALSE),"")</f>
        <v/>
      </c>
      <c r="AT635" s="52" t="str">
        <f>IF(AA635=AS635,"Y", IF(LEN(LEFT(AS635,4))&lt;&gt;4,"","N"))</f>
        <v/>
      </c>
      <c r="AU635" s="52" t="str">
        <f>IFERROR(VLOOKUP(A635,MapGrantsTbl[],5, FALSE),"")</f>
        <v/>
      </c>
      <c r="AV635" s="52" t="str">
        <f>IF(L635=AU635,"Y", IF(LEN(LEFT(AU635,4))&lt;&gt;4,"","N"))</f>
        <v/>
      </c>
    </row>
    <row r="636" spans="1:48" ht="72" x14ac:dyDescent="0.55000000000000004">
      <c r="A636" s="43" t="s">
        <v>6392</v>
      </c>
      <c r="B636" s="42" t="str">
        <f>IFERROR(VLOOKUP(A636,MapGrantsTbl[Short Name], 1, FALSE),IFERROR(VLOOKUP(A636,MapGrantsTbl[Other Map Grant Name],1,FALSE),""))</f>
        <v>RESURVEY ON THE DISAPPOINTMENT</v>
      </c>
      <c r="C636" s="43" t="s">
        <v>4920</v>
      </c>
      <c r="D636" s="43" t="str">
        <f>IF(ISBLANK(C636),"",IFERROR(RIGHT(C636,LEN(C636)-FIND(",",C636)) &amp; " " &amp; LEFT(C636,1) &amp; LOWER(MID(C636,2, FIND(",",C636)-2)),""))</f>
        <v xml:space="preserve"> Orlando Griffith</v>
      </c>
      <c r="E636" s="85" t="s">
        <v>10990</v>
      </c>
      <c r="F636" s="80" t="str">
        <f>RIGHT(E636,4)</f>
        <v>1768</v>
      </c>
      <c r="G636" s="80" t="str">
        <f>IF(ISBLANK(E636),"",F636&amp;"-"&amp;RIGHT("00" &amp; SUBSTITUTE(LEFT(E636,2),"/",""),2))</f>
        <v>1768-03</v>
      </c>
      <c r="H636" s="43" t="s">
        <v>6393</v>
      </c>
      <c r="I636" s="43" t="str">
        <f>IFERROR(RIGHT(H636,LEN(H636)-FIND(",",H636)) &amp; " " &amp; LEFT(H636,1) &amp; LOWER(MID(H636,2, FIND(",",H636)-2)),"")</f>
        <v xml:space="preserve"> Beale Warfield</v>
      </c>
      <c r="J636" s="42" t="str">
        <f>H636</f>
        <v>WARFIELD, Beale</v>
      </c>
      <c r="K636" s="43" t="s">
        <v>4989</v>
      </c>
      <c r="L636" s="42" t="str">
        <f>RIGHT(K636,4)</f>
        <v>1810</v>
      </c>
      <c r="M636" s="143" t="str">
        <f>IF(ISBLANK(K636),"",L636&amp;"-"&amp;
IF(LEFT(K636,3)="Feb","02",
IF(LEFT(K636,3)="Mar","03",
IF(LEFT(K636,3)="Apr","04",
IF(LEFT(K636,3)="May","05",
IF(LEFT(K636,3)="Jun","06",
IF(LEFT(K636,3)="Jul","07",
IF(LEFT(K636,3)="Aug","08",
IF(LEFT(K636,3)="Sep","09",
IF(LEFT(K636,3)="Oct","10",
IF(LEFT(K636,3)="Nov","11",
IF(LEFT(K636,3)="Dec","12","01"))))))))))))</f>
        <v>1810-09</v>
      </c>
      <c r="N636" s="44" t="s">
        <v>3961</v>
      </c>
      <c r="O636" s="43" t="s">
        <v>3959</v>
      </c>
      <c r="P636" s="43" t="s">
        <v>3970</v>
      </c>
      <c r="Q636" s="43">
        <v>497</v>
      </c>
      <c r="R636" s="8" t="s">
        <v>10541</v>
      </c>
      <c r="S636" s="44"/>
      <c r="T636" s="45" t="s">
        <v>6377</v>
      </c>
      <c r="U636" s="34" t="s">
        <v>11729</v>
      </c>
      <c r="V636" s="35" t="s">
        <v>6394</v>
      </c>
      <c r="W636" s="35" t="s">
        <v>11252</v>
      </c>
      <c r="X636" s="34"/>
      <c r="Y636" s="45" t="str">
        <f>IFERROR(LEFT(J636, FIND(",",J636)-1),"")</f>
        <v>WARFIELD</v>
      </c>
      <c r="Z636" s="45"/>
      <c r="AA636" s="45" t="str">
        <f>IF(ISBLANK(E636),"","Surveyed "&amp;E636)  &amp; IF(ISBLANK(C636),"", " by " &amp;TRIM(D636)) &amp; IF(ISBLANK(E636),"","; ") &amp; IF(ISBLANK(K636),"","Patented in " &amp; K636)  &amp; IF(ISBLANK(H636),"", " by " &amp; TRIM(I636)) &amp; IF(ISBLANK(Q636),"",IF(Q636=0,""," for " &amp; Q636 &amp; " acres")) &amp; IF(ISBLANK(S636),""," repatented as " &amp; S636) &amp; IF(ISBLANK(R636),"", "; " &amp; R636) &amp; IF(ISBLANK(X636),"", ".  " &amp; X636&amp;".")</f>
        <v>Surveyed 3/7/1768 by Orlando Griffith; Patented in Sep 1810 by Beale Warfield for 497 acres; beginning "at the end of the sixth course of a tract of land called the Defiance", surveyed in March 1768 for Philemon Dorsey but the patent was initially revoked due to errors</v>
      </c>
      <c r="AB636" s="52" t="str">
        <f>IF(IFERROR(FIND("-",A636),0)=0,SUBSTITUTE(A636,"'",""),SUBSTITUTE(LEFT(A636,FIND("-",A636)-2),"'",""))</f>
        <v>RESURVEY ON THE DISAPPOINTMENT</v>
      </c>
      <c r="AC636" s="55" t="str">
        <f>SUBSTITUTE(A636,"'","")</f>
        <v>RESURVEY ON THE DISAPPOINTMENT</v>
      </c>
      <c r="AD636" s="52" t="str">
        <f>IFERROR(VLOOKUP(A636,MapGrantsTbl[], 5, FALSE),"")</f>
        <v>1768</v>
      </c>
      <c r="AE636" s="52" t="str">
        <f>IF(L636=AD636,"Y", IF(LEFT(AD636,1)&lt;&gt;"1","","N"))</f>
        <v>N</v>
      </c>
      <c r="AF636" s="52" t="str">
        <f>IFERROR(VLOOKUP(A636,MapGrantsTbl[], 3, FALSE),"")</f>
        <v>Surveyed 3/7/1768 by Orlando Griffith; Patented in Sep 1810 by Beale Warfield for 497 acres; beginning "at the end of the sixth course of a tract of land called the Defiance", surveyed in March 1768 for Philemon Dorsey but the patent was initially revoked due to errors</v>
      </c>
      <c r="AG636" s="52" t="str">
        <f>IF(AA636=AF636,"Y", IF(LEN(LEFT(AF636,4))&lt;&gt;4,"","N"))</f>
        <v>Y</v>
      </c>
      <c r="AH636" s="52" t="s">
        <v>51</v>
      </c>
      <c r="AI636" s="52"/>
      <c r="AJ636" s="71"/>
      <c r="AK636" s="71"/>
      <c r="AL636" s="71"/>
      <c r="AM636" s="71">
        <f>IFERROR(VLOOKUP(A636,Platted[],2,FALSE),"")</f>
        <v>151</v>
      </c>
      <c r="AN636" s="52"/>
      <c r="AO636" s="52"/>
      <c r="AP636" s="52"/>
      <c r="AQ636" s="52" t="str">
        <f>IFERROR(VLOOKUP(A636,MapGrantsTbl[], 5, FALSE),"")</f>
        <v>1768</v>
      </c>
      <c r="AR636" s="52" t="str">
        <f>IF(L636=AQ636,"Y", IF(LEN(LEFT(AQ636,4))&lt;&gt;4,"","N"))</f>
        <v>N</v>
      </c>
      <c r="AS636" s="52" t="str">
        <f>IFERROR(VLOOKUP(A636,MapGrantsTbl[],3, FALSE),"")</f>
        <v>Surveyed 3/7/1768 by Orlando Griffith; Patented in Sep 1810 by Beale Warfield for 497 acres; beginning "at the end of the sixth course of a tract of land called the Defiance", surveyed in March 1768 for Philemon Dorsey but the patent was initially revoked due to errors</v>
      </c>
      <c r="AT636" s="52" t="str">
        <f>IF(AA636=AS636,"Y", IF(LEN(LEFT(AS636,4))&lt;&gt;4,"","N"))</f>
        <v>Y</v>
      </c>
      <c r="AU636" s="52" t="str">
        <f>IFERROR(VLOOKUP(A636,MapGrantsTbl[],5, FALSE),"")</f>
        <v>1768</v>
      </c>
      <c r="AV636" s="52" t="str">
        <f>IF(L636=AU636,"Y", IF(LEN(LEFT(AU636,4))&lt;&gt;4,"","N"))</f>
        <v>N</v>
      </c>
    </row>
    <row r="637" spans="1:48" ht="43.2" x14ac:dyDescent="0.55000000000000004">
      <c r="A637" s="43" t="s">
        <v>5538</v>
      </c>
      <c r="B637" s="15" t="str">
        <f>IFERROR(VLOOKUP(A637,MapGrantsTbl[Short Name], 1, FALSE),IFERROR(VLOOKUP(A637,MapGrantsTbl[Other Map Grant Name],1,FALSE),""))</f>
        <v>RICH BOTTOM</v>
      </c>
      <c r="C637" s="10" t="s">
        <v>10467</v>
      </c>
      <c r="D637" s="10" t="str">
        <f>IF(ISBLANK(C637),"",IFERROR(RIGHT(C637,LEN(C637)-FIND(",",C637)) &amp; " " &amp; LEFT(C637,1) &amp; LOWER(MID(C637,2, FIND(",",C637)-2)),""))</f>
        <v xml:space="preserve"> Baruch Fowler</v>
      </c>
      <c r="E637" s="85" t="s">
        <v>11588</v>
      </c>
      <c r="F637" s="86" t="str">
        <f>RIGHT(E637,4)</f>
        <v>1796</v>
      </c>
      <c r="G637" s="86" t="str">
        <f>IF(ISBLANK(E637),"",F637&amp;"-"&amp;RIGHT("00" &amp; SUBSTITUTE(LEFT(E637,2),"/",""),2))</f>
        <v>1796-01</v>
      </c>
      <c r="H637" s="10" t="s">
        <v>5524</v>
      </c>
      <c r="I637" s="10" t="str">
        <f>IFERROR(RIGHT(H637,LEN(H637)-FIND(",",H637)) &amp; " " &amp; LEFT(H637,1) &amp; LOWER(MID(H637,2, FIND(",",H637)-2)),"")</f>
        <v xml:space="preserve"> William Shipley</v>
      </c>
      <c r="J637" s="15" t="str">
        <f>H637</f>
        <v>SHIPLEY, William</v>
      </c>
      <c r="K637" s="10" t="s">
        <v>5539</v>
      </c>
      <c r="L637" s="15" t="str">
        <f>RIGHT(K637,4)</f>
        <v>1798</v>
      </c>
      <c r="M637" s="147" t="str">
        <f>IF(ISBLANK(K637),"",L637&amp;"-"&amp;
IF(LEFT(K637,3)="Feb","02",
IF(LEFT(K637,3)="Mar","03",
IF(LEFT(K637,3)="Apr","04",
IF(LEFT(K637,3)="May","05",
IF(LEFT(K637,3)="Jun","06",
IF(LEFT(K637,3)="Jul","07",
IF(LEFT(K637,3)="Aug","08",
IF(LEFT(K637,3)="Sep","09",
IF(LEFT(K637,3)="Oct","10",
IF(LEFT(K637,3)="Nov","11",
IF(LEFT(K637,3)="Dec","12","01"))))))))))))</f>
        <v>1798-02</v>
      </c>
      <c r="N637" s="34" t="s">
        <v>3961</v>
      </c>
      <c r="O637" s="10" t="s">
        <v>3959</v>
      </c>
      <c r="P637" s="8" t="s">
        <v>136</v>
      </c>
      <c r="Q637" s="8">
        <v>6.25</v>
      </c>
      <c r="R637" s="10" t="s">
        <v>5541</v>
      </c>
      <c r="S637" s="34" t="s">
        <v>11587</v>
      </c>
      <c r="T637" s="26" t="str">
        <f>V637</f>
        <v>Rich Bottom</v>
      </c>
      <c r="U637" s="26"/>
      <c r="V637" s="35" t="s">
        <v>5540</v>
      </c>
      <c r="W637" s="35" t="s">
        <v>11589</v>
      </c>
      <c r="X637" s="34"/>
      <c r="Y637" s="25" t="str">
        <f>IFERROR(LEFT(J637, FIND(",",J637)-1),"")</f>
        <v>SHIPLEY</v>
      </c>
      <c r="Z637" s="25"/>
      <c r="AA637" s="24" t="str">
        <f>IF(ISBLANK(E637),"","Surveyed "&amp;E637)  &amp; IF(ISBLANK(C637),"", " by " &amp;TRIM(D637)) &amp; IF(ISBLANK(E637),"","; ") &amp; IF(ISBLANK(K637),"","Patented in " &amp; K637)  &amp; IF(ISBLANK(H637),"", " by " &amp; TRIM(I637)) &amp; IF(ISBLANK(Q637),"",IF(Q637=0,""," for " &amp; Q637 &amp; " acres")) &amp; IF(ISBLANK(S637),""," repatented as " &amp; S637) &amp; IF(ISBLANK(R637),"", "; " &amp; R637) &amp; IF(ISBLANK(X637),"", ".  " &amp; X637&amp;".")</f>
        <v>Surveyed 1/24/1796 by Baruch Fowler; Patented in Feb 1798 by William Shipley for 6.25 acres repatented as The Willow Spring; adjoining Addition To What's Left</v>
      </c>
      <c r="AB637" s="52" t="str">
        <f>IF(IFERROR(FIND("-",A637),0)=0,SUBSTITUTE(A637,"'",""),SUBSTITUTE(LEFT(A637,FIND("-",A637)-2),"'",""))</f>
        <v>RICH BOTTOM</v>
      </c>
      <c r="AC637" s="55" t="str">
        <f>SUBSTITUTE(A637,"'","")</f>
        <v>RICH BOTTOM</v>
      </c>
      <c r="AD637" s="52" t="str">
        <f>IFERROR(VLOOKUP(A637,MapGrantsTbl[], 5, FALSE),"")</f>
        <v>1796</v>
      </c>
      <c r="AE637" s="52" t="str">
        <f>IF(L637=AD637,"Y", IF(LEFT(AD637,1)&lt;&gt;"1","","N"))</f>
        <v>N</v>
      </c>
      <c r="AF637" s="52" t="str">
        <f>IFERROR(VLOOKUP(A637,MapGrantsTbl[], 3, FALSE),"")</f>
        <v>Surveyed 1/24/1796 by Baruch Fowler; Patented in Feb 1798 by William Shipley for 6.25 acres repatented as The Willow Spring; adjoining Addition To What's Left</v>
      </c>
      <c r="AG637" s="52" t="str">
        <f>IF(AA637=AF637,"Y", IF(LEN(LEFT(AF637,4))&lt;&gt;4,"","N"))</f>
        <v>Y</v>
      </c>
      <c r="AH637" s="52" t="s">
        <v>198</v>
      </c>
      <c r="AI637" s="52"/>
      <c r="AJ637" s="71"/>
      <c r="AK637" s="71"/>
      <c r="AL637" s="71"/>
      <c r="AM637" s="71">
        <f>IFERROR(VLOOKUP(A637,Platted[],2,FALSE),"")</f>
        <v>739</v>
      </c>
      <c r="AN637" s="52"/>
      <c r="AO637" s="52"/>
      <c r="AP637" s="52"/>
      <c r="AQ637" s="52" t="str">
        <f>IFERROR(VLOOKUP(A637,MapGrantsTbl[], 5, FALSE),"")</f>
        <v>1796</v>
      </c>
      <c r="AR637" s="52" t="str">
        <f>IF(L637=AQ637,"Y", IF(LEN(LEFT(AQ637,4))&lt;&gt;4,"","N"))</f>
        <v>N</v>
      </c>
      <c r="AS637" s="52" t="str">
        <f>IFERROR(VLOOKUP(A637,MapGrantsTbl[],3, FALSE),"")</f>
        <v>Surveyed 1/24/1796 by Baruch Fowler; Patented in Feb 1798 by William Shipley for 6.25 acres repatented as The Willow Spring; adjoining Addition To What's Left</v>
      </c>
      <c r="AT637" s="52" t="str">
        <f>IF(AA637=AS637,"Y", IF(LEN(LEFT(AS637,4))&lt;&gt;4,"","N"))</f>
        <v>Y</v>
      </c>
      <c r="AU637" s="52" t="str">
        <f>IFERROR(VLOOKUP(A637,MapGrantsTbl[],5, FALSE),"")</f>
        <v>1796</v>
      </c>
      <c r="AV637" s="52" t="str">
        <f>IF(L637=AU637,"Y", IF(LEN(LEFT(AU637,4))&lt;&gt;4,"","N"))</f>
        <v>N</v>
      </c>
    </row>
    <row r="638" spans="1:48" ht="43.2" x14ac:dyDescent="0.55000000000000004">
      <c r="A638" s="8" t="s">
        <v>10968</v>
      </c>
      <c r="B638" s="32" t="str">
        <f>IFERROR(VLOOKUP(A638,MapGrantsTbl[Short Name], 1, FALSE),IFERROR(VLOOKUP(A638,MapGrantsTbl[Other Map Grant Name],1,FALSE),""))</f>
        <v>RICH LEVEL</v>
      </c>
      <c r="C638" s="8" t="s">
        <v>4921</v>
      </c>
      <c r="D638" s="8" t="str">
        <f>IF(ISBLANK(C638),"",IFERROR(RIGHT(C638,LEN(C638)-FIND(",",C638)) &amp; " " &amp; LEFT(C638,1) &amp; LOWER(MID(C638,2, FIND(",",C638)-2)),""))</f>
        <v xml:space="preserve"> Basil Burgess</v>
      </c>
      <c r="E638" s="85" t="s">
        <v>10971</v>
      </c>
      <c r="F638" s="85" t="str">
        <f>RIGHT(E638,4)</f>
        <v>1772</v>
      </c>
      <c r="G638" s="85" t="str">
        <f>IF(ISBLANK(E638),"",F638&amp;"-"&amp;RIGHT("00" &amp; SUBSTITUTE(LEFT(E638,2),"/",""),2))</f>
        <v>1772-02</v>
      </c>
      <c r="H638" s="8" t="s">
        <v>10970</v>
      </c>
      <c r="I638" s="8" t="str">
        <f>IFERROR(RIGHT(H638,LEN(H638)-FIND(",",H638)) &amp; " " &amp; LEFT(H638,1) &amp; LOWER(MID(H638,2, FIND(",",H638)-2)),"")</f>
        <v xml:space="preserve"> George Israel</v>
      </c>
      <c r="J638" s="32" t="str">
        <f>H638</f>
        <v>ISRAEL, George</v>
      </c>
      <c r="K638" s="8" t="s">
        <v>10969</v>
      </c>
      <c r="L638" s="32" t="str">
        <f>RIGHT(K638,4)</f>
        <v>1841</v>
      </c>
      <c r="M638" s="146" t="str">
        <f>IF(ISBLANK(K638),"",L638&amp;"-"&amp;
IF(LEFT(K638,3)="Feb","02",
IF(LEFT(K638,3)="Mar","03",
IF(LEFT(K638,3)="Apr","04",
IF(LEFT(K638,3)="May","05",
IF(LEFT(K638,3)="Jun","06",
IF(LEFT(K638,3)="Jul","07",
IF(LEFT(K638,3)="Aug","08",
IF(LEFT(K638,3)="Sep","09",
IF(LEFT(K638,3)="Oct","10",
IF(LEFT(K638,3)="Nov","11",
IF(LEFT(K638,3)="Dec","12","01"))))))))))))</f>
        <v>1841-04</v>
      </c>
      <c r="N638" s="33" t="s">
        <v>3961</v>
      </c>
      <c r="O638" s="8" t="s">
        <v>3959</v>
      </c>
      <c r="P638" s="8" t="s">
        <v>136</v>
      </c>
      <c r="Q638" s="8">
        <v>21</v>
      </c>
      <c r="R638" s="8" t="s">
        <v>10973</v>
      </c>
      <c r="S638" s="34"/>
      <c r="T638" s="33" t="str">
        <f>V638</f>
        <v>Rich Level</v>
      </c>
      <c r="U638" s="34"/>
      <c r="V638" s="35" t="s">
        <v>10974</v>
      </c>
      <c r="W638" s="35" t="s">
        <v>10972</v>
      </c>
      <c r="X638" s="35"/>
      <c r="Y638" s="33" t="str">
        <f>IFERROR(LEFT(J638, FIND(",",J638)-1),"")</f>
        <v>ISRAEL</v>
      </c>
      <c r="Z638" s="33"/>
      <c r="AA638" s="33" t="str">
        <f>IF(ISBLANK(E638),"","Surveyed "&amp;E638)  &amp; IF(ISBLANK(C638),"", " by " &amp;TRIM(D638)) &amp; IF(ISBLANK(E638),"","; ") &amp; IF(ISBLANK(K638),"","Patented in " &amp; K638)  &amp; IF(ISBLANK(H638),"", " by " &amp; TRIM(I638)) &amp; IF(ISBLANK(Q638),"",IF(Q638=0,""," for " &amp; Q638 &amp; " acres")) &amp; IF(ISBLANK(S638),""," repatented as " &amp; S638) &amp; IF(ISBLANK(R638),"", "; " &amp; R638) &amp; IF(ISBLANK(X638),"", ".  " &amp; X638&amp;".")</f>
        <v>Surveyed 2/9/1772 by Basil Burgess; Patented in Apr 1841 by George Israel for 21 acres; "Beginning at the end of the seventh course of a tract of land called Snap Short"</v>
      </c>
      <c r="AB638" s="33" t="str">
        <f>IF(IFERROR(FIND("-",A638),0)=0,SUBSTITUTE(A638,"'",""),SUBSTITUTE(LEFT(A638,FIND("-",A638)-2),"'",""))</f>
        <v>RICH LEVEL</v>
      </c>
      <c r="AC638" s="33" t="str">
        <f>SUBSTITUTE(A638,"'","")</f>
        <v>RICH LEVEL</v>
      </c>
      <c r="AD638" s="33" t="str">
        <f>IFERROR(VLOOKUP(A638,MapGrantsTbl[], 5, FALSE),"")</f>
        <v>1772</v>
      </c>
      <c r="AE638" s="33" t="str">
        <f>IF(L638=AD638,"Y", IF(LEFT(AD638,1)&lt;&gt;"1","","N"))</f>
        <v>N</v>
      </c>
      <c r="AF638" s="33" t="str">
        <f>IFERROR(VLOOKUP(A638,MapGrantsTbl[], 3, FALSE),"")</f>
        <v>Surveyed 2/9/1772 by Basil Burgess; Patented in Apr 1841 by George Israel for 21 acres; "Beginning at the end of the seventh course of a tract of land called Snap Short"</v>
      </c>
      <c r="AG638" s="33" t="str">
        <f>IF(AA638=AF638,"Y", IF(LEN(LEFT(AF638,4))&lt;&gt;4,"","N"))</f>
        <v>Y</v>
      </c>
      <c r="AH638" s="33" t="s">
        <v>36</v>
      </c>
      <c r="AI638" s="33"/>
      <c r="AJ638" s="33"/>
      <c r="AK638" s="33"/>
      <c r="AL638" s="33"/>
      <c r="AM638" s="33">
        <f>IFERROR(VLOOKUP(A638,Platted[],2,FALSE),"")</f>
        <v>663</v>
      </c>
      <c r="AN638" s="33"/>
      <c r="AO638" s="33"/>
      <c r="AP638" s="33"/>
      <c r="AQ638" s="33" t="str">
        <f>IFERROR(VLOOKUP(A638,MapGrantsTbl[], 5, FALSE),"")</f>
        <v>1772</v>
      </c>
      <c r="AR638" s="33" t="str">
        <f>IF(L638=AQ638,"Y", IF(LEN(LEFT(AQ638,4))&lt;&gt;4,"","N"))</f>
        <v>N</v>
      </c>
      <c r="AS638" s="52" t="str">
        <f>IFERROR(VLOOKUP(A638,MapGrantsTbl[],3, FALSE),"")</f>
        <v>Surveyed 2/9/1772 by Basil Burgess; Patented in Apr 1841 by George Israel for 21 acres; "Beginning at the end of the seventh course of a tract of land called Snap Short"</v>
      </c>
      <c r="AT638" s="52" t="str">
        <f>IF(AA638=AS638,"Y", IF(LEN(LEFT(AS638,4))&lt;&gt;4,"","N"))</f>
        <v>Y</v>
      </c>
      <c r="AU638" s="52" t="str">
        <f>IFERROR(VLOOKUP(A638,MapGrantsTbl[],5, FALSE),"")</f>
        <v>1772</v>
      </c>
      <c r="AV638" s="52" t="str">
        <f>IF(L638=AU638,"Y", IF(LEN(LEFT(AU638,4))&lt;&gt;4,"","N"))</f>
        <v>N</v>
      </c>
    </row>
    <row r="639" spans="1:48" ht="43.2" x14ac:dyDescent="0.55000000000000004">
      <c r="A639" s="43" t="s">
        <v>7010</v>
      </c>
      <c r="B639" s="42" t="str">
        <f>IFERROR(VLOOKUP(A639,MapGrantsTbl[Short Name], 1, FALSE),IFERROR(VLOOKUP(A639,MapGrantsTbl[Other Map Grant Name],1,FALSE),""))</f>
        <v>RICH MEADOW</v>
      </c>
      <c r="C639" s="43" t="s">
        <v>4918</v>
      </c>
      <c r="D639" s="43" t="str">
        <f>IF(ISBLANK(C639),"",IFERROR(RIGHT(C639,LEN(C639)-FIND(",",C639)) &amp; " " &amp; LEFT(C639,1) &amp; LOWER(MID(C639,2, FIND(",",C639)-2)),""))</f>
        <v xml:space="preserve"> Loch Weems</v>
      </c>
      <c r="E639" s="85" t="s">
        <v>10612</v>
      </c>
      <c r="F639" s="80" t="str">
        <f>RIGHT(E639,4)</f>
        <v>1757</v>
      </c>
      <c r="G639" s="80" t="str">
        <f>IF(ISBLANK(E639),"",F639&amp;"-"&amp;RIGHT("00" &amp; SUBSTITUTE(LEFT(E639,2),"/",""),2))</f>
        <v>1757-10</v>
      </c>
      <c r="H639" s="43" t="s">
        <v>3571</v>
      </c>
      <c r="I639" s="43" t="str">
        <f>IFERROR(RIGHT(H639,LEN(H639)-FIND(",",H639)) &amp; " " &amp; LEFT(H639,1) &amp; LOWER(MID(H639,2, FIND(",",H639)-2)),"")</f>
        <v xml:space="preserve"> John  Hood</v>
      </c>
      <c r="J639" s="42" t="str">
        <f>H639</f>
        <v xml:space="preserve">HOOD, John </v>
      </c>
      <c r="K639" s="43" t="s">
        <v>5213</v>
      </c>
      <c r="L639" s="42" t="str">
        <f>RIGHT(K639,4)</f>
        <v>1763</v>
      </c>
      <c r="M639" s="143" t="str">
        <f>IF(ISBLANK(K639),"",L639&amp;"-"&amp;
IF(LEFT(K639,3)="Feb","02",
IF(LEFT(K639,3)="Mar","03",
IF(LEFT(K639,3)="Apr","04",
IF(LEFT(K639,3)="May","05",
IF(LEFT(K639,3)="Jun","06",
IF(LEFT(K639,3)="Jul","07",
IF(LEFT(K639,3)="Aug","08",
IF(LEFT(K639,3)="Sep","09",
IF(LEFT(K639,3)="Oct","10",
IF(LEFT(K639,3)="Nov","11",
IF(LEFT(K639,3)="Dec","12","01"))))))))))))</f>
        <v>1763-09</v>
      </c>
      <c r="N639" s="44" t="s">
        <v>3961</v>
      </c>
      <c r="O639" s="43" t="s">
        <v>3959</v>
      </c>
      <c r="P639" s="43" t="s">
        <v>3970</v>
      </c>
      <c r="Q639" s="43">
        <v>205</v>
      </c>
      <c r="R639" s="43" t="s">
        <v>7011</v>
      </c>
      <c r="S639" s="34" t="s">
        <v>11587</v>
      </c>
      <c r="T639" s="45" t="s">
        <v>6842</v>
      </c>
      <c r="U639" s="44"/>
      <c r="V639" s="35" t="s">
        <v>7004</v>
      </c>
      <c r="W639" s="35" t="s">
        <v>10613</v>
      </c>
      <c r="X639" s="34"/>
      <c r="Y639" s="45" t="str">
        <f>IFERROR(LEFT(J639, FIND(",",J639)-1),"")</f>
        <v>HOOD</v>
      </c>
      <c r="Z639" s="45"/>
      <c r="AA639" s="45" t="str">
        <f>IF(ISBLANK(E639),"","Surveyed "&amp;E639)  &amp; IF(ISBLANK(C639),"", " by " &amp;TRIM(D639)) &amp; IF(ISBLANK(E639),"","; ") &amp; IF(ISBLANK(K639),"","Patented in " &amp; K639)  &amp; IF(ISBLANK(H639),"", " by " &amp; TRIM(I639)) &amp; IF(ISBLANK(Q639),"",IF(Q639=0,""," for " &amp; Q639 &amp; " acres")) &amp; IF(ISBLANK(S639),""," repatented as " &amp; S639) &amp; IF(ISBLANK(R639),"", "; " &amp; R639) &amp; IF(ISBLANK(X639),"", ".  " &amp; X639&amp;".")</f>
        <v>Surveyed 10/17/1757 by Loch Weems; Patented in Sep 1763 by John Hood for 205 acres repatented as The Willow Spring; Resurvey of Addition To Long Bottom</v>
      </c>
      <c r="AB639" s="45" t="str">
        <f>IF(IFERROR(FIND("-",A639),0)=0,SUBSTITUTE(A639,"'",""),SUBSTITUTE(LEFT(A639,FIND("-",A639)-2),"'",""))</f>
        <v>RICH MEADOW</v>
      </c>
      <c r="AC639" s="45" t="str">
        <f>SUBSTITUTE(A639,"'","")</f>
        <v>RICH MEADOW</v>
      </c>
      <c r="AD639" s="45" t="str">
        <f>IFERROR(VLOOKUP(A639,MapGrantsTbl[], 5, FALSE),"")</f>
        <v/>
      </c>
      <c r="AE639" s="45" t="str">
        <f>IF(L639=AD639,"Y", IF(LEFT(AD639,1)&lt;&gt;"1","","N"))</f>
        <v/>
      </c>
      <c r="AF639" s="45" t="str">
        <f>IFERROR(VLOOKUP(A639,MapGrantsTbl[], 3, FALSE),"")</f>
        <v/>
      </c>
      <c r="AG639" s="45" t="str">
        <f>IF(AA639=AF639,"Y", IF(LEN(LEFT(AF639,4))&lt;&gt;4,"","N"))</f>
        <v/>
      </c>
      <c r="AH639" s="33" t="s">
        <v>198</v>
      </c>
      <c r="AI639" s="45"/>
      <c r="AJ639" s="71"/>
      <c r="AK639" s="71"/>
      <c r="AL639" s="71"/>
      <c r="AM639" s="71">
        <f>IFERROR(VLOOKUP(A639,Platted[],2,FALSE),"")</f>
        <v>313</v>
      </c>
      <c r="AN639" s="52"/>
      <c r="AO639" s="52"/>
      <c r="AP639" s="52"/>
      <c r="AQ639" s="52" t="str">
        <f>IFERROR(VLOOKUP(A639,MapGrantsTbl[], 5, FALSE),"")</f>
        <v/>
      </c>
      <c r="AR639" s="52" t="str">
        <f>IF(L639=AQ639,"Y", IF(LEN(LEFT(AQ639,4))&lt;&gt;4,"","N"))</f>
        <v/>
      </c>
      <c r="AS639" s="52" t="str">
        <f>IFERROR(VLOOKUP(A639,MapGrantsTbl[],3, FALSE),"")</f>
        <v/>
      </c>
      <c r="AT639" s="52" t="str">
        <f>IF(AA639=AS639,"Y", IF(LEN(LEFT(AS639,4))&lt;&gt;4,"","N"))</f>
        <v/>
      </c>
      <c r="AU639" s="52" t="str">
        <f>IFERROR(VLOOKUP(A639,MapGrantsTbl[],5, FALSE),"")</f>
        <v/>
      </c>
      <c r="AV639" s="52" t="str">
        <f>IF(L639=AU639,"Y", IF(LEN(LEFT(AU639,4))&lt;&gt;4,"","N"))</f>
        <v/>
      </c>
    </row>
    <row r="640" spans="1:48" ht="57.6" x14ac:dyDescent="0.55000000000000004">
      <c r="A640" s="43" t="s">
        <v>3897</v>
      </c>
      <c r="B640" s="8" t="str">
        <f>IFERROR(VLOOKUP(A640,MapGrantsTbl[Short Name], 1, FALSE),IFERROR(VLOOKUP(A640,MapGrantsTbl[Other Map Grant Name],1,FALSE),""))</f>
        <v>RICH NECK</v>
      </c>
      <c r="C640" s="8"/>
      <c r="D640" s="8" t="str">
        <f>IF(ISBLANK(C640),"",IFERROR(RIGHT(C640,LEN(C640)-FIND(",",C640)) &amp; " " &amp; LEFT(C640,1) &amp; LOWER(MID(C640,2, FIND(",",C640)-2)),""))</f>
        <v/>
      </c>
      <c r="E640" s="85"/>
      <c r="F640" s="85" t="str">
        <f>RIGHT(E640,4)</f>
        <v/>
      </c>
      <c r="G640" s="85" t="str">
        <f>IF(ISBLANK(E640),"",F640&amp;"-"&amp;RIGHT("00" &amp; SUBSTITUTE(LEFT(E640,2),"/",""),2))</f>
        <v/>
      </c>
      <c r="H640" s="8" t="s">
        <v>3542</v>
      </c>
      <c r="I640" s="8" t="str">
        <f>IFERROR(RIGHT(H640,LEN(H640)-FIND(",",H640)) &amp; " " &amp; LEFT(H640,1) &amp; LOWER(MID(H640,2, FIND(",",H640)-2)),"")</f>
        <v xml:space="preserve"> John  Hammond</v>
      </c>
      <c r="J640" s="8" t="str">
        <f>H640</f>
        <v xml:space="preserve">HAMMOND, John </v>
      </c>
      <c r="K640" s="8" t="s">
        <v>3810</v>
      </c>
      <c r="L640" s="8" t="str">
        <f>RIGHT(K640,4)</f>
        <v>1696</v>
      </c>
      <c r="M640" s="146" t="str">
        <f>IF(ISBLANK(K640),"",L640&amp;"-"&amp;
IF(LEFT(K640,3)="Feb","02",
IF(LEFT(K640,3)="Mar","03",
IF(LEFT(K640,3)="Apr","04",
IF(LEFT(K640,3)="May","05",
IF(LEFT(K640,3)="Jun","06",
IF(LEFT(K640,3)="Jul","07",
IF(LEFT(K640,3)="Aug","08",
IF(LEFT(K640,3)="Sep","09",
IF(LEFT(K640,3)="Oct","10",
IF(LEFT(K640,3)="Nov","11",
IF(LEFT(K640,3)="Dec","12","01"))))))))))))</f>
        <v>1696-05</v>
      </c>
      <c r="N640" s="34" t="s">
        <v>3961</v>
      </c>
      <c r="O640" s="8" t="s">
        <v>3961</v>
      </c>
      <c r="P640" s="8" t="s">
        <v>136</v>
      </c>
      <c r="Q640" s="8">
        <v>284</v>
      </c>
      <c r="R640" s="8" t="s">
        <v>5336</v>
      </c>
      <c r="S640" s="26" t="s">
        <v>5332</v>
      </c>
      <c r="T640" s="34" t="s">
        <v>4170</v>
      </c>
      <c r="U640" s="34" t="s">
        <v>11839</v>
      </c>
      <c r="V640" s="34" t="s">
        <v>5904</v>
      </c>
      <c r="W640" s="34"/>
      <c r="X640" s="34"/>
      <c r="Y640" s="18" t="str">
        <f>IFERROR(LEFT(J640, FIND(",",J640)-1),"")</f>
        <v>HAMMOND</v>
      </c>
      <c r="Z640" s="24" t="s">
        <v>4455</v>
      </c>
      <c r="AA640" s="24" t="str">
        <f>IF(ISBLANK(E640),"","Surveyed "&amp;E640)  &amp; IF(ISBLANK(C640),"", " by " &amp;TRIM(D640)) &amp; IF(ISBLANK(E640),"","; ") &amp; IF(ISBLANK(K640),"","Patented in " &amp; K640)  &amp; IF(ISBLANK(H640),"", " by " &amp; TRIM(I640)) &amp; IF(ISBLANK(Q640),"",IF(Q640=0,""," for " &amp; Q640 &amp; " acres")) &amp; IF(ISBLANK(S640),""," repatented as " &amp; S640) &amp; IF(ISBLANK(R640),"", "; " &amp; R640) &amp; IF(ISBLANK(X640),"", ".  " &amp; X640&amp;".")</f>
        <v>Patented in May 1696 by John Hammond for 284 acres repatented as Resurvey On Nelsons Walk and Part Of Rich Neck; 152 acres repatented for Lloyd Hammond</v>
      </c>
      <c r="AB640" s="52" t="str">
        <f>IF(IFERROR(FIND("-",A640),0)=0,SUBSTITUTE(A640,"'",""),SUBSTITUTE(LEFT(A640,FIND("-",A640)-2),"'",""))</f>
        <v>RICH NECK</v>
      </c>
      <c r="AC640" s="55" t="str">
        <f>SUBSTITUTE(A640,"'","")</f>
        <v>RICH NECK</v>
      </c>
      <c r="AD640" s="52" t="str">
        <f>IFERROR(VLOOKUP(A640,MapGrantsTbl[], 5, FALSE),"")</f>
        <v>1696</v>
      </c>
      <c r="AE640" s="52" t="str">
        <f>IF(L640=AD640,"Y", IF(LEFT(AD640,1)&lt;&gt;"1","","N"))</f>
        <v>Y</v>
      </c>
      <c r="AF640" s="52" t="str">
        <f>IFERROR(VLOOKUP(A640,MapGrantsTbl[], 3, FALSE),"")</f>
        <v>Patented in May 1696 by John Hammond for 284 acres repatented as Resurvey On Nelsons Walk and Part Of Rich Neck; 152 acres repatented for Lloyd Hammond</v>
      </c>
      <c r="AG640" s="52" t="str">
        <f>IF(AA640=AF640,"Y", IF(LEN(LEFT(AF640,4))&lt;&gt;4,"","N"))</f>
        <v>Y</v>
      </c>
      <c r="AH640" s="52"/>
      <c r="AI640" s="52"/>
      <c r="AJ640" s="71"/>
      <c r="AK640" s="71"/>
      <c r="AL640" s="71"/>
      <c r="AM640" s="71" t="str">
        <f>IFERROR(VLOOKUP(A640,Platted[],2,FALSE),"")</f>
        <v/>
      </c>
      <c r="AN640" s="52"/>
      <c r="AO640" s="52"/>
      <c r="AP640" s="52"/>
      <c r="AQ640" s="52" t="str">
        <f>IFERROR(VLOOKUP(A640,MapGrantsTbl[], 5, FALSE),"")</f>
        <v>1696</v>
      </c>
      <c r="AR640" s="52" t="str">
        <f>IF(L640=AQ640,"Y", IF(LEN(LEFT(AQ640,4))&lt;&gt;4,"","N"))</f>
        <v>Y</v>
      </c>
      <c r="AS640" s="52" t="str">
        <f>IFERROR(VLOOKUP(A640,MapGrantsTbl[],3, FALSE),"")</f>
        <v>Patented in May 1696 by John Hammond for 284 acres repatented as Resurvey On Nelsons Walk and Part Of Rich Neck; 152 acres repatented for Lloyd Hammond</v>
      </c>
      <c r="AT640" s="52" t="str">
        <f>IF(AA640=AS640,"Y", IF(LEN(LEFT(AS640,4))&lt;&gt;4,"","N"))</f>
        <v>Y</v>
      </c>
      <c r="AU640" s="52" t="str">
        <f>IFERROR(VLOOKUP(A640,MapGrantsTbl[],5, FALSE),"")</f>
        <v>1696</v>
      </c>
      <c r="AV640" s="52" t="str">
        <f>IF(L640=AU640,"Y", IF(LEN(LEFT(AU640,4))&lt;&gt;4,"","N"))</f>
        <v>Y</v>
      </c>
    </row>
    <row r="641" spans="1:48" ht="43.2" x14ac:dyDescent="0.55000000000000004">
      <c r="A641" s="120" t="s">
        <v>10811</v>
      </c>
      <c r="B641" s="119" t="str">
        <f>IFERROR(VLOOKUP(A641,MapGrantsTbl[Short Name], 1, FALSE),IFERROR(VLOOKUP(A641,MapGrantsTbl[Other Map Grant Name],1,FALSE),""))</f>
        <v>RICHARDS THIRD CHANCE</v>
      </c>
      <c r="C641" s="120" t="s">
        <v>6273</v>
      </c>
      <c r="D641" s="120" t="str">
        <f>IF(ISBLANK(C641),"",IFERROR(RIGHT(C641,LEN(C641)-FIND(",",C641)) &amp; " " &amp; LEFT(C641,1) &amp; LOWER(MID(C641,2, FIND(",",C641)-2)),""))</f>
        <v xml:space="preserve"> Nicholas Ruxton Gay</v>
      </c>
      <c r="E641" s="121" t="s">
        <v>10814</v>
      </c>
      <c r="F641" s="121" t="str">
        <f>RIGHT(E641,4)</f>
        <v>1756</v>
      </c>
      <c r="G641" s="121" t="str">
        <f>IF(ISBLANK(E641),"",F641&amp;"-"&amp;RIGHT("00" &amp; SUBSTITUTE(LEFT(E641,2),"/",""),2))</f>
        <v>1756-01</v>
      </c>
      <c r="H641" s="120" t="s">
        <v>10815</v>
      </c>
      <c r="I641" s="120" t="str">
        <f>IFERROR(RIGHT(H641,LEN(H641)-FIND(",",H641)) &amp; " " &amp; LEFT(H641,1) &amp; LOWER(MID(H641,2, FIND(",",H641)-2)),"")</f>
        <v xml:space="preserve"> Richard Poole</v>
      </c>
      <c r="J641" s="119" t="str">
        <f>H641</f>
        <v>POOLE, Richard</v>
      </c>
      <c r="K641" s="120" t="s">
        <v>5256</v>
      </c>
      <c r="L641" s="119" t="str">
        <f>RIGHT(K641,4)</f>
        <v>1756</v>
      </c>
      <c r="M641" s="145" t="str">
        <f>IF(ISBLANK(K641),"",L641&amp;"-"&amp;
IF(LEFT(K641,3)="Feb","02",
IF(LEFT(K641,3)="Mar","03",
IF(LEFT(K641,3)="Apr","04",
IF(LEFT(K641,3)="May","05",
IF(LEFT(K641,3)="Jun","06",
IF(LEFT(K641,3)="Jul","07",
IF(LEFT(K641,3)="Aug","08",
IF(LEFT(K641,3)="Sep","09",
IF(LEFT(K641,3)="Oct","10",
IF(LEFT(K641,3)="Nov","11",
IF(LEFT(K641,3)="Dec","12","01"))))))))))))</f>
        <v>1756-01</v>
      </c>
      <c r="N641" s="122" t="s">
        <v>5668</v>
      </c>
      <c r="O641" s="120" t="s">
        <v>5668</v>
      </c>
      <c r="P641" s="120" t="s">
        <v>136</v>
      </c>
      <c r="Q641" s="120">
        <v>20</v>
      </c>
      <c r="R641" s="120" t="s">
        <v>10812</v>
      </c>
      <c r="S641" s="123"/>
      <c r="T641" s="122" t="str">
        <f>V641</f>
        <v>Richards Third Chance</v>
      </c>
      <c r="U641" s="123"/>
      <c r="V641" s="35" t="s">
        <v>8146</v>
      </c>
      <c r="W641" s="35" t="s">
        <v>10813</v>
      </c>
      <c r="X641" s="35"/>
      <c r="Y641" s="122" t="str">
        <f>IFERROR(LEFT(J641, FIND(",",J641)-1),"")</f>
        <v>POOLE</v>
      </c>
      <c r="Z641" s="122"/>
      <c r="AA641" s="122" t="str">
        <f>IF(ISBLANK(E641),"","Surveyed "&amp;E641)  &amp; IF(ISBLANK(C641),"", " by " &amp;TRIM(D641)) &amp; IF(ISBLANK(E641),"","; ") &amp; IF(ISBLANK(K641),"","Patented in " &amp; K641)  &amp; IF(ISBLANK(H641),"", " by " &amp; TRIM(I641)) &amp; IF(ISBLANK(Q641),"",IF(Q641=0,""," for " &amp; Q641 &amp; " acres")) &amp; IF(ISBLANK(S641),""," repatented as " &amp; S641) &amp; IF(ISBLANK(R641),"", "; " &amp; R641) &amp; IF(ISBLANK(X641),"", ".  " &amp; X641&amp;".")</f>
        <v>Surveyed 1/14/1756 by Nicholas Ruxton Gay; Patented in Jan 1756 by Richard Poole for 20 acres; northwest of Warfields Forest</v>
      </c>
      <c r="AB641" s="122" t="str">
        <f>IF(IFERROR(FIND("-",A641),0)=0,SUBSTITUTE(A641,"'",""),SUBSTITUTE(LEFT(A641,FIND("-",A641)-2),"'",""))</f>
        <v>RICHARDS THIRD CHANCE</v>
      </c>
      <c r="AC641" s="122" t="str">
        <f>SUBSTITUTE(A641,"'","")</f>
        <v>RICHARDS THIRD CHANCE</v>
      </c>
      <c r="AD641" s="122" t="str">
        <f>IFERROR(VLOOKUP(A641,MapGrantsTbl[], 5, FALSE),"")</f>
        <v>1756</v>
      </c>
      <c r="AE641" s="122" t="str">
        <f>IF(L641=AD641,"Y", IF(LEFT(AD641,1)&lt;&gt;"1","","N"))</f>
        <v>Y</v>
      </c>
      <c r="AF641" s="122" t="str">
        <f>IFERROR(VLOOKUP(A641,MapGrantsTbl[], 3, FALSE),"")</f>
        <v>Surveyed 1/14/1756 by Nicholas Ruxton Gay; Patented in Jan 1756 by Richard Poole for 20 acres; northwest of Warfields Forest</v>
      </c>
      <c r="AG641" s="122" t="str">
        <f>IF(AA641=AF641,"Y", IF(LEN(LEFT(AF641,4))&lt;&gt;4,"","N"))</f>
        <v>Y</v>
      </c>
      <c r="AH641" s="122"/>
      <c r="AI641" s="122"/>
      <c r="AJ641" s="122"/>
      <c r="AK641" s="122"/>
      <c r="AL641" s="122"/>
      <c r="AM641" s="122">
        <f>IFERROR(VLOOKUP(A641,Platted[],2,FALSE),"")</f>
        <v>670</v>
      </c>
      <c r="AN641" s="122"/>
      <c r="AO641" s="122"/>
      <c r="AP641" s="122"/>
      <c r="AQ641" s="122" t="str">
        <f>IFERROR(VLOOKUP(A641,MapGrantsTbl[], 5, FALSE),"")</f>
        <v>1756</v>
      </c>
      <c r="AR641" s="122" t="str">
        <f>IF(L641=AQ641,"Y", IF(LEN(LEFT(AQ641,4))&lt;&gt;4,"","N"))</f>
        <v>Y</v>
      </c>
      <c r="AS641" s="52" t="str">
        <f>IFERROR(VLOOKUP(A641,MapGrantsTbl[],3, FALSE),"")</f>
        <v>Surveyed 1/14/1756 by Nicholas Ruxton Gay; Patented in Jan 1756 by Richard Poole for 20 acres; northwest of Warfields Forest</v>
      </c>
      <c r="AT641" s="52" t="str">
        <f>IF(AA641=AS641,"Y", IF(LEN(LEFT(AS641,4))&lt;&gt;4,"","N"))</f>
        <v>Y</v>
      </c>
      <c r="AU641" s="52" t="str">
        <f>IFERROR(VLOOKUP(A641,MapGrantsTbl[],5, FALSE),"")</f>
        <v>1756</v>
      </c>
      <c r="AV641" s="52" t="str">
        <f>IF(L641=AU641,"Y", IF(LEN(LEFT(AU641,4))&lt;&gt;4,"","N"))</f>
        <v>Y</v>
      </c>
    </row>
    <row r="642" spans="1:48" ht="57.6" x14ac:dyDescent="0.55000000000000004">
      <c r="A642" s="43" t="s">
        <v>8702</v>
      </c>
      <c r="B642" s="8" t="str">
        <f>IFERROR(VLOOKUP(A642,MapGrantsTbl[Short Name], 1, FALSE),IFERROR(VLOOKUP(A642,MapGrantsTbl[Other Map Grant Name],1,FALSE),""))</f>
        <v>RICHMONDS LOT</v>
      </c>
      <c r="C642" s="8" t="s">
        <v>4105</v>
      </c>
      <c r="D642" s="8" t="str">
        <f>IF(ISBLANK(C642),"",IFERROR(RIGHT(C642,LEN(C642)-FIND(",",C642)) &amp; " " &amp; LEFT(C642,1) &amp; LOWER(MID(C642,2, FIND(",",C642)-2)),""))</f>
        <v xml:space="preserve"> Henry Ridgely</v>
      </c>
      <c r="E642" s="85" t="s">
        <v>4712</v>
      </c>
      <c r="F642" s="85" t="str">
        <f>RIGHT(E642,4)</f>
        <v>1731</v>
      </c>
      <c r="G642" s="85" t="str">
        <f>IF(ISBLANK(E642),"",F642&amp;"-"&amp;RIGHT("00" &amp; SUBSTITUTE(LEFT(E642,2),"/",""),2))</f>
        <v>1731-09</v>
      </c>
      <c r="H642" s="8" t="s">
        <v>3664</v>
      </c>
      <c r="I642" s="8" t="str">
        <f>IFERROR(RIGHT(H642,LEN(H642)-FIND(",",H642)) &amp; " " &amp; LEFT(H642,1) &amp; LOWER(MID(H642,2, FIND(",",H642)-2)),"")</f>
        <v xml:space="preserve"> John  Richmond</v>
      </c>
      <c r="J642" s="8" t="str">
        <f>H642</f>
        <v xml:space="preserve">RICHMOND, John </v>
      </c>
      <c r="K642" s="8" t="s">
        <v>3781</v>
      </c>
      <c r="L642" s="8" t="str">
        <f>RIGHT(K642,4)</f>
        <v>1734</v>
      </c>
      <c r="M642" s="146" t="str">
        <f>IF(ISBLANK(K642),"",L642&amp;"-"&amp;
IF(LEFT(K642,3)="Feb","02",
IF(LEFT(K642,3)="Mar","03",
IF(LEFT(K642,3)="Apr","04",
IF(LEFT(K642,3)="May","05",
IF(LEFT(K642,3)="Jun","06",
IF(LEFT(K642,3)="Jul","07",
IF(LEFT(K642,3)="Aug","08",
IF(LEFT(K642,3)="Sep","09",
IF(LEFT(K642,3)="Oct","10",
IF(LEFT(K642,3)="Nov","11",
IF(LEFT(K642,3)="Dec","12","01"))))))))))))</f>
        <v>1734-06</v>
      </c>
      <c r="N642" s="34" t="s">
        <v>3961</v>
      </c>
      <c r="O642" s="8" t="s">
        <v>3959</v>
      </c>
      <c r="P642" s="8" t="s">
        <v>136</v>
      </c>
      <c r="Q642" s="8">
        <v>150</v>
      </c>
      <c r="R642" s="8" t="s">
        <v>5337</v>
      </c>
      <c r="S642" s="34" t="s">
        <v>6459</v>
      </c>
      <c r="T642" s="34" t="str">
        <f>V642</f>
        <v>Richmonds Lot</v>
      </c>
      <c r="U642" s="34"/>
      <c r="V642" s="35" t="s">
        <v>6664</v>
      </c>
      <c r="W642" s="35" t="s">
        <v>10037</v>
      </c>
      <c r="X642" s="34"/>
      <c r="Y642" s="18" t="str">
        <f>IFERROR(LEFT(J642, FIND(",",J642)-1),"")</f>
        <v>RICHMOND</v>
      </c>
      <c r="Z642" s="24" t="s">
        <v>4548</v>
      </c>
      <c r="AA642" s="24" t="str">
        <f>IF(ISBLANK(E642),"","Surveyed "&amp;E642)  &amp; IF(ISBLANK(C642),"", " by " &amp;TRIM(D642)) &amp; IF(ISBLANK(E642),"","; ") &amp; IF(ISBLANK(K642),"","Patented in " &amp; K642)  &amp; IF(ISBLANK(H642),"", " by " &amp; TRIM(I642)) &amp; IF(ISBLANK(Q642),"",IF(Q642=0,""," for " &amp; Q642 &amp; " acres")) &amp; IF(ISBLANK(S642),""," repatented as " &amp; S642) &amp; IF(ISBLANK(R642),"", "; " &amp; R642) &amp; IF(ISBLANK(X642),"", ".  " &amp; X642&amp;".")</f>
        <v>Surveyed 9/4/1731 by Henry Ridgely; Patented in Jun 1734 by John Richmond for 150 acres repatented as Joseph's Gift; "in a fork between Brownes River of Patuxent and the Middell River" adjoining Athol</v>
      </c>
      <c r="AB642" s="52" t="str">
        <f>IF(IFERROR(FIND("-",A642),0)=0,SUBSTITUTE(A642,"'",""),SUBSTITUTE(LEFT(A642,FIND("-",A642)-2),"'",""))</f>
        <v>RICHMONDS LOT</v>
      </c>
      <c r="AC642" s="55" t="str">
        <f>SUBSTITUTE(A642,"'","")</f>
        <v>RICHMONDS LOT</v>
      </c>
      <c r="AD642" s="52" t="str">
        <f>IFERROR(VLOOKUP(A642,MapGrantsTbl[], 5, FALSE),"")</f>
        <v>1731</v>
      </c>
      <c r="AE642" s="52" t="str">
        <f>IF(L642=AD642,"Y", IF(LEFT(AD642,1)&lt;&gt;"1","","N"))</f>
        <v>N</v>
      </c>
      <c r="AF642" s="52" t="str">
        <f>IFERROR(VLOOKUP(A642,MapGrantsTbl[], 3, FALSE),"")</f>
        <v>Surveyed 9/4/1731 by Henry Ridgely; Patented in Jun 1734 by John Richmond for 150 acres repatented as Joseph's Gift; "in a fork between Brownes River of Patuxent and the Middell River" adjoining Athol</v>
      </c>
      <c r="AG642" s="52" t="str">
        <f>IF(AA642=AF642,"Y", IF(LEN(LEFT(AF642,4))&lt;&gt;4,"","N"))</f>
        <v>Y</v>
      </c>
      <c r="AH642" s="52" t="s">
        <v>11993</v>
      </c>
      <c r="AI642" s="52"/>
      <c r="AJ642" s="71"/>
      <c r="AK642" s="71"/>
      <c r="AL642" s="71">
        <v>-1</v>
      </c>
      <c r="AM642" s="71">
        <f>IFERROR(VLOOKUP(A642,Platted[],2,FALSE),"")</f>
        <v>359</v>
      </c>
      <c r="AN642" s="52"/>
      <c r="AO642" s="52"/>
      <c r="AP642" s="52"/>
      <c r="AQ642" s="52" t="str">
        <f>IFERROR(VLOOKUP(A642,MapGrantsTbl[], 5, FALSE),"")</f>
        <v>1731</v>
      </c>
      <c r="AR642" s="52" t="str">
        <f>IF(L642=AQ642,"Y", IF(LEN(LEFT(AQ642,4))&lt;&gt;4,"","N"))</f>
        <v>N</v>
      </c>
      <c r="AS642" s="52" t="str">
        <f>IFERROR(VLOOKUP(A642,MapGrantsTbl[],3, FALSE),"")</f>
        <v>Surveyed 9/4/1731 by Henry Ridgely; Patented in Jun 1734 by John Richmond for 150 acres repatented as Joseph's Gift; "in a fork between Brownes River of Patuxent and the Middell River" adjoining Athol</v>
      </c>
      <c r="AT642" s="52" t="str">
        <f>IF(AA642=AS642,"Y", IF(LEN(LEFT(AS642,4))&lt;&gt;4,"","N"))</f>
        <v>Y</v>
      </c>
      <c r="AU642" s="52" t="str">
        <f>IFERROR(VLOOKUP(A642,MapGrantsTbl[],5, FALSE),"")</f>
        <v>1731</v>
      </c>
      <c r="AV642" s="52" t="str">
        <f>IF(L642=AU642,"Y", IF(LEN(LEFT(AU642,4))&lt;&gt;4,"","N"))</f>
        <v>N</v>
      </c>
    </row>
    <row r="643" spans="1:48" ht="28.8" x14ac:dyDescent="0.55000000000000004">
      <c r="A643" s="120" t="s">
        <v>12376</v>
      </c>
      <c r="B643" s="119" t="str">
        <f>IFERROR(VLOOKUP(A643,MapGrantsTbl[Short Name], 1, FALSE),IFERROR(VLOOKUP(A643,MapGrantsTbl[Other Map Grant Name],1,FALSE),""))</f>
        <v>RIDGELYS ADDITION</v>
      </c>
      <c r="C643" s="120"/>
      <c r="D643" s="120" t="str">
        <f>IF(ISBLANK(C643),"",IFERROR(RIGHT(C643,LEN(C643)-FIND(",",C643)) &amp; " " &amp; LEFT(C643,1) &amp; LOWER(MID(C643,2, FIND(",",C643)-2)),""))</f>
        <v/>
      </c>
      <c r="E643" s="121" t="s">
        <v>12377</v>
      </c>
      <c r="F643" s="121" t="str">
        <f>RIGHT(E643,4)</f>
        <v>1717</v>
      </c>
      <c r="G643" s="121" t="str">
        <f>IF(ISBLANK(E643),"",F643&amp;"-"&amp;RIGHT("00" &amp; SUBSTITUTE(LEFT(E643,2),"/",""),2))</f>
        <v>1717-12</v>
      </c>
      <c r="H643" s="120" t="s">
        <v>4105</v>
      </c>
      <c r="I643" s="120" t="str">
        <f>IFERROR(RIGHT(H643,LEN(H643)-FIND(",",H643)) &amp; " " &amp; LEFT(H643,1) &amp; LOWER(MID(H643,2, FIND(",",H643)-2)),"")</f>
        <v xml:space="preserve"> Henry Ridgely</v>
      </c>
      <c r="J643" s="119" t="str">
        <f>H643</f>
        <v>RIDGELY, Henry</v>
      </c>
      <c r="K643" s="120">
        <v>1717</v>
      </c>
      <c r="L643" s="119" t="str">
        <f>RIGHT(K643,4)</f>
        <v>1717</v>
      </c>
      <c r="M643" s="145" t="str">
        <f>IF(ISBLANK(K643),"",L643&amp;"-"&amp;
IF(LEFT(K643,3)="Feb","02",
IF(LEFT(K643,3)="Mar","03",
IF(LEFT(K643,3)="Apr","04",
IF(LEFT(K643,3)="May","05",
IF(LEFT(K643,3)="Jun","06",
IF(LEFT(K643,3)="Jul","07",
IF(LEFT(K643,3)="Aug","08",
IF(LEFT(K643,3)="Sep","09",
IF(LEFT(K643,3)="Oct","10",
IF(LEFT(K643,3)="Nov","11",
IF(LEFT(K643,3)="Dec","12","01"))))))))))))</f>
        <v>1717-01</v>
      </c>
      <c r="N643" s="122"/>
      <c r="O643" s="120" t="s">
        <v>3959</v>
      </c>
      <c r="P643" s="120"/>
      <c r="Q643" s="120">
        <v>110</v>
      </c>
      <c r="R643" s="8"/>
      <c r="S643" s="123" t="s">
        <v>11115</v>
      </c>
      <c r="T643" s="122">
        <f>V643</f>
        <v>0</v>
      </c>
      <c r="U643" s="123"/>
      <c r="V643" s="123"/>
      <c r="W643" s="35"/>
      <c r="X643" s="35"/>
      <c r="Y643" s="122" t="str">
        <f>IFERROR(LEFT(J643, FIND(",",J643)-1),"")</f>
        <v>RIDGELY</v>
      </c>
      <c r="Z643" s="122"/>
      <c r="AA643" s="122" t="str">
        <f>IF(ISBLANK(E643),"","Surveyed "&amp;E643)  &amp; IF(ISBLANK(C643),"", " by " &amp;TRIM(D643)) &amp; IF(ISBLANK(E643),"","; ") &amp; IF(ISBLANK(K643),"","Patented in " &amp; K643)  &amp; IF(ISBLANK(H643),"", " by " &amp; TRIM(I643)) &amp; IF(ISBLANK(Q643),"",IF(Q643=0,""," for " &amp; Q643 &amp; " acres")) &amp; IF(ISBLANK(S643),""," repatented as " &amp; S643) &amp; IF(ISBLANK(R643),"", "; " &amp; R643) &amp; IF(ISBLANK(X643),"", ".  " &amp; X643&amp;".")</f>
        <v>Surveyed 12/15/1717; Patented in 1717 by Henry Ridgely for 110 acres repatented as Harrys Lot - Ridgely</v>
      </c>
      <c r="AB643" s="122" t="str">
        <f>IF(IFERROR(FIND("-",A643),0)=0,SUBSTITUTE(A643,"'",""),SUBSTITUTE(LEFT(A643,FIND("-",A643)-2),"'",""))</f>
        <v>RIDGELYS ADDITION</v>
      </c>
      <c r="AC643" s="122" t="str">
        <f>SUBSTITUTE(A643,"'","")</f>
        <v>RIDGELYS ADDITION</v>
      </c>
      <c r="AD643" s="122" t="str">
        <f>IFERROR(VLOOKUP(A643,MapGrantsTbl[], 5, FALSE),"")</f>
        <v>1717</v>
      </c>
      <c r="AE643" s="122" t="str">
        <f>IF(L643=AD643,"Y", IF(LEFT(AD643,1)&lt;&gt;"1","","N"))</f>
        <v>Y</v>
      </c>
      <c r="AF643" s="122" t="str">
        <f>IFERROR(VLOOKUP(A643,MapGrantsTbl[], 3, FALSE),"")</f>
        <v>Surveyed 12/15/1717; Patented in 1717 by Henry Ridgely for 110 acres repatented as Harrys Lot - Ridgely</v>
      </c>
      <c r="AG643" s="122" t="str">
        <f>IF(AA643=AF643,"Y", IF(LEN(LEFT(AF643,4))&lt;&gt;4,"","N"))</f>
        <v>Y</v>
      </c>
      <c r="AH643" s="33" t="s">
        <v>11994</v>
      </c>
      <c r="AI643" s="122"/>
      <c r="AJ643" s="122"/>
      <c r="AK643" s="122"/>
      <c r="AL643" s="122"/>
      <c r="AM643" s="122" t="str">
        <f>IFERROR(VLOOKUP(A643,Platted[],2,FALSE),"")</f>
        <v/>
      </c>
      <c r="AN643" s="122"/>
      <c r="AO643" s="122"/>
      <c r="AP643" s="122"/>
      <c r="AQ643" s="122" t="str">
        <f>IFERROR(VLOOKUP(A643,MapGrantsTbl[], 5, FALSE),"")</f>
        <v>1717</v>
      </c>
      <c r="AR643" s="122" t="str">
        <f>IF(L643=AQ643,"Y", IF(LEN(LEFT(AQ643,4))&lt;&gt;4,"","N"))</f>
        <v>Y</v>
      </c>
      <c r="AS643" s="52" t="str">
        <f>IFERROR(VLOOKUP(A643,MapGrantsTbl[],3, FALSE),"")</f>
        <v>Surveyed 12/15/1717; Patented in 1717 by Henry Ridgely for 110 acres repatented as Harrys Lot - Ridgely</v>
      </c>
      <c r="AT643" s="52" t="str">
        <f>IF(AA643=AS643,"Y", IF(LEN(LEFT(AS643,4))&lt;&gt;4,"","N"))</f>
        <v>Y</v>
      </c>
      <c r="AU643" s="52" t="str">
        <f>IFERROR(VLOOKUP(A643,MapGrantsTbl[],5, FALSE),"")</f>
        <v>1717</v>
      </c>
      <c r="AV643" s="52" t="str">
        <f>IF(L643=AU643,"Y", IF(LEN(LEFT(AU643,4))&lt;&gt;4,"","N"))</f>
        <v>Y</v>
      </c>
    </row>
    <row r="644" spans="1:48" ht="57.6" x14ac:dyDescent="0.55000000000000004">
      <c r="A644" s="43" t="s">
        <v>8703</v>
      </c>
      <c r="B644" s="8" t="str">
        <f>IFERROR(VLOOKUP(A644,MapGrantsTbl[Short Name], 1, FALSE),IFERROR(VLOOKUP(A644,MapGrantsTbl[Other Map Grant Name],1,FALSE),""))</f>
        <v>RIDGELYS CARE</v>
      </c>
      <c r="C644" s="8" t="s">
        <v>5622</v>
      </c>
      <c r="D644" s="8" t="str">
        <f>IF(ISBLANK(C644),"",IFERROR(RIGHT(C644,LEN(C644)-FIND(",",C644)) &amp; " " &amp; LEFT(C644,1) &amp; LOWER(MID(C644,2, FIND(",",C644)-2)),""))</f>
        <v xml:space="preserve"> John Dorsey</v>
      </c>
      <c r="E644" s="85" t="s">
        <v>4717</v>
      </c>
      <c r="F644" s="85" t="str">
        <f>RIGHT(E644,4)</f>
        <v>1720</v>
      </c>
      <c r="G644" s="85" t="str">
        <f>IF(ISBLANK(E644),"",F644&amp;"-"&amp;RIGHT("00" &amp; SUBSTITUTE(LEFT(E644,2),"/",""),2))</f>
        <v>1720-09</v>
      </c>
      <c r="H644" s="8" t="s">
        <v>3665</v>
      </c>
      <c r="I644" s="8" t="str">
        <f>IFERROR(RIGHT(H644,LEN(H644)-FIND(",",H644)) &amp; " " &amp; LEFT(H644,1) &amp; LOWER(MID(H644,2, FIND(",",H644)-2)),"")</f>
        <v xml:space="preserve"> Henry  Ridgely</v>
      </c>
      <c r="J644" s="8" t="str">
        <f>H644</f>
        <v xml:space="preserve">RIDGELY, Henry </v>
      </c>
      <c r="K644" s="8" t="s">
        <v>3736</v>
      </c>
      <c r="L644" s="8" t="str">
        <f>RIGHT(K644,4)</f>
        <v>1725</v>
      </c>
      <c r="M644" s="146" t="str">
        <f>IF(ISBLANK(K644),"",L644&amp;"-"&amp;
IF(LEFT(K644,3)="Feb","02",
IF(LEFT(K644,3)="Mar","03",
IF(LEFT(K644,3)="Apr","04",
IF(LEFT(K644,3)="May","05",
IF(LEFT(K644,3)="Jun","06",
IF(LEFT(K644,3)="Jul","07",
IF(LEFT(K644,3)="Aug","08",
IF(LEFT(K644,3)="Sep","09",
IF(LEFT(K644,3)="Oct","10",
IF(LEFT(K644,3)="Nov","11",
IF(LEFT(K644,3)="Dec","12","01"))))))))))))</f>
        <v>1725-08</v>
      </c>
      <c r="N644" s="34" t="s">
        <v>5668</v>
      </c>
      <c r="O644" s="8" t="s">
        <v>3959</v>
      </c>
      <c r="P644" s="8" t="s">
        <v>136</v>
      </c>
      <c r="Q644" s="8">
        <v>300</v>
      </c>
      <c r="R644" s="8" t="s">
        <v>5790</v>
      </c>
      <c r="S644" s="34" t="s">
        <v>6442</v>
      </c>
      <c r="T644" s="34" t="str">
        <f>V644</f>
        <v>Ridgelys Care</v>
      </c>
      <c r="U644" s="34" t="s">
        <v>4982</v>
      </c>
      <c r="V644" s="35" t="s">
        <v>6756</v>
      </c>
      <c r="W644" s="35" t="s">
        <v>11527</v>
      </c>
      <c r="X644" s="34"/>
      <c r="Y644" s="18" t="str">
        <f>IFERROR(LEFT(J644, FIND(",",J644)-1),"")</f>
        <v>RIDGELY</v>
      </c>
      <c r="Z644" s="24" t="s">
        <v>4516</v>
      </c>
      <c r="AA644" s="24" t="str">
        <f>IF(ISBLANK(E644),"","Surveyed "&amp;E644)  &amp; IF(ISBLANK(C644),"", " by " &amp;TRIM(D644)) &amp; IF(ISBLANK(E644),"","; ") &amp; IF(ISBLANK(K644),"","Patented in " &amp; K644)  &amp; IF(ISBLANK(H644),"", " by " &amp; TRIM(I644)) &amp; IF(ISBLANK(Q644),"",IF(Q644=0,""," for " &amp; Q644 &amp; " acres")) &amp; IF(ISBLANK(S644),""," repatented as " &amp; S644) &amp; IF(ISBLANK(R644),"", "; " &amp; R644) &amp; IF(ISBLANK(X644),"", ".  " &amp; X644&amp;".")</f>
        <v>Surveyed 9/16/1720 by John Dorsey; Patented in Aug 1725 by Henry Ridgely for 300 acres repatented as Resurvey Of Tracts; in Baltimore County "on the westward of Carrolls Mannor" adjoining White Wine And Claret</v>
      </c>
      <c r="AB644" s="52" t="str">
        <f>IF(IFERROR(FIND("-",A644),0)=0,SUBSTITUTE(A644,"'",""),SUBSTITUTE(LEFT(A644,FIND("-",A644)-2),"'",""))</f>
        <v>RIDGELYS CARE</v>
      </c>
      <c r="AC644" s="55" t="str">
        <f>SUBSTITUTE(A644,"'","")</f>
        <v>RIDGELYS CARE</v>
      </c>
      <c r="AD644" s="52" t="str">
        <f>IFERROR(VLOOKUP(A644,MapGrantsTbl[], 5, FALSE),"")</f>
        <v>1720</v>
      </c>
      <c r="AE644" s="52" t="str">
        <f>IF(L644=AD644,"Y", IF(LEFT(AD644,1)&lt;&gt;"1","","N"))</f>
        <v>N</v>
      </c>
      <c r="AF644" s="52" t="str">
        <f>IFERROR(VLOOKUP(A644,MapGrantsTbl[], 3, FALSE),"")</f>
        <v>Surveyed 9/16/1720 by John Dorsey; Patented in Aug 1725 by Henry Ridgely for 300 acres repatented as Resurvey Of Tracts; in Baltimore County "on the westward of Carrolls Mannor" adjoining White Wine And Claret</v>
      </c>
      <c r="AG644" s="52" t="str">
        <f>IF(AA644=AF644,"Y", IF(LEN(LEFT(AF644,4))&lt;&gt;4,"","N"))</f>
        <v>Y</v>
      </c>
      <c r="AH644" s="52" t="s">
        <v>296</v>
      </c>
      <c r="AI644" s="52"/>
      <c r="AJ644" s="71"/>
      <c r="AK644" s="71"/>
      <c r="AL644" s="71"/>
      <c r="AM644" s="71">
        <f>IFERROR(VLOOKUP(A644,Platted[],2,FALSE),"")</f>
        <v>218</v>
      </c>
      <c r="AN644" s="52"/>
      <c r="AO644" s="52"/>
      <c r="AP644" s="52"/>
      <c r="AQ644" s="52" t="str">
        <f>IFERROR(VLOOKUP(A644,MapGrantsTbl[], 5, FALSE),"")</f>
        <v>1720</v>
      </c>
      <c r="AR644" s="52" t="str">
        <f>IF(L644=AQ644,"Y", IF(LEN(LEFT(AQ644,4))&lt;&gt;4,"","N"))</f>
        <v>N</v>
      </c>
      <c r="AS644" s="52" t="str">
        <f>IFERROR(VLOOKUP(A644,MapGrantsTbl[],3, FALSE),"")</f>
        <v>Surveyed 9/16/1720 by John Dorsey; Patented in Aug 1725 by Henry Ridgely for 300 acres repatented as Resurvey Of Tracts; in Baltimore County "on the westward of Carrolls Mannor" adjoining White Wine And Claret</v>
      </c>
      <c r="AT644" s="52" t="str">
        <f>IF(AA644=AS644,"Y", IF(LEN(LEFT(AS644,4))&lt;&gt;4,"","N"))</f>
        <v>Y</v>
      </c>
      <c r="AU644" s="52" t="str">
        <f>IFERROR(VLOOKUP(A644,MapGrantsTbl[],5, FALSE),"")</f>
        <v>1720</v>
      </c>
      <c r="AV644" s="52" t="str">
        <f>IF(L644=AU644,"Y", IF(LEN(LEFT(AU644,4))&lt;&gt;4,"","N"))</f>
        <v>N</v>
      </c>
    </row>
    <row r="645" spans="1:48" ht="43.2" x14ac:dyDescent="0.55000000000000004">
      <c r="A645" s="43" t="s">
        <v>8704</v>
      </c>
      <c r="B645" s="8" t="str">
        <f>IFERROR(VLOOKUP(A645,MapGrantsTbl[Short Name], 1, FALSE),IFERROR(VLOOKUP(A645,MapGrantsTbl[Other Map Grant Name],1,FALSE),""))</f>
        <v>RIDGELYS FOREST</v>
      </c>
      <c r="C645" s="8"/>
      <c r="D645" s="8" t="str">
        <f>IF(ISBLANK(C645),"",IFERROR(RIGHT(C645,LEN(C645)-FIND(",",C645)) &amp; " " &amp; LEFT(C645,1) &amp; LOWER(MID(C645,2, FIND(",",C645)-2)),""))</f>
        <v/>
      </c>
      <c r="E645" s="85"/>
      <c r="F645" s="85" t="str">
        <f>RIGHT(E645,4)</f>
        <v/>
      </c>
      <c r="G645" s="85" t="str">
        <f>IF(ISBLANK(E645),"",F645&amp;"-"&amp;RIGHT("00" &amp; SUBSTITUTE(LEFT(E645,2),"/",""),2))</f>
        <v/>
      </c>
      <c r="H645" s="8" t="s">
        <v>4105</v>
      </c>
      <c r="I645" s="8" t="str">
        <f>IFERROR(RIGHT(H645,LEN(H645)-FIND(",",H645)) &amp; " " &amp; LEFT(H645,1) &amp; LOWER(MID(H645,2, FIND(",",H645)-2)),"")</f>
        <v xml:space="preserve"> Henry Ridgely</v>
      </c>
      <c r="J645" s="8" t="str">
        <f>H645</f>
        <v>RIDGELY, Henry</v>
      </c>
      <c r="K645" s="8" t="s">
        <v>5196</v>
      </c>
      <c r="L645" s="8" t="str">
        <f>RIGHT(K645,4)</f>
        <v>1696</v>
      </c>
      <c r="M645" s="146" t="str">
        <f>IF(ISBLANK(K645),"",L645&amp;"-"&amp;
IF(LEFT(K645,3)="Feb","02",
IF(LEFT(K645,3)="Mar","03",
IF(LEFT(K645,3)="Apr","04",
IF(LEFT(K645,3)="May","05",
IF(LEFT(K645,3)="Jun","06",
IF(LEFT(K645,3)="Jul","07",
IF(LEFT(K645,3)="Aug","08",
IF(LEFT(K645,3)="Sep","09",
IF(LEFT(K645,3)="Oct","10",
IF(LEFT(K645,3)="Nov","11",
IF(LEFT(K645,3)="Dec","12","01"))))))))))))</f>
        <v>1696-04</v>
      </c>
      <c r="N645" s="34" t="s">
        <v>3961</v>
      </c>
      <c r="O645" s="8" t="s">
        <v>3959</v>
      </c>
      <c r="P645" s="8" t="s">
        <v>136</v>
      </c>
      <c r="Q645" s="8">
        <v>264</v>
      </c>
      <c r="R645" s="8"/>
      <c r="S645" s="34" t="s">
        <v>11115</v>
      </c>
      <c r="T645" s="34" t="s">
        <v>8888</v>
      </c>
      <c r="U645" s="34"/>
      <c r="V645" s="34" t="s">
        <v>5792</v>
      </c>
      <c r="W645" s="34"/>
      <c r="X645" s="34"/>
      <c r="Y645" s="18" t="str">
        <f>IFERROR(LEFT(J645, FIND(",",J645)-1),"")</f>
        <v>RIDGELY</v>
      </c>
      <c r="Z645" s="24" t="s">
        <v>4516</v>
      </c>
      <c r="AA645" s="24" t="str">
        <f>IF(ISBLANK(E645),"","Surveyed "&amp;E645)  &amp; IF(ISBLANK(C645),"", " by " &amp;TRIM(D645)) &amp; IF(ISBLANK(E645),"","; ") &amp; IF(ISBLANK(K645),"","Patented in " &amp; K645)  &amp; IF(ISBLANK(H645),"", " by " &amp; TRIM(I645)) &amp; IF(ISBLANK(Q645),"",IF(Q645=0,""," for " &amp; Q645 &amp; " acres")) &amp; IF(ISBLANK(S645),""," repatented as " &amp; S645) &amp; IF(ISBLANK(R645),"", "; " &amp; R645) &amp; IF(ISBLANK(X645),"", ".  " &amp; X645&amp;".")</f>
        <v>Patented in Apr 1696 by Henry Ridgely for 264 acres repatented as Harrys Lot - Ridgely</v>
      </c>
      <c r="AB645" s="52" t="str">
        <f>IF(IFERROR(FIND("-",A645),0)=0,SUBSTITUTE(A645,"'",""),SUBSTITUTE(LEFT(A645,FIND("-",A645)-2),"'",""))</f>
        <v>RIDGELYS FOREST</v>
      </c>
      <c r="AC645" s="55" t="str">
        <f>SUBSTITUTE(A645,"'","")</f>
        <v>RIDGELYS FOREST</v>
      </c>
      <c r="AD645" s="52" t="str">
        <f>IFERROR(VLOOKUP(A645,MapGrantsTbl[], 5, FALSE),"")</f>
        <v>1696</v>
      </c>
      <c r="AE645" s="52" t="str">
        <f>IF(L645=AD645,"Y", IF(LEFT(AD645,1)&lt;&gt;"1","","N"))</f>
        <v>Y</v>
      </c>
      <c r="AF645" s="52" t="str">
        <f>IFERROR(VLOOKUP(A645,MapGrantsTbl[], 3, FALSE),"")</f>
        <v>Patented in Apr 1696 by Henry Ridgely for 264 acres repatented as Harrys Lot - Ridgely</v>
      </c>
      <c r="AG645" s="52" t="str">
        <f>IF(AA645=AF645,"Y", IF(LEN(LEFT(AF645,4))&lt;&gt;4,"","N"))</f>
        <v>Y</v>
      </c>
      <c r="AH645" s="52" t="s">
        <v>204</v>
      </c>
      <c r="AI645" s="52"/>
      <c r="AJ645" s="71"/>
      <c r="AK645" s="71"/>
      <c r="AL645" s="71"/>
      <c r="AM645" s="71" t="str">
        <f>IFERROR(VLOOKUP(A645,Platted[],2,FALSE),"")</f>
        <v/>
      </c>
      <c r="AN645" s="52"/>
      <c r="AO645" s="52"/>
      <c r="AP645" s="52"/>
      <c r="AQ645" s="52" t="str">
        <f>IFERROR(VLOOKUP(A645,MapGrantsTbl[], 5, FALSE),"")</f>
        <v>1696</v>
      </c>
      <c r="AR645" s="52" t="str">
        <f>IF(L645=AQ645,"Y", IF(LEN(LEFT(AQ645,4))&lt;&gt;4,"","N"))</f>
        <v>Y</v>
      </c>
      <c r="AS645" s="52" t="str">
        <f>IFERROR(VLOOKUP(A645,MapGrantsTbl[],3, FALSE),"")</f>
        <v>Patented in Apr 1696 by Henry Ridgely for 264 acres repatented as Harrys Lot - Ridgely</v>
      </c>
      <c r="AT645" s="52" t="str">
        <f>IF(AA645=AS645,"Y", IF(LEN(LEFT(AS645,4))&lt;&gt;4,"","N"))</f>
        <v>Y</v>
      </c>
      <c r="AU645" s="52" t="str">
        <f>IFERROR(VLOOKUP(A645,MapGrantsTbl[],5, FALSE),"")</f>
        <v>1696</v>
      </c>
      <c r="AV645" s="52" t="str">
        <f>IF(L645=AU645,"Y", IF(LEN(LEFT(AU645,4))&lt;&gt;4,"","N"))</f>
        <v>Y</v>
      </c>
    </row>
    <row r="646" spans="1:48" ht="72" x14ac:dyDescent="0.55000000000000004">
      <c r="A646" s="43" t="s">
        <v>8705</v>
      </c>
      <c r="B646" s="10" t="str">
        <f>IFERROR(VLOOKUP(A646,MapGrantsTbl[Short Name], 1, FALSE),IFERROR(VLOOKUP(A646,MapGrantsTbl[Other Map Grant Name],1,FALSE),""))</f>
        <v>RIDGELYS GREAT PARK</v>
      </c>
      <c r="C646" s="8" t="s">
        <v>4921</v>
      </c>
      <c r="D646" s="8" t="str">
        <f>IF(ISBLANK(C646),"",IFERROR(RIGHT(C646,LEN(C646)-FIND(",",C646)) &amp; " " &amp; LEFT(C646,1) &amp; LOWER(MID(C646,2, FIND(",",C646)-2)),""))</f>
        <v xml:space="preserve"> Basil Burgess</v>
      </c>
      <c r="E646" s="85" t="s">
        <v>11978</v>
      </c>
      <c r="F646" s="85" t="str">
        <f>RIGHT(E646,4)</f>
        <v>1771</v>
      </c>
      <c r="G646" s="85" t="str">
        <f>IF(ISBLANK(E646),"",F646&amp;"-"&amp;RIGHT("00" &amp; SUBSTITUTE(LEFT(E646,2),"/",""),2))</f>
        <v>1771-05</v>
      </c>
      <c r="H646" s="10" t="s">
        <v>3677</v>
      </c>
      <c r="I646" s="10" t="str">
        <f>IFERROR(RIGHT(H646,LEN(H646)-FIND(",",H646)) &amp; " " &amp; LEFT(H646,1) &amp; LOWER(MID(H646,2, FIND(",",H646)-2)),"")</f>
        <v xml:space="preserve"> Thomas  Snowden</v>
      </c>
      <c r="J646" s="15" t="str">
        <f>H646</f>
        <v xml:space="preserve">SNOWDEN, Thomas </v>
      </c>
      <c r="K646" s="10" t="s">
        <v>3817</v>
      </c>
      <c r="L646" s="15" t="str">
        <f>RIGHT(K646,4)</f>
        <v>1796</v>
      </c>
      <c r="M646" s="147" t="str">
        <f>IF(ISBLANK(K646),"",L646&amp;"-"&amp;
IF(LEFT(K646,3)="Feb","02",
IF(LEFT(K646,3)="Mar","03",
IF(LEFT(K646,3)="Apr","04",
IF(LEFT(K646,3)="May","05",
IF(LEFT(K646,3)="Jun","06",
IF(LEFT(K646,3)="Jul","07",
IF(LEFT(K646,3)="Aug","08",
IF(LEFT(K646,3)="Sep","09",
IF(LEFT(K646,3)="Oct","10",
IF(LEFT(K646,3)="Nov","11",
IF(LEFT(K646,3)="Dec","12","01"))))))))))))</f>
        <v>1796-10</v>
      </c>
      <c r="N646" s="34" t="s">
        <v>3961</v>
      </c>
      <c r="O646" s="8" t="s">
        <v>3959</v>
      </c>
      <c r="P646" s="10" t="s">
        <v>3970</v>
      </c>
      <c r="Q646" s="8">
        <v>4013</v>
      </c>
      <c r="R646" s="8" t="s">
        <v>7188</v>
      </c>
      <c r="S646" s="34" t="s">
        <v>10521</v>
      </c>
      <c r="T646" s="34" t="s">
        <v>12408</v>
      </c>
      <c r="U646" s="34"/>
      <c r="V646" s="35" t="s">
        <v>5437</v>
      </c>
      <c r="W646" s="35" t="s">
        <v>10906</v>
      </c>
      <c r="X646" s="34"/>
      <c r="Y646" s="25" t="str">
        <f>IFERROR(LEFT(J646, FIND(",",J646)-1),"")</f>
        <v>SNOWDEN</v>
      </c>
      <c r="Z646" s="25"/>
      <c r="AA646" s="24" t="str">
        <f>IF(ISBLANK(E646),"","Surveyed "&amp;E646)  &amp; IF(ISBLANK(C646),"", " by " &amp;TRIM(D646)) &amp; IF(ISBLANK(E646),"","; ") &amp; IF(ISBLANK(K646),"","Patented in " &amp; K646)  &amp; IF(ISBLANK(H646),"", " by " &amp; TRIM(I646)) &amp; IF(ISBLANK(Q646),"",IF(Q646=0,""," for " &amp; Q646 &amp; " acres")) &amp; IF(ISBLANK(S646),""," repatented as " &amp; S646) &amp; IF(ISBLANK(R646),"", "; " &amp; R646) &amp; IF(ISBLANK(X646),"", ".  " &amp; X646&amp;".")</f>
        <v>Surveyed 5/15/1771 by Basil Burgess; Patented in Oct 1796 by Thomas Snowden for 4013 acres repatented as Snowden's Range, Pleasant Hills, and The Piece By Chance; Resurvey of Ridgely's Range, Henry And Peter, Boyling Springs, and part of Curry Galls plus vacancies</v>
      </c>
      <c r="AB646" s="52" t="str">
        <f>IF(IFERROR(FIND("-",A646),0)=0,SUBSTITUTE(A646,"'",""),SUBSTITUTE(LEFT(A646,FIND("-",A646)-2),"'",""))</f>
        <v>RIDGELYS GREAT PARK</v>
      </c>
      <c r="AC646" s="55" t="str">
        <f>SUBSTITUTE(A646,"'","")</f>
        <v>RIDGELYS GREAT PARK</v>
      </c>
      <c r="AD646" s="52" t="str">
        <f>IFERROR(VLOOKUP(A646,MapGrantsTbl[], 5, FALSE),"")</f>
        <v>1771</v>
      </c>
      <c r="AE646" s="52" t="str">
        <f>IF(L646=AD646,"Y", IF(LEFT(AD646,1)&lt;&gt;"1","","N"))</f>
        <v>N</v>
      </c>
      <c r="AF646" s="52" t="str">
        <f>IFERROR(VLOOKUP(A646,MapGrantsTbl[], 3, FALSE),"")</f>
        <v>Surveyed 5/15/1771 by Basil Burgess; Patented in Oct 1796 by Thomas Snowden for 4013 acres repatented as Snowden's Range, Pleasant Hills, and The Piece By Chance; Resurvey of Ridgely's Range, Henry And Peter, Boyling Springs, and part of Curry Galls plus vacancies</v>
      </c>
      <c r="AG646" s="52" t="str">
        <f>IF(AA646=AF646,"Y", IF(LEN(LEFT(AF646,4))&lt;&gt;4,"","N"))</f>
        <v>Y</v>
      </c>
      <c r="AH646" s="52" t="s">
        <v>51</v>
      </c>
      <c r="AI646" s="52"/>
      <c r="AJ646" s="71"/>
      <c r="AK646" s="71"/>
      <c r="AL646" s="71"/>
      <c r="AM646" s="71">
        <f>IFERROR(VLOOKUP(A646,Platted[],2,FALSE),"")</f>
        <v>4</v>
      </c>
      <c r="AN646" s="52"/>
      <c r="AO646" s="52"/>
      <c r="AP646" s="52"/>
      <c r="AQ646" s="52" t="str">
        <f>IFERROR(VLOOKUP(A646,MapGrantsTbl[], 5, FALSE),"")</f>
        <v>1771</v>
      </c>
      <c r="AR646" s="52" t="str">
        <f>IF(L646=AQ646,"Y", IF(LEN(LEFT(AQ646,4))&lt;&gt;4,"","N"))</f>
        <v>N</v>
      </c>
      <c r="AS646" s="52" t="str">
        <f>IFERROR(VLOOKUP(A646,MapGrantsTbl[],3, FALSE),"")</f>
        <v>Surveyed 5/15/1771 by Basil Burgess; Patented in Oct 1796 by Thomas Snowden for 4013 acres repatented as Snowden's Range, Pleasant Hills, and The Piece By Chance; Resurvey of Ridgely's Range, Henry And Peter, Boyling Springs, and part of Curry Galls plus vacancies</v>
      </c>
      <c r="AT646" s="52" t="str">
        <f>IF(AA646=AS646,"Y", IF(LEN(LEFT(AS646,4))&lt;&gt;4,"","N"))</f>
        <v>Y</v>
      </c>
      <c r="AU646" s="52" t="str">
        <f>IFERROR(VLOOKUP(A646,MapGrantsTbl[],5, FALSE),"")</f>
        <v>1771</v>
      </c>
      <c r="AV646" s="52" t="str">
        <f>IF(L646=AU646,"Y", IF(LEN(LEFT(AU646,4))&lt;&gt;4,"","N"))</f>
        <v>N</v>
      </c>
    </row>
    <row r="647" spans="1:48" ht="86.4" x14ac:dyDescent="0.55000000000000004">
      <c r="A647" s="8" t="s">
        <v>10862</v>
      </c>
      <c r="B647" s="42" t="str">
        <f>IFERROR(VLOOKUP(A647,MapGrantsTbl[Short Name], 1, FALSE),IFERROR(VLOOKUP(A647,MapGrantsTbl[Other Map Grant Name],1,FALSE),""))</f>
        <v>RIDGELYS LOT - CHASE</v>
      </c>
      <c r="C647" s="43" t="s">
        <v>4921</v>
      </c>
      <c r="D647" s="43" t="str">
        <f>IF(ISBLANK(C647),"",IFERROR(RIGHT(C647,LEN(C647)-FIND(",",C647)) &amp; " " &amp; LEFT(C647,1) &amp; LOWER(MID(C647,2, FIND(",",C647)-2)),""))</f>
        <v xml:space="preserve"> Basil Burgess</v>
      </c>
      <c r="E647" s="85" t="s">
        <v>10865</v>
      </c>
      <c r="F647" s="80" t="str">
        <f>RIGHT(E647,4)</f>
        <v>1769</v>
      </c>
      <c r="G647" s="80" t="str">
        <f>IF(ISBLANK(E647),"",F647&amp;"-"&amp;RIGHT("00" &amp; SUBSTITUTE(LEFT(E647,2),"/",""),2))</f>
        <v>1769-04</v>
      </c>
      <c r="H647" s="43" t="s">
        <v>7484</v>
      </c>
      <c r="I647" s="43" t="str">
        <f>IFERROR(RIGHT(H647,LEN(H647)-FIND(",",H647)) &amp; " " &amp; LEFT(H647,1) &amp; LOWER(MID(H647,2, FIND(",",H647)-2)),"")</f>
        <v xml:space="preserve"> Jeremy T Chase</v>
      </c>
      <c r="J647" s="42" t="str">
        <f>H647</f>
        <v>CHASE, Jeremy T</v>
      </c>
      <c r="K647" s="43" t="s">
        <v>7483</v>
      </c>
      <c r="L647" s="42" t="str">
        <f>RIGHT(K647,4)</f>
        <v>1800</v>
      </c>
      <c r="M647" s="143" t="str">
        <f>IF(ISBLANK(K647),"",L647&amp;"-"&amp;
IF(LEFT(K647,3)="Feb","02",
IF(LEFT(K647,3)="Mar","03",
IF(LEFT(K647,3)="Apr","04",
IF(LEFT(K647,3)="May","05",
IF(LEFT(K647,3)="Jun","06",
IF(LEFT(K647,3)="Jul","07",
IF(LEFT(K647,3)="Aug","08",
IF(LEFT(K647,3)="Sep","09",
IF(LEFT(K647,3)="Oct","10",
IF(LEFT(K647,3)="Nov","11",
IF(LEFT(K647,3)="Dec","12","01"))))))))))))</f>
        <v>1800-02</v>
      </c>
      <c r="N647" s="44" t="s">
        <v>3961</v>
      </c>
      <c r="O647" s="43" t="s">
        <v>3959</v>
      </c>
      <c r="P647" s="43" t="s">
        <v>3970</v>
      </c>
      <c r="Q647" s="43">
        <v>68</v>
      </c>
      <c r="R647" s="43" t="s">
        <v>7490</v>
      </c>
      <c r="S647" s="44"/>
      <c r="T647" s="33" t="s">
        <v>10863</v>
      </c>
      <c r="U647" s="44"/>
      <c r="V647" s="35" t="s">
        <v>10863</v>
      </c>
      <c r="W647" s="35" t="s">
        <v>10864</v>
      </c>
      <c r="X647" s="34"/>
      <c r="Y647" s="45" t="str">
        <f>IFERROR(LEFT(J647, FIND(",",J647)-1),"")</f>
        <v>CHASE</v>
      </c>
      <c r="Z647" s="45"/>
      <c r="AA647" s="45" t="str">
        <f>IF(ISBLANK(E647),"","Surveyed "&amp;E647)  &amp; IF(ISBLANK(C647),"", " by " &amp;TRIM(D647)) &amp; IF(ISBLANK(E647),"","; ") &amp; IF(ISBLANK(K647),"","Patented in " &amp; K647)  &amp; IF(ISBLANK(H647),"", " by " &amp; TRIM(I647)) &amp; IF(ISBLANK(Q647),"",IF(Q647=0,""," for " &amp; Q647 &amp; " acres")) &amp; IF(ISBLANK(S647),""," repatented as " &amp; S647) &amp; IF(ISBLANK(R647),"", "; " &amp; R647) &amp; IF(ISBLANK(X647),"", ".  " &amp; X647&amp;".")</f>
        <v>Surveyed 4/25/1769 by Basil Burgess; Patented in Feb 1800 by Jeremy T Chase for 68 acres; Resurvey of Ridgely's Range (probably what was left over from the resurvey called Ridgely's Great Park) beginning "at the end of the twelveth course of Dunghill Ground Thicket" being also a course of Mansell's Defense</v>
      </c>
      <c r="AB647" s="45" t="str">
        <f>IF(IFERROR(FIND("-",A647),0)=0,SUBSTITUTE(A647,"'",""),SUBSTITUTE(LEFT(A647,FIND("-",A647)-2),"'",""))</f>
        <v>RIDGELYS LOT</v>
      </c>
      <c r="AC647" s="45" t="str">
        <f>SUBSTITUTE(A647,"'","")</f>
        <v>RIDGELYS LOT - Chase</v>
      </c>
      <c r="AD647" s="45" t="str">
        <f>IFERROR(VLOOKUP(A647,MapGrantsTbl[], 5, FALSE),"")</f>
        <v>1769</v>
      </c>
      <c r="AE647" s="45" t="str">
        <f>IF(L647=AD647,"Y", IF(LEFT(AD647,1)&lt;&gt;"1","","N"))</f>
        <v>N</v>
      </c>
      <c r="AF647" s="45" t="str">
        <f>IFERROR(VLOOKUP(A647,MapGrantsTbl[], 3, FALSE),"")</f>
        <v>Surveyed 4/25/1769 by Basil Burgess; Patented in Feb 1800 by Jeremy T Chase for 68 acres; Resurvey of Ridgely's Range (probably what was left over from the resurvey called Ridgely's Great Park) beginning "at the end of the twelveth course of Dunghill Ground Thicket" being also a course of Mansell's Defense</v>
      </c>
      <c r="AG647" s="45" t="str">
        <f>IF(AA647=AF647,"Y", IF(LEN(LEFT(AF647,4))&lt;&gt;4,"","N"))</f>
        <v>Y</v>
      </c>
      <c r="AH647" s="33" t="s">
        <v>78</v>
      </c>
      <c r="AI647" s="45"/>
      <c r="AJ647" s="71"/>
      <c r="AK647" s="71"/>
      <c r="AL647" s="71"/>
      <c r="AM647" s="71">
        <f>IFERROR(VLOOKUP(A647,Platted[],2,FALSE),"")</f>
        <v>501</v>
      </c>
      <c r="AN647" s="52"/>
      <c r="AO647" s="52"/>
      <c r="AP647" s="52"/>
      <c r="AQ647" s="52" t="str">
        <f>IFERROR(VLOOKUP(A647,MapGrantsTbl[], 5, FALSE),"")</f>
        <v>1769</v>
      </c>
      <c r="AR647" s="52" t="str">
        <f>IF(L647=AQ647,"Y", IF(LEN(LEFT(AQ647,4))&lt;&gt;4,"","N"))</f>
        <v>N</v>
      </c>
      <c r="AS647" s="52" t="str">
        <f>IFERROR(VLOOKUP(A647,MapGrantsTbl[],3, FALSE),"")</f>
        <v>Surveyed 4/25/1769 by Basil Burgess; Patented in Feb 1800 by Jeremy T Chase for 68 acres; Resurvey of Ridgely's Range (probably what was left over from the resurvey called Ridgely's Great Park) beginning "at the end of the twelveth course of Dunghill Ground Thicket" being also a course of Mansell's Defense</v>
      </c>
      <c r="AT647" s="52" t="str">
        <f>IF(AA647=AS647,"Y", IF(LEN(LEFT(AS647,4))&lt;&gt;4,"","N"))</f>
        <v>Y</v>
      </c>
      <c r="AU647" s="52" t="str">
        <f>IFERROR(VLOOKUP(A647,MapGrantsTbl[],5, FALSE),"")</f>
        <v>1769</v>
      </c>
      <c r="AV647" s="52" t="str">
        <f>IF(L647=AU647,"Y", IF(LEN(LEFT(AU647,4))&lt;&gt;4,"","N"))</f>
        <v>N</v>
      </c>
    </row>
    <row r="648" spans="1:48" ht="57.6" x14ac:dyDescent="0.55000000000000004">
      <c r="A648" s="8" t="s">
        <v>12132</v>
      </c>
      <c r="B648" s="8" t="str">
        <f>IFERROR(VLOOKUP(A648,MapGrantsTbl[Short Name], 1, FALSE),IFERROR(VLOOKUP(A648,MapGrantsTbl[Other Map Grant Name],1,FALSE),""))</f>
        <v>RIDGELYS LOT - HENRY</v>
      </c>
      <c r="C648" s="8"/>
      <c r="D648" s="8" t="str">
        <f>IF(ISBLANK(C648),"",IFERROR(RIGHT(C648,LEN(C648)-FIND(",",C648)) &amp; " " &amp; LEFT(C648,1) &amp; LOWER(MID(C648,2, FIND(",",C648)-2)),""))</f>
        <v/>
      </c>
      <c r="E648" s="85"/>
      <c r="F648" s="85" t="str">
        <f>RIGHT(E648,4)</f>
        <v/>
      </c>
      <c r="G648" s="85" t="str">
        <f>IF(ISBLANK(E648),"",F648&amp;"-"&amp;RIGHT("00" &amp; SUBSTITUTE(LEFT(E648,2),"/",""),2))</f>
        <v/>
      </c>
      <c r="H648" s="8" t="s">
        <v>3665</v>
      </c>
      <c r="I648" s="8" t="str">
        <f>IFERROR(RIGHT(H648,LEN(H648)-FIND(",",H648)) &amp; " " &amp; LEFT(H648,1) &amp; LOWER(MID(H648,2, FIND(",",H648)-2)),"")</f>
        <v xml:space="preserve"> Henry  Ridgely</v>
      </c>
      <c r="J648" s="8" t="str">
        <f>H648</f>
        <v xml:space="preserve">RIDGELY, Henry </v>
      </c>
      <c r="K648" s="8" t="s">
        <v>5887</v>
      </c>
      <c r="L648" s="8" t="str">
        <f>RIGHT(K648,4)</f>
        <v>1694</v>
      </c>
      <c r="M648" s="146" t="str">
        <f>IF(ISBLANK(K648),"",L648&amp;"-"&amp;
IF(LEFT(K648,3)="Feb","02",
IF(LEFT(K648,3)="Mar","03",
IF(LEFT(K648,3)="Apr","04",
IF(LEFT(K648,3)="May","05",
IF(LEFT(K648,3)="Jun","06",
IF(LEFT(K648,3)="Jul","07",
IF(LEFT(K648,3)="Aug","08",
IF(LEFT(K648,3)="Sep","09",
IF(LEFT(K648,3)="Oct","10",
IF(LEFT(K648,3)="Nov","11",
IF(LEFT(K648,3)="Dec","12","01"))))))))))))</f>
        <v>1694-12</v>
      </c>
      <c r="N648" s="34" t="s">
        <v>5668</v>
      </c>
      <c r="O648" s="8" t="s">
        <v>3959</v>
      </c>
      <c r="P648" s="8" t="s">
        <v>136</v>
      </c>
      <c r="Q648" s="8">
        <v>272</v>
      </c>
      <c r="R648" s="8" t="s">
        <v>5602</v>
      </c>
      <c r="S648" s="34" t="s">
        <v>4938</v>
      </c>
      <c r="T648" s="34" t="s">
        <v>12133</v>
      </c>
      <c r="U648" s="34"/>
      <c r="V648" s="34" t="s">
        <v>5888</v>
      </c>
      <c r="W648" s="35" t="s">
        <v>11895</v>
      </c>
      <c r="X648" s="34"/>
      <c r="Y648" s="18" t="str">
        <f>IFERROR(LEFT(J648, FIND(",",J648)-1),"")</f>
        <v>RIDGELY</v>
      </c>
      <c r="Z648" s="24" t="s">
        <v>4516</v>
      </c>
      <c r="AA648" s="24" t="str">
        <f>IF(ISBLANK(E648),"","Surveyed "&amp;E648)  &amp; IF(ISBLANK(C648),"", " by " &amp;TRIM(D648)) &amp; IF(ISBLANK(E648),"","; ") &amp; IF(ISBLANK(K648),"","Patented in " &amp; K648)  &amp; IF(ISBLANK(H648),"", " by " &amp; TRIM(I648)) &amp; IF(ISBLANK(Q648),"",IF(Q648=0,""," for " &amp; Q648 &amp; " acres")) &amp; IF(ISBLANK(S648),""," repatented as " &amp; S648) &amp; IF(ISBLANK(R648),"", "; " &amp; R648) &amp; IF(ISBLANK(X648),"", ".  " &amp; X648&amp;".")</f>
        <v>Patented in Dec 1694 by Henry Ridgely for 272 acres repatented as Brown's Purchase; North of Vine's Chance as shown in Brown's Purchase patent, formerly in Baltimore County</v>
      </c>
      <c r="AB648" s="52" t="str">
        <f>IF(IFERROR(FIND("-",A648),0)=0,SUBSTITUTE(A648,"'",""),SUBSTITUTE(LEFT(A648,FIND("-",A648)-2),"'",""))</f>
        <v>RIDGELYS LOT</v>
      </c>
      <c r="AC648" s="55" t="str">
        <f>SUBSTITUTE(A648,"'","")</f>
        <v>RIDGELYS LOT - Henry</v>
      </c>
      <c r="AD648" s="52" t="str">
        <f>IFERROR(VLOOKUP(A648,MapGrantsTbl[], 5, FALSE),"")</f>
        <v>1694</v>
      </c>
      <c r="AE648" s="52" t="str">
        <f>IF(L648=AD648,"Y", IF(LEFT(AD648,1)&lt;&gt;"1","","N"))</f>
        <v>Y</v>
      </c>
      <c r="AF648" s="52" t="str">
        <f>IFERROR(VLOOKUP(A648,MapGrantsTbl[], 3, FALSE),"")</f>
        <v>Patented in Dec 1694 by Henry Ridgely for 272 acres repatented as Brown's Purchase; North of Vine's Chance as shown in Brown's Purchase patent, formerly in Baltimore County</v>
      </c>
      <c r="AG648" s="52" t="str">
        <f>IF(AA648=AF648,"Y", IF(LEN(LEFT(AF648,4))&lt;&gt;4,"","N"))</f>
        <v>Y</v>
      </c>
      <c r="AH648" s="52" t="s">
        <v>90</v>
      </c>
      <c r="AI648" s="52"/>
      <c r="AJ648" s="71"/>
      <c r="AK648" s="71"/>
      <c r="AL648" s="71"/>
      <c r="AM648" s="71" t="str">
        <f>IFERROR(VLOOKUP(A648,Platted[],2,FALSE),"")</f>
        <v/>
      </c>
      <c r="AN648" s="52"/>
      <c r="AO648" s="52"/>
      <c r="AP648" s="52"/>
      <c r="AQ648" s="52" t="str">
        <f>IFERROR(VLOOKUP(A648,MapGrantsTbl[], 5, FALSE),"")</f>
        <v>1694</v>
      </c>
      <c r="AR648" s="52" t="str">
        <f>IF(L648=AQ648,"Y", IF(LEN(LEFT(AQ648,4))&lt;&gt;4,"","N"))</f>
        <v>Y</v>
      </c>
      <c r="AS648" s="52" t="str">
        <f>IFERROR(VLOOKUP(A648,MapGrantsTbl[],3, FALSE),"")</f>
        <v>Patented in Dec 1694 by Henry Ridgely for 272 acres repatented as Brown's Purchase; North of Vine's Chance as shown in Brown's Purchase patent, formerly in Baltimore County</v>
      </c>
      <c r="AT648" s="52" t="str">
        <f>IF(AA648=AS648,"Y", IF(LEN(LEFT(AS648,4))&lt;&gt;4,"","N"))</f>
        <v>Y</v>
      </c>
      <c r="AU648" s="52" t="str">
        <f>IFERROR(VLOOKUP(A648,MapGrantsTbl[],5, FALSE),"")</f>
        <v>1694</v>
      </c>
      <c r="AV648" s="52" t="str">
        <f>IF(L648=AU648,"Y", IF(LEN(LEFT(AU648,4))&lt;&gt;4,"","N"))</f>
        <v>Y</v>
      </c>
    </row>
    <row r="649" spans="1:48" ht="115.2" x14ac:dyDescent="0.55000000000000004">
      <c r="A649" s="43" t="s">
        <v>8706</v>
      </c>
      <c r="B649" s="42" t="str">
        <f>IFERROR(VLOOKUP(A649,MapGrantsTbl[Short Name], 1, FALSE),IFERROR(VLOOKUP(A649,MapGrantsTbl[Other Map Grant Name],1,FALSE),""))</f>
        <v>RIDGELYS MEADOW</v>
      </c>
      <c r="C649" s="43" t="s">
        <v>4917</v>
      </c>
      <c r="D649" s="43" t="str">
        <f>IF(ISBLANK(C649),"",IFERROR(RIGHT(C649,LEN(C649)-FIND(",",C649)) &amp; " " &amp; LEFT(C649,1) &amp; LOWER(MID(C649,2, FIND(",",C649)-2)),""))</f>
        <v xml:space="preserve"> Vachel Stevens</v>
      </c>
      <c r="E649" s="85" t="s">
        <v>10629</v>
      </c>
      <c r="F649" s="80" t="str">
        <f>RIGHT(E649,4)</f>
        <v>1795</v>
      </c>
      <c r="G649" s="80" t="str">
        <f>IF(ISBLANK(E649),"",F649&amp;"-"&amp;RIGHT("00" &amp; SUBSTITUTE(LEFT(E649,2),"/",""),2))</f>
        <v>1795-05</v>
      </c>
      <c r="H649" s="43" t="s">
        <v>5365</v>
      </c>
      <c r="I649" s="43" t="str">
        <f>IFERROR(RIGHT(H649,LEN(H649)-FIND(",",H649)) &amp; " " &amp; LEFT(H649,1) &amp; LOWER(MID(H649,2, FIND(",",H649)-2)),"")</f>
        <v xml:space="preserve"> Richard Ridgely</v>
      </c>
      <c r="J649" s="42" t="str">
        <f>H649</f>
        <v>RIDGELY, Richard</v>
      </c>
      <c r="K649" s="43" t="s">
        <v>7397</v>
      </c>
      <c r="L649" s="42" t="str">
        <f>RIGHT(K649,4)</f>
        <v>1796</v>
      </c>
      <c r="M649" s="143" t="str">
        <f>IF(ISBLANK(K649),"",L649&amp;"-"&amp;
IF(LEFT(K649,3)="Feb","02",
IF(LEFT(K649,3)="Mar","03",
IF(LEFT(K649,3)="Apr","04",
IF(LEFT(K649,3)="May","05",
IF(LEFT(K649,3)="Jun","06",
IF(LEFT(K649,3)="Jul","07",
IF(LEFT(K649,3)="Aug","08",
IF(LEFT(K649,3)="Sep","09",
IF(LEFT(K649,3)="Oct","10",
IF(LEFT(K649,3)="Nov","11",
IF(LEFT(K649,3)="Dec","12","01"))))))))))))</f>
        <v>1796-04</v>
      </c>
      <c r="N649" s="44" t="s">
        <v>3961</v>
      </c>
      <c r="O649" s="43" t="s">
        <v>3959</v>
      </c>
      <c r="P649" s="43" t="s">
        <v>136</v>
      </c>
      <c r="Q649" s="43">
        <v>101</v>
      </c>
      <c r="R649" s="8" t="s">
        <v>10628</v>
      </c>
      <c r="S649" s="44"/>
      <c r="T649" s="45" t="str">
        <f>V649</f>
        <v>Ridgelys Meadow</v>
      </c>
      <c r="U649" s="34"/>
      <c r="V649" s="35" t="s">
        <v>8991</v>
      </c>
      <c r="W649" s="35" t="s">
        <v>10626</v>
      </c>
      <c r="X649" s="34"/>
      <c r="Y649" s="45" t="str">
        <f>IFERROR(LEFT(J649, FIND(",",J649)-1),"")</f>
        <v>RIDGELY</v>
      </c>
      <c r="Z649" s="45"/>
      <c r="AA649" s="45" t="str">
        <f>IF(ISBLANK(E649),"","Surveyed "&amp;E649)  &amp; IF(ISBLANK(C649),"", " by " &amp;TRIM(D649)) &amp; IF(ISBLANK(E649),"","; ") &amp; IF(ISBLANK(K649),"","Patented in " &amp; K649)  &amp; IF(ISBLANK(H649),"", " by " &amp; TRIM(I649)) &amp; IF(ISBLANK(Q649),"",IF(Q649=0,""," for " &amp; Q649 &amp; " acres")) &amp; IF(ISBLANK(S649),""," repatented as " &amp; S649) &amp; IF(ISBLANK(R649),"", "; " &amp; R649) &amp; IF(ISBLANK(X649),"", ".  " &amp; X649&amp;".")</f>
        <v>Surveyed 5/1/1795 by Vachel Stevens; Patented in Apr 1796 by Richard Ridgely for 101 acres; Apparently a resurvey of What Is Left although not explicitly stated, perhaps it had been forfeited back to the state; "Beginning at the end of ninety perches on the second line of a tract or parcel of land called Barnes Hunt it being at the end of the one hundred and sixth line of the aforesaid tract of land called Invasion"</v>
      </c>
      <c r="AB649" s="45" t="str">
        <f>IF(IFERROR(FIND("-",A649),0)=0,SUBSTITUTE(A649,"'",""),SUBSTITUTE(LEFT(A649,FIND("-",A649)-2),"'",""))</f>
        <v>RIDGELYS MEADOW</v>
      </c>
      <c r="AC649" s="45" t="str">
        <f>SUBSTITUTE(A649,"'","")</f>
        <v>RIDGELYS MEADOW</v>
      </c>
      <c r="AD649" s="45" t="str">
        <f>IFERROR(VLOOKUP(A649,MapGrantsTbl[], 5, FALSE),"")</f>
        <v>1795</v>
      </c>
      <c r="AE649" s="45" t="str">
        <f>IF(L649=AD649,"Y", IF(LEFT(AD649,1)&lt;&gt;"1","","N"))</f>
        <v>N</v>
      </c>
      <c r="AF649" s="45" t="str">
        <f>IFERROR(VLOOKUP(A649,MapGrantsTbl[], 3, FALSE),"")</f>
        <v>Surveyed 5/1/1795 by Vachel Stevens; Patented in Apr 1796 by Richard Ridgely for 101 acres; Apparently a resurvey of What Is Left although not explicitly stated, perhaps it had been forfeited back to the state; "Beginning at the end of ninety perches on the second line of a tract or parcel of land called Barnes Hunt it being at the end of the one hundred and sixth line of the aforesaid tract of land called Invasion"</v>
      </c>
      <c r="AG649" s="45" t="str">
        <f>IF(AA649=AF649,"Y", IF(LEN(LEFT(AF649,4))&lt;&gt;4,"","N"))</f>
        <v>Y</v>
      </c>
      <c r="AH649" s="33" t="s">
        <v>198</v>
      </c>
      <c r="AI649" s="45"/>
      <c r="AJ649" s="71"/>
      <c r="AK649" s="71"/>
      <c r="AL649" s="71"/>
      <c r="AM649" s="71">
        <f>IFERROR(VLOOKUP(A649,Platted[],2,FALSE),"")</f>
        <v>465</v>
      </c>
      <c r="AN649" s="52"/>
      <c r="AO649" s="52"/>
      <c r="AP649" s="52"/>
      <c r="AQ649" s="52" t="str">
        <f>IFERROR(VLOOKUP(A649,MapGrantsTbl[], 5, FALSE),"")</f>
        <v>1795</v>
      </c>
      <c r="AR649" s="52" t="str">
        <f>IF(L649=AQ649,"Y", IF(LEN(LEFT(AQ649,4))&lt;&gt;4,"","N"))</f>
        <v>N</v>
      </c>
      <c r="AS649" s="52" t="str">
        <f>IFERROR(VLOOKUP(A649,MapGrantsTbl[],3, FALSE),"")</f>
        <v>Surveyed 5/1/1795 by Vachel Stevens; Patented in Apr 1796 by Richard Ridgely for 101 acres; Apparently a resurvey of What Is Left although not explicitly stated, perhaps it had been forfeited back to the state; "Beginning at the end of ninety perches on the second line of a tract or parcel of land called Barnes Hunt it being at the end of the one hundred and sixth line of the aforesaid tract of land called Invasion"</v>
      </c>
      <c r="AT649" s="52" t="str">
        <f>IF(AA649=AS649,"Y", IF(LEN(LEFT(AS649,4))&lt;&gt;4,"","N"))</f>
        <v>Y</v>
      </c>
      <c r="AU649" s="52" t="str">
        <f>IFERROR(VLOOKUP(A649,MapGrantsTbl[],5, FALSE),"")</f>
        <v>1795</v>
      </c>
      <c r="AV649" s="52" t="str">
        <f>IF(L649=AU649,"Y", IF(LEN(LEFT(AU649,4))&lt;&gt;4,"","N"))</f>
        <v>N</v>
      </c>
    </row>
    <row r="650" spans="1:48" ht="43.2" x14ac:dyDescent="0.55000000000000004">
      <c r="A650" s="43" t="s">
        <v>8707</v>
      </c>
      <c r="B650" s="8" t="str">
        <f>IFERROR(VLOOKUP(A650,MapGrantsTbl[Short Name], 1, FALSE),IFERROR(VLOOKUP(A650,MapGrantsTbl[Other Map Grant Name],1,FALSE),""))</f>
        <v>RIDGELYS NECK</v>
      </c>
      <c r="C650" s="8"/>
      <c r="D650" s="8" t="str">
        <f>IF(ISBLANK(C650),"",IFERROR(RIGHT(C650,LEN(C650)-FIND(",",C650)) &amp; " " &amp; LEFT(C650,1) &amp; LOWER(MID(C650,2, FIND(",",C650)-2)),""))</f>
        <v/>
      </c>
      <c r="E650" s="85"/>
      <c r="F650" s="85" t="str">
        <f>RIGHT(E650,4)</f>
        <v/>
      </c>
      <c r="G650" s="85" t="str">
        <f>IF(ISBLANK(E650),"",F650&amp;"-"&amp;RIGHT("00" &amp; SUBSTITUTE(LEFT(E650,2),"/",""),2))</f>
        <v/>
      </c>
      <c r="H650" s="8" t="s">
        <v>4105</v>
      </c>
      <c r="I650" s="8" t="str">
        <f>IFERROR(RIGHT(H650,LEN(H650)-FIND(",",H650)) &amp; " " &amp; LEFT(H650,1) &amp; LOWER(MID(H650,2, FIND(",",H650)-2)),"")</f>
        <v xml:space="preserve"> Henry Ridgely</v>
      </c>
      <c r="J650" s="8" t="str">
        <f>H650</f>
        <v>RIDGELY, Henry</v>
      </c>
      <c r="K650" s="8" t="s">
        <v>5209</v>
      </c>
      <c r="L650" s="8" t="str">
        <f>RIGHT(K650,4)</f>
        <v>1717</v>
      </c>
      <c r="M650" s="146" t="str">
        <f>IF(ISBLANK(K650),"",L650&amp;"-"&amp;
IF(LEFT(K650,3)="Feb","02",
IF(LEFT(K650,3)="Mar","03",
IF(LEFT(K650,3)="Apr","04",
IF(LEFT(K650,3)="May","05",
IF(LEFT(K650,3)="Jun","06",
IF(LEFT(K650,3)="Jul","07",
IF(LEFT(K650,3)="Aug","08",
IF(LEFT(K650,3)="Sep","09",
IF(LEFT(K650,3)="Oct","10",
IF(LEFT(K650,3)="Nov","11",
IF(LEFT(K650,3)="Dec","12","01"))))))))))))</f>
        <v>1717-09</v>
      </c>
      <c r="N650" s="34" t="s">
        <v>5668</v>
      </c>
      <c r="O650" s="8" t="s">
        <v>3959</v>
      </c>
      <c r="P650" s="8" t="s">
        <v>136</v>
      </c>
      <c r="Q650" s="8">
        <v>200</v>
      </c>
      <c r="R650" s="8"/>
      <c r="S650" s="34" t="s">
        <v>9017</v>
      </c>
      <c r="T650" s="34" t="s">
        <v>8889</v>
      </c>
      <c r="U650" s="34"/>
      <c r="V650" s="34" t="s">
        <v>5791</v>
      </c>
      <c r="W650" s="34"/>
      <c r="X650" s="34"/>
      <c r="Y650" s="18" t="str">
        <f>IFERROR(LEFT(J650, FIND(",",J650)-1),"")</f>
        <v>RIDGELY</v>
      </c>
      <c r="Z650" s="24" t="s">
        <v>4516</v>
      </c>
      <c r="AA650" s="24" t="str">
        <f>IF(ISBLANK(E650),"","Surveyed "&amp;E650)  &amp; IF(ISBLANK(C650),"", " by " &amp;TRIM(D650)) &amp; IF(ISBLANK(E650),"","; ") &amp; IF(ISBLANK(K650),"","Patented in " &amp; K650)  &amp; IF(ISBLANK(H650),"", " by " &amp; TRIM(I650)) &amp; IF(ISBLANK(Q650),"",IF(Q650=0,""," for " &amp; Q650 &amp; " acres")) &amp; IF(ISBLANK(S650),""," repatented as " &amp; S650) &amp; IF(ISBLANK(R650),"", "; " &amp; R650) &amp; IF(ISBLANK(X650),"", ".  " &amp; X650&amp;".")</f>
        <v>Patented in Sep 1717 by Henry Ridgely for 200 acres repatented as Worthingtons Addition</v>
      </c>
      <c r="AB650" s="52" t="str">
        <f>IF(IFERROR(FIND("-",A650),0)=0,SUBSTITUTE(A650,"'",""),SUBSTITUTE(LEFT(A650,FIND("-",A650)-2),"'",""))</f>
        <v>RIDGELYS NECK</v>
      </c>
      <c r="AC650" s="55" t="str">
        <f>SUBSTITUTE(A650,"'","")</f>
        <v>RIDGELYS NECK</v>
      </c>
      <c r="AD650" s="52" t="str">
        <f>IFERROR(VLOOKUP(A650,MapGrantsTbl[], 5, FALSE),"")</f>
        <v>1717</v>
      </c>
      <c r="AE650" s="52" t="str">
        <f>IF(L650=AD650,"Y", IF(LEFT(AD650,1)&lt;&gt;"1","","N"))</f>
        <v>Y</v>
      </c>
      <c r="AF650" s="52" t="str">
        <f>IFERROR(VLOOKUP(A650,MapGrantsTbl[], 3, FALSE),"")</f>
        <v>Patented in Sep 1717 by Henry Ridgely for 200 acres repatented as Worthingtons Addition</v>
      </c>
      <c r="AG650" s="52" t="str">
        <f>IF(AA650=AF650,"Y", IF(LEN(LEFT(AF650,4))&lt;&gt;4,"","N"))</f>
        <v>Y</v>
      </c>
      <c r="AH650" s="52" t="s">
        <v>11994</v>
      </c>
      <c r="AI650" s="52"/>
      <c r="AJ650" s="71"/>
      <c r="AK650" s="71"/>
      <c r="AL650" s="71"/>
      <c r="AM650" s="71">
        <f>IFERROR(VLOOKUP(A650,Platted[],2,FALSE),"")</f>
        <v>320</v>
      </c>
      <c r="AN650" s="52"/>
      <c r="AO650" s="52"/>
      <c r="AP650" s="52"/>
      <c r="AQ650" s="52" t="str">
        <f>IFERROR(VLOOKUP(A650,MapGrantsTbl[], 5, FALSE),"")</f>
        <v>1717</v>
      </c>
      <c r="AR650" s="52" t="str">
        <f>IF(L650=AQ650,"Y", IF(LEN(LEFT(AQ650,4))&lt;&gt;4,"","N"))</f>
        <v>Y</v>
      </c>
      <c r="AS650" s="52" t="str">
        <f>IFERROR(VLOOKUP(A650,MapGrantsTbl[],3, FALSE),"")</f>
        <v>Patented in Sep 1717 by Henry Ridgely for 200 acres repatented as Worthingtons Addition</v>
      </c>
      <c r="AT650" s="52" t="str">
        <f>IF(AA650=AS650,"Y", IF(LEN(LEFT(AS650,4))&lt;&gt;4,"","N"))</f>
        <v>Y</v>
      </c>
      <c r="AU650" s="52" t="str">
        <f>IFERROR(VLOOKUP(A650,MapGrantsTbl[],5, FALSE),"")</f>
        <v>1717</v>
      </c>
      <c r="AV650" s="52" t="str">
        <f>IF(L650=AU650,"Y", IF(LEN(LEFT(AU650,4))&lt;&gt;4,"","N"))</f>
        <v>Y</v>
      </c>
    </row>
    <row r="651" spans="1:48" ht="72" x14ac:dyDescent="0.55000000000000004">
      <c r="A651" s="43" t="s">
        <v>8708</v>
      </c>
      <c r="B651" s="10" t="str">
        <f>IFERROR(VLOOKUP(A651,MapGrantsTbl[Short Name], 1, FALSE),IFERROR(VLOOKUP(A651,MapGrantsTbl[Other Map Grant Name],1,FALSE),""))</f>
        <v>RIDGELYS RANGE - HENRY</v>
      </c>
      <c r="C651" s="10" t="s">
        <v>4926</v>
      </c>
      <c r="D651" s="10" t="str">
        <f>IF(ISBLANK(C651),"",IFERROR(RIGHT(C651,LEN(C651)-FIND(",",C651)) &amp; " " &amp; LEFT(C651,1) &amp; LOWER(MID(C651,2, FIND(",",C651)-2)),""))</f>
        <v xml:space="preserve"> Joshua Griffith</v>
      </c>
      <c r="E651" s="85" t="s">
        <v>10096</v>
      </c>
      <c r="F651" s="85" t="str">
        <f>RIGHT(E651,4)</f>
        <v>1762</v>
      </c>
      <c r="G651" s="85" t="str">
        <f>IF(ISBLANK(E651),"",F651&amp;"-"&amp;RIGHT("00" &amp; SUBSTITUTE(LEFT(E651,2),"/",""),2))</f>
        <v>1762-02</v>
      </c>
      <c r="H651" s="10" t="s">
        <v>4105</v>
      </c>
      <c r="I651" s="10" t="str">
        <f>IFERROR(RIGHT(H651,LEN(H651)-FIND(",",H651)) &amp; " " &amp; LEFT(H651,1) &amp; LOWER(MID(H651,2, FIND(",",H651)-2)),"")</f>
        <v xml:space="preserve"> Henry Ridgely</v>
      </c>
      <c r="J651" s="10" t="str">
        <f>H651</f>
        <v>RIDGELY, Henry</v>
      </c>
      <c r="K651" s="10" t="s">
        <v>5213</v>
      </c>
      <c r="L651" s="15" t="str">
        <f>RIGHT(K651,4)</f>
        <v>1763</v>
      </c>
      <c r="M651" s="147" t="str">
        <f>IF(ISBLANK(K651),"",L651&amp;"-"&amp;
IF(LEFT(K651,3)="Feb","02",
IF(LEFT(K651,3)="Mar","03",
IF(LEFT(K651,3)="Apr","04",
IF(LEFT(K651,3)="May","05",
IF(LEFT(K651,3)="Jun","06",
IF(LEFT(K651,3)="Jul","07",
IF(LEFT(K651,3)="Aug","08",
IF(LEFT(K651,3)="Sep","09",
IF(LEFT(K651,3)="Oct","10",
IF(LEFT(K651,3)="Nov","11",
IF(LEFT(K651,3)="Dec","12","01"))))))))))))</f>
        <v>1763-09</v>
      </c>
      <c r="N651" s="34" t="s">
        <v>3961</v>
      </c>
      <c r="O651" s="10" t="s">
        <v>3959</v>
      </c>
      <c r="P651" s="10" t="s">
        <v>3970</v>
      </c>
      <c r="Q651" s="8">
        <v>2750</v>
      </c>
      <c r="R651" s="8" t="s">
        <v>5955</v>
      </c>
      <c r="S651" s="34" t="s">
        <v>12455</v>
      </c>
      <c r="T651" s="34" t="s">
        <v>4267</v>
      </c>
      <c r="U651" s="34" t="s">
        <v>10410</v>
      </c>
      <c r="V651" s="35" t="s">
        <v>8000</v>
      </c>
      <c r="W651" s="35" t="s">
        <v>10097</v>
      </c>
      <c r="X651" s="34"/>
      <c r="Y651" s="18" t="str">
        <f>IFERROR(LEFT(J651, FIND(",",J651)-1),"")</f>
        <v>RIDGELY</v>
      </c>
      <c r="Z651" s="24" t="s">
        <v>2585</v>
      </c>
      <c r="AA651" s="24" t="str">
        <f>IF(ISBLANK(E651),"","Surveyed "&amp;E651)  &amp; IF(ISBLANK(C651),"", " by " &amp;TRIM(D651)) &amp; IF(ISBLANK(E651),"","; ") &amp; IF(ISBLANK(K651),"","Patented in " &amp; K651)  &amp; IF(ISBLANK(H651),"", " by " &amp; TRIM(I651)) &amp; IF(ISBLANK(Q651),"",IF(Q651=0,""," for " &amp; Q651 &amp; " acres")) &amp; IF(ISBLANK(S651),""," repatented as " &amp; S651) &amp; IF(ISBLANK(R651),"", "; " &amp; R651) &amp; IF(ISBLANK(X651),"", ".  " &amp; X651&amp;".")</f>
        <v>Surveyed 2/15/1762 by Joshua Griffith; Patented in Sep 1763 by Henry Ridgely for 2750 acres repatented as Ridgelys Great Park, Snowdens Range, Pleasant Hills, and The Piece By Chance; Resurvey of Curry Galls adjoining Henry And Peter</v>
      </c>
      <c r="AB651" s="52" t="str">
        <f>IF(IFERROR(FIND("-",A651),0)=0,SUBSTITUTE(A651,"'",""),SUBSTITUTE(LEFT(A651,FIND("-",A651)-2),"'",""))</f>
        <v>RIDGELYS RANGE</v>
      </c>
      <c r="AC651" s="55" t="str">
        <f>SUBSTITUTE(A651,"'","")</f>
        <v>RIDGELYS RANGE - Henry</v>
      </c>
      <c r="AD651" s="52" t="str">
        <f>IFERROR(VLOOKUP(A651,MapGrantsTbl[], 5, FALSE),"")</f>
        <v>1762</v>
      </c>
      <c r="AE651" s="52" t="str">
        <f>IF(L651=AD651,"Y", IF(LEFT(AD651,1)&lt;&gt;"1","","N"))</f>
        <v>N</v>
      </c>
      <c r="AF651" s="52" t="str">
        <f>IFERROR(VLOOKUP(A651,MapGrantsTbl[], 3, FALSE),"")</f>
        <v>Surveyed 2/15/1762 by Joshua Griffith; Patented in Sep 1763 by Henry Ridgely for 2750 acres repatented as Ridgelys Great Park, Snowdens Range, Pleasant Hills, and The Piece By Chance; Resurvey of Curry Galls adjoining Henry And Peter</v>
      </c>
      <c r="AG651" s="52" t="str">
        <f>IF(AA651=AF651,"Y", IF(LEN(LEFT(AF651,4))&lt;&gt;4,"","N"))</f>
        <v>Y</v>
      </c>
      <c r="AH651" s="52" t="s">
        <v>51</v>
      </c>
      <c r="AI651" s="52"/>
      <c r="AJ651" s="71"/>
      <c r="AK651" s="71"/>
      <c r="AL651" s="71">
        <v>-7</v>
      </c>
      <c r="AM651" s="71">
        <f>IFERROR(VLOOKUP(A651,Platted[],2,FALSE),"")</f>
        <v>6</v>
      </c>
      <c r="AN651" s="52"/>
      <c r="AO651" s="52"/>
      <c r="AP651" s="52"/>
      <c r="AQ651" s="52" t="str">
        <f>IFERROR(VLOOKUP(A651,MapGrantsTbl[], 5, FALSE),"")</f>
        <v>1762</v>
      </c>
      <c r="AR651" s="52" t="str">
        <f>IF(L651=AQ651,"Y", IF(LEN(LEFT(AQ651,4))&lt;&gt;4,"","N"))</f>
        <v>N</v>
      </c>
      <c r="AS651" s="52" t="str">
        <f>IFERROR(VLOOKUP(A651,MapGrantsTbl[],3, FALSE),"")</f>
        <v>Surveyed 2/15/1762 by Joshua Griffith; Patented in Sep 1763 by Henry Ridgely for 2750 acres repatented as Ridgelys Great Park, Snowdens Range, Pleasant Hills, and The Piece By Chance; Resurvey of Curry Galls adjoining Henry And Peter</v>
      </c>
      <c r="AT651" s="52" t="str">
        <f>IF(AA651=AS651,"Y", IF(LEN(LEFT(AS651,4))&lt;&gt;4,"","N"))</f>
        <v>Y</v>
      </c>
      <c r="AU651" s="52" t="str">
        <f>IFERROR(VLOOKUP(A651,MapGrantsTbl[],5, FALSE),"")</f>
        <v>1762</v>
      </c>
      <c r="AV651" s="52" t="str">
        <f>IF(L651=AU651,"Y", IF(LEN(LEFT(AU651,4))&lt;&gt;4,"","N"))</f>
        <v>N</v>
      </c>
    </row>
    <row r="652" spans="1:48" ht="57.6" x14ac:dyDescent="0.55000000000000004">
      <c r="A652" s="43" t="s">
        <v>8709</v>
      </c>
      <c r="B652" s="42" t="str">
        <f>IFERROR(VLOOKUP(A652,MapGrantsTbl[Short Name], 1, FALSE),IFERROR(VLOOKUP(A652,MapGrantsTbl[Other Map Grant Name],1,FALSE),""))</f>
        <v>RIDGELYS RANGE - NICHOLAS</v>
      </c>
      <c r="C652" s="43"/>
      <c r="D652" s="43" t="str">
        <f>IF(ISBLANK(C652),"",IFERROR(RIGHT(C652,LEN(C652)-FIND(",",C652)) &amp; " " &amp; LEFT(C652,1) &amp; LOWER(MID(C652,2, FIND(",",C652)-2)),""))</f>
        <v/>
      </c>
      <c r="E652" s="85" t="s">
        <v>12461</v>
      </c>
      <c r="F652" s="80" t="str">
        <f>RIGHT(E652,4)</f>
        <v>1716</v>
      </c>
      <c r="G652" s="80" t="str">
        <f>IF(ISBLANK(E652),"",F652&amp;"-"&amp;RIGHT("00" &amp; SUBSTITUTE(LEFT(E652,2),"/",""),2))</f>
        <v>1716-09</v>
      </c>
      <c r="H652" s="43" t="s">
        <v>3632</v>
      </c>
      <c r="I652" s="43" t="str">
        <f>IFERROR(RIGHT(H652,LEN(H652)-FIND(",",H652)) &amp; " " &amp; LEFT(H652,1) &amp; LOWER(MID(H652,2, FIND(",",H652)-2)),"")</f>
        <v xml:space="preserve"> Nicholas  Ridgely</v>
      </c>
      <c r="J652" s="42" t="str">
        <f>H652</f>
        <v xml:space="preserve">RIDGELY, Nicholas </v>
      </c>
      <c r="K652" s="8" t="s">
        <v>5205</v>
      </c>
      <c r="L652" s="42" t="str">
        <f>RIGHT(K652,4)</f>
        <v>1716</v>
      </c>
      <c r="M652" s="143" t="str">
        <f>IF(ISBLANK(K652),"",L652&amp;"-"&amp;
IF(LEFT(K652,3)="Feb","02",
IF(LEFT(K652,3)="Mar","03",
IF(LEFT(K652,3)="Apr","04",
IF(LEFT(K652,3)="May","05",
IF(LEFT(K652,3)="Jun","06",
IF(LEFT(K652,3)="Jul","07",
IF(LEFT(K652,3)="Aug","08",
IF(LEFT(K652,3)="Sep","09",
IF(LEFT(K652,3)="Oct","10",
IF(LEFT(K652,3)="Nov","11",
IF(LEFT(K652,3)="Dec","12","01"))))))))))))</f>
        <v>1716-09</v>
      </c>
      <c r="N652" s="44" t="s">
        <v>5668</v>
      </c>
      <c r="O652" s="43" t="s">
        <v>3959</v>
      </c>
      <c r="P652" s="43" t="s">
        <v>136</v>
      </c>
      <c r="Q652" s="43">
        <v>300</v>
      </c>
      <c r="R652" s="8" t="s">
        <v>6969</v>
      </c>
      <c r="S652" s="34" t="s">
        <v>10478</v>
      </c>
      <c r="T652" s="45"/>
      <c r="U652" s="44"/>
      <c r="V652" s="34" t="s">
        <v>11218</v>
      </c>
      <c r="W652" s="44"/>
      <c r="X652" s="34"/>
      <c r="Y652" s="45" t="str">
        <f>IFERROR(LEFT(J652, FIND(",",J652)-1),"")</f>
        <v>RIDGELY</v>
      </c>
      <c r="Z652" s="45"/>
      <c r="AA652" s="45" t="str">
        <f>IF(ISBLANK(E652),"","Surveyed "&amp;E652)  &amp; IF(ISBLANK(C652),"", " by " &amp;TRIM(D652)) &amp; IF(ISBLANK(E652),"","; ") &amp; IF(ISBLANK(K652),"","Patented in " &amp; K652)  &amp; IF(ISBLANK(H652),"", " by " &amp; TRIM(I652)) &amp; IF(ISBLANK(Q652),"",IF(Q652=0,""," for " &amp; Q652 &amp; " acres")) &amp; IF(ISBLANK(S652),""," repatented as " &amp; S652) &amp; IF(ISBLANK(R652),"", "; " &amp; R652) &amp; IF(ISBLANK(X652),"", ".  " &amp; X652&amp;".")</f>
        <v>Surveyed 9/10/1716; Patented in Sep 1716 by Nicholas Ridgely for 300 acres repatented as Worthingtons Improvements; The beginning trees of this property adjoin Hunting Ground</v>
      </c>
      <c r="AB652" s="45" t="str">
        <f>IF(IFERROR(FIND("-",A652),0)=0,SUBSTITUTE(A652,"'",""),SUBSTITUTE(LEFT(A652,FIND("-",A652)-2),"'",""))</f>
        <v>RIDGELYS RANGE</v>
      </c>
      <c r="AC652" s="55" t="str">
        <f>SUBSTITUTE(A652,"'","")</f>
        <v>RIDGELYS RANGE - Nicholas</v>
      </c>
      <c r="AD652" s="52" t="str">
        <f>IFERROR(VLOOKUP(A652,MapGrantsTbl[], 5, FALSE),"")</f>
        <v>1716</v>
      </c>
      <c r="AE652" s="52" t="str">
        <f>IF(L652=AD652,"Y", IF(LEFT(AD652,1)&lt;&gt;"1","","N"))</f>
        <v>Y</v>
      </c>
      <c r="AF652" s="52" t="str">
        <f>IFERROR(VLOOKUP(A652,MapGrantsTbl[], 3, FALSE),"")</f>
        <v>Surveyed 9/10/1716; Patented in Sep 1716 by Nicholas Ridgely for 300 acres repatented as Worthingtons Improvements; The beginning trees of this property adjoin Hunting Ground</v>
      </c>
      <c r="AG652" s="52" t="str">
        <f>IF(AA652=AF652,"Y", IF(LEN(LEFT(AF652,4))&lt;&gt;4,"","N"))</f>
        <v>Y</v>
      </c>
      <c r="AH652" s="52" t="s">
        <v>11993</v>
      </c>
      <c r="AI652" s="52"/>
      <c r="AJ652" s="71"/>
      <c r="AK652" s="71"/>
      <c r="AL652" s="71"/>
      <c r="AM652" s="71">
        <f>IFERROR(VLOOKUP(A652,Platted[],2,FALSE),"")</f>
        <v>216</v>
      </c>
      <c r="AN652" s="52"/>
      <c r="AO652" s="52"/>
      <c r="AP652" s="52"/>
      <c r="AQ652" s="52" t="str">
        <f>IFERROR(VLOOKUP(A652,MapGrantsTbl[], 5, FALSE),"")</f>
        <v>1716</v>
      </c>
      <c r="AR652" s="52" t="str">
        <f>IF(L652=AQ652,"Y", IF(LEN(LEFT(AQ652,4))&lt;&gt;4,"","N"))</f>
        <v>Y</v>
      </c>
      <c r="AS652" s="52" t="str">
        <f>IFERROR(VLOOKUP(A652,MapGrantsTbl[],3, FALSE),"")</f>
        <v>Surveyed 9/10/1716; Patented in Sep 1716 by Nicholas Ridgely for 300 acres repatented as Worthingtons Improvements; The beginning trees of this property adjoin Hunting Ground</v>
      </c>
      <c r="AT652" s="52" t="str">
        <f>IF(AA652=AS652,"Y", IF(LEN(LEFT(AS652,4))&lt;&gt;4,"","N"))</f>
        <v>Y</v>
      </c>
      <c r="AU652" s="52" t="str">
        <f>IFERROR(VLOOKUP(A652,MapGrantsTbl[],5, FALSE),"")</f>
        <v>1716</v>
      </c>
      <c r="AV652" s="52" t="str">
        <f>IF(L652=AU652,"Y", IF(LEN(LEFT(AU652,4))&lt;&gt;4,"","N"))</f>
        <v>Y</v>
      </c>
    </row>
    <row r="653" spans="1:48" ht="57.6" x14ac:dyDescent="0.55000000000000004">
      <c r="A653" s="43" t="s">
        <v>8710</v>
      </c>
      <c r="B653" s="8" t="str">
        <f>IFERROR(VLOOKUP(A653,MapGrantsTbl[Short Name], 1, FALSE),IFERROR(VLOOKUP(A653,MapGrantsTbl[Other Map Grant Name],1,FALSE),""))</f>
        <v>RIGGS HILLS</v>
      </c>
      <c r="C653" s="8" t="s">
        <v>5002</v>
      </c>
      <c r="D653" s="8" t="str">
        <f>IF(ISBLANK(C653),"",IFERROR(RIGHT(C653,LEN(C653)-FIND(",",C653)) &amp; " " &amp; LEFT(C653,1) &amp; LOWER(MID(C653,2, FIND(",",C653)-2)),""))</f>
        <v xml:space="preserve"> James Weems</v>
      </c>
      <c r="E653" s="85" t="s">
        <v>11840</v>
      </c>
      <c r="F653" s="85" t="str">
        <f>RIGHT(E653,4)</f>
        <v>1723</v>
      </c>
      <c r="G653" s="85" t="str">
        <f>IF(ISBLANK(E653),"",F653&amp;"-"&amp;RIGHT("00" &amp; SUBSTITUTE(LEFT(E653,2),"/",""),2))</f>
        <v>1723-12</v>
      </c>
      <c r="H653" s="8" t="s">
        <v>3666</v>
      </c>
      <c r="I653" s="8" t="str">
        <f>IFERROR(RIGHT(H653,LEN(H653)-FIND(",",H653)) &amp; " " &amp; LEFT(H653,1) &amp; LOWER(MID(H653,2, FIND(",",H653)-2)),"")</f>
        <v xml:space="preserve"> John  Riggs</v>
      </c>
      <c r="J653" s="8" t="str">
        <f>H653</f>
        <v xml:space="preserve">RIGGS, John </v>
      </c>
      <c r="K653" s="8" t="s">
        <v>3736</v>
      </c>
      <c r="L653" s="8" t="str">
        <f>RIGHT(K653,4)</f>
        <v>1725</v>
      </c>
      <c r="M653" s="146" t="str">
        <f>IF(ISBLANK(K653),"",L653&amp;"-"&amp;
IF(LEFT(K653,3)="Feb","02",
IF(LEFT(K653,3)="Mar","03",
IF(LEFT(K653,3)="Apr","04",
IF(LEFT(K653,3)="May","05",
IF(LEFT(K653,3)="Jun","06",
IF(LEFT(K653,3)="Jul","07",
IF(LEFT(K653,3)="Aug","08",
IF(LEFT(K653,3)="Sep","09",
IF(LEFT(K653,3)="Oct","10",
IF(LEFT(K653,3)="Nov","11",
IF(LEFT(K653,3)="Dec","12","01"))))))))))))</f>
        <v>1725-08</v>
      </c>
      <c r="N653" s="34" t="s">
        <v>3961</v>
      </c>
      <c r="O653" s="8" t="s">
        <v>3961</v>
      </c>
      <c r="P653" s="8" t="s">
        <v>136</v>
      </c>
      <c r="Q653" s="8">
        <v>200</v>
      </c>
      <c r="R653" s="8" t="s">
        <v>5450</v>
      </c>
      <c r="S653" s="34"/>
      <c r="T653" s="34" t="str">
        <f>V653</f>
        <v>Riggs Hills</v>
      </c>
      <c r="U653" s="34"/>
      <c r="V653" s="35" t="s">
        <v>8992</v>
      </c>
      <c r="W653" s="35" t="s">
        <v>11841</v>
      </c>
      <c r="X653" s="34"/>
      <c r="Y653" s="18" t="str">
        <f>IFERROR(LEFT(J653, FIND(",",J653)-1),"")</f>
        <v>RIGGS</v>
      </c>
      <c r="Z653" s="24" t="s">
        <v>4549</v>
      </c>
      <c r="AA653" s="24" t="str">
        <f>IF(ISBLANK(E653),"","Surveyed "&amp;E653)  &amp; IF(ISBLANK(C653),"", " by " &amp;TRIM(D653)) &amp; IF(ISBLANK(E653),"","; ") &amp; IF(ISBLANK(K653),"","Patented in " &amp; K653)  &amp; IF(ISBLANK(H653),"", " by " &amp; TRIM(I653)) &amp; IF(ISBLANK(Q653),"",IF(Q653=0,""," for " &amp; Q653 &amp; " acres")) &amp; IF(ISBLANK(S653),""," repatented as " &amp; S653) &amp; IF(ISBLANK(R653),"", "; " &amp; R653) &amp; IF(ISBLANK(X653),"", ".  " &amp; X653&amp;".")</f>
        <v>Surveyed 12/8/1723 by James Weems; Patented in Aug 1725 by John Riggs for 200 acres; adjoining Rich Neck lying on the northernmost branch of Patuyon(?) called hither(?) River</v>
      </c>
      <c r="AB653" s="52" t="str">
        <f>IF(IFERROR(FIND("-",A653),0)=0,SUBSTITUTE(A653,"'",""),SUBSTITUTE(LEFT(A653,FIND("-",A653)-2),"'",""))</f>
        <v>RIGGS HILLS</v>
      </c>
      <c r="AC653" s="55" t="str">
        <f>SUBSTITUTE(A653,"'","")</f>
        <v>RIGGS HILLS</v>
      </c>
      <c r="AD653" s="52" t="str">
        <f>IFERROR(VLOOKUP(A653,MapGrantsTbl[], 5, FALSE),"")</f>
        <v>1723</v>
      </c>
      <c r="AE653" s="52" t="str">
        <f>IF(L653=AD653,"Y", IF(LEFT(AD653,1)&lt;&gt;"1","","N"))</f>
        <v>N</v>
      </c>
      <c r="AF653" s="52" t="str">
        <f>IFERROR(VLOOKUP(A653,MapGrantsTbl[], 3, FALSE),"")</f>
        <v>Surveyed 12/8/1723 by James Weems; Patented in Aug 1725 by John Riggs for 200 acres; adjoining Rich Neck lying on the northernmost branch of Patuyon(?) called hither(?) River</v>
      </c>
      <c r="AG653" s="52" t="str">
        <f>IF(AA653=AF653,"Y", IF(LEN(LEFT(AF653,4))&lt;&gt;4,"","N"))</f>
        <v>Y</v>
      </c>
      <c r="AH653" s="52"/>
      <c r="AI653" s="52"/>
      <c r="AJ653" s="71"/>
      <c r="AK653" s="71"/>
      <c r="AL653" s="71"/>
      <c r="AM653" s="71">
        <f>IFERROR(VLOOKUP(A653,Platted[],2,FALSE),"")</f>
        <v>315</v>
      </c>
      <c r="AN653" s="52"/>
      <c r="AO653" s="52"/>
      <c r="AP653" s="52"/>
      <c r="AQ653" s="52" t="str">
        <f>IFERROR(VLOOKUP(A653,MapGrantsTbl[], 5, FALSE),"")</f>
        <v>1723</v>
      </c>
      <c r="AR653" s="52" t="str">
        <f>IF(L653=AQ653,"Y", IF(LEN(LEFT(AQ653,4))&lt;&gt;4,"","N"))</f>
        <v>N</v>
      </c>
      <c r="AS653" s="52" t="str">
        <f>IFERROR(VLOOKUP(A653,MapGrantsTbl[],3, FALSE),"")</f>
        <v>Surveyed 12/8/1723 by James Weems; Patented in Aug 1725 by John Riggs for 200 acres; adjoining Rich Neck lying on the northernmost branch of Patuyon(?) called hither(?) River</v>
      </c>
      <c r="AT653" s="52" t="str">
        <f>IF(AA653=AS653,"Y", IF(LEN(LEFT(AS653,4))&lt;&gt;4,"","N"))</f>
        <v>Y</v>
      </c>
      <c r="AU653" s="52" t="str">
        <f>IFERROR(VLOOKUP(A653,MapGrantsTbl[],5, FALSE),"")</f>
        <v>1723</v>
      </c>
      <c r="AV653" s="52" t="str">
        <f>IF(L653=AU653,"Y", IF(LEN(LEFT(AU653,4))&lt;&gt;4,"","N"))</f>
        <v>N</v>
      </c>
    </row>
    <row r="654" spans="1:48" ht="43.2" x14ac:dyDescent="0.55000000000000004">
      <c r="A654" s="43" t="s">
        <v>8711</v>
      </c>
      <c r="B654" s="8" t="str">
        <f>IFERROR(VLOOKUP(A654,MapGrantsTbl[Short Name], 1, FALSE),IFERROR(VLOOKUP(A654,MapGrantsTbl[Other Map Grant Name],1,FALSE),""))</f>
        <v>ROBERTS ADVANTAGE</v>
      </c>
      <c r="C654" s="8" t="s">
        <v>4916</v>
      </c>
      <c r="D654" s="8" t="str">
        <f>IF(ISBLANK(C654),"",IFERROR(RIGHT(C654,LEN(C654)-FIND(",",C654)) &amp; " " &amp; LEFT(C654,1) &amp; LOWER(MID(C654,2, FIND(",",C654)-2)),""))</f>
        <v xml:space="preserve"> William Cromwell</v>
      </c>
      <c r="E654" s="85" t="s">
        <v>4669</v>
      </c>
      <c r="F654" s="85" t="str">
        <f>RIGHT(E654,4)</f>
        <v>1743</v>
      </c>
      <c r="G654" s="85" t="str">
        <f>IF(ISBLANK(E654),"",F654&amp;"-"&amp;RIGHT("00" &amp; SUBSTITUTE(LEFT(E654,2),"/",""),2))</f>
        <v>1743-04</v>
      </c>
      <c r="H654" s="8" t="s">
        <v>3658</v>
      </c>
      <c r="I654" s="8" t="str">
        <f>IFERROR(RIGHT(H654,LEN(H654)-FIND(",",H654)) &amp; " " &amp; LEFT(H654,1) &amp; LOWER(MID(H654,2, FIND(",",H654)-2)),"")</f>
        <v xml:space="preserve"> Peter  Porter</v>
      </c>
      <c r="J654" s="8" t="s">
        <v>3674</v>
      </c>
      <c r="K654" s="8" t="s">
        <v>3811</v>
      </c>
      <c r="L654" s="8" t="str">
        <f>RIGHT(K654,4)</f>
        <v>1743</v>
      </c>
      <c r="M654" s="146" t="str">
        <f>IF(ISBLANK(K654),"",L654&amp;"-"&amp;
IF(LEFT(K654,3)="Feb","02",
IF(LEFT(K654,3)="Mar","03",
IF(LEFT(K654,3)="Apr","04",
IF(LEFT(K654,3)="May","05",
IF(LEFT(K654,3)="Jun","06",
IF(LEFT(K654,3)="Jul","07",
IF(LEFT(K654,3)="Aug","08",
IF(LEFT(K654,3)="Sep","09",
IF(LEFT(K654,3)="Oct","10",
IF(LEFT(K654,3)="Nov","11",
IF(LEFT(K654,3)="Dec","12","01"))))))))))))</f>
        <v>1743-02</v>
      </c>
      <c r="N654" s="34" t="s">
        <v>3961</v>
      </c>
      <c r="O654" s="8" t="s">
        <v>3959</v>
      </c>
      <c r="P654" s="8" t="s">
        <v>136</v>
      </c>
      <c r="Q654" s="8">
        <v>55.5</v>
      </c>
      <c r="R654" s="8" t="s">
        <v>5092</v>
      </c>
      <c r="S654" s="34"/>
      <c r="T654" s="34" t="str">
        <f>V654</f>
        <v>Roberts Advantage</v>
      </c>
      <c r="U654" s="34"/>
      <c r="V654" s="35" t="s">
        <v>8090</v>
      </c>
      <c r="W654" s="35" t="s">
        <v>9946</v>
      </c>
      <c r="X654" s="34"/>
      <c r="Y654" s="26" t="str">
        <f>IFERROR(LEFT(J654, FIND(",",J654)-1),"")</f>
        <v>SHIPLEY</v>
      </c>
      <c r="Z654" s="24" t="s">
        <v>4546</v>
      </c>
      <c r="AA654" s="24" t="str">
        <f>IF(ISBLANK(E654),"","Surveyed "&amp;E654)  &amp; IF(ISBLANK(C654),"", " by " &amp;TRIM(D654)) &amp; IF(ISBLANK(E654),"","; ") &amp; IF(ISBLANK(K654),"","Patented in " &amp; K654)  &amp; IF(ISBLANK(H654),"", " by " &amp; TRIM(I654)) &amp; IF(ISBLANK(Q654),"",IF(Q654=0,""," for " &amp; Q654 &amp; " acres")) &amp; IF(ISBLANK(S654),""," repatented as " &amp; S654) &amp; IF(ISBLANK(R654),"", "; " &amp; R654) &amp; IF(ISBLANK(X654),"", ".  " &amp; X654&amp;".")</f>
        <v>Surveyed 4/11/1743 by William Cromwell; Patented in Feb 1743 by Peter Porter for 55.5 acres; "on west side of the westernmost draft of the falls of Patapsco River</v>
      </c>
      <c r="AB654" s="52" t="str">
        <f>IF(IFERROR(FIND("-",A654),0)=0,SUBSTITUTE(A654,"'",""),SUBSTITUTE(LEFT(A654,FIND("-",A654)-2),"'",""))</f>
        <v>ROBERTS ADVANTAGE</v>
      </c>
      <c r="AC654" s="55" t="str">
        <f>SUBSTITUTE(A654,"'","")</f>
        <v>ROBERTS ADVANTAGE</v>
      </c>
      <c r="AD654" s="52" t="str">
        <f>IFERROR(VLOOKUP(A654,MapGrantsTbl[], 5, FALSE),"")</f>
        <v>1743</v>
      </c>
      <c r="AE654" s="52" t="str">
        <f>IF(L654=AD654,"Y", IF(LEFT(AD654,1)&lt;&gt;"1","","N"))</f>
        <v>Y</v>
      </c>
      <c r="AF654" s="52" t="str">
        <f>IFERROR(VLOOKUP(A654,MapGrantsTbl[], 3, FALSE),"")</f>
        <v>Surveyed 4/11/1743 by William Cromwell; Patented in Feb 1743 by Peter Porter for 55.5 acres; "on west side of the westernmost draft of the falls of Patapsco River</v>
      </c>
      <c r="AG654" s="52" t="str">
        <f>IF(AA654=AF654,"Y", IF(LEN(LEFT(AF654,4))&lt;&gt;4,"","N"))</f>
        <v>Y</v>
      </c>
      <c r="AH654" s="52" t="s">
        <v>123</v>
      </c>
      <c r="AI654" s="52" t="s">
        <v>7845</v>
      </c>
      <c r="AJ654" s="52" t="s">
        <v>9943</v>
      </c>
      <c r="AK654" s="52"/>
      <c r="AL654" s="71">
        <v>-8</v>
      </c>
      <c r="AM654" s="71">
        <f>IFERROR(VLOOKUP(A654,Platted[],2,FALSE),"")</f>
        <v>528</v>
      </c>
      <c r="AN654" s="52"/>
      <c r="AO654" s="52"/>
      <c r="AP654" s="52"/>
      <c r="AQ654" s="52" t="str">
        <f>IFERROR(VLOOKUP(A654,MapGrantsTbl[], 5, FALSE),"")</f>
        <v>1743</v>
      </c>
      <c r="AR654" s="52" t="str">
        <f>IF(L654=AQ654,"Y", IF(LEN(LEFT(AQ654,4))&lt;&gt;4,"","N"))</f>
        <v>Y</v>
      </c>
      <c r="AS654" s="52" t="str">
        <f>IFERROR(VLOOKUP(A654,MapGrantsTbl[],3, FALSE),"")</f>
        <v>Surveyed 4/11/1743 by William Cromwell; Patented in Feb 1743 by Peter Porter for 55.5 acres; "on west side of the westernmost draft of the falls of Patapsco River</v>
      </c>
      <c r="AT654" s="52" t="str">
        <f>IF(AA654=AS654,"Y", IF(LEN(LEFT(AS654,4))&lt;&gt;4,"","N"))</f>
        <v>Y</v>
      </c>
      <c r="AU654" s="52" t="str">
        <f>IFERROR(VLOOKUP(A654,MapGrantsTbl[],5, FALSE),"")</f>
        <v>1743</v>
      </c>
      <c r="AV654" s="52" t="str">
        <f>IF(L654=AU654,"Y", IF(LEN(LEFT(AU654,4))&lt;&gt;4,"","N"))</f>
        <v>Y</v>
      </c>
    </row>
    <row r="655" spans="1:48" ht="86.4" x14ac:dyDescent="0.55000000000000004">
      <c r="A655" s="92" t="s">
        <v>9595</v>
      </c>
      <c r="B655" s="91" t="str">
        <f>IFERROR(VLOOKUP(A655,MapGrantsTbl[Short Name], 1, FALSE),IFERROR(VLOOKUP(A655,MapGrantsTbl[Other Map Grant Name],1,FALSE),""))</f>
        <v>ROBERTS LOT</v>
      </c>
      <c r="C655" s="92" t="s">
        <v>4916</v>
      </c>
      <c r="D655" s="92" t="str">
        <f>IF(ISBLANK(C655),"",IFERROR(RIGHT(C655,LEN(C655)-FIND(",",C655)) &amp; " " &amp; LEFT(C655,1) &amp; LOWER(MID(C655,2, FIND(",",C655)-2)),""))</f>
        <v xml:space="preserve"> William Cromwell</v>
      </c>
      <c r="E655" s="93" t="s">
        <v>9598</v>
      </c>
      <c r="F655" s="93" t="str">
        <f>RIGHT(E655,4)</f>
        <v>1743</v>
      </c>
      <c r="G655" s="93" t="str">
        <f>IF(ISBLANK(E655),"",F655&amp;"-"&amp;RIGHT("00" &amp; SUBSTITUTE(LEFT(E655,2),"/",""),2))</f>
        <v>1743-11</v>
      </c>
      <c r="H655" s="92" t="s">
        <v>9596</v>
      </c>
      <c r="I655" s="92" t="str">
        <f>IFERROR(RIGHT(H655,LEN(H655)-FIND(",",H655)) &amp; " " &amp; LEFT(H655,1) &amp; LOWER(MID(H655,2, FIND(",",H655)-2)),"")</f>
        <v xml:space="preserve"> Robert Lankford</v>
      </c>
      <c r="J655" s="91" t="str">
        <f>H655</f>
        <v>LANKFORD, Robert</v>
      </c>
      <c r="K655" s="92" t="s">
        <v>5516</v>
      </c>
      <c r="L655" s="91" t="str">
        <f>RIGHT(K655,4)</f>
        <v>1743</v>
      </c>
      <c r="M655" s="144" t="str">
        <f>IF(ISBLANK(K655),"",L655&amp;"-"&amp;
IF(LEFT(K655,3)="Feb","02",
IF(LEFT(K655,3)="Mar","03",
IF(LEFT(K655,3)="Apr","04",
IF(LEFT(K655,3)="May","05",
IF(LEFT(K655,3)="Jun","06",
IF(LEFT(K655,3)="Jul","07",
IF(LEFT(K655,3)="Aug","08",
IF(LEFT(K655,3)="Sep","09",
IF(LEFT(K655,3)="Oct","10",
IF(LEFT(K655,3)="Nov","11",
IF(LEFT(K655,3)="Dec","12","01"))))))))))))</f>
        <v>1743-03</v>
      </c>
      <c r="N655" s="94" t="s">
        <v>3961</v>
      </c>
      <c r="O655" s="92" t="s">
        <v>3959</v>
      </c>
      <c r="P655" s="92" t="s">
        <v>3970</v>
      </c>
      <c r="Q655" s="92">
        <v>50</v>
      </c>
      <c r="R655" s="92" t="s">
        <v>13280</v>
      </c>
      <c r="S655" s="94"/>
      <c r="T655" s="95" t="str">
        <f>V655</f>
        <v>Roberts Lot</v>
      </c>
      <c r="U655" s="94"/>
      <c r="V655" s="35" t="s">
        <v>9597</v>
      </c>
      <c r="W655" s="35" t="s">
        <v>11848</v>
      </c>
      <c r="X655" s="35"/>
      <c r="Y655" s="95" t="str">
        <f>IFERROR(LEFT(J655, FIND(",",J655)-1),"")</f>
        <v>LANKFORD</v>
      </c>
      <c r="Z655" s="95"/>
      <c r="AA655" s="95" t="str">
        <f>IF(ISBLANK(E655),"","Surveyed "&amp;E655)  &amp; IF(ISBLANK(C655),"", " by " &amp;TRIM(D655)) &amp; IF(ISBLANK(E655),"","; ") &amp; IF(ISBLANK(K655),"","Patented in " &amp; K655)  &amp; IF(ISBLANK(H655),"", " by " &amp; TRIM(I655)) &amp; IF(ISBLANK(Q655),"",IF(Q655=0,""," for " &amp; Q655 &amp; " acres")) &amp; IF(ISBLANK(S655),""," repatented as " &amp; S655) &amp; IF(ISBLANK(R655),"", "; " &amp; R655) &amp; IF(ISBLANK(X655),"", ".  " &amp; X655&amp;".")</f>
        <v>Surveyed 11/10/1743 by William Cromwell; Patented in Mar 1743 by Robert Lankford for 50 acres; Resurvey of Boyces Beginning which had become escheat "in the fork of Patuxent River Beginning .. on the west side of Browns River of Patuxent and south side of Boyces Branch or Boyces Run</v>
      </c>
      <c r="AB655" s="95" t="str">
        <f>IF(IFERROR(FIND("-",A655),0)=0,SUBSTITUTE(A655,"'",""),SUBSTITUTE(LEFT(A655,FIND("-",A655)-2),"'",""))</f>
        <v>ROBERTS LOT</v>
      </c>
      <c r="AC655" s="95" t="str">
        <f>SUBSTITUTE(A655,"'","")</f>
        <v>ROBERTS LOT</v>
      </c>
      <c r="AD655" s="95" t="str">
        <f>IFERROR(VLOOKUP(A655,MapGrantsTbl[], 5, FALSE),"")</f>
        <v/>
      </c>
      <c r="AE655" s="95" t="str">
        <f>IF(L655=AD655,"Y", IF(LEFT(AD655,1)&lt;&gt;"1","","N"))</f>
        <v/>
      </c>
      <c r="AF655" s="95" t="str">
        <f>IFERROR(VLOOKUP(A655,MapGrantsTbl[], 3, FALSE),"")</f>
        <v/>
      </c>
      <c r="AG655" s="95" t="str">
        <f>IF(AA655=AF655,"Y", IF(LEN(LEFT(AF655,4))&lt;&gt;4,"","N"))</f>
        <v/>
      </c>
      <c r="AH655" s="33" t="s">
        <v>11994</v>
      </c>
      <c r="AI655" s="95"/>
      <c r="AJ655" s="95"/>
      <c r="AK655" s="95"/>
      <c r="AL655" s="95"/>
      <c r="AM655" s="95" t="str">
        <f>IFERROR(VLOOKUP(A655,Platted[],2,FALSE),"")</f>
        <v/>
      </c>
      <c r="AN655" s="52"/>
      <c r="AO655" s="52"/>
      <c r="AP655" s="52"/>
      <c r="AQ655" s="52" t="str">
        <f>IFERROR(VLOOKUP(A655,MapGrantsTbl[], 5, FALSE),"")</f>
        <v/>
      </c>
      <c r="AR655" s="52" t="str">
        <f>IF(L655=AQ655,"Y", IF(LEN(LEFT(AQ655,4))&lt;&gt;4,"","N"))</f>
        <v/>
      </c>
      <c r="AS655" s="52" t="str">
        <f>IFERROR(VLOOKUP(A655,MapGrantsTbl[],3, FALSE),"")</f>
        <v/>
      </c>
      <c r="AT655" s="52" t="str">
        <f>IF(AA655=AS655,"Y", IF(LEN(LEFT(AS655,4))&lt;&gt;4,"","N"))</f>
        <v/>
      </c>
      <c r="AU655" s="52" t="str">
        <f>IFERROR(VLOOKUP(A655,MapGrantsTbl[],5, FALSE),"")</f>
        <v/>
      </c>
      <c r="AV655" s="52" t="str">
        <f>IF(L655=AU655,"Y", IF(LEN(LEFT(AU655,4))&lt;&gt;4,"","N"))</f>
        <v/>
      </c>
    </row>
    <row r="656" spans="1:48" ht="28.8" x14ac:dyDescent="0.55000000000000004">
      <c r="A656" s="43" t="s">
        <v>8712</v>
      </c>
      <c r="B656" s="32" t="str">
        <f>IFERROR(VLOOKUP(A656,MapGrantsTbl[Short Name], 1, FALSE),IFERROR(VLOOKUP(A656,MapGrantsTbl[Other Map Grant Name],1,FALSE),""))</f>
        <v/>
      </c>
      <c r="C656" s="8"/>
      <c r="D656" s="8" t="str">
        <f>IF(ISBLANK(C656),"",IFERROR(RIGHT(C656,LEN(C656)-FIND(",",C656)) &amp; " " &amp; LEFT(C656,1) &amp; LOWER(MID(C656,2, FIND(",",C656)-2)),""))</f>
        <v/>
      </c>
      <c r="E656" s="85"/>
      <c r="F656" s="85" t="str">
        <f>RIGHT(E656,4)</f>
        <v/>
      </c>
      <c r="G656" s="85" t="str">
        <f>IF(ISBLANK(E656),"",F656&amp;"-"&amp;RIGHT("00" &amp; SUBSTITUTE(LEFT(E656,2),"/",""),2))</f>
        <v/>
      </c>
      <c r="H656" s="8" t="s">
        <v>3676</v>
      </c>
      <c r="I656" s="8" t="str">
        <f>IFERROR(RIGHT(H656,LEN(H656)-FIND(",",H656)) &amp; " " &amp; LEFT(H656,1) &amp; LOWER(MID(H656,2, FIND(",",H656)-2)),"")</f>
        <v xml:space="preserve"> Richard  Snowden</v>
      </c>
      <c r="J656" s="32" t="str">
        <f>H656</f>
        <v xml:space="preserve">SNOWDEN, Richard </v>
      </c>
      <c r="K656" s="8" t="s">
        <v>6009</v>
      </c>
      <c r="L656" s="32" t="str">
        <f>RIGHT(K656,4)</f>
        <v>1685</v>
      </c>
      <c r="M656" s="146" t="str">
        <f>IF(ISBLANK(K656),"",L656&amp;"-"&amp;
IF(LEFT(K656,3)="Feb","02",
IF(LEFT(K656,3)="Mar","03",
IF(LEFT(K656,3)="Apr","04",
IF(LEFT(K656,3)="May","05",
IF(LEFT(K656,3)="Jun","06",
IF(LEFT(K656,3)="Jul","07",
IF(LEFT(K656,3)="Aug","08",
IF(LEFT(K656,3)="Sep","09",
IF(LEFT(K656,3)="Oct","10",
IF(LEFT(K656,3)="Nov","11",
IF(LEFT(K656,3)="Dec","12","01"))))))))))))</f>
        <v>1685-06</v>
      </c>
      <c r="N656" s="34" t="s">
        <v>3961</v>
      </c>
      <c r="O656" s="8" t="s">
        <v>3961</v>
      </c>
      <c r="P656" s="8" t="s">
        <v>136</v>
      </c>
      <c r="Q656" s="8">
        <v>1976</v>
      </c>
      <c r="R656" s="8"/>
      <c r="S656" s="34"/>
      <c r="T656" s="34" t="s">
        <v>8890</v>
      </c>
      <c r="U656" s="34"/>
      <c r="V656" s="34"/>
      <c r="W656" s="34"/>
      <c r="X656" s="34"/>
      <c r="Y656" s="33" t="str">
        <f>IFERROR(LEFT(J656, FIND(",",J656)-1),"")</f>
        <v>SNOWDEN</v>
      </c>
      <c r="Z656" s="33"/>
      <c r="AA656" s="24" t="str">
        <f>IF(ISBLANK(E656),"","Surveyed "&amp;E656)  &amp; IF(ISBLANK(C656),"", " by " &amp;TRIM(D656)) &amp; IF(ISBLANK(E656),"","; ") &amp; IF(ISBLANK(K656),"","Patented in " &amp; K656)  &amp; IF(ISBLANK(H656),"", " by " &amp; TRIM(I656)) &amp; IF(ISBLANK(Q656),"",IF(Q656=0,""," for " &amp; Q656 &amp; " acres")) &amp; IF(ISBLANK(S656),""," repatented as " &amp; S656) &amp; IF(ISBLANK(R656),"", "; " &amp; R656) &amp; IF(ISBLANK(X656),"", ".  " &amp; X656&amp;".")</f>
        <v>Patented in Jun 1685 by Richard Snowden for 1976 acres</v>
      </c>
      <c r="AB656" s="52" t="str">
        <f>IF(IFERROR(FIND("-",A656),0)=0,SUBSTITUTE(A656,"'",""),SUBSTITUTE(LEFT(A656,FIND("-",A656)-2),"'",""))</f>
        <v>ROBIN HOODS FOREST</v>
      </c>
      <c r="AC656" s="55" t="str">
        <f>SUBSTITUTE(A656,"'","")</f>
        <v>ROBIN HOODS FOREST</v>
      </c>
      <c r="AD656" s="52" t="str">
        <f>IFERROR(VLOOKUP(A656,MapGrantsTbl[], 5, FALSE),"")</f>
        <v/>
      </c>
      <c r="AE656" s="52" t="str">
        <f>IF(L656=AD656,"Y", IF(LEFT(AD656,1)&lt;&gt;"1","","N"))</f>
        <v/>
      </c>
      <c r="AF656" s="52" t="str">
        <f>IFERROR(VLOOKUP(A656,MapGrantsTbl[], 3, FALSE),"")</f>
        <v/>
      </c>
      <c r="AG656" s="52" t="str">
        <f>IF(AA656=AF656,"Y", IF(LEN(LEFT(AF656,4))&lt;&gt;4,"","N"))</f>
        <v/>
      </c>
      <c r="AH656" s="52"/>
      <c r="AI656" s="52"/>
      <c r="AJ656" s="71"/>
      <c r="AK656" s="71"/>
      <c r="AL656" s="71"/>
      <c r="AM656" s="71" t="str">
        <f>IFERROR(VLOOKUP(A656,Platted[],2,FALSE),"")</f>
        <v/>
      </c>
      <c r="AN656" s="52"/>
      <c r="AO656" s="52"/>
      <c r="AP656" s="52"/>
      <c r="AQ656" s="52" t="str">
        <f>IFERROR(VLOOKUP(A656,MapGrantsTbl[], 5, FALSE),"")</f>
        <v/>
      </c>
      <c r="AR656" s="52" t="str">
        <f>IF(L656=AQ656,"Y", IF(LEN(LEFT(AQ656,4))&lt;&gt;4,"","N"))</f>
        <v/>
      </c>
      <c r="AS656" s="52" t="str">
        <f>IFERROR(VLOOKUP(A656,MapGrantsTbl[],3, FALSE),"")</f>
        <v/>
      </c>
      <c r="AT656" s="52" t="str">
        <f>IF(AA656=AS656,"Y", IF(LEN(LEFT(AS656,4))&lt;&gt;4,"","N"))</f>
        <v/>
      </c>
      <c r="AU656" s="52" t="str">
        <f>IFERROR(VLOOKUP(A656,MapGrantsTbl[],5, FALSE),"")</f>
        <v/>
      </c>
      <c r="AV656" s="52" t="str">
        <f>IF(L656=AU656,"Y", IF(LEN(LEFT(AU656,4))&lt;&gt;4,"","N"))</f>
        <v/>
      </c>
    </row>
    <row r="657" spans="1:48" ht="57.6" x14ac:dyDescent="0.55000000000000004">
      <c r="A657" s="43" t="s">
        <v>8713</v>
      </c>
      <c r="B657" s="42" t="str">
        <f>IFERROR(VLOOKUP(A657,MapGrantsTbl[Short Name], 1, FALSE),IFERROR(VLOOKUP(A657,MapGrantsTbl[Other Map Grant Name],1,FALSE),""))</f>
        <v>ROBINSONS MISTAKE</v>
      </c>
      <c r="C657" s="43" t="s">
        <v>4920</v>
      </c>
      <c r="D657" s="43" t="str">
        <f>IF(ISBLANK(C657),"",IFERROR(RIGHT(C657,LEN(C657)-FIND(",",C657)) &amp; " " &amp; LEFT(C657,1) &amp; LOWER(MID(C657,2, FIND(",",C657)-2)),""))</f>
        <v xml:space="preserve"> Orlando Griffith</v>
      </c>
      <c r="E657" s="85" t="s">
        <v>4706</v>
      </c>
      <c r="F657" s="80" t="str">
        <f>RIGHT(E657,4)</f>
        <v>1766</v>
      </c>
      <c r="G657" s="80" t="str">
        <f>IF(ISBLANK(E657),"",F657&amp;"-"&amp;RIGHT("00" &amp; SUBSTITUTE(LEFT(E657,2),"/",""),2))</f>
        <v>1766-08</v>
      </c>
      <c r="H657" s="43" t="s">
        <v>7044</v>
      </c>
      <c r="I657" s="43" t="str">
        <f>IFERROR(RIGHT(H657,LEN(H657)-FIND(",",H657)) &amp; " " &amp; LEFT(H657,1) &amp; LOWER(MID(H657,2, FIND(",",H657)-2)),"")</f>
        <v xml:space="preserve"> William Simpson</v>
      </c>
      <c r="J657" s="42" t="str">
        <f>H657</f>
        <v>SIMPSON, William</v>
      </c>
      <c r="K657" s="43" t="s">
        <v>7041</v>
      </c>
      <c r="L657" s="42" t="str">
        <f>RIGHT(K657,4)</f>
        <v>1766</v>
      </c>
      <c r="M657" s="143" t="str">
        <f>IF(ISBLANK(K657),"",L657&amp;"-"&amp;
IF(LEFT(K657,3)="Feb","02",
IF(LEFT(K657,3)="Mar","03",
IF(LEFT(K657,3)="Apr","04",
IF(LEFT(K657,3)="May","05",
IF(LEFT(K657,3)="Jun","06",
IF(LEFT(K657,3)="Jul","07",
IF(LEFT(K657,3)="Aug","08",
IF(LEFT(K657,3)="Sep","09",
IF(LEFT(K657,3)="Oct","10",
IF(LEFT(K657,3)="Nov","11",
IF(LEFT(K657,3)="Dec","12","01"))))))))))))</f>
        <v>1766-08</v>
      </c>
      <c r="N657" s="44" t="s">
        <v>3961</v>
      </c>
      <c r="O657" s="43" t="s">
        <v>3959</v>
      </c>
      <c r="P657" s="43" t="s">
        <v>136</v>
      </c>
      <c r="Q657" s="43">
        <v>10</v>
      </c>
      <c r="R657" s="43" t="s">
        <v>7043</v>
      </c>
      <c r="S657" s="44"/>
      <c r="T657" s="45" t="str">
        <f>V657</f>
        <v>Robinsons Mistake</v>
      </c>
      <c r="U657" s="44"/>
      <c r="V657" s="35" t="s">
        <v>8206</v>
      </c>
      <c r="W657" s="35" t="s">
        <v>11544</v>
      </c>
      <c r="X657" s="34"/>
      <c r="Y657" s="45" t="str">
        <f>IFERROR(LEFT(J657, FIND(",",J657)-1),"")</f>
        <v>SIMPSON</v>
      </c>
      <c r="Z657" s="45"/>
      <c r="AA657" s="45" t="str">
        <f>IF(ISBLANK(E657),"","Surveyed "&amp;E657)  &amp; IF(ISBLANK(C657),"", " by " &amp;TRIM(D657)) &amp; IF(ISBLANK(E657),"","; ") &amp; IF(ISBLANK(K657),"","Patented in " &amp; K657)  &amp; IF(ISBLANK(H657),"", " by " &amp; TRIM(I657)) &amp; IF(ISBLANK(Q657),"",IF(Q657=0,""," for " &amp; Q657 &amp; " acres")) &amp; IF(ISBLANK(S657),""," repatented as " &amp; S657) &amp; IF(ISBLANK(R657),"", "; " &amp; R657) &amp; IF(ISBLANK(X657),"", ".  " &amp; X657&amp;".")</f>
        <v>Surveyed 8/20/1766 by Orlando Griffith; Patented in Aug 1766 by William Simpson for 10 acres; starting at "the original beginning tree of a tract of land called Clarys Forrest"</v>
      </c>
      <c r="AB657" s="45" t="str">
        <f>IF(IFERROR(FIND("-",A657),0)=0,SUBSTITUTE(A657,"'",""),SUBSTITUTE(LEFT(A657,FIND("-",A657)-2),"'",""))</f>
        <v>ROBINSONS MISTAKE</v>
      </c>
      <c r="AC657" s="45" t="str">
        <f>SUBSTITUTE(A657,"'","")</f>
        <v>ROBINSONS MISTAKE</v>
      </c>
      <c r="AD657" s="45" t="str">
        <f>IFERROR(VLOOKUP(A657,MapGrantsTbl[], 5, FALSE),"")</f>
        <v>1766</v>
      </c>
      <c r="AE657" s="45" t="str">
        <f>IF(L657=AD657,"Y", IF(LEFT(AD657,1)&lt;&gt;"1","","N"))</f>
        <v>Y</v>
      </c>
      <c r="AF657" s="45" t="str">
        <f>IFERROR(VLOOKUP(A657,MapGrantsTbl[], 3, FALSE),"")</f>
        <v>Surveyed 8/20/1766 by Orlando Griffith; Patented in Aug 1766 by William Simpson for 10 acres; starting at "the original beginning tree of a tract of land called Clarys Forrest"</v>
      </c>
      <c r="AG657" s="45" t="str">
        <f>IF(AA657=AF657,"Y", IF(LEN(LEFT(AF657,4))&lt;&gt;4,"","N"))</f>
        <v>Y</v>
      </c>
      <c r="AH657" s="33" t="s">
        <v>36</v>
      </c>
      <c r="AI657" s="45"/>
      <c r="AJ657" s="71"/>
      <c r="AK657" s="71"/>
      <c r="AL657" s="71"/>
      <c r="AM657" s="71">
        <f>IFERROR(VLOOKUP(A657,Platted[],2,FALSE),"")</f>
        <v>710</v>
      </c>
      <c r="AN657" s="52"/>
      <c r="AO657" s="52"/>
      <c r="AP657" s="52"/>
      <c r="AQ657" s="52" t="str">
        <f>IFERROR(VLOOKUP(A657,MapGrantsTbl[], 5, FALSE),"")</f>
        <v>1766</v>
      </c>
      <c r="AR657" s="52" t="str">
        <f>IF(L657=AQ657,"Y", IF(LEN(LEFT(AQ657,4))&lt;&gt;4,"","N"))</f>
        <v>Y</v>
      </c>
      <c r="AS657" s="52" t="str">
        <f>IFERROR(VLOOKUP(A657,MapGrantsTbl[],3, FALSE),"")</f>
        <v>Surveyed 8/20/1766 by Orlando Griffith; Patented in Aug 1766 by William Simpson for 10 acres; starting at "the original beginning tree of a tract of land called Clarys Forrest"</v>
      </c>
      <c r="AT657" s="52" t="str">
        <f>IF(AA657=AS657,"Y", IF(LEN(LEFT(AS657,4))&lt;&gt;4,"","N"))</f>
        <v>Y</v>
      </c>
      <c r="AU657" s="52" t="str">
        <f>IFERROR(VLOOKUP(A657,MapGrantsTbl[],5, FALSE),"")</f>
        <v>1766</v>
      </c>
      <c r="AV657" s="52" t="str">
        <f>IF(L657=AU657,"Y", IF(LEN(LEFT(AU657,4))&lt;&gt;4,"","N"))</f>
        <v>Y</v>
      </c>
    </row>
    <row r="658" spans="1:48" ht="57.6" x14ac:dyDescent="0.55000000000000004">
      <c r="A658" s="43" t="s">
        <v>6458</v>
      </c>
      <c r="B658" s="42" t="str">
        <f>IFERROR(VLOOKUP(A658,MapGrantsTbl[Short Name], 1, FALSE),IFERROR(VLOOKUP(A658,MapGrantsTbl[Other Map Grant Name],1,FALSE),""))</f>
        <v>ROCK HALL</v>
      </c>
      <c r="C658" s="43" t="s">
        <v>4921</v>
      </c>
      <c r="D658" s="43" t="str">
        <f>IF(ISBLANK(C658),"",IFERROR(RIGHT(C658,LEN(C658)-FIND(",",C658)) &amp; " " &amp; LEFT(C658,1) &amp; LOWER(MID(C658,2, FIND(",",C658)-2)),""))</f>
        <v xml:space="preserve"> Basil Burgess</v>
      </c>
      <c r="E658" s="85" t="s">
        <v>10019</v>
      </c>
      <c r="F658" s="85" t="str">
        <f>RIGHT(E658,4)</f>
        <v>1775</v>
      </c>
      <c r="G658" s="85" t="str">
        <f>IF(ISBLANK(E658),"",F658&amp;"-"&amp;RIGHT("00" &amp; SUBSTITUTE(LEFT(E658,2),"/",""),2))</f>
        <v>1775-04</v>
      </c>
      <c r="H658" s="43" t="s">
        <v>4102</v>
      </c>
      <c r="I658" s="43" t="str">
        <f>IFERROR(RIGHT(H658,LEN(H658)-FIND(",",H658)) &amp; " " &amp; LEFT(H658,1) &amp; LOWER(MID(H658,2, FIND(",",H658)-2)),"")</f>
        <v xml:space="preserve"> Joseph Howard</v>
      </c>
      <c r="J658" s="42" t="str">
        <f>H658</f>
        <v>HOWARD, Joseph</v>
      </c>
      <c r="K658" s="43" t="s">
        <v>4875</v>
      </c>
      <c r="L658" s="42" t="str">
        <f>RIGHT(K658,4)</f>
        <v>1785</v>
      </c>
      <c r="M658" s="143" t="str">
        <f>IF(ISBLANK(K658),"",L658&amp;"-"&amp;
IF(LEFT(K658,3)="Feb","02",
IF(LEFT(K658,3)="Mar","03",
IF(LEFT(K658,3)="Apr","04",
IF(LEFT(K658,3)="May","05",
IF(LEFT(K658,3)="Jun","06",
IF(LEFT(K658,3)="Jul","07",
IF(LEFT(K658,3)="Aug","08",
IF(LEFT(K658,3)="Sep","09",
IF(LEFT(K658,3)="Oct","10",
IF(LEFT(K658,3)="Nov","11",
IF(LEFT(K658,3)="Dec","12","01"))))))))))))</f>
        <v>1785-03</v>
      </c>
      <c r="N658" s="44" t="s">
        <v>3961</v>
      </c>
      <c r="O658" s="43" t="s">
        <v>3959</v>
      </c>
      <c r="P658" s="43" t="s">
        <v>3970</v>
      </c>
      <c r="Q658" s="43">
        <v>254</v>
      </c>
      <c r="R658" s="8" t="s">
        <v>10022</v>
      </c>
      <c r="S658" s="44" t="s">
        <v>6459</v>
      </c>
      <c r="T658" s="33" t="s">
        <v>10021</v>
      </c>
      <c r="U658" s="44"/>
      <c r="V658" s="35" t="s">
        <v>6460</v>
      </c>
      <c r="W658" s="35" t="s">
        <v>10020</v>
      </c>
      <c r="X658" s="34"/>
      <c r="Y658" s="45" t="str">
        <f>IFERROR(LEFT(J658, FIND(",",J658)-1),"")</f>
        <v>HOWARD</v>
      </c>
      <c r="Z658" s="45"/>
      <c r="AA658" s="45" t="str">
        <f>IF(ISBLANK(E658),"","Surveyed "&amp;E658)  &amp; IF(ISBLANK(C658),"", " by " &amp;TRIM(D658)) &amp; IF(ISBLANK(E658),"","; ") &amp; IF(ISBLANK(K658),"","Patented in " &amp; K658)  &amp; IF(ISBLANK(H658),"", " by " &amp; TRIM(I658)) &amp; IF(ISBLANK(Q658),"",IF(Q658=0,""," for " &amp; Q658 &amp; " acres")) &amp; IF(ISBLANK(S658),""," repatented as " &amp; S658) &amp; IF(ISBLANK(R658),"", "; " &amp; R658) &amp; IF(ISBLANK(X658),"", ".  " &amp; X658&amp;".")</f>
        <v>Surveyed 4/29/1775 by Basil Burgess; Patented in Mar 1785 by Joseph Howard for 254 acres repatented as Joseph's Gift; Resurvey of his part of Deaver's Lot and all of Deaver's Choice</v>
      </c>
      <c r="AB658" s="45" t="str">
        <f>IF(IFERROR(FIND("-",A658),0)=0,SUBSTITUTE(A658,"'",""),SUBSTITUTE(LEFT(A658,FIND("-",A658)-2),"'",""))</f>
        <v>ROCK HALL</v>
      </c>
      <c r="AC658" s="55" t="str">
        <f>SUBSTITUTE(A658,"'","")</f>
        <v>ROCK HALL</v>
      </c>
      <c r="AD658" s="52" t="str">
        <f>IFERROR(VLOOKUP(A658,MapGrantsTbl[], 5, FALSE),"")</f>
        <v>1775</v>
      </c>
      <c r="AE658" s="52" t="str">
        <f>IF(L658=AD658,"Y", IF(LEFT(AD658,1)&lt;&gt;"1","","N"))</f>
        <v>N</v>
      </c>
      <c r="AF658" s="52" t="str">
        <f>IFERROR(VLOOKUP(A658,MapGrantsTbl[], 3, FALSE),"")</f>
        <v>Surveyed 4/29/1775 by Basil Burgess; Patented in Mar 1785 by Joseph Howard for 254 acres repatented as Joseph's Gift; Resurvey of his part of Deaver's Lot and all of Deaver's Choice</v>
      </c>
      <c r="AG658" s="52" t="str">
        <f>IF(AA658=AF658,"Y", IF(LEN(LEFT(AF658,4))&lt;&gt;4,"","N"))</f>
        <v>Y</v>
      </c>
      <c r="AH658" s="52" t="s">
        <v>11994</v>
      </c>
      <c r="AI658" s="52"/>
      <c r="AJ658" s="71"/>
      <c r="AK658" s="71"/>
      <c r="AL658" s="71"/>
      <c r="AM658" s="71">
        <f>IFERROR(VLOOKUP(A658,Platted[],2,FALSE),"")</f>
        <v>266</v>
      </c>
      <c r="AN658" s="52"/>
      <c r="AO658" s="52"/>
      <c r="AP658" s="52"/>
      <c r="AQ658" s="52" t="str">
        <f>IFERROR(VLOOKUP(A658,MapGrantsTbl[], 5, FALSE),"")</f>
        <v>1775</v>
      </c>
      <c r="AR658" s="52" t="str">
        <f>IF(L658=AQ658,"Y", IF(LEN(LEFT(AQ658,4))&lt;&gt;4,"","N"))</f>
        <v>N</v>
      </c>
      <c r="AS658" s="52" t="str">
        <f>IFERROR(VLOOKUP(A658,MapGrantsTbl[],3, FALSE),"")</f>
        <v>Surveyed 4/29/1775 by Basil Burgess; Patented in Mar 1785 by Joseph Howard for 254 acres repatented as Joseph's Gift; Resurvey of his part of Deaver's Lot and all of Deaver's Choice</v>
      </c>
      <c r="AT658" s="52" t="str">
        <f>IF(AA658=AS658,"Y", IF(LEN(LEFT(AS658,4))&lt;&gt;4,"","N"))</f>
        <v>Y</v>
      </c>
      <c r="AU658" s="52" t="str">
        <f>IFERROR(VLOOKUP(A658,MapGrantsTbl[],5, FALSE),"")</f>
        <v>1775</v>
      </c>
      <c r="AV658" s="52" t="str">
        <f>IF(L658=AU658,"Y", IF(LEN(LEFT(AU658,4))&lt;&gt;4,"","N"))</f>
        <v>N</v>
      </c>
    </row>
    <row r="659" spans="1:48" ht="57.6" x14ac:dyDescent="0.55000000000000004">
      <c r="A659" s="8" t="s">
        <v>10564</v>
      </c>
      <c r="B659" s="32" t="str">
        <f>IFERROR(VLOOKUP(A659,MapGrantsTbl[Short Name], 1, FALSE),IFERROR(VLOOKUP(A659,MapGrantsTbl[Other Map Grant Name],1,FALSE),""))</f>
        <v>ROCKBURN</v>
      </c>
      <c r="C659" s="8" t="s">
        <v>5903</v>
      </c>
      <c r="D659" s="8" t="str">
        <f>IF(ISBLANK(C659),"",IFERROR(RIGHT(C659,LEN(C659)-FIND(",",C659)) &amp; " " &amp; LEFT(C659,1) &amp; LOWER(MID(C659,2, FIND(",",C659)-2)),""))</f>
        <v xml:space="preserve"> John Duvall</v>
      </c>
      <c r="E659" s="85" t="s">
        <v>10565</v>
      </c>
      <c r="F659" s="85" t="str">
        <f>RIGHT(E659,4)</f>
        <v>1824</v>
      </c>
      <c r="G659" s="85" t="str">
        <f>IF(ISBLANK(E659),"",F659&amp;"-"&amp;RIGHT("00" &amp; SUBSTITUTE(LEFT(E659,2),"/",""),2))</f>
        <v>1824-11</v>
      </c>
      <c r="H659" s="8" t="s">
        <v>10566</v>
      </c>
      <c r="I659" s="8" t="str">
        <f>IFERROR(RIGHT(H659,LEN(H659)-FIND(",",H659)) &amp; " " &amp; LEFT(H659,1) &amp; LOWER(MID(H659,2, FIND(",",H659)-2)),"")</f>
        <v xml:space="preserve"> Mary Murray</v>
      </c>
      <c r="J659" s="32" t="str">
        <f>H659</f>
        <v>MURRAY, Mary</v>
      </c>
      <c r="K659" s="8" t="s">
        <v>10567</v>
      </c>
      <c r="L659" s="32" t="str">
        <f>RIGHT(K659,4)</f>
        <v>1826</v>
      </c>
      <c r="M659" s="146" t="str">
        <f>IF(ISBLANK(K659),"",L659&amp;"-"&amp;
IF(LEFT(K659,3)="Feb","02",
IF(LEFT(K659,3)="Mar","03",
IF(LEFT(K659,3)="Apr","04",
IF(LEFT(K659,3)="May","05",
IF(LEFT(K659,3)="Jun","06",
IF(LEFT(K659,3)="Jul","07",
IF(LEFT(K659,3)="Aug","08",
IF(LEFT(K659,3)="Sep","09",
IF(LEFT(K659,3)="Oct","10",
IF(LEFT(K659,3)="Nov","11",
IF(LEFT(K659,3)="Dec","12","01"))))))))))))</f>
        <v>1826-10</v>
      </c>
      <c r="N659" s="33" t="s">
        <v>3961</v>
      </c>
      <c r="O659" s="8" t="s">
        <v>3959</v>
      </c>
      <c r="P659" s="8" t="s">
        <v>3970</v>
      </c>
      <c r="Q659" s="8">
        <v>1215</v>
      </c>
      <c r="R659" s="8" t="s">
        <v>12406</v>
      </c>
      <c r="S659" s="34"/>
      <c r="T659" s="33" t="s">
        <v>12218</v>
      </c>
      <c r="U659" s="34"/>
      <c r="V659" s="35" t="s">
        <v>1906</v>
      </c>
      <c r="W659" s="35" t="s">
        <v>10569</v>
      </c>
      <c r="X659" s="35"/>
      <c r="Y659" s="33" t="str">
        <f>IFERROR(LEFT(J659, FIND(",",J659)-1),"")</f>
        <v>MURRAY</v>
      </c>
      <c r="Z659" s="33"/>
      <c r="AA659" s="33" t="str">
        <f>IF(ISBLANK(E659),"","Surveyed "&amp;E659)  &amp; IF(ISBLANK(C659),"", " by " &amp;TRIM(D659)) &amp; IF(ISBLANK(E659),"","; ") &amp; IF(ISBLANK(K659),"","Patented in " &amp; K659)  &amp; IF(ISBLANK(H659),"", " by " &amp; TRIM(I659)) &amp; IF(ISBLANK(Q659),"",IF(Q659=0,""," for " &amp; Q659 &amp; " acres")) &amp; IF(ISBLANK(S659),""," repatented as " &amp; S659) &amp; IF(ISBLANK(R659),"", "; " &amp; R659) &amp; IF(ISBLANK(X659),"", ".  " &amp; X659&amp;".")</f>
        <v>Surveyed 11/17/1824 by John Duvall; Patented in Oct 1826 by Mary Murray for 1215 acres; Resurvey of part of Moores Morning Choice Enlarged and part of Calebs Pasture</v>
      </c>
      <c r="AB659" s="33" t="str">
        <f>IF(IFERROR(FIND("-",A659),0)=0,SUBSTITUTE(A659,"'",""),SUBSTITUTE(LEFT(A659,FIND("-",A659)-2),"'",""))</f>
        <v>ROCKBURN</v>
      </c>
      <c r="AC659" s="33" t="str">
        <f>SUBSTITUTE(A659,"'","")</f>
        <v>ROCKBURN</v>
      </c>
      <c r="AD659" s="33" t="str">
        <f>IFERROR(VLOOKUP(A659,MapGrantsTbl[], 5, FALSE),"")</f>
        <v>1824</v>
      </c>
      <c r="AE659" s="33" t="str">
        <f>IF(L659=AD659,"Y", IF(LEFT(AD659,1)&lt;&gt;"1","","N"))</f>
        <v>N</v>
      </c>
      <c r="AF659" s="33" t="str">
        <f>IFERROR(VLOOKUP(A659,MapGrantsTbl[], 3, FALSE),"")</f>
        <v>Surveyed 11/17/1824 by John Duvall; Patented in Oct 1826 by Mary Murray for 1215 acres; Resurvey of part of Moores Morning Choice Enlarged and part of Calebs Pasture</v>
      </c>
      <c r="AG659" s="33" t="str">
        <f>IF(AA659=AF659,"Y", IF(LEN(LEFT(AF659,4))&lt;&gt;4,"","N"))</f>
        <v>Y</v>
      </c>
      <c r="AH659" s="33" t="s">
        <v>47</v>
      </c>
      <c r="AI659" s="33"/>
      <c r="AJ659" s="33"/>
      <c r="AK659" s="33"/>
      <c r="AL659" s="33"/>
      <c r="AM659" s="33">
        <f>IFERROR(VLOOKUP(A659,Platted[],2,FALSE),"")</f>
        <v>41</v>
      </c>
      <c r="AN659" s="33"/>
      <c r="AO659" s="33"/>
      <c r="AP659" s="33"/>
      <c r="AQ659" s="52" t="str">
        <f>IFERROR(VLOOKUP(A659,MapGrantsTbl[], 5, FALSE),"")</f>
        <v>1824</v>
      </c>
      <c r="AR659" s="52" t="str">
        <f>IF(L659=AQ659,"Y", IF(LEN(LEFT(AQ659,4))&lt;&gt;4,"","N"))</f>
        <v>N</v>
      </c>
      <c r="AS659" s="52" t="str">
        <f>IFERROR(VLOOKUP(A659,MapGrantsTbl[],3, FALSE),"")</f>
        <v>Surveyed 11/17/1824 by John Duvall; Patented in Oct 1826 by Mary Murray for 1215 acres; Resurvey of part of Moores Morning Choice Enlarged and part of Calebs Pasture</v>
      </c>
      <c r="AT659" s="52" t="str">
        <f>IF(AA659=AS659,"Y", IF(LEN(LEFT(AS659,4))&lt;&gt;4,"","N"))</f>
        <v>Y</v>
      </c>
      <c r="AU659" s="52" t="str">
        <f>IFERROR(VLOOKUP(A659,MapGrantsTbl[],5, FALSE),"")</f>
        <v>1824</v>
      </c>
      <c r="AV659" s="52" t="str">
        <f>IF(L659=AU659,"Y", IF(LEN(LEFT(AU659,4))&lt;&gt;4,"","N"))</f>
        <v>N</v>
      </c>
    </row>
    <row r="660" spans="1:48" ht="86.4" x14ac:dyDescent="0.55000000000000004">
      <c r="A660" s="43" t="s">
        <v>6367</v>
      </c>
      <c r="B660" s="42" t="str">
        <f>IFERROR(VLOOKUP(A660,MapGrantsTbl[Short Name], 1, FALSE),IFERROR(VLOOKUP(A660,MapGrantsTbl[Other Map Grant Name],1,FALSE),""))</f>
        <v>ROCKY RIDGE</v>
      </c>
      <c r="C660" s="43" t="s">
        <v>4916</v>
      </c>
      <c r="D660" s="43" t="str">
        <f>IF(ISBLANK(C660),"",IFERROR(RIGHT(C660,LEN(C660)-FIND(",",C660)) &amp; " " &amp; LEFT(C660,1) &amp; LOWER(MID(C660,2, FIND(",",C660)-2)),""))</f>
        <v xml:space="preserve"> William Cromwell</v>
      </c>
      <c r="E660" s="85" t="s">
        <v>11320</v>
      </c>
      <c r="F660" s="80" t="str">
        <f>RIGHT(E660,4)</f>
        <v>1744</v>
      </c>
      <c r="G660" s="80" t="str">
        <f>IF(ISBLANK(E660),"",F660&amp;"-"&amp;RIGHT("00" &amp; SUBSTITUTE(LEFT(E660,2),"/",""),2))</f>
        <v>1744-11</v>
      </c>
      <c r="H660" s="43" t="s">
        <v>6469</v>
      </c>
      <c r="I660" s="43" t="str">
        <f>IFERROR(RIGHT(H660,LEN(H660)-FIND(",",H660)) &amp; " " &amp; LEFT(H660,1) &amp; LOWER(MID(H660,2, FIND(",",H660)-2)),"")</f>
        <v xml:space="preserve"> Abel Brown</v>
      </c>
      <c r="J660" s="42" t="str">
        <f>H660</f>
        <v>BROWN, Abel</v>
      </c>
      <c r="K660" s="43" t="s">
        <v>4764</v>
      </c>
      <c r="L660" s="42" t="str">
        <f>RIGHT(K660,4)</f>
        <v>1746</v>
      </c>
      <c r="M660" s="143" t="str">
        <f>IF(ISBLANK(K660),"",L660&amp;"-"&amp;
IF(LEFT(K660,3)="Feb","02",
IF(LEFT(K660,3)="Mar","03",
IF(LEFT(K660,3)="Apr","04",
IF(LEFT(K660,3)="May","05",
IF(LEFT(K660,3)="Jun","06",
IF(LEFT(K660,3)="Jul","07",
IF(LEFT(K660,3)="Aug","08",
IF(LEFT(K660,3)="Sep","09",
IF(LEFT(K660,3)="Oct","10",
IF(LEFT(K660,3)="Nov","11",
IF(LEFT(K660,3)="Dec","12","01"))))))))))))</f>
        <v>1746-03</v>
      </c>
      <c r="N660" s="44" t="s">
        <v>3961</v>
      </c>
      <c r="O660" s="43" t="s">
        <v>3959</v>
      </c>
      <c r="P660" s="43" t="s">
        <v>136</v>
      </c>
      <c r="Q660" s="43">
        <v>70</v>
      </c>
      <c r="R660" s="43" t="s">
        <v>6368</v>
      </c>
      <c r="S660" s="44" t="s">
        <v>4880</v>
      </c>
      <c r="T660" s="45" t="str">
        <f>V660</f>
        <v>Rocky Ridge</v>
      </c>
      <c r="U660" s="44"/>
      <c r="V660" s="35" t="s">
        <v>6369</v>
      </c>
      <c r="W660" s="35" t="s">
        <v>11321</v>
      </c>
      <c r="X660" s="34"/>
      <c r="Y660" s="45" t="str">
        <f>IFERROR(LEFT(J660, FIND(",",J660)-1),"")</f>
        <v>BROWN</v>
      </c>
      <c r="Z660" s="45"/>
      <c r="AA660" s="45" t="str">
        <f>IF(ISBLANK(E660),"","Surveyed "&amp;E660)  &amp; IF(ISBLANK(C660),"", " by " &amp;TRIM(D660)) &amp; IF(ISBLANK(E660),"","; ") &amp; IF(ISBLANK(K660),"","Patented in " &amp; K660)  &amp; IF(ISBLANK(H660),"", " by " &amp; TRIM(I660)) &amp; IF(ISBLANK(Q660),"",IF(Q660=0,""," for " &amp; Q660 &amp; " acres")) &amp; IF(ISBLANK(S660),""," repatented as " &amp; S660) &amp; IF(ISBLANK(R660),"", "; " &amp; R660) &amp; IF(ISBLANK(X660),"", ".  " &amp; X660&amp;".")</f>
        <v>Surveyed 11/26/1744 by William Cromwell; Patented in Mar 1746 by Abel Brown for 70 acres repatented as Whats Left Corrected; "in the fork of Patuxent River" starting "on the north side of a branch called Browns Branch which said branch runns to Snowdens River about fifty yards from said branch"</v>
      </c>
      <c r="AB660" s="52" t="str">
        <f>IF(IFERROR(FIND("-",A660),0)=0,SUBSTITUTE(A660,"'",""),SUBSTITUTE(LEFT(A660,FIND("-",A660)-2),"'",""))</f>
        <v>ROCKY RIDGE</v>
      </c>
      <c r="AC660" s="55" t="str">
        <f>SUBSTITUTE(A660,"'","")</f>
        <v>ROCKY RIDGE</v>
      </c>
      <c r="AD660" s="52" t="str">
        <f>IFERROR(VLOOKUP(A660,MapGrantsTbl[], 5, FALSE),"")</f>
        <v>1744</v>
      </c>
      <c r="AE660" s="52" t="str">
        <f>IF(L660=AD660,"Y", IF(LEFT(AD660,1)&lt;&gt;"1","","N"))</f>
        <v>N</v>
      </c>
      <c r="AF660" s="52" t="str">
        <f>IFERROR(VLOOKUP(A660,MapGrantsTbl[], 3, FALSE),"")</f>
        <v>Surveyed 11/26/1744 by William Cromwell; Patented in Mar 1746 by Abel Brown for 70 acres repatented as Whats Left Corrected; "in the fork of Patuxent River" starting "on the north side of a branch called Browns Branch which said branch runns to Snowdens River about fifty yards from said branch"</v>
      </c>
      <c r="AG660" s="52" t="str">
        <f>IF(AA660=AF660,"Y", IF(LEN(LEFT(AF660,4))&lt;&gt;4,"","N"))</f>
        <v>Y</v>
      </c>
      <c r="AH660" s="52" t="s">
        <v>396</v>
      </c>
      <c r="AI660" s="52"/>
      <c r="AJ660" s="71"/>
      <c r="AK660" s="71"/>
      <c r="AL660" s="71"/>
      <c r="AM660" s="71">
        <f>IFERROR(VLOOKUP(A660,Platted[],2,FALSE),"")</f>
        <v>507</v>
      </c>
      <c r="AN660" s="52"/>
      <c r="AO660" s="52"/>
      <c r="AP660" s="52"/>
      <c r="AQ660" s="52" t="str">
        <f>IFERROR(VLOOKUP(A660,MapGrantsTbl[], 5, FALSE),"")</f>
        <v>1744</v>
      </c>
      <c r="AR660" s="52" t="str">
        <f>IF(L660=AQ660,"Y", IF(LEN(LEFT(AQ660,4))&lt;&gt;4,"","N"))</f>
        <v>N</v>
      </c>
      <c r="AS660" s="52" t="str">
        <f>IFERROR(VLOOKUP(A660,MapGrantsTbl[],3, FALSE),"")</f>
        <v>Surveyed 11/26/1744 by William Cromwell; Patented in Mar 1746 by Abel Brown for 70 acres repatented as Whats Left Corrected; "in the fork of Patuxent River" starting "on the north side of a branch called Browns Branch which said branch runns to Snowdens River about fifty yards from said branch"</v>
      </c>
      <c r="AT660" s="52" t="str">
        <f>IF(AA660=AS660,"Y", IF(LEN(LEFT(AS660,4))&lt;&gt;4,"","N"))</f>
        <v>Y</v>
      </c>
      <c r="AU660" s="52" t="str">
        <f>IFERROR(VLOOKUP(A660,MapGrantsTbl[],5, FALSE),"")</f>
        <v>1744</v>
      </c>
      <c r="AV660" s="52" t="str">
        <f>IF(L660=AU660,"Y", IF(LEN(LEFT(AU660,4))&lt;&gt;4,"","N"))</f>
        <v>N</v>
      </c>
    </row>
    <row r="661" spans="1:48" ht="57.6" x14ac:dyDescent="0.55000000000000004">
      <c r="A661" s="8" t="s">
        <v>3898</v>
      </c>
      <c r="B661" s="8" t="str">
        <f>IFERROR(VLOOKUP(A661,MapGrantsTbl[Short Name], 1, FALSE),IFERROR(VLOOKUP(A661,MapGrantsTbl[Other Map Grant Name],1,FALSE),""))</f>
        <v>ROGUES HARBOR</v>
      </c>
      <c r="C661" s="43" t="s">
        <v>7378</v>
      </c>
      <c r="D661" s="43" t="str">
        <f>IF(ISBLANK(C661),"",IFERROR(RIGHT(C661,LEN(C661)-FIND(",",C661)) &amp; " " &amp; LEFT(C661,1) &amp; LOWER(MID(C661,2, FIND(",",C661)-2)),""))</f>
        <v xml:space="preserve"> John Hatherly</v>
      </c>
      <c r="E661" s="85" t="s">
        <v>9741</v>
      </c>
      <c r="F661" s="85" t="str">
        <f>RIGHT(E661,4)</f>
        <v>1805</v>
      </c>
      <c r="G661" s="85" t="str">
        <f>IF(ISBLANK(E661),"",F661&amp;"-"&amp;RIGHT("00" &amp; SUBSTITUTE(LEFT(E661,2),"/",""),2))</f>
        <v>1805-11</v>
      </c>
      <c r="H661" s="8" t="s">
        <v>3667</v>
      </c>
      <c r="I661" s="8" t="str">
        <f>IFERROR(RIGHT(H661,LEN(H661)-FIND(",",H661)) &amp; " " &amp; LEFT(H661,1) &amp; LOWER(MID(H661,2, FIND(",",H661)-2)),"")</f>
        <v xml:space="preserve"> Thoms  Cockey</v>
      </c>
      <c r="J661" s="8" t="str">
        <f>H661</f>
        <v xml:space="preserve">COCKEY, Thoms </v>
      </c>
      <c r="K661" s="8" t="s">
        <v>3812</v>
      </c>
      <c r="L661" s="8" t="str">
        <f>RIGHT(K661,4)</f>
        <v>1806</v>
      </c>
      <c r="M661" s="146" t="str">
        <f>IF(ISBLANK(K661),"",L661&amp;"-"&amp;
IF(LEFT(K661,3)="Feb","02",
IF(LEFT(K661,3)="Mar","03",
IF(LEFT(K661,3)="Apr","04",
IF(LEFT(K661,3)="May","05",
IF(LEFT(K661,3)="Jun","06",
IF(LEFT(K661,3)="Jul","07",
IF(LEFT(K661,3)="Aug","08",
IF(LEFT(K661,3)="Sep","09",
IF(LEFT(K661,3)="Oct","10",
IF(LEFT(K661,3)="Nov","11",
IF(LEFT(K661,3)="Dec","12","01"))))))))))))</f>
        <v>1806-12</v>
      </c>
      <c r="N661" s="34" t="s">
        <v>3961</v>
      </c>
      <c r="O661" s="8" t="s">
        <v>3959</v>
      </c>
      <c r="P661" s="8" t="s">
        <v>136</v>
      </c>
      <c r="Q661" s="8">
        <v>9</v>
      </c>
      <c r="R661" s="8" t="s">
        <v>5451</v>
      </c>
      <c r="S661" s="34" t="s">
        <v>1561</v>
      </c>
      <c r="T661" s="34" t="str">
        <f>V661</f>
        <v>Rogues Harbor</v>
      </c>
      <c r="U661" s="34" t="s">
        <v>5452</v>
      </c>
      <c r="V661" s="35" t="s">
        <v>4165</v>
      </c>
      <c r="W661" s="35" t="s">
        <v>9740</v>
      </c>
      <c r="X661" s="34"/>
      <c r="Y661" s="18" t="str">
        <f>IFERROR(LEFT(J661, FIND(",",J661)-1),"")</f>
        <v>COCKEY</v>
      </c>
      <c r="Z661" s="24" t="s">
        <v>4479</v>
      </c>
      <c r="AA661" s="24" t="str">
        <f>IF(ISBLANK(E661),"","Surveyed "&amp;E661)  &amp; IF(ISBLANK(C661),"", " by " &amp;TRIM(D661)) &amp; IF(ISBLANK(E661),"","; ") &amp; IF(ISBLANK(K661),"","Patented in " &amp; K661)  &amp; IF(ISBLANK(H661),"", " by " &amp; TRIM(I661)) &amp; IF(ISBLANK(Q661),"",IF(Q661=0,""," for " &amp; Q661 &amp; " acres")) &amp; IF(ISBLANK(S661),""," repatented as " &amp; S661) &amp; IF(ISBLANK(R661),"", "; " &amp; R661) &amp; IF(ISBLANK(X661),"", ".  " &amp; X661&amp;".")</f>
        <v>Surveyed 11/27/1805 by John Hatherly; Patented in Dec 1806 by Thoms Cockey for 9 acres repatented as Mount Hebron; adjoining Yates Contrivance "on the west side of a branch called Rich Neck Branch"</v>
      </c>
      <c r="AB661" s="52" t="str">
        <f>IF(IFERROR(FIND("-",A661),0)=0,SUBSTITUTE(A661,"'",""),SUBSTITUTE(LEFT(A661,FIND("-",A661)-2),"'",""))</f>
        <v>ROGUES HARBOR</v>
      </c>
      <c r="AC661" s="55" t="str">
        <f>SUBSTITUTE(A661,"'","")</f>
        <v>ROGUES HARBOR</v>
      </c>
      <c r="AD661" s="52" t="str">
        <f>IFERROR(VLOOKUP(A661,MapGrantsTbl[], 5, FALSE),"")</f>
        <v>1805</v>
      </c>
      <c r="AE661" s="52" t="str">
        <f>IF(L661=AD661,"Y", IF(LEFT(AD661,1)&lt;&gt;"1","","N"))</f>
        <v>N</v>
      </c>
      <c r="AF661" s="52" t="str">
        <f>IFERROR(VLOOKUP(A661,MapGrantsTbl[], 3, FALSE),"")</f>
        <v>Surveyed 11/27/1805 by John Hatherly; Patented in Dec 1806 by Thoms Cockey for 9 acres repatented as Mount Hebron; adjoining Yates Contrivance "on the west side of a branch called Rich Neck Branch"</v>
      </c>
      <c r="AG661" s="52" t="str">
        <f>IF(AA661=AF661,"Y", IF(LEN(LEFT(AF661,4))&lt;&gt;4,"","N"))</f>
        <v>Y</v>
      </c>
      <c r="AH661" s="52" t="s">
        <v>11989</v>
      </c>
      <c r="AI661" s="52" t="s">
        <v>9154</v>
      </c>
      <c r="AJ661" s="52" t="s">
        <v>9775</v>
      </c>
      <c r="AK661" s="52"/>
      <c r="AL661" s="71">
        <v>2</v>
      </c>
      <c r="AM661" s="71">
        <f>IFERROR(VLOOKUP(A661,Platted[],2,FALSE),"")</f>
        <v>721</v>
      </c>
      <c r="AN661" s="52"/>
      <c r="AO661" s="52"/>
      <c r="AP661" s="52"/>
      <c r="AQ661" s="52" t="str">
        <f>IFERROR(VLOOKUP(A661,MapGrantsTbl[], 5, FALSE),"")</f>
        <v>1805</v>
      </c>
      <c r="AR661" s="52" t="str">
        <f>IF(L661=AQ661,"Y", IF(LEN(LEFT(AQ661,4))&lt;&gt;4,"","N"))</f>
        <v>N</v>
      </c>
      <c r="AS661" s="52" t="str">
        <f>IFERROR(VLOOKUP(A661,MapGrantsTbl[],3, FALSE),"")</f>
        <v>Surveyed 11/27/1805 by John Hatherly; Patented in Dec 1806 by Thoms Cockey for 9 acres repatented as Mount Hebron; adjoining Yates Contrivance "on the west side of a branch called Rich Neck Branch"</v>
      </c>
      <c r="AT661" s="52" t="str">
        <f>IF(AA661=AS661,"Y", IF(LEN(LEFT(AS661,4))&lt;&gt;4,"","N"))</f>
        <v>Y</v>
      </c>
      <c r="AU661" s="52" t="str">
        <f>IFERROR(VLOOKUP(A661,MapGrantsTbl[],5, FALSE),"")</f>
        <v>1805</v>
      </c>
      <c r="AV661" s="52" t="str">
        <f>IF(L661=AU661,"Y", IF(LEN(LEFT(AU661,4))&lt;&gt;4,"","N"))</f>
        <v>N</v>
      </c>
    </row>
    <row r="662" spans="1:48" ht="57.6" x14ac:dyDescent="0.55000000000000004">
      <c r="A662" s="10" t="s">
        <v>4112</v>
      </c>
      <c r="B662" s="10" t="str">
        <f>IFERROR(VLOOKUP(A662,MapGrantsTbl[Short Name], 1, FALSE),IFERROR(VLOOKUP(A662,MapGrantsTbl[Other Map Grant Name],1,FALSE),""))</f>
        <v>ROUND ABOUT HILLS</v>
      </c>
      <c r="C662" s="8" t="s">
        <v>4916</v>
      </c>
      <c r="D662" s="8" t="str">
        <f>IF(ISBLANK(C662),"",IFERROR(RIGHT(C662,LEN(C662)-FIND(",",C662)) &amp; " " &amp; LEFT(C662,1) &amp; LOWER(MID(C662,2, FIND(",",C662)-2)),""))</f>
        <v xml:space="preserve"> William Cromwell</v>
      </c>
      <c r="E662" s="85" t="s">
        <v>10955</v>
      </c>
      <c r="F662" s="85" t="str">
        <f>RIGHT(E662,4)</f>
        <v>1743</v>
      </c>
      <c r="G662" s="85" t="str">
        <f>IF(ISBLANK(E662),"",F662&amp;"-"&amp;RIGHT("00" &amp; SUBSTITUTE(LEFT(E662,2),"/",""),2))</f>
        <v>1743-11</v>
      </c>
      <c r="H662" s="10" t="s">
        <v>4105</v>
      </c>
      <c r="I662" s="10" t="str">
        <f>IFERROR(RIGHT(H662,LEN(H662)-FIND(",",H662)) &amp; " " &amp; LEFT(H662,1) &amp; LOWER(MID(H662,2, FIND(",",H662)-2)),"")</f>
        <v xml:space="preserve"> Henry Ridgely</v>
      </c>
      <c r="J662" s="10" t="str">
        <f>H662</f>
        <v>RIDGELY, Henry</v>
      </c>
      <c r="K662" s="10" t="s">
        <v>3802</v>
      </c>
      <c r="L662" s="15" t="str">
        <f>RIGHT(K662,4)</f>
        <v>1745</v>
      </c>
      <c r="M662" s="147" t="str">
        <f>IF(ISBLANK(K662),"",L662&amp;"-"&amp;
IF(LEFT(K662,3)="Feb","02",
IF(LEFT(K662,3)="Mar","03",
IF(LEFT(K662,3)="Apr","04",
IF(LEFT(K662,3)="May","05",
IF(LEFT(K662,3)="Jun","06",
IF(LEFT(K662,3)="Jul","07",
IF(LEFT(K662,3)="Aug","08",
IF(LEFT(K662,3)="Sep","09",
IF(LEFT(K662,3)="Oct","10",
IF(LEFT(K662,3)="Nov","11",
IF(LEFT(K662,3)="Dec","12","01"))))))))))))</f>
        <v>1745-11</v>
      </c>
      <c r="N662" s="34" t="s">
        <v>3961</v>
      </c>
      <c r="O662" s="10" t="s">
        <v>3959</v>
      </c>
      <c r="P662" s="8" t="s">
        <v>136</v>
      </c>
      <c r="Q662" s="8">
        <v>266</v>
      </c>
      <c r="R662" s="8" t="s">
        <v>5605</v>
      </c>
      <c r="S662" s="26"/>
      <c r="T662" s="26" t="str">
        <f>V662</f>
        <v>Round About Hills</v>
      </c>
      <c r="U662" s="26"/>
      <c r="V662" s="35" t="s">
        <v>15</v>
      </c>
      <c r="W662" s="35" t="s">
        <v>10954</v>
      </c>
      <c r="X662" s="34"/>
      <c r="Y662" s="18" t="str">
        <f>IFERROR(LEFT(J662, FIND(",",J662)-1),"")</f>
        <v>RIDGELY</v>
      </c>
      <c r="Z662" s="24" t="s">
        <v>2585</v>
      </c>
      <c r="AA662" s="24" t="str">
        <f>IF(ISBLANK(E662),"","Surveyed "&amp;E662)  &amp; IF(ISBLANK(C662),"", " by " &amp;TRIM(D662)) &amp; IF(ISBLANK(E662),"","; ") &amp; IF(ISBLANK(K662),"","Patented in " &amp; K662)  &amp; IF(ISBLANK(H662),"", " by " &amp; TRIM(I662)) &amp; IF(ISBLANK(Q662),"",IF(Q662=0,""," for " &amp; Q662 &amp; " acres")) &amp; IF(ISBLANK(S662),""," repatented as " &amp; S662) &amp; IF(ISBLANK(R662),"", "; " &amp; R662) &amp; IF(ISBLANK(X662),"", ".  " &amp; X662&amp;".")</f>
        <v>Surveyed 11/15/1743 by William Cromwell; Patented in Nov 1745 by Henry Ridgely for 266 acres; "in the great fork of Patuxent River" adjoining Beyond Far Enough owned by Robert Nelson</v>
      </c>
      <c r="AB662" s="52" t="str">
        <f>IF(IFERROR(FIND("-",A662),0)=0,SUBSTITUTE(A662,"'",""),SUBSTITUTE(LEFT(A662,FIND("-",A662)-2),"'",""))</f>
        <v>ROUND ABOUT HILLS</v>
      </c>
      <c r="AC662" s="55" t="str">
        <f>SUBSTITUTE(A662,"'","")</f>
        <v>ROUND ABOUT HILLS</v>
      </c>
      <c r="AD662" s="52" t="str">
        <f>IFERROR(VLOOKUP(A662,MapGrantsTbl[], 5, FALSE),"")</f>
        <v>1743</v>
      </c>
      <c r="AE662" s="52" t="str">
        <f>IF(L662=AD662,"Y", IF(LEFT(AD662,1)&lt;&gt;"1","","N"))</f>
        <v>N</v>
      </c>
      <c r="AF662" s="52" t="str">
        <f>IFERROR(VLOOKUP(A662,MapGrantsTbl[], 3, FALSE),"")</f>
        <v>Surveyed 11/15/1743 by William Cromwell; Patented in Nov 1745 by Henry Ridgely for 266 acres; "in the great fork of Patuxent River" adjoining Beyond Far Enough owned by Robert Nelson</v>
      </c>
      <c r="AG662" s="52" t="str">
        <f>IF(AA662=AF662,"Y", IF(LEN(LEFT(AF662,4))&lt;&gt;4,"","N"))</f>
        <v>Y</v>
      </c>
      <c r="AH662" s="52" t="s">
        <v>65</v>
      </c>
      <c r="AI662" s="52"/>
      <c r="AJ662" s="71"/>
      <c r="AK662" s="71"/>
      <c r="AL662" s="71"/>
      <c r="AM662" s="71">
        <f>IFERROR(VLOOKUP(A662,Platted[],2,FALSE),"")</f>
        <v>244</v>
      </c>
      <c r="AN662" s="52"/>
      <c r="AO662" s="52"/>
      <c r="AP662" s="52"/>
      <c r="AQ662" s="52" t="str">
        <f>IFERROR(VLOOKUP(A662,MapGrantsTbl[], 5, FALSE),"")</f>
        <v>1743</v>
      </c>
      <c r="AR662" s="52" t="str">
        <f>IF(L662=AQ662,"Y", IF(LEN(LEFT(AQ662,4))&lt;&gt;4,"","N"))</f>
        <v>N</v>
      </c>
      <c r="AS662" s="52" t="str">
        <f>IFERROR(VLOOKUP(A662,MapGrantsTbl[],3, FALSE),"")</f>
        <v>Surveyed 11/15/1743 by William Cromwell; Patented in Nov 1745 by Henry Ridgely for 266 acres; "in the great fork of Patuxent River" adjoining Beyond Far Enough owned by Robert Nelson</v>
      </c>
      <c r="AT662" s="52" t="str">
        <f>IF(AA662=AS662,"Y", IF(LEN(LEFT(AS662,4))&lt;&gt;4,"","N"))</f>
        <v>Y</v>
      </c>
      <c r="AU662" s="52" t="str">
        <f>IFERROR(VLOOKUP(A662,MapGrantsTbl[],5, FALSE),"")</f>
        <v>1743</v>
      </c>
      <c r="AV662" s="52" t="str">
        <f>IF(L662=AU662,"Y", IF(LEN(LEFT(AU662,4))&lt;&gt;4,"","N"))</f>
        <v>N</v>
      </c>
    </row>
    <row r="663" spans="1:48" ht="57.6" x14ac:dyDescent="0.55000000000000004">
      <c r="A663" s="43" t="s">
        <v>6871</v>
      </c>
      <c r="B663" s="42" t="str">
        <f>IFERROR(VLOOKUP(A663,MapGrantsTbl[Short Name], 1, FALSE),IFERROR(VLOOKUP(A663,MapGrantsTbl[Other Map Grant Name],1,FALSE),""))</f>
        <v>SAFEGUARD</v>
      </c>
      <c r="C663" s="43" t="s">
        <v>4919</v>
      </c>
      <c r="D663" s="43" t="str">
        <f>IF(ISBLANK(C663),"",IFERROR(RIGHT(C663,LEN(C663)-FIND(",",C663)) &amp; " " &amp; LEFT(C663,1) &amp; LOWER(MID(C663,2, FIND(",",C663)-2)),""))</f>
        <v xml:space="preserve"> Richard Shipley</v>
      </c>
      <c r="E663" s="85" t="s">
        <v>11499</v>
      </c>
      <c r="F663" s="80" t="str">
        <f>RIGHT(E663,4)</f>
        <v>1753</v>
      </c>
      <c r="G663" s="80" t="str">
        <f>IF(ISBLANK(E663),"",F663&amp;"-"&amp;RIGHT("00" &amp; SUBSTITUTE(LEFT(E663,2),"/",""),2))</f>
        <v>1753-01</v>
      </c>
      <c r="H663" s="43" t="s">
        <v>3601</v>
      </c>
      <c r="I663" s="43" t="str">
        <f>IFERROR(RIGHT(H663,LEN(H663)-FIND(",",H663)) &amp; " " &amp; LEFT(H663,1) &amp; LOWER(MID(H663,2, FIND(",",H663)-2)),"")</f>
        <v xml:space="preserve"> Henry  Howard</v>
      </c>
      <c r="J663" s="42" t="str">
        <f>H663</f>
        <v xml:space="preserve">HOWARD, Henry </v>
      </c>
      <c r="K663" s="43" t="s">
        <v>3826</v>
      </c>
      <c r="L663" s="42" t="str">
        <f>RIGHT(K663,4)</f>
        <v>1753</v>
      </c>
      <c r="M663" s="143" t="str">
        <f>IF(ISBLANK(K663),"",L663&amp;"-"&amp;
IF(LEFT(K663,3)="Feb","02",
IF(LEFT(K663,3)="Mar","03",
IF(LEFT(K663,3)="Apr","04",
IF(LEFT(K663,3)="May","05",
IF(LEFT(K663,3)="Jun","06",
IF(LEFT(K663,3)="Jul","07",
IF(LEFT(K663,3)="Aug","08",
IF(LEFT(K663,3)="Sep","09",
IF(LEFT(K663,3)="Oct","10",
IF(LEFT(K663,3)="Nov","11",
IF(LEFT(K663,3)="Dec","12","01"))))))))))))</f>
        <v>1753-08</v>
      </c>
      <c r="N663" s="44" t="s">
        <v>3961</v>
      </c>
      <c r="O663" s="43" t="s">
        <v>3959</v>
      </c>
      <c r="P663" s="43" t="s">
        <v>136</v>
      </c>
      <c r="Q663" s="43">
        <v>50</v>
      </c>
      <c r="R663" s="43" t="s">
        <v>6873</v>
      </c>
      <c r="S663" s="44"/>
      <c r="T663" s="45" t="str">
        <f>V663</f>
        <v>Safeguard</v>
      </c>
      <c r="U663" s="44"/>
      <c r="V663" s="35" t="s">
        <v>6872</v>
      </c>
      <c r="W663" s="35" t="s">
        <v>10879</v>
      </c>
      <c r="X663" s="34"/>
      <c r="Y663" s="45" t="str">
        <f>IFERROR(LEFT(J663, FIND(",",J663)-1),"")</f>
        <v>HOWARD</v>
      </c>
      <c r="Z663" s="45"/>
      <c r="AA663" s="45" t="str">
        <f>IF(ISBLANK(E663),"","Surveyed "&amp;E663)  &amp; IF(ISBLANK(C663),"", " by " &amp;TRIM(D663)) &amp; IF(ISBLANK(E663),"","; ") &amp; IF(ISBLANK(K663),"","Patented in " &amp; K663)  &amp; IF(ISBLANK(H663),"", " by " &amp; TRIM(I663)) &amp; IF(ISBLANK(Q663),"",IF(Q663=0,""," for " &amp; Q663 &amp; " acres")) &amp; IF(ISBLANK(S663),""," repatented as " &amp; S663) &amp; IF(ISBLANK(R663),"", "; " &amp; R663) &amp; IF(ISBLANK(X663),"", ".  " &amp; X663&amp;".")</f>
        <v>Surveyed 1/1/1753 by Richard Shipley; Patented in Aug 1753 by Henry Howard for 50 acres; "between a tract of land called Pheasant Ridge and a tract of land called Henry And Peter"</v>
      </c>
      <c r="AB663" s="45" t="str">
        <f>IF(IFERROR(FIND("-",A663),0)=0,SUBSTITUTE(A663,"'",""),SUBSTITUTE(LEFT(A663,FIND("-",A663)-2),"'",""))</f>
        <v>SAFEGUARD</v>
      </c>
      <c r="AC663" s="45" t="str">
        <f>SUBSTITUTE(A663,"'","")</f>
        <v>SAFEGUARD</v>
      </c>
      <c r="AD663" s="52" t="str">
        <f>IFERROR(VLOOKUP(A663,MapGrantsTbl[], 5, FALSE),"")</f>
        <v>1753</v>
      </c>
      <c r="AE663" s="52" t="str">
        <f>IF(L663=AD663,"Y", IF(LEFT(AD663,1)&lt;&gt;"1","","N"))</f>
        <v>Y</v>
      </c>
      <c r="AF663" s="52" t="str">
        <f>IFERROR(VLOOKUP(A663,MapGrantsTbl[], 3, FALSE),"")</f>
        <v>Surveyed 1/1/1753 by Richard Shipley; Patented in Aug 1753 by Henry Howard for 50 acres; "between a tract of land called Pheasant Ridge and a tract of land called Henry And Peter"</v>
      </c>
      <c r="AG663" s="52" t="str">
        <f>IF(AA663=AF663,"Y", IF(LEN(LEFT(AF663,4))&lt;&gt;4,"","N"))</f>
        <v>Y</v>
      </c>
      <c r="AH663" s="52" t="s">
        <v>65</v>
      </c>
      <c r="AI663" s="52" t="s">
        <v>7845</v>
      </c>
      <c r="AJ663" s="52" t="s">
        <v>10880</v>
      </c>
      <c r="AK663" s="52"/>
      <c r="AL663" s="71"/>
      <c r="AM663" s="71">
        <f>IFERROR(VLOOKUP(A663,Platted[],2,FALSE),"")</f>
        <v>535</v>
      </c>
      <c r="AN663" s="52"/>
      <c r="AO663" s="52"/>
      <c r="AP663" s="52"/>
      <c r="AQ663" s="52" t="str">
        <f>IFERROR(VLOOKUP(A663,MapGrantsTbl[], 5, FALSE),"")</f>
        <v>1753</v>
      </c>
      <c r="AR663" s="52" t="str">
        <f>IF(L663=AQ663,"Y", IF(LEN(LEFT(AQ663,4))&lt;&gt;4,"","N"))</f>
        <v>Y</v>
      </c>
      <c r="AS663" s="52" t="str">
        <f>IFERROR(VLOOKUP(A663,MapGrantsTbl[],3, FALSE),"")</f>
        <v>Surveyed 1/1/1753 by Richard Shipley; Patented in Aug 1753 by Henry Howard for 50 acres; "between a tract of land called Pheasant Ridge and a tract of land called Henry And Peter"</v>
      </c>
      <c r="AT663" s="52" t="str">
        <f>IF(AA663=AS663,"Y", IF(LEN(LEFT(AS663,4))&lt;&gt;4,"","N"))</f>
        <v>Y</v>
      </c>
      <c r="AU663" s="52" t="str">
        <f>IFERROR(VLOOKUP(A663,MapGrantsTbl[],5, FALSE),"")</f>
        <v>1753</v>
      </c>
      <c r="AV663" s="52" t="str">
        <f>IF(L663=AU663,"Y", IF(LEN(LEFT(AU663,4))&lt;&gt;4,"","N"))</f>
        <v>Y</v>
      </c>
    </row>
    <row r="664" spans="1:48" ht="72" x14ac:dyDescent="0.55000000000000004">
      <c r="A664" s="43" t="s">
        <v>6587</v>
      </c>
      <c r="B664" s="42" t="str">
        <f>IFERROR(VLOOKUP(A664,MapGrantsTbl[Short Name], 1, FALSE),IFERROR(VLOOKUP(A664,MapGrantsTbl[Other Map Grant Name],1,FALSE),""))</f>
        <v>SAINT JAMES PARK</v>
      </c>
      <c r="C664" s="43" t="s">
        <v>4926</v>
      </c>
      <c r="D664" s="43" t="str">
        <f>IF(ISBLANK(C664),"",IFERROR(RIGHT(C664,LEN(C664)-FIND(",",C664)) &amp; " " &amp; LEFT(C664,1) &amp; LOWER(MID(C664,2, FIND(",",C664)-2)),""))</f>
        <v xml:space="preserve"> Joshua Griffith</v>
      </c>
      <c r="E664" s="85" t="s">
        <v>4690</v>
      </c>
      <c r="F664" s="80" t="str">
        <f>RIGHT(E664,4)</f>
        <v>1765</v>
      </c>
      <c r="G664" s="80" t="str">
        <f>IF(ISBLANK(E664),"",F664&amp;"-"&amp;RIGHT("00" &amp; SUBSTITUTE(LEFT(E664,2),"/",""),2))</f>
        <v>1765-05</v>
      </c>
      <c r="H664" s="43" t="s">
        <v>6588</v>
      </c>
      <c r="I664" s="43" t="str">
        <f>IFERROR(RIGHT(H664,LEN(H664)-FIND(",",H664)) &amp; " " &amp; LEFT(H664,1) &amp; LOWER(MID(H664,2, FIND(",",H664)-2)),"")</f>
        <v xml:space="preserve"> Samuel Chase</v>
      </c>
      <c r="J664" s="42" t="str">
        <f>H664</f>
        <v>CHASE, Samuel</v>
      </c>
      <c r="K664" s="43" t="s">
        <v>4788</v>
      </c>
      <c r="L664" s="42" t="str">
        <f>RIGHT(K664,4)</f>
        <v>1765</v>
      </c>
      <c r="M664" s="143" t="str">
        <f>IF(ISBLANK(K664),"",L664&amp;"-"&amp;
IF(LEFT(K664,3)="Feb","02",
IF(LEFT(K664,3)="Mar","03",
IF(LEFT(K664,3)="Apr","04",
IF(LEFT(K664,3)="May","05",
IF(LEFT(K664,3)="Jun","06",
IF(LEFT(K664,3)="Jul","07",
IF(LEFT(K664,3)="Aug","08",
IF(LEFT(K664,3)="Sep","09",
IF(LEFT(K664,3)="Oct","10",
IF(LEFT(K664,3)="Nov","11",
IF(LEFT(K664,3)="Dec","12","01"))))))))))))</f>
        <v>1765-05</v>
      </c>
      <c r="N664" s="44" t="s">
        <v>3961</v>
      </c>
      <c r="O664" s="43" t="s">
        <v>3959</v>
      </c>
      <c r="P664" s="43" t="s">
        <v>136</v>
      </c>
      <c r="Q664" s="43">
        <v>100</v>
      </c>
      <c r="R664" s="43" t="s">
        <v>6590</v>
      </c>
      <c r="S664" s="44" t="s">
        <v>6597</v>
      </c>
      <c r="T664" s="45" t="str">
        <f>V664</f>
        <v>Saint James Park</v>
      </c>
      <c r="U664" s="44"/>
      <c r="V664" s="35" t="s">
        <v>6589</v>
      </c>
      <c r="W664" s="35" t="s">
        <v>10764</v>
      </c>
      <c r="X664" s="34"/>
      <c r="Y664" s="45" t="str">
        <f>IFERROR(LEFT(J664, FIND(",",J664)-1),"")</f>
        <v>CHASE</v>
      </c>
      <c r="Z664" s="45"/>
      <c r="AA664" s="45" t="str">
        <f>IF(ISBLANK(E664),"","Surveyed "&amp;E664)  &amp; IF(ISBLANK(C664),"", " by " &amp;TRIM(D664)) &amp; IF(ISBLANK(E664),"","; ") &amp; IF(ISBLANK(K664),"","Patented in " &amp; K664)  &amp; IF(ISBLANK(H664),"", " by " &amp; TRIM(I664)) &amp; IF(ISBLANK(Q664),"",IF(Q664=0,""," for " &amp; Q664 &amp; " acres")) &amp; IF(ISBLANK(S664),""," repatented as " &amp; S664) &amp; IF(ISBLANK(R664),"", "; " &amp; R664) &amp; IF(ISBLANK(X664),"", ".  " &amp; X664&amp;".")</f>
        <v>Surveyed 5/20/1765 by Joshua Griffith; Patented in May 1765 by Samuel Chase for 100 acres repatented as Honest Triumph; beginning at the bounded trees "of a tract of land called Additional Defense and standing near a spring called Poplar Spring"</v>
      </c>
      <c r="AB664" s="45" t="str">
        <f>IF(IFERROR(FIND("-",A664),0)=0,SUBSTITUTE(A664,"'",""),SUBSTITUTE(LEFT(A664,FIND("-",A664)-2),"'",""))</f>
        <v>SAINT JAMES PARK</v>
      </c>
      <c r="AC664" s="55" t="str">
        <f>SUBSTITUTE(A664,"'","")</f>
        <v>SAINT JAMES PARK</v>
      </c>
      <c r="AD664" s="52" t="str">
        <f>IFERROR(VLOOKUP(A664,MapGrantsTbl[], 5, FALSE),"")</f>
        <v>1765</v>
      </c>
      <c r="AE664" s="52" t="str">
        <f>IF(L664=AD664,"Y", IF(LEFT(AD664,1)&lt;&gt;"1","","N"))</f>
        <v>Y</v>
      </c>
      <c r="AF664" s="52" t="str">
        <f>IFERROR(VLOOKUP(A664,MapGrantsTbl[], 3, FALSE),"")</f>
        <v>Surveyed 5/20/1765 by Joshua Griffith; Patented in May 1765 by Samuel Chase for 100 acres repatented as Honest Triumph; beginning at the bounded trees "of a tract of land called Additional Defense and standing near a spring called Poplar Spring"</v>
      </c>
      <c r="AG664" s="52" t="str">
        <f>IF(AA664=AF664,"Y", IF(LEN(LEFT(AF664,4))&lt;&gt;4,"","N"))</f>
        <v>Y</v>
      </c>
      <c r="AH664" s="52" t="s">
        <v>78</v>
      </c>
      <c r="AI664" s="52"/>
      <c r="AJ664" s="71"/>
      <c r="AK664" s="71"/>
      <c r="AL664" s="71"/>
      <c r="AM664" s="71">
        <f>IFERROR(VLOOKUP(A664,Platted[],2,FALSE),"")</f>
        <v>395</v>
      </c>
      <c r="AN664" s="52"/>
      <c r="AO664" s="52"/>
      <c r="AP664" s="52"/>
      <c r="AQ664" s="52" t="str">
        <f>IFERROR(VLOOKUP(A664,MapGrantsTbl[], 5, FALSE),"")</f>
        <v>1765</v>
      </c>
      <c r="AR664" s="52" t="str">
        <f>IF(L664=AQ664,"Y", IF(LEN(LEFT(AQ664,4))&lt;&gt;4,"","N"))</f>
        <v>Y</v>
      </c>
      <c r="AS664" s="52" t="str">
        <f>IFERROR(VLOOKUP(A664,MapGrantsTbl[],3, FALSE),"")</f>
        <v>Surveyed 5/20/1765 by Joshua Griffith; Patented in May 1765 by Samuel Chase for 100 acres repatented as Honest Triumph; beginning at the bounded trees "of a tract of land called Additional Defense and standing near a spring called Poplar Spring"</v>
      </c>
      <c r="AT664" s="52" t="str">
        <f>IF(AA664=AS664,"Y", IF(LEN(LEFT(AS664,4))&lt;&gt;4,"","N"))</f>
        <v>Y</v>
      </c>
      <c r="AU664" s="52" t="str">
        <f>IFERROR(VLOOKUP(A664,MapGrantsTbl[],5, FALSE),"")</f>
        <v>1765</v>
      </c>
      <c r="AV664" s="52" t="str">
        <f>IF(L664=AU664,"Y", IF(LEN(LEFT(AU664,4))&lt;&gt;4,"","N"))</f>
        <v>Y</v>
      </c>
    </row>
    <row r="665" spans="1:48" ht="72" x14ac:dyDescent="0.55000000000000004">
      <c r="A665" s="43" t="s">
        <v>8714</v>
      </c>
      <c r="B665" s="42" t="str">
        <f>IFERROR(VLOOKUP(A665,MapGrantsTbl[Short Name], 1, FALSE),IFERROR(VLOOKUP(A665,MapGrantsTbl[Other Map Grant Name],1,FALSE),""))</f>
        <v>SALLYS CHANCE</v>
      </c>
      <c r="C665" s="43" t="s">
        <v>6269</v>
      </c>
      <c r="D665" s="43" t="str">
        <f>IF(ISBLANK(C665),"",IFERROR(RIGHT(C665,LEN(C665)-FIND(",",C665)) &amp; " " &amp; LEFT(C665,1) &amp; LOWER(MID(C665,2, FIND(",",C665)-2)),""))</f>
        <v xml:space="preserve"> Skipwith Rigbie</v>
      </c>
      <c r="E665" s="85" t="s">
        <v>11982</v>
      </c>
      <c r="F665" s="80" t="str">
        <f>RIGHT(E665,4)</f>
        <v>1749</v>
      </c>
      <c r="G665" s="80" t="str">
        <f>IF(ISBLANK(E665),"",F665&amp;"-"&amp;RIGHT("00" &amp; SUBSTITUTE(LEFT(E665,2),"/",""),2))</f>
        <v>1749-01</v>
      </c>
      <c r="H665" s="43" t="s">
        <v>3571</v>
      </c>
      <c r="I665" s="43" t="str">
        <f>IFERROR(RIGHT(H665,LEN(H665)-FIND(",",H665)) &amp; " " &amp; LEFT(H665,1) &amp; LOWER(MID(H665,2, FIND(",",H665)-2)),"")</f>
        <v xml:space="preserve"> John  Hood</v>
      </c>
      <c r="J665" s="42" t="str">
        <f>H665</f>
        <v xml:space="preserve">HOOD, John </v>
      </c>
      <c r="K665" s="43" t="s">
        <v>6271</v>
      </c>
      <c r="L665" s="42" t="str">
        <f>RIGHT(K665,4)</f>
        <v>1749</v>
      </c>
      <c r="M665" s="143" t="str">
        <f>IF(ISBLANK(K665),"",L665&amp;"-"&amp;
IF(LEFT(K665,3)="Feb","02",
IF(LEFT(K665,3)="Mar","03",
IF(LEFT(K665,3)="Apr","04",
IF(LEFT(K665,3)="May","05",
IF(LEFT(K665,3)="Jun","06",
IF(LEFT(K665,3)="Jul","07",
IF(LEFT(K665,3)="Aug","08",
IF(LEFT(K665,3)="Sep","09",
IF(LEFT(K665,3)="Oct","10",
IF(LEFT(K665,3)="Nov","11",
IF(LEFT(K665,3)="Dec","12","01"))))))))))))</f>
        <v>1749-01</v>
      </c>
      <c r="N665" s="44" t="s">
        <v>5668</v>
      </c>
      <c r="O665" s="8" t="s">
        <v>4452</v>
      </c>
      <c r="P665" s="43" t="s">
        <v>136</v>
      </c>
      <c r="Q665" s="43">
        <v>110</v>
      </c>
      <c r="R665" s="43" t="s">
        <v>6270</v>
      </c>
      <c r="S665" s="44" t="s">
        <v>6272</v>
      </c>
      <c r="T665" s="44" t="str">
        <f>V665</f>
        <v>Sallys Chance</v>
      </c>
      <c r="U665" s="44"/>
      <c r="V665" s="35" t="s">
        <v>8147</v>
      </c>
      <c r="W665" s="35" t="s">
        <v>11983</v>
      </c>
      <c r="X665" s="34"/>
      <c r="Y665" s="45" t="str">
        <f>IFERROR(LEFT(J665, FIND(",",J665)-1),"")</f>
        <v>HOOD</v>
      </c>
      <c r="Z665" s="45"/>
      <c r="AA665" s="45" t="str">
        <f>IF(ISBLANK(E665),"","Surveyed "&amp;E665)  &amp; IF(ISBLANK(C665),"", " by " &amp;TRIM(D665)) &amp; IF(ISBLANK(E665),"","; ") &amp; IF(ISBLANK(K665),"","Patented in " &amp; K665)  &amp; IF(ISBLANK(H665),"", " by " &amp; TRIM(I665)) &amp; IF(ISBLANK(Q665),"",IF(Q665=0,""," for " &amp; Q665 &amp; " acres")) &amp; IF(ISBLANK(S665),""," repatented as " &amp; S665) &amp; IF(ISBLANK(R665),"", "; " &amp; R665) &amp; IF(ISBLANK(X665),"", ".  " &amp; X665&amp;".")</f>
        <v>Surveyed 1/28/1749 by Skipwith Rigbie; Patented in Jan 1749 by John Hood for 110 acres repatented as Sallys Chance (Resurveyed); starting "in a hollow descending into the Cattail Marsh which descends into the western falls of the Patapsco River"</v>
      </c>
      <c r="AB665" s="52" t="str">
        <f>IF(IFERROR(FIND("-",A665),0)=0,SUBSTITUTE(A665,"'",""),SUBSTITUTE(LEFT(A665,FIND("-",A665)-2),"'",""))</f>
        <v>SALLYS CHANCE</v>
      </c>
      <c r="AC665" s="55" t="str">
        <f>SUBSTITUTE(A665,"'","")</f>
        <v>SALLYS CHANCE</v>
      </c>
      <c r="AD665" s="52" t="str">
        <f>IFERROR(VLOOKUP(A665,MapGrantsTbl[], 5, FALSE),"")</f>
        <v>1749</v>
      </c>
      <c r="AE665" s="52" t="str">
        <f>IF(L665=AD665,"Y", IF(LEFT(AD665,1)&lt;&gt;"1","","N"))</f>
        <v>Y</v>
      </c>
      <c r="AF665" s="52" t="str">
        <f>IFERROR(VLOOKUP(A665,MapGrantsTbl[], 3, FALSE),"")</f>
        <v>Surveyed 1/28/1749 by Skipwith Rigbie; Patented in Jan 1749 by John Hood for 110 acres repatented as Sallys Chance (Resurveyed); starting "in a hollow descending into the Cattail Marsh which descends into the western falls of the Patapsco River"</v>
      </c>
      <c r="AG665" s="52" t="str">
        <f>IF(AA665=AF665,"Y", IF(LEN(LEFT(AF665,4))&lt;&gt;4,"","N"))</f>
        <v>Y</v>
      </c>
      <c r="AH665" s="52"/>
      <c r="AI665" s="52"/>
      <c r="AJ665" s="71"/>
      <c r="AK665" s="71"/>
      <c r="AL665" s="71"/>
      <c r="AM665" s="71">
        <f>IFERROR(VLOOKUP(A665,Platted[],2,FALSE),"")</f>
        <v>185</v>
      </c>
      <c r="AN665" s="52"/>
      <c r="AO665" s="52"/>
      <c r="AP665" s="52"/>
      <c r="AQ665" s="52" t="str">
        <f>IFERROR(VLOOKUP(A665,MapGrantsTbl[], 5, FALSE),"")</f>
        <v>1749</v>
      </c>
      <c r="AR665" s="52" t="str">
        <f>IF(L665=AQ665,"Y", IF(LEN(LEFT(AQ665,4))&lt;&gt;4,"","N"))</f>
        <v>Y</v>
      </c>
      <c r="AS665" s="52" t="str">
        <f>IFERROR(VLOOKUP(A665,MapGrantsTbl[],3, FALSE),"")</f>
        <v>Surveyed 1/28/1749 by Skipwith Rigbie; Patented in Jan 1749 by John Hood for 110 acres repatented as Sallys Chance (Resurveyed); starting "in a hollow descending into the Cattail Marsh which descends into the western falls of the Patapsco River"</v>
      </c>
      <c r="AT665" s="52" t="str">
        <f>IF(AA665=AS665,"Y", IF(LEN(LEFT(AS665,4))&lt;&gt;4,"","N"))</f>
        <v>Y</v>
      </c>
      <c r="AU665" s="52" t="str">
        <f>IFERROR(VLOOKUP(A665,MapGrantsTbl[],5, FALSE),"")</f>
        <v>1749</v>
      </c>
      <c r="AV665" s="52" t="str">
        <f>IF(L665=AU665,"Y", IF(LEN(LEFT(AU665,4))&lt;&gt;4,"","N"))</f>
        <v>Y</v>
      </c>
    </row>
    <row r="666" spans="1:48" ht="72" x14ac:dyDescent="0.55000000000000004">
      <c r="A666" s="43" t="s">
        <v>9355</v>
      </c>
      <c r="B666" s="42" t="str">
        <f>IFERROR(VLOOKUP(A666,MapGrantsTbl[Short Name], 1, FALSE),IFERROR(VLOOKUP(A666,MapGrantsTbl[Other Map Grant Name],1,FALSE),""))</f>
        <v/>
      </c>
      <c r="C666" s="43" t="s">
        <v>6273</v>
      </c>
      <c r="D666" s="43" t="str">
        <f>IF(ISBLANK(C666),"",IFERROR(RIGHT(C666,LEN(C666)-FIND(",",C666)) &amp; " " &amp; LEFT(C666,1) &amp; LOWER(MID(C666,2, FIND(",",C666)-2)),""))</f>
        <v xml:space="preserve"> Nicholas Ruxton Gay</v>
      </c>
      <c r="E666" s="85" t="s">
        <v>4678</v>
      </c>
      <c r="F666" s="80" t="str">
        <f>RIGHT(E666,4)</f>
        <v>1754</v>
      </c>
      <c r="G666" s="80" t="str">
        <f>IF(ISBLANK(E666),"",F666&amp;"-"&amp;RIGHT("00" &amp; SUBSTITUTE(LEFT(E666,2),"/",""),2))</f>
        <v>1754-04</v>
      </c>
      <c r="H666" s="43" t="s">
        <v>3571</v>
      </c>
      <c r="I666" s="43" t="str">
        <f>IFERROR(RIGHT(H666,LEN(H666)-FIND(",",H666)) &amp; " " &amp; LEFT(H666,1) &amp; LOWER(MID(H666,2, FIND(",",H666)-2)),"")</f>
        <v xml:space="preserve"> John  Hood</v>
      </c>
      <c r="J666" s="42" t="str">
        <f>H666</f>
        <v xml:space="preserve">HOOD, John </v>
      </c>
      <c r="K666" s="43" t="s">
        <v>3737</v>
      </c>
      <c r="L666" s="42" t="str">
        <f>RIGHT(K666,4)</f>
        <v>1754</v>
      </c>
      <c r="M666" s="143" t="str">
        <f>IF(ISBLANK(K666),"",L666&amp;"-"&amp;
IF(LEFT(K666,3)="Feb","02",
IF(LEFT(K666,3)="Mar","03",
IF(LEFT(K666,3)="Apr","04",
IF(LEFT(K666,3)="May","05",
IF(LEFT(K666,3)="Jun","06",
IF(LEFT(K666,3)="Jul","07",
IF(LEFT(K666,3)="Aug","08",
IF(LEFT(K666,3)="Sep","09",
IF(LEFT(K666,3)="Oct","10",
IF(LEFT(K666,3)="Nov","11",
IF(LEFT(K666,3)="Dec","12","01"))))))))))))</f>
        <v>1754-11</v>
      </c>
      <c r="N666" s="44" t="s">
        <v>5668</v>
      </c>
      <c r="O666" s="43" t="s">
        <v>3959</v>
      </c>
      <c r="P666" s="43" t="s">
        <v>3970</v>
      </c>
      <c r="Q666" s="43">
        <v>390</v>
      </c>
      <c r="R666" s="43" t="s">
        <v>6274</v>
      </c>
      <c r="S666" s="44" t="s">
        <v>6276</v>
      </c>
      <c r="T666" s="44" t="s">
        <v>8147</v>
      </c>
      <c r="U666" s="44"/>
      <c r="V666" s="35" t="s">
        <v>9394</v>
      </c>
      <c r="W666" s="35" t="s">
        <v>12347</v>
      </c>
      <c r="X666" s="34"/>
      <c r="Y666" s="45" t="str">
        <f>IFERROR(LEFT(J666, FIND(",",J666)-1),"")</f>
        <v>HOOD</v>
      </c>
      <c r="Z666" s="45"/>
      <c r="AA666" s="45" t="str">
        <f>IF(ISBLANK(E666),"","Surveyed "&amp;E666)  &amp; IF(ISBLANK(C666),"", " by " &amp;TRIM(D666)) &amp; IF(ISBLANK(E666),"","; ") &amp; IF(ISBLANK(K666),"","Patented in " &amp; K666)  &amp; IF(ISBLANK(H666),"", " by " &amp; TRIM(I666)) &amp; IF(ISBLANK(Q666),"",IF(Q666=0,""," for " &amp; Q666 &amp; " acres")) &amp; IF(ISBLANK(S666),""," repatented as " &amp; S666) &amp; IF(ISBLANK(R666),"", "; " &amp; R666) &amp; IF(ISBLANK(X666),"", ".  " &amp; X666&amp;".")</f>
        <v>Surveyed 4/29/1754 by Nicholas Ruxton Gay; Patented in Nov 1754 by John Hood for 390 acres repatented as Sallys Chance Resurveyed; Resurvey of Sallys Chance "lying in Baltimore and Anne Arundel Countys" adjoining Greenberry's Grove</v>
      </c>
      <c r="AB666" s="52" t="str">
        <f>IF(IFERROR(FIND("-",A666),0)=0,SUBSTITUTE(A666,"'",""),SUBSTITUTE(LEFT(A666,FIND("-",A666)-2),"'",""))</f>
        <v>SALLYS CHANCE</v>
      </c>
      <c r="AC666" s="55" t="str">
        <f>SUBSTITUTE(A666,"'","")</f>
        <v>SALLYS CHANCE - Resurveyed</v>
      </c>
      <c r="AD666" s="52" t="str">
        <f>IFERROR(VLOOKUP(A666,MapGrantsTbl[], 5, FALSE),"")</f>
        <v/>
      </c>
      <c r="AE666" s="52" t="str">
        <f>IF(L666=AD666,"Y", IF(LEFT(AD666,1)&lt;&gt;"1","","N"))</f>
        <v/>
      </c>
      <c r="AF666" s="52" t="str">
        <f>IFERROR(VLOOKUP(A666,MapGrantsTbl[], 3, FALSE),"")</f>
        <v/>
      </c>
      <c r="AG666" s="52" t="str">
        <f>IF(AA666=AF666,"Y", IF(LEN(LEFT(AF666,4))&lt;&gt;4,"","N"))</f>
        <v/>
      </c>
      <c r="AH666" s="52" t="s">
        <v>51</v>
      </c>
      <c r="AI666" s="52"/>
      <c r="AJ666" s="71"/>
      <c r="AK666" s="71"/>
      <c r="AL666" s="71"/>
      <c r="AM666" s="71" t="str">
        <f>IFERROR(VLOOKUP(A666,Platted[],2,FALSE),"")</f>
        <v/>
      </c>
      <c r="AN666" s="52"/>
      <c r="AO666" s="52"/>
      <c r="AP666" s="52"/>
      <c r="AQ666" s="52" t="str">
        <f>IFERROR(VLOOKUP(A666,MapGrantsTbl[], 5, FALSE),"")</f>
        <v/>
      </c>
      <c r="AR666" s="52" t="str">
        <f>IF(L666=AQ666,"Y", IF(LEN(LEFT(AQ666,4))&lt;&gt;4,"","N"))</f>
        <v/>
      </c>
      <c r="AS666" s="52" t="str">
        <f>IFERROR(VLOOKUP(A666,MapGrantsTbl[],3, FALSE),"")</f>
        <v/>
      </c>
      <c r="AT666" s="52" t="str">
        <f>IF(AA666=AS666,"Y", IF(LEN(LEFT(AS666,4))&lt;&gt;4,"","N"))</f>
        <v/>
      </c>
      <c r="AU666" s="52" t="str">
        <f>IFERROR(VLOOKUP(A666,MapGrantsTbl[],5, FALSE),"")</f>
        <v/>
      </c>
      <c r="AV666" s="52" t="str">
        <f>IF(L666=AU666,"Y", IF(LEN(LEFT(AU666,4))&lt;&gt;4,"","N"))</f>
        <v/>
      </c>
    </row>
    <row r="667" spans="1:48" ht="72" x14ac:dyDescent="0.55000000000000004">
      <c r="A667" s="8" t="s">
        <v>12346</v>
      </c>
      <c r="B667" s="42" t="str">
        <f>IFERROR(VLOOKUP(A667,MapGrantsTbl[Short Name], 1, FALSE),IFERROR(VLOOKUP(A667,MapGrantsTbl[Other Map Grant Name],1,FALSE),""))</f>
        <v/>
      </c>
      <c r="C667" s="8" t="s">
        <v>5830</v>
      </c>
      <c r="D667" s="8" t="str">
        <f>IF(ISBLANK(C667),"",IFERROR(RIGHT(C667,LEN(C667)-FIND(",",C667)) &amp; " " &amp; LEFT(C667,1) &amp; LOWER(MID(C667,2, FIND(",",C667)-2)),""))</f>
        <v xml:space="preserve"> William Smith</v>
      </c>
      <c r="E667" s="85" t="s">
        <v>12345</v>
      </c>
      <c r="F667" s="80" t="str">
        <f>RIGHT(E667,4)</f>
        <v>1762</v>
      </c>
      <c r="G667" s="80" t="str">
        <f>IF(ISBLANK(E667),"",F667&amp;"-"&amp;RIGHT("00" &amp; SUBSTITUTE(LEFT(E667,2),"/",""),2))</f>
        <v>1762-03</v>
      </c>
      <c r="H667" s="43" t="s">
        <v>3571</v>
      </c>
      <c r="I667" s="43" t="str">
        <f>IFERROR(RIGHT(H667,LEN(H667)-FIND(",",H667)) &amp; " " &amp; LEFT(H667,1) &amp; LOWER(MID(H667,2, FIND(",",H667)-2)),"")</f>
        <v xml:space="preserve"> John  Hood</v>
      </c>
      <c r="J667" s="42" t="str">
        <f>H667</f>
        <v xml:space="preserve">HOOD, John </v>
      </c>
      <c r="K667" s="43" t="s">
        <v>6260</v>
      </c>
      <c r="L667" s="42" t="str">
        <f>RIGHT(K667,4)</f>
        <v>1762</v>
      </c>
      <c r="M667" s="143" t="str">
        <f>IF(ISBLANK(K667),"",L667&amp;"-"&amp;
IF(LEFT(K667,3)="Feb","02",
IF(LEFT(K667,3)="Mar","03",
IF(LEFT(K667,3)="Apr","04",
IF(LEFT(K667,3)="May","05",
IF(LEFT(K667,3)="Jun","06",
IF(LEFT(K667,3)="Jul","07",
IF(LEFT(K667,3)="Aug","08",
IF(LEFT(K667,3)="Sep","09",
IF(LEFT(K667,3)="Oct","10",
IF(LEFT(K667,3)="Nov","11",
IF(LEFT(K667,3)="Dec","12","01"))))))))))))</f>
        <v>1762-05</v>
      </c>
      <c r="N667" s="44" t="s">
        <v>5668</v>
      </c>
      <c r="O667" s="43" t="s">
        <v>3959</v>
      </c>
      <c r="P667" s="43" t="s">
        <v>3970</v>
      </c>
      <c r="Q667" s="43">
        <v>1346</v>
      </c>
      <c r="R667" s="43" t="s">
        <v>6275</v>
      </c>
      <c r="S667" s="44" t="s">
        <v>6263</v>
      </c>
      <c r="T667" s="44" t="s">
        <v>8147</v>
      </c>
      <c r="U667" s="44"/>
      <c r="V667" s="35" t="s">
        <v>6276</v>
      </c>
      <c r="W667" s="35" t="s">
        <v>12344</v>
      </c>
      <c r="X667" s="34"/>
      <c r="Y667" s="45" t="str">
        <f>IFERROR(LEFT(J667, FIND(",",J667)-1),"")</f>
        <v>HOOD</v>
      </c>
      <c r="Z667" s="45"/>
      <c r="AA667" s="45" t="str">
        <f>IF(ISBLANK(E667),"","Surveyed "&amp;E667)  &amp; IF(ISBLANK(C667),"", " by " &amp;TRIM(D667)) &amp; IF(ISBLANK(E667),"","; ") &amp; IF(ISBLANK(K667),"","Patented in " &amp; K667)  &amp; IF(ISBLANK(H667),"", " by " &amp; TRIM(I667)) &amp; IF(ISBLANK(Q667),"",IF(Q667=0,""," for " &amp; Q667 &amp; " acres")) &amp; IF(ISBLANK(S667),""," repatented as " &amp; S667) &amp; IF(ISBLANK(R667),"", "; " &amp; R667) &amp; IF(ISBLANK(X667),"", ".  " &amp; X667&amp;".")</f>
        <v>Surveyed 3/27/1762 by William Smith; Patented in May 1762 by John Hood for 1346 acres repatented as Airy Hills And Pleasant Spriings; starting "in a hollow descending into the Cattail Marsh which descends into the western falls of the Patapsco River", adjoining Greenberrys Grove</v>
      </c>
      <c r="AB667" s="52" t="str">
        <f>IF(IFERROR(FIND("-",A667),0)=0,SUBSTITUTE(A667,"'",""),SUBSTITUTE(LEFT(A667,FIND("-",A667)-2),"'",""))</f>
        <v>SALLYS CHANCE RESURVEYED</v>
      </c>
      <c r="AC667" s="55" t="str">
        <f>SUBSTITUTE(A667,"'","")</f>
        <v>SALLYS CHANCE RESURVEYED</v>
      </c>
      <c r="AD667" s="52" t="str">
        <f>IFERROR(VLOOKUP(A667,MapGrantsTbl[], 5, FALSE),"")</f>
        <v/>
      </c>
      <c r="AE667" s="52" t="str">
        <f>IF(L667=AD667,"Y", IF(LEFT(AD667,1)&lt;&gt;"1","","N"))</f>
        <v/>
      </c>
      <c r="AF667" s="52" t="str">
        <f>IFERROR(VLOOKUP(A667,MapGrantsTbl[], 3, FALSE),"")</f>
        <v/>
      </c>
      <c r="AG667" s="52" t="str">
        <f>IF(AA667=AF667,"Y", IF(LEN(LEFT(AF667,4))&lt;&gt;4,"","N"))</f>
        <v/>
      </c>
      <c r="AH667" s="52" t="s">
        <v>51</v>
      </c>
      <c r="AI667" s="52"/>
      <c r="AJ667" s="71"/>
      <c r="AK667" s="71"/>
      <c r="AL667" s="71"/>
      <c r="AM667" s="71" t="str">
        <f>IFERROR(VLOOKUP(A667,Platted[],2,FALSE),"")</f>
        <v/>
      </c>
      <c r="AN667" s="52"/>
      <c r="AO667" s="52"/>
      <c r="AP667" s="52"/>
      <c r="AQ667" s="52" t="str">
        <f>IFERROR(VLOOKUP(A667,MapGrantsTbl[], 5, FALSE),"")</f>
        <v/>
      </c>
      <c r="AR667" s="52" t="str">
        <f>IF(L667=AQ667,"Y", IF(LEN(LEFT(AQ667,4))&lt;&gt;4,"","N"))</f>
        <v/>
      </c>
      <c r="AS667" s="52" t="str">
        <f>IFERROR(VLOOKUP(A667,MapGrantsTbl[],3, FALSE),"")</f>
        <v/>
      </c>
      <c r="AT667" s="52" t="str">
        <f>IF(AA667=AS667,"Y", IF(LEN(LEFT(AS667,4))&lt;&gt;4,"","N"))</f>
        <v/>
      </c>
      <c r="AU667" s="52" t="str">
        <f>IFERROR(VLOOKUP(A667,MapGrantsTbl[],5, FALSE),"")</f>
        <v/>
      </c>
      <c r="AV667" s="52" t="str">
        <f>IF(L667=AU667,"Y", IF(LEN(LEFT(AU667,4))&lt;&gt;4,"","N"))</f>
        <v/>
      </c>
    </row>
    <row r="668" spans="1:48" ht="57.6" x14ac:dyDescent="0.55000000000000004">
      <c r="A668" s="8" t="s">
        <v>3899</v>
      </c>
      <c r="B668" s="8" t="str">
        <f>IFERROR(VLOOKUP(A668,MapGrantsTbl[Short Name], 1, FALSE),IFERROR(VLOOKUP(A668,MapGrantsTbl[Other Map Grant Name],1,FALSE),""))</f>
        <v>SALOPIA</v>
      </c>
      <c r="C668" s="8" t="s">
        <v>4916</v>
      </c>
      <c r="D668" s="8" t="str">
        <f>IF(ISBLANK(C668),"",IFERROR(RIGHT(C668,LEN(C668)-FIND(",",C668)) &amp; " " &amp; LEFT(C668,1) &amp; LOWER(MID(C668,2, FIND(",",C668)-2)),""))</f>
        <v xml:space="preserve"> William Cromwell</v>
      </c>
      <c r="E668" s="85" t="s">
        <v>10871</v>
      </c>
      <c r="F668" s="85" t="str">
        <f>RIGHT(E668,4)</f>
        <v>1741</v>
      </c>
      <c r="G668" s="85" t="str">
        <f>IF(ISBLANK(E668),"",F668&amp;"-"&amp;RIGHT("00" &amp; SUBSTITUTE(LEFT(E668,2),"/",""),2))</f>
        <v>1741-11</v>
      </c>
      <c r="H668" s="8" t="s">
        <v>3668</v>
      </c>
      <c r="I668" s="8" t="str">
        <f>IFERROR(RIGHT(H668,LEN(H668)-FIND(",",H668)) &amp; " " &amp; LEFT(H668,1) &amp; LOWER(MID(H668,2, FIND(",",H668)-2)),"")</f>
        <v xml:space="preserve"> John  Johnson</v>
      </c>
      <c r="J668" s="8" t="str">
        <f>H668</f>
        <v xml:space="preserve">JOHNSON, John </v>
      </c>
      <c r="K668" s="8" t="s">
        <v>5005</v>
      </c>
      <c r="L668" s="8" t="str">
        <f>RIGHT(K668,4)</f>
        <v>1742</v>
      </c>
      <c r="M668" s="146" t="str">
        <f>IF(ISBLANK(K668),"",L668&amp;"-"&amp;
IF(LEFT(K668,3)="Feb","02",
IF(LEFT(K668,3)="Mar","03",
IF(LEFT(K668,3)="Apr","04",
IF(LEFT(K668,3)="May","05",
IF(LEFT(K668,3)="Jun","06",
IF(LEFT(K668,3)="Jul","07",
IF(LEFT(K668,3)="Aug","08",
IF(LEFT(K668,3)="Sep","09",
IF(LEFT(K668,3)="Oct","10",
IF(LEFT(K668,3)="Nov","11",
IF(LEFT(K668,3)="Dec","12","01"))))))))))))</f>
        <v>1742-09</v>
      </c>
      <c r="N668" s="34" t="s">
        <v>3961</v>
      </c>
      <c r="O668" s="8" t="s">
        <v>3959</v>
      </c>
      <c r="P668" s="8" t="s">
        <v>136</v>
      </c>
      <c r="Q668" s="8">
        <v>100</v>
      </c>
      <c r="R668" s="8" t="s">
        <v>5454</v>
      </c>
      <c r="S668" s="34"/>
      <c r="T668" s="34" t="str">
        <f>V668</f>
        <v>Salopia</v>
      </c>
      <c r="U668" s="34"/>
      <c r="V668" s="35" t="s">
        <v>5453</v>
      </c>
      <c r="W668" s="35" t="s">
        <v>11569</v>
      </c>
      <c r="X668" s="34"/>
      <c r="Y668" s="18" t="str">
        <f>IFERROR(LEFT(J668, FIND(",",J668)-1),"")</f>
        <v>JOHNSON</v>
      </c>
      <c r="Z668" s="24" t="s">
        <v>4550</v>
      </c>
      <c r="AA668" s="24" t="str">
        <f>IF(ISBLANK(E668),"","Surveyed "&amp;E668)  &amp; IF(ISBLANK(C668),"", " by " &amp;TRIM(D668)) &amp; IF(ISBLANK(E668),"","; ") &amp; IF(ISBLANK(K668),"","Patented in " &amp; K668)  &amp; IF(ISBLANK(H668),"", " by " &amp; TRIM(I668)) &amp; IF(ISBLANK(Q668),"",IF(Q668=0,""," for " &amp; Q668 &amp; " acres")) &amp; IF(ISBLANK(S668),""," repatented as " &amp; S668) &amp; IF(ISBLANK(R668),"", "; " &amp; R668) &amp; IF(ISBLANK(X668),"", ".  " &amp; X668&amp;".")</f>
        <v>Surveyed 11/10/1741 by William Cromwell; Patented in Sep 1742 by John Johnson for 100 acres; "close on Patapsco Falls and adjoyning to a tract of land called Belts Hills"</v>
      </c>
      <c r="AB668" s="52" t="str">
        <f>IF(IFERROR(FIND("-",A668),0)=0,SUBSTITUTE(A668,"'",""),SUBSTITUTE(LEFT(A668,FIND("-",A668)-2),"'",""))</f>
        <v>SALOPIA</v>
      </c>
      <c r="AC668" s="55" t="str">
        <f>SUBSTITUTE(A668,"'","")</f>
        <v>SALOPIA</v>
      </c>
      <c r="AD668" s="52" t="str">
        <f>IFERROR(VLOOKUP(A668,MapGrantsTbl[], 5, FALSE),"")</f>
        <v>1741</v>
      </c>
      <c r="AE668" s="52" t="str">
        <f>IF(L668=AD668,"Y", IF(LEFT(AD668,1)&lt;&gt;"1","","N"))</f>
        <v>N</v>
      </c>
      <c r="AF668" s="52" t="str">
        <f>IFERROR(VLOOKUP(A668,MapGrantsTbl[], 3, FALSE),"")</f>
        <v>Surveyed 11/10/1741 by William Cromwell; Patented in Sep 1742 by John Johnson for 100 acres; "close on Patapsco Falls and adjoyning to a tract of land called Belts Hills"</v>
      </c>
      <c r="AG668" s="52" t="str">
        <f>IF(AA668=AF668,"Y", IF(LEN(LEFT(AF668,4))&lt;&gt;4,"","N"))</f>
        <v>Y</v>
      </c>
      <c r="AH668" s="52" t="s">
        <v>198</v>
      </c>
      <c r="AI668" s="52"/>
      <c r="AJ668" s="71"/>
      <c r="AK668" s="71"/>
      <c r="AL668" s="71"/>
      <c r="AM668" s="71">
        <f>IFERROR(VLOOKUP(A668,Platted[],2,FALSE),"")</f>
        <v>406</v>
      </c>
      <c r="AN668" s="52"/>
      <c r="AO668" s="52"/>
      <c r="AP668" s="52"/>
      <c r="AQ668" s="52" t="str">
        <f>IFERROR(VLOOKUP(A668,MapGrantsTbl[], 5, FALSE),"")</f>
        <v>1741</v>
      </c>
      <c r="AR668" s="52" t="str">
        <f>IF(L668=AQ668,"Y", IF(LEN(LEFT(AQ668,4))&lt;&gt;4,"","N"))</f>
        <v>N</v>
      </c>
      <c r="AS668" s="52" t="str">
        <f>IFERROR(VLOOKUP(A668,MapGrantsTbl[],3, FALSE),"")</f>
        <v>Surveyed 11/10/1741 by William Cromwell; Patented in Sep 1742 by John Johnson for 100 acres; "close on Patapsco Falls and adjoyning to a tract of land called Belts Hills"</v>
      </c>
      <c r="AT668" s="52" t="str">
        <f>IF(AA668=AS668,"Y", IF(LEN(LEFT(AS668,4))&lt;&gt;4,"","N"))</f>
        <v>Y</v>
      </c>
      <c r="AU668" s="52" t="str">
        <f>IFERROR(VLOOKUP(A668,MapGrantsTbl[],5, FALSE),"")</f>
        <v>1741</v>
      </c>
      <c r="AV668" s="52" t="str">
        <f>IF(L668=AU668,"Y", IF(LEN(LEFT(AU668,4))&lt;&gt;4,"","N"))</f>
        <v>N</v>
      </c>
    </row>
    <row r="669" spans="1:48" ht="57.6" x14ac:dyDescent="0.55000000000000004">
      <c r="A669" s="43" t="s">
        <v>8715</v>
      </c>
      <c r="B669" s="42" t="str">
        <f>IFERROR(VLOOKUP(A669,MapGrantsTbl[Short Name], 1, FALSE),IFERROR(VLOOKUP(A669,MapGrantsTbl[Other Map Grant Name],1,FALSE),""))</f>
        <v>SAMUELS CONTRIVANCE</v>
      </c>
      <c r="C669" s="43" t="s">
        <v>4917</v>
      </c>
      <c r="D669" s="43" t="str">
        <f>IF(ISBLANK(C669),"",IFERROR(RIGHT(C669,LEN(C669)-FIND(",",C669)) &amp; " " &amp; LEFT(C669,1) &amp; LOWER(MID(C669,2, FIND(",",C669)-2)),""))</f>
        <v xml:space="preserve"> Vachel Stevens</v>
      </c>
      <c r="E669" s="85" t="s">
        <v>11972</v>
      </c>
      <c r="F669" s="80" t="str">
        <f>RIGHT(E669,4)</f>
        <v>1794</v>
      </c>
      <c r="G669" s="80" t="str">
        <f>IF(ISBLANK(E669),"",F669&amp;"-"&amp;RIGHT("00" &amp; SUBSTITUTE(LEFT(E669,2),"/",""),2))</f>
        <v>1794-02</v>
      </c>
      <c r="H669" s="43" t="s">
        <v>4753</v>
      </c>
      <c r="I669" s="43" t="str">
        <f>IFERROR(RIGHT(H669,LEN(H669)-FIND(",",H669)) &amp; " " &amp; LEFT(H669,1) &amp; LOWER(MID(H669,2, FIND(",",H669)-2)),"")</f>
        <v xml:space="preserve"> John Welsh</v>
      </c>
      <c r="J669" s="42" t="str">
        <f>H669</f>
        <v>WELSH, John</v>
      </c>
      <c r="K669" s="43" t="s">
        <v>6703</v>
      </c>
      <c r="L669" s="42" t="str">
        <f>RIGHT(K669,4)</f>
        <v>1802</v>
      </c>
      <c r="M669" s="143" t="str">
        <f>IF(ISBLANK(K669),"",L669&amp;"-"&amp;
IF(LEFT(K669,3)="Feb","02",
IF(LEFT(K669,3)="Mar","03",
IF(LEFT(K669,3)="Apr","04",
IF(LEFT(K669,3)="May","05",
IF(LEFT(K669,3)="Jun","06",
IF(LEFT(K669,3)="Jul","07",
IF(LEFT(K669,3)="Aug","08",
IF(LEFT(K669,3)="Sep","09",
IF(LEFT(K669,3)="Oct","10",
IF(LEFT(K669,3)="Nov","11",
IF(LEFT(K669,3)="Dec","12","01"))))))))))))</f>
        <v>1802-05</v>
      </c>
      <c r="N669" s="44" t="s">
        <v>3961</v>
      </c>
      <c r="O669" s="43" t="s">
        <v>3959</v>
      </c>
      <c r="P669" s="43" t="s">
        <v>136</v>
      </c>
      <c r="Q669" s="43">
        <v>13.5</v>
      </c>
      <c r="R669" s="43" t="s">
        <v>6705</v>
      </c>
      <c r="S669" s="44"/>
      <c r="T669" s="45" t="str">
        <f>V669</f>
        <v>Samuels Contrivance</v>
      </c>
      <c r="U669" s="44"/>
      <c r="V669" s="35" t="s">
        <v>8418</v>
      </c>
      <c r="W669" s="35" t="s">
        <v>11973</v>
      </c>
      <c r="X669" s="34"/>
      <c r="Y669" s="45" t="str">
        <f>IFERROR(LEFT(J669, FIND(",",J669)-1),"")</f>
        <v>WELSH</v>
      </c>
      <c r="Z669" s="45"/>
      <c r="AA669" s="45" t="str">
        <f>IF(ISBLANK(E669),"","Surveyed "&amp;E669)  &amp; IF(ISBLANK(C669),"", " by " &amp;TRIM(D669)) &amp; IF(ISBLANK(E669),"","; ") &amp; IF(ISBLANK(K669),"","Patented in " &amp; K669)  &amp; IF(ISBLANK(H669),"", " by " &amp; TRIM(I669)) &amp; IF(ISBLANK(Q669),"",IF(Q669=0,""," for " &amp; Q669 &amp; " acres")) &amp; IF(ISBLANK(S669),""," repatented as " &amp; S669) &amp; IF(ISBLANK(R669),"", "; " &amp; R669) &amp; IF(ISBLANK(X669),"", ".  " &amp; X669&amp;".")</f>
        <v>Surveyed 2/11/1794 by Vachel Stevens; Patented in May 1802 by John Welsh for 13.5 acres; beginning "at the end of the fourth course of a tract or parcel of land called Peace", shaped like an "N" south of Peace</v>
      </c>
      <c r="AB669" s="45" t="str">
        <f>IF(IFERROR(FIND("-",A669),0)=0,SUBSTITUTE(A669,"'",""),SUBSTITUTE(LEFT(A669,FIND("-",A669)-2),"'",""))</f>
        <v>SAMUELS CONTRIVANCE</v>
      </c>
      <c r="AC669" s="45" t="str">
        <f>SUBSTITUTE(A669,"'","")</f>
        <v>SAMUELS CONTRIVANCE</v>
      </c>
      <c r="AD669" s="52" t="str">
        <f>IFERROR(VLOOKUP(A669,MapGrantsTbl[], 5, FALSE),"")</f>
        <v>1794</v>
      </c>
      <c r="AE669" s="52" t="str">
        <f>IF(L669=AD669,"Y", IF(LEFT(AD669,1)&lt;&gt;"1","","N"))</f>
        <v>N</v>
      </c>
      <c r="AF669" s="52" t="str">
        <f>IFERROR(VLOOKUP(A669,MapGrantsTbl[], 3, FALSE),"")</f>
        <v>Surveyed 2/11/1794 by Vachel Stevens; Patented in May 1802 by John Welsh for 13.5 acres; beginning "at the end of the fourth course of a tract or parcel of land called Peace", shaped like an "N" south of Peace</v>
      </c>
      <c r="AG669" s="52" t="str">
        <f>IF(AA669=AF669,"Y", IF(LEN(LEFT(AF669,4))&lt;&gt;4,"","N"))</f>
        <v>Y</v>
      </c>
      <c r="AH669" s="52" t="s">
        <v>51</v>
      </c>
      <c r="AI669" s="52"/>
      <c r="AJ669" s="71"/>
      <c r="AK669" s="71"/>
      <c r="AL669" s="71"/>
      <c r="AM669" s="71">
        <f>IFERROR(VLOOKUP(A669,Platted[],2,FALSE),"")</f>
        <v>707</v>
      </c>
      <c r="AN669" s="52"/>
      <c r="AO669" s="52"/>
      <c r="AP669" s="52"/>
      <c r="AQ669" s="52" t="str">
        <f>IFERROR(VLOOKUP(A669,MapGrantsTbl[], 5, FALSE),"")</f>
        <v>1794</v>
      </c>
      <c r="AR669" s="52" t="str">
        <f>IF(L669=AQ669,"Y", IF(LEN(LEFT(AQ669,4))&lt;&gt;4,"","N"))</f>
        <v>N</v>
      </c>
      <c r="AS669" s="52" t="str">
        <f>IFERROR(VLOOKUP(A669,MapGrantsTbl[],3, FALSE),"")</f>
        <v>Surveyed 2/11/1794 by Vachel Stevens; Patented in May 1802 by John Welsh for 13.5 acres; beginning "at the end of the fourth course of a tract or parcel of land called Peace", shaped like an "N" south of Peace</v>
      </c>
      <c r="AT669" s="52" t="str">
        <f>IF(AA669=AS669,"Y", IF(LEN(LEFT(AS669,4))&lt;&gt;4,"","N"))</f>
        <v>Y</v>
      </c>
      <c r="AU669" s="52" t="str">
        <f>IFERROR(VLOOKUP(A669,MapGrantsTbl[],5, FALSE),"")</f>
        <v>1794</v>
      </c>
      <c r="AV669" s="52" t="str">
        <f>IF(L669=AU669,"Y", IF(LEN(LEFT(AU669,4))&lt;&gt;4,"","N"))</f>
        <v>N</v>
      </c>
    </row>
    <row r="670" spans="1:48" ht="86.4" x14ac:dyDescent="0.55000000000000004">
      <c r="A670" s="8" t="s">
        <v>6443</v>
      </c>
      <c r="B670" s="10" t="str">
        <f>IFERROR(VLOOKUP(A670,MapGrantsTbl[Short Name], 1, FALSE),IFERROR(VLOOKUP(A670,MapGrantsTbl[Other Map Grant Name],1,FALSE),""))</f>
        <v>SAPLIN RANGE</v>
      </c>
      <c r="C670" s="8" t="s">
        <v>4105</v>
      </c>
      <c r="D670" s="8" t="str">
        <f>IF(ISBLANK(C670),"",IFERROR(RIGHT(C670,LEN(C670)-FIND(",",C670)) &amp; " " &amp; LEFT(C670,1) &amp; LOWER(MID(C670,2, FIND(",",C670)-2)),""))</f>
        <v xml:space="preserve"> Henry Ridgely</v>
      </c>
      <c r="E670" s="85" t="s">
        <v>11818</v>
      </c>
      <c r="F670" s="85" t="str">
        <f>RIGHT(E670,4)</f>
        <v>1733</v>
      </c>
      <c r="G670" s="85" t="str">
        <f>IF(ISBLANK(E670),"",F670&amp;"-"&amp;RIGHT("00" &amp; SUBSTITUTE(LEFT(E670,2),"/",""),2))</f>
        <v>1733-05</v>
      </c>
      <c r="H670" s="8" t="s">
        <v>4105</v>
      </c>
      <c r="I670" s="8" t="str">
        <f>IFERROR(RIGHT(H670,LEN(H670)-FIND(",",H670)) &amp; " " &amp; LEFT(H670,1) &amp; LOWER(MID(H670,2, FIND(",",H670)-2)),"")</f>
        <v xml:space="preserve"> Henry Ridgely</v>
      </c>
      <c r="J670" s="10" t="str">
        <f>H670</f>
        <v>RIDGELY, Henry</v>
      </c>
      <c r="K670" s="8" t="s">
        <v>5481</v>
      </c>
      <c r="L670" s="15" t="str">
        <f>RIGHT(K670,4)</f>
        <v>1744</v>
      </c>
      <c r="M670" s="147" t="str">
        <f>IF(ISBLANK(K670),"",L670&amp;"-"&amp;
IF(LEFT(K670,3)="Feb","02",
IF(LEFT(K670,3)="Mar","03",
IF(LEFT(K670,3)="Apr","04",
IF(LEFT(K670,3)="May","05",
IF(LEFT(K670,3)="Jun","06",
IF(LEFT(K670,3)="Jul","07",
IF(LEFT(K670,3)="Aug","08",
IF(LEFT(K670,3)="Sep","09",
IF(LEFT(K670,3)="Oct","10",
IF(LEFT(K670,3)="Nov","11",
IF(LEFT(K670,3)="Dec","12","01"))))))))))))</f>
        <v>1744-09</v>
      </c>
      <c r="N670" s="34" t="s">
        <v>3961</v>
      </c>
      <c r="O670" s="10" t="s">
        <v>3959</v>
      </c>
      <c r="P670" s="8" t="s">
        <v>136</v>
      </c>
      <c r="Q670" s="8">
        <v>225</v>
      </c>
      <c r="R670" s="8" t="s">
        <v>6447</v>
      </c>
      <c r="S670" s="26"/>
      <c r="T670" s="34" t="s">
        <v>6444</v>
      </c>
      <c r="U670" s="26"/>
      <c r="V670" s="35" t="s">
        <v>6444</v>
      </c>
      <c r="W670" s="35" t="s">
        <v>11819</v>
      </c>
      <c r="X670" s="34"/>
      <c r="Y670" s="18" t="str">
        <f>IFERROR(LEFT(J670, FIND(",",J670)-1),"")</f>
        <v>RIDGELY</v>
      </c>
      <c r="Z670" s="24" t="s">
        <v>2585</v>
      </c>
      <c r="AA670" s="24" t="str">
        <f>IF(ISBLANK(E670),"","Surveyed "&amp;E670)  &amp; IF(ISBLANK(C670),"", " by " &amp;TRIM(D670)) &amp; IF(ISBLANK(E670),"","; ") &amp; IF(ISBLANK(K670),"","Patented in " &amp; K670)  &amp; IF(ISBLANK(H670),"", " by " &amp; TRIM(I670)) &amp; IF(ISBLANK(Q670),"",IF(Q670=0,""," for " &amp; Q670 &amp; " acres")) &amp; IF(ISBLANK(S670),""," repatented as " &amp; S670) &amp; IF(ISBLANK(R670),"", "; " &amp; R670) &amp; IF(ISBLANK(X670),"", ".  " &amp; X670&amp;".")</f>
        <v>Surveyed 5/10/1733 by Henry Ridgely; Patented in Sep 1744 by Henry Ridgely for 225 acres; Adjoining Broken Land along its northern border (western border of Broken Land), but apparently encroaching on the southeastern part of Broken Land.  The names Sapling Bottom and Poplar Range have not been found.</v>
      </c>
      <c r="AB670" s="52" t="str">
        <f>IF(IFERROR(FIND("-",A670),0)=0,SUBSTITUTE(A670,"'",""),SUBSTITUTE(LEFT(A670,FIND("-",A670)-2),"'",""))</f>
        <v>SAPLIN RANGE</v>
      </c>
      <c r="AC670" s="55" t="str">
        <f>SUBSTITUTE(A670,"'","")</f>
        <v>SAPLIN RANGE</v>
      </c>
      <c r="AD670" s="52" t="str">
        <f>IFERROR(VLOOKUP(A670,MapGrantsTbl[], 5, FALSE),"")</f>
        <v>1733</v>
      </c>
      <c r="AE670" s="52" t="str">
        <f>IF(L670=AD670,"Y", IF(LEFT(AD670,1)&lt;&gt;"1","","N"))</f>
        <v>N</v>
      </c>
      <c r="AF670" s="52" t="str">
        <f>IFERROR(VLOOKUP(A670,MapGrantsTbl[], 3, FALSE),"")</f>
        <v>Surveyed 5/10/1733 by Henry Ridgely; Patented in Sep 1744 by Henry Ridgely for 225 acres; Adjoining Broken Land along its northern border (western border of Broken Land), but apparently encroaching on the southeastern part of Broken Land.  The names Sapling Bottom and Poplar Range have not been found.</v>
      </c>
      <c r="AG670" s="52" t="str">
        <f>IF(AA670=AF670,"Y", IF(LEN(LEFT(AF670,4))&lt;&gt;4,"","N"))</f>
        <v>Y</v>
      </c>
      <c r="AH670" s="52" t="s">
        <v>212</v>
      </c>
      <c r="AI670" s="52"/>
      <c r="AJ670" s="71"/>
      <c r="AK670" s="71"/>
      <c r="AL670" s="71"/>
      <c r="AM670" s="71">
        <f>IFERROR(VLOOKUP(A670,Platted[],2,FALSE),"")</f>
        <v>284</v>
      </c>
      <c r="AN670" s="52"/>
      <c r="AO670" s="52"/>
      <c r="AP670" s="52"/>
      <c r="AQ670" s="52" t="str">
        <f>IFERROR(VLOOKUP(A670,MapGrantsTbl[], 5, FALSE),"")</f>
        <v>1733</v>
      </c>
      <c r="AR670" s="52" t="str">
        <f>IF(L670=AQ670,"Y", IF(LEN(LEFT(AQ670,4))&lt;&gt;4,"","N"))</f>
        <v>N</v>
      </c>
      <c r="AS670" s="52" t="str">
        <f>IFERROR(VLOOKUP(A670,MapGrantsTbl[],3, FALSE),"")</f>
        <v>Surveyed 5/10/1733 by Henry Ridgely; Patented in Sep 1744 by Henry Ridgely for 225 acres; Adjoining Broken Land along its northern border (western border of Broken Land), but apparently encroaching on the southeastern part of Broken Land.  The names Sapling Bottom and Poplar Range have not been found.</v>
      </c>
      <c r="AT670" s="52" t="str">
        <f>IF(AA670=AS670,"Y", IF(LEN(LEFT(AS670,4))&lt;&gt;4,"","N"))</f>
        <v>Y</v>
      </c>
      <c r="AU670" s="52" t="str">
        <f>IFERROR(VLOOKUP(A670,MapGrantsTbl[],5, FALSE),"")</f>
        <v>1733</v>
      </c>
      <c r="AV670" s="52" t="str">
        <f>IF(L670=AU670,"Y", IF(LEN(LEFT(AU670,4))&lt;&gt;4,"","N"))</f>
        <v>N</v>
      </c>
    </row>
    <row r="671" spans="1:48" ht="115.2" x14ac:dyDescent="0.55000000000000004">
      <c r="A671" s="8" t="s">
        <v>4864</v>
      </c>
      <c r="B671" s="8" t="str">
        <f>IFERROR(VLOOKUP(A671,MapGrantsTbl[Short Name], 1, FALSE),IFERROR(VLOOKUP(A671,MapGrantsTbl[Other Map Grant Name],1,FALSE),""))</f>
        <v>SAPLING GROUND</v>
      </c>
      <c r="C671" s="8" t="s">
        <v>4916</v>
      </c>
      <c r="D671" s="8" t="str">
        <f>IF(ISBLANK(C671),"",IFERROR(RIGHT(C671,LEN(C671)-FIND(",",C671)) &amp; " " &amp; LEFT(C671,1) &amp; LOWER(MID(C671,2, FIND(",",C671)-2)),""))</f>
        <v xml:space="preserve"> William Cromwell</v>
      </c>
      <c r="E671" s="85" t="s">
        <v>10947</v>
      </c>
      <c r="F671" s="85" t="str">
        <f>RIGHT(E671,4)</f>
        <v>1741</v>
      </c>
      <c r="G671" s="85" t="str">
        <f>IF(ISBLANK(E671),"",F671&amp;"-"&amp;RIGHT("00" &amp; SUBSTITUTE(LEFT(E671,2),"/",""),2))</f>
        <v>1741-08</v>
      </c>
      <c r="H671" s="8" t="s">
        <v>3691</v>
      </c>
      <c r="I671" s="8" t="str">
        <f>IFERROR(RIGHT(H671,LEN(H671)-FIND(",",H671)) &amp; " " &amp; LEFT(H671,1) &amp; LOWER(MID(H671,2, FIND(",",H671)-2)),"")</f>
        <v xml:space="preserve"> Philemon  Dorsey</v>
      </c>
      <c r="J671" s="32" t="str">
        <f>H671</f>
        <v xml:space="preserve">DORSEY, Philemon </v>
      </c>
      <c r="K671" s="8" t="s">
        <v>4867</v>
      </c>
      <c r="L671" s="32" t="str">
        <f>RIGHT(K671,4)</f>
        <v>1743</v>
      </c>
      <c r="M671" s="146" t="str">
        <f>IF(ISBLANK(K671),"",L671&amp;"-"&amp;
IF(LEFT(K671,3)="Feb","02",
IF(LEFT(K671,3)="Mar","03",
IF(LEFT(K671,3)="Apr","04",
IF(LEFT(K671,3)="May","05",
IF(LEFT(K671,3)="Jun","06",
IF(LEFT(K671,3)="Jul","07",
IF(LEFT(K671,3)="Aug","08",
IF(LEFT(K671,3)="Sep","09",
IF(LEFT(K671,3)="Oct","10",
IF(LEFT(K671,3)="Nov","11",
IF(LEFT(K671,3)="Dec","12","01"))))))))))))</f>
        <v>1743-08</v>
      </c>
      <c r="N671" s="34" t="s">
        <v>3961</v>
      </c>
      <c r="O671" s="8" t="s">
        <v>3959</v>
      </c>
      <c r="P671" s="8" t="s">
        <v>136</v>
      </c>
      <c r="Q671" s="8">
        <v>339</v>
      </c>
      <c r="R671" s="8" t="s">
        <v>6370</v>
      </c>
      <c r="S671" s="34" t="s">
        <v>4868</v>
      </c>
      <c r="T671" s="34" t="str">
        <f>V671</f>
        <v>Sapling Ground</v>
      </c>
      <c r="U671" s="34"/>
      <c r="V671" s="35" t="s">
        <v>4866</v>
      </c>
      <c r="W671" s="35" t="s">
        <v>10948</v>
      </c>
      <c r="X671" s="34"/>
      <c r="Y671" s="33" t="str">
        <f>IFERROR(LEFT(J671, FIND(",",J671)-1),"")</f>
        <v>DORSEY</v>
      </c>
      <c r="Z671" s="33"/>
      <c r="AA671" s="24" t="str">
        <f>IF(ISBLANK(E671),"","Surveyed "&amp;E671)  &amp; IF(ISBLANK(C671),"", " by " &amp;TRIM(D671)) &amp; IF(ISBLANK(E671),"","; ") &amp; IF(ISBLANK(K671),"","Patented in " &amp; K671)  &amp; IF(ISBLANK(H671),"", " by " &amp; TRIM(I671)) &amp; IF(ISBLANK(Q671),"",IF(Q671=0,""," for " &amp; Q671 &amp; " acres")) &amp; IF(ISBLANK(S671),""," repatented as " &amp; S671) &amp; IF(ISBLANK(R671),"", "; " &amp; R671) &amp; IF(ISBLANK(X671),"", ".  " &amp; X671&amp;".")</f>
        <v>Surveyed 8/10/1741 by William Cromwell; Patented in Aug 1743 by Philemon Dorsey for 339 acres repatented as Sapling Range; "in the main fork of Patuxent River and between a tract of land called Beyond Far Enough and a parcel of land formerly belonging to Samuel ? " starting "on the west side of Bloars Branch and near the head thereof which said branch descends partly south into a branch called Howards Branch"</v>
      </c>
      <c r="AB671" s="52" t="str">
        <f>IF(IFERROR(FIND("-",A671),0)=0,SUBSTITUTE(A671,"'",""),SUBSTITUTE(LEFT(A671,FIND("-",A671)-2),"'",""))</f>
        <v>SAPLING GROUND</v>
      </c>
      <c r="AC671" s="55" t="str">
        <f>SUBSTITUTE(A671,"'","")</f>
        <v>SAPLING GROUND</v>
      </c>
      <c r="AD671" s="52" t="str">
        <f>IFERROR(VLOOKUP(A671,MapGrantsTbl[], 5, FALSE),"")</f>
        <v>1741</v>
      </c>
      <c r="AE671" s="52" t="str">
        <f>IF(L671=AD671,"Y", IF(LEFT(AD671,1)&lt;&gt;"1","","N"))</f>
        <v>N</v>
      </c>
      <c r="AF671" s="52" t="str">
        <f>IFERROR(VLOOKUP(A671,MapGrantsTbl[], 3, FALSE),"")</f>
        <v>Surveyed 8/10/1741 by William Cromwell; Patented in Aug 1743 by Philemon Dorsey for 339 acres repatented as Sapling Range; "in the main fork of Patuxent River and between a tract of land called Beyond Far Enough and a parcel of land formerly belonging to Samuel ? " starting "on the west side of Bloars Branch and near the head thereof which said branch descends partly south into a branch called Howards Branch"</v>
      </c>
      <c r="AG671" s="52" t="str">
        <f>IF(AA671=AF671,"Y", IF(LEN(LEFT(AF671,4))&lt;&gt;4,"","N"))</f>
        <v>Y</v>
      </c>
      <c r="AH671" s="52" t="s">
        <v>396</v>
      </c>
      <c r="AI671" s="52" t="s">
        <v>7819</v>
      </c>
      <c r="AJ671" s="52" t="s">
        <v>10946</v>
      </c>
      <c r="AK671" s="52"/>
      <c r="AL671" s="71">
        <v>-4</v>
      </c>
      <c r="AM671" s="71">
        <f>IFERROR(VLOOKUP(A671,Platted[],2,FALSE),"")</f>
        <v>224</v>
      </c>
      <c r="AN671" s="52"/>
      <c r="AO671" s="52"/>
      <c r="AP671" s="52"/>
      <c r="AQ671" s="52" t="str">
        <f>IFERROR(VLOOKUP(A671,MapGrantsTbl[], 5, FALSE),"")</f>
        <v>1741</v>
      </c>
      <c r="AR671" s="52" t="str">
        <f>IF(L671=AQ671,"Y", IF(LEN(LEFT(AQ671,4))&lt;&gt;4,"","N"))</f>
        <v>N</v>
      </c>
      <c r="AS671" s="52" t="str">
        <f>IFERROR(VLOOKUP(A671,MapGrantsTbl[],3, FALSE),"")</f>
        <v>Surveyed 8/10/1741 by William Cromwell; Patented in Aug 1743 by Philemon Dorsey for 339 acres repatented as Sapling Range; "in the main fork of Patuxent River and between a tract of land called Beyond Far Enough and a parcel of land formerly belonging to Samuel ? " starting "on the west side of Bloars Branch and near the head thereof which said branch descends partly south into a branch called Howards Branch"</v>
      </c>
      <c r="AT671" s="52" t="str">
        <f>IF(AA671=AS671,"Y", IF(LEN(LEFT(AS671,4))&lt;&gt;4,"","N"))</f>
        <v>Y</v>
      </c>
      <c r="AU671" s="52" t="str">
        <f>IFERROR(VLOOKUP(A671,MapGrantsTbl[],5, FALSE),"")</f>
        <v>1741</v>
      </c>
      <c r="AV671" s="52" t="str">
        <f>IF(L671=AU671,"Y", IF(LEN(LEFT(AU671,4))&lt;&gt;4,"","N"))</f>
        <v>N</v>
      </c>
    </row>
    <row r="672" spans="1:48" ht="86.4" x14ac:dyDescent="0.55000000000000004">
      <c r="A672" s="8" t="s">
        <v>4865</v>
      </c>
      <c r="B672" s="8" t="str">
        <f>IFERROR(VLOOKUP(A672,MapGrantsTbl[Short Name], 1, FALSE),IFERROR(VLOOKUP(A672,MapGrantsTbl[Other Map Grant Name],1,FALSE),""))</f>
        <v>SAPLING RANGE</v>
      </c>
      <c r="C672" s="8" t="s">
        <v>4919</v>
      </c>
      <c r="D672" s="8" t="str">
        <f>IF(ISBLANK(C672),"",IFERROR(RIGHT(C672,LEN(C672)-FIND(",",C672)) &amp; " " &amp; LEFT(C672,1) &amp; LOWER(MID(C672,2, FIND(",",C672)-2)),""))</f>
        <v xml:space="preserve"> Richard Shipley</v>
      </c>
      <c r="E672" s="85" t="s">
        <v>10942</v>
      </c>
      <c r="F672" s="85" t="str">
        <f>RIGHT(E672,4)</f>
        <v>1749</v>
      </c>
      <c r="G672" s="85" t="str">
        <f>IF(ISBLANK(E672),"",F672&amp;"-"&amp;RIGHT("00" &amp; SUBSTITUTE(LEFT(E672,2),"/",""),2))</f>
        <v>1749-07</v>
      </c>
      <c r="H672" s="8" t="s">
        <v>3691</v>
      </c>
      <c r="I672" s="8" t="str">
        <f>IFERROR(RIGHT(H672,LEN(H672)-FIND(",",H672)) &amp; " " &amp; LEFT(H672,1) &amp; LOWER(MID(H672,2, FIND(",",H672)-2)),"")</f>
        <v xml:space="preserve"> Philemon  Dorsey</v>
      </c>
      <c r="J672" s="32" t="str">
        <f>H672</f>
        <v xml:space="preserve">DORSEY, Philemon </v>
      </c>
      <c r="K672" s="8" t="s">
        <v>4821</v>
      </c>
      <c r="L672" s="32" t="str">
        <f>RIGHT(K672,4)</f>
        <v>1750</v>
      </c>
      <c r="M672" s="146" t="str">
        <f>IF(ISBLANK(K672),"",L672&amp;"-"&amp;
IF(LEFT(K672,3)="Feb","02",
IF(LEFT(K672,3)="Mar","03",
IF(LEFT(K672,3)="Apr","04",
IF(LEFT(K672,3)="May","05",
IF(LEFT(K672,3)="Jun","06",
IF(LEFT(K672,3)="Jul","07",
IF(LEFT(K672,3)="Aug","08",
IF(LEFT(K672,3)="Sep","09",
IF(LEFT(K672,3)="Oct","10",
IF(LEFT(K672,3)="Nov","11",
IF(LEFT(K672,3)="Dec","12","01"))))))))))))</f>
        <v>1750-11</v>
      </c>
      <c r="N672" s="34" t="s">
        <v>3961</v>
      </c>
      <c r="O672" s="8" t="s">
        <v>3959</v>
      </c>
      <c r="P672" s="8" t="s">
        <v>3970</v>
      </c>
      <c r="Q672" s="8">
        <v>574</v>
      </c>
      <c r="R672" s="8" t="s">
        <v>10963</v>
      </c>
      <c r="S672" s="34"/>
      <c r="T672" s="34" t="s">
        <v>4866</v>
      </c>
      <c r="U672" s="34"/>
      <c r="V672" s="35" t="s">
        <v>4868</v>
      </c>
      <c r="W672" s="35" t="s">
        <v>10943</v>
      </c>
      <c r="X672" s="34"/>
      <c r="Y672" s="33" t="str">
        <f>IFERROR(LEFT(J672, FIND(",",J672)-1),"")</f>
        <v>DORSEY</v>
      </c>
      <c r="Z672" s="33"/>
      <c r="AA672" s="24" t="str">
        <f>IF(ISBLANK(E672),"","Surveyed "&amp;E672)  &amp; IF(ISBLANK(C672),"", " by " &amp;TRIM(D672)) &amp; IF(ISBLANK(E672),"","; ") &amp; IF(ISBLANK(K672),"","Patented in " &amp; K672)  &amp; IF(ISBLANK(H672),"", " by " &amp; TRIM(I672)) &amp; IF(ISBLANK(Q672),"",IF(Q672=0,""," for " &amp; Q672 &amp; " acres")) &amp; IF(ISBLANK(S672),""," repatented as " &amp; S672) &amp; IF(ISBLANK(R672),"", "; " &amp; R672) &amp; IF(ISBLANK(X672),"", ".  " &amp; X672&amp;".")</f>
        <v>Surveyed 7/22/1749 by Richard Shipley; Patented in Nov 1750 by Philemon Dorsey for 574 acres; Resurvey of Sapling Ground in the main fork of the Patuxent, references Bloars Branch and Mathews Spring Branch, adjoining Brothers Love, Addition to Brothers Level, Friendship, and Nelsons Rouling Road</v>
      </c>
      <c r="AB672" s="52" t="str">
        <f>IF(IFERROR(FIND("-",A672),0)=0,SUBSTITUTE(A672,"'",""),SUBSTITUTE(LEFT(A672,FIND("-",A672)-2),"'",""))</f>
        <v>SAPLING RANGE</v>
      </c>
      <c r="AC672" s="55" t="str">
        <f>SUBSTITUTE(A672,"'","")</f>
        <v>SAPLING RANGE</v>
      </c>
      <c r="AD672" s="52" t="str">
        <f>IFERROR(VLOOKUP(A672,MapGrantsTbl[], 5, FALSE),"")</f>
        <v/>
      </c>
      <c r="AE672" s="52" t="str">
        <f>IF(L672=AD672,"Y", IF(LEFT(AD672,1)&lt;&gt;"1","","N"))</f>
        <v/>
      </c>
      <c r="AF672" s="52" t="str">
        <f>IFERROR(VLOOKUP(A672,MapGrantsTbl[], 3, FALSE),"")</f>
        <v/>
      </c>
      <c r="AG672" s="52" t="str">
        <f>IF(AA672=AF672,"Y", IF(LEN(LEFT(AF672,4))&lt;&gt;4,"","N"))</f>
        <v/>
      </c>
      <c r="AH672" s="52" t="s">
        <v>396</v>
      </c>
      <c r="AI672" s="52" t="s">
        <v>7820</v>
      </c>
      <c r="AJ672" s="52" t="s">
        <v>10949</v>
      </c>
      <c r="AK672" s="52"/>
      <c r="AL672" s="71">
        <v>-3</v>
      </c>
      <c r="AM672" s="71">
        <f>IFERROR(VLOOKUP(A672,Platted[],2,FALSE),"")</f>
        <v>128</v>
      </c>
      <c r="AN672" s="52"/>
      <c r="AO672" s="52"/>
      <c r="AP672" s="52"/>
      <c r="AQ672" s="52" t="str">
        <f>IFERROR(VLOOKUP(A672,MapGrantsTbl[], 5, FALSE),"")</f>
        <v/>
      </c>
      <c r="AR672" s="52" t="str">
        <f>IF(L672=AQ672,"Y", IF(LEN(LEFT(AQ672,4))&lt;&gt;4,"","N"))</f>
        <v/>
      </c>
      <c r="AS672" s="52" t="str">
        <f>IFERROR(VLOOKUP(A672,MapGrantsTbl[],3, FALSE),"")</f>
        <v/>
      </c>
      <c r="AT672" s="52" t="str">
        <f>IF(AA672=AS672,"Y", IF(LEN(LEFT(AS672,4))&lt;&gt;4,"","N"))</f>
        <v/>
      </c>
      <c r="AU672" s="52" t="str">
        <f>IFERROR(VLOOKUP(A672,MapGrantsTbl[],5, FALSE),"")</f>
        <v/>
      </c>
      <c r="AV672" s="52" t="str">
        <f>IF(L672=AU672,"Y", IF(LEN(LEFT(AU672,4))&lt;&gt;4,"","N"))</f>
        <v/>
      </c>
    </row>
    <row r="673" spans="1:48" ht="129.6" x14ac:dyDescent="0.55000000000000004">
      <c r="A673" s="8" t="s">
        <v>9356</v>
      </c>
      <c r="B673" s="8" t="str">
        <f>IFERROR(VLOOKUP(A673,MapGrantsTbl[Short Name], 1, FALSE),IFERROR(VLOOKUP(A673,MapGrantsTbl[Other Map Grant Name],1,FALSE),""))</f>
        <v>SAPLING RANGE - RESURVEYED</v>
      </c>
      <c r="C673" s="8" t="s">
        <v>4919</v>
      </c>
      <c r="D673" s="8" t="str">
        <f>IF(ISBLANK(C673),"",IFERROR(RIGHT(C673,LEN(C673)-FIND(",",C673)) &amp; " " &amp; LEFT(C673,1) &amp; LOWER(MID(C673,2, FIND(",",C673)-2)),""))</f>
        <v xml:space="preserve"> Richard Shipley</v>
      </c>
      <c r="E673" s="85" t="s">
        <v>10941</v>
      </c>
      <c r="F673" s="85" t="str">
        <f>RIGHT(E673,4)</f>
        <v>1760</v>
      </c>
      <c r="G673" s="85" t="str">
        <f>IF(ISBLANK(E673),"",F673&amp;"-"&amp;RIGHT("00" &amp; SUBSTITUTE(LEFT(E673,2),"/",""),2))</f>
        <v>1760-04</v>
      </c>
      <c r="H673" s="8" t="s">
        <v>3691</v>
      </c>
      <c r="I673" s="8" t="str">
        <f>IFERROR(RIGHT(H673,LEN(H673)-FIND(",",H673)) &amp; " " &amp; LEFT(H673,1) &amp; LOWER(MID(H673,2, FIND(",",H673)-2)),"")</f>
        <v xml:space="preserve"> Philemon  Dorsey</v>
      </c>
      <c r="J673" s="32" t="str">
        <f>H673</f>
        <v xml:space="preserve">DORSEY, Philemon </v>
      </c>
      <c r="K673" s="8" t="s">
        <v>3828</v>
      </c>
      <c r="L673" s="32" t="str">
        <f>RIGHT(K673,4)</f>
        <v>1760</v>
      </c>
      <c r="M673" s="146" t="str">
        <f>IF(ISBLANK(K673),"",L673&amp;"-"&amp;
IF(LEFT(K673,3)="Feb","02",
IF(LEFT(K673,3)="Mar","03",
IF(LEFT(K673,3)="Apr","04",
IF(LEFT(K673,3)="May","05",
IF(LEFT(K673,3)="Jun","06",
IF(LEFT(K673,3)="Jul","07",
IF(LEFT(K673,3)="Aug","08",
IF(LEFT(K673,3)="Sep","09",
IF(LEFT(K673,3)="Oct","10",
IF(LEFT(K673,3)="Nov","11",
IF(LEFT(K673,3)="Dec","12","01"))))))))))))</f>
        <v>1760-05</v>
      </c>
      <c r="N673" s="34" t="s">
        <v>3961</v>
      </c>
      <c r="O673" s="8" t="s">
        <v>3959</v>
      </c>
      <c r="P673" s="8" t="s">
        <v>3970</v>
      </c>
      <c r="Q673" s="8">
        <v>1222</v>
      </c>
      <c r="R673" s="8" t="s">
        <v>7853</v>
      </c>
      <c r="S673" s="34"/>
      <c r="T673" s="34" t="s">
        <v>4866</v>
      </c>
      <c r="U673" s="34"/>
      <c r="V673" s="35" t="s">
        <v>9395</v>
      </c>
      <c r="W673" s="35" t="s">
        <v>10940</v>
      </c>
      <c r="X673" s="34"/>
      <c r="Y673" s="33" t="str">
        <f>IFERROR(LEFT(J673, FIND(",",J673)-1),"")</f>
        <v>DORSEY</v>
      </c>
      <c r="Z673" s="33"/>
      <c r="AA673" s="24" t="str">
        <f>IF(ISBLANK(E673),"","Surveyed "&amp;E673)  &amp; IF(ISBLANK(C673),"", " by " &amp;TRIM(D673)) &amp; IF(ISBLANK(E673),"","; ") &amp; IF(ISBLANK(K673),"","Patented in " &amp; K673)  &amp; IF(ISBLANK(H673),"", " by " &amp; TRIM(I673)) &amp; IF(ISBLANK(Q673),"",IF(Q673=0,""," for " &amp; Q673 &amp; " acres")) &amp; IF(ISBLANK(S673),""," repatented as " &amp; S673) &amp; IF(ISBLANK(R673),"", "; " &amp; R673) &amp; IF(ISBLANK(X673),"", ".  " &amp; X673&amp;".")</f>
        <v>Surveyed 4/28/1760 by Richard Shipley; Patented in May 1760 by Philemon Dorsey for 1222 acres; Resurvey of Sapling Range "in the main fork of Patuxent River" starting "on the west side of a branch called Bloars Branch", adjoining Brothers Love, Mothers Care, Browns Enlargement, Disappointment, Presley, Friendship, Duvalls Range, Dorseys Range, Struggle For Life, Dependence, Round About Hills, Beyond Far Enough, and Barnes Purchase</v>
      </c>
      <c r="AB673" s="52" t="str">
        <f>IF(IFERROR(FIND("-",A673),0)=0,SUBSTITUTE(A673,"'",""),SUBSTITUTE(LEFT(A673,FIND("-",A673)-2),"'",""))</f>
        <v>SAPLING RANGE</v>
      </c>
      <c r="AC673" s="55" t="str">
        <f>SUBSTITUTE(A673,"'","")</f>
        <v>SAPLING RANGE - Resurveyed</v>
      </c>
      <c r="AD673" s="52" t="str">
        <f>IFERROR(VLOOKUP(A673,MapGrantsTbl[], 5, FALSE),"")</f>
        <v>1760</v>
      </c>
      <c r="AE673" s="52" t="str">
        <f>IF(L673=AD673,"Y", IF(LEFT(AD673,1)&lt;&gt;"1","","N"))</f>
        <v>Y</v>
      </c>
      <c r="AF673" s="52" t="str">
        <f>IFERROR(VLOOKUP(A673,MapGrantsTbl[], 3, FALSE),"")</f>
        <v>Surveyed 4/28/1760 by Richard Shipley; Patented in May 1760 by Philemon Dorsey for 1222 acres; Resurvey of Sapling Range "in the main fork of Patuxent River" starting "on the west side of a branch called Bloars Branch", adjoining Brothers Love, Mothers Care, Browns Enlargement, Disappointment, Presley, Friendship, Duvalls Range, Dorseys Range, Struggle For Life, Dependence, Round About Hills, Beyond Far Enough, and Barnes Purchase</v>
      </c>
      <c r="AG673" s="52" t="str">
        <f>IF(AA673=AF673,"Y", IF(LEN(LEFT(AF673,4))&lt;&gt;4,"","N"))</f>
        <v>Y</v>
      </c>
      <c r="AH673" s="52" t="s">
        <v>396</v>
      </c>
      <c r="AI673" s="52" t="s">
        <v>7845</v>
      </c>
      <c r="AJ673" s="52" t="s">
        <v>4868</v>
      </c>
      <c r="AK673" s="52"/>
      <c r="AL673" s="71">
        <v>-4</v>
      </c>
      <c r="AM673" s="71">
        <f>IFERROR(VLOOKUP(A673,Platted[],2,FALSE),"")</f>
        <v>36</v>
      </c>
      <c r="AN673" s="52"/>
      <c r="AO673" s="52"/>
      <c r="AP673" s="52"/>
      <c r="AQ673" s="52" t="str">
        <f>IFERROR(VLOOKUP(A673,MapGrantsTbl[], 5, FALSE),"")</f>
        <v>1760</v>
      </c>
      <c r="AR673" s="52" t="str">
        <f>IF(L673=AQ673,"Y", IF(LEN(LEFT(AQ673,4))&lt;&gt;4,"","N"))</f>
        <v>Y</v>
      </c>
      <c r="AS673" s="52" t="str">
        <f>IFERROR(VLOOKUP(A673,MapGrantsTbl[],3, FALSE),"")</f>
        <v>Surveyed 4/28/1760 by Richard Shipley; Patented in May 1760 by Philemon Dorsey for 1222 acres; Resurvey of Sapling Range "in the main fork of Patuxent River" starting "on the west side of a branch called Bloars Branch", adjoining Brothers Love, Mothers Care, Browns Enlargement, Disappointment, Presley, Friendship, Duvalls Range, Dorseys Range, Struggle For Life, Dependence, Round About Hills, Beyond Far Enough, and Barnes Purchase</v>
      </c>
      <c r="AT673" s="52" t="str">
        <f>IF(AA673=AS673,"Y", IF(LEN(LEFT(AS673,4))&lt;&gt;4,"","N"))</f>
        <v>Y</v>
      </c>
      <c r="AU673" s="52" t="str">
        <f>IFERROR(VLOOKUP(A673,MapGrantsTbl[],5, FALSE),"")</f>
        <v>1760</v>
      </c>
      <c r="AV673" s="52" t="str">
        <f>IF(L673=AU673,"Y", IF(LEN(LEFT(AU673,4))&lt;&gt;4,"","N"))</f>
        <v>Y</v>
      </c>
    </row>
    <row r="674" spans="1:48" ht="43.2" x14ac:dyDescent="0.55000000000000004">
      <c r="A674" s="120" t="s">
        <v>6972</v>
      </c>
      <c r="B674" s="32" t="str">
        <f>IFERROR(VLOOKUP(A674,MapGrantsTbl[Short Name], 1, FALSE),IFERROR(VLOOKUP(A674,MapGrantsTbl[Other Map Grant Name],1,FALSE),""))</f>
        <v>SAPLING RIDGE</v>
      </c>
      <c r="C674" s="8" t="s">
        <v>4926</v>
      </c>
      <c r="D674" s="8" t="str">
        <f>IF(ISBLANK(C674),"",IFERROR(RIGHT(C674,LEN(C674)-FIND(",",C674)) &amp; " " &amp; LEFT(C674,1) &amp; LOWER(MID(C674,2, FIND(",",C674)-2)),""))</f>
        <v xml:space="preserve"> Joshua Griffith</v>
      </c>
      <c r="E674" s="85" t="s">
        <v>4709</v>
      </c>
      <c r="F674" s="85" t="str">
        <f>RIGHT(E674,4)</f>
        <v>1761</v>
      </c>
      <c r="G674" s="85" t="str">
        <f>IF(ISBLANK(E674),"",F674&amp;"-"&amp;RIGHT("00" &amp; SUBSTITUTE(LEFT(E674,2),"/",""),2))</f>
        <v>1761-09</v>
      </c>
      <c r="H674" s="8" t="s">
        <v>6973</v>
      </c>
      <c r="I674" s="8" t="str">
        <f>IFERROR(RIGHT(H674,LEN(H674)-FIND(",",H674)) &amp; " " &amp; LEFT(H674,1) &amp; LOWER(MID(H674,2, FIND(",",H674)-2)),"")</f>
        <v xml:space="preserve"> Benjamin Wright</v>
      </c>
      <c r="J674" s="32" t="str">
        <f>H674</f>
        <v>WRIGHT, Benjamin</v>
      </c>
      <c r="K674" s="8" t="s">
        <v>5214</v>
      </c>
      <c r="L674" s="32" t="str">
        <f>RIGHT(K674,4)</f>
        <v>1761</v>
      </c>
      <c r="M674" s="146" t="str">
        <f>IF(ISBLANK(K674),"",L674&amp;"-"&amp;
IF(LEFT(K674,3)="Feb","02",
IF(LEFT(K674,3)="Mar","03",
IF(LEFT(K674,3)="Apr","04",
IF(LEFT(K674,3)="May","05",
IF(LEFT(K674,3)="Jun","06",
IF(LEFT(K674,3)="Jul","07",
IF(LEFT(K674,3)="Aug","08",
IF(LEFT(K674,3)="Sep","09",
IF(LEFT(K674,3)="Oct","10",
IF(LEFT(K674,3)="Nov","11",
IF(LEFT(K674,3)="Dec","12","01"))))))))))))</f>
        <v>1761-09</v>
      </c>
      <c r="N674" s="34" t="s">
        <v>3961</v>
      </c>
      <c r="O674" s="8" t="s">
        <v>3959</v>
      </c>
      <c r="P674" s="8" t="s">
        <v>136</v>
      </c>
      <c r="Q674" s="8">
        <v>9</v>
      </c>
      <c r="R674" s="8" t="s">
        <v>6975</v>
      </c>
      <c r="S674" s="34"/>
      <c r="T674" s="33" t="str">
        <f>V674</f>
        <v>Sapling Ridge</v>
      </c>
      <c r="U674" s="34"/>
      <c r="V674" s="35" t="s">
        <v>6974</v>
      </c>
      <c r="W674" s="35" t="s">
        <v>11441</v>
      </c>
      <c r="X674" s="34"/>
      <c r="Y674" s="33" t="str">
        <f>IFERROR(LEFT(J674, FIND(",",J674)-1),"")</f>
        <v>WRIGHT</v>
      </c>
      <c r="Z674" s="33"/>
      <c r="AA674" s="33" t="str">
        <f>IF(ISBLANK(E674),"","Surveyed "&amp;E674)  &amp; IF(ISBLANK(C674),"", " by " &amp;TRIM(D674)) &amp; IF(ISBLANK(E674),"","; ") &amp; IF(ISBLANK(K674),"","Patented in " &amp; K674)  &amp; IF(ISBLANK(H674),"", " by " &amp; TRIM(I674)) &amp; IF(ISBLANK(Q674),"",IF(Q674=0,""," for " &amp; Q674 &amp; " acres")) &amp; IF(ISBLANK(S674),""," repatented as " &amp; S674) &amp; IF(ISBLANK(R674),"", "; " &amp; R674) &amp; IF(ISBLANK(X674),"", ".  " &amp; X674&amp;".")</f>
        <v>Surveyed 9/1/1761 by Joshua Griffith; Patented in Sep 1761 by Benjamin Wright for 9 acres; starting "on the east side of a branch called Bush Cabbin branch"</v>
      </c>
      <c r="AB674" s="33" t="str">
        <f>IF(IFERROR(FIND("-",A674),0)=0,SUBSTITUTE(A674,"'",""),SUBSTITUTE(LEFT(A674,FIND("-",A674)-2),"'",""))</f>
        <v>SAPLING RIDGE</v>
      </c>
      <c r="AC674" s="33" t="str">
        <f>SUBSTITUTE(A674,"'","")</f>
        <v>SAPLING RIDGE</v>
      </c>
      <c r="AD674" s="33" t="str">
        <f>IFERROR(VLOOKUP(A674,MapGrantsTbl[], 5, FALSE),"")</f>
        <v>1761</v>
      </c>
      <c r="AE674" s="33" t="str">
        <f>IF(L674=AD674,"Y", IF(LEFT(AD674,1)&lt;&gt;"1","","N"))</f>
        <v>Y</v>
      </c>
      <c r="AF674" s="33" t="str">
        <f>IFERROR(VLOOKUP(A674,MapGrantsTbl[], 3, FALSE),"")</f>
        <v>Surveyed 9/1/1761 by Joshua Griffith; Patented in Sep 1761 by Benjamin Wright for 9 acres; starting "on the east side of a branch called Bush Cabbin branch"</v>
      </c>
      <c r="AG674" s="33" t="str">
        <f>IF(AA674=AF674,"Y", IF(LEN(LEFT(AF674,4))&lt;&gt;4,"","N"))</f>
        <v>Y</v>
      </c>
      <c r="AH674" s="33" t="s">
        <v>65</v>
      </c>
      <c r="AI674" s="33"/>
      <c r="AJ674" s="71"/>
      <c r="AK674" s="71"/>
      <c r="AL674" s="71"/>
      <c r="AM674" s="71">
        <f>IFERROR(VLOOKUP(A674,Platted[],2,FALSE),"")</f>
        <v>722</v>
      </c>
      <c r="AN674" s="52"/>
      <c r="AO674" s="52"/>
      <c r="AP674" s="52"/>
      <c r="AQ674" s="52" t="str">
        <f>IFERROR(VLOOKUP(A674,MapGrantsTbl[], 5, FALSE),"")</f>
        <v>1761</v>
      </c>
      <c r="AR674" s="52" t="str">
        <f>IF(L674=AQ674,"Y", IF(LEN(LEFT(AQ674,4))&lt;&gt;4,"","N"))</f>
        <v>Y</v>
      </c>
      <c r="AS674" s="52" t="str">
        <f>IFERROR(VLOOKUP(A674,MapGrantsTbl[],3, FALSE),"")</f>
        <v>Surveyed 9/1/1761 by Joshua Griffith; Patented in Sep 1761 by Benjamin Wright for 9 acres; starting "on the east side of a branch called Bush Cabbin branch"</v>
      </c>
      <c r="AT674" s="52" t="str">
        <f>IF(AA674=AS674,"Y", IF(LEN(LEFT(AS674,4))&lt;&gt;4,"","N"))</f>
        <v>Y</v>
      </c>
      <c r="AU674" s="52" t="str">
        <f>IFERROR(VLOOKUP(A674,MapGrantsTbl[],5, FALSE),"")</f>
        <v>1761</v>
      </c>
      <c r="AV674" s="52" t="str">
        <f>IF(L674=AU674,"Y", IF(LEN(LEFT(AU674,4))&lt;&gt;4,"","N"))</f>
        <v>Y</v>
      </c>
    </row>
    <row r="675" spans="1:48" ht="57.6" x14ac:dyDescent="0.55000000000000004">
      <c r="A675" s="8" t="s">
        <v>8716</v>
      </c>
      <c r="B675" s="8" t="str">
        <f>IFERROR(VLOOKUP(A675,MapGrantsTbl[Short Name], 1, FALSE),IFERROR(VLOOKUP(A675,MapGrantsTbl[Other Map Grant Name],1,FALSE),""))</f>
        <v>SAPPINGTONS SWEEP</v>
      </c>
      <c r="C675" s="8" t="s">
        <v>4926</v>
      </c>
      <c r="D675" s="8" t="str">
        <f>IF(ISBLANK(C675),"",IFERROR(RIGHT(C675,LEN(C675)-FIND(",",C675)) &amp; " " &amp; LEFT(C675,1) &amp; LOWER(MID(C675,2, FIND(",",C675)-2)),""))</f>
        <v xml:space="preserve"> Joshua Griffith</v>
      </c>
      <c r="E675" s="85" t="s">
        <v>11185</v>
      </c>
      <c r="F675" s="85" t="str">
        <f>RIGHT(E675,4)</f>
        <v>1765</v>
      </c>
      <c r="G675" s="85" t="str">
        <f>IF(ISBLANK(E675),"",F675&amp;"-"&amp;RIGHT("00" &amp; SUBSTITUTE(LEFT(E675,2),"/",""),2))</f>
        <v>1765-06</v>
      </c>
      <c r="H675" s="8" t="s">
        <v>3696</v>
      </c>
      <c r="I675" s="8" t="str">
        <f>IFERROR(RIGHT(H675,LEN(H675)-FIND(",",H675)) &amp; " " &amp; LEFT(H675,1) &amp; LOWER(MID(H675,2, FIND(",",H675)-2)),"")</f>
        <v xml:space="preserve"> Thomas  Sappington</v>
      </c>
      <c r="J675" s="10" t="str">
        <f>H675</f>
        <v xml:space="preserve">SAPPINGTON, Thomas </v>
      </c>
      <c r="K675" s="8" t="s">
        <v>5455</v>
      </c>
      <c r="L675" s="15" t="str">
        <f>RIGHT(K675,4)</f>
        <v>1765</v>
      </c>
      <c r="M675" s="147" t="str">
        <f>IF(ISBLANK(K675),"",L675&amp;"-"&amp;
IF(LEFT(K675,3)="Feb","02",
IF(LEFT(K675,3)="Mar","03",
IF(LEFT(K675,3)="Apr","04",
IF(LEFT(K675,3)="May","05",
IF(LEFT(K675,3)="Jun","06",
IF(LEFT(K675,3)="Jul","07",
IF(LEFT(K675,3)="Aug","08",
IF(LEFT(K675,3)="Sep","09",
IF(LEFT(K675,3)="Oct","10",
IF(LEFT(K675,3)="Nov","11",
IF(LEFT(K675,3)="Dec","12","01"))))))))))))</f>
        <v>1765-12</v>
      </c>
      <c r="N675" s="34" t="s">
        <v>3961</v>
      </c>
      <c r="O675" s="10" t="s">
        <v>3959</v>
      </c>
      <c r="P675" s="8" t="s">
        <v>3970</v>
      </c>
      <c r="Q675" s="8">
        <v>971</v>
      </c>
      <c r="R675" s="8" t="s">
        <v>11838</v>
      </c>
      <c r="S675" s="26"/>
      <c r="T675" s="34" t="s">
        <v>8891</v>
      </c>
      <c r="U675" s="26"/>
      <c r="V675" s="35" t="s">
        <v>8993</v>
      </c>
      <c r="W675" s="35" t="s">
        <v>11184</v>
      </c>
      <c r="X675" s="34"/>
      <c r="Y675" s="18" t="str">
        <f>IFERROR(LEFT(J675, FIND(",",J675)-1),"")</f>
        <v>SAPPINGTON</v>
      </c>
      <c r="Z675" s="24" t="s">
        <v>2585</v>
      </c>
      <c r="AA675" s="24" t="str">
        <f>IF(ISBLANK(E675),"","Surveyed "&amp;E675)  &amp; IF(ISBLANK(C675),"", " by " &amp;TRIM(D675)) &amp; IF(ISBLANK(E675),"","; ") &amp; IF(ISBLANK(K675),"","Patented in " &amp; K675)  &amp; IF(ISBLANK(H675),"", " by " &amp; TRIM(I675)) &amp; IF(ISBLANK(Q675),"",IF(Q675=0,""," for " &amp; Q675 &amp; " acres")) &amp; IF(ISBLANK(S675),""," repatented as " &amp; S675) &amp; IF(ISBLANK(R675),"", "; " &amp; R675) &amp; IF(ISBLANK(X675),"", ".  " &amp; X675&amp;".")</f>
        <v>Surveyed 6/3/1765 by Joshua Griffith; Patented in Dec 1765 by Thomas Sappington for 971 acres; Resurvey of Warfields Neglect adjoining Laswells(?) Hopewell and close to Davises Hill</v>
      </c>
      <c r="AB675" s="52" t="str">
        <f>IF(IFERROR(FIND("-",A675),0)=0,SUBSTITUTE(A675,"'",""),SUBSTITUTE(LEFT(A675,FIND("-",A675)-2),"'",""))</f>
        <v>SAPPINGTONS SWEEP</v>
      </c>
      <c r="AC675" s="55" t="str">
        <f>SUBSTITUTE(A675,"'","")</f>
        <v>SAPPINGTONS SWEEP</v>
      </c>
      <c r="AD675" s="52" t="str">
        <f>IFERROR(VLOOKUP(A675,MapGrantsTbl[], 5, FALSE),"")</f>
        <v>1765</v>
      </c>
      <c r="AE675" s="52" t="str">
        <f>IF(L675=AD675,"Y", IF(LEFT(AD675,1)&lt;&gt;"1","","N"))</f>
        <v>Y</v>
      </c>
      <c r="AF675" s="52" t="str">
        <f>IFERROR(VLOOKUP(A675,MapGrantsTbl[], 3, FALSE),"")</f>
        <v>Surveyed 6/3/1765 by Joshua Griffith; Patented in Dec 1765 by Thomas Sappington for 971 acres; Resurvey of Warfields Neglect adjoining Laswells(?) Hopewell and close to Davises Hill</v>
      </c>
      <c r="AG675" s="52" t="str">
        <f>IF(AA675=AF675,"Y", IF(LEN(LEFT(AF675,4))&lt;&gt;4,"","N"))</f>
        <v>Y</v>
      </c>
      <c r="AH675" s="52" t="s">
        <v>212</v>
      </c>
      <c r="AI675" s="52"/>
      <c r="AJ675" s="71"/>
      <c r="AK675" s="71"/>
      <c r="AL675" s="71"/>
      <c r="AM675" s="71">
        <f>IFERROR(VLOOKUP(A675,Platted[],2,FALSE),"")</f>
        <v>56</v>
      </c>
      <c r="AN675" s="52"/>
      <c r="AO675" s="52"/>
      <c r="AP675" s="52"/>
      <c r="AQ675" s="52" t="str">
        <f>IFERROR(VLOOKUP(A675,MapGrantsTbl[], 5, FALSE),"")</f>
        <v>1765</v>
      </c>
      <c r="AR675" s="52" t="str">
        <f>IF(L675=AQ675,"Y", IF(LEN(LEFT(AQ675,4))&lt;&gt;4,"","N"))</f>
        <v>Y</v>
      </c>
      <c r="AS675" s="52" t="str">
        <f>IFERROR(VLOOKUP(A675,MapGrantsTbl[],3, FALSE),"")</f>
        <v>Surveyed 6/3/1765 by Joshua Griffith; Patented in Dec 1765 by Thomas Sappington for 971 acres; Resurvey of Warfields Neglect adjoining Laswells(?) Hopewell and close to Davises Hill</v>
      </c>
      <c r="AT675" s="52" t="str">
        <f>IF(AA675=AS675,"Y", IF(LEN(LEFT(AS675,4))&lt;&gt;4,"","N"))</f>
        <v>Y</v>
      </c>
      <c r="AU675" s="52" t="str">
        <f>IFERROR(VLOOKUP(A675,MapGrantsTbl[],5, FALSE),"")</f>
        <v>1765</v>
      </c>
      <c r="AV675" s="52" t="str">
        <f>IF(L675=AU675,"Y", IF(LEN(LEFT(AU675,4))&lt;&gt;4,"","N"))</f>
        <v>Y</v>
      </c>
    </row>
    <row r="676" spans="1:48" ht="57.6" x14ac:dyDescent="0.55000000000000004">
      <c r="A676" s="43" t="s">
        <v>8717</v>
      </c>
      <c r="B676" s="8" t="str">
        <f>IFERROR(VLOOKUP(A676,MapGrantsTbl[Short Name], 1, FALSE),IFERROR(VLOOKUP(A676,MapGrantsTbl[Other Map Grant Name],1,FALSE),""))</f>
        <v>SCANTLINGS LOT</v>
      </c>
      <c r="C676" s="8" t="s">
        <v>4916</v>
      </c>
      <c r="D676" s="8" t="str">
        <f>IF(ISBLANK(C676),"",IFERROR(RIGHT(C676,LEN(C676)-FIND(",",C676)) &amp; " " &amp; LEFT(C676,1) &amp; LOWER(MID(C676,2, FIND(",",C676)-2)),""))</f>
        <v xml:space="preserve"> William Cromwell</v>
      </c>
      <c r="E676" s="85" t="s">
        <v>12219</v>
      </c>
      <c r="F676" s="85" t="str">
        <f>RIGHT(E676,4)</f>
        <v>1740</v>
      </c>
      <c r="G676" s="85" t="str">
        <f>IF(ISBLANK(E676),"",F676&amp;"-"&amp;RIGHT("00" &amp; SUBSTITUTE(LEFT(E676,2),"/",""),2))</f>
        <v>1740-02</v>
      </c>
      <c r="H676" s="8" t="s">
        <v>3669</v>
      </c>
      <c r="I676" s="8" t="str">
        <f>IFERROR(RIGHT(H676,LEN(H676)-FIND(",",H676)) &amp; " " &amp; LEFT(H676,1) &amp; LOWER(MID(H676,2, FIND(",",H676)-2)),"")</f>
        <v xml:space="preserve"> Cornelius  Scantling</v>
      </c>
      <c r="J676" s="8" t="str">
        <f>H676</f>
        <v xml:space="preserve">SCANTLING, Cornelius </v>
      </c>
      <c r="K676" s="8" t="s">
        <v>3746</v>
      </c>
      <c r="L676" s="8" t="str">
        <f>RIGHT(K676,4)</f>
        <v>1741</v>
      </c>
      <c r="M676" s="146" t="str">
        <f>IF(ISBLANK(K676),"",L676&amp;"-"&amp;
IF(LEFT(K676,3)="Feb","02",
IF(LEFT(K676,3)="Mar","03",
IF(LEFT(K676,3)="Apr","04",
IF(LEFT(K676,3)="May","05",
IF(LEFT(K676,3)="Jun","06",
IF(LEFT(K676,3)="Jul","07",
IF(LEFT(K676,3)="Aug","08",
IF(LEFT(K676,3)="Sep","09",
IF(LEFT(K676,3)="Oct","10",
IF(LEFT(K676,3)="Nov","11",
IF(LEFT(K676,3)="Dec","12","01"))))))))))))</f>
        <v>1741-11</v>
      </c>
      <c r="N676" s="34" t="s">
        <v>3961</v>
      </c>
      <c r="O676" s="8" t="s">
        <v>3959</v>
      </c>
      <c r="P676" s="8" t="s">
        <v>136</v>
      </c>
      <c r="Q676" s="8">
        <v>20</v>
      </c>
      <c r="R676" s="8" t="s">
        <v>5457</v>
      </c>
      <c r="S676" s="26"/>
      <c r="T676" s="26" t="str">
        <f>V676</f>
        <v>Scantlings Lot</v>
      </c>
      <c r="U676" s="34"/>
      <c r="V676" s="35" t="s">
        <v>8994</v>
      </c>
      <c r="W676" s="35" t="s">
        <v>12220</v>
      </c>
      <c r="X676" s="34"/>
      <c r="Y676" s="18" t="str">
        <f>IFERROR(LEFT(J676, FIND(",",J676)-1),"")</f>
        <v>SCANTLING</v>
      </c>
      <c r="Z676" s="24" t="s">
        <v>4551</v>
      </c>
      <c r="AA676" s="24" t="str">
        <f>IF(ISBLANK(E676),"","Surveyed "&amp;E676)  &amp; IF(ISBLANK(C676),"", " by " &amp;TRIM(D676)) &amp; IF(ISBLANK(E676),"","; ") &amp; IF(ISBLANK(K676),"","Patented in " &amp; K676)  &amp; IF(ISBLANK(H676),"", " by " &amp; TRIM(I676)) &amp; IF(ISBLANK(Q676),"",IF(Q676=0,""," for " &amp; Q676 &amp; " acres")) &amp; IF(ISBLANK(S676),""," repatented as " &amp; S676) &amp; IF(ISBLANK(R676),"", "; " &amp; R676) &amp; IF(ISBLANK(X676),"", ".  " &amp; X676&amp;".")</f>
        <v>Surveyed 2/20/1740 by William Cromwell; Patented in Nov 1741 by Cornelius Scantling for 20 acres; "on the east side of a branch of Patuxent River called Middle River" adjoining Ridgelys Range</v>
      </c>
      <c r="AB676" s="52" t="str">
        <f>IF(IFERROR(FIND("-",A676),0)=0,SUBSTITUTE(A676,"'",""),SUBSTITUTE(LEFT(A676,FIND("-",A676)-2),"'",""))</f>
        <v>SCANTLINGS LOT</v>
      </c>
      <c r="AC676" s="55" t="str">
        <f>SUBSTITUTE(A676,"'","")</f>
        <v>SCANTLINGS LOT</v>
      </c>
      <c r="AD676" s="52" t="str">
        <f>IFERROR(VLOOKUP(A676,MapGrantsTbl[], 5, FALSE),"")</f>
        <v>1740</v>
      </c>
      <c r="AE676" s="52" t="str">
        <f>IF(L676=AD676,"Y", IF(LEFT(AD676,1)&lt;&gt;"1","","N"))</f>
        <v>N</v>
      </c>
      <c r="AF676" s="52" t="str">
        <f>IFERROR(VLOOKUP(A676,MapGrantsTbl[], 3, FALSE),"")</f>
        <v>Surveyed 2/20/1740 by William Cromwell; Patented in Nov 1741 by Cornelius Scantling for 20 acres; "on the east side of a branch of Patuxent River called Middle River" adjoining Ridgelys Range</v>
      </c>
      <c r="AG676" s="52" t="str">
        <f>IF(AA676=AF676,"Y", IF(LEN(LEFT(AF676,4))&lt;&gt;4,"","N"))</f>
        <v>Y</v>
      </c>
      <c r="AH676" s="52" t="s">
        <v>11993</v>
      </c>
      <c r="AI676" s="52"/>
      <c r="AJ676" s="71"/>
      <c r="AK676" s="71"/>
      <c r="AL676" s="71"/>
      <c r="AM676" s="71">
        <f>IFERROR(VLOOKUP(A676,Platted[],2,FALSE),"")</f>
        <v>682</v>
      </c>
      <c r="AN676" s="52"/>
      <c r="AO676" s="52"/>
      <c r="AP676" s="52"/>
      <c r="AQ676" s="52" t="str">
        <f>IFERROR(VLOOKUP(A676,MapGrantsTbl[], 5, FALSE),"")</f>
        <v>1740</v>
      </c>
      <c r="AR676" s="52" t="str">
        <f>IF(L676=AQ676,"Y", IF(LEN(LEFT(AQ676,4))&lt;&gt;4,"","N"))</f>
        <v>N</v>
      </c>
      <c r="AS676" s="52" t="str">
        <f>IFERROR(VLOOKUP(A676,MapGrantsTbl[],3, FALSE),"")</f>
        <v>Surveyed 2/20/1740 by William Cromwell; Patented in Nov 1741 by Cornelius Scantling for 20 acres; "on the east side of a branch of Patuxent River called Middle River" adjoining Ridgelys Range</v>
      </c>
      <c r="AT676" s="52" t="str">
        <f>IF(AA676=AS676,"Y", IF(LEN(LEFT(AS676,4))&lt;&gt;4,"","N"))</f>
        <v>Y</v>
      </c>
      <c r="AU676" s="52" t="str">
        <f>IFERROR(VLOOKUP(A676,MapGrantsTbl[],5, FALSE),"")</f>
        <v>1740</v>
      </c>
      <c r="AV676" s="52" t="str">
        <f>IF(L676=AU676,"Y", IF(LEN(LEFT(AU676,4))&lt;&gt;4,"","N"))</f>
        <v>N</v>
      </c>
    </row>
    <row r="677" spans="1:48" ht="57.6" x14ac:dyDescent="0.55000000000000004">
      <c r="A677" s="8" t="s">
        <v>8718</v>
      </c>
      <c r="B677" s="8" t="str">
        <f>IFERROR(VLOOKUP(A677,MapGrantsTbl[Short Name], 1, FALSE),IFERROR(VLOOKUP(A677,MapGrantsTbl[Other Map Grant Name],1,FALSE),""))</f>
        <v>SCOTTS ADVANTAGE</v>
      </c>
      <c r="C677" s="8" t="s">
        <v>4919</v>
      </c>
      <c r="D677" s="8" t="str">
        <f>IF(ISBLANK(C677),"",IFERROR(RIGHT(C677,LEN(C677)-FIND(",",C677)) &amp; " " &amp; LEFT(C677,1) &amp; LOWER(MID(C677,2, FIND(",",C677)-2)),""))</f>
        <v xml:space="preserve"> Richard Shipley</v>
      </c>
      <c r="E677" s="85" t="s">
        <v>11907</v>
      </c>
      <c r="F677" s="85" t="str">
        <f>RIGHT(E677,4)</f>
        <v>1746</v>
      </c>
      <c r="G677" s="85" t="str">
        <f>IF(ISBLANK(E677),"",F677&amp;"-"&amp;RIGHT("00" &amp; SUBSTITUTE(LEFT(E677,2),"/",""),2))</f>
        <v>1746-12</v>
      </c>
      <c r="H677" s="8" t="s">
        <v>3670</v>
      </c>
      <c r="I677" s="8" t="str">
        <f>IFERROR(RIGHT(H677,LEN(H677)-FIND(",",H677)) &amp; " " &amp; LEFT(H677,1) &amp; LOWER(MID(H677,2, FIND(",",H677)-2)),"")</f>
        <v xml:space="preserve"> Burridge  Scott</v>
      </c>
      <c r="J677" s="8" t="str">
        <f>H677</f>
        <v xml:space="preserve">SCOTT, Burridge </v>
      </c>
      <c r="K677" s="8" t="s">
        <v>5188</v>
      </c>
      <c r="L677" s="8" t="str">
        <f>RIGHT(K677,4)</f>
        <v>1748</v>
      </c>
      <c r="M677" s="146" t="str">
        <f>IF(ISBLANK(K677),"",L677&amp;"-"&amp;
IF(LEFT(K677,3)="Feb","02",
IF(LEFT(K677,3)="Mar","03",
IF(LEFT(K677,3)="Apr","04",
IF(LEFT(K677,3)="May","05",
IF(LEFT(K677,3)="Jun","06",
IF(LEFT(K677,3)="Jul","07",
IF(LEFT(K677,3)="Aug","08",
IF(LEFT(K677,3)="Sep","09",
IF(LEFT(K677,3)="Oct","10",
IF(LEFT(K677,3)="Nov","11",
IF(LEFT(K677,3)="Dec","12","01"))))))))))))</f>
        <v>1748-03</v>
      </c>
      <c r="N677" s="34" t="s">
        <v>3961</v>
      </c>
      <c r="O677" s="8" t="s">
        <v>3959</v>
      </c>
      <c r="P677" s="8" t="s">
        <v>136</v>
      </c>
      <c r="Q677" s="8">
        <v>80</v>
      </c>
      <c r="R677" s="8" t="s">
        <v>6339</v>
      </c>
      <c r="S677" s="26"/>
      <c r="T677" s="26" t="str">
        <f>V677</f>
        <v>Scotts Advantage</v>
      </c>
      <c r="U677" s="34" t="s">
        <v>6833</v>
      </c>
      <c r="V677" s="35" t="s">
        <v>8995</v>
      </c>
      <c r="W677" s="35" t="s">
        <v>11908</v>
      </c>
      <c r="X677" s="34"/>
      <c r="Y677" s="18" t="str">
        <f>IFERROR(LEFT(J677, FIND(",",J677)-1),"")</f>
        <v>SCOTT</v>
      </c>
      <c r="Z677" s="24" t="s">
        <v>4552</v>
      </c>
      <c r="AA677" s="24" t="str">
        <f>IF(ISBLANK(E677),"","Surveyed "&amp;E677)  &amp; IF(ISBLANK(C677),"", " by " &amp;TRIM(D677)) &amp; IF(ISBLANK(E677),"","; ") &amp; IF(ISBLANK(K677),"","Patented in " &amp; K677)  &amp; IF(ISBLANK(H677),"", " by " &amp; TRIM(I677)) &amp; IF(ISBLANK(Q677),"",IF(Q677=0,""," for " &amp; Q677 &amp; " acres")) &amp; IF(ISBLANK(S677),""," repatented as " &amp; S677) &amp; IF(ISBLANK(R677),"", "; " &amp; R677) &amp; IF(ISBLANK(X677),"", ".  " &amp; X677&amp;".")</f>
        <v>Surveyed 12/20/1746 by Richard Shipley; Patented in Mar 1748 by Burridge Scott for 80 acres; adjoining Harben(Harbert?) Care starting near "a branch leading into Middle Run"</v>
      </c>
      <c r="AB677" s="52" t="str">
        <f>IF(IFERROR(FIND("-",A677),0)=0,SUBSTITUTE(A677,"'",""),SUBSTITUTE(LEFT(A677,FIND("-",A677)-2),"'",""))</f>
        <v>SCOTTS ADVANTAGE</v>
      </c>
      <c r="AC677" s="55" t="str">
        <f>SUBSTITUTE(A677,"'","")</f>
        <v>SCOTTS ADVANTAGE</v>
      </c>
      <c r="AD677" s="52" t="str">
        <f>IFERROR(VLOOKUP(A677,MapGrantsTbl[], 5, FALSE),"")</f>
        <v>1746</v>
      </c>
      <c r="AE677" s="52" t="str">
        <f>IF(L677=AD677,"Y", IF(LEFT(AD677,1)&lt;&gt;"1","","N"))</f>
        <v>N</v>
      </c>
      <c r="AF677" s="52" t="str">
        <f>IFERROR(VLOOKUP(A677,MapGrantsTbl[], 3, FALSE),"")</f>
        <v>Surveyed 12/20/1746 by Richard Shipley; Patented in Mar 1748 by Burridge Scott for 80 acres; adjoining Harben(Harbert?) Care starting near "a branch leading into Middle Run"</v>
      </c>
      <c r="AG677" s="52" t="str">
        <f>IF(AA677=AF677,"Y", IF(LEN(LEFT(AF677,4))&lt;&gt;4,"","N"))</f>
        <v>Y</v>
      </c>
      <c r="AH677" s="52" t="s">
        <v>47</v>
      </c>
      <c r="AI677" s="52"/>
      <c r="AJ677" s="71"/>
      <c r="AK677" s="71"/>
      <c r="AL677" s="71"/>
      <c r="AM677" s="71">
        <f>IFERROR(VLOOKUP(A677,Platted[],2,FALSE),"")</f>
        <v>493</v>
      </c>
      <c r="AN677" s="52"/>
      <c r="AO677" s="52"/>
      <c r="AP677" s="52"/>
      <c r="AQ677" s="52" t="str">
        <f>IFERROR(VLOOKUP(A677,MapGrantsTbl[], 5, FALSE),"")</f>
        <v>1746</v>
      </c>
      <c r="AR677" s="52" t="str">
        <f>IF(L677=AQ677,"Y", IF(LEN(LEFT(AQ677,4))&lt;&gt;4,"","N"))</f>
        <v>N</v>
      </c>
      <c r="AS677" s="52" t="str">
        <f>IFERROR(VLOOKUP(A677,MapGrantsTbl[],3, FALSE),"")</f>
        <v>Surveyed 12/20/1746 by Richard Shipley; Patented in Mar 1748 by Burridge Scott for 80 acres; adjoining Harben(Harbert?) Care starting near "a branch leading into Middle Run"</v>
      </c>
      <c r="AT677" s="52" t="str">
        <f>IF(AA677=AS677,"Y", IF(LEN(LEFT(AS677,4))&lt;&gt;4,"","N"))</f>
        <v>Y</v>
      </c>
      <c r="AU677" s="52" t="str">
        <f>IFERROR(VLOOKUP(A677,MapGrantsTbl[],5, FALSE),"")</f>
        <v>1746</v>
      </c>
      <c r="AV677" s="52" t="str">
        <f>IF(L677=AU677,"Y", IF(LEN(LEFT(AU677,4))&lt;&gt;4,"","N"))</f>
        <v>N</v>
      </c>
    </row>
    <row r="678" spans="1:48" ht="43.2" x14ac:dyDescent="0.55000000000000004">
      <c r="A678" s="43" t="s">
        <v>8719</v>
      </c>
      <c r="B678" s="42" t="str">
        <f>IFERROR(VLOOKUP(A678,MapGrantsTbl[Short Name], 1, FALSE),IFERROR(VLOOKUP(A678,MapGrantsTbl[Other Map Grant Name],1,FALSE),""))</f>
        <v>SCOTTS FOLLY</v>
      </c>
      <c r="C678" s="43"/>
      <c r="D678" s="43" t="str">
        <f>IF(ISBLANK(C678),"",IFERROR(RIGHT(C678,LEN(C678)-FIND(",",C678)) &amp; " " &amp; LEFT(C678,1) &amp; LOWER(MID(C678,2, FIND(",",C678)-2)),""))</f>
        <v/>
      </c>
      <c r="E678" s="80"/>
      <c r="F678" s="80" t="str">
        <f>RIGHT(E678,4)</f>
        <v/>
      </c>
      <c r="G678" s="80" t="str">
        <f>IF(ISBLANK(E678),"",F678&amp;"-"&amp;RIGHT("00" &amp; SUBSTITUTE(LEFT(E678,2),"/",""),2))</f>
        <v/>
      </c>
      <c r="H678" s="43" t="s">
        <v>6527</v>
      </c>
      <c r="I678" s="43" t="str">
        <f>IFERROR(RIGHT(H678,LEN(H678)-FIND(",",H678)) &amp; " " &amp; LEFT(H678,1) &amp; LOWER(MID(H678,2, FIND(",",H678)-2)),"")</f>
        <v xml:space="preserve"> Edward Scott</v>
      </c>
      <c r="J678" s="42" t="str">
        <f>H678</f>
        <v>SCOTT, Edward</v>
      </c>
      <c r="K678" s="43" t="s">
        <v>5182</v>
      </c>
      <c r="L678" s="42" t="str">
        <f>RIGHT(K678,4)</f>
        <v>1695</v>
      </c>
      <c r="M678" s="143" t="str">
        <f>IF(ISBLANK(K678),"",L678&amp;"-"&amp;
IF(LEFT(K678,3)="Feb","02",
IF(LEFT(K678,3)="Mar","03",
IF(LEFT(K678,3)="Apr","04",
IF(LEFT(K678,3)="May","05",
IF(LEFT(K678,3)="Jun","06",
IF(LEFT(K678,3)="Jul","07",
IF(LEFT(K678,3)="Aug","08",
IF(LEFT(K678,3)="Sep","09",
IF(LEFT(K678,3)="Oct","10",
IF(LEFT(K678,3)="Nov","11",
IF(LEFT(K678,3)="Dec","12","01"))))))))))))</f>
        <v>1695-03</v>
      </c>
      <c r="N678" s="44" t="s">
        <v>3961</v>
      </c>
      <c r="O678" s="43" t="s">
        <v>3959</v>
      </c>
      <c r="P678" s="43" t="s">
        <v>136</v>
      </c>
      <c r="Q678" s="43">
        <v>200</v>
      </c>
      <c r="R678" s="43" t="s">
        <v>6529</v>
      </c>
      <c r="S678" s="44"/>
      <c r="T678" s="45"/>
      <c r="U678" s="44"/>
      <c r="V678" s="34" t="s">
        <v>6528</v>
      </c>
      <c r="W678" s="34"/>
      <c r="X678" s="34"/>
      <c r="Y678" s="45" t="str">
        <f>IFERROR(LEFT(J678, FIND(",",J678)-1),"")</f>
        <v>SCOTT</v>
      </c>
      <c r="Z678" s="45"/>
      <c r="AA678" s="45" t="str">
        <f>IF(ISBLANK(E678),"","Surveyed "&amp;E678)  &amp; IF(ISBLANK(C678),"", " by " &amp;TRIM(D678)) &amp; IF(ISBLANK(E678),"","; ") &amp; IF(ISBLANK(K678),"","Patented in " &amp; K678)  &amp; IF(ISBLANK(H678),"", " by " &amp; TRIM(I678)) &amp; IF(ISBLANK(Q678),"",IF(Q678=0,""," for " &amp; Q678 &amp; " acres")) &amp; IF(ISBLANK(S678),""," repatented as " &amp; S678) &amp; IF(ISBLANK(R678),"", "; " &amp; R678) &amp; IF(ISBLANK(X678),"", ".  " &amp; X678&amp;".")</f>
        <v>Patented in Mar 1695 by Edward Scott for 200 acres; Patent found in Anne Arundel collection at MSA site but Settlers of MD says Baltimore County</v>
      </c>
      <c r="AB678" s="45" t="str">
        <f>IF(IFERROR(FIND("-",A678),0)=0,SUBSTITUTE(A678,"'",""),SUBSTITUTE(LEFT(A678,FIND("-",A678)-2),"'",""))</f>
        <v>SCOTTS FOLLY</v>
      </c>
      <c r="AC678" s="55" t="str">
        <f>SUBSTITUTE(A678,"'","")</f>
        <v>SCOTTS FOLLY</v>
      </c>
      <c r="AD678" s="52" t="str">
        <f>IFERROR(VLOOKUP(A678,MapGrantsTbl[], 5, FALSE),"")</f>
        <v>1695</v>
      </c>
      <c r="AE678" s="52" t="str">
        <f>IF(L678=AD678,"Y", IF(LEFT(AD678,1)&lt;&gt;"1","","N"))</f>
        <v>Y</v>
      </c>
      <c r="AF678" s="52" t="str">
        <f>IFERROR(VLOOKUP(A678,MapGrantsTbl[], 3, FALSE),"")</f>
        <v>Patented in Mar 1695 by Edward Scott for 200 acres; Patent found in Anne Arundel collection at MSA site but Settlers of MD says Baltimore County</v>
      </c>
      <c r="AG678" s="52" t="str">
        <f>IF(AA678=AF678,"Y", IF(LEN(LEFT(AF678,4))&lt;&gt;4,"","N"))</f>
        <v>Y</v>
      </c>
      <c r="AH678" s="52" t="s">
        <v>47</v>
      </c>
      <c r="AI678" s="52"/>
      <c r="AJ678" s="71"/>
      <c r="AK678" s="71"/>
      <c r="AL678" s="71"/>
      <c r="AM678" s="71" t="str">
        <f>IFERROR(VLOOKUP(A678,Platted[],2,FALSE),"")</f>
        <v/>
      </c>
      <c r="AN678" s="52"/>
      <c r="AO678" s="52"/>
      <c r="AP678" s="52"/>
      <c r="AQ678" s="52" t="str">
        <f>IFERROR(VLOOKUP(A678,MapGrantsTbl[], 5, FALSE),"")</f>
        <v>1695</v>
      </c>
      <c r="AR678" s="52" t="str">
        <f>IF(L678=AQ678,"Y", IF(LEN(LEFT(AQ678,4))&lt;&gt;4,"","N"))</f>
        <v>Y</v>
      </c>
      <c r="AS678" s="52" t="str">
        <f>IFERROR(VLOOKUP(A678,MapGrantsTbl[],3, FALSE),"")</f>
        <v>Patented in Mar 1695 by Edward Scott for 200 acres; Patent found in Anne Arundel collection at MSA site but Settlers of MD says Baltimore County</v>
      </c>
      <c r="AT678" s="52" t="str">
        <f>IF(AA678=AS678,"Y", IF(LEN(LEFT(AS678,4))&lt;&gt;4,"","N"))</f>
        <v>Y</v>
      </c>
      <c r="AU678" s="52" t="str">
        <f>IFERROR(VLOOKUP(A678,MapGrantsTbl[],5, FALSE),"")</f>
        <v>1695</v>
      </c>
      <c r="AV678" s="52" t="str">
        <f>IF(L678=AU678,"Y", IF(LEN(LEFT(AU678,4))&lt;&gt;4,"","N"))</f>
        <v>Y</v>
      </c>
    </row>
    <row r="679" spans="1:48" ht="72" x14ac:dyDescent="0.55000000000000004">
      <c r="A679" s="8" t="s">
        <v>8720</v>
      </c>
      <c r="B679" s="42" t="str">
        <f>IFERROR(VLOOKUP(A679,MapGrantsTbl[Short Name], 1, FALSE),IFERROR(VLOOKUP(A679,MapGrantsTbl[Other Map Grant Name],1,FALSE),""))</f>
        <v>SECOND ADDITION TO CALEBS PURCHASE</v>
      </c>
      <c r="C679" s="43" t="s">
        <v>4917</v>
      </c>
      <c r="D679" s="43" t="str">
        <f>IF(ISBLANK(C679),"",IFERROR(RIGHT(C679,LEN(C679)-FIND(",",C679)) &amp; " " &amp; LEFT(C679,1) &amp; LOWER(MID(C679,2, FIND(",",C679)-2)),""))</f>
        <v xml:space="preserve"> Vachel Stevens</v>
      </c>
      <c r="E679" s="85" t="s">
        <v>12222</v>
      </c>
      <c r="F679" s="80" t="str">
        <f>RIGHT(E679,4)</f>
        <v>1785</v>
      </c>
      <c r="G679" s="80" t="str">
        <f>IF(ISBLANK(E679),"",F679&amp;"-"&amp;RIGHT("00" &amp; SUBSTITUTE(LEFT(E679,2),"/",""),2))</f>
        <v>1785-04</v>
      </c>
      <c r="H679" s="43" t="s">
        <v>7436</v>
      </c>
      <c r="I679" s="43" t="str">
        <f>IFERROR(RIGHT(H679,LEN(H679)-FIND(",",H679)) &amp; " " &amp; LEFT(H679,1) &amp; LOWER(MID(H679,2, FIND(",",H679)-2)),"")</f>
        <v xml:space="preserve"> Pamela Porter</v>
      </c>
      <c r="J679" s="42" t="str">
        <f>H679</f>
        <v>PORTER, Pamela</v>
      </c>
      <c r="K679" s="43" t="s">
        <v>7435</v>
      </c>
      <c r="L679" s="42" t="str">
        <f>RIGHT(K679,4)</f>
        <v>1797</v>
      </c>
      <c r="M679" s="143" t="str">
        <f>IF(ISBLANK(K679),"",L679&amp;"-"&amp;
IF(LEFT(K679,3)="Feb","02",
IF(LEFT(K679,3)="Mar","03",
IF(LEFT(K679,3)="Apr","04",
IF(LEFT(K679,3)="May","05",
IF(LEFT(K679,3)="Jun","06",
IF(LEFT(K679,3)="Jul","07",
IF(LEFT(K679,3)="Aug","08",
IF(LEFT(K679,3)="Sep","09",
IF(LEFT(K679,3)="Oct","10",
IF(LEFT(K679,3)="Nov","11",
IF(LEFT(K679,3)="Dec","12","01"))))))))))))</f>
        <v>1797-10</v>
      </c>
      <c r="N679" s="44" t="s">
        <v>3961</v>
      </c>
      <c r="O679" s="43" t="s">
        <v>3959</v>
      </c>
      <c r="P679" s="43" t="s">
        <v>136</v>
      </c>
      <c r="Q679" s="43">
        <v>41.75</v>
      </c>
      <c r="R679" s="8" t="s">
        <v>13281</v>
      </c>
      <c r="S679" s="44"/>
      <c r="T679" s="45" t="str">
        <f>V679</f>
        <v>Second Addition To Calebs Purchase</v>
      </c>
      <c r="U679" s="44" t="s">
        <v>7437</v>
      </c>
      <c r="V679" s="35" t="s">
        <v>7438</v>
      </c>
      <c r="W679" s="35" t="s">
        <v>12221</v>
      </c>
      <c r="X679" s="34"/>
      <c r="Y679" s="45" t="str">
        <f>IFERROR(LEFT(J679, FIND(",",J679)-1),"")</f>
        <v>PORTER</v>
      </c>
      <c r="Z679" s="45"/>
      <c r="AA679" s="45" t="str">
        <f>IF(ISBLANK(E679),"","Surveyed "&amp;E679)  &amp; IF(ISBLANK(C679),"", " by " &amp;TRIM(D679)) &amp; IF(ISBLANK(E679),"","; ") &amp; IF(ISBLANK(K679),"","Patented in " &amp; K679)  &amp; IF(ISBLANK(H679),"", " by " &amp; TRIM(I679)) &amp; IF(ISBLANK(Q679),"",IF(Q679=0,""," for " &amp; Q679 &amp; " acres")) &amp; IF(ISBLANK(S679),""," repatented as " &amp; S679) &amp; IF(ISBLANK(R679),"", "; " &amp; R679) &amp; IF(ISBLANK(X679),"", ".  " &amp; X679&amp;".")</f>
        <v>Surveyed 4/5/1785 by Vachel Stevens; Patented in Oct 1797 by Pamela Porter for 41.75 acres; "on Elk Ridge" .. "beginning at the end of one hundred perches in the thirty third line of a tract or parcel of land called Caleb's Purchase"; just guessing as to its location</v>
      </c>
      <c r="AB679" s="45" t="str">
        <f>IF(IFERROR(FIND("-",A679),0)=0,SUBSTITUTE(A679,"'",""),SUBSTITUTE(LEFT(A679,FIND("-",A679)-2),"'",""))</f>
        <v>SECOND ADDITION TO CALEBS PURCHASE</v>
      </c>
      <c r="AC679" s="45" t="str">
        <f>SUBSTITUTE(A679,"'","")</f>
        <v>SECOND ADDITION TO CALEBS PURCHASE</v>
      </c>
      <c r="AD679" s="45" t="str">
        <f>IFERROR(VLOOKUP(A679,MapGrantsTbl[], 5, FALSE),"")</f>
        <v>1785</v>
      </c>
      <c r="AE679" s="45" t="str">
        <f>IF(L679=AD679,"Y", IF(LEFT(AD679,1)&lt;&gt;"1","","N"))</f>
        <v>N</v>
      </c>
      <c r="AF679" s="45" t="str">
        <f>IFERROR(VLOOKUP(A679,MapGrantsTbl[], 3, FALSE),"")</f>
        <v>Surveyed 4/5/1785 by Vachel Stevens; Patented in Oct 1797 by Pamela Porter for 41.75 acres; "on Elk Ridge" .. "beginning at the end of one hundred perches in the thirty third line of a tract or parcel of land called Caleb's Purchase"; just guessing as to its location</v>
      </c>
      <c r="AG679" s="45" t="str">
        <f>IF(AA679=AF679,"Y", IF(LEN(LEFT(AF679,4))&lt;&gt;4,"","N"))</f>
        <v>Y</v>
      </c>
      <c r="AH679" s="33" t="s">
        <v>47</v>
      </c>
      <c r="AI679" s="45"/>
      <c r="AJ679" s="71"/>
      <c r="AK679" s="71"/>
      <c r="AL679" s="71"/>
      <c r="AM679" s="71">
        <f>IFERROR(VLOOKUP(A679,Platted[],2,FALSE),"")</f>
        <v>589</v>
      </c>
      <c r="AN679" s="52"/>
      <c r="AO679" s="52"/>
      <c r="AP679" s="52"/>
      <c r="AQ679" s="52" t="str">
        <f>IFERROR(VLOOKUP(A679,MapGrantsTbl[], 5, FALSE),"")</f>
        <v>1785</v>
      </c>
      <c r="AR679" s="52" t="str">
        <f>IF(L679=AQ679,"Y", IF(LEN(LEFT(AQ679,4))&lt;&gt;4,"","N"))</f>
        <v>N</v>
      </c>
      <c r="AS679" s="52" t="str">
        <f>IFERROR(VLOOKUP(A679,MapGrantsTbl[],3, FALSE),"")</f>
        <v>Surveyed 4/5/1785 by Vachel Stevens; Patented in Oct 1797 by Pamela Porter for 41.75 acres; "on Elk Ridge" .. "beginning at the end of one hundred perches in the thirty third line of a tract or parcel of land called Caleb's Purchase"; just guessing as to its location</v>
      </c>
      <c r="AT679" s="52" t="str">
        <f>IF(AA679=AS679,"Y", IF(LEN(LEFT(AS679,4))&lt;&gt;4,"","N"))</f>
        <v>Y</v>
      </c>
      <c r="AU679" s="52" t="str">
        <f>IFERROR(VLOOKUP(A679,MapGrantsTbl[],5, FALSE),"")</f>
        <v>1785</v>
      </c>
      <c r="AV679" s="52" t="str">
        <f>IF(L679=AU679,"Y", IF(LEN(LEFT(AU679,4))&lt;&gt;4,"","N"))</f>
        <v>N</v>
      </c>
    </row>
    <row r="680" spans="1:48" ht="57.6" x14ac:dyDescent="0.55000000000000004">
      <c r="A680" s="8" t="s">
        <v>9333</v>
      </c>
      <c r="B680" s="42" t="str">
        <f>IFERROR(VLOOKUP(A680,MapGrantsTbl[Short Name], 1, FALSE),IFERROR(VLOOKUP(A680,MapGrantsTbl[Other Map Grant Name],1,FALSE),""))</f>
        <v>SECOND ADDITION TO FREDERICKSBURGH</v>
      </c>
      <c r="C680" s="43" t="s">
        <v>7378</v>
      </c>
      <c r="D680" s="43" t="str">
        <f>IF(ISBLANK(C680),"",IFERROR(RIGHT(C680,LEN(C680)-FIND(",",C680)) &amp; " " &amp; LEFT(C680,1) &amp; LOWER(MID(C680,2, FIND(",",C680)-2)),""))</f>
        <v xml:space="preserve"> John Hatherly</v>
      </c>
      <c r="E680" s="85" t="s">
        <v>11007</v>
      </c>
      <c r="F680" s="80" t="str">
        <f>RIGHT(E680,4)</f>
        <v>1804</v>
      </c>
      <c r="G680" s="80" t="str">
        <f>IF(ISBLANK(E680),"",F680&amp;"-"&amp;RIGHT("00" &amp; SUBSTITUTE(LEFT(E680,2),"/",""),2))</f>
        <v>1804-06</v>
      </c>
      <c r="H680" s="43" t="s">
        <v>6476</v>
      </c>
      <c r="I680" s="43" t="str">
        <f>IFERROR(RIGHT(H680,LEN(H680)-FIND(",",H680)) &amp; " " &amp; LEFT(H680,1) &amp; LOWER(MID(H680,2, FIND(",",H680)-2)),"")</f>
        <v xml:space="preserve"> Joshua Warfield</v>
      </c>
      <c r="J680" s="42" t="str">
        <f>H680</f>
        <v>WARFIELD, Joshua</v>
      </c>
      <c r="K680" s="43" t="s">
        <v>7527</v>
      </c>
      <c r="L680" s="42" t="str">
        <f>RIGHT(K680,4)</f>
        <v>1806</v>
      </c>
      <c r="M680" s="143" t="str">
        <f>IF(ISBLANK(K680),"",L680&amp;"-"&amp;
IF(LEFT(K680,3)="Feb","02",
IF(LEFT(K680,3)="Mar","03",
IF(LEFT(K680,3)="Apr","04",
IF(LEFT(K680,3)="May","05",
IF(LEFT(K680,3)="Jun","06",
IF(LEFT(K680,3)="Jul","07",
IF(LEFT(K680,3)="Aug","08",
IF(LEFT(K680,3)="Sep","09",
IF(LEFT(K680,3)="Oct","10",
IF(LEFT(K680,3)="Nov","11",
IF(LEFT(K680,3)="Dec","12","01"))))))))))))</f>
        <v>1806-09</v>
      </c>
      <c r="N680" s="44" t="s">
        <v>3961</v>
      </c>
      <c r="O680" s="43" t="s">
        <v>3959</v>
      </c>
      <c r="P680" s="43" t="s">
        <v>3970</v>
      </c>
      <c r="Q680" s="43">
        <v>437</v>
      </c>
      <c r="R680" s="43" t="s">
        <v>7528</v>
      </c>
      <c r="S680" s="44"/>
      <c r="T680" s="45" t="s">
        <v>4223</v>
      </c>
      <c r="U680" s="44"/>
      <c r="V680" s="35" t="s">
        <v>7993</v>
      </c>
      <c r="W680" s="35" t="s">
        <v>11004</v>
      </c>
      <c r="X680" s="34"/>
      <c r="Y680" s="45" t="str">
        <f>IFERROR(LEFT(J680, FIND(",",J680)-1),"")</f>
        <v>WARFIELD</v>
      </c>
      <c r="Z680" s="45"/>
      <c r="AA680" s="45" t="str">
        <f>IF(ISBLANK(E680),"","Surveyed "&amp;E680)  &amp; IF(ISBLANK(C680),"", " by " &amp;TRIM(D680)) &amp; IF(ISBLANK(E680),"","; ") &amp; IF(ISBLANK(K680),"","Patented in " &amp; K680)  &amp; IF(ISBLANK(H680),"", " by " &amp; TRIM(I680)) &amp; IF(ISBLANK(Q680),"",IF(Q680=0,""," for " &amp; Q680 &amp; " acres")) &amp; IF(ISBLANK(S680),""," repatented as " &amp; S680) &amp; IF(ISBLANK(R680),"", "; " &amp; R680) &amp; IF(ISBLANK(X680),"", ".  " &amp; X680&amp;".")</f>
        <v>Surveyed 6/5/1804 by John Hatherly; Patented in Sep 1806 by Joshua Warfield for 437 acres; Resurvey of Addition To Part Of Fredericks Burgh</v>
      </c>
      <c r="AB680" s="45" t="str">
        <f>IF(IFERROR(FIND("-",A680),0)=0,SUBSTITUTE(A680,"'",""),SUBSTITUTE(LEFT(A680,FIND("-",A680)-2),"'",""))</f>
        <v>SECOND ADDITION TO FREDERICKSBURGH</v>
      </c>
      <c r="AC680" s="45" t="str">
        <f>SUBSTITUTE(A680,"'","")</f>
        <v>SECOND ADDITION TO FREDERICKSBURGH</v>
      </c>
      <c r="AD680" s="45" t="str">
        <f>IFERROR(VLOOKUP(A680,MapGrantsTbl[], 5, FALSE),"")</f>
        <v>1804</v>
      </c>
      <c r="AE680" s="45" t="str">
        <f>IF(L680=AD680,"Y", IF(LEFT(AD680,1)&lt;&gt;"1","","N"))</f>
        <v>N</v>
      </c>
      <c r="AF680" s="45" t="str">
        <f>IFERROR(VLOOKUP(A680,MapGrantsTbl[], 3, FALSE),"")</f>
        <v>Surveyed 6/5/1804 by John Hatherly; Patented in Sep 1806 by Joshua Warfield for 437 acres; Resurvey of Addition To Part Of Fredericks Burgh</v>
      </c>
      <c r="AG680" s="45" t="str">
        <f>IF(AA680=AF680,"Y", IF(LEN(LEFT(AF680,4))&lt;&gt;4,"","N"))</f>
        <v>Y</v>
      </c>
      <c r="AH680" s="33" t="s">
        <v>51</v>
      </c>
      <c r="AI680" s="33" t="s">
        <v>7861</v>
      </c>
      <c r="AJ680" s="71" t="s">
        <v>7860</v>
      </c>
      <c r="AK680" s="71"/>
      <c r="AL680" s="71"/>
      <c r="AM680" s="71">
        <f>IFERROR(VLOOKUP(A680,Platted[],2,FALSE),"")</f>
        <v>163</v>
      </c>
      <c r="AN680" s="52"/>
      <c r="AO680" s="52"/>
      <c r="AP680" s="52"/>
      <c r="AQ680" s="52" t="str">
        <f>IFERROR(VLOOKUP(A680,MapGrantsTbl[], 5, FALSE),"")</f>
        <v>1804</v>
      </c>
      <c r="AR680" s="52" t="str">
        <f>IF(L680=AQ680,"Y", IF(LEN(LEFT(AQ680,4))&lt;&gt;4,"","N"))</f>
        <v>N</v>
      </c>
      <c r="AS680" s="52" t="str">
        <f>IFERROR(VLOOKUP(A680,MapGrantsTbl[],3, FALSE),"")</f>
        <v>Surveyed 6/5/1804 by John Hatherly; Patented in Sep 1806 by Joshua Warfield for 437 acres; Resurvey of Addition To Part Of Fredericks Burgh</v>
      </c>
      <c r="AT680" s="52" t="str">
        <f>IF(AA680=AS680,"Y", IF(LEN(LEFT(AS680,4))&lt;&gt;4,"","N"))</f>
        <v>Y</v>
      </c>
      <c r="AU680" s="52" t="str">
        <f>IFERROR(VLOOKUP(A680,MapGrantsTbl[],5, FALSE),"")</f>
        <v>1804</v>
      </c>
      <c r="AV680" s="52" t="str">
        <f>IF(L680=AU680,"Y", IF(LEN(LEFT(AU680,4))&lt;&gt;4,"","N"))</f>
        <v>N</v>
      </c>
    </row>
    <row r="681" spans="1:48" ht="57.6" x14ac:dyDescent="0.55000000000000004">
      <c r="A681" s="43" t="s">
        <v>5375</v>
      </c>
      <c r="B681" s="10" t="str">
        <f>IFERROR(VLOOKUP(A681,MapGrantsTbl[Short Name], 1, FALSE),IFERROR(VLOOKUP(A681,MapGrantsTbl[Other Map Grant Name],1,FALSE),""))</f>
        <v/>
      </c>
      <c r="C681" s="10" t="s">
        <v>4917</v>
      </c>
      <c r="D681" s="10" t="str">
        <f>IF(ISBLANK(C681),"",IFERROR(RIGHT(C681,LEN(C681)-FIND(",",C681)) &amp; " " &amp; LEFT(C681,1) &amp; LOWER(MID(C681,2, FIND(",",C681)-2)),""))</f>
        <v xml:space="preserve"> Vachel Stevens</v>
      </c>
      <c r="E681" s="85" t="s">
        <v>12223</v>
      </c>
      <c r="F681" s="86" t="str">
        <f>RIGHT(E681,4)</f>
        <v>1785</v>
      </c>
      <c r="G681" s="86" t="str">
        <f>IF(ISBLANK(E681),"",F681&amp;"-"&amp;RIGHT("00" &amp; SUBSTITUTE(LEFT(E681,2),"/",""),2))</f>
        <v>1785-01</v>
      </c>
      <c r="H681" s="10" t="s">
        <v>5377</v>
      </c>
      <c r="I681" s="10" t="str">
        <f>IFERROR(RIGHT(H681,LEN(H681)-FIND(",",H681)) &amp; " " &amp; LEFT(H681,1) &amp; LOWER(MID(H681,2, FIND(",",H681)-2)),"")</f>
        <v xml:space="preserve"> Charles Seavener</v>
      </c>
      <c r="J681" s="15" t="str">
        <f>H681</f>
        <v>SEAVENER, Charles</v>
      </c>
      <c r="K681" s="10" t="s">
        <v>5102</v>
      </c>
      <c r="L681" s="15" t="str">
        <f>RIGHT(K681,4)</f>
        <v>1786</v>
      </c>
      <c r="M681" s="147" t="str">
        <f>IF(ISBLANK(K681),"",L681&amp;"-"&amp;
IF(LEFT(K681,3)="Feb","02",
IF(LEFT(K681,3)="Mar","03",
IF(LEFT(K681,3)="Apr","04",
IF(LEFT(K681,3)="May","05",
IF(LEFT(K681,3)="Jun","06",
IF(LEFT(K681,3)="Jul","07",
IF(LEFT(K681,3)="Aug","08",
IF(LEFT(K681,3)="Sep","09",
IF(LEFT(K681,3)="Oct","10",
IF(LEFT(K681,3)="Nov","11",
IF(LEFT(K681,3)="Dec","12","01"))))))))))))</f>
        <v>1786-05</v>
      </c>
      <c r="N681" s="34" t="s">
        <v>3961</v>
      </c>
      <c r="O681" s="8" t="s">
        <v>3959</v>
      </c>
      <c r="P681" s="8" t="s">
        <v>136</v>
      </c>
      <c r="Q681" s="8">
        <v>7.75</v>
      </c>
      <c r="R681" s="8" t="s">
        <v>12564</v>
      </c>
      <c r="S681" s="26"/>
      <c r="T681" s="26" t="str">
        <f>V681</f>
        <v>Second Addition To Half Pone</v>
      </c>
      <c r="U681" s="26"/>
      <c r="V681" s="35" t="s">
        <v>5376</v>
      </c>
      <c r="W681" s="35" t="s">
        <v>12224</v>
      </c>
      <c r="X681" s="34"/>
      <c r="Y681" s="25" t="str">
        <f>IFERROR(LEFT(J681, FIND(",",J681)-1),"")</f>
        <v>SEAVENER</v>
      </c>
      <c r="Z681" s="25"/>
      <c r="AA681" s="24" t="str">
        <f>IF(ISBLANK(E681),"","Surveyed "&amp;E681)  &amp; IF(ISBLANK(C681),"", " by " &amp;TRIM(D681)) &amp; IF(ISBLANK(E681),"","; ") &amp; IF(ISBLANK(K681),"","Patented in " &amp; K681)  &amp; IF(ISBLANK(H681),"", " by " &amp; TRIM(I681)) &amp; IF(ISBLANK(Q681),"",IF(Q681=0,""," for " &amp; Q681 &amp; " acres")) &amp; IF(ISBLANK(S681),""," repatented as " &amp; S681) &amp; IF(ISBLANK(R681),"", "; " &amp; R681) &amp; IF(ISBLANK(X681),"", ".  " &amp; X681&amp;".")</f>
        <v>Surveyed 1/10/1785 by Vachel Stevens; Patented in May 1786 by Charles Seavener for 7.75 acres; Lying between Arnold's Fancy, Eagle's Tower, Half Pone, Joshua's Loss And Dorsey's Advantage</v>
      </c>
      <c r="AB681" s="52" t="str">
        <f>IF(IFERROR(FIND("-",A681),0)=0,SUBSTITUTE(A681,"'",""),SUBSTITUTE(LEFT(A681,FIND("-",A681)-2),"'",""))</f>
        <v>SECOND ADDITION TO HALF PONE</v>
      </c>
      <c r="AC681" s="55" t="str">
        <f>SUBSTITUTE(A681,"'","")</f>
        <v>SECOND ADDITION TO HALF PONE</v>
      </c>
      <c r="AD681" s="52" t="str">
        <f>IFERROR(VLOOKUP(A681,MapGrantsTbl[], 5, FALSE),"")</f>
        <v/>
      </c>
      <c r="AE681" s="52" t="str">
        <f>IF(L681=AD681,"Y", IF(LEFT(AD681,1)&lt;&gt;"1","","N"))</f>
        <v/>
      </c>
      <c r="AF681" s="52" t="str">
        <f>IFERROR(VLOOKUP(A681,MapGrantsTbl[], 3, FALSE),"")</f>
        <v/>
      </c>
      <c r="AG681" s="52" t="str">
        <f>IF(AA681=AF681,"Y", IF(LEN(LEFT(AF681,4))&lt;&gt;4,"","N"))</f>
        <v/>
      </c>
      <c r="AH681" s="52" t="s">
        <v>11989</v>
      </c>
      <c r="AI681" s="52"/>
      <c r="AJ681" s="71"/>
      <c r="AK681" s="71"/>
      <c r="AL681" s="71"/>
      <c r="AM681" s="71" t="str">
        <f>IFERROR(VLOOKUP(A681,Platted[],2,FALSE),"")</f>
        <v/>
      </c>
      <c r="AN681" s="52"/>
      <c r="AO681" s="52"/>
      <c r="AP681" s="52"/>
      <c r="AQ681" s="52" t="str">
        <f>IFERROR(VLOOKUP(A681,MapGrantsTbl[], 5, FALSE),"")</f>
        <v/>
      </c>
      <c r="AR681" s="52" t="str">
        <f>IF(L681=AQ681,"Y", IF(LEN(LEFT(AQ681,4))&lt;&gt;4,"","N"))</f>
        <v/>
      </c>
      <c r="AS681" s="52" t="str">
        <f>IFERROR(VLOOKUP(A681,MapGrantsTbl[],3, FALSE),"")</f>
        <v/>
      </c>
      <c r="AT681" s="52" t="str">
        <f>IF(AA681=AS681,"Y", IF(LEN(LEFT(AS681,4))&lt;&gt;4,"","N"))</f>
        <v/>
      </c>
      <c r="AU681" s="52" t="str">
        <f>IFERROR(VLOOKUP(A681,MapGrantsTbl[],5, FALSE),"")</f>
        <v/>
      </c>
      <c r="AV681" s="52" t="str">
        <f>IF(L681=AU681,"Y", IF(LEN(LEFT(AU681,4))&lt;&gt;4,"","N"))</f>
        <v/>
      </c>
    </row>
    <row r="682" spans="1:48" ht="57.6" x14ac:dyDescent="0.55000000000000004">
      <c r="A682" s="43" t="s">
        <v>6694</v>
      </c>
      <c r="B682" s="42" t="str">
        <f>IFERROR(VLOOKUP(A682,MapGrantsTbl[Short Name], 1, FALSE),IFERROR(VLOOKUP(A682,MapGrantsTbl[Other Map Grant Name],1,FALSE),""))</f>
        <v>SECOND ADDITION TO HAZARD</v>
      </c>
      <c r="C682" s="43" t="s">
        <v>4921</v>
      </c>
      <c r="D682" s="43" t="str">
        <f>IF(ISBLANK(C682),"",IFERROR(RIGHT(C682,LEN(C682)-FIND(",",C682)) &amp; " " &amp; LEFT(C682,1) &amp; LOWER(MID(C682,2, FIND(",",C682)-2)),""))</f>
        <v xml:space="preserve"> Basil Burgess</v>
      </c>
      <c r="E682" s="85" t="s">
        <v>10668</v>
      </c>
      <c r="F682" s="80" t="str">
        <f>RIGHT(E682,4)</f>
        <v>1772</v>
      </c>
      <c r="G682" s="80" t="str">
        <f>IF(ISBLANK(E682),"",F682&amp;"-"&amp;RIGHT("00" &amp; SUBSTITUTE(LEFT(E682,2),"/",""),2))</f>
        <v>1772-01</v>
      </c>
      <c r="H682" s="43" t="s">
        <v>5051</v>
      </c>
      <c r="I682" s="43" t="str">
        <f>IFERROR(RIGHT(H682,LEN(H682)-FIND(",",H682)) &amp; " " &amp; LEFT(H682,1) &amp; LOWER(MID(H682,2, FIND(",",H682)-2)),"")</f>
        <v xml:space="preserve"> Mathias Hammond</v>
      </c>
      <c r="J682" s="42" t="str">
        <f>H682</f>
        <v>HAMMOND, Mathias</v>
      </c>
      <c r="K682" s="43" t="s">
        <v>5052</v>
      </c>
      <c r="L682" s="42" t="str">
        <f>RIGHT(K682,4)</f>
        <v>1772</v>
      </c>
      <c r="M682" s="143" t="str">
        <f>IF(ISBLANK(K682),"",L682&amp;"-"&amp;
IF(LEFT(K682,3)="Feb","02",
IF(LEFT(K682,3)="Mar","03",
IF(LEFT(K682,3)="Apr","04",
IF(LEFT(K682,3)="May","05",
IF(LEFT(K682,3)="Jun","06",
IF(LEFT(K682,3)="Jul","07",
IF(LEFT(K682,3)="Aug","08",
IF(LEFT(K682,3)="Sep","09",
IF(LEFT(K682,3)="Oct","10",
IF(LEFT(K682,3)="Nov","11",
IF(LEFT(K682,3)="Dec","12","01"))))))))))))</f>
        <v>1772-05</v>
      </c>
      <c r="N682" s="44" t="s">
        <v>3961</v>
      </c>
      <c r="O682" s="43" t="s">
        <v>3959</v>
      </c>
      <c r="P682" s="43" t="s">
        <v>136</v>
      </c>
      <c r="Q682" s="43">
        <v>3</v>
      </c>
      <c r="R682" s="43" t="s">
        <v>6696</v>
      </c>
      <c r="S682" s="34" t="s">
        <v>7447</v>
      </c>
      <c r="T682" s="45" t="str">
        <f>V682</f>
        <v>Second Addition To Hazard</v>
      </c>
      <c r="U682" s="44"/>
      <c r="V682" s="35" t="s">
        <v>6695</v>
      </c>
      <c r="W682" s="35" t="s">
        <v>10678</v>
      </c>
      <c r="X682" s="34"/>
      <c r="Y682" s="45" t="str">
        <f>IFERROR(LEFT(J682, FIND(",",J682)-1),"")</f>
        <v>HAMMOND</v>
      </c>
      <c r="Z682" s="45"/>
      <c r="AA682" s="45" t="str">
        <f>IF(ISBLANK(E682),"","Surveyed "&amp;E682)  &amp; IF(ISBLANK(C682),"", " by " &amp;TRIM(D682)) &amp; IF(ISBLANK(E682),"","; ") &amp; IF(ISBLANK(K682),"","Patented in " &amp; K682)  &amp; IF(ISBLANK(H682),"", " by " &amp; TRIM(I682)) &amp; IF(ISBLANK(Q682),"",IF(Q682=0,""," for " &amp; Q682 &amp; " acres")) &amp; IF(ISBLANK(S682),""," repatented as " &amp; S682) &amp; IF(ISBLANK(R682),"", "; " &amp; R682) &amp; IF(ISBLANK(X682),"", ".  " &amp; X682&amp;".")</f>
        <v>Surveyed 1/6/1772 by Basil Burgess; Patented in May 1772 by Mathias Hammond for 3 acres repatented as Larances Purchase; "Beginning at the end of the fourth and last line of a tract or parcel of land called Hazard"</v>
      </c>
      <c r="AB682" s="45" t="str">
        <f>IF(IFERROR(FIND("-",A682),0)=0,SUBSTITUTE(A682,"'",""),SUBSTITUTE(LEFT(A682,FIND("-",A682)-2),"'",""))</f>
        <v>SECOND ADDITION TO HAZARD</v>
      </c>
      <c r="AC682" s="45" t="str">
        <f>SUBSTITUTE(A682,"'","")</f>
        <v>SECOND ADDITION TO HAZARD</v>
      </c>
      <c r="AD682" s="52" t="str">
        <f>IFERROR(VLOOKUP(A682,MapGrantsTbl[], 5, FALSE),"")</f>
        <v>1772</v>
      </c>
      <c r="AE682" s="52" t="str">
        <f>IF(L682=AD682,"Y", IF(LEFT(AD682,1)&lt;&gt;"1","","N"))</f>
        <v>Y</v>
      </c>
      <c r="AF682" s="52" t="str">
        <f>IFERROR(VLOOKUP(A682,MapGrantsTbl[], 3, FALSE),"")</f>
        <v>Surveyed 1/6/1772 by Basil Burgess; Patented in May 1772 by Mathias Hammond for 3 acres repatented as Larances Purchase; "Beginning at the end of the fourth and last line of a tract or parcel of land called Hazard"</v>
      </c>
      <c r="AG682" s="52" t="str">
        <f>IF(AA682=AF682,"Y", IF(LEN(LEFT(AF682,4))&lt;&gt;4,"","N"))</f>
        <v>Y</v>
      </c>
      <c r="AH682" s="52" t="s">
        <v>11989</v>
      </c>
      <c r="AI682" s="52"/>
      <c r="AJ682" s="71"/>
      <c r="AK682" s="71"/>
      <c r="AL682" s="71"/>
      <c r="AM682" s="71">
        <f>IFERROR(VLOOKUP(A682,Platted[],2,FALSE),"")</f>
        <v>754</v>
      </c>
      <c r="AN682" s="52"/>
      <c r="AO682" s="52"/>
      <c r="AP682" s="52"/>
      <c r="AQ682" s="52" t="str">
        <f>IFERROR(VLOOKUP(A682,MapGrantsTbl[], 5, FALSE),"")</f>
        <v>1772</v>
      </c>
      <c r="AR682" s="52" t="str">
        <f>IF(L682=AQ682,"Y", IF(LEN(LEFT(AQ682,4))&lt;&gt;4,"","N"))</f>
        <v>Y</v>
      </c>
      <c r="AS682" s="52" t="str">
        <f>IFERROR(VLOOKUP(A682,MapGrantsTbl[],3, FALSE),"")</f>
        <v>Surveyed 1/6/1772 by Basil Burgess; Patented in May 1772 by Mathias Hammond for 3 acres repatented as Larances Purchase; "Beginning at the end of the fourth and last line of a tract or parcel of land called Hazard"</v>
      </c>
      <c r="AT682" s="52" t="str">
        <f>IF(AA682=AS682,"Y", IF(LEN(LEFT(AS682,4))&lt;&gt;4,"","N"))</f>
        <v>Y</v>
      </c>
      <c r="AU682" s="52" t="str">
        <f>IFERROR(VLOOKUP(A682,MapGrantsTbl[],5, FALSE),"")</f>
        <v>1772</v>
      </c>
      <c r="AV682" s="52" t="str">
        <f>IF(L682=AU682,"Y", IF(LEN(LEFT(AU682,4))&lt;&gt;4,"","N"))</f>
        <v>Y</v>
      </c>
    </row>
    <row r="683" spans="1:48" ht="72" x14ac:dyDescent="0.55000000000000004">
      <c r="A683" s="8" t="s">
        <v>10672</v>
      </c>
      <c r="B683" s="42" t="str">
        <f>IFERROR(VLOOKUP(A683,MapGrantsTbl[Short Name], 1, FALSE),IFERROR(VLOOKUP(A683,MapGrantsTbl[Other Map Grant Name],1,FALSE),""))</f>
        <v/>
      </c>
      <c r="C683" s="43" t="s">
        <v>4917</v>
      </c>
      <c r="D683" s="43" t="str">
        <f>IF(ISBLANK(C683),"",IFERROR(RIGHT(C683,LEN(C683)-FIND(",",C683)) &amp; " " &amp; LEFT(C683,1) &amp; LOWER(MID(C683,2, FIND(",",C683)-2)),""))</f>
        <v xml:space="preserve"> Vachel Stevens</v>
      </c>
      <c r="E683" s="85" t="s">
        <v>10666</v>
      </c>
      <c r="F683" s="80" t="str">
        <f>RIGHT(E683,4)</f>
        <v>1783</v>
      </c>
      <c r="G683" s="80" t="str">
        <f>IF(ISBLANK(E683),"",F683&amp;"-"&amp;RIGHT("00" &amp; SUBSTITUTE(LEFT(E683,2),"/",""),2))</f>
        <v>1783-04</v>
      </c>
      <c r="H683" s="43" t="s">
        <v>5051</v>
      </c>
      <c r="I683" s="43" t="str">
        <f>IFERROR(RIGHT(H683,LEN(H683)-FIND(",",H683)) &amp; " " &amp; LEFT(H683,1) &amp; LOWER(MID(H683,2, FIND(",",H683)-2)),"")</f>
        <v xml:space="preserve"> Mathias Hammond</v>
      </c>
      <c r="J683" s="42" t="str">
        <f>H683</f>
        <v>HAMMOND, Mathias</v>
      </c>
      <c r="K683" s="43" t="s">
        <v>5548</v>
      </c>
      <c r="L683" s="42" t="str">
        <f>RIGHT(K683,4)</f>
        <v>1784</v>
      </c>
      <c r="M683" s="143" t="str">
        <f>IF(ISBLANK(K683),"",L683&amp;"-"&amp;
IF(LEFT(K683,3)="Feb","02",
IF(LEFT(K683,3)="Mar","03",
IF(LEFT(K683,3)="Apr","04",
IF(LEFT(K683,3)="May","05",
IF(LEFT(K683,3)="Jun","06",
IF(LEFT(K683,3)="Jul","07",
IF(LEFT(K683,3)="Aug","08",
IF(LEFT(K683,3)="Sep","09",
IF(LEFT(K683,3)="Oct","10",
IF(LEFT(K683,3)="Nov","11",
IF(LEFT(K683,3)="Dec","12","01"))))))))))))</f>
        <v>1784-08</v>
      </c>
      <c r="N683" s="44" t="s">
        <v>3961</v>
      </c>
      <c r="O683" s="43" t="s">
        <v>3959</v>
      </c>
      <c r="P683" s="43" t="s">
        <v>136</v>
      </c>
      <c r="Q683" s="43">
        <v>8.75</v>
      </c>
      <c r="R683" s="43" t="s">
        <v>7113</v>
      </c>
      <c r="S683" s="34" t="s">
        <v>7447</v>
      </c>
      <c r="T683" s="45" t="str">
        <f>V683</f>
        <v>Second Addition To Kendalls Delight</v>
      </c>
      <c r="U683" s="44"/>
      <c r="V683" s="35" t="s">
        <v>10673</v>
      </c>
      <c r="W683" s="35" t="s">
        <v>10676</v>
      </c>
      <c r="X683" s="34"/>
      <c r="Y683" s="45" t="str">
        <f>IFERROR(LEFT(J683, FIND(",",J683)-1),"")</f>
        <v>HAMMOND</v>
      </c>
      <c r="Z683" s="45"/>
      <c r="AA683" s="45" t="str">
        <f>IF(ISBLANK(E683),"","Surveyed "&amp;E683)  &amp; IF(ISBLANK(C683),"", " by " &amp;TRIM(D683)) &amp; IF(ISBLANK(E683),"","; ") &amp; IF(ISBLANK(K683),"","Patented in " &amp; K683)  &amp; IF(ISBLANK(H683),"", " by " &amp; TRIM(I683)) &amp; IF(ISBLANK(Q683),"",IF(Q683=0,""," for " &amp; Q683 &amp; " acres")) &amp; IF(ISBLANK(S683),""," repatented as " &amp; S683) &amp; IF(ISBLANK(R683),"", "; " &amp; R683) &amp; IF(ISBLANK(X683),"", ".  " &amp; X683&amp;".")</f>
        <v>Surveyed 4/21/1783 by Vachel Stevens; Patented in Aug 1784 by Mathias Hammond for 8.75 acres repatented as Larances Purchase; Beginning at the beginning tree of Kendel's Delight and the beginning tree of Hazard and the fourth and last boundary of Dryer's Inheritance</v>
      </c>
      <c r="AB683" s="45" t="str">
        <f>IF(IFERROR(FIND("-",A683),0)=0,SUBSTITUTE(A683,"'",""),SUBSTITUTE(LEFT(A683,FIND("-",A683)-2),"'",""))</f>
        <v>SECOND ADDITION TO KENDALLS DELIGHT</v>
      </c>
      <c r="AC683" s="45" t="str">
        <f>SUBSTITUTE(A683,"'","")</f>
        <v>SECOND ADDITION TO KENDALLS DELIGHT</v>
      </c>
      <c r="AD683" s="45" t="str">
        <f>IFERROR(VLOOKUP(A683,MapGrantsTbl[], 5, FALSE),"")</f>
        <v/>
      </c>
      <c r="AE683" s="45" t="str">
        <f>IF(L683=AD683,"Y", IF(LEFT(AD683,1)&lt;&gt;"1","","N"))</f>
        <v/>
      </c>
      <c r="AF683" s="45" t="str">
        <f>IFERROR(VLOOKUP(A683,MapGrantsTbl[], 3, FALSE),"")</f>
        <v/>
      </c>
      <c r="AG683" s="45" t="str">
        <f>IF(AA683=AF683,"Y", IF(LEN(LEFT(AF683,4))&lt;&gt;4,"","N"))</f>
        <v/>
      </c>
      <c r="AH683" s="33" t="s">
        <v>11989</v>
      </c>
      <c r="AI683" s="33" t="s">
        <v>9154</v>
      </c>
      <c r="AJ683" s="52" t="s">
        <v>10667</v>
      </c>
      <c r="AK683" s="52"/>
      <c r="AL683" s="71"/>
      <c r="AM683" s="71" t="str">
        <f>IFERROR(VLOOKUP(A683,Platted[],2,FALSE),"")</f>
        <v/>
      </c>
      <c r="AN683" s="52"/>
      <c r="AO683" s="52"/>
      <c r="AP683" s="52"/>
      <c r="AQ683" s="52" t="str">
        <f>IFERROR(VLOOKUP(A683,MapGrantsTbl[], 5, FALSE),"")</f>
        <v/>
      </c>
      <c r="AR683" s="52" t="str">
        <f>IF(L683=AQ683,"Y", IF(LEN(LEFT(AQ683,4))&lt;&gt;4,"","N"))</f>
        <v/>
      </c>
      <c r="AS683" s="52" t="str">
        <f>IFERROR(VLOOKUP(A683,MapGrantsTbl[],3, FALSE),"")</f>
        <v/>
      </c>
      <c r="AT683" s="52" t="str">
        <f>IF(AA683=AS683,"Y", IF(LEN(LEFT(AS683,4))&lt;&gt;4,"","N"))</f>
        <v/>
      </c>
      <c r="AU683" s="52" t="str">
        <f>IFERROR(VLOOKUP(A683,MapGrantsTbl[],5, FALSE),"")</f>
        <v/>
      </c>
      <c r="AV683" s="52" t="str">
        <f>IF(L683=AU683,"Y", IF(LEN(LEFT(AU683,4))&lt;&gt;4,"","N"))</f>
        <v/>
      </c>
    </row>
    <row r="684" spans="1:48" ht="43.2" x14ac:dyDescent="0.55000000000000004">
      <c r="A684" s="43" t="s">
        <v>7126</v>
      </c>
      <c r="B684" s="42" t="str">
        <f>IFERROR(VLOOKUP(A684,MapGrantsTbl[Short Name], 1, FALSE),IFERROR(VLOOKUP(A684,MapGrantsTbl[Other Map Grant Name],1,FALSE),""))</f>
        <v>SECOND ADDITION TO LITTLE WORTH</v>
      </c>
      <c r="C684" s="43" t="s">
        <v>4921</v>
      </c>
      <c r="D684" s="43" t="str">
        <f>IF(ISBLANK(C684),"",IFERROR(RIGHT(C684,LEN(C684)-FIND(",",C684)) &amp; " " &amp; LEFT(C684,1) &amp; LOWER(MID(C684,2, FIND(",",C684)-2)),""))</f>
        <v xml:space="preserve"> Basil Burgess</v>
      </c>
      <c r="E684" s="85" t="s">
        <v>10617</v>
      </c>
      <c r="F684" s="80" t="str">
        <f>RIGHT(E684,4)</f>
        <v>1771</v>
      </c>
      <c r="G684" s="80" t="str">
        <f>IF(ISBLANK(E684),"",F684&amp;"-"&amp;RIGHT("00" &amp; SUBSTITUTE(LEFT(E684,2),"/",""),2))</f>
        <v>1771-01</v>
      </c>
      <c r="H684" s="43" t="s">
        <v>3571</v>
      </c>
      <c r="I684" s="43" t="str">
        <f>IFERROR(RIGHT(H684,LEN(H684)-FIND(",",H684)) &amp; " " &amp; LEFT(H684,1) &amp; LOWER(MID(H684,2, FIND(",",H684)-2)),"")</f>
        <v xml:space="preserve"> John  Hood</v>
      </c>
      <c r="J684" s="42" t="str">
        <f>H684</f>
        <v xml:space="preserve">HOOD, John </v>
      </c>
      <c r="K684" s="43" t="s">
        <v>5052</v>
      </c>
      <c r="L684" s="42" t="str">
        <f>RIGHT(K684,4)</f>
        <v>1772</v>
      </c>
      <c r="M684" s="143" t="str">
        <f>IF(ISBLANK(K684),"",L684&amp;"-"&amp;
IF(LEFT(K684,3)="Feb","02",
IF(LEFT(K684,3)="Mar","03",
IF(LEFT(K684,3)="Apr","04",
IF(LEFT(K684,3)="May","05",
IF(LEFT(K684,3)="Jun","06",
IF(LEFT(K684,3)="Jul","07",
IF(LEFT(K684,3)="Aug","08",
IF(LEFT(K684,3)="Sep","09",
IF(LEFT(K684,3)="Oct","10",
IF(LEFT(K684,3)="Nov","11",
IF(LEFT(K684,3)="Dec","12","01"))))))))))))</f>
        <v>1772-05</v>
      </c>
      <c r="N684" s="44" t="s">
        <v>3961</v>
      </c>
      <c r="O684" s="43" t="s">
        <v>3959</v>
      </c>
      <c r="P684" s="43" t="s">
        <v>136</v>
      </c>
      <c r="Q684" s="43">
        <v>20</v>
      </c>
      <c r="R684" s="43" t="s">
        <v>7130</v>
      </c>
      <c r="S684" s="44"/>
      <c r="T684" s="45" t="str">
        <f>V684</f>
        <v>Second Addition To Little Worth</v>
      </c>
      <c r="U684" s="44"/>
      <c r="V684" s="35" t="s">
        <v>7129</v>
      </c>
      <c r="W684" s="35" t="s">
        <v>10616</v>
      </c>
      <c r="X684" s="34"/>
      <c r="Y684" s="45" t="str">
        <f>IFERROR(LEFT(J684, FIND(",",J684)-1),"")</f>
        <v>HOOD</v>
      </c>
      <c r="Z684" s="45"/>
      <c r="AA684" s="45" t="str">
        <f>IF(ISBLANK(E684),"","Surveyed "&amp;E684)  &amp; IF(ISBLANK(C684),"", " by " &amp;TRIM(D684)) &amp; IF(ISBLANK(E684),"","; ") &amp; IF(ISBLANK(K684),"","Patented in " &amp; K684)  &amp; IF(ISBLANK(H684),"", " by " &amp; TRIM(I684)) &amp; IF(ISBLANK(Q684),"",IF(Q684=0,""," for " &amp; Q684 &amp; " acres")) &amp; IF(ISBLANK(S684),""," repatented as " &amp; S684) &amp; IF(ISBLANK(R684),"", "; " &amp; R684) &amp; IF(ISBLANK(X684),"", ".  " &amp; X684&amp;".")</f>
        <v>Surveyed 1/24/1771 by Basil Burgess; Patented in May 1772 by John Hood for 20 acres; "Beginning at the end of the eleventh course of Little Worth"</v>
      </c>
      <c r="AB684" s="45" t="str">
        <f>IF(IFERROR(FIND("-",A684),0)=0,SUBSTITUTE(A684,"'",""),SUBSTITUTE(LEFT(A684,FIND("-",A684)-2),"'",""))</f>
        <v>SECOND ADDITION TO LITTLE WORTH</v>
      </c>
      <c r="AC684" s="45" t="str">
        <f>SUBSTITUTE(A684,"'","")</f>
        <v>SECOND ADDITION TO LITTLE WORTH</v>
      </c>
      <c r="AD684" s="45" t="str">
        <f>IFERROR(VLOOKUP(A684,MapGrantsTbl[], 5, FALSE),"")</f>
        <v>1771</v>
      </c>
      <c r="AE684" s="45" t="str">
        <f>IF(L684=AD684,"Y", IF(LEFT(AD684,1)&lt;&gt;"1","","N"))</f>
        <v>N</v>
      </c>
      <c r="AF684" s="45" t="str">
        <f>IFERROR(VLOOKUP(A684,MapGrantsTbl[], 3, FALSE),"")</f>
        <v>Surveyed 1/24/1771 by Basil Burgess; Patented in May 1772 by John Hood for 20 acres; "Beginning at the end of the eleventh course of Little Worth"</v>
      </c>
      <c r="AG684" s="45" t="str">
        <f>IF(AA684=AF684,"Y", IF(LEN(LEFT(AF684,4))&lt;&gt;4,"","N"))</f>
        <v>Y</v>
      </c>
      <c r="AH684" s="33" t="s">
        <v>123</v>
      </c>
      <c r="AI684" s="45"/>
      <c r="AJ684" s="71"/>
      <c r="AK684" s="71"/>
      <c r="AL684" s="71"/>
      <c r="AM684" s="71">
        <f>IFERROR(VLOOKUP(A684,Platted[],2,FALSE),"")</f>
        <v>688</v>
      </c>
      <c r="AN684" s="52"/>
      <c r="AO684" s="52"/>
      <c r="AP684" s="52"/>
      <c r="AQ684" s="52" t="str">
        <f>IFERROR(VLOOKUP(A684,MapGrantsTbl[], 5, FALSE),"")</f>
        <v>1771</v>
      </c>
      <c r="AR684" s="52" t="str">
        <f>IF(L684=AQ684,"Y", IF(LEN(LEFT(AQ684,4))&lt;&gt;4,"","N"))</f>
        <v>N</v>
      </c>
      <c r="AS684" s="52" t="str">
        <f>IFERROR(VLOOKUP(A684,MapGrantsTbl[],3, FALSE),"")</f>
        <v>Surveyed 1/24/1771 by Basil Burgess; Patented in May 1772 by John Hood for 20 acres; "Beginning at the end of the eleventh course of Little Worth"</v>
      </c>
      <c r="AT684" s="52" t="str">
        <f>IF(AA684=AS684,"Y", IF(LEN(LEFT(AS684,4))&lt;&gt;4,"","N"))</f>
        <v>Y</v>
      </c>
      <c r="AU684" s="52" t="str">
        <f>IFERROR(VLOOKUP(A684,MapGrantsTbl[],5, FALSE),"")</f>
        <v>1771</v>
      </c>
      <c r="AV684" s="52" t="str">
        <f>IF(L684=AU684,"Y", IF(LEN(LEFT(AU684,4))&lt;&gt;4,"","N"))</f>
        <v>N</v>
      </c>
    </row>
    <row r="685" spans="1:48" ht="100.8" x14ac:dyDescent="0.55000000000000004">
      <c r="A685" s="10" t="s">
        <v>5545</v>
      </c>
      <c r="B685" s="15" t="str">
        <f>IFERROR(VLOOKUP(A685,MapGrantsTbl[Short Name], 1, FALSE),IFERROR(VLOOKUP(A685,MapGrantsTbl[Other Map Grant Name],1,FALSE),""))</f>
        <v>SECOND CHOICE</v>
      </c>
      <c r="C685" s="10" t="s">
        <v>4921</v>
      </c>
      <c r="D685" s="10" t="str">
        <f>IF(ISBLANK(C685),"",IFERROR(RIGHT(C685,LEN(C685)-FIND(",",C685)) &amp; " " &amp; LEFT(C685,1) &amp; LOWER(MID(C685,2, FIND(",",C685)-2)),""))</f>
        <v xml:space="preserve"> Basil Burgess</v>
      </c>
      <c r="E685" s="85" t="s">
        <v>10601</v>
      </c>
      <c r="F685" s="86" t="str">
        <f>RIGHT(E685,4)</f>
        <v>1770</v>
      </c>
      <c r="G685" s="86" t="str">
        <f>IF(ISBLANK(E685),"",F685&amp;"-"&amp;RIGHT("00" &amp; SUBSTITUTE(LEFT(E685,2),"/",""),2))</f>
        <v>1770-06</v>
      </c>
      <c r="H685" s="10" t="s">
        <v>5524</v>
      </c>
      <c r="I685" s="10" t="str">
        <f>IFERROR(RIGHT(H685,LEN(H685)-FIND(",",H685)) &amp; " " &amp; LEFT(H685,1) &amp; LOWER(MID(H685,2, FIND(",",H685)-2)),"")</f>
        <v xml:space="preserve"> William Shipley</v>
      </c>
      <c r="J685" s="15" t="str">
        <f>H685</f>
        <v>SHIPLEY, William</v>
      </c>
      <c r="K685" s="10" t="s">
        <v>5536</v>
      </c>
      <c r="L685" s="15" t="str">
        <f>RIGHT(K685,4)</f>
        <v>1770</v>
      </c>
      <c r="M685" s="147" t="str">
        <f>IF(ISBLANK(K685),"",L685&amp;"-"&amp;
IF(LEFT(K685,3)="Feb","02",
IF(LEFT(K685,3)="Mar","03",
IF(LEFT(K685,3)="Apr","04",
IF(LEFT(K685,3)="May","05",
IF(LEFT(K685,3)="Jun","06",
IF(LEFT(K685,3)="Jul","07",
IF(LEFT(K685,3)="Aug","08",
IF(LEFT(K685,3)="Sep","09",
IF(LEFT(K685,3)="Oct","10",
IF(LEFT(K685,3)="Nov","11",
IF(LEFT(K685,3)="Dec","12","01"))))))))))))</f>
        <v>1770-11</v>
      </c>
      <c r="N685" s="34" t="s">
        <v>3961</v>
      </c>
      <c r="O685" s="10" t="s">
        <v>3959</v>
      </c>
      <c r="P685" s="8" t="s">
        <v>136</v>
      </c>
      <c r="Q685" s="8">
        <v>42</v>
      </c>
      <c r="R685" s="10" t="s">
        <v>13282</v>
      </c>
      <c r="S685" s="34" t="s">
        <v>7464</v>
      </c>
      <c r="T685" s="26" t="str">
        <f>V685</f>
        <v>Second Choice</v>
      </c>
      <c r="U685" s="26"/>
      <c r="V685" s="35" t="s">
        <v>5546</v>
      </c>
      <c r="W685" s="35" t="s">
        <v>11568</v>
      </c>
      <c r="X685" s="34"/>
      <c r="Y685" s="25" t="str">
        <f>IFERROR(LEFT(J685, FIND(",",J685)-1),"")</f>
        <v>SHIPLEY</v>
      </c>
      <c r="Z685" s="25"/>
      <c r="AA685" s="24" t="str">
        <f>IF(ISBLANK(E685),"","Surveyed "&amp;E685)  &amp; IF(ISBLANK(C685),"", " by " &amp;TRIM(D685)) &amp; IF(ISBLANK(E685),"","; ") &amp; IF(ISBLANK(K685),"","Patented in " &amp; K685)  &amp; IF(ISBLANK(H685),"", " by " &amp; TRIM(I685)) &amp; IF(ISBLANK(Q685),"",IF(Q685=0,""," for " &amp; Q685 &amp; " acres")) &amp; IF(ISBLANK(S685),""," repatented as " &amp; S685) &amp; IF(ISBLANK(R685),"", "; " &amp; R685) &amp; IF(ISBLANK(X685),"", ".  " &amp; X685&amp;".")</f>
        <v>Surveyed 6/28/1770 by Basil Burgess; Patented in Nov 1770 by William Shipley for 42 acres repatented as Whips Hills; "on the south side of the main western falls of Patapsco River" starting "near the end of the fifth line of a tract or parcel of land called Forrest Grove..on the head of one of the drafts of the Second Branch that is above Bens Branch", near First Choice</v>
      </c>
      <c r="AB685" s="52" t="str">
        <f>IF(IFERROR(FIND("-",A685),0)=0,SUBSTITUTE(A685,"'",""),SUBSTITUTE(LEFT(A685,FIND("-",A685)-2),"'",""))</f>
        <v>SECOND CHOICE</v>
      </c>
      <c r="AC685" s="55" t="str">
        <f>SUBSTITUTE(A685,"'","")</f>
        <v>SECOND CHOICE</v>
      </c>
      <c r="AD685" s="52" t="str">
        <f>IFERROR(VLOOKUP(A685,MapGrantsTbl[], 5, FALSE),"")</f>
        <v>1770</v>
      </c>
      <c r="AE685" s="52" t="str">
        <f>IF(L685=AD685,"Y", IF(LEFT(AD685,1)&lt;&gt;"1","","N"))</f>
        <v>Y</v>
      </c>
      <c r="AF685" s="52" t="str">
        <f>IFERROR(VLOOKUP(A685,MapGrantsTbl[], 3, FALSE),"")</f>
        <v>Surveyed 6/28/1770 by Basil Burgess; Patented in Nov 1770 by William Shipley for 42 acres repatented as Whips Hills; "on the south side of the main western falls of Patapsco River" starting "near the end of the fifth line of a tract or parcel of land called Forrest Grove..on the head of one of the drafts of the Second Branch that is above Bens Branch", near First Choice</v>
      </c>
      <c r="AG685" s="52" t="str">
        <f>IF(AA685=AF685,"Y", IF(LEN(LEFT(AF685,4))&lt;&gt;4,"","N"))</f>
        <v>Y</v>
      </c>
      <c r="AH685" s="52" t="s">
        <v>198</v>
      </c>
      <c r="AI685" s="52"/>
      <c r="AJ685" s="71"/>
      <c r="AK685" s="71"/>
      <c r="AL685" s="71"/>
      <c r="AM685" s="71">
        <f>IFERROR(VLOOKUP(A685,Platted[],2,FALSE),"")</f>
        <v>591</v>
      </c>
      <c r="AN685" s="52"/>
      <c r="AO685" s="52"/>
      <c r="AP685" s="52"/>
      <c r="AQ685" s="52" t="str">
        <f>IFERROR(VLOOKUP(A685,MapGrantsTbl[], 5, FALSE),"")</f>
        <v>1770</v>
      </c>
      <c r="AR685" s="52" t="str">
        <f>IF(L685=AQ685,"Y", IF(LEN(LEFT(AQ685,4))&lt;&gt;4,"","N"))</f>
        <v>Y</v>
      </c>
      <c r="AS685" s="52" t="str">
        <f>IFERROR(VLOOKUP(A685,MapGrantsTbl[],3, FALSE),"")</f>
        <v>Surveyed 6/28/1770 by Basil Burgess; Patented in Nov 1770 by William Shipley for 42 acres repatented as Whips Hills; "on the south side of the main western falls of Patapsco River" starting "near the end of the fifth line of a tract or parcel of land called Forrest Grove..on the head of one of the drafts of the Second Branch that is above Bens Branch", near First Choice</v>
      </c>
      <c r="AT685" s="52" t="str">
        <f>IF(AA685=AS685,"Y", IF(LEN(LEFT(AS685,4))&lt;&gt;4,"","N"))</f>
        <v>Y</v>
      </c>
      <c r="AU685" s="52" t="str">
        <f>IFERROR(VLOOKUP(A685,MapGrantsTbl[],5, FALSE),"")</f>
        <v>1770</v>
      </c>
      <c r="AV685" s="52" t="str">
        <f>IF(L685=AU685,"Y", IF(LEN(LEFT(AU685,4))&lt;&gt;4,"","N"))</f>
        <v>Y</v>
      </c>
    </row>
    <row r="686" spans="1:48" ht="57.6" x14ac:dyDescent="0.55000000000000004">
      <c r="A686" s="10" t="s">
        <v>4111</v>
      </c>
      <c r="B686" s="10" t="str">
        <f>IFERROR(VLOOKUP(A686,MapGrantsTbl[Short Name], 1, FALSE),IFERROR(VLOOKUP(A686,MapGrantsTbl[Other Map Grant Name],1,FALSE),""))</f>
        <v>SECOND DISCOVERY</v>
      </c>
      <c r="C686" s="10" t="s">
        <v>4919</v>
      </c>
      <c r="D686" s="10" t="str">
        <f>IF(ISBLANK(C686),"",IFERROR(RIGHT(C686,LEN(C686)-FIND(",",C686)) &amp; " " &amp; LEFT(C686,1) &amp; LOWER(MID(C686,2, FIND(",",C686)-2)),""))</f>
        <v xml:space="preserve"> Richard Shipley</v>
      </c>
      <c r="E686" s="85" t="s">
        <v>4654</v>
      </c>
      <c r="F686" s="86" t="str">
        <f>RIGHT(E686,4)</f>
        <v>1757</v>
      </c>
      <c r="G686" s="86" t="str">
        <f>IF(ISBLANK(E686),"",F686&amp;"-"&amp;RIGHT("00" &amp; SUBSTITUTE(LEFT(E686,2),"/",""),2))</f>
        <v>1757-03</v>
      </c>
      <c r="H686" s="10" t="s">
        <v>3541</v>
      </c>
      <c r="I686" s="10" t="str">
        <f>IFERROR(RIGHT(H686,LEN(H686)-FIND(",",H686)) &amp; " " &amp; LEFT(H686,1) &amp; LOWER(MID(H686,2, FIND(",",H686)-2)),"")</f>
        <v xml:space="preserve"> Caleb  Dorsey</v>
      </c>
      <c r="J686" s="10" t="str">
        <f>H686</f>
        <v xml:space="preserve">DORSEY, Caleb </v>
      </c>
      <c r="K686" s="10" t="s">
        <v>5111</v>
      </c>
      <c r="L686" s="15" t="str">
        <f>RIGHT(K686,4)</f>
        <v>1757</v>
      </c>
      <c r="M686" s="147" t="str">
        <f>IF(ISBLANK(K686),"",L686&amp;"-"&amp;
IF(LEFT(K686,3)="Feb","02",
IF(LEFT(K686,3)="Mar","03",
IF(LEFT(K686,3)="Apr","04",
IF(LEFT(K686,3)="May","05",
IF(LEFT(K686,3)="Jun","06",
IF(LEFT(K686,3)="Jul","07",
IF(LEFT(K686,3)="Aug","08",
IF(LEFT(K686,3)="Sep","09",
IF(LEFT(K686,3)="Oct","10",
IF(LEFT(K686,3)="Nov","11",
IF(LEFT(K686,3)="Dec","12","01"))))))))))))</f>
        <v>1757-03</v>
      </c>
      <c r="N686" s="34" t="s">
        <v>3961</v>
      </c>
      <c r="O686" s="10" t="s">
        <v>3959</v>
      </c>
      <c r="P686" s="10" t="s">
        <v>136</v>
      </c>
      <c r="Q686" s="8">
        <v>116</v>
      </c>
      <c r="R686" s="10" t="s">
        <v>5118</v>
      </c>
      <c r="S686" s="26"/>
      <c r="T686" s="26" t="str">
        <f>V686</f>
        <v>Second Discovery</v>
      </c>
      <c r="U686" s="26"/>
      <c r="V686" s="35" t="s">
        <v>4163</v>
      </c>
      <c r="W686" s="35" t="s">
        <v>10279</v>
      </c>
      <c r="X686" s="34"/>
      <c r="Y686" s="26" t="str">
        <f>IFERROR(LEFT(J686, FIND(",",J686)-1),"")</f>
        <v>DORSEY</v>
      </c>
      <c r="Z686" s="24" t="s">
        <v>2585</v>
      </c>
      <c r="AA686" s="24" t="str">
        <f>IF(ISBLANK(E686),"","Surveyed "&amp;E686)  &amp; IF(ISBLANK(C686),"", " by " &amp;TRIM(D686)) &amp; IF(ISBLANK(E686),"","; ") &amp; IF(ISBLANK(K686),"","Patented in " &amp; K686)  &amp; IF(ISBLANK(H686),"", " by " &amp; TRIM(I686)) &amp; IF(ISBLANK(Q686),"",IF(Q686=0,""," for " &amp; Q686 &amp; " acres")) &amp; IF(ISBLANK(S686),""," repatented as " &amp; S686) &amp; IF(ISBLANK(R686),"", "; " &amp; R686) &amp; IF(ISBLANK(X686),"", ".  " &amp; X686&amp;".")</f>
        <v>Surveyed 3/16/1757 by Richard Shipley; Patented in Mar 1757 by Caleb Dorsey for 116 acres; "Between the Branches of Deep Run and the Branches of Patuxent River" starting "in the head of a draft of Ridgelys Great Branch"</v>
      </c>
      <c r="AB686" s="52" t="str">
        <f>IF(IFERROR(FIND("-",A686),0)=0,SUBSTITUTE(A686,"'",""),SUBSTITUTE(LEFT(A686,FIND("-",A686)-2),"'",""))</f>
        <v>SECOND DISCOVERY</v>
      </c>
      <c r="AC686" s="55" t="str">
        <f>SUBSTITUTE(A686,"'","")</f>
        <v>SECOND DISCOVERY</v>
      </c>
      <c r="AD686" s="52" t="str">
        <f>IFERROR(VLOOKUP(A686,MapGrantsTbl[], 5, FALSE),"")</f>
        <v>1757</v>
      </c>
      <c r="AE686" s="52" t="str">
        <f>IF(L686=AD686,"Y", IF(LEFT(AD686,1)&lt;&gt;"1","","N"))</f>
        <v>Y</v>
      </c>
      <c r="AF686" s="52" t="str">
        <f>IFERROR(VLOOKUP(A686,MapGrantsTbl[], 3, FALSE),"")</f>
        <v>Surveyed 3/16/1757 by Richard Shipley; Patented in Mar 1757 by Caleb Dorsey for 116 acres; "Between the Branches of Deep Run and the Branches of Patuxent River" starting "in the head of a draft of Ridgelys Great Branch"</v>
      </c>
      <c r="AG686" s="52" t="str">
        <f>IF(AA686=AF686,"Y", IF(LEN(LEFT(AF686,4))&lt;&gt;4,"","N"))</f>
        <v>Y</v>
      </c>
      <c r="AH686" s="52" t="s">
        <v>90</v>
      </c>
      <c r="AI686" s="52"/>
      <c r="AJ686" s="71"/>
      <c r="AK686" s="71"/>
      <c r="AL686" s="71"/>
      <c r="AM686" s="71">
        <f>IFERROR(VLOOKUP(A686,Platted[],2,FALSE),"")</f>
        <v>389</v>
      </c>
      <c r="AN686" s="52"/>
      <c r="AO686" s="52"/>
      <c r="AP686" s="52"/>
      <c r="AQ686" s="52" t="str">
        <f>IFERROR(VLOOKUP(A686,MapGrantsTbl[], 5, FALSE),"")</f>
        <v>1757</v>
      </c>
      <c r="AR686" s="52" t="str">
        <f>IF(L686=AQ686,"Y", IF(LEN(LEFT(AQ686,4))&lt;&gt;4,"","N"))</f>
        <v>Y</v>
      </c>
      <c r="AS686" s="52" t="str">
        <f>IFERROR(VLOOKUP(A686,MapGrantsTbl[],3, FALSE),"")</f>
        <v>Surveyed 3/16/1757 by Richard Shipley; Patented in Mar 1757 by Caleb Dorsey for 116 acres; "Between the Branches of Deep Run and the Branches of Patuxent River" starting "in the head of a draft of Ridgelys Great Branch"</v>
      </c>
      <c r="AT686" s="52" t="str">
        <f>IF(AA686=AS686,"Y", IF(LEN(LEFT(AS686,4))&lt;&gt;4,"","N"))</f>
        <v>Y</v>
      </c>
      <c r="AU686" s="52" t="str">
        <f>IFERROR(VLOOKUP(A686,MapGrantsTbl[],5, FALSE),"")</f>
        <v>1757</v>
      </c>
      <c r="AV686" s="52" t="str">
        <f>IF(L686=AU686,"Y", IF(LEN(LEFT(AU686,4))&lt;&gt;4,"","N"))</f>
        <v>Y</v>
      </c>
    </row>
    <row r="687" spans="1:48" ht="86.4" x14ac:dyDescent="0.55000000000000004">
      <c r="A687" s="8" t="s">
        <v>10650</v>
      </c>
      <c r="B687" s="42" t="str">
        <f>IFERROR(VLOOKUP(A687,MapGrantsTbl[Short Name], 1, FALSE),IFERROR(VLOOKUP(A687,MapGrantsTbl[Other Map Grant Name],1,FALSE),""))</f>
        <v>SECOND DIVISION</v>
      </c>
      <c r="C687" s="43" t="s">
        <v>4916</v>
      </c>
      <c r="D687" s="43" t="str">
        <f>IF(ISBLANK(C687),"",IFERROR(RIGHT(C687,LEN(C687)-FIND(",",C687)) &amp; " " &amp; LEFT(C687,1) &amp; LOWER(MID(C687,2, FIND(",",C687)-2)),""))</f>
        <v xml:space="preserve"> William Cromwell</v>
      </c>
      <c r="E687" s="85" t="s">
        <v>10652</v>
      </c>
      <c r="F687" s="80" t="str">
        <f>RIGHT(E687,4)</f>
        <v>1745</v>
      </c>
      <c r="G687" s="80" t="str">
        <f>IF(ISBLANK(E687),"",F687&amp;"-"&amp;RIGHT("00" &amp; SUBSTITUTE(LEFT(E687,2),"/",""),2))</f>
        <v>1745-04</v>
      </c>
      <c r="H687" s="43" t="s">
        <v>3601</v>
      </c>
      <c r="I687" s="43" t="str">
        <f>IFERROR(RIGHT(H687,LEN(H687)-FIND(",",H687)) &amp; " " &amp; LEFT(H687,1) &amp; LOWER(MID(H687,2, FIND(",",H687)-2)),"")</f>
        <v xml:space="preserve"> Henry  Howard</v>
      </c>
      <c r="J687" s="42" t="str">
        <f>H687</f>
        <v xml:space="preserve">HOWARD, Henry </v>
      </c>
      <c r="K687" s="43" t="s">
        <v>5910</v>
      </c>
      <c r="L687" s="42" t="str">
        <f>RIGHT(K687,4)</f>
        <v>1745</v>
      </c>
      <c r="M687" s="143" t="str">
        <f>IF(ISBLANK(K687),"",L687&amp;"-"&amp;
IF(LEFT(K687,3)="Feb","02",
IF(LEFT(K687,3)="Mar","03",
IF(LEFT(K687,3)="Apr","04",
IF(LEFT(K687,3)="May","05",
IF(LEFT(K687,3)="Jun","06",
IF(LEFT(K687,3)="Jul","07",
IF(LEFT(K687,3)="Aug","08",
IF(LEFT(K687,3)="Sep","09",
IF(LEFT(K687,3)="Oct","10",
IF(LEFT(K687,3)="Nov","11",
IF(LEFT(K687,3)="Dec","12","01"))))))))))))</f>
        <v>1745-04</v>
      </c>
      <c r="N687" s="44" t="s">
        <v>3961</v>
      </c>
      <c r="O687" s="43" t="s">
        <v>3959</v>
      </c>
      <c r="P687" s="43" t="s">
        <v>3970</v>
      </c>
      <c r="Q687" s="43">
        <v>108</v>
      </c>
      <c r="R687" s="43" t="s">
        <v>5917</v>
      </c>
      <c r="S687" s="44" t="s">
        <v>3971</v>
      </c>
      <c r="T687" s="34" t="s">
        <v>10645</v>
      </c>
      <c r="U687" s="44"/>
      <c r="V687" s="35" t="s">
        <v>5915</v>
      </c>
      <c r="W687" s="35" t="s">
        <v>10649</v>
      </c>
      <c r="X687" s="34"/>
      <c r="Y687" s="45" t="str">
        <f>IFERROR(LEFT(J687, FIND(",",J687)-1),"")</f>
        <v>HOWARD</v>
      </c>
      <c r="Z687" s="45"/>
      <c r="AA687" s="24" t="str">
        <f>IF(ISBLANK(E687),"","Surveyed "&amp;E687)  &amp; IF(ISBLANK(C687),"", " by " &amp;TRIM(D687)) &amp; IF(ISBLANK(E687),"","; ") &amp; IF(ISBLANK(K687),"","Patented in " &amp; K687)  &amp; IF(ISBLANK(H687),"", " by " &amp; TRIM(I687)) &amp; IF(ISBLANK(Q687),"",IF(Q687=0,""," for " &amp; Q687 &amp; " acres")) &amp; IF(ISBLANK(S687),""," repatented as " &amp; S687) &amp; IF(ISBLANK(R687),"", "; " &amp; R687) &amp; IF(ISBLANK(X687),"", ".  " &amp; X687&amp;".")</f>
        <v>Surveyed 4/10/1745 by William Cromwell; Patented in Apr 1745 by Henry Howard for 108 acres repatented as Hammond's Inheritance; Resurvey of 500 acres of The Second Part Of Discovery "on the east side of the Middle River of Patuxent" adjoining Kendall's Enlargement, Doddridge, The Disart, and Brown's Forrest.</v>
      </c>
      <c r="AB687" s="52" t="str">
        <f>IF(IFERROR(FIND("-",A687),0)=0,SUBSTITUTE(A687,"'",""),SUBSTITUTE(LEFT(A687,FIND("-",A687)-2),"'",""))</f>
        <v>SECOND DIVISION</v>
      </c>
      <c r="AC687" s="55" t="str">
        <f>SUBSTITUTE(A687,"'","")</f>
        <v>SECOND DIVISION</v>
      </c>
      <c r="AD687" s="52" t="str">
        <f>IFERROR(VLOOKUP(A687,MapGrantsTbl[], 5, FALSE),"")</f>
        <v>1745</v>
      </c>
      <c r="AE687" s="52" t="str">
        <f>IF(L687=AD687,"Y", IF(LEFT(AD687,1)&lt;&gt;"1","","N"))</f>
        <v>Y</v>
      </c>
      <c r="AF687" s="52" t="str">
        <f>IFERROR(VLOOKUP(A687,MapGrantsTbl[], 3, FALSE),"")</f>
        <v>Surveyed 4/10/1745 by William Cromwell; Patented in Apr 1745 by Henry Howard for 108 acres repatented as Hammond's Inheritance; Resurvey of 500 acres of The Second Part Of Discovery "on the east side of the Middle River of Patuxent" adjoining Kendall's Enlargement, Doddridge, The Disart, and Brown's Forrest.</v>
      </c>
      <c r="AG687" s="52" t="str">
        <f>IF(AA687=AF687,"Y", IF(LEN(LEFT(AF687,4))&lt;&gt;4,"","N"))</f>
        <v>Y</v>
      </c>
      <c r="AH687" s="52" t="s">
        <v>11989</v>
      </c>
      <c r="AI687" s="52"/>
      <c r="AJ687" s="71"/>
      <c r="AK687" s="71"/>
      <c r="AL687" s="71"/>
      <c r="AM687" s="71">
        <f>IFERROR(VLOOKUP(A687,Platted[],2,FALSE),"")</f>
        <v>388</v>
      </c>
      <c r="AN687" s="52"/>
      <c r="AO687" s="52"/>
      <c r="AP687" s="52"/>
      <c r="AQ687" s="52" t="str">
        <f>IFERROR(VLOOKUP(A687,MapGrantsTbl[], 5, FALSE),"")</f>
        <v>1745</v>
      </c>
      <c r="AR687" s="52" t="str">
        <f>IF(L687=AQ687,"Y", IF(LEN(LEFT(AQ687,4))&lt;&gt;4,"","N"))</f>
        <v>Y</v>
      </c>
      <c r="AS687" s="52" t="str">
        <f>IFERROR(VLOOKUP(A687,MapGrantsTbl[],3, FALSE),"")</f>
        <v>Surveyed 4/10/1745 by William Cromwell; Patented in Apr 1745 by Henry Howard for 108 acres repatented as Hammond's Inheritance; Resurvey of 500 acres of The Second Part Of Discovery "on the east side of the Middle River of Patuxent" adjoining Kendall's Enlargement, Doddridge, The Disart, and Brown's Forrest.</v>
      </c>
      <c r="AT687" s="52" t="str">
        <f>IF(AA687=AS687,"Y", IF(LEN(LEFT(AS687,4))&lt;&gt;4,"","N"))</f>
        <v>Y</v>
      </c>
      <c r="AU687" s="52" t="str">
        <f>IFERROR(VLOOKUP(A687,MapGrantsTbl[],5, FALSE),"")</f>
        <v>1745</v>
      </c>
      <c r="AV687" s="52" t="str">
        <f>IF(L687=AU687,"Y", IF(LEN(LEFT(AU687,4))&lt;&gt;4,"","N"))</f>
        <v>Y</v>
      </c>
    </row>
    <row r="688" spans="1:48" ht="43.2" x14ac:dyDescent="0.55000000000000004">
      <c r="A688" s="8" t="s">
        <v>3900</v>
      </c>
      <c r="B688" s="8" t="str">
        <f>IFERROR(VLOOKUP(A688,MapGrantsTbl[Short Name], 1, FALSE),IFERROR(VLOOKUP(A688,MapGrantsTbl[Other Map Grant Name],1,FALSE),""))</f>
        <v>SECOND SUPPLY</v>
      </c>
      <c r="C688" s="8" t="s">
        <v>4918</v>
      </c>
      <c r="D688" s="8" t="str">
        <f>IF(ISBLANK(C688),"",IFERROR(RIGHT(C688,LEN(C688)-FIND(",",C688)) &amp; " " &amp; LEFT(C688,1) &amp; LOWER(MID(C688,2, FIND(",",C688)-2)),""))</f>
        <v xml:space="preserve"> Loch Weems</v>
      </c>
      <c r="E688" s="85" t="s">
        <v>4724</v>
      </c>
      <c r="F688" s="85" t="str">
        <f>RIGHT(E688,4)</f>
        <v>1757</v>
      </c>
      <c r="G688" s="85" t="str">
        <f>IF(ISBLANK(E688),"",F688&amp;"-"&amp;RIGHT("00" &amp; SUBSTITUTE(LEFT(E688,2),"/",""),2))</f>
        <v>1757-11</v>
      </c>
      <c r="H688" s="8" t="s">
        <v>3671</v>
      </c>
      <c r="I688" s="8" t="str">
        <f>IFERROR(RIGHT(H688,LEN(H688)-FIND(",",H688)) &amp; " " &amp; LEFT(H688,1) &amp; LOWER(MID(H688,2, FIND(",",H688)-2)),"")</f>
        <v xml:space="preserve"> Joseph  White</v>
      </c>
      <c r="J688" s="8" t="str">
        <f>H688</f>
        <v xml:space="preserve">WHITE, Joseph </v>
      </c>
      <c r="K688" s="8" t="s">
        <v>3813</v>
      </c>
      <c r="L688" s="8" t="str">
        <f>RIGHT(K688,4)</f>
        <v>1758</v>
      </c>
      <c r="M688" s="146" t="str">
        <f>IF(ISBLANK(K688),"",L688&amp;"-"&amp;
IF(LEFT(K688,3)="Feb","02",
IF(LEFT(K688,3)="Mar","03",
IF(LEFT(K688,3)="Apr","04",
IF(LEFT(K688,3)="May","05",
IF(LEFT(K688,3)="Jun","06",
IF(LEFT(K688,3)="Jul","07",
IF(LEFT(K688,3)="Aug","08",
IF(LEFT(K688,3)="Sep","09",
IF(LEFT(K688,3)="Oct","10",
IF(LEFT(K688,3)="Nov","11",
IF(LEFT(K688,3)="Dec","12","01"))))))))))))</f>
        <v>1758-08</v>
      </c>
      <c r="N688" s="34" t="s">
        <v>3961</v>
      </c>
      <c r="O688" s="8" t="s">
        <v>3959</v>
      </c>
      <c r="P688" s="8" t="s">
        <v>136</v>
      </c>
      <c r="Q688" s="8">
        <v>27</v>
      </c>
      <c r="R688" s="8" t="s">
        <v>11177</v>
      </c>
      <c r="S688" s="34"/>
      <c r="T688" s="34" t="str">
        <f>V688</f>
        <v>Second Supply</v>
      </c>
      <c r="U688" s="34"/>
      <c r="V688" s="35" t="s">
        <v>5027</v>
      </c>
      <c r="W688" s="35" t="s">
        <v>11176</v>
      </c>
      <c r="X688" s="34"/>
      <c r="Y688" s="18" t="str">
        <f>IFERROR(LEFT(J688, FIND(",",J688)-1),"")</f>
        <v>WHITE</v>
      </c>
      <c r="Z688" s="24" t="s">
        <v>4553</v>
      </c>
      <c r="AA688" s="24" t="str">
        <f>IF(ISBLANK(E688),"","Surveyed "&amp;E688)  &amp; IF(ISBLANK(C688),"", " by " &amp;TRIM(D688)) &amp; IF(ISBLANK(E688),"","; ") &amp; IF(ISBLANK(K688),"","Patented in " &amp; K688)  &amp; IF(ISBLANK(H688),"", " by " &amp; TRIM(I688)) &amp; IF(ISBLANK(Q688),"",IF(Q688=0,""," for " &amp; Q688 &amp; " acres")) &amp; IF(ISBLANK(S688),""," repatented as " &amp; S688) &amp; IF(ISBLANK(R688),"", "; " &amp; R688) &amp; IF(ISBLANK(X688),"", ".  " &amp; X688&amp;".")</f>
        <v>Surveyed 11/9/1757 by Loch Weems; Patented in Aug 1758 by Joseph White for 27 acres; starting "north of Stony Run" (Stoney); adjoins Whites Contrivance</v>
      </c>
      <c r="AB688" s="52" t="str">
        <f>IF(IFERROR(FIND("-",A688),0)=0,SUBSTITUTE(A688,"'",""),SUBSTITUTE(LEFT(A688,FIND("-",A688)-2),"'",""))</f>
        <v>SECOND SUPPLY</v>
      </c>
      <c r="AC688" s="55" t="str">
        <f>SUBSTITUTE(A688,"'","")</f>
        <v>SECOND SUPPLY</v>
      </c>
      <c r="AD688" s="52" t="str">
        <f>IFERROR(VLOOKUP(A688,MapGrantsTbl[], 5, FALSE),"")</f>
        <v>1757</v>
      </c>
      <c r="AE688" s="52" t="str">
        <f>IF(L688=AD688,"Y", IF(LEFT(AD688,1)&lt;&gt;"1","","N"))</f>
        <v>N</v>
      </c>
      <c r="AF688" s="52" t="str">
        <f>IFERROR(VLOOKUP(A688,MapGrantsTbl[], 3, FALSE),"")</f>
        <v>Surveyed 11/9/1757 by Loch Weems; Patented in Aug 1758 by Joseph White for 27 acres; starting "north of Stony Run" (Stoney); adjoins Whites Contrivance</v>
      </c>
      <c r="AG688" s="52" t="str">
        <f>IF(AA688=AF688,"Y", IF(LEN(LEFT(AF688,4))&lt;&gt;4,"","N"))</f>
        <v>Y</v>
      </c>
      <c r="AH688" s="52" t="s">
        <v>90</v>
      </c>
      <c r="AI688" s="52"/>
      <c r="AJ688" s="71"/>
      <c r="AK688" s="71"/>
      <c r="AL688" s="71"/>
      <c r="AM688" s="71">
        <f>IFERROR(VLOOKUP(A688,Platted[],2,FALSE),"")</f>
        <v>620</v>
      </c>
      <c r="AN688" s="52"/>
      <c r="AO688" s="52"/>
      <c r="AP688" s="52"/>
      <c r="AQ688" s="52" t="str">
        <f>IFERROR(VLOOKUP(A688,MapGrantsTbl[], 5, FALSE),"")</f>
        <v>1757</v>
      </c>
      <c r="AR688" s="52" t="str">
        <f>IF(L688=AQ688,"Y", IF(LEN(LEFT(AQ688,4))&lt;&gt;4,"","N"))</f>
        <v>N</v>
      </c>
      <c r="AS688" s="52" t="str">
        <f>IFERROR(VLOOKUP(A688,MapGrantsTbl[],3, FALSE),"")</f>
        <v>Surveyed 11/9/1757 by Loch Weems; Patented in Aug 1758 by Joseph White for 27 acres; starting "north of Stony Run" (Stoney); adjoins Whites Contrivance</v>
      </c>
      <c r="AT688" s="52" t="str">
        <f>IF(AA688=AS688,"Y", IF(LEN(LEFT(AS688,4))&lt;&gt;4,"","N"))</f>
        <v>Y</v>
      </c>
      <c r="AU688" s="52" t="str">
        <f>IFERROR(VLOOKUP(A688,MapGrantsTbl[],5, FALSE),"")</f>
        <v>1757</v>
      </c>
      <c r="AV688" s="52" t="str">
        <f>IF(L688=AU688,"Y", IF(LEN(LEFT(AU688,4))&lt;&gt;4,"","N"))</f>
        <v>N</v>
      </c>
    </row>
    <row r="689" spans="1:48" ht="72" x14ac:dyDescent="0.55000000000000004">
      <c r="A689" s="10" t="s">
        <v>6386</v>
      </c>
      <c r="B689" s="42" t="str">
        <f>IFERROR(VLOOKUP(A689,MapGrantsTbl[Short Name], 1, FALSE),IFERROR(VLOOKUP(A689,MapGrantsTbl[Other Map Grant Name],1,FALSE),""))</f>
        <v>SECOND THOUGHT</v>
      </c>
      <c r="C689" s="43" t="s">
        <v>4921</v>
      </c>
      <c r="D689" s="43" t="str">
        <f>IF(ISBLANK(C689),"",IFERROR(RIGHT(C689,LEN(C689)-FIND(",",C689)) &amp; " " &amp; LEFT(C689,1) &amp; LOWER(MID(C689,2, FIND(",",C689)-2)),""))</f>
        <v xml:space="preserve"> Basil Burgess</v>
      </c>
      <c r="E689" s="85" t="s">
        <v>11268</v>
      </c>
      <c r="F689" s="80" t="str">
        <f>RIGHT(E689,4)</f>
        <v>1770</v>
      </c>
      <c r="G689" s="80" t="str">
        <f>IF(ISBLANK(E689),"",F689&amp;"-"&amp;RIGHT("00" &amp; SUBSTITUTE(LEFT(E689,2),"/",""),2))</f>
        <v>1770-03</v>
      </c>
      <c r="H689" s="43" t="s">
        <v>3691</v>
      </c>
      <c r="I689" s="43" t="str">
        <f>IFERROR(RIGHT(H689,LEN(H689)-FIND(",",H689)) &amp; " " &amp; LEFT(H689,1) &amp; LOWER(MID(H689,2, FIND(",",H689)-2)),"")</f>
        <v xml:space="preserve"> Philemon  Dorsey</v>
      </c>
      <c r="J689" s="42" t="str">
        <f>H689</f>
        <v xml:space="preserve">DORSEY, Philemon </v>
      </c>
      <c r="K689" s="43" t="s">
        <v>5646</v>
      </c>
      <c r="L689" s="42" t="str">
        <f>RIGHT(K689,4)</f>
        <v>1770</v>
      </c>
      <c r="M689" s="143" t="str">
        <f>IF(ISBLANK(K689),"",L689&amp;"-"&amp;
IF(LEFT(K689,3)="Feb","02",
IF(LEFT(K689,3)="Mar","03",
IF(LEFT(K689,3)="Apr","04",
IF(LEFT(K689,3)="May","05",
IF(LEFT(K689,3)="Jun","06",
IF(LEFT(K689,3)="Jul","07",
IF(LEFT(K689,3)="Aug","08",
IF(LEFT(K689,3)="Sep","09",
IF(LEFT(K689,3)="Oct","10",
IF(LEFT(K689,3)="Nov","11",
IF(LEFT(K689,3)="Dec","12","01"))))))))))))</f>
        <v>1770-07</v>
      </c>
      <c r="N689" s="44" t="s">
        <v>3961</v>
      </c>
      <c r="O689" s="43" t="s">
        <v>3959</v>
      </c>
      <c r="P689" s="43" t="s">
        <v>136</v>
      </c>
      <c r="Q689" s="43">
        <v>60</v>
      </c>
      <c r="R689" s="43" t="s">
        <v>13283</v>
      </c>
      <c r="S689" s="44"/>
      <c r="T689" s="45" t="str">
        <f>V689</f>
        <v>Second Thought</v>
      </c>
      <c r="U689" s="44"/>
      <c r="V689" s="35" t="s">
        <v>6387</v>
      </c>
      <c r="W689" s="35" t="s">
        <v>11269</v>
      </c>
      <c r="X689" s="34"/>
      <c r="Y689" s="45" t="str">
        <f>IFERROR(LEFT(J689, FIND(",",J689)-1),"")</f>
        <v>DORSEY</v>
      </c>
      <c r="Z689" s="45"/>
      <c r="AA689" s="45" t="str">
        <f>IF(ISBLANK(E689),"","Surveyed "&amp;E689)  &amp; IF(ISBLANK(C689),"", " by " &amp;TRIM(D689)) &amp; IF(ISBLANK(E689),"","; ") &amp; IF(ISBLANK(K689),"","Patented in " &amp; K689)  &amp; IF(ISBLANK(H689),"", " by " &amp; TRIM(I689)) &amp; IF(ISBLANK(Q689),"",IF(Q689=0,""," for " &amp; Q689 &amp; " acres")) &amp; IF(ISBLANK(S689),""," repatented as " &amp; S689) &amp; IF(ISBLANK(R689),"", "; " &amp; R689) &amp; IF(ISBLANK(X689),"", ".  " &amp; X689&amp;".")</f>
        <v>Surveyed 3/28/1770 by Basil Burgess; Patented in Jul 1770 by Philemon Dorsey for 60 acres; "on Nimble John Cabbins Branch .. beginning at the end of the third line of a tract or parcel of land now in the possession of a certain James Grimes called Purdums Range"</v>
      </c>
      <c r="AB689" s="52" t="str">
        <f>IF(IFERROR(FIND("-",A689),0)=0,SUBSTITUTE(A689,"'",""),SUBSTITUTE(LEFT(A689,FIND("-",A689)-2),"'",""))</f>
        <v>SECOND THOUGHT</v>
      </c>
      <c r="AC689" s="55" t="str">
        <f>SUBSTITUTE(A689,"'","")</f>
        <v>SECOND THOUGHT</v>
      </c>
      <c r="AD689" s="52" t="str">
        <f>IFERROR(VLOOKUP(A689,MapGrantsTbl[], 5, FALSE),"")</f>
        <v>1770</v>
      </c>
      <c r="AE689" s="52" t="str">
        <f>IF(L689=AD689,"Y", IF(LEFT(AD689,1)&lt;&gt;"1","","N"))</f>
        <v>Y</v>
      </c>
      <c r="AF689" s="52" t="str">
        <f>IFERROR(VLOOKUP(A689,MapGrantsTbl[], 3, FALSE),"")</f>
        <v>Surveyed 3/28/1770 by Basil Burgess; Patented in Jul 1770 by Philemon Dorsey for 60 acres; "on Nimble John Cabbins Branch .. beginning at the end of the third line of a tract or parcel of land now in the possession of a certain James Grimes called Purdums Range"</v>
      </c>
      <c r="AG689" s="52" t="str">
        <f>IF(AA689=AF689,"Y", IF(LEN(LEFT(AF689,4))&lt;&gt;4,"","N"))</f>
        <v>Y</v>
      </c>
      <c r="AH689" s="52" t="s">
        <v>51</v>
      </c>
      <c r="AI689" s="52" t="s">
        <v>7845</v>
      </c>
      <c r="AJ689" s="52" t="s">
        <v>8990</v>
      </c>
      <c r="AK689" s="52"/>
      <c r="AL689" s="71"/>
      <c r="AM689" s="71">
        <f>IFERROR(VLOOKUP(A689,Platted[],2,FALSE),"")</f>
        <v>610</v>
      </c>
      <c r="AN689" s="52"/>
      <c r="AO689" s="52"/>
      <c r="AP689" s="52"/>
      <c r="AQ689" s="52" t="str">
        <f>IFERROR(VLOOKUP(A689,MapGrantsTbl[], 5, FALSE),"")</f>
        <v>1770</v>
      </c>
      <c r="AR689" s="52" t="str">
        <f>IF(L689=AQ689,"Y", IF(LEN(LEFT(AQ689,4))&lt;&gt;4,"","N"))</f>
        <v>Y</v>
      </c>
      <c r="AS689" s="52" t="str">
        <f>IFERROR(VLOOKUP(A689,MapGrantsTbl[],3, FALSE),"")</f>
        <v>Surveyed 3/28/1770 by Basil Burgess; Patented in Jul 1770 by Philemon Dorsey for 60 acres; "on Nimble John Cabbins Branch .. beginning at the end of the third line of a tract or parcel of land now in the possession of a certain James Grimes called Purdums Range"</v>
      </c>
      <c r="AT689" s="52" t="str">
        <f>IF(AA689=AS689,"Y", IF(LEN(LEFT(AS689,4))&lt;&gt;4,"","N"))</f>
        <v>Y</v>
      </c>
      <c r="AU689" s="52" t="str">
        <f>IFERROR(VLOOKUP(A689,MapGrantsTbl[],5, FALSE),"")</f>
        <v>1770</v>
      </c>
      <c r="AV689" s="52" t="str">
        <f>IF(L689=AU689,"Y", IF(LEN(LEFT(AU689,4))&lt;&gt;4,"","N"))</f>
        <v>Y</v>
      </c>
    </row>
    <row r="690" spans="1:48" ht="86.4" x14ac:dyDescent="0.55000000000000004">
      <c r="A690" s="10" t="s">
        <v>4757</v>
      </c>
      <c r="B690" s="10" t="str">
        <f>IFERROR(VLOOKUP(A690,MapGrantsTbl[Short Name], 1, FALSE),IFERROR(VLOOKUP(A690,MapGrantsTbl[Other Map Grant Name],1,FALSE),""))</f>
        <v>SELBYS INHERITANCE</v>
      </c>
      <c r="C690" s="8" t="s">
        <v>4919</v>
      </c>
      <c r="D690" s="8" t="str">
        <f>IF(ISBLANK(C690),"",IFERROR(RIGHT(C690,LEN(C690)-FIND(",",C690)) &amp; " " &amp; LEFT(C690,1) &amp; LOWER(MID(C690,2, FIND(",",C690)-2)),""))</f>
        <v xml:space="preserve"> Richard Shipley</v>
      </c>
      <c r="E690" s="85" t="s">
        <v>4732</v>
      </c>
      <c r="F690" s="85" t="str">
        <f>RIGHT(E690,4)</f>
        <v>1757</v>
      </c>
      <c r="G690" s="85" t="str">
        <f>IF(ISBLANK(E690),"",F690&amp;"-"&amp;RIGHT("00" &amp; SUBSTITUTE(LEFT(E690,2),"/",""),2))</f>
        <v>1757-05</v>
      </c>
      <c r="H690" s="10" t="s">
        <v>4758</v>
      </c>
      <c r="I690" s="10" t="str">
        <f>IFERROR(RIGHT(H690,LEN(H690)-FIND(",",H690)) &amp; " " &amp; LEFT(H690,1) &amp; LOWER(MID(H690,2, FIND(",",H690)-2)),"")</f>
        <v xml:space="preserve"> Mordecai Selby</v>
      </c>
      <c r="J690" s="10" t="str">
        <f>H690</f>
        <v>SELBY, Mordecai</v>
      </c>
      <c r="K690" s="8" t="s">
        <v>5638</v>
      </c>
      <c r="L690" s="15" t="str">
        <f>RIGHT(K690,4)</f>
        <v>1757</v>
      </c>
      <c r="M690" s="147" t="str">
        <f>IF(ISBLANK(K690),"",L690&amp;"-"&amp;
IF(LEFT(K690,3)="Feb","02",
IF(LEFT(K690,3)="Mar","03",
IF(LEFT(K690,3)="Apr","04",
IF(LEFT(K690,3)="May","05",
IF(LEFT(K690,3)="Jun","06",
IF(LEFT(K690,3)="Jul","07",
IF(LEFT(K690,3)="Aug","08",
IF(LEFT(K690,3)="Sep","09",
IF(LEFT(K690,3)="Oct","10",
IF(LEFT(K690,3)="Nov","11",
IF(LEFT(K690,3)="Dec","12","01"))))))))))))</f>
        <v>1757-08</v>
      </c>
      <c r="N690" s="34" t="s">
        <v>3961</v>
      </c>
      <c r="O690" s="10" t="s">
        <v>3959</v>
      </c>
      <c r="P690" s="8" t="s">
        <v>3970</v>
      </c>
      <c r="Q690" s="8">
        <v>220</v>
      </c>
      <c r="R690" s="8" t="s">
        <v>11693</v>
      </c>
      <c r="S690" s="26" t="s">
        <v>4925</v>
      </c>
      <c r="T690" s="34" t="s">
        <v>5614</v>
      </c>
      <c r="U690" s="34" t="s">
        <v>5639</v>
      </c>
      <c r="V690" s="35" t="s">
        <v>8996</v>
      </c>
      <c r="W690" s="35" t="s">
        <v>12203</v>
      </c>
      <c r="X690" s="34"/>
      <c r="Y690" s="25" t="str">
        <f>IFERROR(LEFT(J690, FIND(",",J690)-1),"")</f>
        <v>SELBY</v>
      </c>
      <c r="Z690" s="25" t="s">
        <v>4761</v>
      </c>
      <c r="AA690" s="24" t="str">
        <f>IF(ISBLANK(E690),"","Surveyed "&amp;E690)  &amp; IF(ISBLANK(C690),"", " by " &amp;TRIM(D690)) &amp; IF(ISBLANK(E690),"","; ") &amp; IF(ISBLANK(K690),"","Patented in " &amp; K690)  &amp; IF(ISBLANK(H690),"", " by " &amp; TRIM(I690)) &amp; IF(ISBLANK(Q690),"",IF(Q690=0,""," for " &amp; Q690 &amp; " acres")) &amp; IF(ISBLANK(S690),""," repatented as " &amp; S690) &amp; IF(ISBLANK(R690),"", "; " &amp; R690) &amp; IF(ISBLANK(X690),"", ".  " &amp; X690&amp;".")</f>
        <v>Surveyed 5/27/1757 by Richard Shipley; Patented in Aug 1757 by Mordecai Selby for 220 acres repatented as Lost By Neglect; Resurvey of  part of Good Neighborhood Enlarged "on the south side of the western falls of Patapsco River", adjoins Shipley's Search, Shipley's Discovery, Conclusion, and Discord</v>
      </c>
      <c r="AB690" s="52" t="str">
        <f>IF(IFERROR(FIND("-",A690),0)=0,SUBSTITUTE(A690,"'",""),SUBSTITUTE(LEFT(A690,FIND("-",A690)-2),"'",""))</f>
        <v>SELBYS INHERITANCE</v>
      </c>
      <c r="AC690" s="55" t="str">
        <f>SUBSTITUTE(A690,"'","")</f>
        <v>SELBYS INHERITANCE</v>
      </c>
      <c r="AD690" s="52" t="str">
        <f>IFERROR(VLOOKUP(A690,MapGrantsTbl[], 5, FALSE),"")</f>
        <v/>
      </c>
      <c r="AE690" s="52" t="str">
        <f>IF(L690=AD690,"Y", IF(LEFT(AD690,1)&lt;&gt;"1","","N"))</f>
        <v/>
      </c>
      <c r="AF690" s="52" t="str">
        <f>IFERROR(VLOOKUP(A690,MapGrantsTbl[], 3, FALSE),"")</f>
        <v/>
      </c>
      <c r="AG690" s="52" t="str">
        <f>IF(AA690=AF690,"Y", IF(LEN(LEFT(AF690,4))&lt;&gt;4,"","N"))</f>
        <v/>
      </c>
      <c r="AH690" s="52" t="s">
        <v>198</v>
      </c>
      <c r="AI690" s="52"/>
      <c r="AJ690" s="71"/>
      <c r="AK690" s="71"/>
      <c r="AL690" s="71"/>
      <c r="AM690" s="71">
        <f>IFERROR(VLOOKUP(A690,Platted[],2,FALSE),"")</f>
        <v>292</v>
      </c>
      <c r="AN690" s="52"/>
      <c r="AO690" s="52"/>
      <c r="AP690" s="52"/>
      <c r="AQ690" s="52" t="str">
        <f>IFERROR(VLOOKUP(A690,MapGrantsTbl[], 5, FALSE),"")</f>
        <v/>
      </c>
      <c r="AR690" s="52" t="str">
        <f>IF(L690=AQ690,"Y", IF(LEN(LEFT(AQ690,4))&lt;&gt;4,"","N"))</f>
        <v/>
      </c>
      <c r="AS690" s="52" t="str">
        <f>IFERROR(VLOOKUP(A690,MapGrantsTbl[],3, FALSE),"")</f>
        <v/>
      </c>
      <c r="AT690" s="52" t="str">
        <f>IF(AA690=AS690,"Y", IF(LEN(LEFT(AS690,4))&lt;&gt;4,"","N"))</f>
        <v/>
      </c>
      <c r="AU690" s="52" t="str">
        <f>IFERROR(VLOOKUP(A690,MapGrantsTbl[],5, FALSE),"")</f>
        <v/>
      </c>
      <c r="AV690" s="52" t="str">
        <f>IF(L690=AU690,"Y", IF(LEN(LEFT(AU690,4))&lt;&gt;4,"","N"))</f>
        <v/>
      </c>
    </row>
    <row r="691" spans="1:48" ht="43.2" x14ac:dyDescent="0.55000000000000004">
      <c r="A691" s="120" t="s">
        <v>11705</v>
      </c>
      <c r="B691" s="119" t="str">
        <f>IFERROR(VLOOKUP(A691,MapGrantsTbl[Short Name], 1, FALSE),IFERROR(VLOOKUP(A691,MapGrantsTbl[Other Map Grant Name],1,FALSE),""))</f>
        <v/>
      </c>
      <c r="C691" s="120" t="s">
        <v>5903</v>
      </c>
      <c r="D691" s="120" t="str">
        <f>IF(ISBLANK(C691),"",IFERROR(RIGHT(C691,LEN(C691)-FIND(",",C691)) &amp; " " &amp; LEFT(C691,1) &amp; LOWER(MID(C691,2, FIND(",",C691)-2)),""))</f>
        <v xml:space="preserve"> John Duvall</v>
      </c>
      <c r="E691" s="121" t="s">
        <v>11707</v>
      </c>
      <c r="F691" s="121" t="str">
        <f>RIGHT(E691,4)</f>
        <v>1819</v>
      </c>
      <c r="G691" s="121" t="str">
        <f>IF(ISBLANK(E691),"",F691&amp;"-"&amp;RIGHT("00" &amp; SUBSTITUTE(LEFT(E691,2),"/",""),2))</f>
        <v>1819-10</v>
      </c>
      <c r="H691" s="120" t="s">
        <v>10572</v>
      </c>
      <c r="I691" s="120" t="str">
        <f>IFERROR(RIGHT(H691,LEN(H691)-FIND(",",H691)) &amp; " " &amp; LEFT(H691,1) &amp; LOWER(MID(H691,2, FIND(",",H691)-2)),"")</f>
        <v xml:space="preserve"> Thomas Gen. Hood</v>
      </c>
      <c r="J691" s="119" t="str">
        <f>H691</f>
        <v>HOOD, Thomas Gen.</v>
      </c>
      <c r="K691" s="120" t="s">
        <v>11706</v>
      </c>
      <c r="L691" s="119" t="str">
        <f>RIGHT(K691,4)</f>
        <v>1839</v>
      </c>
      <c r="M691" s="145" t="str">
        <f>IF(ISBLANK(K691),"",L691&amp;"-"&amp;
IF(LEFT(K691,3)="Feb","02",
IF(LEFT(K691,3)="Mar","03",
IF(LEFT(K691,3)="Apr","04",
IF(LEFT(K691,3)="May","05",
IF(LEFT(K691,3)="Jun","06",
IF(LEFT(K691,3)="Jul","07",
IF(LEFT(K691,3)="Aug","08",
IF(LEFT(K691,3)="Sep","09",
IF(LEFT(K691,3)="Oct","10",
IF(LEFT(K691,3)="Nov","11",
IF(LEFT(K691,3)="Dec","12","01"))))))))))))</f>
        <v>1839-05</v>
      </c>
      <c r="N691" s="122" t="s">
        <v>3961</v>
      </c>
      <c r="O691" s="120" t="s">
        <v>3959</v>
      </c>
      <c r="P691" s="120" t="s">
        <v>136</v>
      </c>
      <c r="Q691" s="120">
        <v>88.5</v>
      </c>
      <c r="R691" s="120" t="s">
        <v>11710</v>
      </c>
      <c r="S691" s="123"/>
      <c r="T691" s="122" t="s">
        <v>4179</v>
      </c>
      <c r="U691" s="123" t="s">
        <v>11709</v>
      </c>
      <c r="V691" s="35" t="s">
        <v>11708</v>
      </c>
      <c r="W691" s="33" t="s">
        <v>10075</v>
      </c>
      <c r="X691" s="35"/>
      <c r="Y691" s="122" t="str">
        <f>IFERROR(LEFT(J691, FIND(",",J691)-1),"")</f>
        <v>HOOD</v>
      </c>
      <c r="Z691" s="122"/>
      <c r="AA691" s="122" t="str">
        <f>IF(ISBLANK(E691),"","Surveyed "&amp;E691)  &amp; IF(ISBLANK(C691),"", " by " &amp;TRIM(D691)) &amp; IF(ISBLANK(E691),"","; ") &amp; IF(ISBLANK(K691),"","Patented in " &amp; K691)  &amp; IF(ISBLANK(H691),"", " by " &amp; TRIM(I691)) &amp; IF(ISBLANK(Q691),"",IF(Q691=0,""," for " &amp; Q691 &amp; " acres")) &amp; IF(ISBLANK(S691),""," repatented as " &amp; S691) &amp; IF(ISBLANK(R691),"", "; " &amp; R691) &amp; IF(ISBLANK(X691),"", ".  " &amp; X691&amp;".")</f>
        <v>Surveyed 10/6/1819 by John Duvall; Patented in May 1839 by Thomas Gen. Hood for 88.5 acres; Resurvey of part of Poverty Discovered</v>
      </c>
      <c r="AB691" s="122" t="str">
        <f>IF(IFERROR(FIND("-",A691),0)=0,SUBSTITUTE(A691,"'",""),SUBSTITUTE(LEFT(A691,FIND("-",A691)-2),"'",""))</f>
        <v>SELF DEFENCE</v>
      </c>
      <c r="AC691" s="122" t="str">
        <f>SUBSTITUTE(A691,"'","")</f>
        <v>SELF DEFENCE</v>
      </c>
      <c r="AD691" s="122" t="str">
        <f>IFERROR(VLOOKUP(A691,MapGrantsTbl[], 5, FALSE),"")</f>
        <v/>
      </c>
      <c r="AE691" s="122" t="str">
        <f>IF(L691=AD691,"Y", IF(LEFT(AD691,1)&lt;&gt;"1","","N"))</f>
        <v/>
      </c>
      <c r="AF691" s="122" t="str">
        <f>IFERROR(VLOOKUP(A691,MapGrantsTbl[], 3, FALSE),"")</f>
        <v/>
      </c>
      <c r="AG691" s="122" t="str">
        <f>IF(AA691=AF691,"Y", IF(LEN(LEFT(AF691,4))&lt;&gt;4,"","N"))</f>
        <v/>
      </c>
      <c r="AH691" s="122"/>
      <c r="AI691" s="122"/>
      <c r="AJ691" s="122"/>
      <c r="AK691" s="122"/>
      <c r="AL691" s="122"/>
      <c r="AM691" s="122" t="str">
        <f>IFERROR(VLOOKUP(A691,Platted[],2,FALSE),"")</f>
        <v/>
      </c>
      <c r="AN691" s="122"/>
      <c r="AO691" s="122"/>
      <c r="AP691" s="122"/>
      <c r="AQ691" s="122" t="str">
        <f>IFERROR(VLOOKUP(A691,MapGrantsTbl[], 5, FALSE),"")</f>
        <v/>
      </c>
      <c r="AR691" s="122" t="str">
        <f>IF(L691=AQ691,"Y", IF(LEN(LEFT(AQ691,4))&lt;&gt;4,"","N"))</f>
        <v/>
      </c>
      <c r="AS691" s="52" t="str">
        <f>IFERROR(VLOOKUP(A691,MapGrantsTbl[],3, FALSE),"")</f>
        <v/>
      </c>
      <c r="AT691" s="52" t="str">
        <f>IF(AA691=AS691,"Y", IF(LEN(LEFT(AS691,4))&lt;&gt;4,"","N"))</f>
        <v/>
      </c>
      <c r="AU691" s="52" t="str">
        <f>IFERROR(VLOOKUP(A691,MapGrantsTbl[],5, FALSE),"")</f>
        <v/>
      </c>
      <c r="AV691" s="52" t="str">
        <f>IF(L691=AU691,"Y", IF(LEN(LEFT(AU691,4))&lt;&gt;4,"","N"))</f>
        <v/>
      </c>
    </row>
    <row r="692" spans="1:48" ht="72" x14ac:dyDescent="0.55000000000000004">
      <c r="A692" s="8" t="s">
        <v>5578</v>
      </c>
      <c r="B692" s="8" t="str">
        <f>IFERROR(VLOOKUP(A692,MapGrantsTbl[Short Name], 1, FALSE),IFERROR(VLOOKUP(A692,MapGrantsTbl[Other Map Grant Name],1,FALSE),""))</f>
        <v>SEPTEMBER 14, 1739 I WAS BORN JOHN HAMMOND SON OF JOHN</v>
      </c>
      <c r="C692" s="8" t="s">
        <v>4916</v>
      </c>
      <c r="D692" s="8" t="str">
        <f>IF(ISBLANK(C692),"",IFERROR(RIGHT(C692,LEN(C692)-FIND(",",C692)) &amp; " " &amp; LEFT(C692,1) &amp; LOWER(MID(C692,2, FIND(",",C692)-2)),""))</f>
        <v xml:space="preserve"> William Cromwell</v>
      </c>
      <c r="E692" s="85" t="s">
        <v>10947</v>
      </c>
      <c r="F692" s="85" t="str">
        <f>RIGHT(E692,4)</f>
        <v>1741</v>
      </c>
      <c r="G692" s="85" t="str">
        <f>IF(ISBLANK(E692),"",F692&amp;"-"&amp;RIGHT("00" &amp; SUBSTITUTE(LEFT(E692,2),"/",""),2))</f>
        <v>1741-08</v>
      </c>
      <c r="H692" s="8" t="s">
        <v>3542</v>
      </c>
      <c r="I692" s="8" t="str">
        <f>IFERROR(RIGHT(H692,LEN(H692)-FIND(",",H692)) &amp; " " &amp; LEFT(H692,1) &amp; LOWER(MID(H692,2, FIND(",",H692)-2)),"")</f>
        <v xml:space="preserve"> John  Hammond</v>
      </c>
      <c r="J692" s="8" t="str">
        <f>H692</f>
        <v xml:space="preserve">HAMMOND, John </v>
      </c>
      <c r="K692" s="8" t="s">
        <v>4764</v>
      </c>
      <c r="L692" s="8" t="str">
        <f>RIGHT(K692,4)</f>
        <v>1746</v>
      </c>
      <c r="M692" s="146" t="str">
        <f>IF(ISBLANK(K692),"",L692&amp;"-"&amp;
IF(LEFT(K692,3)="Feb","02",
IF(LEFT(K692,3)="Mar","03",
IF(LEFT(K692,3)="Apr","04",
IF(LEFT(K692,3)="May","05",
IF(LEFT(K692,3)="Jun","06",
IF(LEFT(K692,3)="Jul","07",
IF(LEFT(K692,3)="Aug","08",
IF(LEFT(K692,3)="Sep","09",
IF(LEFT(K692,3)="Oct","10",
IF(LEFT(K692,3)="Nov","11",
IF(LEFT(K692,3)="Dec","12","01"))))))))))))</f>
        <v>1746-03</v>
      </c>
      <c r="N692" s="34" t="s">
        <v>3961</v>
      </c>
      <c r="O692" s="8" t="s">
        <v>3959</v>
      </c>
      <c r="P692" s="8" t="s">
        <v>136</v>
      </c>
      <c r="Q692" s="8">
        <v>280</v>
      </c>
      <c r="R692" s="8" t="s">
        <v>5458</v>
      </c>
      <c r="S692" s="34"/>
      <c r="T692" s="34" t="str">
        <f>V692</f>
        <v>September 14, 1739 I Was Born John Hammond Son Of John</v>
      </c>
      <c r="U692" s="34"/>
      <c r="V692" s="35" t="s">
        <v>5579</v>
      </c>
      <c r="W692" s="35" t="s">
        <v>11971</v>
      </c>
      <c r="X692" s="34"/>
      <c r="Y692" s="18" t="str">
        <f>IFERROR(LEFT(J692, FIND(",",J692)-1),"")</f>
        <v>HAMMOND</v>
      </c>
      <c r="Z692" s="24" t="s">
        <v>4455</v>
      </c>
      <c r="AA692" s="24" t="str">
        <f>IF(ISBLANK(E692),"","Surveyed "&amp;E692)  &amp; IF(ISBLANK(C692),"", " by " &amp;TRIM(D692)) &amp; IF(ISBLANK(E692),"","; ") &amp; IF(ISBLANK(K692),"","Patented in " &amp; K692)  &amp; IF(ISBLANK(H692),"", " by " &amp; TRIM(I692)) &amp; IF(ISBLANK(Q692),"",IF(Q692=0,""," for " &amp; Q692 &amp; " acres")) &amp; IF(ISBLANK(S692),""," repatented as " &amp; S692) &amp; IF(ISBLANK(R692),"", "; " &amp; R692) &amp; IF(ISBLANK(X692),"", ".  " &amp; X692&amp;".")</f>
        <v>Surveyed 8/10/1741 by William Cromwell; Patented in Mar 1746 by John Hammond for 280 acres; "partly on the drafts of Deep Run"</v>
      </c>
      <c r="AB692" s="52" t="str">
        <f>IF(IFERROR(FIND("-",A692),0)=0,SUBSTITUTE(A692,"'",""),SUBSTITUTE(LEFT(A692,FIND("-",A692)-2),"'",""))</f>
        <v>SEPTEMBER 14, 1739 I WAS BORN JOHN HAMMOND SON OF JOHN</v>
      </c>
      <c r="AC692" s="55" t="str">
        <f>SUBSTITUTE(A692,"'","")</f>
        <v>SEPTEMBER 14, 1739 I WAS BORN JOHN HAMMOND SON OF JOHN</v>
      </c>
      <c r="AD692" s="52" t="str">
        <f>IFERROR(VLOOKUP(A692,MapGrantsTbl[], 5, FALSE),"")</f>
        <v>1741</v>
      </c>
      <c r="AE692" s="52" t="str">
        <f>IF(L692=AD692,"Y", IF(LEFT(AD692,1)&lt;&gt;"1","","N"))</f>
        <v>N</v>
      </c>
      <c r="AF692" s="52" t="str">
        <f>IFERROR(VLOOKUP(A692,MapGrantsTbl[], 3, FALSE),"")</f>
        <v>Surveyed 8/10/1741 by William Cromwell; Patented in Mar 1746 by John Hammond for 280 acres; "partly on the drafts of Deep Run"</v>
      </c>
      <c r="AG692" s="52" t="str">
        <f>IF(AA692=AF692,"Y", IF(LEN(LEFT(AF692,4))&lt;&gt;4,"","N"))</f>
        <v>Y</v>
      </c>
      <c r="AH692" s="52" t="s">
        <v>86</v>
      </c>
      <c r="AI692" s="52"/>
      <c r="AJ692" s="71"/>
      <c r="AK692" s="71"/>
      <c r="AL692" s="71"/>
      <c r="AM692" s="71" t="str">
        <f>IFERROR(VLOOKUP(A692,Platted[],2,FALSE),"")</f>
        <v/>
      </c>
      <c r="AN692" s="52"/>
      <c r="AO692" s="52"/>
      <c r="AP692" s="52"/>
      <c r="AQ692" s="52" t="str">
        <f>IFERROR(VLOOKUP(A692,MapGrantsTbl[], 5, FALSE),"")</f>
        <v>1741</v>
      </c>
      <c r="AR692" s="52" t="str">
        <f>IF(L692=AQ692,"Y", IF(LEN(LEFT(AQ692,4))&lt;&gt;4,"","N"))</f>
        <v>N</v>
      </c>
      <c r="AS692" s="52" t="str">
        <f>IFERROR(VLOOKUP(A692,MapGrantsTbl[],3, FALSE),"")</f>
        <v>Surveyed 8/10/1741 by William Cromwell; Patented in Mar 1746 by John Hammond for 280 acres; "partly on the drafts of Deep Run"</v>
      </c>
      <c r="AT692" s="52" t="str">
        <f>IF(AA692=AS692,"Y", IF(LEN(LEFT(AS692,4))&lt;&gt;4,"","N"))</f>
        <v>Y</v>
      </c>
      <c r="AU692" s="52" t="str">
        <f>IFERROR(VLOOKUP(A692,MapGrantsTbl[],5, FALSE),"")</f>
        <v>1741</v>
      </c>
      <c r="AV692" s="52" t="str">
        <f>IF(L692=AU692,"Y", IF(LEN(LEFT(AU692,4))&lt;&gt;4,"","N"))</f>
        <v>N</v>
      </c>
    </row>
    <row r="693" spans="1:48" ht="100.8" x14ac:dyDescent="0.55000000000000004">
      <c r="A693" s="10" t="s">
        <v>8721</v>
      </c>
      <c r="B693" s="10" t="str">
        <f>IFERROR(VLOOKUP(A693,MapGrantsTbl[Short Name], 1, FALSE),IFERROR(VLOOKUP(A693,MapGrantsTbl[Other Map Grant Name],1,FALSE),""))</f>
        <v>SEWELLS COFFER</v>
      </c>
      <c r="C693" s="8" t="s">
        <v>5689</v>
      </c>
      <c r="D693" s="8" t="str">
        <f>IF(ISBLANK(C693),"",IFERROR(RIGHT(C693,LEN(C693)-FIND(",",C693)) &amp; " " &amp; LEFT(C693,1) &amp; LOWER(MID(C693,2, FIND(",",C693)-2)),""))</f>
        <v xml:space="preserve"> John Clark</v>
      </c>
      <c r="E693" s="85" t="s">
        <v>9473</v>
      </c>
      <c r="F693" s="85" t="str">
        <f>RIGHT(E693,4)</f>
        <v>1717</v>
      </c>
      <c r="G693" s="85" t="str">
        <f>IF(ISBLANK(E693),"",F693&amp;"-"&amp;RIGHT("00" &amp; SUBSTITUTE(LEFT(E693,2),"/",""),2))</f>
        <v>1717-10</v>
      </c>
      <c r="H693" s="10" t="s">
        <v>4927</v>
      </c>
      <c r="I693" s="10" t="str">
        <f>IFERROR(RIGHT(H693,LEN(H693)-FIND(",",H693)) &amp; " " &amp; LEFT(H693,1) &amp; LOWER(MID(H693,2, FIND(",",H693)-2)),"")</f>
        <v xml:space="preserve"> Phillip Sewell</v>
      </c>
      <c r="J693" s="10" t="str">
        <f>H693</f>
        <v>SEWELL, Phillip</v>
      </c>
      <c r="K693" s="10" t="s">
        <v>4928</v>
      </c>
      <c r="L693" s="10" t="str">
        <f>RIGHT(K693,4)</f>
        <v>1717</v>
      </c>
      <c r="M693" s="147" t="str">
        <f>IF(ISBLANK(K693),"",L693&amp;"-"&amp;
IF(LEFT(K693,3)="Feb","02",
IF(LEFT(K693,3)="Mar","03",
IF(LEFT(K693,3)="Apr","04",
IF(LEFT(K693,3)="May","05",
IF(LEFT(K693,3)="Jun","06",
IF(LEFT(K693,3)="Jul","07",
IF(LEFT(K693,3)="Aug","08",
IF(LEFT(K693,3)="Sep","09",
IF(LEFT(K693,3)="Oct","10",
IF(LEFT(K693,3)="Nov","11",
IF(LEFT(K693,3)="Dec","12","01"))))))))))))</f>
        <v>1717-10</v>
      </c>
      <c r="N693" s="34" t="s">
        <v>5668</v>
      </c>
      <c r="O693" s="8" t="s">
        <v>3959</v>
      </c>
      <c r="P693" s="8" t="s">
        <v>6586</v>
      </c>
      <c r="Q693" s="8">
        <v>180</v>
      </c>
      <c r="R693" s="8" t="s">
        <v>9495</v>
      </c>
      <c r="S693" s="26" t="s">
        <v>3931</v>
      </c>
      <c r="T693" s="26" t="str">
        <f>V693</f>
        <v>Sewells Coffer</v>
      </c>
      <c r="U693" s="26"/>
      <c r="V693" s="35" t="s">
        <v>8882</v>
      </c>
      <c r="W693" s="35" t="s">
        <v>10878</v>
      </c>
      <c r="X693" s="34" t="s">
        <v>9493</v>
      </c>
      <c r="Y693" s="18" t="str">
        <f>IFERROR(LEFT(J693, FIND(",",J693)-1),"")</f>
        <v>SEWELL</v>
      </c>
      <c r="Z693" s="24" t="s">
        <v>4529</v>
      </c>
      <c r="AA693" s="24" t="str">
        <f>IF(ISBLANK(E693),"","Surveyed "&amp;E693)  &amp; IF(ISBLANK(C693),"", " by " &amp;TRIM(D693)) &amp; IF(ISBLANK(E693),"","; ") &amp; IF(ISBLANK(K693),"","Patented in " &amp; K693)  &amp; IF(ISBLANK(H693),"", " by " &amp; TRIM(I693)) &amp; IF(ISBLANK(Q693),"",IF(Q693=0,""," for " &amp; Q693 &amp; " acres")) &amp; IF(ISBLANK(S693),""," repatented as " &amp; S693) &amp; IF(ISBLANK(R693),"", "; " &amp; R693) &amp; IF(ISBLANK(X693),"", ".  " &amp; X693&amp;".")</f>
        <v>Surveyed 10/19/1717 by John Clark; Patented in Oct 1717 by Phillip Sewell for 180 acres repatented as Prestidge's Folly; "lying in Baltimore County on the drafts of Patapsco River"; never patented apparently due to a question about the warrant; was resurveyed and patented as Prestidge's Folly in 1762.  Philip Sewell conveyed to Lance Todd in 1724.</v>
      </c>
      <c r="AB693" s="52" t="str">
        <f>IF(IFERROR(FIND("-",A693),0)=0,SUBSTITUTE(A693,"'",""),SUBSTITUTE(LEFT(A693,FIND("-",A693)-2),"'",""))</f>
        <v>SEWELLS COFFER</v>
      </c>
      <c r="AC693" s="55" t="str">
        <f>SUBSTITUTE(A693,"'","")</f>
        <v>SEWELLS COFFER</v>
      </c>
      <c r="AD693" s="52" t="str">
        <f>IFERROR(VLOOKUP(A693,MapGrantsTbl[], 5, FALSE),"")</f>
        <v>1717</v>
      </c>
      <c r="AE693" s="52" t="str">
        <f>IF(L693=AD693,"Y", IF(LEFT(AD693,1)&lt;&gt;"1","","N"))</f>
        <v>Y</v>
      </c>
      <c r="AF693" s="52" t="str">
        <f>IFERROR(VLOOKUP(A693,MapGrantsTbl[], 3, FALSE),"")</f>
        <v>Surveyed 10/19/1717 by John Clark; Patented in Oct 1717 by Phillip Sewell for 180 acres repatented as Prestidge's Folly; "lying in Baltimore County on the drafts of Patapsco River"; never patented apparently due to a question about the warrant; was resurveyed and patented as Prestidge's Folly in 1762.  Philip Sewell conveyed to Lance Todd in 1724.</v>
      </c>
      <c r="AG693" s="52" t="str">
        <f>IF(AA693=AF693,"Y", IF(LEN(LEFT(AF693,4))&lt;&gt;4,"","N"))</f>
        <v>Y</v>
      </c>
      <c r="AH693" s="52" t="s">
        <v>11990</v>
      </c>
      <c r="AI693" s="52"/>
      <c r="AJ693" s="71"/>
      <c r="AK693" s="71"/>
      <c r="AL693" s="71"/>
      <c r="AM693" s="71" t="str">
        <f>IFERROR(VLOOKUP(A693,Platted[],2,FALSE),"")</f>
        <v/>
      </c>
      <c r="AN693" s="52"/>
      <c r="AO693" s="52"/>
      <c r="AP693" s="52"/>
      <c r="AQ693" s="52" t="str">
        <f>IFERROR(VLOOKUP(A693,MapGrantsTbl[], 5, FALSE),"")</f>
        <v>1717</v>
      </c>
      <c r="AR693" s="52" t="str">
        <f>IF(L693=AQ693,"Y", IF(LEN(LEFT(AQ693,4))&lt;&gt;4,"","N"))</f>
        <v>Y</v>
      </c>
      <c r="AS693" s="52" t="str">
        <f>IFERROR(VLOOKUP(A693,MapGrantsTbl[],3, FALSE),"")</f>
        <v>Surveyed 10/19/1717 by John Clark; Patented in Oct 1717 by Phillip Sewell for 180 acres repatented as Prestidge's Folly; "lying in Baltimore County on the drafts of Patapsco River"; never patented apparently due to a question about the warrant; was resurveyed and patented as Prestidge's Folly in 1762.  Philip Sewell conveyed to Lance Todd in 1724.</v>
      </c>
      <c r="AT693" s="52" t="str">
        <f>IF(AA693=AS693,"Y", IF(LEN(LEFT(AS693,4))&lt;&gt;4,"","N"))</f>
        <v>Y</v>
      </c>
      <c r="AU693" s="52" t="str">
        <f>IFERROR(VLOOKUP(A693,MapGrantsTbl[],5, FALSE),"")</f>
        <v>1717</v>
      </c>
      <c r="AV693" s="52" t="str">
        <f>IF(L693=AU693,"Y", IF(LEN(LEFT(AU693,4))&lt;&gt;4,"","N"))</f>
        <v>Y</v>
      </c>
    </row>
    <row r="694" spans="1:48" ht="72" x14ac:dyDescent="0.55000000000000004">
      <c r="A694" s="8" t="s">
        <v>8722</v>
      </c>
      <c r="B694" s="42" t="str">
        <f>IFERROR(VLOOKUP(A694,MapGrantsTbl[Short Name], 1, FALSE),IFERROR(VLOOKUP(A694,MapGrantsTbl[Other Map Grant Name],1,FALSE),""))</f>
        <v>SEWELLS CONTRIVANCE</v>
      </c>
      <c r="C694" s="43" t="s">
        <v>5622</v>
      </c>
      <c r="D694" s="43" t="str">
        <f>IF(ISBLANK(C694),"",IFERROR(RIGHT(C694,LEN(C694)-FIND(",",C694)) &amp; " " &amp; LEFT(C694,1) &amp; LOWER(MID(C694,2, FIND(",",C694)-2)),""))</f>
        <v xml:space="preserve"> John Dorsey</v>
      </c>
      <c r="E694" s="85" t="s">
        <v>9474</v>
      </c>
      <c r="F694" s="85" t="str">
        <f>RIGHT(E694,4)</f>
        <v>1724</v>
      </c>
      <c r="G694" s="85" t="str">
        <f>IF(ISBLANK(E694),"",F694&amp;"-"&amp;RIGHT("00" &amp; SUBSTITUTE(LEFT(E694,2),"/",""),2))</f>
        <v>1724-10</v>
      </c>
      <c r="H694" s="43" t="s">
        <v>3638</v>
      </c>
      <c r="I694" s="43" t="str">
        <f>IFERROR(RIGHT(H694,LEN(H694)-FIND(",",H694)) &amp; " " &amp; LEFT(H694,1) &amp; LOWER(MID(H694,2, FIND(",",H694)-2)),"")</f>
        <v xml:space="preserve"> Joshua  Sewell</v>
      </c>
      <c r="J694" s="42" t="str">
        <f>H694</f>
        <v xml:space="preserve">SEWELL, Joshua </v>
      </c>
      <c r="K694" s="43" t="s">
        <v>5181</v>
      </c>
      <c r="L694" s="42" t="str">
        <f>RIGHT(K694,4)</f>
        <v>1728</v>
      </c>
      <c r="M694" s="143" t="str">
        <f>IF(ISBLANK(K694),"",L694&amp;"-"&amp;
IF(LEFT(K694,3)="Feb","02",
IF(LEFT(K694,3)="Mar","03",
IF(LEFT(K694,3)="Apr","04",
IF(LEFT(K694,3)="May","05",
IF(LEFT(K694,3)="Jun","06",
IF(LEFT(K694,3)="Jul","07",
IF(LEFT(K694,3)="Aug","08",
IF(LEFT(K694,3)="Sep","09",
IF(LEFT(K694,3)="Oct","10",
IF(LEFT(K694,3)="Nov","11",
IF(LEFT(K694,3)="Dec","12","01"))))))))))))</f>
        <v>1728-03</v>
      </c>
      <c r="N694" s="44" t="s">
        <v>5668</v>
      </c>
      <c r="O694" s="43" t="s">
        <v>5668</v>
      </c>
      <c r="P694" s="43" t="s">
        <v>136</v>
      </c>
      <c r="Q694" s="43">
        <v>100</v>
      </c>
      <c r="R694" s="43" t="s">
        <v>7499</v>
      </c>
      <c r="S694" s="44"/>
      <c r="T694" s="45" t="str">
        <f>V694</f>
        <v>Sewells Contrivance</v>
      </c>
      <c r="U694" s="44"/>
      <c r="V694" s="35" t="s">
        <v>7979</v>
      </c>
      <c r="W694" s="35" t="s">
        <v>9818</v>
      </c>
      <c r="X694" s="34" t="s">
        <v>9494</v>
      </c>
      <c r="Y694" s="45" t="str">
        <f>IFERROR(LEFT(J694, FIND(",",J694)-1),"")</f>
        <v>SEWELL</v>
      </c>
      <c r="Z694" s="45"/>
      <c r="AA694" s="45" t="str">
        <f>IF(ISBLANK(E694),"","Surveyed "&amp;E694)  &amp; IF(ISBLANK(C694),"", " by " &amp;TRIM(D694)) &amp; IF(ISBLANK(E694),"","; ") &amp; IF(ISBLANK(K694),"","Patented in " &amp; K694)  &amp; IF(ISBLANK(H694),"", " by " &amp; TRIM(I694)) &amp; IF(ISBLANK(Q694),"",IF(Q694=0,""," for " &amp; Q694 &amp; " acres")) &amp; IF(ISBLANK(S694),""," repatented as " &amp; S694) &amp; IF(ISBLANK(R694),"", "; " &amp; R694) &amp; IF(ISBLANK(X694),"", ".  " &amp; X694&amp;".")</f>
        <v>Surveyed 10/24/1724 by John Dorsey; Patented in Mar 1728 by Joshua Sewell for 100 acres; lying in Baltimore County "on the south side the main falls of Patapsco River" starting at the falls and running southwest.  Joshua Sewell conveyed to Thomas Cockey in 1726.</v>
      </c>
      <c r="AB694" s="45" t="str">
        <f>IF(IFERROR(FIND("-",A694),0)=0,SUBSTITUTE(A694,"'",""),SUBSTITUTE(LEFT(A694,FIND("-",A694)-2),"'",""))</f>
        <v>SEWELLS CONTRIVANCE</v>
      </c>
      <c r="AC694" s="45" t="str">
        <f>SUBSTITUTE(A694,"'","")</f>
        <v>SEWELLS CONTRIVANCE</v>
      </c>
      <c r="AD694" s="52" t="str">
        <f>IFERROR(VLOOKUP(A694,MapGrantsTbl[], 5, FALSE),"")</f>
        <v>1724</v>
      </c>
      <c r="AE694" s="52" t="str">
        <f>IF(L694=AD694,"Y", IF(LEFT(AD694,1)&lt;&gt;"1","","N"))</f>
        <v>N</v>
      </c>
      <c r="AF694" s="52" t="str">
        <f>IFERROR(VLOOKUP(A694,MapGrantsTbl[], 3, FALSE),"")</f>
        <v>Surveyed 10/24/1724 by John Dorsey; Patented in Mar 1728 by Joshua Sewell for 100 acres; lying in Baltimore County "on the south side the main falls of Patapsco River" starting at the falls and running southwest.  Joshua Sewell conveyed to Thomas Cockey in 1726.</v>
      </c>
      <c r="AG694" s="52" t="str">
        <f>IF(AA694=AF694,"Y", IF(LEN(LEFT(AF694,4))&lt;&gt;4,"","N"))</f>
        <v>Y</v>
      </c>
      <c r="AH694" s="52" t="s">
        <v>51</v>
      </c>
      <c r="AI694" s="52" t="s">
        <v>7819</v>
      </c>
      <c r="AJ694" s="52" t="s">
        <v>1561</v>
      </c>
      <c r="AK694" s="52"/>
      <c r="AL694" s="71">
        <v>-5</v>
      </c>
      <c r="AM694" s="71">
        <f>IFERROR(VLOOKUP(A694,Platted[],2,FALSE),"")</f>
        <v>474</v>
      </c>
      <c r="AN694" s="52"/>
      <c r="AO694" s="52"/>
      <c r="AP694" s="52"/>
      <c r="AQ694" s="52" t="str">
        <f>IFERROR(VLOOKUP(A694,MapGrantsTbl[], 5, FALSE),"")</f>
        <v>1724</v>
      </c>
      <c r="AR694" s="52" t="str">
        <f>IF(L694=AQ694,"Y", IF(LEN(LEFT(AQ694,4))&lt;&gt;4,"","N"))</f>
        <v>N</v>
      </c>
      <c r="AS694" s="52" t="str">
        <f>IFERROR(VLOOKUP(A694,MapGrantsTbl[],3, FALSE),"")</f>
        <v>Surveyed 10/24/1724 by John Dorsey; Patented in Mar 1728 by Joshua Sewell for 100 acres; lying in Baltimore County "on the south side the main falls of Patapsco River" starting at the falls and running southwest.  Joshua Sewell conveyed to Thomas Cockey in 1726.</v>
      </c>
      <c r="AT694" s="52" t="str">
        <f>IF(AA694=AS694,"Y", IF(LEN(LEFT(AS694,4))&lt;&gt;4,"","N"))</f>
        <v>Y</v>
      </c>
      <c r="AU694" s="52" t="str">
        <f>IFERROR(VLOOKUP(A694,MapGrantsTbl[],5, FALSE),"")</f>
        <v>1724</v>
      </c>
      <c r="AV694" s="52" t="str">
        <f>IF(L694=AU694,"Y", IF(LEN(LEFT(AU694,4))&lt;&gt;4,"","N"))</f>
        <v>N</v>
      </c>
    </row>
    <row r="695" spans="1:48" ht="100.8" x14ac:dyDescent="0.55000000000000004">
      <c r="A695" s="8" t="s">
        <v>8723</v>
      </c>
      <c r="B695" s="8" t="str">
        <f>IFERROR(VLOOKUP(A695,MapGrantsTbl[Short Name], 1, FALSE),IFERROR(VLOOKUP(A695,MapGrantsTbl[Other Map Grant Name],1,FALSE),""))</f>
        <v>SEWELLS LOT</v>
      </c>
      <c r="C695" s="8" t="s">
        <v>5622</v>
      </c>
      <c r="D695" s="8" t="str">
        <f>IF(ISBLANK(C695),"",IFERROR(RIGHT(C695,LEN(C695)-FIND(",",C695)) &amp; " " &amp; LEFT(C695,1) &amp; LOWER(MID(C695,2, FIND(",",C695)-2)),""))</f>
        <v xml:space="preserve"> John Dorsey</v>
      </c>
      <c r="E695" s="85" t="s">
        <v>9472</v>
      </c>
      <c r="F695" s="85" t="str">
        <f>RIGHT(E695,4)</f>
        <v>1725</v>
      </c>
      <c r="G695" s="85" t="str">
        <f>IF(ISBLANK(E695),"",F695&amp;"-"&amp;RIGHT("00" &amp; SUBSTITUTE(LEFT(E695,2),"/",""),2))</f>
        <v>1725-11</v>
      </c>
      <c r="H695" s="8" t="s">
        <v>3579</v>
      </c>
      <c r="I695" s="8" t="str">
        <f>IFERROR(RIGHT(H695,LEN(H695)-FIND(",",H695)) &amp; " " &amp; LEFT(H695,1) &amp; LOWER(MID(H695,2, FIND(",",H695)-2)),"")</f>
        <v xml:space="preserve"> Daniel  Carter</v>
      </c>
      <c r="J695" s="8" t="str">
        <f>H695</f>
        <v xml:space="preserve">CARTER, Daniel </v>
      </c>
      <c r="K695" s="8" t="s">
        <v>3814</v>
      </c>
      <c r="L695" s="8" t="str">
        <f>RIGHT(K695,4)</f>
        <v>1729</v>
      </c>
      <c r="M695" s="146" t="str">
        <f>IF(ISBLANK(K695),"",L695&amp;"-"&amp;
IF(LEFT(K695,3)="Feb","02",
IF(LEFT(K695,3)="Mar","03",
IF(LEFT(K695,3)="Apr","04",
IF(LEFT(K695,3)="May","05",
IF(LEFT(K695,3)="Jun","06",
IF(LEFT(K695,3)="Jul","07",
IF(LEFT(K695,3)="Aug","08",
IF(LEFT(K695,3)="Sep","09",
IF(LEFT(K695,3)="Oct","10",
IF(LEFT(K695,3)="Nov","11",
IF(LEFT(K695,3)="Dec","12","01"))))))))))))</f>
        <v>1729-05</v>
      </c>
      <c r="N695" s="34" t="s">
        <v>5668</v>
      </c>
      <c r="O695" s="8" t="s">
        <v>3959</v>
      </c>
      <c r="P695" s="8" t="s">
        <v>136</v>
      </c>
      <c r="Q695" s="8">
        <v>260</v>
      </c>
      <c r="R695" s="8" t="s">
        <v>9471</v>
      </c>
      <c r="S695" s="34" t="s">
        <v>6929</v>
      </c>
      <c r="T695" s="34" t="str">
        <f>V695</f>
        <v>Sewells Lot</v>
      </c>
      <c r="U695" s="34"/>
      <c r="V695" s="35" t="s">
        <v>7916</v>
      </c>
      <c r="W695" s="35" t="s">
        <v>9806</v>
      </c>
      <c r="X695" s="34"/>
      <c r="Y695" s="18" t="str">
        <f>IFERROR(LEFT(J695, FIND(",",J695)-1),"")</f>
        <v>CARTER</v>
      </c>
      <c r="Z695" s="24" t="s">
        <v>4483</v>
      </c>
      <c r="AA695" s="24" t="str">
        <f>IF(ISBLANK(E695),"","Surveyed "&amp;E695)  &amp; IF(ISBLANK(C695),"", " by " &amp;TRIM(D695)) &amp; IF(ISBLANK(E695),"","; ") &amp; IF(ISBLANK(K695),"","Patented in " &amp; K695)  &amp; IF(ISBLANK(H695),"", " by " &amp; TRIM(I695)) &amp; IF(ISBLANK(Q695),"",IF(Q695=0,""," for " &amp; Q695 &amp; " acres")) &amp; IF(ISBLANK(S695),""," repatented as " &amp; S695) &amp; IF(ISBLANK(R695),"", "; " &amp; R695) &amp; IF(ISBLANK(X695),"", ".  " &amp; X695&amp;".")</f>
        <v>Surveyed 11/7/1725 by John Dorsey; Patented in May 1729 by Daniel Carter for 260 acres repatented as John And Elizabeth; in Baltimore County "on the south side the main falls of Patapsco River" starting "at the bounded oak of John MacKensay's standing at the head of a branch called the Cranberry Branch"; surveyed for Philip Sewell who assigned his rights to Daniel Carter on 15 Sep 1726</v>
      </c>
      <c r="AB695" s="52" t="str">
        <f>IF(IFERROR(FIND("-",A695),0)=0,SUBSTITUTE(A695,"'",""),SUBSTITUTE(LEFT(A695,FIND("-",A695)-2),"'",""))</f>
        <v>SEWELLS LOT</v>
      </c>
      <c r="AC695" s="55" t="str">
        <f>SUBSTITUTE(A695,"'","")</f>
        <v>SEWELLS LOT</v>
      </c>
      <c r="AD695" s="52" t="str">
        <f>IFERROR(VLOOKUP(A695,MapGrantsTbl[], 5, FALSE),"")</f>
        <v>1725</v>
      </c>
      <c r="AE695" s="52" t="str">
        <f>IF(L695=AD695,"Y", IF(LEFT(AD695,1)&lt;&gt;"1","","N"))</f>
        <v>N</v>
      </c>
      <c r="AF695" s="52" t="str">
        <f>IFERROR(VLOOKUP(A695,MapGrantsTbl[], 3, FALSE),"")</f>
        <v>Surveyed 11/7/1725 by John Dorsey; Patented in May 1729 by Daniel Carter for 260 acres repatented as John And Elizabeth; in Baltimore County "on the south side the main falls of Patapsco River" starting "at the bounded oak of John MacKensay's standing at the head of a branch called the Cranberry Branch"; surveyed for Philip Sewell who assigned his rights to Daniel Carter on 15 Sep 1726</v>
      </c>
      <c r="AG695" s="52" t="str">
        <f>IF(AA695=AF695,"Y", IF(LEN(LEFT(AF695,4))&lt;&gt;4,"","N"))</f>
        <v>Y</v>
      </c>
      <c r="AH695" s="52" t="s">
        <v>11989</v>
      </c>
      <c r="AI695" s="52" t="s">
        <v>7819</v>
      </c>
      <c r="AJ695" s="52" t="s">
        <v>1561</v>
      </c>
      <c r="AK695" s="52"/>
      <c r="AL695" s="71">
        <v>-6</v>
      </c>
      <c r="AM695" s="71">
        <f>IFERROR(VLOOKUP(A695,Platted[],2,FALSE),"")</f>
        <v>254</v>
      </c>
      <c r="AN695" s="52"/>
      <c r="AO695" s="52"/>
      <c r="AP695" s="52"/>
      <c r="AQ695" s="52" t="str">
        <f>IFERROR(VLOOKUP(A695,MapGrantsTbl[], 5, FALSE),"")</f>
        <v>1725</v>
      </c>
      <c r="AR695" s="52" t="str">
        <f>IF(L695=AQ695,"Y", IF(LEN(LEFT(AQ695,4))&lt;&gt;4,"","N"))</f>
        <v>N</v>
      </c>
      <c r="AS695" s="52" t="str">
        <f>IFERROR(VLOOKUP(A695,MapGrantsTbl[],3, FALSE),"")</f>
        <v>Surveyed 11/7/1725 by John Dorsey; Patented in May 1729 by Daniel Carter for 260 acres repatented as John And Elizabeth; in Baltimore County "on the south side the main falls of Patapsco River" starting "at the bounded oak of John MacKensay's standing at the head of a branch called the Cranberry Branch"; surveyed for Philip Sewell who assigned his rights to Daniel Carter on 15 Sep 1726</v>
      </c>
      <c r="AT695" s="52" t="str">
        <f>IF(AA695=AS695,"Y", IF(LEN(LEFT(AS695,4))&lt;&gt;4,"","N"))</f>
        <v>Y</v>
      </c>
      <c r="AU695" s="52" t="str">
        <f>IFERROR(VLOOKUP(A695,MapGrantsTbl[],5, FALSE),"")</f>
        <v>1725</v>
      </c>
      <c r="AV695" s="52" t="str">
        <f>IF(L695=AU695,"Y", IF(LEN(LEFT(AU695,4))&lt;&gt;4,"","N"))</f>
        <v>N</v>
      </c>
    </row>
    <row r="696" spans="1:48" ht="72" x14ac:dyDescent="0.55000000000000004">
      <c r="A696" s="8" t="s">
        <v>9379</v>
      </c>
      <c r="B696" s="42" t="str">
        <f>IFERROR(VLOOKUP(A696,MapGrantsTbl[Short Name], 1, FALSE),IFERROR(VLOOKUP(A696,MapGrantsTbl[Other Map Grant Name],1,FALSE),""))</f>
        <v>SHEERWOOD FORREST</v>
      </c>
      <c r="C696" s="43" t="s">
        <v>4921</v>
      </c>
      <c r="D696" s="43" t="str">
        <f>IF(ISBLANK(C696),"",IFERROR(RIGHT(C696,LEN(C696)-FIND(",",C696)) &amp; " " &amp; LEFT(C696,1) &amp; LOWER(MID(C696,2, FIND(",",C696)-2)),""))</f>
        <v xml:space="preserve"> Basil Burgess</v>
      </c>
      <c r="E696" s="85" t="s">
        <v>10877</v>
      </c>
      <c r="F696" s="80" t="str">
        <f>RIGHT(E696,4)</f>
        <v>1770</v>
      </c>
      <c r="G696" s="80" t="str">
        <f>IF(ISBLANK(E696),"",F696&amp;"-"&amp;RIGHT("00" &amp; SUBSTITUTE(LEFT(E696,2),"/",""),2))</f>
        <v>1770-03</v>
      </c>
      <c r="H696" s="43" t="s">
        <v>3562</v>
      </c>
      <c r="I696" s="43" t="str">
        <f>IFERROR(RIGHT(H696,LEN(H696)-FIND(",",H696)) &amp; " " &amp; LEFT(H696,1) &amp; LOWER(MID(H696,2, FIND(",",H696)-2)),"")</f>
        <v xml:space="preserve"> Henry  Griffith</v>
      </c>
      <c r="J696" s="42" t="str">
        <f>H696</f>
        <v xml:space="preserve">GRIFFITH, Henry </v>
      </c>
      <c r="K696" s="43" t="s">
        <v>6605</v>
      </c>
      <c r="L696" s="42" t="str">
        <f>RIGHT(K696,4)</f>
        <v>1771</v>
      </c>
      <c r="M696" s="143" t="str">
        <f>IF(ISBLANK(K696),"",L696&amp;"-"&amp;
IF(LEFT(K696,3)="Feb","02",
IF(LEFT(K696,3)="Mar","03",
IF(LEFT(K696,3)="Apr","04",
IF(LEFT(K696,3)="May","05",
IF(LEFT(K696,3)="Jun","06",
IF(LEFT(K696,3)="Jul","07",
IF(LEFT(K696,3)="Aug","08",
IF(LEFT(K696,3)="Sep","09",
IF(LEFT(K696,3)="Oct","10",
IF(LEFT(K696,3)="Nov","11",
IF(LEFT(K696,3)="Dec","12","01"))))))))))))</f>
        <v>1771-01</v>
      </c>
      <c r="N696" s="44" t="s">
        <v>3961</v>
      </c>
      <c r="O696" s="43" t="s">
        <v>3959</v>
      </c>
      <c r="P696" s="43" t="s">
        <v>136</v>
      </c>
      <c r="Q696" s="43">
        <v>50</v>
      </c>
      <c r="R696" s="43" t="s">
        <v>6606</v>
      </c>
      <c r="S696" s="44"/>
      <c r="T696" s="45" t="str">
        <f>V696</f>
        <v>Sheerwood Forrest</v>
      </c>
      <c r="U696" s="44"/>
      <c r="V696" s="35" t="s">
        <v>9378</v>
      </c>
      <c r="W696" s="35" t="s">
        <v>10876</v>
      </c>
      <c r="X696" s="34"/>
      <c r="Y696" s="45" t="str">
        <f>IFERROR(LEFT(J696, FIND(",",J696)-1),"")</f>
        <v>GRIFFITH</v>
      </c>
      <c r="Z696" s="45"/>
      <c r="AA696" s="45" t="str">
        <f>IF(ISBLANK(E696),"","Surveyed "&amp;E696)  &amp; IF(ISBLANK(C696),"", " by " &amp;TRIM(D696)) &amp; IF(ISBLANK(E696),"","; ") &amp; IF(ISBLANK(K696),"","Patented in " &amp; K696)  &amp; IF(ISBLANK(H696),"", " by " &amp; TRIM(I696)) &amp; IF(ISBLANK(Q696),"",IF(Q696=0,""," for " &amp; Q696 &amp; " acres")) &amp; IF(ISBLANK(S696),""," repatented as " &amp; S696) &amp; IF(ISBLANK(R696),"", "; " &amp; R696) &amp; IF(ISBLANK(X696),"", ".  " &amp; X696&amp;".")</f>
        <v>Surveyed 3/29/1770 by Basil Burgess; Patented in Jan 1771 by Henry Griffith for 50 acres; "on the south side of the western falls of Patapsco River and Beginning at the end of the fifth line of a tract or parcel of land called Additional Defense"</v>
      </c>
      <c r="AB696" s="45" t="str">
        <f>IF(IFERROR(FIND("-",A696),0)=0,SUBSTITUTE(A696,"'",""),SUBSTITUTE(LEFT(A696,FIND("-",A696)-2),"'",""))</f>
        <v>SHEERWOOD FORREST</v>
      </c>
      <c r="AC696" s="55" t="str">
        <f>SUBSTITUTE(A696,"'","")</f>
        <v>SHEERWOOD FORREST</v>
      </c>
      <c r="AD696" s="52" t="str">
        <f>IFERROR(VLOOKUP(A696,MapGrantsTbl[], 5, FALSE),"")</f>
        <v>1770</v>
      </c>
      <c r="AE696" s="52" t="str">
        <f>IF(L696=AD696,"Y", IF(LEFT(AD696,1)&lt;&gt;"1","","N"))</f>
        <v>N</v>
      </c>
      <c r="AF696" s="52" t="str">
        <f>IFERROR(VLOOKUP(A696,MapGrantsTbl[], 3, FALSE),"")</f>
        <v>Surveyed 3/29/1770 by Basil Burgess; Patented in Jan 1771 by Henry Griffith for 50 acres; "on the south side of the western falls of Patapsco River and Beginning at the end of the fifth line of a tract or parcel of land called Additional Defense"</v>
      </c>
      <c r="AG696" s="52" t="str">
        <f>IF(AA696=AF696,"Y", IF(LEN(LEFT(AF696,4))&lt;&gt;4,"","N"))</f>
        <v>Y</v>
      </c>
      <c r="AH696" s="52" t="s">
        <v>78</v>
      </c>
      <c r="AI696" s="52"/>
      <c r="AJ696" s="71"/>
      <c r="AK696" s="71"/>
      <c r="AL696" s="71"/>
      <c r="AM696" s="71">
        <f>IFERROR(VLOOKUP(A696,Platted[],2,FALSE),"")</f>
        <v>572</v>
      </c>
      <c r="AN696" s="52"/>
      <c r="AO696" s="52"/>
      <c r="AP696" s="52"/>
      <c r="AQ696" s="52" t="str">
        <f>IFERROR(VLOOKUP(A696,MapGrantsTbl[], 5, FALSE),"")</f>
        <v>1770</v>
      </c>
      <c r="AR696" s="52" t="str">
        <f>IF(L696=AQ696,"Y", IF(LEN(LEFT(AQ696,4))&lt;&gt;4,"","N"))</f>
        <v>N</v>
      </c>
      <c r="AS696" s="52" t="str">
        <f>IFERROR(VLOOKUP(A696,MapGrantsTbl[],3, FALSE),"")</f>
        <v>Surveyed 3/29/1770 by Basil Burgess; Patented in Jan 1771 by Henry Griffith for 50 acres; "on the south side of the western falls of Patapsco River and Beginning at the end of the fifth line of a tract or parcel of land called Additional Defense"</v>
      </c>
      <c r="AT696" s="52" t="str">
        <f>IF(AA696=AS696,"Y", IF(LEN(LEFT(AS696,4))&lt;&gt;4,"","N"))</f>
        <v>Y</v>
      </c>
      <c r="AU696" s="52" t="str">
        <f>IFERROR(VLOOKUP(A696,MapGrantsTbl[],5, FALSE),"")</f>
        <v>1770</v>
      </c>
      <c r="AV696" s="52" t="str">
        <f>IF(L696=AU696,"Y", IF(LEN(LEFT(AU696,4))&lt;&gt;4,"","N"))</f>
        <v>N</v>
      </c>
    </row>
    <row r="697" spans="1:48" ht="43.2" x14ac:dyDescent="0.55000000000000004">
      <c r="A697" s="8" t="s">
        <v>8724</v>
      </c>
      <c r="B697" s="8" t="str">
        <f>IFERROR(VLOOKUP(A697,MapGrantsTbl[Short Name], 1, FALSE),IFERROR(VLOOKUP(A697,MapGrantsTbl[Other Map Grant Name],1,FALSE),""))</f>
        <v>SHEPHARDS FOREST</v>
      </c>
      <c r="C697" s="8"/>
      <c r="D697" s="8" t="str">
        <f>IF(ISBLANK(C697),"",IFERROR(RIGHT(C697,LEN(C697)-FIND(",",C697)) &amp; " " &amp; LEFT(C697,1) &amp; LOWER(MID(C697,2, FIND(",",C697)-2)),""))</f>
        <v/>
      </c>
      <c r="E697" s="85"/>
      <c r="F697" s="85" t="str">
        <f>RIGHT(E697,4)</f>
        <v/>
      </c>
      <c r="G697" s="85" t="str">
        <f>IF(ISBLANK(E697),"",F697&amp;"-"&amp;RIGHT("00" &amp; SUBSTITUTE(LEFT(E697,2),"/",""),2))</f>
        <v/>
      </c>
      <c r="H697" s="8" t="s">
        <v>3672</v>
      </c>
      <c r="I697" s="8" t="str">
        <f>IFERROR(RIGHT(H697,LEN(H697)-FIND(",",H697)) &amp; " " &amp; LEFT(H697,1) &amp; LOWER(MID(H697,2, FIND(",",H697)-2)),"")</f>
        <v xml:space="preserve"> Nicholas  Shephard</v>
      </c>
      <c r="J697" s="8" t="str">
        <f>H697</f>
        <v xml:space="preserve">SHEPHARD, Nicholas </v>
      </c>
      <c r="K697" s="8" t="s">
        <v>5225</v>
      </c>
      <c r="L697" s="8" t="str">
        <f>RIGHT(K697,4)</f>
        <v>1702</v>
      </c>
      <c r="M697" s="146" t="str">
        <f>IF(ISBLANK(K697),"",L697&amp;"-"&amp;
IF(LEFT(K697,3)="Feb","02",
IF(LEFT(K697,3)="Mar","03",
IF(LEFT(K697,3)="Apr","04",
IF(LEFT(K697,3)="May","05",
IF(LEFT(K697,3)="Jun","06",
IF(LEFT(K697,3)="Jul","07",
IF(LEFT(K697,3)="Aug","08",
IF(LEFT(K697,3)="Sep","09",
IF(LEFT(K697,3)="Oct","10",
IF(LEFT(K697,3)="Nov","11",
IF(LEFT(K697,3)="Dec","12","01"))))))))))))</f>
        <v>1702-06</v>
      </c>
      <c r="N697" s="34" t="s">
        <v>3961</v>
      </c>
      <c r="O697" s="8" t="s">
        <v>3959</v>
      </c>
      <c r="P697" s="8" t="s">
        <v>136</v>
      </c>
      <c r="Q697" s="8">
        <v>292</v>
      </c>
      <c r="R697" s="8"/>
      <c r="S697" s="34"/>
      <c r="T697" s="34" t="s">
        <v>8892</v>
      </c>
      <c r="U697" s="34"/>
      <c r="V697" s="34" t="s">
        <v>5793</v>
      </c>
      <c r="W697" s="34"/>
      <c r="X697" s="34"/>
      <c r="Y697" s="18" t="str">
        <f>IFERROR(LEFT(J697, FIND(",",J697)-1),"")</f>
        <v>SHEPHARD</v>
      </c>
      <c r="Z697" s="24" t="s">
        <v>4554</v>
      </c>
      <c r="AA697" s="24" t="str">
        <f>IF(ISBLANK(E697),"","Surveyed "&amp;E697)  &amp; IF(ISBLANK(C697),"", " by " &amp;TRIM(D697)) &amp; IF(ISBLANK(E697),"","; ") &amp; IF(ISBLANK(K697),"","Patented in " &amp; K697)  &amp; IF(ISBLANK(H697),"", " by " &amp; TRIM(I697)) &amp; IF(ISBLANK(Q697),"",IF(Q697=0,""," for " &amp; Q697 &amp; " acres")) &amp; IF(ISBLANK(S697),""," repatented as " &amp; S697) &amp; IF(ISBLANK(R697),"", "; " &amp; R697) &amp; IF(ISBLANK(X697),"", ".  " &amp; X697&amp;".")</f>
        <v>Patented in Jun 1702 by Nicholas Shephard for 292 acres</v>
      </c>
      <c r="AB697" s="52" t="str">
        <f>IF(IFERROR(FIND("-",A697),0)=0,SUBSTITUTE(A697,"'",""),SUBSTITUTE(LEFT(A697,FIND("-",A697)-2),"'",""))</f>
        <v>SHEPHARDS FOREST</v>
      </c>
      <c r="AC697" s="55" t="str">
        <f>SUBSTITUTE(A697,"'","")</f>
        <v>SHEPHARDS FOREST</v>
      </c>
      <c r="AD697" s="52" t="str">
        <f>IFERROR(VLOOKUP(A697,MapGrantsTbl[], 5, FALSE),"")</f>
        <v>1702</v>
      </c>
      <c r="AE697" s="52" t="str">
        <f>IF(L697=AD697,"Y", IF(LEFT(AD697,1)&lt;&gt;"1","","N"))</f>
        <v>Y</v>
      </c>
      <c r="AF697" s="52" t="str">
        <f>IFERROR(VLOOKUP(A697,MapGrantsTbl[], 3, FALSE),"")</f>
        <v>Patented in Jun 1702 by Nicholas Shephard for 292 acres</v>
      </c>
      <c r="AG697" s="52" t="str">
        <f>IF(AA697=AF697,"Y", IF(LEN(LEFT(AF697,4))&lt;&gt;4,"","N"))</f>
        <v>Y</v>
      </c>
      <c r="AH697" s="52" t="s">
        <v>11989</v>
      </c>
      <c r="AI697" s="52"/>
      <c r="AJ697" s="71"/>
      <c r="AK697" s="71"/>
      <c r="AL697" s="71"/>
      <c r="AM697" s="71" t="str">
        <f>IFERROR(VLOOKUP(A697,Platted[],2,FALSE),"")</f>
        <v/>
      </c>
      <c r="AN697" s="52"/>
      <c r="AO697" s="52"/>
      <c r="AP697" s="52"/>
      <c r="AQ697" s="52" t="str">
        <f>IFERROR(VLOOKUP(A697,MapGrantsTbl[], 5, FALSE),"")</f>
        <v>1702</v>
      </c>
      <c r="AR697" s="52" t="str">
        <f>IF(L697=AQ697,"Y", IF(LEN(LEFT(AQ697,4))&lt;&gt;4,"","N"))</f>
        <v>Y</v>
      </c>
      <c r="AS697" s="52" t="str">
        <f>IFERROR(VLOOKUP(A697,MapGrantsTbl[],3, FALSE),"")</f>
        <v>Patented in Jun 1702 by Nicholas Shephard for 292 acres</v>
      </c>
      <c r="AT697" s="52" t="str">
        <f>IF(AA697=AS697,"Y", IF(LEN(LEFT(AS697,4))&lt;&gt;4,"","N"))</f>
        <v>Y</v>
      </c>
      <c r="AU697" s="52" t="str">
        <f>IFERROR(VLOOKUP(A697,MapGrantsTbl[],5, FALSE),"")</f>
        <v>1702</v>
      </c>
      <c r="AV697" s="52" t="str">
        <f>IF(L697=AU697,"Y", IF(LEN(LEFT(AU697,4))&lt;&gt;4,"","N"))</f>
        <v>Y</v>
      </c>
    </row>
    <row r="698" spans="1:48" ht="57.6" x14ac:dyDescent="0.55000000000000004">
      <c r="A698" s="8" t="s">
        <v>8725</v>
      </c>
      <c r="B698" s="8" t="str">
        <f>IFERROR(VLOOKUP(A698,MapGrantsTbl[Short Name], 1, FALSE),IFERROR(VLOOKUP(A698,MapGrantsTbl[Other Map Grant Name],1,FALSE),""))</f>
        <v>SHEVERS ADVENTURE</v>
      </c>
      <c r="C698" s="8"/>
      <c r="D698" s="8" t="str">
        <f>IF(ISBLANK(C698),"",IFERROR(RIGHT(C698,LEN(C698)-FIND(",",C698)) &amp; " " &amp; LEFT(C698,1) &amp; LOWER(MID(C698,2, FIND(",",C698)-2)),""))</f>
        <v/>
      </c>
      <c r="E698" s="85"/>
      <c r="F698" s="85" t="str">
        <f>RIGHT(E698,4)</f>
        <v/>
      </c>
      <c r="G698" s="85" t="str">
        <f>IF(ISBLANK(E698),"",F698&amp;"-"&amp;RIGHT("00" &amp; SUBSTITUTE(LEFT(E698,2),"/",""),2))</f>
        <v/>
      </c>
      <c r="H698" s="8" t="s">
        <v>3673</v>
      </c>
      <c r="I698" s="8" t="str">
        <f>IFERROR(RIGHT(H698,LEN(H698)-FIND(",",H698)) &amp; " " &amp; LEFT(H698,1) &amp; LOWER(MID(H698,2, FIND(",",H698)-2)),"")</f>
        <v xml:space="preserve"> John  Shever</v>
      </c>
      <c r="J698" s="8" t="str">
        <f>H698</f>
        <v xml:space="preserve">SHEVER, John </v>
      </c>
      <c r="K698" s="8" t="s">
        <v>5226</v>
      </c>
      <c r="L698" s="8" t="str">
        <f>RIGHT(K698,4)</f>
        <v>1729</v>
      </c>
      <c r="M698" s="146" t="str">
        <f>IF(ISBLANK(K698),"",L698&amp;"-"&amp;
IF(LEFT(K698,3)="Feb","02",
IF(LEFT(K698,3)="Mar","03",
IF(LEFT(K698,3)="Apr","04",
IF(LEFT(K698,3)="May","05",
IF(LEFT(K698,3)="Jun","06",
IF(LEFT(K698,3)="Jul","07",
IF(LEFT(K698,3)="Aug","08",
IF(LEFT(K698,3)="Sep","09",
IF(LEFT(K698,3)="Oct","10",
IF(LEFT(K698,3)="Nov","11",
IF(LEFT(K698,3)="Dec","12","01"))))))))))))</f>
        <v>1729-06</v>
      </c>
      <c r="N698" s="34"/>
      <c r="O698" s="8" t="s">
        <v>3959</v>
      </c>
      <c r="P698" s="8" t="s">
        <v>136</v>
      </c>
      <c r="Q698" s="8">
        <v>100</v>
      </c>
      <c r="R698" s="8" t="s">
        <v>7210</v>
      </c>
      <c r="S698" s="34"/>
      <c r="T698" s="34" t="s">
        <v>8893</v>
      </c>
      <c r="U698" s="34"/>
      <c r="V698" s="34" t="s">
        <v>5794</v>
      </c>
      <c r="W698" s="34"/>
      <c r="X698" s="34"/>
      <c r="Y698" s="18" t="str">
        <f>IFERROR(LEFT(J698, FIND(",",J698)-1),"")</f>
        <v>SHEVER</v>
      </c>
      <c r="Z698" s="24" t="s">
        <v>4555</v>
      </c>
      <c r="AA698" s="24" t="str">
        <f>IF(ISBLANK(E698),"","Surveyed "&amp;E698)  &amp; IF(ISBLANK(C698),"", " by " &amp;TRIM(D698)) &amp; IF(ISBLANK(E698),"","; ") &amp; IF(ISBLANK(K698),"","Patented in " &amp; K698)  &amp; IF(ISBLANK(H698),"", " by " &amp; TRIM(I698)) &amp; IF(ISBLANK(Q698),"",IF(Q698=0,""," for " &amp; Q698 &amp; " acres")) &amp; IF(ISBLANK(S698),""," repatented as " &amp; S698) &amp; IF(ISBLANK(R698),"", "; " &amp; R698) &amp; IF(ISBLANK(X698),"", ".  " &amp; X698&amp;".")</f>
        <v>Patented in Jun 1729 by John Shever for 100 acres; Shown on the plat for The Search Enlarged as being south of that tract, may have been patented by John Shivers who patented Shiver's Integrity in 1753</v>
      </c>
      <c r="AB698" s="52" t="str">
        <f>IF(IFERROR(FIND("-",A698),0)=0,SUBSTITUTE(A698,"'",""),SUBSTITUTE(LEFT(A698,FIND("-",A698)-2),"'",""))</f>
        <v>SHEVERS ADVENTURE</v>
      </c>
      <c r="AC698" s="55" t="str">
        <f>SUBSTITUTE(A698,"'","")</f>
        <v>SHEVERS ADVENTURE</v>
      </c>
      <c r="AD698" s="52" t="str">
        <f>IFERROR(VLOOKUP(A698,MapGrantsTbl[], 5, FALSE),"")</f>
        <v>1729</v>
      </c>
      <c r="AE698" s="52" t="str">
        <f>IF(L698=AD698,"Y", IF(LEFT(AD698,1)&lt;&gt;"1","","N"))</f>
        <v>Y</v>
      </c>
      <c r="AF698" s="52" t="str">
        <f>IFERROR(VLOOKUP(A698,MapGrantsTbl[], 3, FALSE),"")</f>
        <v>Patented in Jun 1729 by John Shever for 100 acres; Shown on the plat for The Search Enlarged as being south of that tract, may have been patented by John Shivers who patented Shiver's Integrity in 1753</v>
      </c>
      <c r="AG698" s="52" t="str">
        <f>IF(AA698=AF698,"Y", IF(LEN(LEFT(AF698,4))&lt;&gt;4,"","N"))</f>
        <v>Y</v>
      </c>
      <c r="AH698" s="52" t="s">
        <v>11990</v>
      </c>
      <c r="AI698" s="52"/>
      <c r="AJ698" s="71"/>
      <c r="AK698" s="71"/>
      <c r="AL698" s="71"/>
      <c r="AM698" s="71" t="str">
        <f>IFERROR(VLOOKUP(A698,Platted[],2,FALSE),"")</f>
        <v/>
      </c>
      <c r="AN698" s="52"/>
      <c r="AO698" s="52"/>
      <c r="AP698" s="52"/>
      <c r="AQ698" s="52" t="str">
        <f>IFERROR(VLOOKUP(A698,MapGrantsTbl[], 5, FALSE),"")</f>
        <v>1729</v>
      </c>
      <c r="AR698" s="52" t="str">
        <f>IF(L698=AQ698,"Y", IF(LEN(LEFT(AQ698,4))&lt;&gt;4,"","N"))</f>
        <v>Y</v>
      </c>
      <c r="AS698" s="52" t="str">
        <f>IFERROR(VLOOKUP(A698,MapGrantsTbl[],3, FALSE),"")</f>
        <v>Patented in Jun 1729 by John Shever for 100 acres; Shown on the plat for The Search Enlarged as being south of that tract, may have been patented by John Shivers who patented Shiver's Integrity in 1753</v>
      </c>
      <c r="AT698" s="52" t="str">
        <f>IF(AA698=AS698,"Y", IF(LEN(LEFT(AS698,4))&lt;&gt;4,"","N"))</f>
        <v>Y</v>
      </c>
      <c r="AU698" s="52" t="str">
        <f>IFERROR(VLOOKUP(A698,MapGrantsTbl[],5, FALSE),"")</f>
        <v>1729</v>
      </c>
      <c r="AV698" s="52" t="str">
        <f>IF(L698=AU698,"Y", IF(LEN(LEFT(AU698,4))&lt;&gt;4,"","N"))</f>
        <v>Y</v>
      </c>
    </row>
    <row r="699" spans="1:48" ht="57.6" x14ac:dyDescent="0.55000000000000004">
      <c r="A699" s="10" t="s">
        <v>8726</v>
      </c>
      <c r="B699" s="10" t="str">
        <f>IFERROR(VLOOKUP(A699,MapGrantsTbl[Short Name], 1, FALSE),IFERROR(VLOOKUP(A699,MapGrantsTbl[Other Map Grant Name],1,FALSE),""))</f>
        <v>SHIPLEYS ADVENTURE</v>
      </c>
      <c r="C699" s="10" t="s">
        <v>4926</v>
      </c>
      <c r="D699" s="10" t="str">
        <f>IF(ISBLANK(C699),"",IFERROR(RIGHT(C699,LEN(C699)-FIND(",",C699)) &amp; " " &amp; LEFT(C699,1) &amp; LOWER(MID(C699,2, FIND(",",C699)-2)),""))</f>
        <v xml:space="preserve"> Joshua Griffith</v>
      </c>
      <c r="E699" s="85" t="s">
        <v>9911</v>
      </c>
      <c r="F699" s="85" t="str">
        <f>RIGHT(E699,4)</f>
        <v>1761</v>
      </c>
      <c r="G699" s="85" t="str">
        <f>IF(ISBLANK(E699),"",F699&amp;"-"&amp;RIGHT("00" &amp; SUBSTITUTE(LEFT(E699,2),"/",""),2))</f>
        <v>1761-03</v>
      </c>
      <c r="H699" s="10" t="s">
        <v>3573</v>
      </c>
      <c r="I699" s="10" t="str">
        <f>IFERROR(RIGHT(H699,LEN(H699)-FIND(",",H699)) &amp; " " &amp; LEFT(H699,1) &amp; LOWER(MID(H699,2, FIND(",",H699)-2)),"")</f>
        <v xml:space="preserve"> George  Shipley</v>
      </c>
      <c r="J699" s="10" t="str">
        <f>H699</f>
        <v xml:space="preserve">SHIPLEY, George </v>
      </c>
      <c r="K699" s="10" t="s">
        <v>4782</v>
      </c>
      <c r="L699" s="15" t="str">
        <f>RIGHT(K699,4)</f>
        <v>1761</v>
      </c>
      <c r="M699" s="147" t="str">
        <f>IF(ISBLANK(K699),"",L699&amp;"-"&amp;
IF(LEFT(K699,3)="Feb","02",
IF(LEFT(K699,3)="Mar","03",
IF(LEFT(K699,3)="Apr","04",
IF(LEFT(K699,3)="May","05",
IF(LEFT(K699,3)="Jun","06",
IF(LEFT(K699,3)="Jul","07",
IF(LEFT(K699,3)="Aug","08",
IF(LEFT(K699,3)="Sep","09",
IF(LEFT(K699,3)="Oct","10",
IF(LEFT(K699,3)="Nov","11",
IF(LEFT(K699,3)="Dec","12","01"))))))))))))</f>
        <v>1761-04</v>
      </c>
      <c r="N699" s="34" t="s">
        <v>3961</v>
      </c>
      <c r="O699" s="10" t="s">
        <v>3959</v>
      </c>
      <c r="P699" s="10" t="s">
        <v>3970</v>
      </c>
      <c r="Q699" s="8">
        <v>1280</v>
      </c>
      <c r="R699" s="8" t="s">
        <v>12457</v>
      </c>
      <c r="S699" s="26"/>
      <c r="T699" s="34" t="s">
        <v>9587</v>
      </c>
      <c r="U699" s="26"/>
      <c r="V699" s="35" t="s">
        <v>8997</v>
      </c>
      <c r="W699" s="35" t="s">
        <v>9912</v>
      </c>
      <c r="X699" s="34"/>
      <c r="Y699" s="18" t="str">
        <f>IFERROR(LEFT(J699, FIND(",",J699)-1),"")</f>
        <v>SHIPLEY</v>
      </c>
      <c r="Z699" s="24" t="s">
        <v>2585</v>
      </c>
      <c r="AA699" s="24" t="str">
        <f>IF(ISBLANK(E699),"","Surveyed "&amp;E699)  &amp; IF(ISBLANK(C699),"", " by " &amp;TRIM(D699)) &amp; IF(ISBLANK(E699),"","; ") &amp; IF(ISBLANK(K699),"","Patented in " &amp; K699)  &amp; IF(ISBLANK(H699),"", " by " &amp; TRIM(I699)) &amp; IF(ISBLANK(Q699),"",IF(Q699=0,""," for " &amp; Q699 &amp; " acres")) &amp; IF(ISBLANK(S699),""," repatented as " &amp; S699) &amp; IF(ISBLANK(R699),"", "; " &amp; R699) &amp; IF(ISBLANK(X699),"", ".  " &amp; X699&amp;".")</f>
        <v>Surveyed 3/16/1761 by Joshua Griffith; Patented in Apr 1761 by George Shipley for 1280 acres; Resurvey of Shipley's Enlargement - Resurveyed, adjoins Noah's Ark and Little Worth</v>
      </c>
      <c r="AB699" s="52" t="str">
        <f>IF(IFERROR(FIND("-",A699),0)=0,SUBSTITUTE(A699,"'",""),SUBSTITUTE(LEFT(A699,FIND("-",A699)-2),"'",""))</f>
        <v>SHIPLEYS ADVENTURE</v>
      </c>
      <c r="AC699" s="55" t="str">
        <f>SUBSTITUTE(A699,"'","")</f>
        <v>SHIPLEYS ADVENTURE</v>
      </c>
      <c r="AD699" s="52" t="str">
        <f>IFERROR(VLOOKUP(A699,MapGrantsTbl[], 5, FALSE),"")</f>
        <v>1761</v>
      </c>
      <c r="AE699" s="52" t="str">
        <f>IF(L699=AD699,"Y", IF(LEFT(AD699,1)&lt;&gt;"1","","N"))</f>
        <v>Y</v>
      </c>
      <c r="AF699" s="52" t="str">
        <f>IFERROR(VLOOKUP(A699,MapGrantsTbl[], 3, FALSE),"")</f>
        <v>Surveyed 3/16/1761 by Joshua Griffith; Patented in Apr 1761 by George Shipley for 1280 acres; Resurvey of Shipley's Enlargement - Resurveyed, adjoins Noah's Ark and Little Worth</v>
      </c>
      <c r="AG699" s="52" t="str">
        <f>IF(AA699=AF699,"Y", IF(LEN(LEFT(AF699,4))&lt;&gt;4,"","N"))</f>
        <v>Y</v>
      </c>
      <c r="AH699" s="52" t="s">
        <v>51</v>
      </c>
      <c r="AI699" s="52" t="s">
        <v>7845</v>
      </c>
      <c r="AJ699" s="52" t="s">
        <v>9922</v>
      </c>
      <c r="AK699" s="52"/>
      <c r="AL699" s="71">
        <v>-6</v>
      </c>
      <c r="AM699" s="71">
        <f>IFERROR(VLOOKUP(A699,Platted[],2,FALSE),"")</f>
        <v>30</v>
      </c>
      <c r="AN699" s="52"/>
      <c r="AO699" s="52"/>
      <c r="AP699" s="52"/>
      <c r="AQ699" s="52" t="str">
        <f>IFERROR(VLOOKUP(A699,MapGrantsTbl[], 5, FALSE),"")</f>
        <v>1761</v>
      </c>
      <c r="AR699" s="52" t="str">
        <f>IF(L699=AQ699,"Y", IF(LEN(LEFT(AQ699,4))&lt;&gt;4,"","N"))</f>
        <v>Y</v>
      </c>
      <c r="AS699" s="52" t="str">
        <f>IFERROR(VLOOKUP(A699,MapGrantsTbl[],3, FALSE),"")</f>
        <v>Surveyed 3/16/1761 by Joshua Griffith; Patented in Apr 1761 by George Shipley for 1280 acres; Resurvey of Shipley's Enlargement - Resurveyed, adjoins Noah's Ark and Little Worth</v>
      </c>
      <c r="AT699" s="52" t="str">
        <f>IF(AA699=AS699,"Y", IF(LEN(LEFT(AS699,4))&lt;&gt;4,"","N"))</f>
        <v>Y</v>
      </c>
      <c r="AU699" s="52" t="str">
        <f>IFERROR(VLOOKUP(A699,MapGrantsTbl[],5, FALSE),"")</f>
        <v>1761</v>
      </c>
      <c r="AV699" s="52" t="str">
        <f>IF(L699=AU699,"Y", IF(LEN(LEFT(AU699,4))&lt;&gt;4,"","N"))</f>
        <v>Y</v>
      </c>
    </row>
    <row r="700" spans="1:48" ht="43.2" x14ac:dyDescent="0.55000000000000004">
      <c r="A700" s="43" t="s">
        <v>8727</v>
      </c>
      <c r="B700" s="42" t="str">
        <f>IFERROR(VLOOKUP(A700,MapGrantsTbl[Short Name], 1, FALSE),IFERROR(VLOOKUP(A700,MapGrantsTbl[Other Map Grant Name],1,FALSE),""))</f>
        <v/>
      </c>
      <c r="C700" s="43" t="s">
        <v>4920</v>
      </c>
      <c r="D700" s="43" t="str">
        <f>IF(ISBLANK(C700),"",IFERROR(RIGHT(C700,LEN(C700)-FIND(",",C700)) &amp; " " &amp; LEFT(C700,1) &amp; LOWER(MID(C700,2, FIND(",",C700)-2)),""))</f>
        <v xml:space="preserve"> Orlando Griffith</v>
      </c>
      <c r="E700" s="85" t="s">
        <v>11229</v>
      </c>
      <c r="F700" s="80" t="str">
        <f>RIGHT(E700,4)</f>
        <v>1768</v>
      </c>
      <c r="G700" s="80" t="str">
        <f>IF(ISBLANK(E700),"",F700&amp;"-"&amp;RIGHT("00" &amp; SUBSTITUTE(LEFT(E700,2),"/",""),2))</f>
        <v>1768-05</v>
      </c>
      <c r="H700" s="43" t="s">
        <v>3605</v>
      </c>
      <c r="I700" s="43" t="str">
        <f>IFERROR(RIGHT(H700,LEN(H700)-FIND(",",H700)) &amp; " " &amp; LEFT(H700,1) &amp; LOWER(MID(H700,2, FIND(",",H700)-2)),"")</f>
        <v xml:space="preserve"> Henry  Ayton</v>
      </c>
      <c r="J700" s="42" t="str">
        <f>H700</f>
        <v xml:space="preserve">AYTON, Henry </v>
      </c>
      <c r="K700" s="43" t="s">
        <v>6410</v>
      </c>
      <c r="L700" s="42" t="str">
        <f>RIGHT(K700,4)</f>
        <v>1770</v>
      </c>
      <c r="M700" s="143" t="str">
        <f>IF(ISBLANK(K700),"",L700&amp;"-"&amp;
IF(LEFT(K700,3)="Feb","02",
IF(LEFT(K700,3)="Mar","03",
IF(LEFT(K700,3)="Apr","04",
IF(LEFT(K700,3)="May","05",
IF(LEFT(K700,3)="Jun","06",
IF(LEFT(K700,3)="Jul","07",
IF(LEFT(K700,3)="Aug","08",
IF(LEFT(K700,3)="Sep","09",
IF(LEFT(K700,3)="Oct","10",
IF(LEFT(K700,3)="Nov","11",
IF(LEFT(K700,3)="Dec","12","01"))))))))))))</f>
        <v>1770-09</v>
      </c>
      <c r="N700" s="44" t="s">
        <v>3961</v>
      </c>
      <c r="O700" s="43" t="s">
        <v>3959</v>
      </c>
      <c r="P700" s="43" t="s">
        <v>3970</v>
      </c>
      <c r="Q700" s="43">
        <v>474</v>
      </c>
      <c r="R700" s="43" t="s">
        <v>6409</v>
      </c>
      <c r="S700" s="44" t="s">
        <v>7235</v>
      </c>
      <c r="T700" s="45" t="s">
        <v>6415</v>
      </c>
      <c r="U700" s="44"/>
      <c r="V700" s="35" t="s">
        <v>8998</v>
      </c>
      <c r="W700" s="35" t="s">
        <v>11230</v>
      </c>
      <c r="X700" s="34"/>
      <c r="Y700" s="45" t="str">
        <f>IFERROR(LEFT(J700, FIND(",",J700)-1),"")</f>
        <v>AYTON</v>
      </c>
      <c r="Z700" s="45"/>
      <c r="AA700" s="45" t="str">
        <f>IF(ISBLANK(E700),"","Surveyed "&amp;E700)  &amp; IF(ISBLANK(C700),"", " by " &amp;TRIM(D700)) &amp; IF(ISBLANK(E700),"","; ") &amp; IF(ISBLANK(K700),"","Patented in " &amp; K700)  &amp; IF(ISBLANK(H700),"", " by " &amp; TRIM(I700)) &amp; IF(ISBLANK(Q700),"",IF(Q700=0,""," for " &amp; Q700 &amp; " acres")) &amp; IF(ISBLANK(S700),""," repatented as " &amp; S700) &amp; IF(ISBLANK(R700),"", "; " &amp; R700) &amp; IF(ISBLANK(X700),"", ".  " &amp; X700&amp;".")</f>
        <v>Surveyed 5/4/1768 by Orlando Griffith; Patented in Sep 1770 by Henry Ayton for 474 acres repatented as Bunkers Hill; Resurvey of Brothers Agreement</v>
      </c>
      <c r="AB700" s="52" t="str">
        <f>IF(IFERROR(FIND("-",A700),0)=0,SUBSTITUTE(A700,"'",""),SUBSTITUTE(LEFT(A700,FIND("-",A700)-2),"'",""))</f>
        <v>SHIPLEYS CONTENT</v>
      </c>
      <c r="AC700" s="55" t="str">
        <f>SUBSTITUTE(A700,"'","")</f>
        <v>SHIPLEYS CONTENT</v>
      </c>
      <c r="AD700" s="52" t="str">
        <f>IFERROR(VLOOKUP(A700,MapGrantsTbl[], 5, FALSE),"")</f>
        <v/>
      </c>
      <c r="AE700" s="52" t="str">
        <f>IF(L700=AD700,"Y", IF(LEFT(AD700,1)&lt;&gt;"1","","N"))</f>
        <v/>
      </c>
      <c r="AF700" s="52" t="str">
        <f>IFERROR(VLOOKUP(A700,MapGrantsTbl[], 3, FALSE),"")</f>
        <v/>
      </c>
      <c r="AG700" s="52" t="str">
        <f>IF(AA700=AF700,"Y", IF(LEN(LEFT(AF700,4))&lt;&gt;4,"","N"))</f>
        <v/>
      </c>
      <c r="AH700" s="52" t="s">
        <v>78</v>
      </c>
      <c r="AI700" s="52"/>
      <c r="AJ700" s="71"/>
      <c r="AK700" s="71"/>
      <c r="AL700" s="71"/>
      <c r="AM700" s="71" t="str">
        <f>IFERROR(VLOOKUP(A700,Platted[],2,FALSE),"")</f>
        <v/>
      </c>
      <c r="AN700" s="52"/>
      <c r="AO700" s="52"/>
      <c r="AP700" s="52"/>
      <c r="AQ700" s="52" t="str">
        <f>IFERROR(VLOOKUP(A700,MapGrantsTbl[], 5, FALSE),"")</f>
        <v/>
      </c>
      <c r="AR700" s="52" t="str">
        <f>IF(L700=AQ700,"Y", IF(LEN(LEFT(AQ700,4))&lt;&gt;4,"","N"))</f>
        <v/>
      </c>
      <c r="AS700" s="52" t="str">
        <f>IFERROR(VLOOKUP(A700,MapGrantsTbl[],3, FALSE),"")</f>
        <v/>
      </c>
      <c r="AT700" s="52" t="str">
        <f>IF(AA700=AS700,"Y", IF(LEN(LEFT(AS700,4))&lt;&gt;4,"","N"))</f>
        <v/>
      </c>
      <c r="AU700" s="52" t="str">
        <f>IFERROR(VLOOKUP(A700,MapGrantsTbl[],5, FALSE),"")</f>
        <v/>
      </c>
      <c r="AV700" s="52" t="str">
        <f>IF(L700=AU700,"Y", IF(LEN(LEFT(AU700,4))&lt;&gt;4,"","N"))</f>
        <v/>
      </c>
    </row>
    <row r="701" spans="1:48" ht="86.4" x14ac:dyDescent="0.55000000000000004">
      <c r="A701" s="43" t="s">
        <v>8728</v>
      </c>
      <c r="B701" s="15" t="str">
        <f>IFERROR(VLOOKUP(A701,MapGrantsTbl[Short Name], 1, FALSE),IFERROR(VLOOKUP(A701,MapGrantsTbl[Other Map Grant Name],1,FALSE),""))</f>
        <v>SHIPLEYS CONTENTION</v>
      </c>
      <c r="C701" s="8" t="s">
        <v>10467</v>
      </c>
      <c r="D701" s="8" t="str">
        <f>IF(ISBLANK(C701),"",IFERROR(RIGHT(C701,LEN(C701)-FIND(",",C701)) &amp; " " &amp; LEFT(C701,1) &amp; LOWER(MID(C701,2, FIND(",",C701)-2)),""))</f>
        <v xml:space="preserve"> Baruch Fowler</v>
      </c>
      <c r="E701" s="85" t="s">
        <v>12226</v>
      </c>
      <c r="F701" s="85" t="str">
        <f>RIGHT(E701,4)</f>
        <v>1796</v>
      </c>
      <c r="G701" s="85" t="str">
        <f>IF(ISBLANK(E701),"",F701&amp;"-"&amp;RIGHT("00" &amp; SUBSTITUTE(LEFT(E701,2),"/",""),2))</f>
        <v>1796-01</v>
      </c>
      <c r="H701" s="10" t="s">
        <v>5524</v>
      </c>
      <c r="I701" s="10" t="str">
        <f>IFERROR(RIGHT(H701,LEN(H701)-FIND(",",H701)) &amp; " " &amp; LEFT(H701,1) &amp; LOWER(MID(H701,2, FIND(",",H701)-2)),"")</f>
        <v xml:space="preserve"> William Shipley</v>
      </c>
      <c r="J701" s="15" t="str">
        <f>H701</f>
        <v>SHIPLEY, William</v>
      </c>
      <c r="K701" s="10" t="s">
        <v>5539</v>
      </c>
      <c r="L701" s="15" t="str">
        <f>RIGHT(K701,4)</f>
        <v>1798</v>
      </c>
      <c r="M701" s="147" t="str">
        <f>IF(ISBLANK(K701),"",L701&amp;"-"&amp;
IF(LEFT(K701,3)="Feb","02",
IF(LEFT(K701,3)="Mar","03",
IF(LEFT(K701,3)="Apr","04",
IF(LEFT(K701,3)="May","05",
IF(LEFT(K701,3)="Jun","06",
IF(LEFT(K701,3)="Jul","07",
IF(LEFT(K701,3)="Aug","08",
IF(LEFT(K701,3)="Sep","09",
IF(LEFT(K701,3)="Oct","10",
IF(LEFT(K701,3)="Nov","11",
IF(LEFT(K701,3)="Dec","12","01"))))))))))))</f>
        <v>1798-02</v>
      </c>
      <c r="N701" s="34" t="s">
        <v>3961</v>
      </c>
      <c r="O701" s="10" t="s">
        <v>3959</v>
      </c>
      <c r="P701" s="8" t="s">
        <v>136</v>
      </c>
      <c r="Q701" s="8">
        <v>16.25</v>
      </c>
      <c r="R701" s="10" t="s">
        <v>5542</v>
      </c>
      <c r="S701" s="34" t="s">
        <v>11587</v>
      </c>
      <c r="T701" s="26" t="str">
        <f>V701</f>
        <v>Shipleys Contention</v>
      </c>
      <c r="U701" s="26"/>
      <c r="V701" s="35" t="s">
        <v>8999</v>
      </c>
      <c r="W701" s="35" t="s">
        <v>12225</v>
      </c>
      <c r="X701" s="34"/>
      <c r="Y701" s="25" t="str">
        <f>IFERROR(LEFT(J701, FIND(",",J701)-1),"")</f>
        <v>SHIPLEY</v>
      </c>
      <c r="Z701" s="25"/>
      <c r="AA701" s="24" t="str">
        <f>IF(ISBLANK(E701),"","Surveyed "&amp;E701)  &amp; IF(ISBLANK(C701),"", " by " &amp;TRIM(D701)) &amp; IF(ISBLANK(E701),"","; ") &amp; IF(ISBLANK(K701),"","Patented in " &amp; K701)  &amp; IF(ISBLANK(H701),"", " by " &amp; TRIM(I701)) &amp; IF(ISBLANK(Q701),"",IF(Q701=0,""," for " &amp; Q701 &amp; " acres")) &amp; IF(ISBLANK(S701),""," repatented as " &amp; S701) &amp; IF(ISBLANK(R701),"", "; " &amp; R701) &amp; IF(ISBLANK(X701),"", ".  " &amp; X701&amp;".")</f>
        <v>Surveyed 1/22/1796 by Baruch Fowler; Patented in Feb 1798 by William Shipley for 16.25 acres repatented as The Willow Spring; "starting near a branch called Bens Branch and on the west side thereof they being the beginning trees of a tract of land called What's Left", adjoining Addition To What's Left and Shipley's Neglect</v>
      </c>
      <c r="AB701" s="52" t="str">
        <f>IF(IFERROR(FIND("-",A701),0)=0,SUBSTITUTE(A701,"'",""),SUBSTITUTE(LEFT(A701,FIND("-",A701)-2),"'",""))</f>
        <v>SHIPLEYS CONTENTION</v>
      </c>
      <c r="AC701" s="55" t="str">
        <f>SUBSTITUTE(A701,"'","")</f>
        <v>SHIPLEYS CONTENTION</v>
      </c>
      <c r="AD701" s="52" t="str">
        <f>IFERROR(VLOOKUP(A701,MapGrantsTbl[], 5, FALSE),"")</f>
        <v>1796</v>
      </c>
      <c r="AE701" s="52" t="str">
        <f>IF(L701=AD701,"Y", IF(LEFT(AD701,1)&lt;&gt;"1","","N"))</f>
        <v>N</v>
      </c>
      <c r="AF701" s="52" t="str">
        <f>IFERROR(VLOOKUP(A701,MapGrantsTbl[], 3, FALSE),"")</f>
        <v>Surveyed 1/22/1796 by Baruch Fowler; Patented in Feb 1798 by William Shipley for 16.25 acres repatented as The Willow Spring; "starting near a branch called Bens Branch and on the west side thereof they being the beginning trees of a tract of land called What's Left", adjoining Addition To What's Left and Shipley's Neglect</v>
      </c>
      <c r="AG701" s="52" t="str">
        <f>IF(AA701=AF701,"Y", IF(LEN(LEFT(AF701,4))&lt;&gt;4,"","N"))</f>
        <v>Y</v>
      </c>
      <c r="AH701" s="52" t="s">
        <v>198</v>
      </c>
      <c r="AI701" s="52"/>
      <c r="AJ701" s="71"/>
      <c r="AK701" s="71"/>
      <c r="AL701" s="71"/>
      <c r="AM701" s="71">
        <f>IFERROR(VLOOKUP(A701,Platted[],2,FALSE),"")</f>
        <v>686</v>
      </c>
      <c r="AN701" s="52"/>
      <c r="AO701" s="52"/>
      <c r="AP701" s="52"/>
      <c r="AQ701" s="52" t="str">
        <f>IFERROR(VLOOKUP(A701,MapGrantsTbl[], 5, FALSE),"")</f>
        <v>1796</v>
      </c>
      <c r="AR701" s="52" t="str">
        <f>IF(L701=AQ701,"Y", IF(LEN(LEFT(AQ701,4))&lt;&gt;4,"","N"))</f>
        <v>N</v>
      </c>
      <c r="AS701" s="52" t="str">
        <f>IFERROR(VLOOKUP(A701,MapGrantsTbl[],3, FALSE),"")</f>
        <v>Surveyed 1/22/1796 by Baruch Fowler; Patented in Feb 1798 by William Shipley for 16.25 acres repatented as The Willow Spring; "starting near a branch called Bens Branch and on the west side thereof they being the beginning trees of a tract of land called What's Left", adjoining Addition To What's Left and Shipley's Neglect</v>
      </c>
      <c r="AT701" s="52" t="str">
        <f>IF(AA701=AS701,"Y", IF(LEN(LEFT(AS701,4))&lt;&gt;4,"","N"))</f>
        <v>Y</v>
      </c>
      <c r="AU701" s="52" t="str">
        <f>IFERROR(VLOOKUP(A701,MapGrantsTbl[],5, FALSE),"")</f>
        <v>1796</v>
      </c>
      <c r="AV701" s="52" t="str">
        <f>IF(L701=AU701,"Y", IF(LEN(LEFT(AU701,4))&lt;&gt;4,"","N"))</f>
        <v>N</v>
      </c>
    </row>
    <row r="702" spans="1:48" ht="43.2" x14ac:dyDescent="0.55000000000000004">
      <c r="A702" s="8" t="s">
        <v>8729</v>
      </c>
      <c r="B702" s="8" t="str">
        <f>IFERROR(VLOOKUP(A702,MapGrantsTbl[Short Name], 1, FALSE),IFERROR(VLOOKUP(A702,MapGrantsTbl[Other Map Grant Name],1,FALSE),""))</f>
        <v>SHIPLEYS DISCOVERY</v>
      </c>
      <c r="C702" s="8" t="s">
        <v>5622</v>
      </c>
      <c r="D702" s="8" t="str">
        <f>IF(ISBLANK(C702),"",IFERROR(RIGHT(C702,LEN(C702)-FIND(",",C702)) &amp; " " &amp; LEFT(C702,1) &amp; LOWER(MID(C702,2, FIND(",",C702)-2)),""))</f>
        <v xml:space="preserve"> John Dorsey</v>
      </c>
      <c r="E702" s="85" t="s">
        <v>9926</v>
      </c>
      <c r="F702" s="85" t="str">
        <f>RIGHT(E702,4)</f>
        <v>1724</v>
      </c>
      <c r="G702" s="85" t="str">
        <f>IF(ISBLANK(E702),"",F702&amp;"-"&amp;RIGHT("00" &amp; SUBSTITUTE(LEFT(E702,2),"/",""),2))</f>
        <v>1724-09</v>
      </c>
      <c r="H702" s="8" t="s">
        <v>3674</v>
      </c>
      <c r="I702" s="8" t="str">
        <f>IFERROR(RIGHT(H702,LEN(H702)-FIND(",",H702)) &amp; " " &amp; LEFT(H702,1) &amp; LOWER(MID(H702,2, FIND(",",H702)-2)),"")</f>
        <v xml:space="preserve"> Robert  Shipley</v>
      </c>
      <c r="J702" s="8" t="str">
        <f>H702</f>
        <v xml:space="preserve">SHIPLEY, Robert </v>
      </c>
      <c r="K702" s="8" t="s">
        <v>3815</v>
      </c>
      <c r="L702" s="8" t="str">
        <f>RIGHT(K702,4)</f>
        <v>1726</v>
      </c>
      <c r="M702" s="146" t="str">
        <f>IF(ISBLANK(K702),"",L702&amp;"-"&amp;
IF(LEFT(K702,3)="Feb","02",
IF(LEFT(K702,3)="Mar","03",
IF(LEFT(K702,3)="Apr","04",
IF(LEFT(K702,3)="May","05",
IF(LEFT(K702,3)="Jun","06",
IF(LEFT(K702,3)="Jul","07",
IF(LEFT(K702,3)="Aug","08",
IF(LEFT(K702,3)="Sep","09",
IF(LEFT(K702,3)="Oct","10",
IF(LEFT(K702,3)="Nov","11",
IF(LEFT(K702,3)="Dec","12","01"))))))))))))</f>
        <v>1726-01</v>
      </c>
      <c r="N702" s="34" t="s">
        <v>5668</v>
      </c>
      <c r="O702" s="8" t="s">
        <v>3959</v>
      </c>
      <c r="P702" s="8" t="s">
        <v>136</v>
      </c>
      <c r="Q702" s="8">
        <v>250</v>
      </c>
      <c r="R702" s="8" t="s">
        <v>5795</v>
      </c>
      <c r="S702" s="34"/>
      <c r="T702" s="34" t="str">
        <f>V702</f>
        <v>Shipleys Discovery</v>
      </c>
      <c r="U702" s="34"/>
      <c r="V702" s="35" t="s">
        <v>8105</v>
      </c>
      <c r="W702" s="35" t="s">
        <v>9927</v>
      </c>
      <c r="X702" s="34"/>
      <c r="Y702" s="26" t="str">
        <f>IFERROR(LEFT(J702, FIND(",",J702)-1),"")</f>
        <v>SHIPLEY</v>
      </c>
      <c r="Z702" s="24" t="s">
        <v>4450</v>
      </c>
      <c r="AA702" s="24" t="str">
        <f>IF(ISBLANK(E702),"","Surveyed "&amp;E702)  &amp; IF(ISBLANK(C702),"", " by " &amp;TRIM(D702)) &amp; IF(ISBLANK(E702),"","; ") &amp; IF(ISBLANK(K702),"","Patented in " &amp; K702)  &amp; IF(ISBLANK(H702),"", " by " &amp; TRIM(I702)) &amp; IF(ISBLANK(Q702),"",IF(Q702=0,""," for " &amp; Q702 &amp; " acres")) &amp; IF(ISBLANK(S702),""," repatented as " &amp; S702) &amp; IF(ISBLANK(R702),"", "; " &amp; R702) &amp; IF(ISBLANK(X702),"", ".  " &amp; X702&amp;".")</f>
        <v>Surveyed 9/12/1724 by John Dorsey; Patented in Jan 1726 by Robert Shipley for 250 acres; in Baltimore County "on the south side the great falls of Patapsco River"</v>
      </c>
      <c r="AB702" s="52" t="str">
        <f>IF(IFERROR(FIND("-",A702),0)=0,SUBSTITUTE(A702,"'",""),SUBSTITUTE(LEFT(A702,FIND("-",A702)-2),"'",""))</f>
        <v>SHIPLEYS DISCOVERY</v>
      </c>
      <c r="AC702" s="55" t="str">
        <f>SUBSTITUTE(A702,"'","")</f>
        <v>SHIPLEYS DISCOVERY</v>
      </c>
      <c r="AD702" s="52" t="str">
        <f>IFERROR(VLOOKUP(A702,MapGrantsTbl[], 5, FALSE),"")</f>
        <v>1724</v>
      </c>
      <c r="AE702" s="52" t="str">
        <f>IF(L702=AD702,"Y", IF(LEFT(AD702,1)&lt;&gt;"1","","N"))</f>
        <v>N</v>
      </c>
      <c r="AF702" s="52" t="str">
        <f>IFERROR(VLOOKUP(A702,MapGrantsTbl[], 3, FALSE),"")</f>
        <v>Surveyed 9/12/1724 by John Dorsey; Patented in Jan 1726 by Robert Shipley for 250 acres; in Baltimore County "on the south side the great falls of Patapsco River"</v>
      </c>
      <c r="AG702" s="52" t="str">
        <f>IF(AA702=AF702,"Y", IF(LEN(LEFT(AF702,4))&lt;&gt;4,"","N"))</f>
        <v>Y</v>
      </c>
      <c r="AH702" s="52" t="s">
        <v>123</v>
      </c>
      <c r="AI702" s="52"/>
      <c r="AJ702" s="71"/>
      <c r="AK702" s="71"/>
      <c r="AL702" s="71">
        <v>-8</v>
      </c>
      <c r="AM702" s="71">
        <f>IFERROR(VLOOKUP(A702,Platted[],2,FALSE),"")</f>
        <v>263</v>
      </c>
      <c r="AN702" s="52"/>
      <c r="AO702" s="52"/>
      <c r="AP702" s="52"/>
      <c r="AQ702" s="52" t="str">
        <f>IFERROR(VLOOKUP(A702,MapGrantsTbl[], 5, FALSE),"")</f>
        <v>1724</v>
      </c>
      <c r="AR702" s="52" t="str">
        <f>IF(L702=AQ702,"Y", IF(LEN(LEFT(AQ702,4))&lt;&gt;4,"","N"))</f>
        <v>N</v>
      </c>
      <c r="AS702" s="52" t="str">
        <f>IFERROR(VLOOKUP(A702,MapGrantsTbl[],3, FALSE),"")</f>
        <v>Surveyed 9/12/1724 by John Dorsey; Patented in Jan 1726 by Robert Shipley for 250 acres; in Baltimore County "on the south side the great falls of Patapsco River"</v>
      </c>
      <c r="AT702" s="52" t="str">
        <f>IF(AA702=AS702,"Y", IF(LEN(LEFT(AS702,4))&lt;&gt;4,"","N"))</f>
        <v>Y</v>
      </c>
      <c r="AU702" s="52" t="str">
        <f>IFERROR(VLOOKUP(A702,MapGrantsTbl[],5, FALSE),"")</f>
        <v>1724</v>
      </c>
      <c r="AV702" s="52" t="str">
        <f>IF(L702=AU702,"Y", IF(LEN(LEFT(AU702,4))&lt;&gt;4,"","N"))</f>
        <v>N</v>
      </c>
    </row>
    <row r="703" spans="1:48" ht="129.6" x14ac:dyDescent="0.55000000000000004">
      <c r="A703" s="10" t="s">
        <v>8730</v>
      </c>
      <c r="B703" s="10" t="str">
        <f>IFERROR(VLOOKUP(A703,MapGrantsTbl[Short Name], 1, FALSE),IFERROR(VLOOKUP(A703,MapGrantsTbl[Other Map Grant Name],1,FALSE),""))</f>
        <v/>
      </c>
      <c r="C703" s="10" t="s">
        <v>4919</v>
      </c>
      <c r="D703" s="10" t="str">
        <f>IF(ISBLANK(C703),"",IFERROR(RIGHT(C703,LEN(C703)-FIND(",",C703)) &amp; " " &amp; LEFT(C703,1) &amp; LOWER(MID(C703,2, FIND(",",C703)-2)),""))</f>
        <v xml:space="preserve"> Richard Shipley</v>
      </c>
      <c r="E703" s="85" t="s">
        <v>9910</v>
      </c>
      <c r="F703" s="85" t="str">
        <f>RIGHT(E703,4)</f>
        <v>1748</v>
      </c>
      <c r="G703" s="85" t="str">
        <f>IF(ISBLANK(E703),"",F703&amp;"-"&amp;RIGHT("00" &amp; SUBSTITUTE(LEFT(E703,2),"/",""),2))</f>
        <v>1748-12</v>
      </c>
      <c r="H703" s="10" t="s">
        <v>3674</v>
      </c>
      <c r="I703" s="10" t="str">
        <f>IFERROR(RIGHT(H703,LEN(H703)-FIND(",",H703)) &amp; " " &amp; LEFT(H703,1) &amp; LOWER(MID(H703,2, FIND(",",H703)-2)),"")</f>
        <v xml:space="preserve"> Robert  Shipley</v>
      </c>
      <c r="J703" s="15" t="str">
        <f>H703</f>
        <v xml:space="preserve">SHIPLEY, Robert </v>
      </c>
      <c r="K703" s="10" t="s">
        <v>4783</v>
      </c>
      <c r="L703" s="15" t="str">
        <f>RIGHT(K703,4)</f>
        <v>1750</v>
      </c>
      <c r="M703" s="147" t="str">
        <f>IF(ISBLANK(K703),"",L703&amp;"-"&amp;
IF(LEFT(K703,3)="Feb","02",
IF(LEFT(K703,3)="Mar","03",
IF(LEFT(K703,3)="Apr","04",
IF(LEFT(K703,3)="May","05",
IF(LEFT(K703,3)="Jun","06",
IF(LEFT(K703,3)="Jul","07",
IF(LEFT(K703,3)="Aug","08",
IF(LEFT(K703,3)="Sep","09",
IF(LEFT(K703,3)="Oct","10",
IF(LEFT(K703,3)="Nov","11",
IF(LEFT(K703,3)="Dec","12","01"))))))))))))</f>
        <v>1750-06</v>
      </c>
      <c r="N703" s="34" t="s">
        <v>3961</v>
      </c>
      <c r="O703" s="10" t="s">
        <v>3959</v>
      </c>
      <c r="P703" s="10" t="s">
        <v>3970</v>
      </c>
      <c r="Q703" s="8">
        <v>417</v>
      </c>
      <c r="R703" s="8" t="s">
        <v>5514</v>
      </c>
      <c r="S703" s="34" t="s">
        <v>5513</v>
      </c>
      <c r="T703" s="34" t="s">
        <v>9587</v>
      </c>
      <c r="U703" s="26"/>
      <c r="V703" s="35" t="s">
        <v>9000</v>
      </c>
      <c r="W703" s="35" t="s">
        <v>9924</v>
      </c>
      <c r="X703" s="34"/>
      <c r="Y703" s="25" t="str">
        <f>IFERROR(LEFT(J703, FIND(",",J703)-1),"")</f>
        <v>SHIPLEY</v>
      </c>
      <c r="Z703" s="25"/>
      <c r="AA703" s="24" t="str">
        <f>IF(ISBLANK(E703),"","Surveyed "&amp;E703)  &amp; IF(ISBLANK(C703),"", " by " &amp;TRIM(D703)) &amp; IF(ISBLANK(E703),"","; ") &amp; IF(ISBLANK(K703),"","Patented in " &amp; K703)  &amp; IF(ISBLANK(H703),"", " by " &amp; TRIM(I703)) &amp; IF(ISBLANK(Q703),"",IF(Q703=0,""," for " &amp; Q703 &amp; " acres")) &amp; IF(ISBLANK(S703),""," repatented as " &amp; S703) &amp; IF(ISBLANK(R703),"", "; " &amp; R703) &amp; IF(ISBLANK(X703),"", ".  " &amp; X703&amp;".")</f>
        <v>Surveyed 12/8/1748 by Richard Shipley; Patented in Jun 1750 by Robert Shipley for 417 acres repatented as Shipley's Enlargement (Resurveyed); Resurvey of Williams Lott with vacancies "on both sides the Main Waggon Road the leads to Monocacy partly between the western falls of Patapsco River and the head drafts of the Middle River of Patuxent", plat explains the odd-shaped tentacles spreading north, south, and southwest as being due to the Bald Barrans to the west; adjoins Cattail Marsh</v>
      </c>
      <c r="AB703" s="52" t="str">
        <f>IF(IFERROR(FIND("-",A703),0)=0,SUBSTITUTE(A703,"'",""),SUBSTITUTE(LEFT(A703,FIND("-",A703)-2),"'",""))</f>
        <v>SHIPLEYS ENLARGEMENT</v>
      </c>
      <c r="AC703" s="55" t="str">
        <f>SUBSTITUTE(A703,"'","")</f>
        <v>SHIPLEYS ENLARGEMENT</v>
      </c>
      <c r="AD703" s="52" t="str">
        <f>IFERROR(VLOOKUP(A703,MapGrantsTbl[], 5, FALSE),"")</f>
        <v/>
      </c>
      <c r="AE703" s="52" t="str">
        <f>IF(L703=AD703,"Y", IF(LEFT(AD703,1)&lt;&gt;"1","","N"))</f>
        <v/>
      </c>
      <c r="AF703" s="52" t="str">
        <f>IFERROR(VLOOKUP(A703,MapGrantsTbl[], 3, FALSE),"")</f>
        <v/>
      </c>
      <c r="AG703" s="52" t="str">
        <f>IF(AA703=AF703,"Y", IF(LEN(LEFT(AF703,4))&lt;&gt;4,"","N"))</f>
        <v/>
      </c>
      <c r="AH703" s="52" t="s">
        <v>51</v>
      </c>
      <c r="AI703" s="52"/>
      <c r="AJ703" s="71"/>
      <c r="AK703" s="71"/>
      <c r="AL703" s="71"/>
      <c r="AM703" s="71" t="str">
        <f>IFERROR(VLOOKUP(A703,Platted[],2,FALSE),"")</f>
        <v/>
      </c>
      <c r="AN703" s="52"/>
      <c r="AO703" s="52"/>
      <c r="AP703" s="52"/>
      <c r="AQ703" s="52" t="str">
        <f>IFERROR(VLOOKUP(A703,MapGrantsTbl[], 5, FALSE),"")</f>
        <v/>
      </c>
      <c r="AR703" s="52" t="str">
        <f>IF(L703=AQ703,"Y", IF(LEN(LEFT(AQ703,4))&lt;&gt;4,"","N"))</f>
        <v/>
      </c>
      <c r="AS703" s="52" t="str">
        <f>IFERROR(VLOOKUP(A703,MapGrantsTbl[],3, FALSE),"")</f>
        <v/>
      </c>
      <c r="AT703" s="52" t="str">
        <f>IF(AA703=AS703,"Y", IF(LEN(LEFT(AS703,4))&lt;&gt;4,"","N"))</f>
        <v/>
      </c>
      <c r="AU703" s="52" t="str">
        <f>IFERROR(VLOOKUP(A703,MapGrantsTbl[],5, FALSE),"")</f>
        <v/>
      </c>
      <c r="AV703" s="52" t="str">
        <f>IF(L703=AU703,"Y", IF(LEN(LEFT(AU703,4))&lt;&gt;4,"","N"))</f>
        <v/>
      </c>
    </row>
    <row r="704" spans="1:48" ht="72" x14ac:dyDescent="0.55000000000000004">
      <c r="A704" s="8" t="s">
        <v>9357</v>
      </c>
      <c r="B704" s="32" t="str">
        <f>IFERROR(VLOOKUP(A704,MapGrantsTbl[Short Name], 1, FALSE),IFERROR(VLOOKUP(A704,MapGrantsTbl[Other Map Grant Name],1,FALSE),""))</f>
        <v/>
      </c>
      <c r="C704" s="8" t="s">
        <v>4919</v>
      </c>
      <c r="D704" s="8" t="str">
        <f>IF(ISBLANK(C704),"",IFERROR(RIGHT(C704,LEN(C704)-FIND(",",C704)) &amp; " " &amp; LEFT(C704,1) &amp; LOWER(MID(C704,2, FIND(",",C704)-2)),""))</f>
        <v xml:space="preserve"> Richard Shipley</v>
      </c>
      <c r="E704" s="85" t="s">
        <v>9909</v>
      </c>
      <c r="F704" s="85" t="str">
        <f>RIGHT(E704,4)</f>
        <v>1755</v>
      </c>
      <c r="G704" s="85" t="str">
        <f>IF(ISBLANK(E704),"",F704&amp;"-"&amp;RIGHT("00" &amp; SUBSTITUTE(LEFT(E704,2),"/",""),2))</f>
        <v>1755-11</v>
      </c>
      <c r="H704" s="8" t="s">
        <v>3573</v>
      </c>
      <c r="I704" s="8" t="str">
        <f>IFERROR(RIGHT(H704,LEN(H704)-FIND(",",H704)) &amp; " " &amp; LEFT(H704,1) &amp; LOWER(MID(H704,2, FIND(",",H704)-2)),"")</f>
        <v xml:space="preserve"> George  Shipley</v>
      </c>
      <c r="J704" s="32" t="str">
        <f>H704</f>
        <v xml:space="preserve">SHIPLEY, George </v>
      </c>
      <c r="K704" s="8">
        <v>1756</v>
      </c>
      <c r="L704" s="32" t="str">
        <f>RIGHT(K704,4)</f>
        <v>1756</v>
      </c>
      <c r="M704" s="146" t="str">
        <f>IF(ISBLANK(K704),"",L704&amp;"-"&amp;
IF(LEFT(K704,3)="Feb","02",
IF(LEFT(K704,3)="Mar","03",
IF(LEFT(K704,3)="Apr","04",
IF(LEFT(K704,3)="May","05",
IF(LEFT(K704,3)="Jun","06",
IF(LEFT(K704,3)="Jul","07",
IF(LEFT(K704,3)="Aug","08",
IF(LEFT(K704,3)="Sep","09",
IF(LEFT(K704,3)="Oct","10",
IF(LEFT(K704,3)="Nov","11",
IF(LEFT(K704,3)="Dec","12","01"))))))))))))</f>
        <v>1756-01</v>
      </c>
      <c r="N704" s="34" t="s">
        <v>3961</v>
      </c>
      <c r="O704" s="8" t="s">
        <v>3959</v>
      </c>
      <c r="P704" s="8" t="s">
        <v>3970</v>
      </c>
      <c r="Q704" s="8">
        <v>625</v>
      </c>
      <c r="R704" s="8" t="s">
        <v>5515</v>
      </c>
      <c r="S704" s="34" t="s">
        <v>4159</v>
      </c>
      <c r="T704" s="34" t="s">
        <v>9587</v>
      </c>
      <c r="U704" s="34"/>
      <c r="V704" s="35" t="s">
        <v>9396</v>
      </c>
      <c r="W704" s="35" t="s">
        <v>9925</v>
      </c>
      <c r="X704" s="34"/>
      <c r="Y704" s="33" t="str">
        <f>IFERROR(LEFT(J704, FIND(",",J704)-1),"")</f>
        <v>SHIPLEY</v>
      </c>
      <c r="Z704" s="33"/>
      <c r="AA704" s="24" t="str">
        <f>IF(ISBLANK(E704),"","Surveyed "&amp;E704)  &amp; IF(ISBLANK(C704),"", " by " &amp;TRIM(D704)) &amp; IF(ISBLANK(E704),"","; ") &amp; IF(ISBLANK(K704),"","Patented in " &amp; K704)  &amp; IF(ISBLANK(H704),"", " by " &amp; TRIM(I704)) &amp; IF(ISBLANK(Q704),"",IF(Q704=0,""," for " &amp; Q704 &amp; " acres")) &amp; IF(ISBLANK(S704),""," repatented as " &amp; S704) &amp; IF(ISBLANK(R704),"", "; " &amp; R704) &amp; IF(ISBLANK(X704),"", ".  " &amp; X704&amp;".")</f>
        <v>Surveyed 11/8/1755 by Richard Shipley; Patented in 1756 by George Shipley for 625 acres repatented as Shipley's Adventure; Resurvey of Shipley's Enlargement with vacancies, near Welshes Cabbin, adjoins Noah's Ark and Little Worth</v>
      </c>
      <c r="AB704" s="52" t="str">
        <f>IF(IFERROR(FIND("-",A704),0)=0,SUBSTITUTE(A704,"'",""),SUBSTITUTE(LEFT(A704,FIND("-",A704)-2),"'",""))</f>
        <v>SHIPLEYS ENLARGEMENT</v>
      </c>
      <c r="AC704" s="55" t="str">
        <f>SUBSTITUTE(A704,"'","")</f>
        <v>SHIPLEYS ENLARGEMENT - Resurveyed</v>
      </c>
      <c r="AD704" s="52" t="str">
        <f>IFERROR(VLOOKUP(A704,MapGrantsTbl[], 5, FALSE),"")</f>
        <v/>
      </c>
      <c r="AE704" s="52" t="str">
        <f>IF(L704=AD704,"Y", IF(LEFT(AD704,1)&lt;&gt;"1","","N"))</f>
        <v/>
      </c>
      <c r="AF704" s="52" t="str">
        <f>IFERROR(VLOOKUP(A704,MapGrantsTbl[], 3, FALSE),"")</f>
        <v/>
      </c>
      <c r="AG704" s="52" t="str">
        <f>IF(AA704=AF704,"Y", IF(LEN(LEFT(AF704,4))&lt;&gt;4,"","N"))</f>
        <v/>
      </c>
      <c r="AH704" s="52" t="s">
        <v>51</v>
      </c>
      <c r="AI704" s="52"/>
      <c r="AJ704" s="71"/>
      <c r="AK704" s="71"/>
      <c r="AL704" s="71"/>
      <c r="AM704" s="71">
        <f>IFERROR(VLOOKUP(A704,Platted[],2,FALSE),"")</f>
        <v>104</v>
      </c>
      <c r="AN704" s="52"/>
      <c r="AO704" s="52"/>
      <c r="AP704" s="52"/>
      <c r="AQ704" s="52" t="str">
        <f>IFERROR(VLOOKUP(A704,MapGrantsTbl[], 5, FALSE),"")</f>
        <v/>
      </c>
      <c r="AR704" s="52" t="str">
        <f>IF(L704=AQ704,"Y", IF(LEN(LEFT(AQ704,4))&lt;&gt;4,"","N"))</f>
        <v/>
      </c>
      <c r="AS704" s="52" t="str">
        <f>IFERROR(VLOOKUP(A704,MapGrantsTbl[],3, FALSE),"")</f>
        <v/>
      </c>
      <c r="AT704" s="52" t="str">
        <f>IF(AA704=AS704,"Y", IF(LEN(LEFT(AS704,4))&lt;&gt;4,"","N"))</f>
        <v/>
      </c>
      <c r="AU704" s="52" t="str">
        <f>IFERROR(VLOOKUP(A704,MapGrantsTbl[],5, FALSE),"")</f>
        <v/>
      </c>
      <c r="AV704" s="52" t="str">
        <f>IF(L704=AU704,"Y", IF(LEN(LEFT(AU704,4))&lt;&gt;4,"","N"))</f>
        <v/>
      </c>
    </row>
    <row r="705" spans="1:48" ht="72" x14ac:dyDescent="0.55000000000000004">
      <c r="A705" s="10" t="s">
        <v>8731</v>
      </c>
      <c r="B705" s="10" t="str">
        <f>IFERROR(VLOOKUP(A705,MapGrantsTbl[Short Name], 1, FALSE),IFERROR(VLOOKUP(A705,MapGrantsTbl[Other Map Grant Name],1,FALSE),""))</f>
        <v>SHIPLEYS FORESIGHT</v>
      </c>
      <c r="C705" s="10" t="s">
        <v>4919</v>
      </c>
      <c r="D705" s="10" t="str">
        <f>IF(ISBLANK(C705),"",IFERROR(RIGHT(C705,LEN(C705)-FIND(",",C705)) &amp; " " &amp; LEFT(C705,1) &amp; LOWER(MID(C705,2, FIND(",",C705)-2)),""))</f>
        <v xml:space="preserve"> Richard Shipley</v>
      </c>
      <c r="E705" s="85" t="s">
        <v>9944</v>
      </c>
      <c r="F705" s="86" t="str">
        <f>RIGHT(E705,4)</f>
        <v>1751</v>
      </c>
      <c r="G705" s="86" t="str">
        <f>IF(ISBLANK(E705),"",F705&amp;"-"&amp;RIGHT("00" &amp; SUBSTITUTE(LEFT(E705,2),"/",""),2))</f>
        <v>1751-08</v>
      </c>
      <c r="H705" s="10" t="s">
        <v>3674</v>
      </c>
      <c r="I705" s="10" t="str">
        <f>IFERROR(RIGHT(H705,LEN(H705)-FIND(",",H705)) &amp; " " &amp; LEFT(H705,1) &amp; LOWER(MID(H705,2, FIND(",",H705)-2)),"")</f>
        <v xml:space="preserve"> Robert  Shipley</v>
      </c>
      <c r="J705" s="15" t="str">
        <f>H705</f>
        <v xml:space="preserve">SHIPLEY, Robert </v>
      </c>
      <c r="K705" s="10" t="s">
        <v>4837</v>
      </c>
      <c r="L705" s="15" t="str">
        <f>RIGHT(K705,4)</f>
        <v>1752</v>
      </c>
      <c r="M705" s="147" t="str">
        <f>IF(ISBLANK(K705),"",L705&amp;"-"&amp;
IF(LEFT(K705,3)="Feb","02",
IF(LEFT(K705,3)="Mar","03",
IF(LEFT(K705,3)="Apr","04",
IF(LEFT(K705,3)="May","05",
IF(LEFT(K705,3)="Jun","06",
IF(LEFT(K705,3)="Jul","07",
IF(LEFT(K705,3)="Aug","08",
IF(LEFT(K705,3)="Sep","09",
IF(LEFT(K705,3)="Oct","10",
IF(LEFT(K705,3)="Nov","11",
IF(LEFT(K705,3)="Dec","12","01"))))))))))))</f>
        <v>1752-05</v>
      </c>
      <c r="N705" s="34" t="s">
        <v>3961</v>
      </c>
      <c r="O705" s="10" t="s">
        <v>3959</v>
      </c>
      <c r="P705" s="10" t="s">
        <v>136</v>
      </c>
      <c r="Q705" s="8">
        <v>50</v>
      </c>
      <c r="R705" s="10" t="s">
        <v>4931</v>
      </c>
      <c r="S705" s="26" t="s">
        <v>4924</v>
      </c>
      <c r="T705" s="26" t="str">
        <f>V705</f>
        <v>Shipleys Foresight</v>
      </c>
      <c r="U705" s="26"/>
      <c r="V705" s="35" t="s">
        <v>6844</v>
      </c>
      <c r="W705" s="35" t="s">
        <v>11692</v>
      </c>
      <c r="X705" s="34"/>
      <c r="Y705" s="25" t="str">
        <f>IFERROR(LEFT(J705, FIND(",",J705)-1),"")</f>
        <v>SHIPLEY</v>
      </c>
      <c r="Z705" s="25"/>
      <c r="AA705" s="24" t="str">
        <f>IF(ISBLANK(E705),"","Surveyed "&amp;E705)  &amp; IF(ISBLANK(C705),"", " by " &amp;TRIM(D705)) &amp; IF(ISBLANK(E705),"","; ") &amp; IF(ISBLANK(K705),"","Patented in " &amp; K705)  &amp; IF(ISBLANK(H705),"", " by " &amp; TRIM(I705)) &amp; IF(ISBLANK(Q705),"",IF(Q705=0,""," for " &amp; Q705 &amp; " acres")) &amp; IF(ISBLANK(S705),""," repatented as " &amp; S705) &amp; IF(ISBLANK(R705),"", "; " &amp; R705) &amp; IF(ISBLANK(X705),"", ".  " &amp; X705&amp;".")</f>
        <v>Surveyed 8/20/1751 by Richard Shipley; Patented in May 1752 by Robert Shipley for 50 acres repatented as Last Shift; "on the south side of the western falls of Patapsco River" adjoining Shipley's Search (Last Shift resurvey gives date of Aug 1751)</v>
      </c>
      <c r="AB705" s="52" t="str">
        <f>IF(IFERROR(FIND("-",A705),0)=0,SUBSTITUTE(A705,"'",""),SUBSTITUTE(LEFT(A705,FIND("-",A705)-2),"'",""))</f>
        <v>SHIPLEYS FORESIGHT</v>
      </c>
      <c r="AC705" s="55" t="str">
        <f>SUBSTITUTE(A705,"'","")</f>
        <v>SHIPLEYS FORESIGHT</v>
      </c>
      <c r="AD705" s="52" t="str">
        <f>IFERROR(VLOOKUP(A705,MapGrantsTbl[], 5, FALSE),"")</f>
        <v>1751</v>
      </c>
      <c r="AE705" s="52" t="str">
        <f>IF(L705=AD705,"Y", IF(LEFT(AD705,1)&lt;&gt;"1","","N"))</f>
        <v>N</v>
      </c>
      <c r="AF705" s="52" t="str">
        <f>IFERROR(VLOOKUP(A705,MapGrantsTbl[], 3, FALSE),"")</f>
        <v>Surveyed 8/20/1751 by Richard Shipley; Patented in May 1752 by Robert Shipley for 50 acres repatented as Last Shift; "on the south side of the western falls of Patapsco River" adjoining Shipley's Search (Last Shift resurvey gives date of Aug 1751)</v>
      </c>
      <c r="AG705" s="52" t="str">
        <f>IF(AA705=AF705,"Y", IF(LEN(LEFT(AF705,4))&lt;&gt;4,"","N"))</f>
        <v>Y</v>
      </c>
      <c r="AH705" s="52" t="s">
        <v>198</v>
      </c>
      <c r="AI705" s="52"/>
      <c r="AJ705" s="71"/>
      <c r="AK705" s="71"/>
      <c r="AL705" s="71"/>
      <c r="AM705" s="71">
        <f>IFERROR(VLOOKUP(A705,Platted[],2,FALSE),"")</f>
        <v>545</v>
      </c>
      <c r="AN705" s="52"/>
      <c r="AO705" s="52"/>
      <c r="AP705" s="52"/>
      <c r="AQ705" s="52" t="str">
        <f>IFERROR(VLOOKUP(A705,MapGrantsTbl[], 5, FALSE),"")</f>
        <v>1751</v>
      </c>
      <c r="AR705" s="52" t="str">
        <f>IF(L705=AQ705,"Y", IF(LEN(LEFT(AQ705,4))&lt;&gt;4,"","N"))</f>
        <v>N</v>
      </c>
      <c r="AS705" s="52" t="str">
        <f>IFERROR(VLOOKUP(A705,MapGrantsTbl[],3, FALSE),"")</f>
        <v>Surveyed 8/20/1751 by Richard Shipley; Patented in May 1752 by Robert Shipley for 50 acres repatented as Last Shift; "on the south side of the western falls of Patapsco River" adjoining Shipley's Search (Last Shift resurvey gives date of Aug 1751)</v>
      </c>
      <c r="AT705" s="52" t="str">
        <f>IF(AA705=AS705,"Y", IF(LEN(LEFT(AS705,4))&lt;&gt;4,"","N"))</f>
        <v>Y</v>
      </c>
      <c r="AU705" s="52" t="str">
        <f>IFERROR(VLOOKUP(A705,MapGrantsTbl[],5, FALSE),"")</f>
        <v>1751</v>
      </c>
      <c r="AV705" s="52" t="str">
        <f>IF(L705=AU705,"Y", IF(LEN(LEFT(AU705,4))&lt;&gt;4,"","N"))</f>
        <v>N</v>
      </c>
    </row>
    <row r="706" spans="1:48" ht="86.4" x14ac:dyDescent="0.55000000000000004">
      <c r="A706" s="10" t="s">
        <v>8732</v>
      </c>
      <c r="B706" s="15" t="str">
        <f>IFERROR(VLOOKUP(A706,MapGrantsTbl[Short Name], 1, FALSE),IFERROR(VLOOKUP(A706,MapGrantsTbl[Other Map Grant Name],1,FALSE),""))</f>
        <v>SHIPLEYS NEGLECT</v>
      </c>
      <c r="C706" s="10" t="s">
        <v>4917</v>
      </c>
      <c r="D706" s="10" t="str">
        <f>IF(ISBLANK(C706),"",IFERROR(RIGHT(C706,LEN(C706)-FIND(",",C706)) &amp; " " &amp; LEFT(C706,1) &amp; LOWER(MID(C706,2, FIND(",",C706)-2)),""))</f>
        <v xml:space="preserve"> Vachel Stevens</v>
      </c>
      <c r="E706" s="85" t="s">
        <v>11570</v>
      </c>
      <c r="F706" s="86" t="str">
        <f>RIGHT(E706,4)</f>
        <v>1783</v>
      </c>
      <c r="G706" s="86" t="str">
        <f>IF(ISBLANK(E706),"",F706&amp;"-"&amp;RIGHT("00" &amp; SUBSTITUTE(LEFT(E706,2),"/",""),2))</f>
        <v>1783-02</v>
      </c>
      <c r="H706" s="10" t="s">
        <v>3674</v>
      </c>
      <c r="I706" s="10" t="str">
        <f>IFERROR(RIGHT(H706,LEN(H706)-FIND(",",H706)) &amp; " " &amp; LEFT(H706,1) &amp; LOWER(MID(H706,2, FIND(",",H706)-2)),"")</f>
        <v xml:space="preserve"> Robert  Shipley</v>
      </c>
      <c r="J706" s="15" t="str">
        <f>H706</f>
        <v xml:space="preserve">SHIPLEY, Robert </v>
      </c>
      <c r="K706" s="10" t="s">
        <v>5521</v>
      </c>
      <c r="L706" s="15" t="str">
        <f>RIGHT(K706,4)</f>
        <v>1820</v>
      </c>
      <c r="M706" s="147" t="str">
        <f>IF(ISBLANK(K706),"",L706&amp;"-"&amp;
IF(LEFT(K706,3)="Feb","02",
IF(LEFT(K706,3)="Mar","03",
IF(LEFT(K706,3)="Apr","04",
IF(LEFT(K706,3)="May","05",
IF(LEFT(K706,3)="Jun","06",
IF(LEFT(K706,3)="Jul","07",
IF(LEFT(K706,3)="Aug","08",
IF(LEFT(K706,3)="Sep","09",
IF(LEFT(K706,3)="Oct","10",
IF(LEFT(K706,3)="Nov","11",
IF(LEFT(K706,3)="Dec","12","01"))))))))))))</f>
        <v>1820-03</v>
      </c>
      <c r="N706" s="34" t="s">
        <v>3961</v>
      </c>
      <c r="O706" s="10" t="s">
        <v>3959</v>
      </c>
      <c r="P706" s="10" t="s">
        <v>136</v>
      </c>
      <c r="Q706" s="8">
        <v>7</v>
      </c>
      <c r="R706" s="8" t="s">
        <v>6362</v>
      </c>
      <c r="S706" s="34" t="s">
        <v>11587</v>
      </c>
      <c r="T706" s="26" t="str">
        <f>V706</f>
        <v>Shipleys Neglect</v>
      </c>
      <c r="U706" s="34"/>
      <c r="V706" s="35" t="s">
        <v>8114</v>
      </c>
      <c r="W706" s="35" t="s">
        <v>11571</v>
      </c>
      <c r="X706" s="34"/>
      <c r="Y706" s="25" t="str">
        <f>IFERROR(LEFT(J706, FIND(",",J706)-1),"")</f>
        <v>SHIPLEY</v>
      </c>
      <c r="Z706" s="25"/>
      <c r="AA706" s="24" t="str">
        <f>IF(ISBLANK(E706),"","Surveyed "&amp;E706)  &amp; IF(ISBLANK(C706),"", " by " &amp;TRIM(D706)) &amp; IF(ISBLANK(E706),"","; ") &amp; IF(ISBLANK(K706),"","Patented in " &amp; K706)  &amp; IF(ISBLANK(H706),"", " by " &amp; TRIM(I706)) &amp; IF(ISBLANK(Q706),"",IF(Q706=0,""," for " &amp; Q706 &amp; " acres")) &amp; IF(ISBLANK(S706),""," repatented as " &amp; S706) &amp; IF(ISBLANK(R706),"", "; " &amp; R706) &amp; IF(ISBLANK(X706),"", ".  " &amp; X706&amp;".")</f>
        <v>Surveyed 2/25/1783 by Vachel Stevens; Patented in Mar 1820 by Robert Shipley for 7 acres repatented as The Willow Spring; starting "near a branch called Bens Branch" and on the west side thereof they being the beginning trees of a tract or parcel of land called What's Left", south of Shipley's Search and north of What's Left</v>
      </c>
      <c r="AB706" s="52" t="str">
        <f>IF(IFERROR(FIND("-",A706),0)=0,SUBSTITUTE(A706,"'",""),SUBSTITUTE(LEFT(A706,FIND("-",A706)-2),"'",""))</f>
        <v>SHIPLEYS NEGLECT</v>
      </c>
      <c r="AC706" s="55" t="str">
        <f>SUBSTITUTE(A706,"'","")</f>
        <v>SHIPLEYS NEGLECT</v>
      </c>
      <c r="AD706" s="52" t="str">
        <f>IFERROR(VLOOKUP(A706,MapGrantsTbl[], 5, FALSE),"")</f>
        <v>1783</v>
      </c>
      <c r="AE706" s="52" t="str">
        <f>IF(L706=AD706,"Y", IF(LEFT(AD706,1)&lt;&gt;"1","","N"))</f>
        <v>N</v>
      </c>
      <c r="AF706" s="52" t="str">
        <f>IFERROR(VLOOKUP(A706,MapGrantsTbl[], 3, FALSE),"")</f>
        <v>Surveyed 2/25/1783 by Vachel Stevens; Patented in Mar 1820 by Robert Shipley for 7 acres repatented as The Willow Spring; starting "near a branch called Bens Branch" and on the west side thereof they being the beginning trees of a tract or parcel of land called What's Left", south of Shipley's Search and north of What's Left</v>
      </c>
      <c r="AG706" s="52" t="str">
        <f>IF(AA706=AF706,"Y", IF(LEN(LEFT(AF706,4))&lt;&gt;4,"","N"))</f>
        <v>Y</v>
      </c>
      <c r="AH706" s="52" t="s">
        <v>198</v>
      </c>
      <c r="AI706" s="52"/>
      <c r="AJ706" s="71"/>
      <c r="AK706" s="71"/>
      <c r="AL706" s="71"/>
      <c r="AM706" s="71">
        <f>IFERROR(VLOOKUP(A706,Platted[],2,FALSE),"")</f>
        <v>732</v>
      </c>
      <c r="AN706" s="52"/>
      <c r="AO706" s="52"/>
      <c r="AP706" s="52"/>
      <c r="AQ706" s="52" t="str">
        <f>IFERROR(VLOOKUP(A706,MapGrantsTbl[], 5, FALSE),"")</f>
        <v>1783</v>
      </c>
      <c r="AR706" s="52" t="str">
        <f>IF(L706=AQ706,"Y", IF(LEN(LEFT(AQ706,4))&lt;&gt;4,"","N"))</f>
        <v>N</v>
      </c>
      <c r="AS706" s="52" t="str">
        <f>IFERROR(VLOOKUP(A706,MapGrantsTbl[],3, FALSE),"")</f>
        <v>Surveyed 2/25/1783 by Vachel Stevens; Patented in Mar 1820 by Robert Shipley for 7 acres repatented as The Willow Spring; starting "near a branch called Bens Branch" and on the west side thereof they being the beginning trees of a tract or parcel of land called What's Left", south of Shipley's Search and north of What's Left</v>
      </c>
      <c r="AT706" s="52" t="str">
        <f>IF(AA706=AS706,"Y", IF(LEN(LEFT(AS706,4))&lt;&gt;4,"","N"))</f>
        <v>Y</v>
      </c>
      <c r="AU706" s="52" t="str">
        <f>IFERROR(VLOOKUP(A706,MapGrantsTbl[],5, FALSE),"")</f>
        <v>1783</v>
      </c>
      <c r="AV706" s="52" t="str">
        <f>IF(L706=AU706,"Y", IF(LEN(LEFT(AU706,4))&lt;&gt;4,"","N"))</f>
        <v>N</v>
      </c>
    </row>
    <row r="707" spans="1:48" ht="86.4" x14ac:dyDescent="0.55000000000000004">
      <c r="A707" s="8" t="s">
        <v>8733</v>
      </c>
      <c r="B707" s="8" t="str">
        <f>IFERROR(VLOOKUP(A707,MapGrantsTbl[Short Name], 1, FALSE),IFERROR(VLOOKUP(A707,MapGrantsTbl[Other Map Grant Name],1,FALSE),""))</f>
        <v>SHIPLEYS SEARCH</v>
      </c>
      <c r="C707" s="8" t="s">
        <v>4105</v>
      </c>
      <c r="D707" s="8" t="str">
        <f>IF(ISBLANK(C707),"",IFERROR(RIGHT(C707,LEN(C707)-FIND(",",C707)) &amp; " " &amp; LEFT(C707,1) &amp; LOWER(MID(C707,2, FIND(",",C707)-2)),""))</f>
        <v xml:space="preserve"> Henry Ridgely</v>
      </c>
      <c r="E707" s="85" t="s">
        <v>10875</v>
      </c>
      <c r="F707" s="85" t="str">
        <f>RIGHT(E707,4)</f>
        <v>1730</v>
      </c>
      <c r="G707" s="85" t="str">
        <f>IF(ISBLANK(E707),"",F707&amp;"-"&amp;RIGHT("00" &amp; SUBSTITUTE(LEFT(E707,2),"/",""),2))</f>
        <v>1730-04</v>
      </c>
      <c r="H707" s="8" t="s">
        <v>3674</v>
      </c>
      <c r="I707" s="8" t="str">
        <f>IFERROR(RIGHT(H707,LEN(H707)-FIND(",",H707)) &amp; " " &amp; LEFT(H707,1) &amp; LOWER(MID(H707,2, FIND(",",H707)-2)),"")</f>
        <v xml:space="preserve"> Robert  Shipley</v>
      </c>
      <c r="J707" s="8" t="str">
        <f>H707</f>
        <v xml:space="preserve">SHIPLEY, Robert </v>
      </c>
      <c r="K707" s="8" t="s">
        <v>3781</v>
      </c>
      <c r="L707" s="8" t="str">
        <f>RIGHT(K707,4)</f>
        <v>1734</v>
      </c>
      <c r="M707" s="146" t="str">
        <f>IF(ISBLANK(K707),"",L707&amp;"-"&amp;
IF(LEFT(K707,3)="Feb","02",
IF(LEFT(K707,3)="Mar","03",
IF(LEFT(K707,3)="Apr","04",
IF(LEFT(K707,3)="May","05",
IF(LEFT(K707,3)="Jun","06",
IF(LEFT(K707,3)="Jul","07",
IF(LEFT(K707,3)="Aug","08",
IF(LEFT(K707,3)="Sep","09",
IF(LEFT(K707,3)="Oct","10",
IF(LEFT(K707,3)="Nov","11",
IF(LEFT(K707,3)="Dec","12","01"))))))))))))</f>
        <v>1734-06</v>
      </c>
      <c r="N707" s="34" t="s">
        <v>3961</v>
      </c>
      <c r="O707" s="8" t="s">
        <v>3959</v>
      </c>
      <c r="P707" s="8" t="s">
        <v>136</v>
      </c>
      <c r="Q707" s="8">
        <v>543</v>
      </c>
      <c r="R707" s="8" t="s">
        <v>5522</v>
      </c>
      <c r="S707" s="34" t="s">
        <v>11699</v>
      </c>
      <c r="T707" s="34" t="str">
        <f>V707</f>
        <v>Shipleys Search</v>
      </c>
      <c r="U707" s="34"/>
      <c r="V707" s="35" t="s">
        <v>8111</v>
      </c>
      <c r="W707" s="35" t="s">
        <v>10874</v>
      </c>
      <c r="X707" s="34"/>
      <c r="Y707" s="18" t="str">
        <f>IFERROR(LEFT(J707, FIND(",",J707)-1),"")</f>
        <v>SHIPLEY</v>
      </c>
      <c r="Z707" s="24" t="s">
        <v>4450</v>
      </c>
      <c r="AA707" s="24" t="str">
        <f>IF(ISBLANK(E707),"","Surveyed "&amp;E707)  &amp; IF(ISBLANK(C707),"", " by " &amp;TRIM(D707)) &amp; IF(ISBLANK(E707),"","; ") &amp; IF(ISBLANK(K707),"","Patented in " &amp; K707)  &amp; IF(ISBLANK(H707),"", " by " &amp; TRIM(I707)) &amp; IF(ISBLANK(Q707),"",IF(Q707=0,""," for " &amp; Q707 &amp; " acres")) &amp; IF(ISBLANK(S707),""," repatented as " &amp; S707) &amp; IF(ISBLANK(R707),"", "; " &amp; R707) &amp; IF(ISBLANK(X707),"", ".  " &amp; X707&amp;".")</f>
        <v>Surveyed 4/9/1730 by Henry Ridgely; Patented in Jun 1734 by Robert Shipley for 543 acres repatented as Barnes Friendship, Red Oak Spring, and The Willow Spring; "on the drafts of a branch called Bens Branch and between the westernmost Great Branch of the Falls of Patapsco and the head branches of the Middle River of Patuxent"</v>
      </c>
      <c r="AB707" s="52" t="str">
        <f>IF(IFERROR(FIND("-",A707),0)=0,SUBSTITUTE(A707,"'",""),SUBSTITUTE(LEFT(A707,FIND("-",A707)-2),"'",""))</f>
        <v>SHIPLEYS SEARCH</v>
      </c>
      <c r="AC707" s="55" t="str">
        <f>SUBSTITUTE(A707,"'","")</f>
        <v>SHIPLEYS SEARCH</v>
      </c>
      <c r="AD707" s="52" t="str">
        <f>IFERROR(VLOOKUP(A707,MapGrantsTbl[], 5, FALSE),"")</f>
        <v>1730</v>
      </c>
      <c r="AE707" s="52" t="str">
        <f>IF(L707=AD707,"Y", IF(LEFT(AD707,1)&lt;&gt;"1","","N"))</f>
        <v>N</v>
      </c>
      <c r="AF707" s="52" t="str">
        <f>IFERROR(VLOOKUP(A707,MapGrantsTbl[], 3, FALSE),"")</f>
        <v>Surveyed 4/9/1730 by Henry Ridgely; Patented in Jun 1734 by Robert Shipley for 543 acres repatented as Barnes Friendship, Red Oak Spring, and The Willow Spring; "on the drafts of a branch called Bens Branch and between the westernmost Great Branch of the Falls of Patapsco and the head branches of the Middle River of Patuxent"</v>
      </c>
      <c r="AG707" s="52" t="str">
        <f>IF(AA707=AF707,"Y", IF(LEN(LEFT(AF707,4))&lt;&gt;4,"","N"))</f>
        <v>Y</v>
      </c>
      <c r="AH707" s="52" t="s">
        <v>198</v>
      </c>
      <c r="AI707" s="52" t="s">
        <v>7820</v>
      </c>
      <c r="AJ707" s="52" t="s">
        <v>11591</v>
      </c>
      <c r="AK707" s="52"/>
      <c r="AL707" s="71"/>
      <c r="AM707" s="71">
        <f>IFERROR(VLOOKUP(A707,Platted[],2,FALSE),"")</f>
        <v>133</v>
      </c>
      <c r="AN707" s="52"/>
      <c r="AO707" s="52"/>
      <c r="AP707" s="52"/>
      <c r="AQ707" s="52" t="str">
        <f>IFERROR(VLOOKUP(A707,MapGrantsTbl[], 5, FALSE),"")</f>
        <v>1730</v>
      </c>
      <c r="AR707" s="52" t="str">
        <f>IF(L707=AQ707,"Y", IF(LEN(LEFT(AQ707,4))&lt;&gt;4,"","N"))</f>
        <v>N</v>
      </c>
      <c r="AS707" s="52" t="str">
        <f>IFERROR(VLOOKUP(A707,MapGrantsTbl[],3, FALSE),"")</f>
        <v>Surveyed 4/9/1730 by Henry Ridgely; Patented in Jun 1734 by Robert Shipley for 543 acres repatented as Barnes Friendship, Red Oak Spring, and The Willow Spring; "on the drafts of a branch called Bens Branch and between the westernmost Great Branch of the Falls of Patapsco and the head branches of the Middle River of Patuxent"</v>
      </c>
      <c r="AT707" s="52" t="str">
        <f>IF(AA707=AS707,"Y", IF(LEN(LEFT(AS707,4))&lt;&gt;4,"","N"))</f>
        <v>Y</v>
      </c>
      <c r="AU707" s="52" t="str">
        <f>IFERROR(VLOOKUP(A707,MapGrantsTbl[],5, FALSE),"")</f>
        <v>1730</v>
      </c>
      <c r="AV707" s="52" t="str">
        <f>IF(L707=AU707,"Y", IF(LEN(LEFT(AU707,4))&lt;&gt;4,"","N"))</f>
        <v>N</v>
      </c>
    </row>
    <row r="708" spans="1:48" ht="57.6" x14ac:dyDescent="0.55000000000000004">
      <c r="A708" s="8" t="s">
        <v>8734</v>
      </c>
      <c r="B708" s="32" t="str">
        <f>IFERROR(VLOOKUP(A708,MapGrantsTbl[Short Name], 1, FALSE),IFERROR(VLOOKUP(A708,MapGrantsTbl[Other Map Grant Name],1,FALSE),""))</f>
        <v/>
      </c>
      <c r="C708" s="8" t="s">
        <v>5832</v>
      </c>
      <c r="D708" s="8" t="str">
        <f>IF(ISBLANK(C708),"",IFERROR(RIGHT(C708,LEN(C708)-FIND(",",C708)) &amp; " " &amp; LEFT(C708,1) &amp; LOWER(MID(C708,2, FIND(",",C708)-2)),""))</f>
        <v xml:space="preserve"> Philip Jones</v>
      </c>
      <c r="E708" s="85" t="s">
        <v>10801</v>
      </c>
      <c r="F708" s="85" t="str">
        <f>RIGHT(E708,4)</f>
        <v>1731</v>
      </c>
      <c r="G708" s="85" t="str">
        <f>IF(ISBLANK(E708),"",F708&amp;"-"&amp;RIGHT("00" &amp; SUBSTITUTE(LEFT(E708,2),"/",""),2))</f>
        <v>1731-09</v>
      </c>
      <c r="H708" s="8" t="s">
        <v>6245</v>
      </c>
      <c r="I708" s="8" t="str">
        <f>IFERROR(RIGHT(H708,LEN(H708)-FIND(",",H708)) &amp; " " &amp; LEFT(H708,1) &amp; LOWER(MID(H708,2, FIND(",",H708)-2)),"")</f>
        <v xml:space="preserve"> Charles Shipley</v>
      </c>
      <c r="J708" s="32" t="str">
        <f>H708</f>
        <v>SHIPLEY, Charles</v>
      </c>
      <c r="K708" s="8" t="s">
        <v>3796</v>
      </c>
      <c r="L708" s="32" t="str">
        <f>RIGHT(K708,4)</f>
        <v>1732</v>
      </c>
      <c r="M708" s="146" t="str">
        <f>IF(ISBLANK(K708),"",L708&amp;"-"&amp;
IF(LEFT(K708,3)="Feb","02",
IF(LEFT(K708,3)="Mar","03",
IF(LEFT(K708,3)="Apr","04",
IF(LEFT(K708,3)="May","05",
IF(LEFT(K708,3)="Jun","06",
IF(LEFT(K708,3)="Jul","07",
IF(LEFT(K708,3)="Aug","08",
IF(LEFT(K708,3)="Sep","09",
IF(LEFT(K708,3)="Oct","10",
IF(LEFT(K708,3)="Nov","11",
IF(LEFT(K708,3)="Dec","12","01"))))))))))))</f>
        <v>1732-10</v>
      </c>
      <c r="N708" s="34" t="s">
        <v>5668</v>
      </c>
      <c r="O708" s="8" t="s">
        <v>5668</v>
      </c>
      <c r="P708" s="8" t="s">
        <v>136</v>
      </c>
      <c r="Q708" s="8">
        <v>40</v>
      </c>
      <c r="R708" s="8" t="s">
        <v>6976</v>
      </c>
      <c r="S708" s="34" t="s">
        <v>6247</v>
      </c>
      <c r="T708" s="33" t="str">
        <f>V708</f>
        <v>Shipleys Will</v>
      </c>
      <c r="U708" s="34"/>
      <c r="V708" s="35" t="s">
        <v>8855</v>
      </c>
      <c r="W708" s="35" t="s">
        <v>10800</v>
      </c>
      <c r="X708" s="34"/>
      <c r="Y708" s="33" t="str">
        <f>IFERROR(LEFT(J708, FIND(",",J708)-1),"")</f>
        <v>SHIPLEY</v>
      </c>
      <c r="Z708" s="33"/>
      <c r="AA708" s="33" t="str">
        <f>IF(ISBLANK(E708),"","Surveyed "&amp;E708)  &amp; IF(ISBLANK(C708),"", " by " &amp;TRIM(D708)) &amp; IF(ISBLANK(E708),"","; ") &amp; IF(ISBLANK(K708),"","Patented in " &amp; K708)  &amp; IF(ISBLANK(H708),"", " by " &amp; TRIM(I708)) &amp; IF(ISBLANK(Q708),"",IF(Q708=0,""," for " &amp; Q708 &amp; " acres")) &amp; IF(ISBLANK(S708),""," repatented as " &amp; S708) &amp; IF(ISBLANK(R708),"", "; " &amp; R708) &amp; IF(ISBLANK(X708),"", ".  " &amp; X708&amp;".")</f>
        <v>Surveyed 9/18/1731 by Philip Jones; Patented in Oct 1732 by Charles Shipley for 40 acres repatented as Mercier's Friendship; in Baltimore County starting "on the north side of the western falls of Patapsco in a swamp"</v>
      </c>
      <c r="AB708" s="33" t="str">
        <f>IF(IFERROR(FIND("-",A708),0)=0,SUBSTITUTE(A708,"'",""),SUBSTITUTE(LEFT(A708,FIND("-",A708)-2),"'",""))</f>
        <v>SHIPLEYS WILL</v>
      </c>
      <c r="AC708" s="33" t="str">
        <f>SUBSTITUTE(A708,"'","")</f>
        <v>SHIPLEYS WILL</v>
      </c>
      <c r="AD708" s="33" t="str">
        <f>IFERROR(VLOOKUP(A708,MapGrantsTbl[], 5, FALSE),"")</f>
        <v/>
      </c>
      <c r="AE708" s="33" t="str">
        <f>IF(L708=AD708,"Y", IF(LEFT(AD708,1)&lt;&gt;"1","","N"))</f>
        <v/>
      </c>
      <c r="AF708" s="33" t="str">
        <f>IFERROR(VLOOKUP(A708,MapGrantsTbl[], 3, FALSE),"")</f>
        <v/>
      </c>
      <c r="AG708" s="33" t="str">
        <f>IF(AA708=AF708,"Y", IF(LEN(LEFT(AF708,4))&lt;&gt;4,"","N"))</f>
        <v/>
      </c>
      <c r="AH708" s="33" t="s">
        <v>51</v>
      </c>
      <c r="AI708" s="33"/>
      <c r="AJ708" s="71"/>
      <c r="AK708" s="71"/>
      <c r="AL708" s="71"/>
      <c r="AM708" s="71" t="str">
        <f>IFERROR(VLOOKUP(A708,Platted[],2,FALSE),"")</f>
        <v/>
      </c>
      <c r="AN708" s="52"/>
      <c r="AO708" s="52"/>
      <c r="AP708" s="52"/>
      <c r="AQ708" s="52" t="str">
        <f>IFERROR(VLOOKUP(A708,MapGrantsTbl[], 5, FALSE),"")</f>
        <v/>
      </c>
      <c r="AR708" s="52" t="str">
        <f>IF(L708=AQ708,"Y", IF(LEN(LEFT(AQ708,4))&lt;&gt;4,"","N"))</f>
        <v/>
      </c>
      <c r="AS708" s="52" t="str">
        <f>IFERROR(VLOOKUP(A708,MapGrantsTbl[],3, FALSE),"")</f>
        <v/>
      </c>
      <c r="AT708" s="52" t="str">
        <f>IF(AA708=AS708,"Y", IF(LEN(LEFT(AS708,4))&lt;&gt;4,"","N"))</f>
        <v/>
      </c>
      <c r="AU708" s="52" t="str">
        <f>IFERROR(VLOOKUP(A708,MapGrantsTbl[],5, FALSE),"")</f>
        <v/>
      </c>
      <c r="AV708" s="52" t="str">
        <f>IF(L708=AU708,"Y", IF(LEN(LEFT(AU708,4))&lt;&gt;4,"","N"))</f>
        <v/>
      </c>
    </row>
    <row r="709" spans="1:48" ht="43.2" x14ac:dyDescent="0.55000000000000004">
      <c r="A709" s="43" t="s">
        <v>8735</v>
      </c>
      <c r="B709" s="42" t="str">
        <f>IFERROR(VLOOKUP(A709,MapGrantsTbl[Short Name], 1, FALSE),IFERROR(VLOOKUP(A709,MapGrantsTbl[Other Map Grant Name],1,FALSE),""))</f>
        <v>SHIVERS INTEGRITY</v>
      </c>
      <c r="C709" s="43" t="s">
        <v>4919</v>
      </c>
      <c r="D709" s="43" t="str">
        <f>IF(ISBLANK(C709),"",IFERROR(RIGHT(C709,LEN(C709)-FIND(",",C709)) &amp; " " &amp; LEFT(C709,1) &amp; LOWER(MID(C709,2, FIND(",",C709)-2)),""))</f>
        <v xml:space="preserve"> Richard Shipley</v>
      </c>
      <c r="E709" s="85" t="s">
        <v>11237</v>
      </c>
      <c r="F709" s="80" t="str">
        <f>RIGHT(E709,4)</f>
        <v>1751</v>
      </c>
      <c r="G709" s="80" t="str">
        <f>IF(ISBLANK(E709),"",F709&amp;"-"&amp;RIGHT("00" &amp; SUBSTITUTE(LEFT(E709,2),"/",""),2))</f>
        <v>1751-09</v>
      </c>
      <c r="H709" s="43" t="s">
        <v>7169</v>
      </c>
      <c r="I709" s="43" t="str">
        <f>IFERROR(RIGHT(H709,LEN(H709)-FIND(",",H709)) &amp; " " &amp; LEFT(H709,1) &amp; LOWER(MID(H709,2, FIND(",",H709)-2)),"")</f>
        <v xml:space="preserve"> John Shiver</v>
      </c>
      <c r="J709" s="42" t="str">
        <f>H709</f>
        <v>SHIVER, John</v>
      </c>
      <c r="K709" s="43" t="s">
        <v>3826</v>
      </c>
      <c r="L709" s="42" t="str">
        <f>RIGHT(K709,4)</f>
        <v>1753</v>
      </c>
      <c r="M709" s="143" t="str">
        <f>IF(ISBLANK(K709),"",L709&amp;"-"&amp;
IF(LEFT(K709,3)="Feb","02",
IF(LEFT(K709,3)="Mar","03",
IF(LEFT(K709,3)="Apr","04",
IF(LEFT(K709,3)="May","05",
IF(LEFT(K709,3)="Jun","06",
IF(LEFT(K709,3)="Jul","07",
IF(LEFT(K709,3)="Aug","08",
IF(LEFT(K709,3)="Sep","09",
IF(LEFT(K709,3)="Oct","10",
IF(LEFT(K709,3)="Nov","11",
IF(LEFT(K709,3)="Dec","12","01"))))))))))))</f>
        <v>1753-08</v>
      </c>
      <c r="N709" s="44" t="s">
        <v>3961</v>
      </c>
      <c r="O709" s="43" t="s">
        <v>3959</v>
      </c>
      <c r="P709" s="43" t="s">
        <v>3970</v>
      </c>
      <c r="Q709" s="43">
        <v>684</v>
      </c>
      <c r="R709" s="8" t="s">
        <v>12525</v>
      </c>
      <c r="S709" s="44"/>
      <c r="T709" s="45" t="str">
        <f>V709</f>
        <v>Shivers Integrity</v>
      </c>
      <c r="U709" s="44"/>
      <c r="V709" s="35" t="s">
        <v>8398</v>
      </c>
      <c r="W709" s="35" t="s">
        <v>11236</v>
      </c>
      <c r="X709" s="34"/>
      <c r="Y709" s="45" t="str">
        <f>IFERROR(LEFT(J709, FIND(",",J709)-1),"")</f>
        <v>SHIVER</v>
      </c>
      <c r="Z709" s="45"/>
      <c r="AA709" s="45" t="str">
        <f>IF(ISBLANK(E709),"","Surveyed "&amp;E709)  &amp; IF(ISBLANK(C709),"", " by " &amp;TRIM(D709)) &amp; IF(ISBLANK(E709),"","; ") &amp; IF(ISBLANK(K709),"","Patented in " &amp; K709)  &amp; IF(ISBLANK(H709),"", " by " &amp; TRIM(I709)) &amp; IF(ISBLANK(Q709),"",IF(Q709=0,""," for " &amp; Q709 &amp; " acres")) &amp; IF(ISBLANK(S709),""," repatented as " &amp; S709) &amp; IF(ISBLANK(R709),"", "; " &amp; R709) &amp; IF(ISBLANK(X709),"", ".  " &amp; X709&amp;".")</f>
        <v>Surveyed 9/13/1751 by Richard Shipley; Patented in Aug 1753 by John Shiver for 684 acres; Resurvey of his part of Parrs Range adjoining Hobbs Chance and Tear Coat Thicket</v>
      </c>
      <c r="AB709" s="45" t="str">
        <f>IF(IFERROR(FIND("-",A709),0)=0,SUBSTITUTE(A709,"'",""),SUBSTITUTE(LEFT(A709,FIND("-",A709)-2),"'",""))</f>
        <v>SHIVERS INTEGRITY</v>
      </c>
      <c r="AC709" s="45" t="str">
        <f>SUBSTITUTE(A709,"'","")</f>
        <v>SHIVERS INTEGRITY</v>
      </c>
      <c r="AD709" s="45" t="str">
        <f>IFERROR(VLOOKUP(A709,MapGrantsTbl[], 5, FALSE),"")</f>
        <v>1751</v>
      </c>
      <c r="AE709" s="45" t="str">
        <f>IF(L709=AD709,"Y", IF(LEFT(AD709,1)&lt;&gt;"1","","N"))</f>
        <v>N</v>
      </c>
      <c r="AF709" s="45" t="str">
        <f>IFERROR(VLOOKUP(A709,MapGrantsTbl[], 3, FALSE),"")</f>
        <v>Surveyed 9/13/1751 by Richard Shipley; Patented in Aug 1753 by John Shiver for 684 acres; Resurvey of his part of Parrs Range adjoining Hobbs Chance and Tear Coat Thicket</v>
      </c>
      <c r="AG709" s="45" t="str">
        <f>IF(AA709=AF709,"Y", IF(LEN(LEFT(AF709,4))&lt;&gt;4,"","N"))</f>
        <v>Y</v>
      </c>
      <c r="AH709" s="33" t="s">
        <v>78</v>
      </c>
      <c r="AI709" s="45"/>
      <c r="AJ709" s="71"/>
      <c r="AK709" s="71"/>
      <c r="AL709" s="71"/>
      <c r="AM709" s="71">
        <f>IFERROR(VLOOKUP(A709,Platted[],2,FALSE),"")</f>
        <v>98</v>
      </c>
      <c r="AN709" s="52"/>
      <c r="AO709" s="52"/>
      <c r="AP709" s="52"/>
      <c r="AQ709" s="52" t="str">
        <f>IFERROR(VLOOKUP(A709,MapGrantsTbl[], 5, FALSE),"")</f>
        <v>1751</v>
      </c>
      <c r="AR709" s="52" t="str">
        <f>IF(L709=AQ709,"Y", IF(LEN(LEFT(AQ709,4))&lt;&gt;4,"","N"))</f>
        <v>N</v>
      </c>
      <c r="AS709" s="52" t="str">
        <f>IFERROR(VLOOKUP(A709,MapGrantsTbl[],3, FALSE),"")</f>
        <v>Surveyed 9/13/1751 by Richard Shipley; Patented in Aug 1753 by John Shiver for 684 acres; Resurvey of his part of Parrs Range adjoining Hobbs Chance and Tear Coat Thicket</v>
      </c>
      <c r="AT709" s="52" t="str">
        <f>IF(AA709=AS709,"Y", IF(LEN(LEFT(AS709,4))&lt;&gt;4,"","N"))</f>
        <v>Y</v>
      </c>
      <c r="AU709" s="52" t="str">
        <f>IFERROR(VLOOKUP(A709,MapGrantsTbl[],5, FALSE),"")</f>
        <v>1751</v>
      </c>
      <c r="AV709" s="52" t="str">
        <f>IF(L709=AU709,"Y", IF(LEN(LEFT(AU709,4))&lt;&gt;4,"","N"))</f>
        <v>N</v>
      </c>
    </row>
    <row r="710" spans="1:48" ht="43.2" x14ac:dyDescent="0.55000000000000004">
      <c r="A710" s="43" t="s">
        <v>6385</v>
      </c>
      <c r="B710" s="8" t="str">
        <f>IFERROR(VLOOKUP(A710,MapGrantsTbl[Short Name], 1, FALSE),IFERROR(VLOOKUP(A710,MapGrantsTbl[Other Map Grant Name],1,FALSE),""))</f>
        <v>SILENCE - FARMER</v>
      </c>
      <c r="C710" s="8" t="s">
        <v>4919</v>
      </c>
      <c r="D710" s="8" t="str">
        <f>IF(ISBLANK(C710),"",IFERROR(RIGHT(C710,LEN(C710)-FIND(",",C710)) &amp; " " &amp; LEFT(C710,1) &amp; LOWER(MID(C710,2, FIND(",",C710)-2)),""))</f>
        <v xml:space="preserve"> Richard Shipley</v>
      </c>
      <c r="E710" s="85" t="s">
        <v>4708</v>
      </c>
      <c r="F710" s="85" t="str">
        <f>RIGHT(E710,4)</f>
        <v>1748</v>
      </c>
      <c r="G710" s="85" t="str">
        <f>IF(ISBLANK(E710),"",F710&amp;"-"&amp;RIGHT("00" &amp; SUBSTITUTE(LEFT(E710,2),"/",""),2))</f>
        <v>1748-05</v>
      </c>
      <c r="H710" s="8" t="s">
        <v>6406</v>
      </c>
      <c r="I710" s="8" t="str">
        <f>IFERROR(RIGHT(H710,LEN(H710)-FIND(",",H710)) &amp; " " &amp; LEFT(H710,1) &amp; LOWER(MID(H710,2, FIND(",",H710)-2)),"")</f>
        <v xml:space="preserve"> Samuel  Farmer</v>
      </c>
      <c r="J710" s="8" t="str">
        <f>H710</f>
        <v xml:space="preserve">FARMER, Samuel </v>
      </c>
      <c r="K710" s="8" t="s">
        <v>3816</v>
      </c>
      <c r="L710" s="8" t="str">
        <f>RIGHT(K710,4)</f>
        <v>1748</v>
      </c>
      <c r="M710" s="146" t="str">
        <f>IF(ISBLANK(K710),"",L710&amp;"-"&amp;
IF(LEFT(K710,3)="Feb","02",
IF(LEFT(K710,3)="Mar","03",
IF(LEFT(K710,3)="Apr","04",
IF(LEFT(K710,3)="May","05",
IF(LEFT(K710,3)="Jun","06",
IF(LEFT(K710,3)="Jul","07",
IF(LEFT(K710,3)="Aug","08",
IF(LEFT(K710,3)="Sep","09",
IF(LEFT(K710,3)="Oct","10",
IF(LEFT(K710,3)="Nov","11",
IF(LEFT(K710,3)="Dec","12","01"))))))))))))</f>
        <v>1748-05</v>
      </c>
      <c r="N710" s="34" t="s">
        <v>3961</v>
      </c>
      <c r="O710" s="8" t="s">
        <v>3959</v>
      </c>
      <c r="P710" s="8" t="s">
        <v>136</v>
      </c>
      <c r="Q710" s="8">
        <v>50</v>
      </c>
      <c r="R710" s="8" t="s">
        <v>5459</v>
      </c>
      <c r="S710" s="34" t="s">
        <v>6380</v>
      </c>
      <c r="T710" s="34" t="str">
        <f>V710</f>
        <v>Silence - Farmer</v>
      </c>
      <c r="U710" s="34"/>
      <c r="V710" s="35" t="s">
        <v>6384</v>
      </c>
      <c r="W710" s="35" t="s">
        <v>11247</v>
      </c>
      <c r="X710" s="34"/>
      <c r="Y710" s="18" t="str">
        <f>IFERROR(LEFT(J710, FIND(",",J710)-1),"")</f>
        <v>FARMER</v>
      </c>
      <c r="Z710" s="24" t="s">
        <v>4556</v>
      </c>
      <c r="AA710" s="24" t="str">
        <f>IF(ISBLANK(E710),"","Surveyed "&amp;E710)  &amp; IF(ISBLANK(C710),"", " by " &amp;TRIM(D710)) &amp; IF(ISBLANK(E710),"","; ") &amp; IF(ISBLANK(K710),"","Patented in " &amp; K710)  &amp; IF(ISBLANK(H710),"", " by " &amp; TRIM(I710)) &amp; IF(ISBLANK(Q710),"",IF(Q710=0,""," for " &amp; Q710 &amp; " acres")) &amp; IF(ISBLANK(S710),""," repatented as " &amp; S710) &amp; IF(ISBLANK(R710),"", "; " &amp; R710) &amp; IF(ISBLANK(X710),"", ".  " &amp; X710&amp;".")</f>
        <v>Surveyed 5/9/1748 by Richard Shipley; Patented in May 1748 by Samuel Farmer for 50 acres repatented as Silence (Resurveyed); "on the east side of Snowdens River"</v>
      </c>
      <c r="AB710" s="52" t="str">
        <f>IF(IFERROR(FIND("-",A710),0)=0,SUBSTITUTE(A710,"'",""),SUBSTITUTE(LEFT(A710,FIND("-",A710)-2),"'",""))</f>
        <v>SILENCE</v>
      </c>
      <c r="AC710" s="55" t="str">
        <f>SUBSTITUTE(A710,"'","")</f>
        <v>SILENCE - Farmer</v>
      </c>
      <c r="AD710" s="52" t="str">
        <f>IFERROR(VLOOKUP(A710,MapGrantsTbl[], 5, FALSE),"")</f>
        <v>1748</v>
      </c>
      <c r="AE710" s="52" t="str">
        <f>IF(L710=AD710,"Y", IF(LEFT(AD710,1)&lt;&gt;"1","","N"))</f>
        <v>Y</v>
      </c>
      <c r="AF710" s="52" t="str">
        <f>IFERROR(VLOOKUP(A710,MapGrantsTbl[], 3, FALSE),"")</f>
        <v>Surveyed 5/9/1748 by Richard Shipley; Patented in May 1748 by Samuel Farmer for 50 acres repatented as Silence (Resurveyed); "on the east side of Snowdens River"</v>
      </c>
      <c r="AG710" s="52" t="str">
        <f>IF(AA710=AF710,"Y", IF(LEN(LEFT(AF710,4))&lt;&gt;4,"","N"))</f>
        <v>Y</v>
      </c>
      <c r="AH710" s="52" t="s">
        <v>51</v>
      </c>
      <c r="AI710" s="52"/>
      <c r="AJ710" s="71"/>
      <c r="AK710" s="71"/>
      <c r="AL710" s="71"/>
      <c r="AM710" s="71">
        <f>IFERROR(VLOOKUP(A710,Platted[],2,FALSE),"")</f>
        <v>568</v>
      </c>
      <c r="AN710" s="52"/>
      <c r="AO710" s="52"/>
      <c r="AP710" s="52"/>
      <c r="AQ710" s="52" t="str">
        <f>IFERROR(VLOOKUP(A710,MapGrantsTbl[], 5, FALSE),"")</f>
        <v>1748</v>
      </c>
      <c r="AR710" s="52" t="str">
        <f>IF(L710=AQ710,"Y", IF(LEN(LEFT(AQ710,4))&lt;&gt;4,"","N"))</f>
        <v>Y</v>
      </c>
      <c r="AS710" s="52" t="str">
        <f>IFERROR(VLOOKUP(A710,MapGrantsTbl[],3, FALSE),"")</f>
        <v>Surveyed 5/9/1748 by Richard Shipley; Patented in May 1748 by Samuel Farmer for 50 acres repatented as Silence (Resurveyed); "on the east side of Snowdens River"</v>
      </c>
      <c r="AT710" s="52" t="str">
        <f>IF(AA710=AS710,"Y", IF(LEN(LEFT(AS710,4))&lt;&gt;4,"","N"))</f>
        <v>Y</v>
      </c>
      <c r="AU710" s="52" t="str">
        <f>IFERROR(VLOOKUP(A710,MapGrantsTbl[],5, FALSE),"")</f>
        <v>1748</v>
      </c>
      <c r="AV710" s="52" t="str">
        <f>IF(L710=AU710,"Y", IF(LEN(LEFT(AU710,4))&lt;&gt;4,"","N"))</f>
        <v>Y</v>
      </c>
    </row>
    <row r="711" spans="1:48" ht="72" x14ac:dyDescent="0.55000000000000004">
      <c r="A711" s="43" t="s">
        <v>6381</v>
      </c>
      <c r="B711" s="42" t="str">
        <f>IFERROR(VLOOKUP(A711,MapGrantsTbl[Short Name], 1, FALSE),IFERROR(VLOOKUP(A711,MapGrantsTbl[Other Map Grant Name],1,FALSE),""))</f>
        <v>SILENCE - HOBBS</v>
      </c>
      <c r="C711" s="43" t="s">
        <v>4926</v>
      </c>
      <c r="D711" s="43" t="str">
        <f>IF(ISBLANK(C711),"",IFERROR(RIGHT(C711,LEN(C711)-FIND(",",C711)) &amp; " " &amp; LEFT(C711,1) &amp; LOWER(MID(C711,2, FIND(",",C711)-2)),""))</f>
        <v xml:space="preserve"> Joshua Griffith</v>
      </c>
      <c r="E711" s="85" t="s">
        <v>4642</v>
      </c>
      <c r="F711" s="80" t="str">
        <f>RIGHT(E711,4)</f>
        <v>1762</v>
      </c>
      <c r="G711" s="80" t="str">
        <f>IF(ISBLANK(E711),"",F711&amp;"-"&amp;RIGHT("00" &amp; SUBSTITUTE(LEFT(E711,2),"/",""),2))</f>
        <v>1762-02</v>
      </c>
      <c r="H711" s="43" t="s">
        <v>3592</v>
      </c>
      <c r="I711" s="43" t="str">
        <f>IFERROR(RIGHT(H711,LEN(H711)-FIND(",",H711)) &amp; " " &amp; LEFT(H711,1) &amp; LOWER(MID(H711,2, FIND(",",H711)-2)),"")</f>
        <v xml:space="preserve"> Joseph  Hobbs</v>
      </c>
      <c r="J711" s="42" t="str">
        <f>H711</f>
        <v xml:space="preserve">HOBBS, Joseph </v>
      </c>
      <c r="K711" s="43" t="s">
        <v>3820</v>
      </c>
      <c r="L711" s="42" t="str">
        <f>RIGHT(K711,4)</f>
        <v>1762</v>
      </c>
      <c r="M711" s="143" t="str">
        <f>IF(ISBLANK(K711),"",L711&amp;"-"&amp;
IF(LEFT(K711,3)="Feb","02",
IF(LEFT(K711,3)="Mar","03",
IF(LEFT(K711,3)="Apr","04",
IF(LEFT(K711,3)="May","05",
IF(LEFT(K711,3)="Jun","06",
IF(LEFT(K711,3)="Jul","07",
IF(LEFT(K711,3)="Aug","08",
IF(LEFT(K711,3)="Sep","09",
IF(LEFT(K711,3)="Oct","10",
IF(LEFT(K711,3)="Nov","11",
IF(LEFT(K711,3)="Dec","12","01"))))))))))))</f>
        <v>1762-02</v>
      </c>
      <c r="N711" s="44" t="s">
        <v>3961</v>
      </c>
      <c r="O711" s="43" t="s">
        <v>3959</v>
      </c>
      <c r="P711" s="43" t="s">
        <v>136</v>
      </c>
      <c r="Q711" s="43">
        <v>78</v>
      </c>
      <c r="R711" s="43" t="s">
        <v>6383</v>
      </c>
      <c r="S711" s="44"/>
      <c r="T711" s="45" t="str">
        <f>V711</f>
        <v>Silence - Hobbs</v>
      </c>
      <c r="U711" s="44"/>
      <c r="V711" s="35" t="s">
        <v>6382</v>
      </c>
      <c r="W711" s="35" t="s">
        <v>11143</v>
      </c>
      <c r="X711" s="34"/>
      <c r="Y711" s="45" t="str">
        <f>IFERROR(LEFT(J711, FIND(",",J711)-1),"")</f>
        <v>HOBBS</v>
      </c>
      <c r="Z711" s="45"/>
      <c r="AA711" s="45" t="str">
        <f>IF(ISBLANK(E711),"","Surveyed "&amp;E711)  &amp; IF(ISBLANK(C711),"", " by " &amp;TRIM(D711)) &amp; IF(ISBLANK(E711),"","; ") &amp; IF(ISBLANK(K711),"","Patented in " &amp; K711)  &amp; IF(ISBLANK(H711),"", " by " &amp; TRIM(I711)) &amp; IF(ISBLANK(Q711),"",IF(Q711=0,""," for " &amp; Q711 &amp; " acres")) &amp; IF(ISBLANK(S711),""," repatented as " &amp; S711) &amp; IF(ISBLANK(R711),"", "; " &amp; R711) &amp; IF(ISBLANK(X711),"", ".  " &amp; X711&amp;".")</f>
        <v>Surveyed 2/18/1762 by Joshua Griffith; Patented in Feb 1762 by Joseph Hobbs for 78 acres; "on some of the head drafts of the Middle River of Patuxent" beginning "on one of the southermost bounds of the land called Shipleys Enlargement"</v>
      </c>
      <c r="AB711" s="52" t="str">
        <f>IF(IFERROR(FIND("-",A711),0)=0,SUBSTITUTE(A711,"'",""),SUBSTITUTE(LEFT(A711,FIND("-",A711)-2),"'",""))</f>
        <v>SILENCE</v>
      </c>
      <c r="AC711" s="55" t="str">
        <f>SUBSTITUTE(A711,"'","")</f>
        <v>SILENCE - Hobbs</v>
      </c>
      <c r="AD711" s="52" t="str">
        <f>IFERROR(VLOOKUP(A711,MapGrantsTbl[], 5, FALSE),"")</f>
        <v>1762</v>
      </c>
      <c r="AE711" s="52" t="str">
        <f>IF(L711=AD711,"Y", IF(LEFT(AD711,1)&lt;&gt;"1","","N"))</f>
        <v>Y</v>
      </c>
      <c r="AF711" s="52" t="str">
        <f>IFERROR(VLOOKUP(A711,MapGrantsTbl[], 3, FALSE),"")</f>
        <v>Surveyed 2/18/1762 by Joshua Griffith; Patented in Feb 1762 by Joseph Hobbs for 78 acres; "on some of the head drafts of the Middle River of Patuxent" beginning "on one of the southermost bounds of the land called Shipleys Enlargement"</v>
      </c>
      <c r="AG711" s="52" t="str">
        <f>IF(AA711=AF711,"Y", IF(LEN(LEFT(AF711,4))&lt;&gt;4,"","N"))</f>
        <v>Y</v>
      </c>
      <c r="AH711" s="52" t="s">
        <v>123</v>
      </c>
      <c r="AI711" s="52"/>
      <c r="AJ711" s="71"/>
      <c r="AK711" s="71"/>
      <c r="AL711" s="71"/>
      <c r="AM711" s="71">
        <f>IFERROR(VLOOKUP(A711,Platted[],2,FALSE),"")</f>
        <v>513</v>
      </c>
      <c r="AN711" s="52"/>
      <c r="AO711" s="52"/>
      <c r="AP711" s="52"/>
      <c r="AQ711" s="52" t="str">
        <f>IFERROR(VLOOKUP(A711,MapGrantsTbl[], 5, FALSE),"")</f>
        <v>1762</v>
      </c>
      <c r="AR711" s="52" t="str">
        <f>IF(L711=AQ711,"Y", IF(LEN(LEFT(AQ711,4))&lt;&gt;4,"","N"))</f>
        <v>Y</v>
      </c>
      <c r="AS711" s="52" t="str">
        <f>IFERROR(VLOOKUP(A711,MapGrantsTbl[],3, FALSE),"")</f>
        <v>Surveyed 2/18/1762 by Joshua Griffith; Patented in Feb 1762 by Joseph Hobbs for 78 acres; "on some of the head drafts of the Middle River of Patuxent" beginning "on one of the southermost bounds of the land called Shipleys Enlargement"</v>
      </c>
      <c r="AT711" s="52" t="str">
        <f>IF(AA711=AS711,"Y", IF(LEN(LEFT(AS711,4))&lt;&gt;4,"","N"))</f>
        <v>Y</v>
      </c>
      <c r="AU711" s="52" t="str">
        <f>IFERROR(VLOOKUP(A711,MapGrantsTbl[],5, FALSE),"")</f>
        <v>1762</v>
      </c>
      <c r="AV711" s="52" t="str">
        <f>IF(L711=AU711,"Y", IF(LEN(LEFT(AU711,4))&lt;&gt;4,"","N"))</f>
        <v>Y</v>
      </c>
    </row>
    <row r="712" spans="1:48" ht="115.2" x14ac:dyDescent="0.55000000000000004">
      <c r="A712" s="43" t="s">
        <v>9358</v>
      </c>
      <c r="B712" s="42" t="str">
        <f>IFERROR(VLOOKUP(A712,MapGrantsTbl[Short Name], 1, FALSE),IFERROR(VLOOKUP(A712,MapGrantsTbl[Other Map Grant Name],1,FALSE),""))</f>
        <v>SILENCE - RESURVEYED</v>
      </c>
      <c r="C712" s="43" t="s">
        <v>4919</v>
      </c>
      <c r="D712" s="43" t="str">
        <f>IF(ISBLANK(C712),"",IFERROR(RIGHT(C712,LEN(C712)-FIND(",",C712)) &amp; " " &amp; LEFT(C712,1) &amp; LOWER(MID(C712,2, FIND(",",C712)-2)),""))</f>
        <v xml:space="preserve"> Richard Shipley</v>
      </c>
      <c r="E712" s="85" t="s">
        <v>10873</v>
      </c>
      <c r="F712" s="80" t="str">
        <f>RIGHT(E712,4)</f>
        <v>1751</v>
      </c>
      <c r="G712" s="80" t="str">
        <f>IF(ISBLANK(E712),"",F712&amp;"-"&amp;RIGHT("00" &amp; SUBSTITUTE(LEFT(E712,2),"/",""),2))</f>
        <v>1751-03</v>
      </c>
      <c r="H712" s="43" t="s">
        <v>3691</v>
      </c>
      <c r="I712" s="43" t="str">
        <f>IFERROR(RIGHT(H712,LEN(H712)-FIND(",",H712)) &amp; " " &amp; LEFT(H712,1) &amp; LOWER(MID(H712,2, FIND(",",H712)-2)),"")</f>
        <v xml:space="preserve"> Philemon  Dorsey</v>
      </c>
      <c r="J712" s="42" t="str">
        <f>H712</f>
        <v xml:space="preserve">DORSEY, Philemon </v>
      </c>
      <c r="K712" s="43" t="s">
        <v>3826</v>
      </c>
      <c r="L712" s="42" t="str">
        <f>RIGHT(K712,4)</f>
        <v>1753</v>
      </c>
      <c r="M712" s="143" t="str">
        <f>IF(ISBLANK(K712),"",L712&amp;"-"&amp;
IF(LEFT(K712,3)="Feb","02",
IF(LEFT(K712,3)="Mar","03",
IF(LEFT(K712,3)="Apr","04",
IF(LEFT(K712,3)="May","05",
IF(LEFT(K712,3)="Jun","06",
IF(LEFT(K712,3)="Jul","07",
IF(LEFT(K712,3)="Aug","08",
IF(LEFT(K712,3)="Sep","09",
IF(LEFT(K712,3)="Oct","10",
IF(LEFT(K712,3)="Nov","11",
IF(LEFT(K712,3)="Dec","12","01"))))))))))))</f>
        <v>1753-08</v>
      </c>
      <c r="N712" s="44" t="s">
        <v>3961</v>
      </c>
      <c r="O712" s="43" t="s">
        <v>3959</v>
      </c>
      <c r="P712" s="43" t="s">
        <v>3970</v>
      </c>
      <c r="Q712" s="43">
        <v>726</v>
      </c>
      <c r="R712" s="43" t="s">
        <v>6707</v>
      </c>
      <c r="S712" s="44" t="s">
        <v>7404</v>
      </c>
      <c r="T712" s="45" t="s">
        <v>6384</v>
      </c>
      <c r="U712" s="44" t="s">
        <v>6379</v>
      </c>
      <c r="V712" s="35" t="s">
        <v>9375</v>
      </c>
      <c r="W712" s="35" t="s">
        <v>10872</v>
      </c>
      <c r="X712" s="34"/>
      <c r="Y712" s="45" t="str">
        <f>IFERROR(LEFT(J712, FIND(",",J712)-1),"")</f>
        <v>DORSEY</v>
      </c>
      <c r="Z712" s="45"/>
      <c r="AA712" s="45" t="str">
        <f>IF(ISBLANK(E712),"","Surveyed "&amp;E712)  &amp; IF(ISBLANK(C712),"", " by " &amp;TRIM(D712)) &amp; IF(ISBLANK(E712),"","; ") &amp; IF(ISBLANK(K712),"","Patented in " &amp; K712)  &amp; IF(ISBLANK(H712),"", " by " &amp; TRIM(I712)) &amp; IF(ISBLANK(Q712),"",IF(Q712=0,""," for " &amp; Q712 &amp; " acres")) &amp; IF(ISBLANK(S712),""," repatented as " &amp; S712) &amp; IF(ISBLANK(R712),"", "; " &amp; R712) &amp; IF(ISBLANK(X712),"", ".  " &amp; X712&amp;".")</f>
        <v>Surveyed 3/9/1751 by Richard Shipley; Patented in Aug 1753 by Philemon Dorsey for 726 acres repatented as Brooke Fields; Resurvey of Silence (originally granted to Samuel Farmer) partly in Anne Arundel and partly in Frederick Counties, references a "bank of Snowdens River", "south side of Swan Harbour Branch", Indian Johns Cabbin stone noted on plat, adjoining Meeks Delight, Purdum's Chance</v>
      </c>
      <c r="AB712" s="52" t="str">
        <f>IF(IFERROR(FIND("-",A712),0)=0,SUBSTITUTE(A712,"'",""),SUBSTITUTE(LEFT(A712,FIND("-",A712)-2),"'",""))</f>
        <v>SILENCE</v>
      </c>
      <c r="AC712" s="55" t="str">
        <f>SUBSTITUTE(A712,"'","")</f>
        <v>SILENCE - Resurveyed</v>
      </c>
      <c r="AD712" s="52" t="str">
        <f>IFERROR(VLOOKUP(A712,MapGrantsTbl[], 5, FALSE),"")</f>
        <v>1751</v>
      </c>
      <c r="AE712" s="52" t="str">
        <f>IF(L712=AD712,"Y", IF(LEFT(AD712,1)&lt;&gt;"1","","N"))</f>
        <v>N</v>
      </c>
      <c r="AF712" s="52" t="str">
        <f>IFERROR(VLOOKUP(A712,MapGrantsTbl[], 3, FALSE),"")</f>
        <v>Surveyed 3/9/1751 by Richard Shipley; Patented in Aug 1753 by Philemon Dorsey for 726 acres repatented as Brooke Fields; Resurvey of Silence (originally granted to Samuel Farmer) partly in Anne Arundel and partly in Frederick Counties, references a "bank of Snowdens River", "south side of Swan Harbour Branch", Indian Johns Cabbin stone noted on plat, adjoining Meeks Delight, Purdum's Chance</v>
      </c>
      <c r="AG712" s="52" t="str">
        <f>IF(AA712=AF712,"Y", IF(LEN(LEFT(AF712,4))&lt;&gt;4,"","N"))</f>
        <v>Y</v>
      </c>
      <c r="AH712" s="52" t="s">
        <v>51</v>
      </c>
      <c r="AI712" s="52" t="s">
        <v>7820</v>
      </c>
      <c r="AJ712" s="71" t="s">
        <v>7821</v>
      </c>
      <c r="AK712" s="71"/>
      <c r="AL712" s="71"/>
      <c r="AM712" s="71" t="str">
        <f>IFERROR(VLOOKUP(A712,Platted[],2,FALSE),"")</f>
        <v/>
      </c>
      <c r="AN712" s="52"/>
      <c r="AO712" s="52"/>
      <c r="AP712" s="52"/>
      <c r="AQ712" s="52" t="str">
        <f>IFERROR(VLOOKUP(A712,MapGrantsTbl[], 5, FALSE),"")</f>
        <v>1751</v>
      </c>
      <c r="AR712" s="52" t="str">
        <f>IF(L712=AQ712,"Y", IF(LEN(LEFT(AQ712,4))&lt;&gt;4,"","N"))</f>
        <v>N</v>
      </c>
      <c r="AS712" s="52" t="str">
        <f>IFERROR(VLOOKUP(A712,MapGrantsTbl[],3, FALSE),"")</f>
        <v>Surveyed 3/9/1751 by Richard Shipley; Patented in Aug 1753 by Philemon Dorsey for 726 acres repatented as Brooke Fields; Resurvey of Silence (originally granted to Samuel Farmer) partly in Anne Arundel and partly in Frederick Counties, references a "bank of Snowdens River", "south side of Swan Harbour Branch", Indian Johns Cabbin stone noted on plat, adjoining Meeks Delight, Purdum's Chance</v>
      </c>
      <c r="AT712" s="52" t="str">
        <f>IF(AA712=AS712,"Y", IF(LEN(LEFT(AS712,4))&lt;&gt;4,"","N"))</f>
        <v>Y</v>
      </c>
      <c r="AU712" s="52" t="str">
        <f>IFERROR(VLOOKUP(A712,MapGrantsTbl[],5, FALSE),"")</f>
        <v>1751</v>
      </c>
      <c r="AV712" s="52" t="str">
        <f>IF(L712=AU712,"Y", IF(LEN(LEFT(AU712,4))&lt;&gt;4,"","N"))</f>
        <v>N</v>
      </c>
    </row>
    <row r="713" spans="1:48" ht="43.2" x14ac:dyDescent="0.55000000000000004">
      <c r="A713" s="43" t="s">
        <v>7020</v>
      </c>
      <c r="B713" s="42" t="str">
        <f>IFERROR(VLOOKUP(A713,MapGrantsTbl[Short Name], 1, FALSE),IFERROR(VLOOKUP(A713,MapGrantsTbl[Other Map Grant Name],1,FALSE),""))</f>
        <v>SLIPE</v>
      </c>
      <c r="C713" s="43" t="s">
        <v>4926</v>
      </c>
      <c r="D713" s="43" t="str">
        <f>IF(ISBLANK(C713),"",IFERROR(RIGHT(C713,LEN(C713)-FIND(",",C713)) &amp; " " &amp; LEFT(C713,1) &amp; LOWER(MID(C713,2, FIND(",",C713)-2)),""))</f>
        <v xml:space="preserve"> Joshua Griffith</v>
      </c>
      <c r="E713" s="85" t="s">
        <v>4719</v>
      </c>
      <c r="F713" s="80" t="str">
        <f>RIGHT(E713,4)</f>
        <v>1764</v>
      </c>
      <c r="G713" s="80" t="str">
        <f>IF(ISBLANK(E713),"",F713&amp;"-"&amp;RIGHT("00" &amp; SUBSTITUTE(LEFT(E713,2),"/",""),2))</f>
        <v>1764-09</v>
      </c>
      <c r="H713" s="43" t="s">
        <v>3571</v>
      </c>
      <c r="I713" s="43" t="str">
        <f>IFERROR(RIGHT(H713,LEN(H713)-FIND(",",H713)) &amp; " " &amp; LEFT(H713,1) &amp; LOWER(MID(H713,2, FIND(",",H713)-2)),"")</f>
        <v xml:space="preserve"> John  Hood</v>
      </c>
      <c r="J713" s="42" t="str">
        <f>H713</f>
        <v xml:space="preserve">HOOD, John </v>
      </c>
      <c r="K713" s="43" t="s">
        <v>5206</v>
      </c>
      <c r="L713" s="42" t="str">
        <f>RIGHT(K713,4)</f>
        <v>1764</v>
      </c>
      <c r="M713" s="143" t="str">
        <f>IF(ISBLANK(K713),"",L713&amp;"-"&amp;
IF(LEFT(K713,3)="Feb","02",
IF(LEFT(K713,3)="Mar","03",
IF(LEFT(K713,3)="Apr","04",
IF(LEFT(K713,3)="May","05",
IF(LEFT(K713,3)="Jun","06",
IF(LEFT(K713,3)="Jul","07",
IF(LEFT(K713,3)="Aug","08",
IF(LEFT(K713,3)="Sep","09",
IF(LEFT(K713,3)="Oct","10",
IF(LEFT(K713,3)="Nov","11",
IF(LEFT(K713,3)="Dec","12","01"))))))))))))</f>
        <v>1764-09</v>
      </c>
      <c r="N713" s="44" t="s">
        <v>3961</v>
      </c>
      <c r="O713" s="43" t="s">
        <v>3959</v>
      </c>
      <c r="P713" s="43" t="s">
        <v>136</v>
      </c>
      <c r="Q713" s="43">
        <v>11</v>
      </c>
      <c r="R713" s="43" t="s">
        <v>7021</v>
      </c>
      <c r="S713" s="44"/>
      <c r="T713" s="45" t="str">
        <f>V713</f>
        <v>Slipe</v>
      </c>
      <c r="U713" s="44"/>
      <c r="V713" s="35" t="s">
        <v>7022</v>
      </c>
      <c r="W713" s="35" t="s">
        <v>12227</v>
      </c>
      <c r="X713" s="34"/>
      <c r="Y713" s="45" t="str">
        <f>IFERROR(LEFT(J713, FIND(",",J713)-1),"")</f>
        <v>HOOD</v>
      </c>
      <c r="Z713" s="45"/>
      <c r="AA713" s="45" t="str">
        <f>IF(ISBLANK(E713),"","Surveyed "&amp;E713)  &amp; IF(ISBLANK(C713),"", " by " &amp;TRIM(D713)) &amp; IF(ISBLANK(E713),"","; ") &amp; IF(ISBLANK(K713),"","Patented in " &amp; K713)  &amp; IF(ISBLANK(H713),"", " by " &amp; TRIM(I713)) &amp; IF(ISBLANK(Q713),"",IF(Q713=0,""," for " &amp; Q713 &amp; " acres")) &amp; IF(ISBLANK(S713),""," repatented as " &amp; S713) &amp; IF(ISBLANK(R713),"", "; " &amp; R713) &amp; IF(ISBLANK(X713),"", ".  " &amp; X713&amp;".")</f>
        <v>Surveyed 9/20/1764 by Joshua Griffith; Patented in Sep 1764 by John Hood for 11 acres; "Beginning at the end of the fourteenth course of the land called Shipleys Search"</v>
      </c>
      <c r="AB713" s="45" t="str">
        <f>IF(IFERROR(FIND("-",A713),0)=0,SUBSTITUTE(A713,"'",""),SUBSTITUTE(LEFT(A713,FIND("-",A713)-2),"'",""))</f>
        <v>SLIPE</v>
      </c>
      <c r="AC713" s="45" t="str">
        <f>SUBSTITUTE(A713,"'","")</f>
        <v>SLIPE</v>
      </c>
      <c r="AD713" s="45" t="str">
        <f>IFERROR(VLOOKUP(A713,MapGrantsTbl[], 5, FALSE),"")</f>
        <v>1764</v>
      </c>
      <c r="AE713" s="45" t="str">
        <f>IF(L713=AD713,"Y", IF(LEFT(AD713,1)&lt;&gt;"1","","N"))</f>
        <v>Y</v>
      </c>
      <c r="AF713" s="45" t="str">
        <f>IFERROR(VLOOKUP(A713,MapGrantsTbl[], 3, FALSE),"")</f>
        <v>Surveyed 9/20/1764 by Joshua Griffith; Patented in Sep 1764 by John Hood for 11 acres; "Beginning at the end of the fourteenth course of the land called Shipleys Search"</v>
      </c>
      <c r="AG713" s="45" t="str">
        <f>IF(AA713=AF713,"Y", IF(LEN(LEFT(AF713,4))&lt;&gt;4,"","N"))</f>
        <v>Y</v>
      </c>
      <c r="AH713" s="33" t="s">
        <v>198</v>
      </c>
      <c r="AI713" s="45"/>
      <c r="AJ713" s="71"/>
      <c r="AK713" s="71"/>
      <c r="AL713" s="71"/>
      <c r="AM713" s="71">
        <f>IFERROR(VLOOKUP(A713,Platted[],2,FALSE),"")</f>
        <v>705</v>
      </c>
      <c r="AN713" s="52"/>
      <c r="AO713" s="52"/>
      <c r="AP713" s="52"/>
      <c r="AQ713" s="52" t="str">
        <f>IFERROR(VLOOKUP(A713,MapGrantsTbl[], 5, FALSE),"")</f>
        <v>1764</v>
      </c>
      <c r="AR713" s="52" t="str">
        <f>IF(L713=AQ713,"Y", IF(LEN(LEFT(AQ713,4))&lt;&gt;4,"","N"))</f>
        <v>Y</v>
      </c>
      <c r="AS713" s="52" t="str">
        <f>IFERROR(VLOOKUP(A713,MapGrantsTbl[],3, FALSE),"")</f>
        <v>Surveyed 9/20/1764 by Joshua Griffith; Patented in Sep 1764 by John Hood for 11 acres; "Beginning at the end of the fourteenth course of the land called Shipleys Search"</v>
      </c>
      <c r="AT713" s="52" t="str">
        <f>IF(AA713=AS713,"Y", IF(LEN(LEFT(AS713,4))&lt;&gt;4,"","N"))</f>
        <v>Y</v>
      </c>
      <c r="AU713" s="52" t="str">
        <f>IFERROR(VLOOKUP(A713,MapGrantsTbl[],5, FALSE),"")</f>
        <v>1764</v>
      </c>
      <c r="AV713" s="52" t="str">
        <f>IF(L713=AU713,"Y", IF(LEN(LEFT(AU713,4))&lt;&gt;4,"","N"))</f>
        <v>Y</v>
      </c>
    </row>
    <row r="714" spans="1:48" ht="57.6" x14ac:dyDescent="0.55000000000000004">
      <c r="A714" s="10" t="s">
        <v>4109</v>
      </c>
      <c r="B714" s="10" t="str">
        <f>IFERROR(VLOOKUP(A714,MapGrantsTbl[Short Name], 1, FALSE),IFERROR(VLOOKUP(A714,MapGrantsTbl[Other Map Grant Name],1,FALSE),""))</f>
        <v>SMALL LAND</v>
      </c>
      <c r="C714" s="8" t="s">
        <v>4916</v>
      </c>
      <c r="D714" s="8" t="str">
        <f>IF(ISBLANK(C714),"",IFERROR(RIGHT(C714,LEN(C714)-FIND(",",C714)) &amp; " " &amp; LEFT(C714,1) &amp; LOWER(MID(C714,2, FIND(",",C714)-2)),""))</f>
        <v xml:space="preserve"> William Cromwell</v>
      </c>
      <c r="E714" s="85" t="s">
        <v>10934</v>
      </c>
      <c r="F714" s="85" t="str">
        <f>RIGHT(E714,4)</f>
        <v>1745</v>
      </c>
      <c r="G714" s="85" t="str">
        <f>IF(ISBLANK(E714),"",F714&amp;"-"&amp;RIGHT("00" &amp; SUBSTITUTE(LEFT(E714,2),"/",""),2))</f>
        <v>1745-05</v>
      </c>
      <c r="H714" s="8" t="s">
        <v>4105</v>
      </c>
      <c r="I714" s="8" t="str">
        <f>IFERROR(RIGHT(H714,LEN(H714)-FIND(",",H714)) &amp; " " &amp; LEFT(H714,1) &amp; LOWER(MID(H714,2, FIND(",",H714)-2)),"")</f>
        <v xml:space="preserve"> Henry Ridgely</v>
      </c>
      <c r="J714" s="10" t="str">
        <f>H714</f>
        <v>RIDGELY, Henry</v>
      </c>
      <c r="K714" s="8" t="s">
        <v>3762</v>
      </c>
      <c r="L714" s="15" t="str">
        <f>RIGHT(K714,4)</f>
        <v>1748</v>
      </c>
      <c r="M714" s="147" t="str">
        <f>IF(ISBLANK(K714),"",L714&amp;"-"&amp;
IF(LEFT(K714,3)="Feb","02",
IF(LEFT(K714,3)="Mar","03",
IF(LEFT(K714,3)="Apr","04",
IF(LEFT(K714,3)="May","05",
IF(LEFT(K714,3)="Jun","06",
IF(LEFT(K714,3)="Jul","07",
IF(LEFT(K714,3)="Aug","08",
IF(LEFT(K714,3)="Sep","09",
IF(LEFT(K714,3)="Oct","10",
IF(LEFT(K714,3)="Nov","11",
IF(LEFT(K714,3)="Dec","12","01"))))))))))))</f>
        <v>1748-02</v>
      </c>
      <c r="N714" s="34" t="s">
        <v>3961</v>
      </c>
      <c r="O714" s="10" t="s">
        <v>3959</v>
      </c>
      <c r="P714" s="8" t="s">
        <v>136</v>
      </c>
      <c r="Q714" s="8">
        <v>353</v>
      </c>
      <c r="R714" s="8" t="s">
        <v>5476</v>
      </c>
      <c r="S714" s="26"/>
      <c r="T714" s="26" t="str">
        <f>V714</f>
        <v>Small Land</v>
      </c>
      <c r="U714" s="26"/>
      <c r="V714" s="35" t="s">
        <v>4157</v>
      </c>
      <c r="W714" s="35" t="s">
        <v>10933</v>
      </c>
      <c r="X714" s="34"/>
      <c r="Y714" s="18" t="str">
        <f>IFERROR(LEFT(J714, FIND(",",J714)-1),"")</f>
        <v>RIDGELY</v>
      </c>
      <c r="Z714" s="24" t="s">
        <v>2585</v>
      </c>
      <c r="AA714" s="24" t="str">
        <f>IF(ISBLANK(E714),"","Surveyed "&amp;E714)  &amp; IF(ISBLANK(C714),"", " by " &amp;TRIM(D714)) &amp; IF(ISBLANK(E714),"","; ") &amp; IF(ISBLANK(K714),"","Patented in " &amp; K714)  &amp; IF(ISBLANK(H714),"", " by " &amp; TRIM(I714)) &amp; IF(ISBLANK(Q714),"",IF(Q714=0,""," for " &amp; Q714 &amp; " acres")) &amp; IF(ISBLANK(S714),""," repatented as " &amp; S714) &amp; IF(ISBLANK(R714),"", "; " &amp; R714) &amp; IF(ISBLANK(X714),"", ".  " &amp; X714&amp;".")</f>
        <v>Surveyed 5/5/1745 by William Cromwell; Patented in Feb 1748 by Henry Ridgely for 353 acres; "in the great fork of Patuxent River between a branch called Howards Branch and a tract of land called Upland"</v>
      </c>
      <c r="AB714" s="52" t="str">
        <f>IF(IFERROR(FIND("-",A714),0)=0,SUBSTITUTE(A714,"'",""),SUBSTITUTE(LEFT(A714,FIND("-",A714)-2),"'",""))</f>
        <v>SMALL LAND</v>
      </c>
      <c r="AC714" s="55" t="str">
        <f>SUBSTITUTE(A714,"'","")</f>
        <v>SMALL LAND</v>
      </c>
      <c r="AD714" s="52" t="str">
        <f>IFERROR(VLOOKUP(A714,MapGrantsTbl[], 5, FALSE),"")</f>
        <v>1745</v>
      </c>
      <c r="AE714" s="52" t="str">
        <f>IF(L714=AD714,"Y", IF(LEFT(AD714,1)&lt;&gt;"1","","N"))</f>
        <v>N</v>
      </c>
      <c r="AF714" s="52" t="str">
        <f>IFERROR(VLOOKUP(A714,MapGrantsTbl[], 3, FALSE),"")</f>
        <v>Surveyed 5/5/1745 by William Cromwell; Patented in Feb 1748 by Henry Ridgely for 353 acres; "in the great fork of Patuxent River between a branch called Howards Branch and a tract of land called Upland"</v>
      </c>
      <c r="AG714" s="52" t="str">
        <f>IF(AA714=AF714,"Y", IF(LEN(LEFT(AF714,4))&lt;&gt;4,"","N"))</f>
        <v>Y</v>
      </c>
      <c r="AH714" s="52" t="s">
        <v>375</v>
      </c>
      <c r="AI714" s="52"/>
      <c r="AJ714" s="71"/>
      <c r="AK714" s="71"/>
      <c r="AL714" s="71"/>
      <c r="AM714" s="71">
        <f>IFERROR(VLOOKUP(A714,Platted[],2,FALSE),"")</f>
        <v>195</v>
      </c>
      <c r="AN714" s="52"/>
      <c r="AO714" s="52"/>
      <c r="AP714" s="52"/>
      <c r="AQ714" s="52" t="str">
        <f>IFERROR(VLOOKUP(A714,MapGrantsTbl[], 5, FALSE),"")</f>
        <v>1745</v>
      </c>
      <c r="AR714" s="52" t="str">
        <f>IF(L714=AQ714,"Y", IF(LEN(LEFT(AQ714,4))&lt;&gt;4,"","N"))</f>
        <v>N</v>
      </c>
      <c r="AS714" s="52" t="str">
        <f>IFERROR(VLOOKUP(A714,MapGrantsTbl[],3, FALSE),"")</f>
        <v>Surveyed 5/5/1745 by William Cromwell; Patented in Feb 1748 by Henry Ridgely for 353 acres; "in the great fork of Patuxent River between a branch called Howards Branch and a tract of land called Upland"</v>
      </c>
      <c r="AT714" s="52" t="str">
        <f>IF(AA714=AS714,"Y", IF(LEN(LEFT(AS714,4))&lt;&gt;4,"","N"))</f>
        <v>Y</v>
      </c>
      <c r="AU714" s="52" t="str">
        <f>IFERROR(VLOOKUP(A714,MapGrantsTbl[],5, FALSE),"")</f>
        <v>1745</v>
      </c>
      <c r="AV714" s="52" t="str">
        <f>IF(L714=AU714,"Y", IF(LEN(LEFT(AU714,4))&lt;&gt;4,"","N"))</f>
        <v>N</v>
      </c>
    </row>
    <row r="715" spans="1:48" ht="43.2" x14ac:dyDescent="0.55000000000000004">
      <c r="A715" s="43" t="s">
        <v>7456</v>
      </c>
      <c r="B715" s="42" t="str">
        <f>IFERROR(VLOOKUP(A715,MapGrantsTbl[Short Name], 1, FALSE),IFERROR(VLOOKUP(A715,MapGrantsTbl[Other Map Grant Name],1,FALSE),""))</f>
        <v>SMITHS FORTUNE</v>
      </c>
      <c r="C715" s="43" t="s">
        <v>4921</v>
      </c>
      <c r="D715" s="43" t="str">
        <f>IF(ISBLANK(C715),"",IFERROR(RIGHT(C715,LEN(C715)-FIND(",",C715)) &amp; " " &amp; LEFT(C715,1) &amp; LOWER(MID(C715,2, FIND(",",C715)-2)),""))</f>
        <v xml:space="preserve"> Basil Burgess</v>
      </c>
      <c r="E715" s="85" t="s">
        <v>12229</v>
      </c>
      <c r="F715" s="80" t="str">
        <f>RIGHT(E715,4)</f>
        <v>1776</v>
      </c>
      <c r="G715" s="80" t="str">
        <f>IF(ISBLANK(E715),"",F715&amp;"-"&amp;RIGHT("00" &amp; SUBSTITUTE(LEFT(E715,2),"/",""),2))</f>
        <v>1776-05</v>
      </c>
      <c r="H715" s="43" t="s">
        <v>5365</v>
      </c>
      <c r="I715" s="43" t="str">
        <f>IFERROR(RIGHT(H715,LEN(H715)-FIND(",",H715)) &amp; " " &amp; LEFT(H715,1) &amp; LOWER(MID(H715,2, FIND(",",H715)-2)),"")</f>
        <v xml:space="preserve"> Richard Ridgely</v>
      </c>
      <c r="J715" s="42" t="str">
        <f>H715</f>
        <v>RIDGELY, Richard</v>
      </c>
      <c r="K715" s="43" t="s">
        <v>7458</v>
      </c>
      <c r="L715" s="42" t="str">
        <f>RIGHT(K715,4)</f>
        <v>1801</v>
      </c>
      <c r="M715" s="143" t="str">
        <f>IF(ISBLANK(K715),"",L715&amp;"-"&amp;
IF(LEFT(K715,3)="Feb","02",
IF(LEFT(K715,3)="Mar","03",
IF(LEFT(K715,3)="Apr","04",
IF(LEFT(K715,3)="May","05",
IF(LEFT(K715,3)="Jun","06",
IF(LEFT(K715,3)="Jul","07",
IF(LEFT(K715,3)="Aug","08",
IF(LEFT(K715,3)="Sep","09",
IF(LEFT(K715,3)="Oct","10",
IF(LEFT(K715,3)="Nov","11",
IF(LEFT(K715,3)="Dec","12","01"))))))))))))</f>
        <v>1801-04</v>
      </c>
      <c r="N715" s="44" t="s">
        <v>3961</v>
      </c>
      <c r="O715" s="43" t="s">
        <v>3959</v>
      </c>
      <c r="P715" s="43" t="s">
        <v>3970</v>
      </c>
      <c r="Q715" s="43">
        <v>597</v>
      </c>
      <c r="R715" s="43" t="s">
        <v>7457</v>
      </c>
      <c r="S715" s="34" t="s">
        <v>11745</v>
      </c>
      <c r="T715" s="33" t="s">
        <v>8844</v>
      </c>
      <c r="U715" s="44"/>
      <c r="V715" s="35" t="s">
        <v>9001</v>
      </c>
      <c r="W715" s="35" t="s">
        <v>12228</v>
      </c>
      <c r="X715" s="34"/>
      <c r="Y715" s="45" t="str">
        <f>IFERROR(LEFT(J715, FIND(",",J715)-1),"")</f>
        <v>RIDGELY</v>
      </c>
      <c r="Z715" s="45"/>
      <c r="AA715" s="45" t="str">
        <f>IF(ISBLANK(E715),"","Surveyed "&amp;E715)  &amp; IF(ISBLANK(C715),"", " by " &amp;TRIM(D715)) &amp; IF(ISBLANK(E715),"","; ") &amp; IF(ISBLANK(K715),"","Patented in " &amp; K715)  &amp; IF(ISBLANK(H715),"", " by " &amp; TRIM(I715)) &amp; IF(ISBLANK(Q715),"",IF(Q715=0,""," for " &amp; Q715 &amp; " acres")) &amp; IF(ISBLANK(S715),""," repatented as " &amp; S715) &amp; IF(ISBLANK(R715),"", "; " &amp; R715) &amp; IF(ISBLANK(X715),"", ".  " &amp; X715&amp;".")</f>
        <v>Surveyed 5/6/1776 by Basil Burgess; Patented in Apr 1801 by Richard Ridgely for 597 acres repatented as Plumb Tree Meadows; Resurvey of escheated tract Freeborn's Progress</v>
      </c>
      <c r="AB715" s="45" t="str">
        <f>IF(IFERROR(FIND("-",A715),0)=0,SUBSTITUTE(A715,"'",""),SUBSTITUTE(LEFT(A715,FIND("-",A715)-2),"'",""))</f>
        <v>SMITHS FORTUNE</v>
      </c>
      <c r="AC715" s="45" t="str">
        <f>SUBSTITUTE(A715,"'","")</f>
        <v>SMITHS FORTUNE</v>
      </c>
      <c r="AD715" s="45" t="str">
        <f>IFERROR(VLOOKUP(A715,MapGrantsTbl[], 5, FALSE),"")</f>
        <v/>
      </c>
      <c r="AE715" s="45" t="str">
        <f>IF(L715=AD715,"Y", IF(LEFT(AD715,1)&lt;&gt;"1","","N"))</f>
        <v/>
      </c>
      <c r="AF715" s="45" t="str">
        <f>IFERROR(VLOOKUP(A715,MapGrantsTbl[], 3, FALSE),"")</f>
        <v/>
      </c>
      <c r="AG715" s="45" t="str">
        <f>IF(AA715=AF715,"Y", IF(LEN(LEFT(AF715,4))&lt;&gt;4,"","N"))</f>
        <v/>
      </c>
      <c r="AH715" s="33" t="s">
        <v>11989</v>
      </c>
      <c r="AI715" s="45"/>
      <c r="AJ715" s="71"/>
      <c r="AK715" s="71"/>
      <c r="AL715" s="71"/>
      <c r="AM715" s="71">
        <f>IFERROR(VLOOKUP(A715,Platted[],2,FALSE),"")</f>
        <v>125</v>
      </c>
      <c r="AN715" s="52"/>
      <c r="AO715" s="52"/>
      <c r="AP715" s="52"/>
      <c r="AQ715" s="52" t="str">
        <f>IFERROR(VLOOKUP(A715,MapGrantsTbl[], 5, FALSE),"")</f>
        <v/>
      </c>
      <c r="AR715" s="52" t="str">
        <f>IF(L715=AQ715,"Y", IF(LEN(LEFT(AQ715,4))&lt;&gt;4,"","N"))</f>
        <v/>
      </c>
      <c r="AS715" s="52" t="str">
        <f>IFERROR(VLOOKUP(A715,MapGrantsTbl[],3, FALSE),"")</f>
        <v/>
      </c>
      <c r="AT715" s="52" t="str">
        <f>IF(AA715=AS715,"Y", IF(LEN(LEFT(AS715,4))&lt;&gt;4,"","N"))</f>
        <v/>
      </c>
      <c r="AU715" s="52" t="str">
        <f>IFERROR(VLOOKUP(A715,MapGrantsTbl[],5, FALSE),"")</f>
        <v/>
      </c>
      <c r="AV715" s="52" t="str">
        <f>IF(L715=AU715,"Y", IF(LEN(LEFT(AU715,4))&lt;&gt;4,"","N"))</f>
        <v/>
      </c>
    </row>
    <row r="716" spans="1:48" ht="43.2" x14ac:dyDescent="0.55000000000000004">
      <c r="A716" s="43" t="s">
        <v>6877</v>
      </c>
      <c r="B716" s="42" t="str">
        <f>IFERROR(VLOOKUP(A716,MapGrantsTbl[Short Name], 1, FALSE),IFERROR(VLOOKUP(A716,MapGrantsTbl[Other Map Grant Name],1,FALSE),""))</f>
        <v/>
      </c>
      <c r="C716" s="43" t="s">
        <v>4919</v>
      </c>
      <c r="D716" s="43" t="str">
        <f>IF(ISBLANK(C716),"",IFERROR(RIGHT(C716,LEN(C716)-FIND(",",C716)) &amp; " " &amp; LEFT(C716,1) &amp; LOWER(MID(C716,2, FIND(",",C716)-2)),""))</f>
        <v xml:space="preserve"> Richard Shipley</v>
      </c>
      <c r="E716" s="85" t="s">
        <v>4705</v>
      </c>
      <c r="F716" s="80" t="str">
        <f>RIGHT(E716,4)</f>
        <v>1754</v>
      </c>
      <c r="G716" s="80" t="str">
        <f>IF(ISBLANK(E716),"",F716&amp;"-"&amp;RIGHT("00" &amp; SUBSTITUTE(LEFT(E716,2),"/",""),2))</f>
        <v>1754-08</v>
      </c>
      <c r="H716" s="43" t="s">
        <v>5685</v>
      </c>
      <c r="I716" s="43" t="str">
        <f>IFERROR(RIGHT(H716,LEN(H716)-FIND(",",H716)) &amp; " " &amp; LEFT(H716,1) &amp; LOWER(MID(H716,2, FIND(",",H716)-2)),"")</f>
        <v xml:space="preserve"> John Hobbs</v>
      </c>
      <c r="J716" s="42" t="str">
        <f>H716</f>
        <v>HOBBS, John</v>
      </c>
      <c r="K716" s="43" t="s">
        <v>6878</v>
      </c>
      <c r="L716" s="42" t="str">
        <f>RIGHT(K716,4)</f>
        <v>1754</v>
      </c>
      <c r="M716" s="143" t="str">
        <f>IF(ISBLANK(K716),"",L716&amp;"-"&amp;
IF(LEFT(K716,3)="Feb","02",
IF(LEFT(K716,3)="Mar","03",
IF(LEFT(K716,3)="Apr","04",
IF(LEFT(K716,3)="May","05",
IF(LEFT(K716,3)="Jun","06",
IF(LEFT(K716,3)="Jul","07",
IF(LEFT(K716,3)="Aug","08",
IF(LEFT(K716,3)="Sep","09",
IF(LEFT(K716,3)="Oct","10",
IF(LEFT(K716,3)="Nov","11",
IF(LEFT(K716,3)="Dec","12","01"))))))))))))</f>
        <v>1754-08</v>
      </c>
      <c r="N716" s="44" t="s">
        <v>3961</v>
      </c>
      <c r="O716" s="43" t="s">
        <v>3959</v>
      </c>
      <c r="P716" s="43" t="s">
        <v>136</v>
      </c>
      <c r="Q716" s="43">
        <v>4.5</v>
      </c>
      <c r="R716" s="43" t="s">
        <v>6880</v>
      </c>
      <c r="S716" s="44"/>
      <c r="T716" s="45" t="str">
        <f>V716</f>
        <v>Snake In The Grass</v>
      </c>
      <c r="U716" s="44"/>
      <c r="V716" s="35" t="s">
        <v>6879</v>
      </c>
      <c r="W716" s="35" t="s">
        <v>11134</v>
      </c>
      <c r="X716" s="34"/>
      <c r="Y716" s="45" t="str">
        <f>IFERROR(LEFT(J716, FIND(",",J716)-1),"")</f>
        <v>HOBBS</v>
      </c>
      <c r="Z716" s="45"/>
      <c r="AA716" s="45" t="str">
        <f>IF(ISBLANK(E716),"","Surveyed "&amp;E716)  &amp; IF(ISBLANK(C716),"", " by " &amp;TRIM(D716)) &amp; IF(ISBLANK(E716),"","; ") &amp; IF(ISBLANK(K716),"","Patented in " &amp; K716)  &amp; IF(ISBLANK(H716),"", " by " &amp; TRIM(I716)) &amp; IF(ISBLANK(Q716),"",IF(Q716=0,""," for " &amp; Q716 &amp; " acres")) &amp; IF(ISBLANK(S716),""," repatented as " &amp; S716) &amp; IF(ISBLANK(R716),"", "; " &amp; R716) &amp; IF(ISBLANK(X716),"", ".  " &amp; X716&amp;".")</f>
        <v>Surveyed 8/14/1754 by Richard Shipley; Patented in Aug 1754 by John Hobbs for 4.5 acres; "on the east side of the north branch of Snowdens River of Patuxent"</v>
      </c>
      <c r="AB716" s="45" t="str">
        <f>IF(IFERROR(FIND("-",A716),0)=0,SUBSTITUTE(A716,"'",""),SUBSTITUTE(LEFT(A716,FIND("-",A716)-2),"'",""))</f>
        <v>SNAKE IN THE GRASS</v>
      </c>
      <c r="AC716" s="45" t="str">
        <f>SUBSTITUTE(A716,"'","")</f>
        <v>SNAKE IN THE GRASS</v>
      </c>
      <c r="AD716" s="52" t="str">
        <f>IFERROR(VLOOKUP(A716,MapGrantsTbl[], 5, FALSE),"")</f>
        <v/>
      </c>
      <c r="AE716" s="52" t="str">
        <f>IF(L716=AD716,"Y", IF(LEFT(AD716,1)&lt;&gt;"1","","N"))</f>
        <v/>
      </c>
      <c r="AF716" s="52" t="str">
        <f>IFERROR(VLOOKUP(A716,MapGrantsTbl[], 3, FALSE),"")</f>
        <v/>
      </c>
      <c r="AG716" s="52" t="str">
        <f>IF(AA716=AF716,"Y", IF(LEN(LEFT(AF716,4))&lt;&gt;4,"","N"))</f>
        <v/>
      </c>
      <c r="AH716" s="52"/>
      <c r="AI716" s="52"/>
      <c r="AJ716" s="71"/>
      <c r="AK716" s="71"/>
      <c r="AL716" s="71"/>
      <c r="AM716" s="71" t="str">
        <f>IFERROR(VLOOKUP(A716,Platted[],2,FALSE),"")</f>
        <v/>
      </c>
      <c r="AN716" s="52"/>
      <c r="AO716" s="52"/>
      <c r="AP716" s="52"/>
      <c r="AQ716" s="52" t="str">
        <f>IFERROR(VLOOKUP(A716,MapGrantsTbl[], 5, FALSE),"")</f>
        <v/>
      </c>
      <c r="AR716" s="52" t="str">
        <f>IF(L716=AQ716,"Y", IF(LEN(LEFT(AQ716,4))&lt;&gt;4,"","N"))</f>
        <v/>
      </c>
      <c r="AS716" s="52" t="str">
        <f>IFERROR(VLOOKUP(A716,MapGrantsTbl[],3, FALSE),"")</f>
        <v/>
      </c>
      <c r="AT716" s="52" t="str">
        <f>IF(AA716=AS716,"Y", IF(LEN(LEFT(AS716,4))&lt;&gt;4,"","N"))</f>
        <v/>
      </c>
      <c r="AU716" s="52" t="str">
        <f>IFERROR(VLOOKUP(A716,MapGrantsTbl[],5, FALSE),"")</f>
        <v/>
      </c>
      <c r="AV716" s="52" t="str">
        <f>IF(L716=AU716,"Y", IF(LEN(LEFT(AU716,4))&lt;&gt;4,"","N"))</f>
        <v/>
      </c>
    </row>
    <row r="717" spans="1:48" ht="57.6" x14ac:dyDescent="0.55000000000000004">
      <c r="A717" s="8" t="s">
        <v>3901</v>
      </c>
      <c r="B717" s="8" t="str">
        <f>IFERROR(VLOOKUP(A717,MapGrantsTbl[Short Name], 1, FALSE),IFERROR(VLOOKUP(A717,MapGrantsTbl[Other Map Grant Name],1,FALSE),""))</f>
        <v>SNAP SHORT</v>
      </c>
      <c r="C717" s="8" t="s">
        <v>4916</v>
      </c>
      <c r="D717" s="8" t="str">
        <f>IF(ISBLANK(C717),"",IFERROR(RIGHT(C717,LEN(C717)-FIND(",",C717)) &amp; " " &amp; LEFT(C717,1) &amp; LOWER(MID(C717,2, FIND(",",C717)-2)),""))</f>
        <v xml:space="preserve"> William Cromwell</v>
      </c>
      <c r="E717" s="85" t="s">
        <v>10350</v>
      </c>
      <c r="F717" s="85" t="str">
        <f>RIGHT(E717,4)</f>
        <v>1745</v>
      </c>
      <c r="G717" s="85" t="str">
        <f>IF(ISBLANK(E717),"",F717&amp;"-"&amp;RIGHT("00" &amp; SUBSTITUTE(LEFT(E717,2),"/",""),2))</f>
        <v>1745-06</v>
      </c>
      <c r="H717" s="8" t="s">
        <v>3675</v>
      </c>
      <c r="I717" s="8" t="str">
        <f>IFERROR(RIGHT(H717,LEN(H717)-FIND(",",H717)) &amp; " " &amp; LEFT(H717,1) &amp; LOWER(MID(H717,2, FIND(",",H717)-2)),"")</f>
        <v xml:space="preserve"> Richard  Israel</v>
      </c>
      <c r="J717" s="8" t="str">
        <f>H717</f>
        <v xml:space="preserve">ISRAEL, Richard </v>
      </c>
      <c r="K717" s="8" t="s">
        <v>5227</v>
      </c>
      <c r="L717" s="8" t="str">
        <f>RIGHT(K717,4)</f>
        <v>1745</v>
      </c>
      <c r="M717" s="146" t="str">
        <f>IF(ISBLANK(K717),"",L717&amp;"-"&amp;
IF(LEFT(K717,3)="Feb","02",
IF(LEFT(K717,3)="Mar","03",
IF(LEFT(K717,3)="Apr","04",
IF(LEFT(K717,3)="May","05",
IF(LEFT(K717,3)="Jun","06",
IF(LEFT(K717,3)="Jul","07",
IF(LEFT(K717,3)="Aug","08",
IF(LEFT(K717,3)="Sep","09",
IF(LEFT(K717,3)="Oct","10",
IF(LEFT(K717,3)="Nov","11",
IF(LEFT(K717,3)="Dec","12","01"))))))))))))</f>
        <v>1745-06</v>
      </c>
      <c r="N717" s="34" t="s">
        <v>3961</v>
      </c>
      <c r="O717" s="8" t="s">
        <v>3959</v>
      </c>
      <c r="P717" s="8" t="s">
        <v>136</v>
      </c>
      <c r="Q717" s="8">
        <v>81</v>
      </c>
      <c r="R717" s="8" t="s">
        <v>4947</v>
      </c>
      <c r="S717" s="34"/>
      <c r="T717" s="34" t="str">
        <f>V717</f>
        <v>Snap Short</v>
      </c>
      <c r="U717" s="34"/>
      <c r="V717" s="35" t="s">
        <v>4156</v>
      </c>
      <c r="W717" s="35" t="s">
        <v>10351</v>
      </c>
      <c r="X717" s="34"/>
      <c r="Y717" s="18" t="str">
        <f>IFERROR(LEFT(J717, FIND(",",J717)-1),"")</f>
        <v>ISRAEL</v>
      </c>
      <c r="Z717" s="24" t="s">
        <v>4456</v>
      </c>
      <c r="AA717" s="24" t="str">
        <f>IF(ISBLANK(E717),"","Surveyed "&amp;E717)  &amp; IF(ISBLANK(C717),"", " by " &amp;TRIM(D717)) &amp; IF(ISBLANK(E717),"","; ") &amp; IF(ISBLANK(K717),"","Patented in " &amp; K717)  &amp; IF(ISBLANK(H717),"", " by " &amp; TRIM(I717)) &amp; IF(ISBLANK(Q717),"",IF(Q717=0,""," for " &amp; Q717 &amp; " acres")) &amp; IF(ISBLANK(S717),""," repatented as " &amp; S717) &amp; IF(ISBLANK(R717),"", "; " &amp; R717) &amp; IF(ISBLANK(X717),"", ".  " &amp; X717&amp;".")</f>
        <v>Surveyed 6/15/1745 by William Cromwell; Patented in Jun 1745 by Richard Israel for 81 acres; "in the great fork of Patuxent River adjoining to a tract of land called Reynold's Habitation"</v>
      </c>
      <c r="AB717" s="52" t="str">
        <f>IF(IFERROR(FIND("-",A717),0)=0,SUBSTITUTE(A717,"'",""),SUBSTITUTE(LEFT(A717,FIND("-",A717)-2),"'",""))</f>
        <v>SNAP SHORT</v>
      </c>
      <c r="AC717" s="55" t="str">
        <f>SUBSTITUTE(A717,"'","")</f>
        <v>SNAP SHORT</v>
      </c>
      <c r="AD717" s="52" t="str">
        <f>IFERROR(VLOOKUP(A717,MapGrantsTbl[], 5, FALSE),"")</f>
        <v>1745</v>
      </c>
      <c r="AE717" s="52" t="str">
        <f>IF(L717=AD717,"Y", IF(LEFT(AD717,1)&lt;&gt;"1","","N"))</f>
        <v>Y</v>
      </c>
      <c r="AF717" s="52" t="str">
        <f>IFERROR(VLOOKUP(A717,MapGrantsTbl[], 3, FALSE),"")</f>
        <v>Surveyed 6/15/1745 by William Cromwell; Patented in Jun 1745 by Richard Israel for 81 acres; "in the great fork of Patuxent River adjoining to a tract of land called Reynold's Habitation"</v>
      </c>
      <c r="AG717" s="52" t="str">
        <f>IF(AA717=AF717,"Y", IF(LEN(LEFT(AF717,4))&lt;&gt;4,"","N"))</f>
        <v>Y</v>
      </c>
      <c r="AH717" s="52" t="s">
        <v>36</v>
      </c>
      <c r="AI717" s="52" t="s">
        <v>7845</v>
      </c>
      <c r="AJ717" s="52" t="s">
        <v>6661</v>
      </c>
      <c r="AK717" s="52"/>
      <c r="AL717" s="71"/>
      <c r="AM717" s="71">
        <f>IFERROR(VLOOKUP(A717,Platted[],2,FALSE),"")</f>
        <v>485</v>
      </c>
      <c r="AN717" s="52"/>
      <c r="AO717" s="52"/>
      <c r="AP717" s="52"/>
      <c r="AQ717" s="52" t="str">
        <f>IFERROR(VLOOKUP(A717,MapGrantsTbl[], 5, FALSE),"")</f>
        <v>1745</v>
      </c>
      <c r="AR717" s="52" t="str">
        <f>IF(L717=AQ717,"Y", IF(LEN(LEFT(AQ717,4))&lt;&gt;4,"","N"))</f>
        <v>Y</v>
      </c>
      <c r="AS717" s="52" t="str">
        <f>IFERROR(VLOOKUP(A717,MapGrantsTbl[],3, FALSE),"")</f>
        <v>Surveyed 6/15/1745 by William Cromwell; Patented in Jun 1745 by Richard Israel for 81 acres; "in the great fork of Patuxent River adjoining to a tract of land called Reynold's Habitation"</v>
      </c>
      <c r="AT717" s="52" t="str">
        <f>IF(AA717=AS717,"Y", IF(LEN(LEFT(AS717,4))&lt;&gt;4,"","N"))</f>
        <v>Y</v>
      </c>
      <c r="AU717" s="52" t="str">
        <f>IFERROR(VLOOKUP(A717,MapGrantsTbl[],5, FALSE),"")</f>
        <v>1745</v>
      </c>
      <c r="AV717" s="52" t="str">
        <f>IF(L717=AU717,"Y", IF(LEN(LEFT(AU717,4))&lt;&gt;4,"","N"))</f>
        <v>Y</v>
      </c>
    </row>
    <row r="718" spans="1:48" ht="86.4" x14ac:dyDescent="0.55000000000000004">
      <c r="A718" s="8" t="s">
        <v>7227</v>
      </c>
      <c r="B718" s="8" t="str">
        <f>IFERROR(VLOOKUP(A718,MapGrantsTbl[Short Name], 1, FALSE),IFERROR(VLOOKUP(A718,MapGrantsTbl[Other Map Grant Name],1,FALSE),""))</f>
        <v>SNOWDENS COWPEN</v>
      </c>
      <c r="C718" s="8" t="s">
        <v>4105</v>
      </c>
      <c r="D718" s="8" t="str">
        <f>IF(ISBLANK(C718),"",IFERROR(RIGHT(C718,LEN(C718)-FIND(",",C718)) &amp; " " &amp; LEFT(C718,1) &amp; LOWER(MID(C718,2, FIND(",",C718)-2)),""))</f>
        <v xml:space="preserve"> Henry Ridgely</v>
      </c>
      <c r="E718" s="85" t="s">
        <v>10604</v>
      </c>
      <c r="F718" s="85" t="str">
        <f>RIGHT(E718,4)</f>
        <v>1733</v>
      </c>
      <c r="G718" s="85" t="str">
        <f>IF(ISBLANK(E718),"",F718&amp;"-"&amp;RIGHT("00" &amp; SUBSTITUTE(LEFT(E718,2),"/",""),2))</f>
        <v>1733-04</v>
      </c>
      <c r="H718" s="8" t="s">
        <v>3676</v>
      </c>
      <c r="I718" s="8" t="str">
        <f>IFERROR(RIGHT(H718,LEN(H718)-FIND(",",H718)) &amp; " " &amp; LEFT(H718,1) &amp; LOWER(MID(H718,2, FIND(",",H718)-2)),"")</f>
        <v xml:space="preserve"> Richard  Snowden</v>
      </c>
      <c r="J718" s="8" t="str">
        <f>H718</f>
        <v xml:space="preserve">SNOWDEN, Richard </v>
      </c>
      <c r="K718" s="8" t="s">
        <v>3763</v>
      </c>
      <c r="L718" s="8" t="str">
        <f>RIGHT(K718,4)</f>
        <v>1736</v>
      </c>
      <c r="M718" s="146" t="str">
        <f>IF(ISBLANK(K718),"",L718&amp;"-"&amp;
IF(LEFT(K718,3)="Feb","02",
IF(LEFT(K718,3)="Mar","03",
IF(LEFT(K718,3)="Apr","04",
IF(LEFT(K718,3)="May","05",
IF(LEFT(K718,3)="Jun","06",
IF(LEFT(K718,3)="Jul","07",
IF(LEFT(K718,3)="Aug","08",
IF(LEFT(K718,3)="Sep","09",
IF(LEFT(K718,3)="Oct","10",
IF(LEFT(K718,3)="Nov","11",
IF(LEFT(K718,3)="Dec","12","01"))))))))))))</f>
        <v>1736-11</v>
      </c>
      <c r="N718" s="34" t="s">
        <v>3961</v>
      </c>
      <c r="O718" s="8" t="s">
        <v>3959</v>
      </c>
      <c r="P718" s="8" t="s">
        <v>136</v>
      </c>
      <c r="Q718" s="8">
        <v>357</v>
      </c>
      <c r="R718" s="8" t="s">
        <v>10606</v>
      </c>
      <c r="S718" s="34" t="s">
        <v>5289</v>
      </c>
      <c r="T718" s="34" t="str">
        <f>V718</f>
        <v>Snowdens Cowpen</v>
      </c>
      <c r="U718" s="34" t="s">
        <v>5259</v>
      </c>
      <c r="V718" s="35" t="s">
        <v>6758</v>
      </c>
      <c r="W718" s="35" t="s">
        <v>10605</v>
      </c>
      <c r="X718" s="34"/>
      <c r="Y718" s="18" t="str">
        <f>IFERROR(LEFT(J718, FIND(",",J718)-1),"")</f>
        <v>SNOWDEN</v>
      </c>
      <c r="Z718" s="24" t="s">
        <v>4557</v>
      </c>
      <c r="AA718" s="24" t="str">
        <f>IF(ISBLANK(E718),"","Surveyed "&amp;E718)  &amp; IF(ISBLANK(C718),"", " by " &amp;TRIM(D718)) &amp; IF(ISBLANK(E718),"","; ") &amp; IF(ISBLANK(K718),"","Patented in " &amp; K718)  &amp; IF(ISBLANK(H718),"", " by " &amp; TRIM(I718)) &amp; IF(ISBLANK(Q718),"",IF(Q718=0,""," for " &amp; Q718 &amp; " acres")) &amp; IF(ISBLANK(S718),""," repatented as " &amp; S718) &amp; IF(ISBLANK(R718),"", "; " &amp; R718) &amp; IF(ISBLANK(X718),"", ".  " &amp; X718&amp;".")</f>
        <v>Surveyed 4/5/1733 by Henry Ridgely; Patented in Nov 1736 by Richard Snowden for 357 acres repatented as Snowden's Cowpen Regulated; "on the south side of the falls of Patapsco River" starting "on a small run descending into Dilleware [Delaware] Bottom Branch", mostly lying foul of Taylors Park</v>
      </c>
      <c r="AB718" s="52" t="str">
        <f>IF(IFERROR(FIND("-",A718),0)=0,SUBSTITUTE(A718,"'",""),SUBSTITUTE(LEFT(A718,FIND("-",A718)-2),"'",""))</f>
        <v>SNOWDENS COWPEN</v>
      </c>
      <c r="AC718" s="55" t="str">
        <f>SUBSTITUTE(A718,"'","")</f>
        <v>SNOWDENS COWPEN</v>
      </c>
      <c r="AD718" s="52" t="str">
        <f>IFERROR(VLOOKUP(A718,MapGrantsTbl[], 5, FALSE),"")</f>
        <v>1733</v>
      </c>
      <c r="AE718" s="52" t="str">
        <f>IF(L718=AD718,"Y", IF(LEFT(AD718,1)&lt;&gt;"1","","N"))</f>
        <v>N</v>
      </c>
      <c r="AF718" s="52" t="str">
        <f>IFERROR(VLOOKUP(A718,MapGrantsTbl[], 3, FALSE),"")</f>
        <v>Surveyed 4/5/1733 by Henry Ridgely; Patented in Nov 1736 by Richard Snowden for 357 acres repatented as Snowden's Cowpen Regulated; "on the south side of the falls of Patapsco River" starting "on a small run descending into Dilleware [Delaware] Bottom Branch", mostly lying foul of Taylors Park</v>
      </c>
      <c r="AG718" s="52" t="str">
        <f>IF(AA718=AF718,"Y", IF(LEN(LEFT(AF718,4))&lt;&gt;4,"","N"))</f>
        <v>Y</v>
      </c>
      <c r="AH718" s="52" t="s">
        <v>376</v>
      </c>
      <c r="AI718" s="52"/>
      <c r="AJ718" s="71"/>
      <c r="AK718" s="71"/>
      <c r="AL718" s="71"/>
      <c r="AM718" s="71">
        <f>IFERROR(VLOOKUP(A718,Platted[],2,FALSE),"")</f>
        <v>197</v>
      </c>
      <c r="AN718" s="52"/>
      <c r="AO718" s="52"/>
      <c r="AP718" s="52"/>
      <c r="AQ718" s="52" t="str">
        <f>IFERROR(VLOOKUP(A718,MapGrantsTbl[], 5, FALSE),"")</f>
        <v>1733</v>
      </c>
      <c r="AR718" s="52" t="str">
        <f>IF(L718=AQ718,"Y", IF(LEN(LEFT(AQ718,4))&lt;&gt;4,"","N"))</f>
        <v>N</v>
      </c>
      <c r="AS718" s="52" t="str">
        <f>IFERROR(VLOOKUP(A718,MapGrantsTbl[],3, FALSE),"")</f>
        <v>Surveyed 4/5/1733 by Henry Ridgely; Patented in Nov 1736 by Richard Snowden for 357 acres repatented as Snowden's Cowpen Regulated; "on the south side of the falls of Patapsco River" starting "on a small run descending into Dilleware [Delaware] Bottom Branch", mostly lying foul of Taylors Park</v>
      </c>
      <c r="AT718" s="52" t="str">
        <f>IF(AA718=AS718,"Y", IF(LEN(LEFT(AS718,4))&lt;&gt;4,"","N"))</f>
        <v>Y</v>
      </c>
      <c r="AU718" s="52" t="str">
        <f>IFERROR(VLOOKUP(A718,MapGrantsTbl[],5, FALSE),"")</f>
        <v>1733</v>
      </c>
      <c r="AV718" s="52" t="str">
        <f>IF(L718=AU718,"Y", IF(LEN(LEFT(AU718,4))&lt;&gt;4,"","N"))</f>
        <v>N</v>
      </c>
    </row>
    <row r="719" spans="1:48" ht="86.4" x14ac:dyDescent="0.55000000000000004">
      <c r="A719" s="8" t="s">
        <v>7228</v>
      </c>
      <c r="B719" s="10" t="str">
        <f>IFERROR(VLOOKUP(A719,MapGrantsTbl[Short Name], 1, FALSE),IFERROR(VLOOKUP(A719,MapGrantsTbl[Other Map Grant Name],1,FALSE),""))</f>
        <v>SNOWDENS COWPEN REGULATED</v>
      </c>
      <c r="C719" s="10" t="s">
        <v>4919</v>
      </c>
      <c r="D719" s="10" t="str">
        <f>IF(ISBLANK(C719),"",IFERROR(RIGHT(C719,LEN(C719)-FIND(",",C719)) &amp; " " &amp; LEFT(C719,1) &amp; LOWER(MID(C719,2, FIND(",",C719)-2)),""))</f>
        <v xml:space="preserve"> Richard Shipley</v>
      </c>
      <c r="E719" s="85" t="s">
        <v>11576</v>
      </c>
      <c r="F719" s="86" t="str">
        <f>RIGHT(E719,4)</f>
        <v>1748</v>
      </c>
      <c r="G719" s="86" t="str">
        <f>IF(ISBLANK(E719),"",F719&amp;"-"&amp;RIGHT("00" &amp; SUBSTITUTE(LEFT(E719,2),"/",""),2))</f>
        <v>1748-06</v>
      </c>
      <c r="H719" s="10" t="s">
        <v>3676</v>
      </c>
      <c r="I719" s="10" t="str">
        <f>IFERROR(RIGHT(H719,LEN(H719)-FIND(",",H719)) &amp; " " &amp; LEFT(H719,1) &amp; LOWER(MID(H719,2, FIND(",",H719)-2)),"")</f>
        <v xml:space="preserve"> Richard  Snowden</v>
      </c>
      <c r="J719" s="15" t="str">
        <f>H719</f>
        <v xml:space="preserve">SNOWDEN, Richard </v>
      </c>
      <c r="K719" s="10" t="s">
        <v>5290</v>
      </c>
      <c r="L719" s="15" t="str">
        <f>RIGHT(K719,4)</f>
        <v>1753</v>
      </c>
      <c r="M719" s="147" t="str">
        <f>IF(ISBLANK(K719),"",L719&amp;"-"&amp;
IF(LEFT(K719,3)="Feb","02",
IF(LEFT(K719,3)="Mar","03",
IF(LEFT(K719,3)="Apr","04",
IF(LEFT(K719,3)="May","05",
IF(LEFT(K719,3)="Jun","06",
IF(LEFT(K719,3)="Jul","07",
IF(LEFT(K719,3)="Aug","08",
IF(LEFT(K719,3)="Sep","09",
IF(LEFT(K719,3)="Oct","10",
IF(LEFT(K719,3)="Nov","11",
IF(LEFT(K719,3)="Dec","12","01"))))))))))))</f>
        <v>1753-03</v>
      </c>
      <c r="N719" s="34" t="s">
        <v>3961</v>
      </c>
      <c r="O719" s="8" t="s">
        <v>3959</v>
      </c>
      <c r="P719" s="10" t="s">
        <v>3970</v>
      </c>
      <c r="Q719" s="8">
        <v>438</v>
      </c>
      <c r="R719" s="10" t="s">
        <v>5293</v>
      </c>
      <c r="S719" s="26"/>
      <c r="T719" s="34" t="s">
        <v>6758</v>
      </c>
      <c r="U719" s="26"/>
      <c r="V719" s="35" t="s">
        <v>6857</v>
      </c>
      <c r="W719" s="35" t="s">
        <v>11575</v>
      </c>
      <c r="X719" s="34"/>
      <c r="Y719" s="25" t="str">
        <f>IFERROR(LEFT(J719, FIND(",",J719)-1),"")</f>
        <v>SNOWDEN</v>
      </c>
      <c r="Z719" s="25"/>
      <c r="AA719" s="24" t="str">
        <f>IF(ISBLANK(E719),"","Surveyed "&amp;E719)  &amp; IF(ISBLANK(C719),"", " by " &amp;TRIM(D719)) &amp; IF(ISBLANK(E719),"","; ") &amp; IF(ISBLANK(K719),"","Patented in " &amp; K719)  &amp; IF(ISBLANK(H719),"", " by " &amp; TRIM(I719)) &amp; IF(ISBLANK(Q719),"",IF(Q719=0,""," for " &amp; Q719 &amp; " acres")) &amp; IF(ISBLANK(S719),""," repatented as " &amp; S719) &amp; IF(ISBLANK(R719),"", "; " &amp; R719) &amp; IF(ISBLANK(X719),"", ".  " &amp; X719&amp;".")</f>
        <v>Surveyed 6/6/1748 by Richard Shipley; Patented in Mar 1753 by Richard Snowden for 438 acres; Resurvey of Snowdens Cowpen starting "on the west side of Delaware Bottom Branch", vacancy starting at Belt's Hills and The Parke "standing near the head of a small branch that leads into the Falls of Patapsco River"</v>
      </c>
      <c r="AB719" s="52" t="str">
        <f>IF(IFERROR(FIND("-",A719),0)=0,SUBSTITUTE(A719,"'",""),SUBSTITUTE(LEFT(A719,FIND("-",A719)-2),"'",""))</f>
        <v>SNOWDENS COWPEN REGULATED</v>
      </c>
      <c r="AC719" s="55" t="str">
        <f>SUBSTITUTE(A719,"'","")</f>
        <v>SNOWDENS COWPEN REGULATED</v>
      </c>
      <c r="AD719" s="52" t="str">
        <f>IFERROR(VLOOKUP(A719,MapGrantsTbl[], 5, FALSE),"")</f>
        <v>1748</v>
      </c>
      <c r="AE719" s="52" t="str">
        <f>IF(L719=AD719,"Y", IF(LEFT(AD719,1)&lt;&gt;"1","","N"))</f>
        <v>N</v>
      </c>
      <c r="AF719" s="52" t="str">
        <f>IFERROR(VLOOKUP(A719,MapGrantsTbl[], 3, FALSE),"")</f>
        <v>Surveyed 6/6/1748 by Richard Shipley; Patented in Mar 1753 by Richard Snowden for 438 acres; Resurvey of Snowdens Cowpen starting "on the west side of Delaware Bottom Branch", vacancy starting at Belt's Hills and The Parke "standing near the head of a small branch that leads into the Falls of Patapsco River"</v>
      </c>
      <c r="AG719" s="52" t="str">
        <f>IF(AA719=AF719,"Y", IF(LEN(LEFT(AF719,4))&lt;&gt;4,"","N"))</f>
        <v>Y</v>
      </c>
      <c r="AH719" s="52" t="s">
        <v>376</v>
      </c>
      <c r="AI719" s="52"/>
      <c r="AJ719" s="71"/>
      <c r="AK719" s="71"/>
      <c r="AL719" s="71"/>
      <c r="AM719" s="71">
        <f>IFERROR(VLOOKUP(A719,Platted[],2,FALSE),"")</f>
        <v>161</v>
      </c>
      <c r="AN719" s="52"/>
      <c r="AO719" s="52"/>
      <c r="AP719" s="52"/>
      <c r="AQ719" s="52" t="str">
        <f>IFERROR(VLOOKUP(A719,MapGrantsTbl[], 5, FALSE),"")</f>
        <v>1748</v>
      </c>
      <c r="AR719" s="52" t="str">
        <f>IF(L719=AQ719,"Y", IF(LEN(LEFT(AQ719,4))&lt;&gt;4,"","N"))</f>
        <v>N</v>
      </c>
      <c r="AS719" s="52" t="str">
        <f>IFERROR(VLOOKUP(A719,MapGrantsTbl[],3, FALSE),"")</f>
        <v>Surveyed 6/6/1748 by Richard Shipley; Patented in Mar 1753 by Richard Snowden for 438 acres; Resurvey of Snowdens Cowpen starting "on the west side of Delaware Bottom Branch", vacancy starting at Belt's Hills and The Parke "standing near the head of a small branch that leads into the Falls of Patapsco River"</v>
      </c>
      <c r="AT719" s="52" t="str">
        <f>IF(AA719=AS719,"Y", IF(LEN(LEFT(AS719,4))&lt;&gt;4,"","N"))</f>
        <v>Y</v>
      </c>
      <c r="AU719" s="52" t="str">
        <f>IFERROR(VLOOKUP(A719,MapGrantsTbl[],5, FALSE),"")</f>
        <v>1748</v>
      </c>
      <c r="AV719" s="52" t="str">
        <f>IF(L719=AU719,"Y", IF(LEN(LEFT(AU719,4))&lt;&gt;4,"","N"))</f>
        <v>N</v>
      </c>
    </row>
    <row r="720" spans="1:48" ht="43.2" x14ac:dyDescent="0.55000000000000004">
      <c r="A720" s="8" t="s">
        <v>7229</v>
      </c>
      <c r="B720" s="8" t="str">
        <f>IFERROR(VLOOKUP(A720,MapGrantsTbl[Short Name], 1, FALSE),IFERROR(VLOOKUP(A720,MapGrantsTbl[Other Map Grant Name],1,FALSE),""))</f>
        <v>SNOWDENS INTENT</v>
      </c>
      <c r="C720" s="8" t="s">
        <v>4105</v>
      </c>
      <c r="D720" s="8" t="str">
        <f>IF(ISBLANK(C720),"",IFERROR(RIGHT(C720,LEN(C720)-FIND(",",C720)) &amp; " " &amp; LEFT(C720,1) &amp; LOWER(MID(C720,2, FIND(",",C720)-2)),""))</f>
        <v xml:space="preserve"> Henry Ridgely</v>
      </c>
      <c r="E720" s="85" t="s">
        <v>11825</v>
      </c>
      <c r="F720" s="85" t="str">
        <f>RIGHT(E720,4)</f>
        <v>1733</v>
      </c>
      <c r="G720" s="85" t="str">
        <f>IF(ISBLANK(E720),"",F720&amp;"-"&amp;RIGHT("00" &amp; SUBSTITUTE(LEFT(E720,2),"/",""),2))</f>
        <v>1733-07</v>
      </c>
      <c r="H720" s="8" t="s">
        <v>3676</v>
      </c>
      <c r="I720" s="8" t="str">
        <f>IFERROR(RIGHT(H720,LEN(H720)-FIND(",",H720)) &amp; " " &amp; LEFT(H720,1) &amp; LOWER(MID(H720,2, FIND(",",H720)-2)),"")</f>
        <v xml:space="preserve"> Richard  Snowden</v>
      </c>
      <c r="J720" s="8" t="str">
        <f>H720</f>
        <v xml:space="preserve">SNOWDEN, Richard </v>
      </c>
      <c r="K720" s="8" t="s">
        <v>3763</v>
      </c>
      <c r="L720" s="8" t="str">
        <f>RIGHT(K720,4)</f>
        <v>1736</v>
      </c>
      <c r="M720" s="146" t="str">
        <f>IF(ISBLANK(K720),"",L720&amp;"-"&amp;
IF(LEFT(K720,3)="Feb","02",
IF(LEFT(K720,3)="Mar","03",
IF(LEFT(K720,3)="Apr","04",
IF(LEFT(K720,3)="May","05",
IF(LEFT(K720,3)="Jun","06",
IF(LEFT(K720,3)="Jul","07",
IF(LEFT(K720,3)="Aug","08",
IF(LEFT(K720,3)="Sep","09",
IF(LEFT(K720,3)="Oct","10",
IF(LEFT(K720,3)="Nov","11",
IF(LEFT(K720,3)="Dec","12","01"))))))))))))</f>
        <v>1736-11</v>
      </c>
      <c r="N720" s="34" t="s">
        <v>3961</v>
      </c>
      <c r="O720" s="8" t="s">
        <v>3959</v>
      </c>
      <c r="P720" s="8" t="s">
        <v>136</v>
      </c>
      <c r="Q720" s="8">
        <v>932</v>
      </c>
      <c r="R720" s="8" t="s">
        <v>5047</v>
      </c>
      <c r="S720" s="34"/>
      <c r="T720" s="34" t="str">
        <f>V720</f>
        <v>Snowdens Intent</v>
      </c>
      <c r="U720" s="34"/>
      <c r="V720" s="35" t="s">
        <v>7230</v>
      </c>
      <c r="W720" s="35" t="s">
        <v>11824</v>
      </c>
      <c r="X720" s="34"/>
      <c r="Y720" s="18" t="str">
        <f>IFERROR(LEFT(J720, FIND(",",J720)-1),"")</f>
        <v>SNOWDEN</v>
      </c>
      <c r="Z720" s="24" t="s">
        <v>4557</v>
      </c>
      <c r="AA720" s="24" t="str">
        <f>IF(ISBLANK(E720),"","Surveyed "&amp;E720)  &amp; IF(ISBLANK(C720),"", " by " &amp;TRIM(D720)) &amp; IF(ISBLANK(E720),"","; ") &amp; IF(ISBLANK(K720),"","Patented in " &amp; K720)  &amp; IF(ISBLANK(H720),"", " by " &amp; TRIM(I720)) &amp; IF(ISBLANK(Q720),"",IF(Q720=0,""," for " &amp; Q720 &amp; " acres")) &amp; IF(ISBLANK(S720),""," repatented as " &amp; S720) &amp; IF(ISBLANK(R720),"", "; " &amp; R720) &amp; IF(ISBLANK(X720),"", ".  " &amp; X720&amp;".")</f>
        <v>Surveyed 7/10/1733 by Henry Ridgely; Patented in Nov 1736 by Richard Snowden for 932 acres; "in the great fork of Patuxent River", adjoining Clarkes Walks</v>
      </c>
      <c r="AB720" s="52" t="str">
        <f>IF(IFERROR(FIND("-",A720),0)=0,SUBSTITUTE(A720,"'",""),SUBSTITUTE(LEFT(A720,FIND("-",A720)-2),"'",""))</f>
        <v>SNOWDENS INTENT</v>
      </c>
      <c r="AC720" s="55" t="str">
        <f>SUBSTITUTE(A720,"'","")</f>
        <v>SNOWDENS INTENT</v>
      </c>
      <c r="AD720" s="52" t="str">
        <f>IFERROR(VLOOKUP(A720,MapGrantsTbl[], 5, FALSE),"")</f>
        <v>1733</v>
      </c>
      <c r="AE720" s="52" t="str">
        <f>IF(L720=AD720,"Y", IF(LEFT(AD720,1)&lt;&gt;"1","","N"))</f>
        <v>N</v>
      </c>
      <c r="AF720" s="52" t="str">
        <f>IFERROR(VLOOKUP(A720,MapGrantsTbl[], 3, FALSE),"")</f>
        <v>Surveyed 7/10/1733 by Henry Ridgely; Patented in Nov 1736 by Richard Snowden for 932 acres; "in the great fork of Patuxent River", adjoining Clarkes Walks</v>
      </c>
      <c r="AG720" s="52" t="str">
        <f>IF(AA720=AF720,"Y", IF(LEN(LEFT(AF720,4))&lt;&gt;4,"","N"))</f>
        <v>Y</v>
      </c>
      <c r="AH720" s="52" t="s">
        <v>212</v>
      </c>
      <c r="AI720" s="52"/>
      <c r="AJ720" s="71"/>
      <c r="AK720" s="71"/>
      <c r="AL720" s="71"/>
      <c r="AM720" s="71">
        <f>IFERROR(VLOOKUP(A720,Platted[],2,FALSE),"")</f>
        <v>58</v>
      </c>
      <c r="AN720" s="52"/>
      <c r="AO720" s="52"/>
      <c r="AP720" s="52"/>
      <c r="AQ720" s="52" t="str">
        <f>IFERROR(VLOOKUP(A720,MapGrantsTbl[], 5, FALSE),"")</f>
        <v>1733</v>
      </c>
      <c r="AR720" s="52" t="str">
        <f>IF(L720=AQ720,"Y", IF(LEN(LEFT(AQ720,4))&lt;&gt;4,"","N"))</f>
        <v>N</v>
      </c>
      <c r="AS720" s="52" t="str">
        <f>IFERROR(VLOOKUP(A720,MapGrantsTbl[],3, FALSE),"")</f>
        <v>Surveyed 7/10/1733 by Henry Ridgely; Patented in Nov 1736 by Richard Snowden for 932 acres; "in the great fork of Patuxent River", adjoining Clarkes Walks</v>
      </c>
      <c r="AT720" s="52" t="str">
        <f>IF(AA720=AS720,"Y", IF(LEN(LEFT(AS720,4))&lt;&gt;4,"","N"))</f>
        <v>Y</v>
      </c>
      <c r="AU720" s="52" t="str">
        <f>IFERROR(VLOOKUP(A720,MapGrantsTbl[],5, FALSE),"")</f>
        <v>1733</v>
      </c>
      <c r="AV720" s="52" t="str">
        <f>IF(L720=AU720,"Y", IF(LEN(LEFT(AU720,4))&lt;&gt;4,"","N"))</f>
        <v>N</v>
      </c>
    </row>
    <row r="721" spans="1:48" ht="57.6" x14ac:dyDescent="0.55000000000000004">
      <c r="A721" s="8" t="s">
        <v>7225</v>
      </c>
      <c r="B721" s="8" t="str">
        <f>IFERROR(VLOOKUP(A721,MapGrantsTbl[Short Name], 1, FALSE),IFERROR(VLOOKUP(A721,MapGrantsTbl[Other Map Grant Name],1,FALSE),""))</f>
        <v/>
      </c>
      <c r="C721" s="8"/>
      <c r="D721" s="8" t="str">
        <f>IF(ISBLANK(C721),"",IFERROR(RIGHT(C721,LEN(C721)-FIND(",",C721)) &amp; " " &amp; LEFT(C721,1) &amp; LOWER(MID(C721,2, FIND(",",C721)-2)),""))</f>
        <v/>
      </c>
      <c r="E721" s="85"/>
      <c r="F721" s="85" t="str">
        <f>RIGHT(E721,4)</f>
        <v/>
      </c>
      <c r="G721" s="85" t="str">
        <f>IF(ISBLANK(E721),"",F721&amp;"-"&amp;RIGHT("00" &amp; SUBSTITUTE(LEFT(E721,2),"/",""),2))</f>
        <v/>
      </c>
      <c r="H721" s="8" t="s">
        <v>3676</v>
      </c>
      <c r="I721" s="8" t="str">
        <f>IFERROR(RIGHT(H721,LEN(H721)-FIND(",",H721)) &amp; " " &amp; LEFT(H721,1) &amp; LOWER(MID(H721,2, FIND(",",H721)-2)),"")</f>
        <v xml:space="preserve"> Richard  Snowden</v>
      </c>
      <c r="J721" s="8" t="str">
        <f>H721</f>
        <v xml:space="preserve">SNOWDEN, Richard </v>
      </c>
      <c r="K721" s="8" t="s">
        <v>5189</v>
      </c>
      <c r="L721" s="8" t="str">
        <f>RIGHT(K721,4)</f>
        <v>1735</v>
      </c>
      <c r="M721" s="146" t="str">
        <f>IF(ISBLANK(K721),"",L721&amp;"-"&amp;
IF(LEFT(K721,3)="Feb","02",
IF(LEFT(K721,3)="Mar","03",
IF(LEFT(K721,3)="Apr","04",
IF(LEFT(K721,3)="May","05",
IF(LEFT(K721,3)="Jun","06",
IF(LEFT(K721,3)="Jul","07",
IF(LEFT(K721,3)="Aug","08",
IF(LEFT(K721,3)="Sep","09",
IF(LEFT(K721,3)="Oct","10",
IF(LEFT(K721,3)="Nov","11",
IF(LEFT(K721,3)="Dec","12","01"))))))))))))</f>
        <v>1735-03</v>
      </c>
      <c r="N721" s="34" t="s">
        <v>3961</v>
      </c>
      <c r="O721" s="8" t="s">
        <v>3959</v>
      </c>
      <c r="P721" s="8" t="s">
        <v>136</v>
      </c>
      <c r="Q721" s="8">
        <v>12422</v>
      </c>
      <c r="R721" s="8" t="s">
        <v>12403</v>
      </c>
      <c r="S721" s="34" t="s">
        <v>9429</v>
      </c>
      <c r="T721" s="34" t="s">
        <v>7231</v>
      </c>
      <c r="U721" s="34" t="s">
        <v>4923</v>
      </c>
      <c r="V721" s="34" t="s">
        <v>5890</v>
      </c>
      <c r="W721" s="34"/>
      <c r="X721" s="34"/>
      <c r="Y721" s="18" t="str">
        <f>IFERROR(LEFT(J721, FIND(",",J721)-1),"")</f>
        <v>SNOWDEN</v>
      </c>
      <c r="Z721" s="24" t="s">
        <v>4557</v>
      </c>
      <c r="AA721" s="24" t="str">
        <f>IF(ISBLANK(E721),"","Surveyed "&amp;E721)  &amp; IF(ISBLANK(C721),"", " by " &amp;TRIM(D721)) &amp; IF(ISBLANK(E721),"","; ") &amp; IF(ISBLANK(K721),"","Patented in " &amp; K721)  &amp; IF(ISBLANK(H721),"", " by " &amp; TRIM(I721)) &amp; IF(ISBLANK(Q721),"",IF(Q721=0,""," for " &amp; Q721 &amp; " acres")) &amp; IF(ISBLANK(S721),""," repatented as " &amp; S721) &amp; IF(ISBLANK(R721),"", "; " &amp; R721) &amp; IF(ISBLANK(X721),"", ".  " &amp; X721&amp;".")</f>
        <v>Patented in Mar 1735 by Richard Snowden for 12422 acres repatented as Snowdens New Birmingham Corrected; Courses shown in 1777 resurvey but not all courses are readable</v>
      </c>
      <c r="AB721" s="52" t="str">
        <f>IF(IFERROR(FIND("-",A721),0)=0,SUBSTITUTE(A721,"'",""),SUBSTITUTE(LEFT(A721,FIND("-",A721)-2),"'",""))</f>
        <v>SNOWDENS NEW BIRMINGHAM</v>
      </c>
      <c r="AC721" s="55" t="str">
        <f>SUBSTITUTE(A721,"'","")</f>
        <v>SNOWDENS NEW BIRMINGHAM</v>
      </c>
      <c r="AD721" s="52" t="str">
        <f>IFERROR(VLOOKUP(A721,MapGrantsTbl[], 5, FALSE),"")</f>
        <v/>
      </c>
      <c r="AE721" s="52" t="str">
        <f>IF(L721=AD721,"Y", IF(LEFT(AD721,1)&lt;&gt;"1","","N"))</f>
        <v/>
      </c>
      <c r="AF721" s="52" t="str">
        <f>IFERROR(VLOOKUP(A721,MapGrantsTbl[], 3, FALSE),"")</f>
        <v/>
      </c>
      <c r="AG721" s="52" t="str">
        <f>IF(AA721=AF721,"Y", IF(LEN(LEFT(AF721,4))&lt;&gt;4,"","N"))</f>
        <v/>
      </c>
      <c r="AH721" s="52" t="s">
        <v>212</v>
      </c>
      <c r="AI721" s="52"/>
      <c r="AJ721" s="71"/>
      <c r="AK721" s="71"/>
      <c r="AL721" s="71"/>
      <c r="AM721" s="71" t="str">
        <f>IFERROR(VLOOKUP(A721,Platted[],2,FALSE),"")</f>
        <v/>
      </c>
      <c r="AN721" s="52"/>
      <c r="AO721" s="52"/>
      <c r="AP721" s="52"/>
      <c r="AQ721" s="52" t="str">
        <f>IFERROR(VLOOKUP(A721,MapGrantsTbl[], 5, FALSE),"")</f>
        <v/>
      </c>
      <c r="AR721" s="52" t="str">
        <f>IF(L721=AQ721,"Y", IF(LEN(LEFT(AQ721,4))&lt;&gt;4,"","N"))</f>
        <v/>
      </c>
      <c r="AS721" s="52" t="str">
        <f>IFERROR(VLOOKUP(A721,MapGrantsTbl[],3, FALSE),"")</f>
        <v/>
      </c>
      <c r="AT721" s="52" t="str">
        <f>IF(AA721=AS721,"Y", IF(LEN(LEFT(AS721,4))&lt;&gt;4,"","N"))</f>
        <v/>
      </c>
      <c r="AU721" s="52" t="str">
        <f>IFERROR(VLOOKUP(A721,MapGrantsTbl[],5, FALSE),"")</f>
        <v/>
      </c>
      <c r="AV721" s="52" t="str">
        <f>IF(L721=AU721,"Y", IF(LEN(LEFT(AU721,4))&lt;&gt;4,"","N"))</f>
        <v/>
      </c>
    </row>
    <row r="722" spans="1:48" ht="72" x14ac:dyDescent="0.55000000000000004">
      <c r="A722" s="8" t="s">
        <v>9430</v>
      </c>
      <c r="B722" s="15" t="str">
        <f>IFERROR(VLOOKUP(A722,MapGrantsTbl[Short Name], 1, FALSE),IFERROR(VLOOKUP(A722,MapGrantsTbl[Other Map Grant Name],1,FALSE),""))</f>
        <v/>
      </c>
      <c r="C722" s="8"/>
      <c r="D722" s="8" t="str">
        <f>IF(ISBLANK(C722),"",IFERROR(RIGHT(C722,LEN(C722)-FIND(",",C722)) &amp; " " &amp; LEFT(C722,1) &amp; LOWER(MID(C722,2, FIND(",",C722)-2)),""))</f>
        <v/>
      </c>
      <c r="E722" s="85" t="s">
        <v>4627</v>
      </c>
      <c r="F722" s="86" t="str">
        <f>RIGHT(E722,4)</f>
        <v>1767</v>
      </c>
      <c r="G722" s="86" t="str">
        <f>IF(ISBLANK(E722),"",F722&amp;"-"&amp;RIGHT("00" &amp; SUBSTITUTE(LEFT(E722,2),"/",""),2))</f>
        <v>1767-12</v>
      </c>
      <c r="H722" s="10" t="s">
        <v>3677</v>
      </c>
      <c r="I722" s="10" t="str">
        <f>IFERROR(RIGHT(H722,LEN(H722)-FIND(",",H722)) &amp; " " &amp; LEFT(H722,1) &amp; LOWER(MID(H722,2, FIND(",",H722)-2)),"")</f>
        <v xml:space="preserve"> Thomas  Snowden</v>
      </c>
      <c r="J722" s="15" t="str">
        <f>H722</f>
        <v xml:space="preserve">SNOWDEN, Thomas </v>
      </c>
      <c r="K722" s="10" t="s">
        <v>3803</v>
      </c>
      <c r="L722" s="15" t="str">
        <f>RIGHT(K722,4)</f>
        <v>1767</v>
      </c>
      <c r="M722" s="147" t="str">
        <f>IF(ISBLANK(K722),"",L722&amp;"-"&amp;
IF(LEFT(K722,3)="Feb","02",
IF(LEFT(K722,3)="Mar","03",
IF(LEFT(K722,3)="Apr","04",
IF(LEFT(K722,3)="May","05",
IF(LEFT(K722,3)="Jun","06",
IF(LEFT(K722,3)="Jul","07",
IF(LEFT(K722,3)="Aug","08",
IF(LEFT(K722,3)="Sep","09",
IF(LEFT(K722,3)="Oct","10",
IF(LEFT(K722,3)="Nov","11",
IF(LEFT(K722,3)="Dec","12","01"))))))))))))</f>
        <v>1767-12</v>
      </c>
      <c r="N722" s="34" t="s">
        <v>3961</v>
      </c>
      <c r="O722" s="10" t="s">
        <v>3959</v>
      </c>
      <c r="P722" s="10" t="s">
        <v>3970</v>
      </c>
      <c r="Q722" s="8">
        <v>12355</v>
      </c>
      <c r="R722" s="8" t="s">
        <v>12404</v>
      </c>
      <c r="S722" s="34" t="s">
        <v>7223</v>
      </c>
      <c r="T722" s="34" t="s">
        <v>7231</v>
      </c>
      <c r="U722" s="26" t="s">
        <v>5595</v>
      </c>
      <c r="V722" s="35" t="s">
        <v>9429</v>
      </c>
      <c r="W722" s="24" t="s">
        <v>10075</v>
      </c>
      <c r="X722" s="34"/>
      <c r="Y722" s="25" t="str">
        <f>IFERROR(LEFT(J722, FIND(",",J722)-1),"")</f>
        <v>SNOWDEN</v>
      </c>
      <c r="Z722" s="25"/>
      <c r="AA722" s="24" t="str">
        <f>IF(ISBLANK(E722),"","Surveyed "&amp;E722)  &amp; IF(ISBLANK(C722),"", " by " &amp;TRIM(D722)) &amp; IF(ISBLANK(E722),"","; ") &amp; IF(ISBLANK(K722),"","Patented in " &amp; K722)  &amp; IF(ISBLANK(H722),"", " by " &amp; TRIM(I722)) &amp; IF(ISBLANK(Q722),"",IF(Q722=0,""," for " &amp; Q722 &amp; " acres")) &amp; IF(ISBLANK(S722),""," repatented as " &amp; S722) &amp; IF(ISBLANK(R722),"", "; " &amp; R722) &amp; IF(ISBLANK(X722),"", ".  " &amp; X722&amp;".")</f>
        <v>Surveyed 12/18/1767; Patented in Dec 1767 by Thomas Snowden for 12355 acres repatented as Snowdens New Birmingham Manor; Resurvey of Snowdens New Birmingham, courses shown in 1777 resurvey but not all courses are readable</v>
      </c>
      <c r="AB722" s="52" t="str">
        <f>IF(IFERROR(FIND("-",A722),0)=0,SUBSTITUTE(A722,"'",""),SUBSTITUTE(LEFT(A722,FIND("-",A722)-2),"'",""))</f>
        <v>SNOWDENS NEW BIRMINGHAM CORRECTED</v>
      </c>
      <c r="AC722" s="55" t="str">
        <f>SUBSTITUTE(A722,"'","")</f>
        <v>SNOWDENS NEW BIRMINGHAM CORRECTED</v>
      </c>
      <c r="AD722" s="52" t="str">
        <f>IFERROR(VLOOKUP(A722,MapGrantsTbl[], 5, FALSE),"")</f>
        <v/>
      </c>
      <c r="AE722" s="52" t="str">
        <f>IF(L722=AD722,"Y", IF(LEFT(AD722,1)&lt;&gt;"1","","N"))</f>
        <v/>
      </c>
      <c r="AF722" s="52" t="str">
        <f>IFERROR(VLOOKUP(A722,MapGrantsTbl[], 3, FALSE),"")</f>
        <v/>
      </c>
      <c r="AG722" s="52" t="str">
        <f>IF(AA722=AF722,"Y", IF(LEN(LEFT(AF722,4))&lt;&gt;4,"","N"))</f>
        <v/>
      </c>
      <c r="AH722" s="52" t="s">
        <v>212</v>
      </c>
      <c r="AI722" s="52"/>
      <c r="AJ722" s="71"/>
      <c r="AK722" s="71"/>
      <c r="AL722" s="71"/>
      <c r="AM722" s="71" t="str">
        <f>IFERROR(VLOOKUP(A722,Platted[],2,FALSE),"")</f>
        <v/>
      </c>
      <c r="AN722" s="52"/>
      <c r="AO722" s="52"/>
      <c r="AP722" s="52"/>
      <c r="AQ722" s="52" t="str">
        <f>IFERROR(VLOOKUP(A722,MapGrantsTbl[], 5, FALSE),"")</f>
        <v/>
      </c>
      <c r="AR722" s="52" t="str">
        <f>IF(L722=AQ722,"Y", IF(LEN(LEFT(AQ722,4))&lt;&gt;4,"","N"))</f>
        <v/>
      </c>
      <c r="AS722" s="52" t="str">
        <f>IFERROR(VLOOKUP(A722,MapGrantsTbl[],3, FALSE),"")</f>
        <v/>
      </c>
      <c r="AT722" s="52" t="str">
        <f>IF(AA722=AS722,"Y", IF(LEN(LEFT(AS722,4))&lt;&gt;4,"","N"))</f>
        <v/>
      </c>
      <c r="AU722" s="52" t="str">
        <f>IFERROR(VLOOKUP(A722,MapGrantsTbl[],5, FALSE),"")</f>
        <v/>
      </c>
      <c r="AV722" s="52" t="str">
        <f>IF(L722=AU722,"Y", IF(LEN(LEFT(AU722,4))&lt;&gt;4,"","N"))</f>
        <v/>
      </c>
    </row>
    <row r="723" spans="1:48" ht="201.6" x14ac:dyDescent="0.55000000000000004">
      <c r="A723" s="8" t="s">
        <v>7224</v>
      </c>
      <c r="B723" s="15" t="str">
        <f>IFERROR(VLOOKUP(A723,MapGrantsTbl[Short Name], 1, FALSE),IFERROR(VLOOKUP(A723,MapGrantsTbl[Other Map Grant Name],1,FALSE),""))</f>
        <v>SNOWDENS NEW BIRMINGHAM MANOR</v>
      </c>
      <c r="C723" s="8" t="s">
        <v>4921</v>
      </c>
      <c r="D723" s="8" t="str">
        <f>IF(ISBLANK(C723),"",IFERROR(RIGHT(C723,LEN(C723)-FIND(",",C723)) &amp; " " &amp; LEFT(C723,1) &amp; LOWER(MID(C723,2, FIND(",",C723)-2)),""))</f>
        <v xml:space="preserve"> Basil Burgess</v>
      </c>
      <c r="E723" s="85" t="s">
        <v>11836</v>
      </c>
      <c r="F723" s="85" t="str">
        <f>RIGHT(E723,4)</f>
        <v>1777</v>
      </c>
      <c r="G723" s="85" t="str">
        <f>IF(ISBLANK(E723),"",F723&amp;"-"&amp;RIGHT("00" &amp; SUBSTITUTE(LEFT(E723,2),"/",""),2))</f>
        <v>1777-01</v>
      </c>
      <c r="H723" s="10" t="s">
        <v>3677</v>
      </c>
      <c r="I723" s="10" t="str">
        <f>IFERROR(RIGHT(H723,LEN(H723)-FIND(",",H723)) &amp; " " &amp; LEFT(H723,1) &amp; LOWER(MID(H723,2, FIND(",",H723)-2)),"")</f>
        <v xml:space="preserve"> Thomas  Snowden</v>
      </c>
      <c r="J723" s="15" t="str">
        <f>H723</f>
        <v xml:space="preserve">SNOWDEN, Thomas </v>
      </c>
      <c r="K723" s="10" t="s">
        <v>5596</v>
      </c>
      <c r="L723" s="15" t="str">
        <f>RIGHT(K723,4)</f>
        <v>1785</v>
      </c>
      <c r="M723" s="147" t="str">
        <f>IF(ISBLANK(K723),"",L723&amp;"-"&amp;
IF(LEFT(K723,3)="Feb","02",
IF(LEFT(K723,3)="Mar","03",
IF(LEFT(K723,3)="Apr","04",
IF(LEFT(K723,3)="May","05",
IF(LEFT(K723,3)="Jun","06",
IF(LEFT(K723,3)="Jul","07",
IF(LEFT(K723,3)="Aug","08",
IF(LEFT(K723,3)="Sep","09",
IF(LEFT(K723,3)="Oct","10",
IF(LEFT(K723,3)="Nov","11",
IF(LEFT(K723,3)="Dec","12","01"))))))))))))</f>
        <v>1785-06</v>
      </c>
      <c r="N723" s="34" t="s">
        <v>3961</v>
      </c>
      <c r="O723" s="10" t="s">
        <v>3959</v>
      </c>
      <c r="P723" s="10" t="s">
        <v>3970</v>
      </c>
      <c r="Q723" s="8">
        <v>16038</v>
      </c>
      <c r="R723" s="8" t="s">
        <v>12405</v>
      </c>
      <c r="S723" s="26"/>
      <c r="T723" s="34" t="s">
        <v>7231</v>
      </c>
      <c r="U723" s="34" t="s">
        <v>11837</v>
      </c>
      <c r="V723" s="35" t="s">
        <v>7223</v>
      </c>
      <c r="W723" s="24" t="s">
        <v>10075</v>
      </c>
      <c r="X723" s="34"/>
      <c r="Y723" s="25" t="str">
        <f>IFERROR(LEFT(J723, FIND(",",J723)-1),"")</f>
        <v>SNOWDEN</v>
      </c>
      <c r="Z723" s="25"/>
      <c r="AA723" s="24" t="str">
        <f>IF(ISBLANK(E723),"","Surveyed "&amp;E723)  &amp; IF(ISBLANK(C723),"", " by " &amp;TRIM(D723)) &amp; IF(ISBLANK(E723),"","; ") &amp; IF(ISBLANK(K723),"","Patented in " &amp; K723)  &amp; IF(ISBLANK(H723),"", " by " &amp; TRIM(I723)) &amp; IF(ISBLANK(Q723),"",IF(Q723=0,""," for " &amp; Q723 &amp; " acres")) &amp; IF(ISBLANK(S723),""," repatented as " &amp; S723) &amp; IF(ISBLANK(R723),"", "; " &amp; R723) &amp; IF(ISBLANK(X723),"", ".  " &amp; X723&amp;".")</f>
        <v>Surveyed 1/1/1777 by Basil Burgess; Patented in Jun 1785 by Thomas Snowden for 16038 acres; Resurvey of Snowdens New Birmingham Corrected (which was a resurvey of Snowdens New Birmingham patented in 1735), Happy Choice, Clarks Grove, Abrahams Fancy, Williams Delight, Linthicums Lot, John And Thomas, Clarks Fancy, Rilies Plains, Wolfs Harbor, Josephs Neglect, Ropers Range, Williams Range, Wilsons Chance and other tracts adjoining Huntington Quarter, Howards Luck, Wards Care, Rich Neck, Riggs Hills, Venison Park, Brothers Partnership, Sappington Sweep, Rutlands Purchase Enlarged, Samuels Forrest Enlarged, and many others</v>
      </c>
      <c r="AB723" s="52" t="str">
        <f>IF(IFERROR(FIND("-",A723),0)=0,SUBSTITUTE(A723,"'",""),SUBSTITUTE(LEFT(A723,FIND("-",A723)-2),"'",""))</f>
        <v>SNOWDENS NEW BIRMINGHAM MANOR</v>
      </c>
      <c r="AC723" s="55" t="str">
        <f>SUBSTITUTE(A723,"'","")</f>
        <v>SNOWDENS NEW BIRMINGHAM MANOR</v>
      </c>
      <c r="AD723" s="33" t="str">
        <f>IFERROR(VLOOKUP(A723,MapGrantsTbl[], 5, FALSE),"")</f>
        <v>1777</v>
      </c>
      <c r="AE723" s="52" t="str">
        <f>IF(L723=AD723,"Y", IF(LEFT(AD723,1)&lt;&gt;"1","","N"))</f>
        <v>N</v>
      </c>
      <c r="AF723" s="33" t="str">
        <f>IFERROR(VLOOKUP(A723,MapGrantsTbl[], 3, FALSE),"")</f>
        <v>Surveyed 1/1/1777 by Basil Burgess; Patented in Jun 1785 by Thomas Snowden for 16038 acres; Resurvey of Snowdens New Birmingham Corrected (which was a resurvey of Snowdens New Birmingham patented in 1735), Happy Choice, Clarks Grove, Abrahams Fancy, Williams Delight, Linthicums Lot, John And Thomas, Clarks Fancy, Rilies Plains, Wolfs Harbor, Josephs Neglect, Ropers Range, Williams Range, Wilsons Chance and other tracts adjoining Huntington Quarter, Howards Luck, Wards Care, Rich Neck, Riggs Hills, Venison Park, Brothers Partnership, Sappington Sweep, Rutlands Purchase Enlarged, Samuels Forrest Enlarged, and many others</v>
      </c>
      <c r="AG723" s="52" t="str">
        <f>IF(AA723=AF723,"Y", IF(LEN(LEFT(AF723,4))&lt;&gt;4,"","N"))</f>
        <v>Y</v>
      </c>
      <c r="AH723" s="52" t="s">
        <v>212</v>
      </c>
      <c r="AI723" s="52"/>
      <c r="AJ723" s="71"/>
      <c r="AK723" s="71"/>
      <c r="AL723" s="71">
        <v>-4</v>
      </c>
      <c r="AM723" s="71">
        <f>IFERROR(VLOOKUP(A723,Platted[],2,FALSE),"")</f>
        <v>1</v>
      </c>
      <c r="AN723" s="52"/>
      <c r="AO723" s="52"/>
      <c r="AP723" s="52"/>
      <c r="AQ723" s="52" t="str">
        <f>IFERROR(VLOOKUP(A723,MapGrantsTbl[], 5, FALSE),"")</f>
        <v>1777</v>
      </c>
      <c r="AR723" s="52" t="str">
        <f>IF(L723=AQ723,"Y", IF(LEN(LEFT(AQ723,4))&lt;&gt;4,"","N"))</f>
        <v>N</v>
      </c>
      <c r="AS723" s="52" t="str">
        <f>IFERROR(VLOOKUP(A723,MapGrantsTbl[],3, FALSE),"")</f>
        <v>Surveyed 1/1/1777 by Basil Burgess; Patented in Jun 1785 by Thomas Snowden for 16038 acres; Resurvey of Snowdens New Birmingham Corrected (which was a resurvey of Snowdens New Birmingham patented in 1735), Happy Choice, Clarks Grove, Abrahams Fancy, Williams Delight, Linthicums Lot, John And Thomas, Clarks Fancy, Rilies Plains, Wolfs Harbor, Josephs Neglect, Ropers Range, Williams Range, Wilsons Chance and other tracts adjoining Huntington Quarter, Howards Luck, Wards Care, Rich Neck, Riggs Hills, Venison Park, Brothers Partnership, Sappington Sweep, Rutlands Purchase Enlarged, Samuels Forrest Enlarged, and many others</v>
      </c>
      <c r="AT723" s="52" t="str">
        <f>IF(AA723=AS723,"Y", IF(LEN(LEFT(AS723,4))&lt;&gt;4,"","N"))</f>
        <v>Y</v>
      </c>
      <c r="AU723" s="52" t="str">
        <f>IFERROR(VLOOKUP(A723,MapGrantsTbl[],5, FALSE),"")</f>
        <v>1777</v>
      </c>
      <c r="AV723" s="52" t="str">
        <f>IF(L723=AU723,"Y", IF(LEN(LEFT(AU723,4))&lt;&gt;4,"","N"))</f>
        <v>N</v>
      </c>
    </row>
    <row r="724" spans="1:48" ht="72" x14ac:dyDescent="0.55000000000000004">
      <c r="A724" s="8" t="s">
        <v>7226</v>
      </c>
      <c r="B724" s="8" t="str">
        <f>IFERROR(VLOOKUP(A724,MapGrantsTbl[Short Name], 1, FALSE),IFERROR(VLOOKUP(A724,MapGrantsTbl[Other Map Grant Name],1,FALSE),""))</f>
        <v>SNOWDENS RANGE</v>
      </c>
      <c r="C724" s="8" t="s">
        <v>4917</v>
      </c>
      <c r="D724" s="8" t="str">
        <f>IF(ISBLANK(C724),"",IFERROR(RIGHT(C724,LEN(C724)-FIND(",",C724)) &amp; " " &amp; LEFT(C724,1) &amp; LOWER(MID(C724,2, FIND(",",C724)-2)),""))</f>
        <v xml:space="preserve"> Vachel Stevens</v>
      </c>
      <c r="E724" s="85" t="s">
        <v>11276</v>
      </c>
      <c r="F724" s="85" t="str">
        <f>RIGHT(E724,4)</f>
        <v>1794</v>
      </c>
      <c r="G724" s="85" t="str">
        <f>IF(ISBLANK(E724),"",F724&amp;"-"&amp;RIGHT("00" &amp; SUBSTITUTE(LEFT(E724,2),"/",""),2))</f>
        <v>1794-02</v>
      </c>
      <c r="H724" s="8" t="s">
        <v>3677</v>
      </c>
      <c r="I724" s="8" t="str">
        <f>IFERROR(RIGHT(H724,LEN(H724)-FIND(",",H724)) &amp; " " &amp; LEFT(H724,1) &amp; LOWER(MID(H724,2, FIND(",",H724)-2)),"")</f>
        <v xml:space="preserve"> Thomas  Snowden</v>
      </c>
      <c r="J724" s="8" t="str">
        <f>H724</f>
        <v xml:space="preserve">SNOWDEN, Thomas </v>
      </c>
      <c r="K724" s="8" t="s">
        <v>3817</v>
      </c>
      <c r="L724" s="8" t="str">
        <f>RIGHT(K724,4)</f>
        <v>1796</v>
      </c>
      <c r="M724" s="146" t="str">
        <f>IF(ISBLANK(K724),"",L724&amp;"-"&amp;
IF(LEFT(K724,3)="Feb","02",
IF(LEFT(K724,3)="Mar","03",
IF(LEFT(K724,3)="Apr","04",
IF(LEFT(K724,3)="May","05",
IF(LEFT(K724,3)="Jun","06",
IF(LEFT(K724,3)="Jul","07",
IF(LEFT(K724,3)="Aug","08",
IF(LEFT(K724,3)="Sep","09",
IF(LEFT(K724,3)="Oct","10",
IF(LEFT(K724,3)="Nov","11",
IF(LEFT(K724,3)="Dec","12","01"))))))))))))</f>
        <v>1796-10</v>
      </c>
      <c r="N724" s="34" t="s">
        <v>3961</v>
      </c>
      <c r="O724" s="8" t="s">
        <v>3959</v>
      </c>
      <c r="P724" s="8" t="s">
        <v>3970</v>
      </c>
      <c r="Q724" s="8">
        <v>788</v>
      </c>
      <c r="R724" s="8" t="s">
        <v>5435</v>
      </c>
      <c r="S724" s="34"/>
      <c r="T724" s="34" t="s">
        <v>12408</v>
      </c>
      <c r="U724" s="34"/>
      <c r="V724" s="35" t="s">
        <v>5436</v>
      </c>
      <c r="W724" s="35" t="s">
        <v>11277</v>
      </c>
      <c r="X724" s="34"/>
      <c r="Y724" s="18" t="str">
        <f>IFERROR(LEFT(J724, FIND(",",J724)-1),"")</f>
        <v>SNOWDEN</v>
      </c>
      <c r="Z724" s="24" t="s">
        <v>4557</v>
      </c>
      <c r="AA724" s="24" t="str">
        <f>IF(ISBLANK(E724),"","Surveyed "&amp;E724)  &amp; IF(ISBLANK(C724),"", " by " &amp;TRIM(D724)) &amp; IF(ISBLANK(E724),"","; ") &amp; IF(ISBLANK(K724),"","Patented in " &amp; K724)  &amp; IF(ISBLANK(H724),"", " by " &amp; TRIM(I724)) &amp; IF(ISBLANK(Q724),"",IF(Q724=0,""," for " &amp; Q724 &amp; " acres")) &amp; IF(ISBLANK(S724),""," repatented as " &amp; S724) &amp; IF(ISBLANK(R724),"", "; " &amp; R724) &amp; IF(ISBLANK(X724),"", ".  " &amp; X724&amp;".")</f>
        <v>Surveyed 2/17/1794 by Vachel Stevens; Patented in Oct 1796 by Thomas Snowden for 788 acres; Resurvey of Ridgely's Great Park and Ridgely's Range adjoining Fredericksburgh, Bite The Skimmer, Hamilton's Choice, and Small Piece</v>
      </c>
      <c r="AB724" s="52" t="str">
        <f>IF(IFERROR(FIND("-",A724),0)=0,SUBSTITUTE(A724,"'",""),SUBSTITUTE(LEFT(A724,FIND("-",A724)-2),"'",""))</f>
        <v>SNOWDENS RANGE</v>
      </c>
      <c r="AC724" s="55" t="str">
        <f>SUBSTITUTE(A724,"'","")</f>
        <v>SNOWDENS RANGE</v>
      </c>
      <c r="AD724" s="52" t="str">
        <f>IFERROR(VLOOKUP(A724,MapGrantsTbl[], 5, FALSE),"")</f>
        <v>1794</v>
      </c>
      <c r="AE724" s="52" t="str">
        <f>IF(L724=AD724,"Y", IF(LEFT(AD724,1)&lt;&gt;"1","","N"))</f>
        <v>N</v>
      </c>
      <c r="AF724" s="52" t="str">
        <f>IFERROR(VLOOKUP(A724,MapGrantsTbl[], 3, FALSE),"")</f>
        <v>Surveyed 2/17/1794 by Vachel Stevens; Patented in Oct 1796 by Thomas Snowden for 788 acres; Resurvey of Ridgely's Great Park and Ridgely's Range adjoining Fredericksburgh, Bite The Skimmer, Hamilton's Choice, and Small Piece</v>
      </c>
      <c r="AG724" s="52" t="str">
        <f>IF(AA724=AF724,"Y", IF(LEN(LEFT(AF724,4))&lt;&gt;4,"","N"))</f>
        <v>Y</v>
      </c>
      <c r="AH724" s="52" t="s">
        <v>51</v>
      </c>
      <c r="AI724" s="52"/>
      <c r="AJ724" s="71"/>
      <c r="AK724" s="71"/>
      <c r="AL724" s="71"/>
      <c r="AM724" s="71">
        <f>IFERROR(VLOOKUP(A724,Platted[],2,FALSE),"")</f>
        <v>77</v>
      </c>
      <c r="AN724" s="52"/>
      <c r="AO724" s="52"/>
      <c r="AP724" s="52"/>
      <c r="AQ724" s="52" t="str">
        <f>IFERROR(VLOOKUP(A724,MapGrantsTbl[], 5, FALSE),"")</f>
        <v>1794</v>
      </c>
      <c r="AR724" s="52" t="str">
        <f>IF(L724=AQ724,"Y", IF(LEN(LEFT(AQ724,4))&lt;&gt;4,"","N"))</f>
        <v>N</v>
      </c>
      <c r="AS724" s="52" t="str">
        <f>IFERROR(VLOOKUP(A724,MapGrantsTbl[],3, FALSE),"")</f>
        <v>Surveyed 2/17/1794 by Vachel Stevens; Patented in Oct 1796 by Thomas Snowden for 788 acres; Resurvey of Ridgely's Great Park and Ridgely's Range adjoining Fredericksburgh, Bite The Skimmer, Hamilton's Choice, and Small Piece</v>
      </c>
      <c r="AT724" s="52" t="str">
        <f>IF(AA724=AS724,"Y", IF(LEN(LEFT(AS724,4))&lt;&gt;4,"","N"))</f>
        <v>Y</v>
      </c>
      <c r="AU724" s="52" t="str">
        <f>IFERROR(VLOOKUP(A724,MapGrantsTbl[],5, FALSE),"")</f>
        <v>1794</v>
      </c>
      <c r="AV724" s="52" t="str">
        <f>IF(L724=AU724,"Y", IF(LEN(LEFT(AU724,4))&lt;&gt;4,"","N"))</f>
        <v>N</v>
      </c>
    </row>
    <row r="725" spans="1:48" ht="72" x14ac:dyDescent="0.55000000000000004">
      <c r="A725" s="68" t="s">
        <v>7793</v>
      </c>
      <c r="B725" s="67" t="str">
        <f>IFERROR(VLOOKUP(A725,MapGrantsTbl[Short Name], 1, FALSE),IFERROR(VLOOKUP(A725,MapGrantsTbl[Other Map Grant Name],1,FALSE),""))</f>
        <v>SNOWDENS SECOND ADDITION TO HIS MANOR</v>
      </c>
      <c r="C725" s="68" t="s">
        <v>7796</v>
      </c>
      <c r="D725" s="68" t="str">
        <f>IF(ISBLANK(C725),"",IFERROR(RIGHT(C725,LEN(C725)-FIND(",",C725)) &amp; " " &amp; LEFT(C725,1) &amp; LOWER(MID(C725,2, FIND(",",C725)-2)),""))</f>
        <v xml:space="preserve"> James Stoddert</v>
      </c>
      <c r="E725" s="85" t="s">
        <v>11541</v>
      </c>
      <c r="F725" s="87" t="str">
        <f>RIGHT(E725,4)</f>
        <v>1719</v>
      </c>
      <c r="G725" s="87" t="str">
        <f>IF(ISBLANK(E725),"",F725&amp;"-"&amp;RIGHT("00" &amp; SUBSTITUTE(LEFT(E725,2),"/",""),2))</f>
        <v>1719-12</v>
      </c>
      <c r="H725" s="68" t="s">
        <v>3676</v>
      </c>
      <c r="I725" s="68" t="str">
        <f>IFERROR(RIGHT(H725,LEN(H725)-FIND(",",H725)) &amp; " " &amp; LEFT(H725,1) &amp; LOWER(MID(H725,2, FIND(",",H725)-2)),"")</f>
        <v xml:space="preserve"> Richard  Snowden</v>
      </c>
      <c r="J725" s="67" t="str">
        <f>H725</f>
        <v xml:space="preserve">SNOWDEN, Richard </v>
      </c>
      <c r="K725" s="68" t="s">
        <v>7794</v>
      </c>
      <c r="L725" s="67" t="str">
        <f>RIGHT(K725,4)</f>
        <v>1719</v>
      </c>
      <c r="M725" s="148" t="str">
        <f>IF(ISBLANK(K725),"",L725&amp;"-"&amp;
IF(LEFT(K725,3)="Feb","02",
IF(LEFT(K725,3)="Mar","03",
IF(LEFT(K725,3)="Apr","04",
IF(LEFT(K725,3)="May","05",
IF(LEFT(K725,3)="Jun","06",
IF(LEFT(K725,3)="Jul","07",
IF(LEFT(K725,3)="Aug","08",
IF(LEFT(K725,3)="Sep","09",
IF(LEFT(K725,3)="Oct","10",
IF(LEFT(K725,3)="Nov","11",
IF(LEFT(K725,3)="Dec","12","01"))))))))))))</f>
        <v>1719-12</v>
      </c>
      <c r="N725" s="69" t="s">
        <v>4060</v>
      </c>
      <c r="O725" s="68" t="s">
        <v>3959</v>
      </c>
      <c r="P725" s="68" t="s">
        <v>136</v>
      </c>
      <c r="Q725" s="68">
        <v>5456</v>
      </c>
      <c r="R725" s="68" t="s">
        <v>7797</v>
      </c>
      <c r="S725" s="69"/>
      <c r="T725" s="70" t="str">
        <f>V725</f>
        <v>Snowdens Second Addition To His Manor</v>
      </c>
      <c r="U725" s="69" t="s">
        <v>9047</v>
      </c>
      <c r="V725" s="35" t="s">
        <v>7795</v>
      </c>
      <c r="W725" s="35" t="s">
        <v>10904</v>
      </c>
      <c r="X725" s="34"/>
      <c r="Y725" s="70" t="str">
        <f>IFERROR(LEFT(J725, FIND(",",J725)-1),"")</f>
        <v>SNOWDEN</v>
      </c>
      <c r="Z725" s="70"/>
      <c r="AA725" s="70" t="str">
        <f>IF(ISBLANK(E725),"","Surveyed "&amp;E725)  &amp; IF(ISBLANK(C725),"", " by " &amp;TRIM(D725)) &amp; IF(ISBLANK(E725),"","; ") &amp; IF(ISBLANK(K725),"","Patented in " &amp; K725)  &amp; IF(ISBLANK(H725),"", " by " &amp; TRIM(I725)) &amp; IF(ISBLANK(Q725),"",IF(Q725=0,""," for " &amp; Q725 &amp; " acres")) &amp; IF(ISBLANK(S725),""," repatented as " &amp; S725) &amp; IF(ISBLANK(R725),"", "; " &amp; R725) &amp; IF(ISBLANK(X725),"", ".  " &amp; X725&amp;".")</f>
        <v>Surveyed 12/25/1719 by James Stoddert; Patented in Dec 1719 by Richard Snowden for 5456 acres; Beginning "at the end of the first course of a tract of land called the Addition To Snowdens Manor"</v>
      </c>
      <c r="AB725" s="70" t="str">
        <f>IF(IFERROR(FIND("-",A725),0)=0,SUBSTITUTE(A725,"'",""),SUBSTITUTE(LEFT(A725,FIND("-",A725)-2),"'",""))</f>
        <v>SNOWDENS SECOND ADDITION TO HIS MANOR</v>
      </c>
      <c r="AC725" s="70" t="str">
        <f>SUBSTITUTE(A725,"'","")</f>
        <v>SNOWDENS SECOND ADDITION TO HIS MANOR</v>
      </c>
      <c r="AD725" s="70" t="str">
        <f>IFERROR(VLOOKUP(A725,MapGrantsTbl[], 5, FALSE),"")</f>
        <v>1719</v>
      </c>
      <c r="AE725" s="70" t="str">
        <f>IF(L725=AD725,"Y", IF(LEFT(AD725,1)&lt;&gt;"1","","N"))</f>
        <v>Y</v>
      </c>
      <c r="AF725" s="70" t="str">
        <f>IFERROR(VLOOKUP(A725,MapGrantsTbl[], 3, FALSE),"")</f>
        <v>Surveyed 12/25/1719 by James Stoddert; Patented in Dec 1719 by Richard Snowden for 5456 acres; Beginning "at the end of the first course of a tract of land called the Addition To Snowdens Manor"</v>
      </c>
      <c r="AG725" s="70" t="str">
        <f>IF(AA725=AF725,"Y", IF(LEN(LEFT(AF725,4))&lt;&gt;4,"","N"))</f>
        <v>Y</v>
      </c>
      <c r="AH725" s="33" t="s">
        <v>333</v>
      </c>
      <c r="AI725" s="70" t="s">
        <v>7819</v>
      </c>
      <c r="AJ725" s="71" t="s">
        <v>7844</v>
      </c>
      <c r="AK725" s="71"/>
      <c r="AL725" s="71">
        <v>-4</v>
      </c>
      <c r="AM725" s="71">
        <f>IFERROR(VLOOKUP(A725,Platted[],2,FALSE),"")</f>
        <v>3</v>
      </c>
      <c r="AN725" s="52"/>
      <c r="AO725" s="52"/>
      <c r="AP725" s="52"/>
      <c r="AQ725" s="52" t="str">
        <f>IFERROR(VLOOKUP(A725,MapGrantsTbl[], 5, FALSE),"")</f>
        <v>1719</v>
      </c>
      <c r="AR725" s="52" t="str">
        <f>IF(L725=AQ725,"Y", IF(LEN(LEFT(AQ725,4))&lt;&gt;4,"","N"))</f>
        <v>Y</v>
      </c>
      <c r="AS725" s="52" t="str">
        <f>IFERROR(VLOOKUP(A725,MapGrantsTbl[],3, FALSE),"")</f>
        <v>Surveyed 12/25/1719 by James Stoddert; Patented in Dec 1719 by Richard Snowden for 5456 acres; Beginning "at the end of the first course of a tract of land called the Addition To Snowdens Manor"</v>
      </c>
      <c r="AT725" s="52" t="str">
        <f>IF(AA725=AS725,"Y", IF(LEN(LEFT(AS725,4))&lt;&gt;4,"","N"))</f>
        <v>Y</v>
      </c>
      <c r="AU725" s="52" t="str">
        <f>IFERROR(VLOOKUP(A725,MapGrantsTbl[],5, FALSE),"")</f>
        <v>1719</v>
      </c>
      <c r="AV725" s="52" t="str">
        <f>IF(L725=AU725,"Y", IF(LEN(LEFT(AU725,4))&lt;&gt;4,"","N"))</f>
        <v>Y</v>
      </c>
    </row>
    <row r="726" spans="1:48" ht="72" x14ac:dyDescent="0.55000000000000004">
      <c r="A726" s="10" t="s">
        <v>4884</v>
      </c>
      <c r="B726" s="10" t="str">
        <f>IFERROR(VLOOKUP(A726,MapGrantsTbl[Short Name], 1, FALSE),IFERROR(VLOOKUP(A726,MapGrantsTbl[Other Map Grant Name],1,FALSE),""))</f>
        <v>SNOWDENS THIRD ADDITION TO HIS MANOR</v>
      </c>
      <c r="C726" s="10" t="s">
        <v>4105</v>
      </c>
      <c r="D726" s="10" t="str">
        <f>IF(ISBLANK(C726),"",IFERROR(RIGHT(C726,LEN(C726)-FIND(",",C726)) &amp; " " &amp; LEFT(C726,1) &amp; LOWER(MID(C726,2, FIND(",",C726)-2)),""))</f>
        <v xml:space="preserve"> Henry Ridgely</v>
      </c>
      <c r="E726" s="85" t="s">
        <v>12357</v>
      </c>
      <c r="F726" s="86" t="str">
        <f>RIGHT(E726,4)</f>
        <v>1737</v>
      </c>
      <c r="G726" s="86" t="str">
        <f>IF(ISBLANK(E726),"",F726&amp;"-"&amp;RIGHT("00" &amp; SUBSTITUTE(LEFT(E726,2),"/",""),2))</f>
        <v>1737-11</v>
      </c>
      <c r="H726" s="10" t="s">
        <v>3676</v>
      </c>
      <c r="I726" s="10" t="str">
        <f>IFERROR(RIGHT(H726,LEN(H726)-FIND(",",H726)) &amp; " " &amp; LEFT(H726,1) &amp; LOWER(MID(H726,2, FIND(",",H726)-2)),"")</f>
        <v xml:space="preserve"> Richard  Snowden</v>
      </c>
      <c r="J726" s="15" t="str">
        <f>H726</f>
        <v xml:space="preserve">SNOWDEN, Richard </v>
      </c>
      <c r="K726" s="10" t="s">
        <v>4764</v>
      </c>
      <c r="L726" s="15" t="str">
        <f>RIGHT(K726,4)</f>
        <v>1746</v>
      </c>
      <c r="M726" s="147" t="str">
        <f>IF(ISBLANK(K726),"",L726&amp;"-"&amp;
IF(LEFT(K726,3)="Feb","02",
IF(LEFT(K726,3)="Mar","03",
IF(LEFT(K726,3)="Apr","04",
IF(LEFT(K726,3)="May","05",
IF(LEFT(K726,3)="Jun","06",
IF(LEFT(K726,3)="Jul","07",
IF(LEFT(K726,3)="Aug","08",
IF(LEFT(K726,3)="Sep","09",
IF(LEFT(K726,3)="Oct","10",
IF(LEFT(K726,3)="Nov","11",
IF(LEFT(K726,3)="Dec","12","01"))))))))))))</f>
        <v>1746-03</v>
      </c>
      <c r="N726" s="34" t="s">
        <v>3961</v>
      </c>
      <c r="O726" s="10" t="s">
        <v>3959</v>
      </c>
      <c r="P726" s="10" t="s">
        <v>3970</v>
      </c>
      <c r="Q726" s="8">
        <v>6296</v>
      </c>
      <c r="R726" s="10" t="s">
        <v>5934</v>
      </c>
      <c r="S726" s="26"/>
      <c r="T726" s="34" t="s">
        <v>6340</v>
      </c>
      <c r="U726" s="34" t="s">
        <v>6359</v>
      </c>
      <c r="V726" s="35" t="s">
        <v>4885</v>
      </c>
      <c r="W726" s="35" t="s">
        <v>10905</v>
      </c>
      <c r="X726" s="34"/>
      <c r="Y726" s="25" t="str">
        <f>IFERROR(LEFT(J726, FIND(",",J726)-1),"")</f>
        <v>SNOWDEN</v>
      </c>
      <c r="Z726" s="25"/>
      <c r="AA726" s="24" t="str">
        <f>IF(ISBLANK(E726),"","Surveyed "&amp;E726)  &amp; IF(ISBLANK(C726),"", " by " &amp;TRIM(D726)) &amp; IF(ISBLANK(E726),"","; ") &amp; IF(ISBLANK(K726),"","Patented in " &amp; K726)  &amp; IF(ISBLANK(H726),"", " by " &amp; TRIM(I726)) &amp; IF(ISBLANK(Q726),"",IF(Q726=0,""," for " &amp; Q726 &amp; " acres")) &amp; IF(ISBLANK(S726),""," repatented as " &amp; S726) &amp; IF(ISBLANK(R726),"", "; " &amp; R726) &amp; IF(ISBLANK(X726),"", ".  " &amp; X726&amp;".")</f>
        <v>Surveyed 11/14/1737 by Henry Ridgely; Patented in Mar 1746 by Richard Snowden for 6296 acres; Resurvey of Snowdens Second Addition to His Manner adjoining Partnership, Hickory Ridge, Baer Garden, Brothers Content, and Charley Forrest, much of it in Prince George's county</v>
      </c>
      <c r="AB726" s="52" t="str">
        <f>IF(IFERROR(FIND("-",A726),0)=0,SUBSTITUTE(A726,"'",""),SUBSTITUTE(LEFT(A726,FIND("-",A726)-2),"'",""))</f>
        <v>SNOWDENS THIRD ADDITION TO HIS MANOR</v>
      </c>
      <c r="AC726" s="55" t="str">
        <f>SUBSTITUTE(A726,"'","")</f>
        <v>SNOWDENS THIRD ADDITION TO HIS MANOR</v>
      </c>
      <c r="AD726" s="52" t="str">
        <f>IFERROR(VLOOKUP(A726,MapGrantsTbl[], 5, FALSE),"")</f>
        <v>1737</v>
      </c>
      <c r="AE726" s="52" t="str">
        <f>IF(L726=AD726,"Y", IF(LEFT(AD726,1)&lt;&gt;"1","","N"))</f>
        <v>N</v>
      </c>
      <c r="AF726" s="52" t="str">
        <f>IFERROR(VLOOKUP(A726,MapGrantsTbl[], 3, FALSE),"")</f>
        <v>Surveyed 11/14/1737 by Henry Ridgely; Patented in Mar 1746 by Richard Snowden for 6296 acres; Resurvey of Snowdens Second Addition to His Manner adjoining Partnership, Hickory Ridge, Baer Garden, Brothers Content, and Charley Forrest, much of it in Prince George's county</v>
      </c>
      <c r="AG726" s="52" t="str">
        <f>IF(AA726=AF726,"Y", IF(LEN(LEFT(AF726,4))&lt;&gt;4,"","N"))</f>
        <v>Y</v>
      </c>
      <c r="AH726" s="52" t="s">
        <v>296</v>
      </c>
      <c r="AI726" s="52"/>
      <c r="AJ726" s="71"/>
      <c r="AK726" s="71"/>
      <c r="AL726" s="71"/>
      <c r="AM726" s="71" t="str">
        <f>IFERROR(VLOOKUP(A726,Platted[],2,FALSE),"")</f>
        <v/>
      </c>
      <c r="AN726" s="52"/>
      <c r="AO726" s="52"/>
      <c r="AP726" s="52"/>
      <c r="AQ726" s="52" t="str">
        <f>IFERROR(VLOOKUP(A726,MapGrantsTbl[], 5, FALSE),"")</f>
        <v>1737</v>
      </c>
      <c r="AR726" s="52" t="str">
        <f>IF(L726=AQ726,"Y", IF(LEN(LEFT(AQ726,4))&lt;&gt;4,"","N"))</f>
        <v>N</v>
      </c>
      <c r="AS726" s="52" t="str">
        <f>IFERROR(VLOOKUP(A726,MapGrantsTbl[],3, FALSE),"")</f>
        <v>Surveyed 11/14/1737 by Henry Ridgely; Patented in Mar 1746 by Richard Snowden for 6296 acres; Resurvey of Snowdens Second Addition to His Manner adjoining Partnership, Hickory Ridge, Baer Garden, Brothers Content, and Charley Forrest, much of it in Prince George's county</v>
      </c>
      <c r="AT726" s="52" t="str">
        <f>IF(AA726=AS726,"Y", IF(LEN(LEFT(AS726,4))&lt;&gt;4,"","N"))</f>
        <v>Y</v>
      </c>
      <c r="AU726" s="52" t="str">
        <f>IFERROR(VLOOKUP(A726,MapGrantsTbl[],5, FALSE),"")</f>
        <v>1737</v>
      </c>
      <c r="AV726" s="52" t="str">
        <f>IF(L726=AU726,"Y", IF(LEN(LEFT(AU726,4))&lt;&gt;4,"","N"))</f>
        <v>N</v>
      </c>
    </row>
    <row r="727" spans="1:48" ht="43.2" x14ac:dyDescent="0.55000000000000004">
      <c r="A727" s="43" t="s">
        <v>7467</v>
      </c>
      <c r="B727" s="42" t="str">
        <f>IFERROR(VLOOKUP(A727,MapGrantsTbl[Short Name], 1, FALSE),IFERROR(VLOOKUP(A727,MapGrantsTbl[Other Map Grant Name],1,FALSE),""))</f>
        <v>SNUG BIT</v>
      </c>
      <c r="C727" s="43" t="s">
        <v>4920</v>
      </c>
      <c r="D727" s="43" t="str">
        <f>IF(ISBLANK(C727),"",IFERROR(RIGHT(C727,LEN(C727)-FIND(",",C727)) &amp; " " &amp; LEFT(C727,1) &amp; LOWER(MID(C727,2, FIND(",",C727)-2)),""))</f>
        <v xml:space="preserve"> Orlando Griffith</v>
      </c>
      <c r="E727" s="85" t="s">
        <v>11265</v>
      </c>
      <c r="F727" s="80" t="str">
        <f>RIGHT(E727,4)</f>
        <v>1768</v>
      </c>
      <c r="G727" s="80" t="str">
        <f>IF(ISBLANK(E727),"",F727&amp;"-"&amp;RIGHT("00" &amp; SUBSTITUTE(LEFT(E727,2),"/",""),2))</f>
        <v>1768-10</v>
      </c>
      <c r="H727" s="43" t="s">
        <v>4753</v>
      </c>
      <c r="I727" s="43" t="str">
        <f>IFERROR(RIGHT(H727,LEN(H727)-FIND(",",H727)) &amp; " " &amp; LEFT(H727,1) &amp; LOWER(MID(H727,2, FIND(",",H727)-2)),"")</f>
        <v xml:space="preserve"> John Welsh</v>
      </c>
      <c r="J727" s="42" t="str">
        <f>H727</f>
        <v>WELSH, John</v>
      </c>
      <c r="K727" s="43" t="s">
        <v>6562</v>
      </c>
      <c r="L727" s="42" t="str">
        <f>RIGHT(K727,4)</f>
        <v>1770</v>
      </c>
      <c r="M727" s="143" t="str">
        <f>IF(ISBLANK(K727),"",L727&amp;"-"&amp;
IF(LEFT(K727,3)="Feb","02",
IF(LEFT(K727,3)="Mar","03",
IF(LEFT(K727,3)="Apr","04",
IF(LEFT(K727,3)="May","05",
IF(LEFT(K727,3)="Jun","06",
IF(LEFT(K727,3)="Jul","07",
IF(LEFT(K727,3)="Aug","08",
IF(LEFT(K727,3)="Sep","09",
IF(LEFT(K727,3)="Oct","10",
IF(LEFT(K727,3)="Nov","11",
IF(LEFT(K727,3)="Dec","12","01"))))))))))))</f>
        <v>1770-06</v>
      </c>
      <c r="N727" s="44" t="s">
        <v>3961</v>
      </c>
      <c r="O727" s="43" t="s">
        <v>3959</v>
      </c>
      <c r="P727" s="43" t="s">
        <v>136</v>
      </c>
      <c r="Q727" s="43">
        <v>18</v>
      </c>
      <c r="R727" s="43" t="s">
        <v>7469</v>
      </c>
      <c r="S727" s="44" t="s">
        <v>7466</v>
      </c>
      <c r="T727" s="45" t="str">
        <f>V727</f>
        <v>Snug Bit</v>
      </c>
      <c r="U727" s="44"/>
      <c r="V727" s="35" t="s">
        <v>7468</v>
      </c>
      <c r="W727" s="35" t="s">
        <v>11266</v>
      </c>
      <c r="X727" s="34"/>
      <c r="Y727" s="45" t="str">
        <f>IFERROR(LEFT(J727, FIND(",",J727)-1),"")</f>
        <v>WELSH</v>
      </c>
      <c r="Z727" s="45"/>
      <c r="AA727" s="45" t="str">
        <f>IF(ISBLANK(E727),"","Surveyed "&amp;E727)  &amp; IF(ISBLANK(C727),"", " by " &amp;TRIM(D727)) &amp; IF(ISBLANK(E727),"","; ") &amp; IF(ISBLANK(K727),"","Patented in " &amp; K727)  &amp; IF(ISBLANK(H727),"", " by " &amp; TRIM(I727)) &amp; IF(ISBLANK(Q727),"",IF(Q727=0,""," for " &amp; Q727 &amp; " acres")) &amp; IF(ISBLANK(S727),""," repatented as " &amp; S727) &amp; IF(ISBLANK(R727),"", "; " &amp; R727) &amp; IF(ISBLANK(X727),"", ".  " &amp; X727&amp;".")</f>
        <v>Surveyed 10/20/1768 by Orlando Griffith; Patented in Jun 1770 by John Welsh for 18 acres repatented as John's Hurry; beginning "on a south hill side"</v>
      </c>
      <c r="AB727" s="45" t="str">
        <f>IF(IFERROR(FIND("-",A727),0)=0,SUBSTITUTE(A727,"'",""),SUBSTITUTE(LEFT(A727,FIND("-",A727)-2),"'",""))</f>
        <v>SNUG BIT</v>
      </c>
      <c r="AC727" s="45" t="str">
        <f>SUBSTITUTE(A727,"'","")</f>
        <v>SNUG BIT</v>
      </c>
      <c r="AD727" s="45" t="str">
        <f>IFERROR(VLOOKUP(A727,MapGrantsTbl[], 5, FALSE),"")</f>
        <v>1768</v>
      </c>
      <c r="AE727" s="45" t="str">
        <f>IF(L727=AD727,"Y", IF(LEFT(AD727,1)&lt;&gt;"1","","N"))</f>
        <v>N</v>
      </c>
      <c r="AF727" s="45" t="str">
        <f>IFERROR(VLOOKUP(A727,MapGrantsTbl[], 3, FALSE),"")</f>
        <v>Surveyed 10/20/1768 by Orlando Griffith; Patented in Jun 1770 by John Welsh for 18 acres repatented as John's Hurry; beginning "on a south hill side"</v>
      </c>
      <c r="AG727" s="45" t="str">
        <f>IF(AA727=AF727,"Y", IF(LEN(LEFT(AF727,4))&lt;&gt;4,"","N"))</f>
        <v>Y</v>
      </c>
      <c r="AH727" s="33" t="s">
        <v>51</v>
      </c>
      <c r="AI727" s="45"/>
      <c r="AJ727" s="71"/>
      <c r="AK727" s="71"/>
      <c r="AL727" s="71"/>
      <c r="AM727" s="71">
        <f>IFERROR(VLOOKUP(A727,Platted[],2,FALSE),"")</f>
        <v>680</v>
      </c>
      <c r="AN727" s="52"/>
      <c r="AO727" s="52"/>
      <c r="AP727" s="52"/>
      <c r="AQ727" s="52" t="str">
        <f>IFERROR(VLOOKUP(A727,MapGrantsTbl[], 5, FALSE),"")</f>
        <v>1768</v>
      </c>
      <c r="AR727" s="52" t="str">
        <f>IF(L727=AQ727,"Y", IF(LEN(LEFT(AQ727,4))&lt;&gt;4,"","N"))</f>
        <v>N</v>
      </c>
      <c r="AS727" s="52" t="str">
        <f>IFERROR(VLOOKUP(A727,MapGrantsTbl[],3, FALSE),"")</f>
        <v>Surveyed 10/20/1768 by Orlando Griffith; Patented in Jun 1770 by John Welsh for 18 acres repatented as John's Hurry; beginning "on a south hill side"</v>
      </c>
      <c r="AT727" s="52" t="str">
        <f>IF(AA727=AS727,"Y", IF(LEN(LEFT(AS727,4))&lt;&gt;4,"","N"))</f>
        <v>Y</v>
      </c>
      <c r="AU727" s="52" t="str">
        <f>IFERROR(VLOOKUP(A727,MapGrantsTbl[],5, FALSE),"")</f>
        <v>1768</v>
      </c>
      <c r="AV727" s="52" t="str">
        <f>IF(L727=AU727,"Y", IF(LEN(LEFT(AU727,4))&lt;&gt;4,"","N"))</f>
        <v>N</v>
      </c>
    </row>
    <row r="728" spans="1:48" ht="57.6" x14ac:dyDescent="0.55000000000000004">
      <c r="A728" s="43" t="s">
        <v>7158</v>
      </c>
      <c r="B728" s="42" t="str">
        <f>IFERROR(VLOOKUP(A728,MapGrantsTbl[Short Name], 1, FALSE),IFERROR(VLOOKUP(A728,MapGrantsTbl[Other Map Grant Name],1,FALSE),""))</f>
        <v>SOAP STONE RIDGE</v>
      </c>
      <c r="C728" s="43" t="s">
        <v>4921</v>
      </c>
      <c r="D728" s="43" t="str">
        <f>IF(ISBLANK(C728),"",IFERROR(RIGHT(C728,LEN(C728)-FIND(",",C728)) &amp; " " &amp; LEFT(C728,1) &amp; LOWER(MID(C728,2, FIND(",",C728)-2)),""))</f>
        <v xml:space="preserve"> Basil Burgess</v>
      </c>
      <c r="E728" s="85" t="s">
        <v>12349</v>
      </c>
      <c r="F728" s="80" t="str">
        <f>RIGHT(E728,4)</f>
        <v>1773</v>
      </c>
      <c r="G728" s="80" t="str">
        <f>IF(ISBLANK(E728),"",F728&amp;"-"&amp;RIGHT("00" &amp; SUBSTITUTE(LEFT(E728,2),"/",""),2))</f>
        <v>1773-04</v>
      </c>
      <c r="H728" s="43" t="s">
        <v>5622</v>
      </c>
      <c r="I728" s="43" t="str">
        <f>IFERROR(RIGHT(H728,LEN(H728)-FIND(",",H728)) &amp; " " &amp; LEFT(H728,1) &amp; LOWER(MID(H728,2, FIND(",",H728)-2)),"")</f>
        <v xml:space="preserve"> John Dorsey</v>
      </c>
      <c r="J728" s="42" t="str">
        <f>H728</f>
        <v>DORSEY, John</v>
      </c>
      <c r="K728" s="43" t="s">
        <v>7151</v>
      </c>
      <c r="L728" s="42" t="str">
        <f>RIGHT(K728,4)</f>
        <v>1774</v>
      </c>
      <c r="M728" s="143" t="str">
        <f>IF(ISBLANK(K728),"",L728&amp;"-"&amp;
IF(LEFT(K728,3)="Feb","02",
IF(LEFT(K728,3)="Mar","03",
IF(LEFT(K728,3)="Apr","04",
IF(LEFT(K728,3)="May","05",
IF(LEFT(K728,3)="Jun","06",
IF(LEFT(K728,3)="Jul","07",
IF(LEFT(K728,3)="Aug","08",
IF(LEFT(K728,3)="Sep","09",
IF(LEFT(K728,3)="Oct","10",
IF(LEFT(K728,3)="Nov","11",
IF(LEFT(K728,3)="Dec","12","01"))))))))))))</f>
        <v>1774-05</v>
      </c>
      <c r="N728" s="44" t="s">
        <v>3961</v>
      </c>
      <c r="O728" s="43" t="s">
        <v>3959</v>
      </c>
      <c r="P728" s="43" t="s">
        <v>136</v>
      </c>
      <c r="Q728" s="43">
        <v>12</v>
      </c>
      <c r="R728" s="8" t="s">
        <v>9975</v>
      </c>
      <c r="S728" s="44"/>
      <c r="T728" s="45" t="str">
        <f>V728</f>
        <v>Soap Stone Ridge</v>
      </c>
      <c r="U728" s="44"/>
      <c r="V728" s="35" t="s">
        <v>7159</v>
      </c>
      <c r="W728" s="35" t="s">
        <v>12348</v>
      </c>
      <c r="X728" s="34"/>
      <c r="Y728" s="45" t="str">
        <f>IFERROR(LEFT(J728, FIND(",",J728)-1),"")</f>
        <v>DORSEY</v>
      </c>
      <c r="Z728" s="45"/>
      <c r="AA728" s="45" t="str">
        <f>IF(ISBLANK(E728),"","Surveyed "&amp;E728)  &amp; IF(ISBLANK(C728),"", " by " &amp;TRIM(D728)) &amp; IF(ISBLANK(E728),"","; ") &amp; IF(ISBLANK(K728),"","Patented in " &amp; K728)  &amp; IF(ISBLANK(H728),"", " by " &amp; TRIM(I728)) &amp; IF(ISBLANK(Q728),"",IF(Q728=0,""," for " &amp; Q728 &amp; " acres")) &amp; IF(ISBLANK(S728),""," repatented as " &amp; S728) &amp; IF(ISBLANK(R728),"", "; " &amp; R728) &amp; IF(ISBLANK(X728),"", ".  " &amp; X728&amp;".")</f>
        <v>Surveyed 4/30/1773 by Basil Burgess; Patented in May 1774 by John Dorsey for 12 acres; "Beginning at the end of the eleventh line of a tract or parcel of land called Partnership", looks like it conflicts with Hickory Ridge</v>
      </c>
      <c r="AB728" s="45" t="str">
        <f>IF(IFERROR(FIND("-",A728),0)=0,SUBSTITUTE(A728,"'",""),SUBSTITUTE(LEFT(A728,FIND("-",A728)-2),"'",""))</f>
        <v>SOAP STONE RIDGE</v>
      </c>
      <c r="AC728" s="45" t="str">
        <f>SUBSTITUTE(A728,"'","")</f>
        <v>SOAP STONE RIDGE</v>
      </c>
      <c r="AD728" s="45" t="str">
        <f>IFERROR(VLOOKUP(A728,MapGrantsTbl[], 5, FALSE),"")</f>
        <v>1773</v>
      </c>
      <c r="AE728" s="45" t="str">
        <f>IF(L728=AD728,"Y", IF(LEFT(AD728,1)&lt;&gt;"1","","N"))</f>
        <v>N</v>
      </c>
      <c r="AF728" s="45" t="str">
        <f>IFERROR(VLOOKUP(A728,MapGrantsTbl[], 3, FALSE),"")</f>
        <v>Surveyed 4/30/1773 by Basil Burgess; Patented in May 1774 by John Dorsey for 12 acres; "Beginning at the end of the eleventh line of a tract or parcel of land called Partnership", looks like it conflicts with Hickory Ridge</v>
      </c>
      <c r="AG728" s="45" t="str">
        <f>IF(AA728=AF728,"Y", IF(LEN(LEFT(AF728,4))&lt;&gt;4,"","N"))</f>
        <v>Y</v>
      </c>
      <c r="AH728" s="33" t="s">
        <v>296</v>
      </c>
      <c r="AI728" s="45"/>
      <c r="AJ728" s="71"/>
      <c r="AK728" s="71"/>
      <c r="AL728" s="71"/>
      <c r="AM728" s="71" t="str">
        <f>IFERROR(VLOOKUP(A728,Platted[],2,FALSE),"")</f>
        <v/>
      </c>
      <c r="AN728" s="52"/>
      <c r="AO728" s="52"/>
      <c r="AP728" s="52"/>
      <c r="AQ728" s="52" t="str">
        <f>IFERROR(VLOOKUP(A728,MapGrantsTbl[], 5, FALSE),"")</f>
        <v>1773</v>
      </c>
      <c r="AR728" s="52" t="str">
        <f>IF(L728=AQ728,"Y", IF(LEN(LEFT(AQ728,4))&lt;&gt;4,"","N"))</f>
        <v>N</v>
      </c>
      <c r="AS728" s="52" t="str">
        <f>IFERROR(VLOOKUP(A728,MapGrantsTbl[],3, FALSE),"")</f>
        <v>Surveyed 4/30/1773 by Basil Burgess; Patented in May 1774 by John Dorsey for 12 acres; "Beginning at the end of the eleventh line of a tract or parcel of land called Partnership", looks like it conflicts with Hickory Ridge</v>
      </c>
      <c r="AT728" s="52" t="str">
        <f>IF(AA728=AS728,"Y", IF(LEN(LEFT(AS728,4))&lt;&gt;4,"","N"))</f>
        <v>Y</v>
      </c>
      <c r="AU728" s="52" t="str">
        <f>IFERROR(VLOOKUP(A728,MapGrantsTbl[],5, FALSE),"")</f>
        <v>1773</v>
      </c>
      <c r="AV728" s="52" t="str">
        <f>IF(L728=AU728,"Y", IF(LEN(LEFT(AU728,4))&lt;&gt;4,"","N"))</f>
        <v>N</v>
      </c>
    </row>
    <row r="729" spans="1:48" ht="57.6" x14ac:dyDescent="0.55000000000000004">
      <c r="A729" s="43" t="s">
        <v>6490</v>
      </c>
      <c r="B729" s="42" t="str">
        <f>IFERROR(VLOOKUP(A729,MapGrantsTbl[Short Name], 1, FALSE),IFERROR(VLOOKUP(A729,MapGrantsTbl[Other Map Grant Name],1,FALSE),""))</f>
        <v>SOUTH BRAN</v>
      </c>
      <c r="C729" s="43" t="s">
        <v>4919</v>
      </c>
      <c r="D729" s="43" t="str">
        <f>IF(ISBLANK(C729),"",IFERROR(RIGHT(C729,LEN(C729)-FIND(",",C729)) &amp; " " &amp; LEFT(C729,1) &amp; LOWER(MID(C729,2, FIND(",",C729)-2)),""))</f>
        <v xml:space="preserve"> Richard Shipley</v>
      </c>
      <c r="E729" s="85" t="s">
        <v>11829</v>
      </c>
      <c r="F729" s="80" t="str">
        <f>RIGHT(E729,4)</f>
        <v>1753</v>
      </c>
      <c r="G729" s="80" t="str">
        <f>IF(ISBLANK(E729),"",F729&amp;"-"&amp;RIGHT("00" &amp; SUBSTITUTE(LEFT(E729,2),"/",""),2))</f>
        <v>1753-05</v>
      </c>
      <c r="H729" s="43" t="s">
        <v>6482</v>
      </c>
      <c r="I729" s="43" t="str">
        <f>IFERROR(RIGHT(H729,LEN(H729)-FIND(",",H729)) &amp; " " &amp; LEFT(H729,1) &amp; LOWER(MID(H729,2, FIND(",",H729)-2)),"")</f>
        <v xml:space="preserve"> John Campbell</v>
      </c>
      <c r="J729" s="42" t="str">
        <f>H729</f>
        <v>CAMPBELL, John</v>
      </c>
      <c r="K729" s="43" t="s">
        <v>3737</v>
      </c>
      <c r="L729" s="42" t="str">
        <f>RIGHT(K729,4)</f>
        <v>1754</v>
      </c>
      <c r="M729" s="143" t="str">
        <f>IF(ISBLANK(K729),"",L729&amp;"-"&amp;
IF(LEFT(K729,3)="Feb","02",
IF(LEFT(K729,3)="Mar","03",
IF(LEFT(K729,3)="Apr","04",
IF(LEFT(K729,3)="May","05",
IF(LEFT(K729,3)="Jun","06",
IF(LEFT(K729,3)="Jul","07",
IF(LEFT(K729,3)="Aug","08",
IF(LEFT(K729,3)="Sep","09",
IF(LEFT(K729,3)="Oct","10",
IF(LEFT(K729,3)="Nov","11",
IF(LEFT(K729,3)="Dec","12","01"))))))))))))</f>
        <v>1754-11</v>
      </c>
      <c r="N729" s="44" t="s">
        <v>3961</v>
      </c>
      <c r="O729" s="43" t="s">
        <v>3959</v>
      </c>
      <c r="P729" s="43" t="s">
        <v>3970</v>
      </c>
      <c r="Q729" s="43">
        <v>411</v>
      </c>
      <c r="R729" s="43" t="s">
        <v>6491</v>
      </c>
      <c r="S729" s="44" t="s">
        <v>6478</v>
      </c>
      <c r="T729" s="45" t="s">
        <v>6487</v>
      </c>
      <c r="U729" s="44"/>
      <c r="V729" s="35" t="s">
        <v>6489</v>
      </c>
      <c r="W729" s="35" t="s">
        <v>11830</v>
      </c>
      <c r="X729" s="34"/>
      <c r="Y729" s="45" t="str">
        <f>IFERROR(LEFT(J729, FIND(",",J729)-1),"")</f>
        <v>CAMPBELL</v>
      </c>
      <c r="Z729" s="45"/>
      <c r="AA729" s="45" t="str">
        <f>IF(ISBLANK(E729),"","Surveyed "&amp;E729)  &amp; IF(ISBLANK(C729),"", " by " &amp;TRIM(D729)) &amp; IF(ISBLANK(E729),"","; ") &amp; IF(ISBLANK(K729),"","Patented in " &amp; K729)  &amp; IF(ISBLANK(H729),"", " by " &amp; TRIM(I729)) &amp; IF(ISBLANK(Q729),"",IF(Q729=0,""," for " &amp; Q729 &amp; " acres")) &amp; IF(ISBLANK(S729),""," repatented as " &amp; S729) &amp; IF(ISBLANK(R729),"", "; " &amp; R729) &amp; IF(ISBLANK(X729),"", ".  " &amp; X729&amp;".")</f>
        <v>Surveyed 5/3/1753 by Richard Shipley; Patented in Nov 1754 by John Campbell for 411 acres repatented as Four Brothers Portion; Resurvey of Dunkel "in the great fork of Patuxent River"</v>
      </c>
      <c r="AB729" s="45" t="str">
        <f>IF(IFERROR(FIND("-",A729),0)=0,SUBSTITUTE(A729,"'",""),SUBSTITUTE(LEFT(A729,FIND("-",A729)-2),"'",""))</f>
        <v>SOUTH BRAN</v>
      </c>
      <c r="AC729" s="55" t="str">
        <f>SUBSTITUTE(A729,"'","")</f>
        <v>SOUTH BRAN</v>
      </c>
      <c r="AD729" s="52" t="str">
        <f>IFERROR(VLOOKUP(A729,MapGrantsTbl[], 5, FALSE),"")</f>
        <v>1753</v>
      </c>
      <c r="AE729" s="52" t="str">
        <f>IF(L729=AD729,"Y", IF(LEFT(AD729,1)&lt;&gt;"1","","N"))</f>
        <v>N</v>
      </c>
      <c r="AF729" s="52" t="str">
        <f>IFERROR(VLOOKUP(A729,MapGrantsTbl[], 3, FALSE),"")</f>
        <v>Surveyed 5/3/1753 by Richard Shipley; Patented in Nov 1754 by John Campbell for 411 acres repatented as Four Brothers Portion; Resurvey of Dunkel "in the great fork of Patuxent River"</v>
      </c>
      <c r="AG729" s="52" t="str">
        <f>IF(AA729=AF729,"Y", IF(LEN(LEFT(AF729,4))&lt;&gt;4,"","N"))</f>
        <v>Y</v>
      </c>
      <c r="AH729" s="52" t="s">
        <v>36</v>
      </c>
      <c r="AI729" s="52"/>
      <c r="AJ729" s="71"/>
      <c r="AK729" s="71"/>
      <c r="AL729" s="71"/>
      <c r="AM729" s="71">
        <f>IFERROR(VLOOKUP(A729,Platted[],2,FALSE),"")</f>
        <v>175</v>
      </c>
      <c r="AN729" s="52"/>
      <c r="AO729" s="52"/>
      <c r="AP729" s="52"/>
      <c r="AQ729" s="52" t="str">
        <f>IFERROR(VLOOKUP(A729,MapGrantsTbl[], 5, FALSE),"")</f>
        <v>1753</v>
      </c>
      <c r="AR729" s="52" t="str">
        <f>IF(L729=AQ729,"Y", IF(LEN(LEFT(AQ729,4))&lt;&gt;4,"","N"))</f>
        <v>N</v>
      </c>
      <c r="AS729" s="52" t="str">
        <f>IFERROR(VLOOKUP(A729,MapGrantsTbl[],3, FALSE),"")</f>
        <v>Surveyed 5/3/1753 by Richard Shipley; Patented in Nov 1754 by John Campbell for 411 acres repatented as Four Brothers Portion; Resurvey of Dunkel "in the great fork of Patuxent River"</v>
      </c>
      <c r="AT729" s="52" t="str">
        <f>IF(AA729=AS729,"Y", IF(LEN(LEFT(AS729,4))&lt;&gt;4,"","N"))</f>
        <v>Y</v>
      </c>
      <c r="AU729" s="52" t="str">
        <f>IFERROR(VLOOKUP(A729,MapGrantsTbl[],5, FALSE),"")</f>
        <v>1753</v>
      </c>
      <c r="AV729" s="52" t="str">
        <f>IF(L729=AU729,"Y", IF(LEN(LEFT(AU729,4))&lt;&gt;4,"","N"))</f>
        <v>N</v>
      </c>
    </row>
    <row r="730" spans="1:48" ht="57.6" x14ac:dyDescent="0.55000000000000004">
      <c r="A730" s="10" t="s">
        <v>4110</v>
      </c>
      <c r="B730" s="10" t="str">
        <f>IFERROR(VLOOKUP(A730,MapGrantsTbl[Short Name], 1, FALSE),IFERROR(VLOOKUP(A730,MapGrantsTbl[Other Map Grant Name],1,FALSE),""))</f>
        <v>SOUTHERN ADDITION</v>
      </c>
      <c r="C730" s="8" t="s">
        <v>4919</v>
      </c>
      <c r="D730" s="8" t="str">
        <f>IF(ISBLANK(C730),"",IFERROR(RIGHT(C730,LEN(C730)-FIND(",",C730)) &amp; " " &amp; LEFT(C730,1) &amp; LOWER(MID(C730,2, FIND(",",C730)-2)),""))</f>
        <v xml:space="preserve"> Richard Shipley</v>
      </c>
      <c r="E730" s="85" t="s">
        <v>10620</v>
      </c>
      <c r="F730" s="85" t="str">
        <f>RIGHT(E730,4)</f>
        <v>1752</v>
      </c>
      <c r="G730" s="85" t="str">
        <f>IF(ISBLANK(E730),"",F730&amp;"-"&amp;RIGHT("00" &amp; SUBSTITUTE(LEFT(E730,2),"/",""),2))</f>
        <v>1752-04</v>
      </c>
      <c r="H730" s="8" t="s">
        <v>3681</v>
      </c>
      <c r="I730" s="8" t="str">
        <f>IFERROR(RIGHT(H730,LEN(H730)-FIND(",",H730)) &amp; " " &amp; LEFT(H730,1) &amp; LOWER(MID(H730,2, FIND(",",H730)-2)),"")</f>
        <v xml:space="preserve"> Charles  Hammond</v>
      </c>
      <c r="J730" s="10" t="str">
        <f>H730</f>
        <v xml:space="preserve">HAMMOND, Charles </v>
      </c>
      <c r="K730" s="8" t="s">
        <v>5214</v>
      </c>
      <c r="L730" s="15" t="str">
        <f>RIGHT(K730,4)</f>
        <v>1761</v>
      </c>
      <c r="M730" s="147" t="str">
        <f>IF(ISBLANK(K730),"",L730&amp;"-"&amp;
IF(LEFT(K730,3)="Feb","02",
IF(LEFT(K730,3)="Mar","03",
IF(LEFT(K730,3)="Apr","04",
IF(LEFT(K730,3)="May","05",
IF(LEFT(K730,3)="Jun","06",
IF(LEFT(K730,3)="Jul","07",
IF(LEFT(K730,3)="Aug","08",
IF(LEFT(K730,3)="Sep","09",
IF(LEFT(K730,3)="Oct","10",
IF(LEFT(K730,3)="Nov","11",
IF(LEFT(K730,3)="Dec","12","01"))))))))))))</f>
        <v>1761-09</v>
      </c>
      <c r="N730" s="34" t="s">
        <v>3961</v>
      </c>
      <c r="O730" s="10" t="s">
        <v>3959</v>
      </c>
      <c r="P730" s="8" t="s">
        <v>136</v>
      </c>
      <c r="Q730" s="8">
        <v>264</v>
      </c>
      <c r="R730" s="8" t="s">
        <v>5655</v>
      </c>
      <c r="S730" s="26"/>
      <c r="T730" s="26" t="str">
        <f>V730</f>
        <v>Southern Addition</v>
      </c>
      <c r="U730" s="26"/>
      <c r="V730" s="35" t="s">
        <v>4155</v>
      </c>
      <c r="W730" s="35" t="s">
        <v>10619</v>
      </c>
      <c r="X730" s="34"/>
      <c r="Y730" s="18" t="str">
        <f>IFERROR(LEFT(J730, FIND(",",J730)-1),"")</f>
        <v>HAMMOND</v>
      </c>
      <c r="Z730" s="24" t="s">
        <v>2585</v>
      </c>
      <c r="AA730" s="24" t="str">
        <f>IF(ISBLANK(E730),"","Surveyed "&amp;E730)  &amp; IF(ISBLANK(C730),"", " by " &amp;TRIM(D730)) &amp; IF(ISBLANK(E730),"","; ") &amp; IF(ISBLANK(K730),"","Patented in " &amp; K730)  &amp; IF(ISBLANK(H730),"", " by " &amp; TRIM(I730)) &amp; IF(ISBLANK(Q730),"",IF(Q730=0,""," for " &amp; Q730 &amp; " acres")) &amp; IF(ISBLANK(S730),""," repatented as " &amp; S730) &amp; IF(ISBLANK(R730),"", "; " &amp; R730) &amp; IF(ISBLANK(X730),"", ".  " &amp; X730&amp;".")</f>
        <v>Surveyed 4/25/1752 by Richard Shipley; Patented in Sep 1761 by Charles Hammond for 264 acres; "on the head drafts of that branch of Patuxent called Browns River" adjoining Delaware Bottom, and Woodford</v>
      </c>
      <c r="AB730" s="52" t="str">
        <f>IF(IFERROR(FIND("-",A730),0)=0,SUBSTITUTE(A730,"'",""),SUBSTITUTE(LEFT(A730,FIND("-",A730)-2),"'",""))</f>
        <v>SOUTHERN ADDITION</v>
      </c>
      <c r="AC730" s="55" t="str">
        <f>SUBSTITUTE(A730,"'","")</f>
        <v>SOUTHERN ADDITION</v>
      </c>
      <c r="AD730" s="52" t="str">
        <f>IFERROR(VLOOKUP(A730,MapGrantsTbl[], 5, FALSE),"")</f>
        <v>1752</v>
      </c>
      <c r="AE730" s="52" t="str">
        <f>IF(L730=AD730,"Y", IF(LEFT(AD730,1)&lt;&gt;"1","","N"))</f>
        <v>N</v>
      </c>
      <c r="AF730" s="52" t="str">
        <f>IFERROR(VLOOKUP(A730,MapGrantsTbl[], 3, FALSE),"")</f>
        <v>Surveyed 4/25/1752 by Richard Shipley; Patented in Sep 1761 by Charles Hammond for 264 acres; "on the head drafts of that branch of Patuxent called Browns River" adjoining Delaware Bottom, and Woodford</v>
      </c>
      <c r="AG730" s="52" t="str">
        <f>IF(AA730=AF730,"Y", IF(LEN(LEFT(AF730,4))&lt;&gt;4,"","N"))</f>
        <v>Y</v>
      </c>
      <c r="AH730" s="52" t="s">
        <v>376</v>
      </c>
      <c r="AI730" s="52"/>
      <c r="AJ730" s="71"/>
      <c r="AK730" s="71"/>
      <c r="AL730" s="71"/>
      <c r="AM730" s="71">
        <f>IFERROR(VLOOKUP(A730,Platted[],2,FALSE),"")</f>
        <v>231</v>
      </c>
      <c r="AN730" s="52"/>
      <c r="AO730" s="52"/>
      <c r="AP730" s="52"/>
      <c r="AQ730" s="52" t="str">
        <f>IFERROR(VLOOKUP(A730,MapGrantsTbl[], 5, FALSE),"")</f>
        <v>1752</v>
      </c>
      <c r="AR730" s="52" t="str">
        <f>IF(L730=AQ730,"Y", IF(LEN(LEFT(AQ730,4))&lt;&gt;4,"","N"))</f>
        <v>N</v>
      </c>
      <c r="AS730" s="52" t="str">
        <f>IFERROR(VLOOKUP(A730,MapGrantsTbl[],3, FALSE),"")</f>
        <v>Surveyed 4/25/1752 by Richard Shipley; Patented in Sep 1761 by Charles Hammond for 264 acres; "on the head drafts of that branch of Patuxent called Browns River" adjoining Delaware Bottom, and Woodford</v>
      </c>
      <c r="AT730" s="52" t="str">
        <f>IF(AA730=AS730,"Y", IF(LEN(LEFT(AS730,4))&lt;&gt;4,"","N"))</f>
        <v>Y</v>
      </c>
      <c r="AU730" s="52" t="str">
        <f>IFERROR(VLOOKUP(A730,MapGrantsTbl[],5, FALSE),"")</f>
        <v>1752</v>
      </c>
      <c r="AV730" s="52" t="str">
        <f>IF(L730=AU730,"Y", IF(LEN(LEFT(AU730,4))&lt;&gt;4,"","N"))</f>
        <v>N</v>
      </c>
    </row>
    <row r="731" spans="1:48" ht="43.2" x14ac:dyDescent="0.55000000000000004">
      <c r="A731" s="43" t="s">
        <v>5460</v>
      </c>
      <c r="B731" s="8" t="str">
        <f>IFERROR(VLOOKUP(A731,MapGrantsTbl[Short Name], 1, FALSE),IFERROR(VLOOKUP(A731,MapGrantsTbl[Other Map Grant Name],1,FALSE),""))</f>
        <v/>
      </c>
      <c r="C731" s="8" t="s">
        <v>4919</v>
      </c>
      <c r="D731" s="8" t="str">
        <f>IF(ISBLANK(C731),"",IFERROR(RIGHT(C731,LEN(C731)-FIND(",",C731)) &amp; " " &amp; LEFT(C731,1) &amp; LOWER(MID(C731,2, FIND(",",C731)-2)),""))</f>
        <v xml:space="preserve"> Richard Shipley</v>
      </c>
      <c r="E731" s="85" t="s">
        <v>12464</v>
      </c>
      <c r="F731" s="85" t="str">
        <f>RIGHT(E731,4)</f>
        <v>1745</v>
      </c>
      <c r="G731" s="85" t="str">
        <f>IF(ISBLANK(E731),"",F731&amp;"-"&amp;RIGHT("00" &amp; SUBSTITUTE(LEFT(E731,2),"/",""),2))</f>
        <v>1745-05</v>
      </c>
      <c r="H731" s="8" t="s">
        <v>3624</v>
      </c>
      <c r="I731" s="8" t="str">
        <f>IFERROR(RIGHT(H731,LEN(H731)-FIND(",",H731)) &amp; " " &amp; LEFT(H731,1) &amp; LOWER(MID(H731,2, FIND(",",H731)-2)),"")</f>
        <v xml:space="preserve"> Philip  Hammond</v>
      </c>
      <c r="J731" s="32" t="str">
        <f>H731</f>
        <v xml:space="preserve">HAMMOND, Philip </v>
      </c>
      <c r="K731" s="8" t="s">
        <v>3822</v>
      </c>
      <c r="L731" s="32" t="str">
        <f>RIGHT(K731,4)</f>
        <v>1745</v>
      </c>
      <c r="M731" s="146" t="str">
        <f>IF(ISBLANK(K731),"",L731&amp;"-"&amp;
IF(LEFT(K731,3)="Feb","02",
IF(LEFT(K731,3)="Mar","03",
IF(LEFT(K731,3)="Apr","04",
IF(LEFT(K731,3)="May","05",
IF(LEFT(K731,3)="Jun","06",
IF(LEFT(K731,3)="Jul","07",
IF(LEFT(K731,3)="Aug","08",
IF(LEFT(K731,3)="Sep","09",
IF(LEFT(K731,3)="Oct","10",
IF(LEFT(K731,3)="Nov","11",
IF(LEFT(K731,3)="Dec","12","01"))))))))))))</f>
        <v>1745-05</v>
      </c>
      <c r="N731" s="34" t="s">
        <v>3961</v>
      </c>
      <c r="O731" s="8" t="s">
        <v>3959</v>
      </c>
      <c r="P731" s="8" t="s">
        <v>6586</v>
      </c>
      <c r="Q731" s="8">
        <v>360</v>
      </c>
      <c r="R731" s="8"/>
      <c r="S731" s="34"/>
      <c r="T731" s="34" t="str">
        <f>V731</f>
        <v>Southern Addition</v>
      </c>
      <c r="U731" s="34" t="s">
        <v>12351</v>
      </c>
      <c r="V731" s="35" t="s">
        <v>4155</v>
      </c>
      <c r="W731" s="35" t="s">
        <v>10619</v>
      </c>
      <c r="X731" s="34"/>
      <c r="Y731" s="33" t="str">
        <f>IFERROR(LEFT(J731, FIND(",",J731)-1),"")</f>
        <v>HAMMOND</v>
      </c>
      <c r="Z731" s="33"/>
      <c r="AA731" s="24" t="str">
        <f>IF(ISBLANK(E731),"","Surveyed "&amp;E731)  &amp; IF(ISBLANK(C731),"", " by " &amp;TRIM(D731)) &amp; IF(ISBLANK(E731),"","; ") &amp; IF(ISBLANK(K731),"","Patented in " &amp; K731)  &amp; IF(ISBLANK(H731),"", " by " &amp; TRIM(I731)) &amp; IF(ISBLANK(Q731),"",IF(Q731=0,""," for " &amp; Q731 &amp; " acres")) &amp; IF(ISBLANK(S731),""," repatented as " &amp; S731) &amp; IF(ISBLANK(R731),"", "; " &amp; R731) &amp; IF(ISBLANK(X731),"", ".  " &amp; X731&amp;".")</f>
        <v>Surveyed 5/10/1745 by Richard Shipley; Patented in May 1745 by Philip Hammond for 360 acres</v>
      </c>
      <c r="AB731" s="52" t="str">
        <f>IF(IFERROR(FIND("-",A731),0)=0,SUBSTITUTE(A731,"'",""),SUBSTITUTE(LEFT(A731,FIND("-",A731)-2),"'",""))</f>
        <v>SOUTHERN ADDITION (Unpatented)</v>
      </c>
      <c r="AC731" s="55" t="str">
        <f>SUBSTITUTE(A731,"'","")</f>
        <v>SOUTHERN ADDITION (Unpatented)</v>
      </c>
      <c r="AD731" s="52" t="str">
        <f>IFERROR(VLOOKUP(A731,MapGrantsTbl[], 5, FALSE),"")</f>
        <v/>
      </c>
      <c r="AE731" s="52" t="str">
        <f>IF(L731=AD731,"Y", IF(LEFT(AD731,1)&lt;&gt;"1","","N"))</f>
        <v/>
      </c>
      <c r="AF731" s="52" t="str">
        <f>IFERROR(VLOOKUP(A731,MapGrantsTbl[], 3, FALSE),"")</f>
        <v/>
      </c>
      <c r="AG731" s="52" t="str">
        <f>IF(AA731=AF731,"Y", IF(LEN(LEFT(AF731,4))&lt;&gt;4,"","N"))</f>
        <v/>
      </c>
      <c r="AH731" s="52" t="s">
        <v>376</v>
      </c>
      <c r="AI731" s="52"/>
      <c r="AJ731" s="71"/>
      <c r="AK731" s="71"/>
      <c r="AL731" s="71"/>
      <c r="AM731" s="71" t="str">
        <f>IFERROR(VLOOKUP(A731,Platted[],2,FALSE),"")</f>
        <v/>
      </c>
      <c r="AN731" s="52"/>
      <c r="AO731" s="52"/>
      <c r="AP731" s="52"/>
      <c r="AQ731" s="52" t="str">
        <f>IFERROR(VLOOKUP(A731,MapGrantsTbl[], 5, FALSE),"")</f>
        <v/>
      </c>
      <c r="AR731" s="52" t="str">
        <f>IF(L731=AQ731,"Y", IF(LEN(LEFT(AQ731,4))&lt;&gt;4,"","N"))</f>
        <v/>
      </c>
      <c r="AS731" s="52" t="str">
        <f>IFERROR(VLOOKUP(A731,MapGrantsTbl[],3, FALSE),"")</f>
        <v/>
      </c>
      <c r="AT731" s="52" t="str">
        <f>IF(AA731=AS731,"Y", IF(LEN(LEFT(AS731,4))&lt;&gt;4,"","N"))</f>
        <v/>
      </c>
      <c r="AU731" s="52" t="str">
        <f>IFERROR(VLOOKUP(A731,MapGrantsTbl[],5, FALSE),"")</f>
        <v/>
      </c>
      <c r="AV731" s="52" t="str">
        <f>IF(L731=AU731,"Y", IF(LEN(LEFT(AU731,4))&lt;&gt;4,"","N"))</f>
        <v/>
      </c>
    </row>
    <row r="732" spans="1:48" ht="57.6" x14ac:dyDescent="0.55000000000000004">
      <c r="A732" s="130" t="s">
        <v>7476</v>
      </c>
      <c r="B732" s="42" t="str">
        <f>IFERROR(VLOOKUP(A732,MapGrantsTbl[Short Name], 1, FALSE),IFERROR(VLOOKUP(A732,MapGrantsTbl[Other Map Grant Name],1,FALSE),""))</f>
        <v/>
      </c>
      <c r="C732" s="43" t="s">
        <v>10467</v>
      </c>
      <c r="D732" s="43" t="str">
        <f>IF(ISBLANK(C732),"",IFERROR(RIGHT(C732,LEN(C732)-FIND(",",C732)) &amp; " " &amp; LEFT(C732,1) &amp; LOWER(MID(C732,2, FIND(",",C732)-2)),""))</f>
        <v xml:space="preserve"> Baruch Fowler</v>
      </c>
      <c r="E732" s="85" t="s">
        <v>12230</v>
      </c>
      <c r="F732" s="80" t="str">
        <f>RIGHT(E732,4)</f>
        <v>1796</v>
      </c>
      <c r="G732" s="80" t="str">
        <f>IF(ISBLANK(E732),"",F732&amp;"-"&amp;RIGHT("00" &amp; SUBSTITUTE(LEFT(E732,2),"/",""),2))</f>
        <v>1796-08</v>
      </c>
      <c r="H732" s="43" t="s">
        <v>7477</v>
      </c>
      <c r="I732" s="43" t="str">
        <f>IFERROR(RIGHT(H732,LEN(H732)-FIND(",",H732)) &amp; " " &amp; LEFT(H732,1) &amp; LOWER(MID(H732,2, FIND(",",H732)-2)),"")</f>
        <v xml:space="preserve"> John H. Stone</v>
      </c>
      <c r="J732" s="42" t="str">
        <f>H732</f>
        <v>STONE, John H.</v>
      </c>
      <c r="K732" s="43" t="s">
        <v>7478</v>
      </c>
      <c r="L732" s="42" t="str">
        <f>RIGHT(K732,4)</f>
        <v>1804</v>
      </c>
      <c r="M732" s="143" t="str">
        <f>IF(ISBLANK(K732),"",L732&amp;"-"&amp;
IF(LEFT(K732,3)="Feb","02",
IF(LEFT(K732,3)="Mar","03",
IF(LEFT(K732,3)="Apr","04",
IF(LEFT(K732,3)="May","05",
IF(LEFT(K732,3)="Jun","06",
IF(LEFT(K732,3)="Jul","07",
IF(LEFT(K732,3)="Aug","08",
IF(LEFT(K732,3)="Sep","09",
IF(LEFT(K732,3)="Oct","10",
IF(LEFT(K732,3)="Nov","11",
IF(LEFT(K732,3)="Dec","12","01"))))))))))))</f>
        <v>1804-03</v>
      </c>
      <c r="N732" s="44" t="s">
        <v>3961</v>
      </c>
      <c r="O732" s="43" t="s">
        <v>3959</v>
      </c>
      <c r="P732" s="43" t="s">
        <v>3970</v>
      </c>
      <c r="Q732" s="43">
        <v>492.25</v>
      </c>
      <c r="R732" s="8" t="s">
        <v>12231</v>
      </c>
      <c r="S732" s="44"/>
      <c r="T732" s="45" t="str">
        <f>V732</f>
        <v>Split Tract</v>
      </c>
      <c r="U732" s="44"/>
      <c r="V732" s="35" t="s">
        <v>7479</v>
      </c>
      <c r="W732" s="35" t="s">
        <v>12365</v>
      </c>
      <c r="X732" s="34"/>
      <c r="Y732" s="45" t="str">
        <f>IFERROR(LEFT(J732, FIND(",",J732)-1),"")</f>
        <v>STONE</v>
      </c>
      <c r="Z732" s="45"/>
      <c r="AA732" s="45" t="str">
        <f>IF(ISBLANK(E732),"","Surveyed "&amp;E732)  &amp; IF(ISBLANK(C732),"", " by " &amp;TRIM(D732)) &amp; IF(ISBLANK(E732),"","; ") &amp; IF(ISBLANK(K732),"","Patented in " &amp; K732)  &amp; IF(ISBLANK(H732),"", " by " &amp; TRIM(I732)) &amp; IF(ISBLANK(Q732),"",IF(Q732=0,""," for " &amp; Q732 &amp; " acres")) &amp; IF(ISBLANK(S732),""," repatented as " &amp; S732) &amp; IF(ISBLANK(R732),"", "; " &amp; R732) &amp; IF(ISBLANK(X732),"", ".  " &amp; X732&amp;".")</f>
        <v>Surveyed 8/24/1796 by Baruch Fowler; Patented in Mar 1804 by John H. Stone for 492.25 acres; Resurvey of Head Quarters into 6 separate tracts clear of elder surveys and adding vacancies</v>
      </c>
      <c r="AB732" s="45" t="str">
        <f>IF(IFERROR(FIND("-",A732),0)=0,SUBSTITUTE(A732,"'",""),SUBSTITUTE(LEFT(A732,FIND("-",A732)-2),"'",""))</f>
        <v>SPLIT TRACT</v>
      </c>
      <c r="AC732" s="45" t="str">
        <f>SUBSTITUTE(A732,"'","")</f>
        <v>SPLIT TRACT</v>
      </c>
      <c r="AD732" s="45" t="str">
        <f>IFERROR(VLOOKUP(A732,MapGrantsTbl[], 5, FALSE),"")</f>
        <v/>
      </c>
      <c r="AE732" s="45" t="str">
        <f>IF(L732=AD732,"Y", IF(LEFT(AD732,1)&lt;&gt;"1","","N"))</f>
        <v/>
      </c>
      <c r="AF732" s="45" t="str">
        <f>IFERROR(VLOOKUP(A732,MapGrantsTbl[], 3, FALSE),"")</f>
        <v/>
      </c>
      <c r="AG732" s="45" t="str">
        <f>IF(AA732=AF732,"Y", IF(LEN(LEFT(AF732,4))&lt;&gt;4,"","N"))</f>
        <v/>
      </c>
      <c r="AH732" s="33" t="s">
        <v>78</v>
      </c>
      <c r="AI732" s="45"/>
      <c r="AJ732" s="71"/>
      <c r="AK732" s="71"/>
      <c r="AL732" s="71"/>
      <c r="AM732" s="71" t="str">
        <f>IFERROR(VLOOKUP(A732,Platted[],2,FALSE),"")</f>
        <v/>
      </c>
      <c r="AN732" s="52"/>
      <c r="AO732" s="52"/>
      <c r="AP732" s="52"/>
      <c r="AQ732" s="52" t="str">
        <f>IFERROR(VLOOKUP(A732,MapGrantsTbl[], 5, FALSE),"")</f>
        <v/>
      </c>
      <c r="AR732" s="52" t="str">
        <f>IF(L732=AQ732,"Y", IF(LEN(LEFT(AQ732,4))&lt;&gt;4,"","N"))</f>
        <v/>
      </c>
      <c r="AS732" s="52" t="str">
        <f>IFERROR(VLOOKUP(A732,MapGrantsTbl[],3, FALSE),"")</f>
        <v/>
      </c>
      <c r="AT732" s="52" t="str">
        <f>IF(AA732=AS732,"Y", IF(LEN(LEFT(AS732,4))&lt;&gt;4,"","N"))</f>
        <v/>
      </c>
      <c r="AU732" s="52" t="str">
        <f>IFERROR(VLOOKUP(A732,MapGrantsTbl[],5, FALSE),"")</f>
        <v/>
      </c>
      <c r="AV732" s="52" t="str">
        <f>IF(L732=AU732,"Y", IF(LEN(LEFT(AU732,4))&lt;&gt;4,"","N"))</f>
        <v/>
      </c>
    </row>
    <row r="733" spans="1:48" ht="43.2" x14ac:dyDescent="0.55000000000000004">
      <c r="A733" s="43" t="s">
        <v>8736</v>
      </c>
      <c r="B733" s="42" t="str">
        <f>IFERROR(VLOOKUP(A733,MapGrantsTbl[Short Name], 1, FALSE),IFERROR(VLOOKUP(A733,MapGrantsTbl[Other Map Grant Name],1,FALSE),""))</f>
        <v>SPURRIERS INTEREST</v>
      </c>
      <c r="C733" s="43" t="s">
        <v>10467</v>
      </c>
      <c r="D733" s="43" t="str">
        <f>IF(ISBLANK(C733),"",IFERROR(RIGHT(C733,LEN(C733)-FIND(",",C733)) &amp; " " &amp; LEFT(C733,1) &amp; LOWER(MID(C733,2, FIND(",",C733)-2)),""))</f>
        <v xml:space="preserve"> Baruch Fowler</v>
      </c>
      <c r="E733" s="85" t="s">
        <v>11871</v>
      </c>
      <c r="F733" s="80" t="str">
        <f>RIGHT(E733,4)</f>
        <v>1795</v>
      </c>
      <c r="G733" s="80" t="str">
        <f>IF(ISBLANK(E733),"",F733&amp;"-"&amp;RIGHT("00" &amp; SUBSTITUTE(LEFT(E733,2),"/",""),2))</f>
        <v>1795-12</v>
      </c>
      <c r="H733" s="43" t="s">
        <v>7532</v>
      </c>
      <c r="I733" s="43" t="str">
        <f>IFERROR(RIGHT(H733,LEN(H733)-FIND(",",H733)) &amp; " " &amp; LEFT(H733,1) &amp; LOWER(MID(H733,2, FIND(",",H733)-2)),"")</f>
        <v xml:space="preserve"> John Spurrier</v>
      </c>
      <c r="J733" s="42" t="str">
        <f>H733</f>
        <v>SPURRIER, John</v>
      </c>
      <c r="K733" s="43" t="s">
        <v>7531</v>
      </c>
      <c r="L733" s="42" t="str">
        <f>RIGHT(K733,4)</f>
        <v>1808</v>
      </c>
      <c r="M733" s="143" t="str">
        <f>IF(ISBLANK(K733),"",L733&amp;"-"&amp;
IF(LEFT(K733,3)="Feb","02",
IF(LEFT(K733,3)="Mar","03",
IF(LEFT(K733,3)="Apr","04",
IF(LEFT(K733,3)="May","05",
IF(LEFT(K733,3)="Jun","06",
IF(LEFT(K733,3)="Jul","07",
IF(LEFT(K733,3)="Aug","08",
IF(LEFT(K733,3)="Sep","09",
IF(LEFT(K733,3)="Oct","10",
IF(LEFT(K733,3)="Nov","11",
IF(LEFT(K733,3)="Dec","12","01"))))))))))))</f>
        <v>1808-03</v>
      </c>
      <c r="N733" s="44" t="s">
        <v>3961</v>
      </c>
      <c r="O733" s="43" t="s">
        <v>3959</v>
      </c>
      <c r="P733" s="43" t="s">
        <v>136</v>
      </c>
      <c r="Q733" s="43">
        <v>12</v>
      </c>
      <c r="R733" s="43" t="s">
        <v>7530</v>
      </c>
      <c r="S733" s="44"/>
      <c r="T733" s="45" t="str">
        <f>V733</f>
        <v>Spurriers Interest</v>
      </c>
      <c r="U733" s="44"/>
      <c r="V733" s="35" t="s">
        <v>9002</v>
      </c>
      <c r="W733" s="35" t="s">
        <v>11870</v>
      </c>
      <c r="X733" s="34"/>
      <c r="Y733" s="45" t="str">
        <f>IFERROR(LEFT(J733, FIND(",",J733)-1),"")</f>
        <v>SPURRIER</v>
      </c>
      <c r="Z733" s="45"/>
      <c r="AA733" s="45" t="str">
        <f>IF(ISBLANK(E733),"","Surveyed "&amp;E733)  &amp; IF(ISBLANK(C733),"", " by " &amp;TRIM(D733)) &amp; IF(ISBLANK(E733),"","; ") &amp; IF(ISBLANK(K733),"","Patented in " &amp; K733)  &amp; IF(ISBLANK(H733),"", " by " &amp; TRIM(I733)) &amp; IF(ISBLANK(Q733),"",IF(Q733=0,""," for " &amp; Q733 &amp; " acres")) &amp; IF(ISBLANK(S733),""," repatented as " &amp; S733) &amp; IF(ISBLANK(R733),"", "; " &amp; R733) &amp; IF(ISBLANK(X733),"", ".  " &amp; X733&amp;".")</f>
        <v>Surveyed 12/17/1795 by Baruch Fowler; Patented in Mar 1808 by John Spurrier for 12 acres; adjoining Brown's Purchase, Warfield's Contrivance, and Barry's Duck</v>
      </c>
      <c r="AB733" s="45" t="str">
        <f>IF(IFERROR(FIND("-",A733),0)=0,SUBSTITUTE(A733,"'",""),SUBSTITUTE(LEFT(A733,FIND("-",A733)-2),"'",""))</f>
        <v>SPURRIERS INTEREST</v>
      </c>
      <c r="AC733" s="45" t="str">
        <f>SUBSTITUTE(A733,"'","")</f>
        <v>SPURRIERS INTEREST</v>
      </c>
      <c r="AD733" s="45" t="str">
        <f>IFERROR(VLOOKUP(A733,MapGrantsTbl[], 5, FALSE),"")</f>
        <v>1795</v>
      </c>
      <c r="AE733" s="45" t="str">
        <f>IF(L733=AD733,"Y", IF(LEFT(AD733,1)&lt;&gt;"1","","N"))</f>
        <v>N</v>
      </c>
      <c r="AF733" s="45" t="str">
        <f>IFERROR(VLOOKUP(A733,MapGrantsTbl[], 3, FALSE),"")</f>
        <v>Surveyed 12/17/1795 by Baruch Fowler; Patented in Mar 1808 by John Spurrier for 12 acres; adjoining Brown's Purchase, Warfield's Contrivance, and Barry's Duck</v>
      </c>
      <c r="AG733" s="45" t="str">
        <f>IF(AA733=AF733,"Y", IF(LEN(LEFT(AF733,4))&lt;&gt;4,"","N"))</f>
        <v>Y</v>
      </c>
      <c r="AH733" s="33" t="s">
        <v>90</v>
      </c>
      <c r="AI733" s="45"/>
      <c r="AJ733" s="71"/>
      <c r="AK733" s="71"/>
      <c r="AL733" s="71"/>
      <c r="AM733" s="71">
        <f>IFERROR(VLOOKUP(A733,Platted[],2,FALSE),"")</f>
        <v>704</v>
      </c>
      <c r="AN733" s="52"/>
      <c r="AO733" s="52"/>
      <c r="AP733" s="52"/>
      <c r="AQ733" s="52" t="str">
        <f>IFERROR(VLOOKUP(A733,MapGrantsTbl[], 5, FALSE),"")</f>
        <v>1795</v>
      </c>
      <c r="AR733" s="52" t="str">
        <f>IF(L733=AQ733,"Y", IF(LEN(LEFT(AQ733,4))&lt;&gt;4,"","N"))</f>
        <v>N</v>
      </c>
      <c r="AS733" s="52" t="str">
        <f>IFERROR(VLOOKUP(A733,MapGrantsTbl[],3, FALSE),"")</f>
        <v>Surveyed 12/17/1795 by Baruch Fowler; Patented in Mar 1808 by John Spurrier for 12 acres; adjoining Brown's Purchase, Warfield's Contrivance, and Barry's Duck</v>
      </c>
      <c r="AT733" s="52" t="str">
        <f>IF(AA733=AS733,"Y", IF(LEN(LEFT(AS733,4))&lt;&gt;4,"","N"))</f>
        <v>Y</v>
      </c>
      <c r="AU733" s="52" t="str">
        <f>IFERROR(VLOOKUP(A733,MapGrantsTbl[],5, FALSE),"")</f>
        <v>1795</v>
      </c>
      <c r="AV733" s="52" t="str">
        <f>IF(L733=AU733,"Y", IF(LEN(LEFT(AU733,4))&lt;&gt;4,"","N"))</f>
        <v>N</v>
      </c>
    </row>
    <row r="734" spans="1:48" ht="72" x14ac:dyDescent="0.55000000000000004">
      <c r="A734" s="8" t="s">
        <v>6673</v>
      </c>
      <c r="B734" s="8" t="str">
        <f>IFERROR(VLOOKUP(A734,MapGrantsTbl[Short Name], 1, FALSE),IFERROR(VLOOKUP(A734,MapGrantsTbl[Other Map Grant Name],1,FALSE),""))</f>
        <v>SPURRIERS LOT</v>
      </c>
      <c r="C734" s="8" t="s">
        <v>4105</v>
      </c>
      <c r="D734" s="8" t="str">
        <f>IF(ISBLANK(C734),"",IFERROR(RIGHT(C734,LEN(C734)-FIND(",",C734)) &amp; " " &amp; LEFT(C734,1) &amp; LOWER(MID(C734,2, FIND(",",C734)-2)),""))</f>
        <v xml:space="preserve"> Henry Ridgely</v>
      </c>
      <c r="E734" s="85" t="s">
        <v>10324</v>
      </c>
      <c r="F734" s="85" t="str">
        <f>RIGHT(E734,4)</f>
        <v>1728</v>
      </c>
      <c r="G734" s="85" t="str">
        <f>IF(ISBLANK(E734),"",F734&amp;"-"&amp;RIGHT("00" &amp; SUBSTITUTE(LEFT(E734,2),"/",""),2))</f>
        <v>1728-03</v>
      </c>
      <c r="H734" s="8" t="s">
        <v>3678</v>
      </c>
      <c r="I734" s="8" t="str">
        <f>IFERROR(RIGHT(H734,LEN(H734)-FIND(",",H734)) &amp; " " &amp; LEFT(H734,1) &amp; LOWER(MID(H734,2, FIND(",",H734)-2)),"")</f>
        <v xml:space="preserve"> Thomas  Spurrier</v>
      </c>
      <c r="J734" s="8" t="str">
        <f>H734</f>
        <v xml:space="preserve">SPURRIER, Thomas </v>
      </c>
      <c r="K734" s="8" t="s">
        <v>4975</v>
      </c>
      <c r="L734" s="8" t="str">
        <f>RIGHT(K734,4)</f>
        <v>1732</v>
      </c>
      <c r="M734" s="146" t="str">
        <f>IF(ISBLANK(K734),"",L734&amp;"-"&amp;
IF(LEFT(K734,3)="Feb","02",
IF(LEFT(K734,3)="Mar","03",
IF(LEFT(K734,3)="Apr","04",
IF(LEFT(K734,3)="May","05",
IF(LEFT(K734,3)="Jun","06",
IF(LEFT(K734,3)="Jul","07",
IF(LEFT(K734,3)="Aug","08",
IF(LEFT(K734,3)="Sep","09",
IF(LEFT(K734,3)="Oct","10",
IF(LEFT(K734,3)="Nov","11",
IF(LEFT(K734,3)="Dec","12","01"))))))))))))</f>
        <v>1732-12</v>
      </c>
      <c r="N734" s="34" t="s">
        <v>3961</v>
      </c>
      <c r="O734" s="8" t="s">
        <v>3959</v>
      </c>
      <c r="P734" s="8" t="s">
        <v>136</v>
      </c>
      <c r="Q734" s="8">
        <v>190</v>
      </c>
      <c r="R734" s="8" t="s">
        <v>5242</v>
      </c>
      <c r="S734" s="34"/>
      <c r="T734" s="34" t="str">
        <f>V734</f>
        <v>Spurriers Lot</v>
      </c>
      <c r="U734" s="34"/>
      <c r="V734" s="35" t="s">
        <v>6734</v>
      </c>
      <c r="W734" s="35" t="s">
        <v>10323</v>
      </c>
      <c r="X734" s="34"/>
      <c r="Y734" s="18" t="str">
        <f>IFERROR(LEFT(J734, FIND(",",J734)-1),"")</f>
        <v>SPURRIER</v>
      </c>
      <c r="Z734" s="24" t="s">
        <v>4558</v>
      </c>
      <c r="AA734" s="24" t="str">
        <f>IF(ISBLANK(E734),"","Surveyed "&amp;E734)  &amp; IF(ISBLANK(C734),"", " by " &amp;TRIM(D734)) &amp; IF(ISBLANK(E734),"","; ") &amp; IF(ISBLANK(K734),"","Patented in " &amp; K734)  &amp; IF(ISBLANK(H734),"", " by " &amp; TRIM(I734)) &amp; IF(ISBLANK(Q734),"",IF(Q734=0,""," for " &amp; Q734 &amp; " acres")) &amp; IF(ISBLANK(S734),""," repatented as " &amp; S734) &amp; IF(ISBLANK(R734),"", "; " &amp; R734) &amp; IF(ISBLANK(X734),"", ".  " &amp; X734&amp;".")</f>
        <v>Surveyed 3/28/1728 by Henry Ridgely; Patented in Dec 1732 by Thomas Spurrier for 190 acres; "near the head of the drafts of a great branch leading into Snowdens River of Patuxent", near Eastern Branch Road (the great branch was later called Spurriers Branch)</v>
      </c>
      <c r="AB734" s="52" t="str">
        <f>IF(IFERROR(FIND("-",A734),0)=0,SUBSTITUTE(A734,"'",""),SUBSTITUTE(LEFT(A734,FIND("-",A734)-2),"'",""))</f>
        <v>SPURRIERS LOT</v>
      </c>
      <c r="AC734" s="55" t="str">
        <f>SUBSTITUTE(A734,"'","")</f>
        <v>SPURRIERS LOT</v>
      </c>
      <c r="AD734" s="52" t="str">
        <f>IFERROR(VLOOKUP(A734,MapGrantsTbl[], 5, FALSE),"")</f>
        <v>1728</v>
      </c>
      <c r="AE734" s="52" t="str">
        <f>IF(L734=AD734,"Y", IF(LEFT(AD734,1)&lt;&gt;"1","","N"))</f>
        <v>N</v>
      </c>
      <c r="AF734" s="52" t="str">
        <f>IFERROR(VLOOKUP(A734,MapGrantsTbl[], 3, FALSE),"")</f>
        <v>Surveyed 3/28/1728 by Henry Ridgely; Patented in Dec 1732 by Thomas Spurrier for 190 acres; "near the head of the drafts of a great branch leading into Snowdens River of Patuxent", near Eastern Branch Road (the great branch was later called Spurriers Branch)</v>
      </c>
      <c r="AG734" s="52" t="str">
        <f>IF(AA734=AF734,"Y", IF(LEN(LEFT(AF734,4))&lt;&gt;4,"","N"))</f>
        <v>Y</v>
      </c>
      <c r="AH734" s="52" t="s">
        <v>36</v>
      </c>
      <c r="AI734" s="52" t="s">
        <v>10327</v>
      </c>
      <c r="AJ734" s="52" t="s">
        <v>10329</v>
      </c>
      <c r="AK734" s="52"/>
      <c r="AL734" s="71">
        <v>-2</v>
      </c>
      <c r="AM734" s="71">
        <f>IFERROR(VLOOKUP(A734,Platted[],2,FALSE),"")</f>
        <v>325</v>
      </c>
      <c r="AN734" s="52"/>
      <c r="AO734" s="52"/>
      <c r="AP734" s="52"/>
      <c r="AQ734" s="52" t="str">
        <f>IFERROR(VLOOKUP(A734,MapGrantsTbl[], 5, FALSE),"")</f>
        <v>1728</v>
      </c>
      <c r="AR734" s="52" t="str">
        <f>IF(L734=AQ734,"Y", IF(LEN(LEFT(AQ734,4))&lt;&gt;4,"","N"))</f>
        <v>N</v>
      </c>
      <c r="AS734" s="52" t="str">
        <f>IFERROR(VLOOKUP(A734,MapGrantsTbl[],3, FALSE),"")</f>
        <v>Surveyed 3/28/1728 by Henry Ridgely; Patented in Dec 1732 by Thomas Spurrier for 190 acres; "near the head of the drafts of a great branch leading into Snowdens River of Patuxent", near Eastern Branch Road (the great branch was later called Spurriers Branch)</v>
      </c>
      <c r="AT734" s="52" t="str">
        <f>IF(AA734=AS734,"Y", IF(LEN(LEFT(AS734,4))&lt;&gt;4,"","N"))</f>
        <v>Y</v>
      </c>
      <c r="AU734" s="52" t="str">
        <f>IFERROR(VLOOKUP(A734,MapGrantsTbl[],5, FALSE),"")</f>
        <v>1728</v>
      </c>
      <c r="AV734" s="52" t="str">
        <f>IF(L734=AU734,"Y", IF(LEN(LEFT(AU734,4))&lt;&gt;4,"","N"))</f>
        <v>N</v>
      </c>
    </row>
    <row r="735" spans="1:48" ht="100.8" x14ac:dyDescent="0.55000000000000004">
      <c r="A735" s="43" t="s">
        <v>4979</v>
      </c>
      <c r="B735" s="10" t="str">
        <f>IFERROR(VLOOKUP(A735,MapGrantsTbl[Short Name], 1, FALSE),IFERROR(VLOOKUP(A735,MapGrantsTbl[Other Map Grant Name],1,FALSE),""))</f>
        <v/>
      </c>
      <c r="C735" s="10" t="s">
        <v>4917</v>
      </c>
      <c r="D735" s="10" t="str">
        <f>IF(ISBLANK(C735),"",IFERROR(RIGHT(C735,LEN(C735)-FIND(",",C735)) &amp; " " &amp; LEFT(C735,1) &amp; LOWER(MID(C735,2, FIND(",",C735)-2)),""))</f>
        <v xml:space="preserve"> Vachel Stevens</v>
      </c>
      <c r="E735" s="86"/>
      <c r="F735" s="86" t="str">
        <f>RIGHT(E735,4)</f>
        <v/>
      </c>
      <c r="G735" s="86" t="str">
        <f>IF(ISBLANK(E735),"",F735&amp;"-"&amp;RIGHT("00" &amp; SUBSTITUTE(LEFT(E735,2),"/",""),2))</f>
        <v/>
      </c>
      <c r="H735" s="10" t="s">
        <v>3678</v>
      </c>
      <c r="I735" s="10" t="str">
        <f>IFERROR(RIGHT(H735,LEN(H735)-FIND(",",H735)) &amp; " " &amp; LEFT(H735,1) &amp; LOWER(MID(H735,2, FIND(",",H735)-2)),"")</f>
        <v xml:space="preserve"> Thomas  Spurrier</v>
      </c>
      <c r="J735" s="15" t="str">
        <f>H735</f>
        <v xml:space="preserve">SPURRIER, Thomas </v>
      </c>
      <c r="K735" s="10">
        <v>1795</v>
      </c>
      <c r="L735" s="15" t="str">
        <f>RIGHT(K735,4)</f>
        <v>1795</v>
      </c>
      <c r="M735" s="147" t="str">
        <f>IF(ISBLANK(K735),"",L735&amp;"-"&amp;
IF(LEFT(K735,3)="Feb","02",
IF(LEFT(K735,3)="Mar","03",
IF(LEFT(K735,3)="Apr","04",
IF(LEFT(K735,3)="May","05",
IF(LEFT(K735,3)="Jun","06",
IF(LEFT(K735,3)="Jul","07",
IF(LEFT(K735,3)="Aug","08",
IF(LEFT(K735,3)="Sep","09",
IF(LEFT(K735,3)="Oct","10",
IF(LEFT(K735,3)="Nov","11",
IF(LEFT(K735,3)="Dec","12","01"))))))))))))</f>
        <v>1795-01</v>
      </c>
      <c r="N735" s="34" t="s">
        <v>3961</v>
      </c>
      <c r="O735" s="8" t="s">
        <v>3961</v>
      </c>
      <c r="P735" s="10" t="s">
        <v>136</v>
      </c>
      <c r="Q735" s="8">
        <v>10</v>
      </c>
      <c r="R735" s="10" t="s">
        <v>4981</v>
      </c>
      <c r="S735" s="26"/>
      <c r="T735" s="26" t="str">
        <f>V735</f>
        <v>Spurriers Lot (1795)</v>
      </c>
      <c r="U735" s="34" t="s">
        <v>11523</v>
      </c>
      <c r="V735" s="35" t="s">
        <v>4980</v>
      </c>
      <c r="W735" s="35"/>
      <c r="X735" s="34"/>
      <c r="Y735" s="25" t="str">
        <f>IFERROR(LEFT(J735, FIND(",",J735)-1),"")</f>
        <v>SPURRIER</v>
      </c>
      <c r="Z735" s="25"/>
      <c r="AA735" s="24" t="str">
        <f>IF(ISBLANK(E735),"","Surveyed "&amp;E735)  &amp; IF(ISBLANK(C735),"", " by " &amp;TRIM(D735)) &amp; IF(ISBLANK(E735),"","; ") &amp; IF(ISBLANK(K735),"","Patented in " &amp; K735)  &amp; IF(ISBLANK(H735),"", " by " &amp; TRIM(I735)) &amp; IF(ISBLANK(Q735),"",IF(Q735=0,""," for " &amp; Q735 &amp; " acres")) &amp; IF(ISBLANK(S735),""," repatented as " &amp; S735) &amp; IF(ISBLANK(R735),"", "; " &amp; R735) &amp; IF(ISBLANK(X735),"", ".  " &amp; X735&amp;".")</f>
        <v xml:space="preserve"> by Vachel StevensPatented in 1795 by Thomas Spurrier for 10 acres; vacant land adjoining The Meadow</v>
      </c>
      <c r="AB735" s="52" t="str">
        <f>IF(IFERROR(FIND("-",A735),0)=0,SUBSTITUTE(A735,"'",""),SUBSTITUTE(LEFT(A735,FIND("-",A735)-2),"'",""))</f>
        <v>SPURRIERS LOT (1795)</v>
      </c>
      <c r="AC735" s="55" t="str">
        <f>SUBSTITUTE(A735,"'","")</f>
        <v>SPURRIERS LOT (1795)</v>
      </c>
      <c r="AD735" s="52" t="str">
        <f>IFERROR(VLOOKUP(A735,MapGrantsTbl[], 5, FALSE),"")</f>
        <v/>
      </c>
      <c r="AE735" s="52" t="str">
        <f>IF(L735=AD735,"Y", IF(LEFT(AD735,1)&lt;&gt;"1","","N"))</f>
        <v/>
      </c>
      <c r="AF735" s="52" t="str">
        <f>IFERROR(VLOOKUP(A735,MapGrantsTbl[], 3, FALSE),"")</f>
        <v/>
      </c>
      <c r="AG735" s="52" t="str">
        <f>IF(AA735=AF735,"Y", IF(LEN(LEFT(AF735,4))&lt;&gt;4,"","N"))</f>
        <v/>
      </c>
      <c r="AH735" s="52"/>
      <c r="AI735" s="52"/>
      <c r="AJ735" s="71"/>
      <c r="AK735" s="71"/>
      <c r="AL735" s="71"/>
      <c r="AM735" s="71" t="str">
        <f>IFERROR(VLOOKUP(A735,Platted[],2,FALSE),"")</f>
        <v/>
      </c>
      <c r="AN735" s="52"/>
      <c r="AO735" s="52"/>
      <c r="AP735" s="52"/>
      <c r="AQ735" s="52" t="str">
        <f>IFERROR(VLOOKUP(A735,MapGrantsTbl[], 5, FALSE),"")</f>
        <v/>
      </c>
      <c r="AR735" s="52" t="str">
        <f>IF(L735=AQ735,"Y", IF(LEN(LEFT(AQ735,4))&lt;&gt;4,"","N"))</f>
        <v/>
      </c>
      <c r="AS735" s="52" t="str">
        <f>IFERROR(VLOOKUP(A735,MapGrantsTbl[],3, FALSE),"")</f>
        <v/>
      </c>
      <c r="AT735" s="52" t="str">
        <f>IF(AA735=AS735,"Y", IF(LEN(LEFT(AS735,4))&lt;&gt;4,"","N"))</f>
        <v/>
      </c>
      <c r="AU735" s="52" t="str">
        <f>IFERROR(VLOOKUP(A735,MapGrantsTbl[],5, FALSE),"")</f>
        <v/>
      </c>
      <c r="AV735" s="52" t="str">
        <f>IF(L735=AU735,"Y", IF(LEN(LEFT(AU735,4))&lt;&gt;4,"","N"))</f>
        <v/>
      </c>
    </row>
    <row r="736" spans="1:48" ht="86.4" x14ac:dyDescent="0.55000000000000004">
      <c r="A736" s="8" t="s">
        <v>4977</v>
      </c>
      <c r="B736" s="10" t="str">
        <f>IFERROR(VLOOKUP(A736,MapGrantsTbl[Short Name], 1, FALSE),IFERROR(VLOOKUP(A736,MapGrantsTbl[Other Map Grant Name],1,FALSE),""))</f>
        <v/>
      </c>
      <c r="C736" s="10" t="s">
        <v>4917</v>
      </c>
      <c r="D736" s="10" t="str">
        <f>IF(ISBLANK(C736),"",IFERROR(RIGHT(C736,LEN(C736)-FIND(",",C736)) &amp; " " &amp; LEFT(C736,1) &amp; LOWER(MID(C736,2, FIND(",",C736)-2)),""))</f>
        <v xml:space="preserve"> Vachel Stevens</v>
      </c>
      <c r="E736" s="86"/>
      <c r="F736" s="86" t="str">
        <f>RIGHT(E736,4)</f>
        <v/>
      </c>
      <c r="G736" s="86" t="str">
        <f>IF(ISBLANK(E736),"",F736&amp;"-"&amp;RIGHT("00" &amp; SUBSTITUTE(LEFT(E736,2),"/",""),2))</f>
        <v/>
      </c>
      <c r="H736" s="10" t="s">
        <v>3678</v>
      </c>
      <c r="I736" s="10" t="str">
        <f>IFERROR(RIGHT(H736,LEN(H736)-FIND(",",H736)) &amp; " " &amp; LEFT(H736,1) &amp; LOWER(MID(H736,2, FIND(",",H736)-2)),"")</f>
        <v xml:space="preserve"> Thomas  Spurrier</v>
      </c>
      <c r="J736" s="15" t="str">
        <f>H736</f>
        <v xml:space="preserve">SPURRIER, Thomas </v>
      </c>
      <c r="K736" s="10" t="s">
        <v>3818</v>
      </c>
      <c r="L736" s="15" t="str">
        <f>RIGHT(K736,4)</f>
        <v>1795</v>
      </c>
      <c r="M736" s="147" t="str">
        <f>IF(ISBLANK(K736),"",L736&amp;"-"&amp;
IF(LEFT(K736,3)="Feb","02",
IF(LEFT(K736,3)="Mar","03",
IF(LEFT(K736,3)="Apr","04",
IF(LEFT(K736,3)="May","05",
IF(LEFT(K736,3)="Jun","06",
IF(LEFT(K736,3)="Jul","07",
IF(LEFT(K736,3)="Aug","08",
IF(LEFT(K736,3)="Sep","09",
IF(LEFT(K736,3)="Oct","10",
IF(LEFT(K736,3)="Nov","11",
IF(LEFT(K736,3)="Dec","12","01"))))))))))))</f>
        <v>1795-08</v>
      </c>
      <c r="N736" s="34" t="s">
        <v>3961</v>
      </c>
      <c r="O736" s="8" t="s">
        <v>3961</v>
      </c>
      <c r="P736" s="10" t="s">
        <v>136</v>
      </c>
      <c r="Q736" s="8">
        <v>30</v>
      </c>
      <c r="R736" s="8" t="s">
        <v>12234</v>
      </c>
      <c r="S736" s="26"/>
      <c r="T736" s="26" t="str">
        <f>V736</f>
        <v>Spurriers Second Lot</v>
      </c>
      <c r="U736" s="26"/>
      <c r="V736" s="35" t="s">
        <v>4978</v>
      </c>
      <c r="W736" s="35"/>
      <c r="X736" s="34"/>
      <c r="Y736" s="25" t="str">
        <f>IFERROR(LEFT(J736, FIND(",",J736)-1),"")</f>
        <v>SPURRIER</v>
      </c>
      <c r="Z736" s="25"/>
      <c r="AA736" s="24" t="str">
        <f>IF(ISBLANK(E736),"","Surveyed "&amp;E736)  &amp; IF(ISBLANK(C736),"", " by " &amp;TRIM(D736)) &amp; IF(ISBLANK(E736),"","; ") &amp; IF(ISBLANK(K736),"","Patented in " &amp; K736)  &amp; IF(ISBLANK(H736),"", " by " &amp; TRIM(I736)) &amp; IF(ISBLANK(Q736),"",IF(Q736=0,""," for " &amp; Q736 &amp; " acres")) &amp; IF(ISBLANK(S736),""," repatented as " &amp; S736) &amp; IF(ISBLANK(R736),"", "; " &amp; R736) &amp; IF(ISBLANK(X736),"", ".  " &amp; X736&amp;".")</f>
        <v xml:space="preserve"> by Vachel StevensPatented in Aug 1795 by Thomas Spurrier for 30 acres; Beginning" at the end of the fifty fifth line of a tract or parcel of land called The Trusty Friend",  this tract is in Anne Arundel near Champion Forest and has more than 55 courses whereas the one in Howard County only has 45 courses</v>
      </c>
      <c r="AB736" s="52" t="str">
        <f>IF(IFERROR(FIND("-",A736),0)=0,SUBSTITUTE(A736,"'",""),SUBSTITUTE(LEFT(A736,FIND("-",A736)-2),"'",""))</f>
        <v>SPURRIERS SECOND LOT</v>
      </c>
      <c r="AC736" s="55" t="str">
        <f>SUBSTITUTE(A736,"'","")</f>
        <v>SPURRIERS SECOND LOT</v>
      </c>
      <c r="AD736" s="52" t="str">
        <f>IFERROR(VLOOKUP(A736,MapGrantsTbl[], 5, FALSE),"")</f>
        <v/>
      </c>
      <c r="AE736" s="52" t="str">
        <f>IF(L736=AD736,"Y", IF(LEFT(AD736,1)&lt;&gt;"1","","N"))</f>
        <v/>
      </c>
      <c r="AF736" s="52" t="str">
        <f>IFERROR(VLOOKUP(A736,MapGrantsTbl[], 3, FALSE),"")</f>
        <v/>
      </c>
      <c r="AG736" s="52" t="str">
        <f>IF(AA736=AF736,"Y", IF(LEN(LEFT(AF736,4))&lt;&gt;4,"","N"))</f>
        <v/>
      </c>
      <c r="AH736" s="52"/>
      <c r="AI736" s="52"/>
      <c r="AJ736" s="71"/>
      <c r="AK736" s="71"/>
      <c r="AL736" s="71"/>
      <c r="AM736" s="71" t="str">
        <f>IFERROR(VLOOKUP(A736,Platted[],2,FALSE),"")</f>
        <v/>
      </c>
      <c r="AN736" s="52"/>
      <c r="AO736" s="52"/>
      <c r="AP736" s="52"/>
      <c r="AQ736" s="52" t="str">
        <f>IFERROR(VLOOKUP(A736,MapGrantsTbl[], 5, FALSE),"")</f>
        <v/>
      </c>
      <c r="AR736" s="52" t="str">
        <f>IF(L736=AQ736,"Y", IF(LEN(LEFT(AQ736,4))&lt;&gt;4,"","N"))</f>
        <v/>
      </c>
      <c r="AS736" s="52" t="str">
        <f>IFERROR(VLOOKUP(A736,MapGrantsTbl[],3, FALSE),"")</f>
        <v/>
      </c>
      <c r="AT736" s="52" t="str">
        <f>IF(AA736=AS736,"Y", IF(LEN(LEFT(AS736,4))&lt;&gt;4,"","N"))</f>
        <v/>
      </c>
      <c r="AU736" s="52" t="str">
        <f>IFERROR(VLOOKUP(A736,MapGrantsTbl[],5, FALSE),"")</f>
        <v/>
      </c>
      <c r="AV736" s="52" t="str">
        <f>IF(L736=AU736,"Y", IF(LEN(LEFT(AU736,4))&lt;&gt;4,"","N"))</f>
        <v/>
      </c>
    </row>
    <row r="737" spans="1:48" ht="86.4" x14ac:dyDescent="0.55000000000000004">
      <c r="A737" s="8" t="s">
        <v>6736</v>
      </c>
      <c r="B737" s="8" t="str">
        <f>IFERROR(VLOOKUP(A737,MapGrantsTbl[Short Name], 1, FALSE),IFERROR(VLOOKUP(A737,MapGrantsTbl[Other Map Grant Name],1,FALSE),""))</f>
        <v>STEVENS FOREST</v>
      </c>
      <c r="C737" s="8"/>
      <c r="D737" s="8" t="str">
        <f>IF(ISBLANK(C737),"",IFERROR(RIGHT(C737,LEN(C737)-FIND(",",C737)) &amp; " " &amp; LEFT(C737,1) &amp; LOWER(MID(C737,2, FIND(",",C737)-2)),""))</f>
        <v/>
      </c>
      <c r="E737" s="85"/>
      <c r="F737" s="85" t="str">
        <f>RIGHT(E737,4)</f>
        <v/>
      </c>
      <c r="G737" s="85" t="str">
        <f>IF(ISBLANK(E737),"",F737&amp;"-"&amp;RIGHT("00" &amp; SUBSTITUTE(LEFT(E737,2),"/",""),2))</f>
        <v/>
      </c>
      <c r="H737" s="8" t="s">
        <v>3679</v>
      </c>
      <c r="I737" s="8" t="str">
        <f>IFERROR(RIGHT(H737,LEN(H737)-FIND(",",H737)) &amp; " " &amp; LEFT(H737,1) &amp; LOWER(MID(H737,2, FIND(",",H737)-2)),"")</f>
        <v xml:space="preserve"> Charles  Stevens</v>
      </c>
      <c r="J737" s="8" t="str">
        <f>H737</f>
        <v xml:space="preserve">STEVENS, Charles </v>
      </c>
      <c r="K737" s="8" t="s">
        <v>3819</v>
      </c>
      <c r="L737" s="8" t="str">
        <f>RIGHT(K737,4)</f>
        <v>1709</v>
      </c>
      <c r="M737" s="146" t="str">
        <f>IF(ISBLANK(K737),"",L737&amp;"-"&amp;
IF(LEFT(K737,3)="Feb","02",
IF(LEFT(K737,3)="Mar","03",
IF(LEFT(K737,3)="Apr","04",
IF(LEFT(K737,3)="May","05",
IF(LEFT(K737,3)="Jun","06",
IF(LEFT(K737,3)="Jul","07",
IF(LEFT(K737,3)="Aug","08",
IF(LEFT(K737,3)="Sep","09",
IF(LEFT(K737,3)="Oct","10",
IF(LEFT(K737,3)="Nov","11",
IF(LEFT(K737,3)="Dec","12","01"))))))))))))</f>
        <v>1709-05</v>
      </c>
      <c r="N737" s="34" t="s">
        <v>3961</v>
      </c>
      <c r="O737" s="8" t="s">
        <v>3959</v>
      </c>
      <c r="P737" s="8" t="s">
        <v>136</v>
      </c>
      <c r="Q737" s="8">
        <v>702</v>
      </c>
      <c r="R737" s="8" t="s">
        <v>9984</v>
      </c>
      <c r="S737" s="34" t="s">
        <v>10522</v>
      </c>
      <c r="T737" s="34" t="s">
        <v>6668</v>
      </c>
      <c r="U737" s="34"/>
      <c r="V737" s="34" t="s">
        <v>5889</v>
      </c>
      <c r="W737" s="34"/>
      <c r="X737" s="34"/>
      <c r="Y737" s="18" t="str">
        <f>IFERROR(LEFT(J737, FIND(",",J737)-1),"")</f>
        <v>STEVENS</v>
      </c>
      <c r="Z737" s="24" t="s">
        <v>4473</v>
      </c>
      <c r="AA737" s="24" t="str">
        <f>IF(ISBLANK(E737),"","Surveyed "&amp;E737)  &amp; IF(ISBLANK(C737),"", " by " &amp;TRIM(D737)) &amp; IF(ISBLANK(E737),"","; ") &amp; IF(ISBLANK(K737),"","Patented in " &amp; K737)  &amp; IF(ISBLANK(H737),"", " by " &amp; TRIM(I737)) &amp; IF(ISBLANK(Q737),"",IF(Q737=0,""," for " &amp; Q737 &amp; " acres")) &amp; IF(ISBLANK(S737),""," repatented as " &amp; S737) &amp; IF(ISBLANK(R737),"", "; " &amp; R737) &amp; IF(ISBLANK(X737),"", ".  " &amp; X737&amp;".")</f>
        <v>Patented in May 1709 by Charles Stevens for 702 acres repatented as Felicity, Howard's Fair And Amicable Settlement, and Joseph's Gift; a portion was repatented as Felicity, a portion was resurveyed as Howard's Fair And Amicable Settlement from the resurvey conducted in Aug 1746 for 1283 acres to Philip Hammond</v>
      </c>
      <c r="AB737" s="52" t="str">
        <f>IF(IFERROR(FIND("-",A737),0)=0,SUBSTITUTE(A737,"'",""),SUBSTITUTE(LEFT(A737,FIND("-",A737)-2),"'",""))</f>
        <v>STEVENS FOREST</v>
      </c>
      <c r="AC737" s="55" t="str">
        <f>SUBSTITUTE(A737,"'","")</f>
        <v>STEVENS FOREST</v>
      </c>
      <c r="AD737" s="52" t="str">
        <f>IFERROR(VLOOKUP(A737,MapGrantsTbl[], 5, FALSE),"")</f>
        <v>1709</v>
      </c>
      <c r="AE737" s="52" t="str">
        <f>IF(L737=AD737,"Y", IF(LEFT(AD737,1)&lt;&gt;"1","","N"))</f>
        <v>Y</v>
      </c>
      <c r="AF737" s="52" t="str">
        <f>IFERROR(VLOOKUP(A737,MapGrantsTbl[], 3, FALSE),"")</f>
        <v>Patented in May 1709 by Charles Stevens for 702 acres repatented as Felicity, Howard's Fair And Amicable Settlement, and Joseph's Gift; a portion was repatented as Felicity, a portion was resurveyed as Howard's Fair And Amicable Settlement from the resurvey conducted in Aug 1746 for 1283 acres to Philip Hammond</v>
      </c>
      <c r="AG737" s="52" t="str">
        <f>IF(AA737=AF737,"Y", IF(LEN(LEFT(AF737,4))&lt;&gt;4,"","N"))</f>
        <v>Y</v>
      </c>
      <c r="AH737" s="52" t="s">
        <v>11992</v>
      </c>
      <c r="AI737" s="52"/>
      <c r="AJ737" s="71"/>
      <c r="AK737" s="71"/>
      <c r="AL737" s="71"/>
      <c r="AM737" s="71">
        <f>IFERROR(VLOOKUP(A737,Platted[],2,FALSE),"")</f>
        <v>92</v>
      </c>
      <c r="AN737" s="52"/>
      <c r="AO737" s="52"/>
      <c r="AP737" s="52"/>
      <c r="AQ737" s="52" t="str">
        <f>IFERROR(VLOOKUP(A737,MapGrantsTbl[], 5, FALSE),"")</f>
        <v>1709</v>
      </c>
      <c r="AR737" s="52" t="str">
        <f>IF(L737=AQ737,"Y", IF(LEN(LEFT(AQ737,4))&lt;&gt;4,"","N"))</f>
        <v>Y</v>
      </c>
      <c r="AS737" s="52" t="str">
        <f>IFERROR(VLOOKUP(A737,MapGrantsTbl[],3, FALSE),"")</f>
        <v>Patented in May 1709 by Charles Stevens for 702 acres repatented as Felicity, Howard's Fair And Amicable Settlement, and Joseph's Gift; a portion was repatented as Felicity, a portion was resurveyed as Howard's Fair And Amicable Settlement from the resurvey conducted in Aug 1746 for 1283 acres to Philip Hammond</v>
      </c>
      <c r="AT737" s="52" t="str">
        <f>IF(AA737=AS737,"Y", IF(LEN(LEFT(AS737,4))&lt;&gt;4,"","N"))</f>
        <v>Y</v>
      </c>
      <c r="AU737" s="52" t="str">
        <f>IFERROR(VLOOKUP(A737,MapGrantsTbl[],5, FALSE),"")</f>
        <v>1709</v>
      </c>
      <c r="AV737" s="52" t="str">
        <f>IF(L737=AU737,"Y", IF(LEN(LEFT(AU737,4))&lt;&gt;4,"","N"))</f>
        <v>Y</v>
      </c>
    </row>
    <row r="738" spans="1:48" ht="100.8" x14ac:dyDescent="0.55000000000000004">
      <c r="A738" s="92" t="s">
        <v>9985</v>
      </c>
      <c r="B738" s="91" t="str">
        <f>IFERROR(VLOOKUP(A738,MapGrantsTbl[Short Name], 1, FALSE),IFERROR(VLOOKUP(A738,MapGrantsTbl[Other Map Grant Name],1,FALSE),""))</f>
        <v/>
      </c>
      <c r="C738" s="92" t="s">
        <v>4916</v>
      </c>
      <c r="D738" s="92" t="str">
        <f>IF(ISBLANK(C738),"",IFERROR(RIGHT(C738,LEN(C738)-FIND(",",C738)) &amp; " " &amp; LEFT(C738,1) &amp; LOWER(MID(C738,2, FIND(",",C738)-2)),""))</f>
        <v xml:space="preserve"> William Cromwell</v>
      </c>
      <c r="E738" s="93" t="s">
        <v>9987</v>
      </c>
      <c r="F738" s="93" t="str">
        <f>RIGHT(E738,4)</f>
        <v>1744</v>
      </c>
      <c r="G738" s="93" t="str">
        <f>IF(ISBLANK(E738),"",F738&amp;"-"&amp;RIGHT("00" &amp; SUBSTITUTE(LEFT(E738,2),"/",""),2))</f>
        <v>1744-06</v>
      </c>
      <c r="H738" s="92" t="s">
        <v>3624</v>
      </c>
      <c r="I738" s="92" t="str">
        <f>IFERROR(RIGHT(H738,LEN(H738)-FIND(",",H738)) &amp; " " &amp; LEFT(H738,1) &amp; LOWER(MID(H738,2, FIND(",",H738)-2)),"")</f>
        <v xml:space="preserve"> Philip  Hammond</v>
      </c>
      <c r="J738" s="91" t="str">
        <f>H738</f>
        <v xml:space="preserve">HAMMOND, Philip </v>
      </c>
      <c r="K738" s="92" t="s">
        <v>3827</v>
      </c>
      <c r="L738" s="91" t="str">
        <f>RIGHT(K738,4)</f>
        <v>1746</v>
      </c>
      <c r="M738" s="144" t="str">
        <f>IF(ISBLANK(K738),"",L738&amp;"-"&amp;
IF(LEFT(K738,3)="Feb","02",
IF(LEFT(K738,3)="Mar","03",
IF(LEFT(K738,3)="Apr","04",
IF(LEFT(K738,3)="May","05",
IF(LEFT(K738,3)="Jun","06",
IF(LEFT(K738,3)="Jul","07",
IF(LEFT(K738,3)="Aug","08",
IF(LEFT(K738,3)="Sep","09",
IF(LEFT(K738,3)="Oct","10",
IF(LEFT(K738,3)="Nov","11",
IF(LEFT(K738,3)="Dec","12","01"))))))))))))</f>
        <v>1746-08</v>
      </c>
      <c r="N738" s="95" t="s">
        <v>3961</v>
      </c>
      <c r="O738" s="92" t="s">
        <v>3959</v>
      </c>
      <c r="P738" s="92" t="s">
        <v>3970</v>
      </c>
      <c r="Q738" s="92">
        <v>1283</v>
      </c>
      <c r="R738" s="92" t="s">
        <v>9989</v>
      </c>
      <c r="S738" s="94" t="s">
        <v>9990</v>
      </c>
      <c r="T738" s="95" t="s">
        <v>6737</v>
      </c>
      <c r="U738" s="94"/>
      <c r="V738" s="35" t="s">
        <v>9986</v>
      </c>
      <c r="W738" s="35" t="s">
        <v>9988</v>
      </c>
      <c r="X738" s="35"/>
      <c r="Y738" s="95" t="str">
        <f>IFERROR(LEFT(J738, FIND(",",J738)-1),"")</f>
        <v>HAMMOND</v>
      </c>
      <c r="Z738" s="95"/>
      <c r="AA738" s="95" t="str">
        <f>IF(ISBLANK(E738),"","Surveyed "&amp;E738)  &amp; IF(ISBLANK(C738),"", " by " &amp;TRIM(D738)) &amp; IF(ISBLANK(E738),"","; ") &amp; IF(ISBLANK(K738),"","Patented in " &amp; K738)  &amp; IF(ISBLANK(H738),"", " by " &amp; TRIM(I738)) &amp; IF(ISBLANK(Q738),"",IF(Q738=0,""," for " &amp; Q738 &amp; " acres")) &amp; IF(ISBLANK(S738),""," repatented as " &amp; S738) &amp; IF(ISBLANK(R738),"", "; " &amp; R738) &amp; IF(ISBLANK(X738),"", ".  " &amp; X738&amp;".")</f>
        <v>Surveyed 6/10/1744 by William Cromwell; Patented in Aug 1746 by Philip Hammond for 1283 acres repatented as Howards Fair And Amicable Agreement; "on that branch of Patuxent called Browns River", adjoining Talbotts Resolution, Whitakers Chance, Hazard, Richmonds Lot, Geists Plains, Howards Passage,  Addition (Thomas Brown), and Rich Neck</v>
      </c>
      <c r="AB738" s="95" t="str">
        <f>IF(IFERROR(FIND("-",A738),0)=0,SUBSTITUTE(A738,"'",""),SUBSTITUTE(LEFT(A738,FIND("-",A738)-2),"'",""))</f>
        <v>STEVENS FOREST</v>
      </c>
      <c r="AC738" s="95" t="str">
        <f>SUBSTITUTE(A738,"'","")</f>
        <v>STEVENS FOREST - Resurveyed</v>
      </c>
      <c r="AD738" s="95" t="str">
        <f>IFERROR(VLOOKUP(A738,MapGrantsTbl[], 5, FALSE),"")</f>
        <v/>
      </c>
      <c r="AE738" s="95" t="str">
        <f>IF(L738=AD738,"Y", IF(LEFT(AD738,1)&lt;&gt;"1","","N"))</f>
        <v/>
      </c>
      <c r="AF738" s="95" t="str">
        <f>IFERROR(VLOOKUP(A738,MapGrantsTbl[], 3, FALSE),"")</f>
        <v/>
      </c>
      <c r="AG738" s="95" t="str">
        <f>IF(AA738=AF738,"Y", IF(LEN(LEFT(AF738,4))&lt;&gt;4,"","N"))</f>
        <v/>
      </c>
      <c r="AH738" s="33" t="s">
        <v>11992</v>
      </c>
      <c r="AI738" s="95"/>
      <c r="AJ738" s="95"/>
      <c r="AK738" s="95"/>
      <c r="AL738" s="95"/>
      <c r="AM738" s="95">
        <f>IFERROR(VLOOKUP(A738,Platted[],2,FALSE),"")</f>
        <v>33</v>
      </c>
      <c r="AN738" s="52"/>
      <c r="AO738" s="52"/>
      <c r="AP738" s="52"/>
      <c r="AQ738" s="52" t="str">
        <f>IFERROR(VLOOKUP(A738,MapGrantsTbl[], 5, FALSE),"")</f>
        <v/>
      </c>
      <c r="AR738" s="52" t="str">
        <f>IF(L738=AQ738,"Y", IF(LEN(LEFT(AQ738,4))&lt;&gt;4,"","N"))</f>
        <v/>
      </c>
      <c r="AS738" s="52" t="str">
        <f>IFERROR(VLOOKUP(A738,MapGrantsTbl[],3, FALSE),"")</f>
        <v/>
      </c>
      <c r="AT738" s="52" t="str">
        <f>IF(AA738=AS738,"Y", IF(LEN(LEFT(AS738,4))&lt;&gt;4,"","N"))</f>
        <v/>
      </c>
      <c r="AU738" s="52" t="str">
        <f>IFERROR(VLOOKUP(A738,MapGrantsTbl[],5, FALSE),"")</f>
        <v/>
      </c>
      <c r="AV738" s="52" t="str">
        <f>IF(L738=AU738,"Y", IF(LEN(LEFT(AU738,4))&lt;&gt;4,"","N"))</f>
        <v/>
      </c>
    </row>
    <row r="739" spans="1:48" ht="86.4" x14ac:dyDescent="0.55000000000000004">
      <c r="A739" s="43" t="s">
        <v>7399</v>
      </c>
      <c r="B739" s="42" t="str">
        <f>IFERROR(VLOOKUP(A739,MapGrantsTbl[Short Name], 1, FALSE),IFERROR(VLOOKUP(A739,MapGrantsTbl[Other Map Grant Name],1,FALSE),""))</f>
        <v>STEVENS LEVEL</v>
      </c>
      <c r="C739" s="43" t="s">
        <v>4921</v>
      </c>
      <c r="D739" s="43" t="str">
        <f>IF(ISBLANK(C739),"",IFERROR(RIGHT(C739,LEN(C739)-FIND(",",C739)) &amp; " " &amp; LEFT(C739,1) &amp; LOWER(MID(C739,2, FIND(",",C739)-2)),""))</f>
        <v xml:space="preserve"> Basil Burgess</v>
      </c>
      <c r="E739" s="85" t="s">
        <v>11956</v>
      </c>
      <c r="F739" s="80" t="str">
        <f>RIGHT(E739,4)</f>
        <v>1770</v>
      </c>
      <c r="G739" s="80" t="str">
        <f>IF(ISBLANK(E739),"",F739&amp;"-"&amp;RIGHT("00" &amp; SUBSTITUTE(LEFT(E739,2),"/",""),2))</f>
        <v>1770-11</v>
      </c>
      <c r="H739" s="43" t="s">
        <v>7401</v>
      </c>
      <c r="I739" s="43" t="str">
        <f>IFERROR(RIGHT(H739,LEN(H739)-FIND(",",H739)) &amp; " " &amp; LEFT(H739,1) &amp; LOWER(MID(H739,2, FIND(",",H739)-2)),"")</f>
        <v xml:space="preserve"> Benjamin Todd</v>
      </c>
      <c r="J739" s="42" t="str">
        <f>H739</f>
        <v>TODD, Benjamin</v>
      </c>
      <c r="K739" s="43" t="s">
        <v>7402</v>
      </c>
      <c r="L739" s="42" t="str">
        <f>RIGHT(K739,4)</f>
        <v>1796</v>
      </c>
      <c r="M739" s="143" t="str">
        <f>IF(ISBLANK(K739),"",L739&amp;"-"&amp;
IF(LEFT(K739,3)="Feb","02",
IF(LEFT(K739,3)="Mar","03",
IF(LEFT(K739,3)="Apr","04",
IF(LEFT(K739,3)="May","05",
IF(LEFT(K739,3)="Jun","06",
IF(LEFT(K739,3)="Jul","07",
IF(LEFT(K739,3)="Aug","08",
IF(LEFT(K739,3)="Sep","09",
IF(LEFT(K739,3)="Oct","10",
IF(LEFT(K739,3)="Nov","11",
IF(LEFT(K739,3)="Dec","12","01"))))))))))))</f>
        <v>1796-09</v>
      </c>
      <c r="N739" s="44" t="s">
        <v>3961</v>
      </c>
      <c r="O739" s="43" t="s">
        <v>3959</v>
      </c>
      <c r="P739" s="8" t="s">
        <v>136</v>
      </c>
      <c r="Q739" s="43">
        <v>24.5</v>
      </c>
      <c r="R739" s="43" t="s">
        <v>7400</v>
      </c>
      <c r="S739" s="44"/>
      <c r="T739" s="45" t="str">
        <f>V739</f>
        <v>Stevens Level</v>
      </c>
      <c r="U739" s="44"/>
      <c r="V739" s="35" t="s">
        <v>7403</v>
      </c>
      <c r="W739" s="35" t="s">
        <v>11957</v>
      </c>
      <c r="X739" s="34"/>
      <c r="Y739" s="45" t="str">
        <f>IFERROR(LEFT(J739, FIND(",",J739)-1),"")</f>
        <v>TODD</v>
      </c>
      <c r="Z739" s="45"/>
      <c r="AA739" s="45" t="str">
        <f>IF(ISBLANK(E739),"","Surveyed "&amp;E739)  &amp; IF(ISBLANK(C739),"", " by " &amp;TRIM(D739)) &amp; IF(ISBLANK(E739),"","; ") &amp; IF(ISBLANK(K739),"","Patented in " &amp; K739)  &amp; IF(ISBLANK(H739),"", " by " &amp; TRIM(I739)) &amp; IF(ISBLANK(Q739),"",IF(Q739=0,""," for " &amp; Q739 &amp; " acres")) &amp; IF(ISBLANK(S739),""," repatented as " &amp; S739) &amp; IF(ISBLANK(R739),"", "; " &amp; R739) &amp; IF(ISBLANK(X739),"", ".  " &amp; X739&amp;".")</f>
        <v>Surveyed 11/10/1770 by Basil Burgess; Patented in Sep 1796 by Benjamin Todd for 24.5 acres; "Beginning at the end of the east it being the last course of a tract or parcel of land called Tuckers Delight and the beginning of another tract or parcel of land called The Addition to Tuckers Delight" (should say east 120)</v>
      </c>
      <c r="AB739" s="45" t="str">
        <f>IF(IFERROR(FIND("-",A739),0)=0,SUBSTITUTE(A739,"'",""),SUBSTITUTE(LEFT(A739,FIND("-",A739)-2),"'",""))</f>
        <v>STEVENS LEVEL</v>
      </c>
      <c r="AC739" s="45" t="str">
        <f>SUBSTITUTE(A739,"'","")</f>
        <v>STEVENS LEVEL</v>
      </c>
      <c r="AD739" s="45" t="str">
        <f>IFERROR(VLOOKUP(A739,MapGrantsTbl[], 5, FALSE),"")</f>
        <v>1770</v>
      </c>
      <c r="AE739" s="45" t="str">
        <f>IF(L739=AD739,"Y", IF(LEFT(AD739,1)&lt;&gt;"1","","N"))</f>
        <v>N</v>
      </c>
      <c r="AF739" s="45" t="str">
        <f>IFERROR(VLOOKUP(A739,MapGrantsTbl[], 3, FALSE),"")</f>
        <v>Surveyed 11/10/1770 by Basil Burgess; Patented in Sep 1796 by Benjamin Todd for 24.5 acres; "Beginning at the end of the east it being the last course of a tract or parcel of land called Tuckers Delight and the beginning of another tract or parcel of land called The Addition to Tuckers Delight" (should say east 120)</v>
      </c>
      <c r="AG739" s="45" t="str">
        <f>IF(AA739=AF739,"Y", IF(LEN(LEFT(AF739,4))&lt;&gt;4,"","N"))</f>
        <v>Y</v>
      </c>
      <c r="AH739" s="33" t="s">
        <v>11990</v>
      </c>
      <c r="AI739" s="45"/>
      <c r="AJ739" s="71"/>
      <c r="AK739" s="71"/>
      <c r="AL739" s="71"/>
      <c r="AM739" s="71">
        <f>IFERROR(VLOOKUP(A739,Platted[],2,FALSE),"")</f>
        <v>637</v>
      </c>
      <c r="AN739" s="52"/>
      <c r="AO739" s="52"/>
      <c r="AP739" s="52"/>
      <c r="AQ739" s="52" t="str">
        <f>IFERROR(VLOOKUP(A739,MapGrantsTbl[], 5, FALSE),"")</f>
        <v>1770</v>
      </c>
      <c r="AR739" s="52" t="str">
        <f>IF(L739=AQ739,"Y", IF(LEN(LEFT(AQ739,4))&lt;&gt;4,"","N"))</f>
        <v>N</v>
      </c>
      <c r="AS739" s="52" t="str">
        <f>IFERROR(VLOOKUP(A739,MapGrantsTbl[],3, FALSE),"")</f>
        <v>Surveyed 11/10/1770 by Basil Burgess; Patented in Sep 1796 by Benjamin Todd for 24.5 acres; "Beginning at the end of the east it being the last course of a tract or parcel of land called Tuckers Delight and the beginning of another tract or parcel of land called The Addition to Tuckers Delight" (should say east 120)</v>
      </c>
      <c r="AT739" s="52" t="str">
        <f>IF(AA739=AS739,"Y", IF(LEN(LEFT(AS739,4))&lt;&gt;4,"","N"))</f>
        <v>Y</v>
      </c>
      <c r="AU739" s="52" t="str">
        <f>IFERROR(VLOOKUP(A739,MapGrantsTbl[],5, FALSE),"")</f>
        <v>1770</v>
      </c>
      <c r="AV739" s="52" t="str">
        <f>IF(L739=AU739,"Y", IF(LEN(LEFT(AU739,4))&lt;&gt;4,"","N"))</f>
        <v>N</v>
      </c>
    </row>
    <row r="740" spans="1:48" ht="72" x14ac:dyDescent="0.55000000000000004">
      <c r="A740" s="92" t="s">
        <v>9694</v>
      </c>
      <c r="B740" s="91" t="str">
        <f>IFERROR(VLOOKUP(A740,MapGrantsTbl[Short Name], 1, FALSE),IFERROR(VLOOKUP(A740,MapGrantsTbl[Other Map Grant Name],1,FALSE),""))</f>
        <v>STINCHCOMB HILLS</v>
      </c>
      <c r="C740" s="92" t="s">
        <v>6273</v>
      </c>
      <c r="D740" s="92" t="str">
        <f>IF(ISBLANK(C740),"",IFERROR(RIGHT(C740,LEN(C740)-FIND(",",C740)) &amp; " " &amp; LEFT(C740,1) &amp; LOWER(MID(C740,2, FIND(",",C740)-2)),""))</f>
        <v xml:space="preserve"> Nicholas Ruxton Gay</v>
      </c>
      <c r="E740" s="93" t="s">
        <v>9698</v>
      </c>
      <c r="F740" s="93" t="str">
        <f>RIGHT(E740,4)</f>
        <v>1752</v>
      </c>
      <c r="G740" s="93" t="str">
        <f>IF(ISBLANK(E740),"",F740&amp;"-"&amp;RIGHT("00" &amp; SUBSTITUTE(LEFT(E740,2),"/",""),2))</f>
        <v>1752-08</v>
      </c>
      <c r="H740" s="92" t="s">
        <v>9696</v>
      </c>
      <c r="I740" s="92" t="str">
        <f>IFERROR(RIGHT(H740,LEN(H740)-FIND(",",H740)) &amp; " " &amp; LEFT(H740,1) &amp; LOWER(MID(H740,2, FIND(",",H740)-2)),"")</f>
        <v xml:space="preserve"> John Stinchcomb</v>
      </c>
      <c r="J740" s="91" t="str">
        <f>H740</f>
        <v>STINCHCOMB, John</v>
      </c>
      <c r="K740" s="92" t="s">
        <v>3826</v>
      </c>
      <c r="L740" s="91" t="str">
        <f>RIGHT(K740,4)</f>
        <v>1753</v>
      </c>
      <c r="M740" s="144" t="str">
        <f>IF(ISBLANK(K740),"",L740&amp;"-"&amp;
IF(LEFT(K740,3)="Feb","02",
IF(LEFT(K740,3)="Mar","03",
IF(LEFT(K740,3)="Apr","04",
IF(LEFT(K740,3)="May","05",
IF(LEFT(K740,3)="Jun","06",
IF(LEFT(K740,3)="Jul","07",
IF(LEFT(K740,3)="Aug","08",
IF(LEFT(K740,3)="Sep","09",
IF(LEFT(K740,3)="Oct","10",
IF(LEFT(K740,3)="Nov","11",
IF(LEFT(K740,3)="Dec","12","01"))))))))))))</f>
        <v>1753-08</v>
      </c>
      <c r="N740" s="95" t="s">
        <v>5668</v>
      </c>
      <c r="O740" s="92" t="s">
        <v>5668</v>
      </c>
      <c r="P740" s="92" t="s">
        <v>3970</v>
      </c>
      <c r="Q740" s="92">
        <v>345</v>
      </c>
      <c r="R740" s="92" t="s">
        <v>9697</v>
      </c>
      <c r="S740" s="94"/>
      <c r="T740" s="95" t="s">
        <v>9699</v>
      </c>
      <c r="U740" s="94"/>
      <c r="V740" s="35" t="s">
        <v>9695</v>
      </c>
      <c r="W740" s="35" t="s">
        <v>9700</v>
      </c>
      <c r="X740" s="35"/>
      <c r="Y740" s="95" t="str">
        <f>IFERROR(LEFT(J740, FIND(",",J740)-1),"")</f>
        <v>STINCHCOMB</v>
      </c>
      <c r="Z740" s="95"/>
      <c r="AA740" s="95" t="str">
        <f>IF(ISBLANK(E740),"","Surveyed "&amp;E740)  &amp; IF(ISBLANK(C740),"", " by " &amp;TRIM(D740)) &amp; IF(ISBLANK(E740),"","; ") &amp; IF(ISBLANK(K740),"","Patented in " &amp; K740)  &amp; IF(ISBLANK(H740),"", " by " &amp; TRIM(I740)) &amp; IF(ISBLANK(Q740),"",IF(Q740=0,""," for " &amp; Q740 &amp; " acres")) &amp; IF(ISBLANK(S740),""," repatented as " &amp; S740) &amp; IF(ISBLANK(R740),"", "; " &amp; R740) &amp; IF(ISBLANK(X740),"", ".  " &amp; X740&amp;".")</f>
        <v>Surveyed 8/2/1752 by Nicholas Ruxton Gay; Patented in Aug 1753 by John Stinchcomb for 345 acres; Resurvey of Overlook just north of the Patapsco Falls centered around Daniels; plat shows large rocks which still exist and help set the boundaries for Mount Calvary and Hebron</v>
      </c>
      <c r="AB740" s="95" t="str">
        <f>IF(IFERROR(FIND("-",A740),0)=0,SUBSTITUTE(A740,"'",""),SUBSTITUTE(LEFT(A740,FIND("-",A740)-2),"'",""))</f>
        <v>STINCHCOMB HILLS</v>
      </c>
      <c r="AC740" s="95" t="str">
        <f>SUBSTITUTE(A740,"'","")</f>
        <v>STINCHCOMB HILLS</v>
      </c>
      <c r="AD740" s="95" t="str">
        <f>IFERROR(VLOOKUP(A740,MapGrantsTbl[], 5, FALSE),"")</f>
        <v>1752</v>
      </c>
      <c r="AE740" s="95" t="str">
        <f>IF(L740=AD740,"Y", IF(LEFT(AD740,1)&lt;&gt;"1","","N"))</f>
        <v>N</v>
      </c>
      <c r="AF740" s="95" t="str">
        <f>IFERROR(VLOOKUP(A740,MapGrantsTbl[], 3, FALSE),"")</f>
        <v>Surveyed 8/2/1752 by Nicholas Ruxton Gay; Patented in Aug 1753 by John Stinchcomb for 345 acres; Resurvey of Overlook just north of the Patapsco Falls centered around Daniels; plat shows large rocks which still exist and help set the boundaries for Mount Calvary and Hebron</v>
      </c>
      <c r="AG740" s="95" t="str">
        <f>IF(AA740=AF740,"Y", IF(LEN(LEFT(AF740,4))&lt;&gt;4,"","N"))</f>
        <v>Y</v>
      </c>
      <c r="AH740" s="95"/>
      <c r="AI740" s="95"/>
      <c r="AJ740" s="95"/>
      <c r="AK740" s="95"/>
      <c r="AL740" s="95">
        <v>-2</v>
      </c>
      <c r="AM740" s="95">
        <f>IFERROR(VLOOKUP(A740,Platted[],2,FALSE),"")</f>
        <v>191</v>
      </c>
      <c r="AN740" s="52"/>
      <c r="AO740" s="52"/>
      <c r="AP740" s="52"/>
      <c r="AQ740" s="52" t="str">
        <f>IFERROR(VLOOKUP(A740,MapGrantsTbl[], 5, FALSE),"")</f>
        <v>1752</v>
      </c>
      <c r="AR740" s="52" t="str">
        <f>IF(L740=AQ740,"Y", IF(LEN(LEFT(AQ740,4))&lt;&gt;4,"","N"))</f>
        <v>N</v>
      </c>
      <c r="AS740" s="52" t="str">
        <f>IFERROR(VLOOKUP(A740,MapGrantsTbl[],3, FALSE),"")</f>
        <v>Surveyed 8/2/1752 by Nicholas Ruxton Gay; Patented in Aug 1753 by John Stinchcomb for 345 acres; Resurvey of Overlook just north of the Patapsco Falls centered around Daniels; plat shows large rocks which still exist and help set the boundaries for Mount Calvary and Hebron</v>
      </c>
      <c r="AT740" s="52" t="str">
        <f>IF(AA740=AS740,"Y", IF(LEN(LEFT(AS740,4))&lt;&gt;4,"","N"))</f>
        <v>Y</v>
      </c>
      <c r="AU740" s="52" t="str">
        <f>IFERROR(VLOOKUP(A740,MapGrantsTbl[],5, FALSE),"")</f>
        <v>1752</v>
      </c>
      <c r="AV740" s="52" t="str">
        <f>IF(L740=AU740,"Y", IF(LEN(LEFT(AU740,4))&lt;&gt;4,"","N"))</f>
        <v>N</v>
      </c>
    </row>
    <row r="741" spans="1:48" ht="57.6" x14ac:dyDescent="0.55000000000000004">
      <c r="A741" s="43" t="s">
        <v>8737</v>
      </c>
      <c r="B741" s="42" t="str">
        <f>IFERROR(VLOOKUP(A741,MapGrantsTbl[Short Name], 1, FALSE),IFERROR(VLOOKUP(A741,MapGrantsTbl[Other Map Grant Name],1,FALSE),""))</f>
        <v>STONERS HAMMER</v>
      </c>
      <c r="C741" s="43" t="s">
        <v>4926</v>
      </c>
      <c r="D741" s="43" t="str">
        <f>IF(ISBLANK(C741),"",IFERROR(RIGHT(C741,LEN(C741)-FIND(",",C741)) &amp; " " &amp; LEFT(C741,1) &amp; LOWER(MID(C741,2, FIND(",",C741)-2)),""))</f>
        <v xml:space="preserve"> Joshua Griffith</v>
      </c>
      <c r="E741" s="85" t="s">
        <v>4665</v>
      </c>
      <c r="F741" s="80" t="str">
        <f>RIGHT(E741,4)</f>
        <v>1762</v>
      </c>
      <c r="G741" s="80" t="str">
        <f>IF(ISBLANK(E741),"",F741&amp;"-"&amp;RIGHT("00" &amp; SUBSTITUTE(LEFT(E741,2),"/",""),2))</f>
        <v>1762-04</v>
      </c>
      <c r="H741" s="43" t="s">
        <v>7000</v>
      </c>
      <c r="I741" s="43" t="str">
        <f>IFERROR(RIGHT(H741,LEN(H741)-FIND(",",H741)) &amp; " " &amp; LEFT(H741,1) &amp; LOWER(MID(H741,2, FIND(",",H741)-2)),"")</f>
        <v xml:space="preserve"> John Stoner</v>
      </c>
      <c r="J741" s="42" t="str">
        <f>H741</f>
        <v>STONER, John</v>
      </c>
      <c r="K741" s="43" t="s">
        <v>4741</v>
      </c>
      <c r="L741" s="42" t="str">
        <f>RIGHT(K741,4)</f>
        <v>1762</v>
      </c>
      <c r="M741" s="143" t="str">
        <f>IF(ISBLANK(K741),"",L741&amp;"-"&amp;
IF(LEFT(K741,3)="Feb","02",
IF(LEFT(K741,3)="Mar","03",
IF(LEFT(K741,3)="Apr","04",
IF(LEFT(K741,3)="May","05",
IF(LEFT(K741,3)="Jun","06",
IF(LEFT(K741,3)="Jul","07",
IF(LEFT(K741,3)="Aug","08",
IF(LEFT(K741,3)="Sep","09",
IF(LEFT(K741,3)="Oct","10",
IF(LEFT(K741,3)="Nov","11",
IF(LEFT(K741,3)="Dec","12","01"))))))))))))</f>
        <v>1762-04</v>
      </c>
      <c r="N741" s="44" t="s">
        <v>3961</v>
      </c>
      <c r="O741" s="43" t="s">
        <v>3959</v>
      </c>
      <c r="P741" s="43" t="s">
        <v>136</v>
      </c>
      <c r="Q741" s="43">
        <v>54</v>
      </c>
      <c r="R741" s="43" t="s">
        <v>7001</v>
      </c>
      <c r="S741" s="44"/>
      <c r="T741" s="45" t="str">
        <f>V741</f>
        <v>Stoners Hammer</v>
      </c>
      <c r="U741" s="44"/>
      <c r="V741" s="35" t="s">
        <v>6999</v>
      </c>
      <c r="W741" s="35" t="s">
        <v>11099</v>
      </c>
      <c r="X741" s="34"/>
      <c r="Y741" s="45" t="str">
        <f>IFERROR(LEFT(J741, FIND(",",J741)-1),"")</f>
        <v>STONER</v>
      </c>
      <c r="Z741" s="45"/>
      <c r="AA741" s="45" t="str">
        <f>IF(ISBLANK(E741),"","Surveyed "&amp;E741)  &amp; IF(ISBLANK(C741),"", " by " &amp;TRIM(D741)) &amp; IF(ISBLANK(E741),"","; ") &amp; IF(ISBLANK(K741),"","Patented in " &amp; K741)  &amp; IF(ISBLANK(H741),"", " by " &amp; TRIM(I741)) &amp; IF(ISBLANK(Q741),"",IF(Q741=0,""," for " &amp; Q741 &amp; " acres")) &amp; IF(ISBLANK(S741),""," repatented as " &amp; S741) &amp; IF(ISBLANK(R741),"", "; " &amp; R741) &amp; IF(ISBLANK(X741),"", ".  " &amp; X741&amp;".")</f>
        <v>Surveyed 4/1/1762 by Joshua Griffith; Patented in Apr 1762 by John Stoner for 54 acres; starting at a tree "on the north side of a small draft of Patuxent River it being a bounder of the land called Trusty Friend"</v>
      </c>
      <c r="AB741" s="45" t="str">
        <f>IF(IFERROR(FIND("-",A741),0)=0,SUBSTITUTE(A741,"'",""),SUBSTITUTE(LEFT(A741,FIND("-",A741)-2),"'",""))</f>
        <v>STONERS HAMMER</v>
      </c>
      <c r="AC741" s="45" t="str">
        <f>SUBSTITUTE(A741,"'","")</f>
        <v>STONERS HAMMER</v>
      </c>
      <c r="AD741" s="45" t="str">
        <f>IFERROR(VLOOKUP(A741,MapGrantsTbl[], 5, FALSE),"")</f>
        <v>1762</v>
      </c>
      <c r="AE741" s="45" t="str">
        <f>IF(L741=AD741,"Y", IF(LEFT(AD741,1)&lt;&gt;"1","","N"))</f>
        <v>Y</v>
      </c>
      <c r="AF741" s="45" t="str">
        <f>IFERROR(VLOOKUP(A741,MapGrantsTbl[], 3, FALSE),"")</f>
        <v>Surveyed 4/1/1762 by Joshua Griffith; Patented in Apr 1762 by John Stoner for 54 acres; starting at a tree "on the north side of a small draft of Patuxent River it being a bounder of the land called Trusty Friend"</v>
      </c>
      <c r="AG741" s="45" t="str">
        <f>IF(AA741=AF741,"Y", IF(LEN(LEFT(AF741,4))&lt;&gt;4,"","N"))</f>
        <v>Y</v>
      </c>
      <c r="AH741" s="33" t="s">
        <v>90</v>
      </c>
      <c r="AI741" s="45"/>
      <c r="AJ741" s="71"/>
      <c r="AK741" s="71"/>
      <c r="AL741" s="71"/>
      <c r="AM741" s="71">
        <f>IFERROR(VLOOKUP(A741,Platted[],2,FALSE),"")</f>
        <v>520</v>
      </c>
      <c r="AN741" s="52"/>
      <c r="AO741" s="52"/>
      <c r="AP741" s="52"/>
      <c r="AQ741" s="52" t="str">
        <f>IFERROR(VLOOKUP(A741,MapGrantsTbl[], 5, FALSE),"")</f>
        <v>1762</v>
      </c>
      <c r="AR741" s="52" t="str">
        <f>IF(L741=AQ741,"Y", IF(LEN(LEFT(AQ741,4))&lt;&gt;4,"","N"))</f>
        <v>Y</v>
      </c>
      <c r="AS741" s="52" t="str">
        <f>IFERROR(VLOOKUP(A741,MapGrantsTbl[],3, FALSE),"")</f>
        <v>Surveyed 4/1/1762 by Joshua Griffith; Patented in Apr 1762 by John Stoner for 54 acres; starting at a tree "on the north side of a small draft of Patuxent River it being a bounder of the land called Trusty Friend"</v>
      </c>
      <c r="AT741" s="52" t="str">
        <f>IF(AA741=AS741,"Y", IF(LEN(LEFT(AS741,4))&lt;&gt;4,"","N"))</f>
        <v>Y</v>
      </c>
      <c r="AU741" s="52" t="str">
        <f>IFERROR(VLOOKUP(A741,MapGrantsTbl[],5, FALSE),"")</f>
        <v>1762</v>
      </c>
      <c r="AV741" s="52" t="str">
        <f>IF(L741=AU741,"Y", IF(LEN(LEFT(AU741,4))&lt;&gt;4,"","N"))</f>
        <v>Y</v>
      </c>
    </row>
    <row r="742" spans="1:48" ht="86.4" x14ac:dyDescent="0.55000000000000004">
      <c r="A742" s="8" t="s">
        <v>5892</v>
      </c>
      <c r="B742" s="10" t="str">
        <f>IFERROR(VLOOKUP(A742,MapGrantsTbl[Short Name], 1, FALSE),IFERROR(VLOOKUP(A742,MapGrantsTbl[Other Map Grant Name],1,FALSE),""))</f>
        <v/>
      </c>
      <c r="C742" s="8" t="s">
        <v>5691</v>
      </c>
      <c r="D742" s="8" t="str">
        <f>IF(ISBLANK(C742),"",IFERROR(RIGHT(C742,LEN(C742)-FIND(",",C742)) &amp; " " &amp; LEFT(C742,1) &amp; LOWER(MID(C742,2, FIND(",",C742)-2)),""))</f>
        <v xml:space="preserve"> Thomas White</v>
      </c>
      <c r="E742" s="85" t="s">
        <v>10871</v>
      </c>
      <c r="F742" s="85" t="str">
        <f>RIGHT(E742,4)</f>
        <v>1741</v>
      </c>
      <c r="G742" s="85" t="str">
        <f>IF(ISBLANK(E742),"",F742&amp;"-"&amp;RIGHT("00" &amp; SUBSTITUTE(LEFT(E742,2),"/",""),2))</f>
        <v>1741-11</v>
      </c>
      <c r="H742" s="10" t="s">
        <v>3542</v>
      </c>
      <c r="I742" s="10" t="str">
        <f>IFERROR(RIGHT(H742,LEN(H742)-FIND(",",H742)) &amp; " " &amp; LEFT(H742,1) &amp; LOWER(MID(H742,2, FIND(",",H742)-2)),"")</f>
        <v xml:space="preserve"> John  Hammond</v>
      </c>
      <c r="J742" s="15" t="str">
        <f>H742</f>
        <v xml:space="preserve">HAMMOND, John </v>
      </c>
      <c r="K742" s="10" t="s">
        <v>5402</v>
      </c>
      <c r="L742" s="15" t="str">
        <f>RIGHT(K742,4)</f>
        <v>1742</v>
      </c>
      <c r="M742" s="147" t="str">
        <f>IF(ISBLANK(K742),"",L742&amp;"-"&amp;
IF(LEFT(K742,3)="Feb","02",
IF(LEFT(K742,3)="Mar","03",
IF(LEFT(K742,3)="Apr","04",
IF(LEFT(K742,3)="May","05",
IF(LEFT(K742,3)="Jun","06",
IF(LEFT(K742,3)="Jul","07",
IF(LEFT(K742,3)="Aug","08",
IF(LEFT(K742,3)="Sep","09",
IF(LEFT(K742,3)="Oct","10",
IF(LEFT(K742,3)="Nov","11",
IF(LEFT(K742,3)="Dec","12","01"))))))))))))</f>
        <v>1742-08</v>
      </c>
      <c r="N742" s="34" t="s">
        <v>5668</v>
      </c>
      <c r="O742" s="8" t="s">
        <v>5668</v>
      </c>
      <c r="P742" s="10" t="s">
        <v>136</v>
      </c>
      <c r="Q742" s="8">
        <v>32</v>
      </c>
      <c r="R742" s="8" t="s">
        <v>6343</v>
      </c>
      <c r="S742" s="26" t="s">
        <v>5403</v>
      </c>
      <c r="T742" s="26" t="str">
        <f>V742</f>
        <v>Stoney Hill</v>
      </c>
      <c r="U742" s="26"/>
      <c r="V742" s="35" t="s">
        <v>5891</v>
      </c>
      <c r="W742" s="35" t="s">
        <v>10870</v>
      </c>
      <c r="X742" s="34"/>
      <c r="Y742" s="25" t="str">
        <f>IFERROR(LEFT(J742, FIND(",",J742)-1),"")</f>
        <v>HAMMOND</v>
      </c>
      <c r="Z742" s="25"/>
      <c r="AA742" s="24" t="str">
        <f>IF(ISBLANK(E742),"","Surveyed "&amp;E742)  &amp; IF(ISBLANK(C742),"", " by " &amp;TRIM(D742)) &amp; IF(ISBLANK(E742),"","; ") &amp; IF(ISBLANK(K742),"","Patented in " &amp; K742)  &amp; IF(ISBLANK(H742),"", " by " &amp; TRIM(I742)) &amp; IF(ISBLANK(Q742),"",IF(Q742=0,""," for " &amp; Q742 &amp; " acres")) &amp; IF(ISBLANK(S742),""," repatented as " &amp; S742) &amp; IF(ISBLANK(R742),"", "; " &amp; R742) &amp; IF(ISBLANK(X742),"", ".  " &amp; X742&amp;".")</f>
        <v>Surveyed 11/10/1741 by Thomas White; Patented in Aug 1742 by John Hammond for 32 acres repatented as John Chance; in Baltimore County starting "by a branch that leads into the western falls of Patapsco River", Stoney Hill was on the north side of the Patapsco but John Chance added a vacancy on the south side of the river</v>
      </c>
      <c r="AB742" s="52" t="str">
        <f>IF(IFERROR(FIND("-",A742),0)=0,SUBSTITUTE(A742,"'",""),SUBSTITUTE(LEFT(A742,FIND("-",A742)-2),"'",""))</f>
        <v>STONEY HILL</v>
      </c>
      <c r="AC742" s="55" t="str">
        <f>SUBSTITUTE(A742,"'","")</f>
        <v>STONEY HILL</v>
      </c>
      <c r="AD742" s="52" t="str">
        <f>IFERROR(VLOOKUP(A742,MapGrantsTbl[], 5, FALSE),"")</f>
        <v/>
      </c>
      <c r="AE742" s="52" t="str">
        <f>IF(L742=AD742,"Y", IF(LEFT(AD742,1)&lt;&gt;"1","","N"))</f>
        <v/>
      </c>
      <c r="AF742" s="52" t="str">
        <f>IFERROR(VLOOKUP(A742,MapGrantsTbl[], 3, FALSE),"")</f>
        <v/>
      </c>
      <c r="AG742" s="52" t="str">
        <f>IF(AA742=AF742,"Y", IF(LEN(LEFT(AF742,4))&lt;&gt;4,"","N"))</f>
        <v/>
      </c>
      <c r="AH742" s="52"/>
      <c r="AI742" s="52"/>
      <c r="AJ742" s="71"/>
      <c r="AK742" s="71"/>
      <c r="AL742" s="71"/>
      <c r="AM742" s="71" t="str">
        <f>IFERROR(VLOOKUP(A742,Platted[],2,FALSE),"")</f>
        <v/>
      </c>
      <c r="AN742" s="52"/>
      <c r="AO742" s="52"/>
      <c r="AP742" s="52"/>
      <c r="AQ742" s="52" t="str">
        <f>IFERROR(VLOOKUP(A742,MapGrantsTbl[], 5, FALSE),"")</f>
        <v/>
      </c>
      <c r="AR742" s="52" t="str">
        <f>IF(L742=AQ742,"Y", IF(LEN(LEFT(AQ742,4))&lt;&gt;4,"","N"))</f>
        <v/>
      </c>
      <c r="AS742" s="52" t="str">
        <f>IFERROR(VLOOKUP(A742,MapGrantsTbl[],3, FALSE),"")</f>
        <v/>
      </c>
      <c r="AT742" s="52" t="str">
        <f>IF(AA742=AS742,"Y", IF(LEN(LEFT(AS742,4))&lt;&gt;4,"","N"))</f>
        <v/>
      </c>
      <c r="AU742" s="52" t="str">
        <f>IFERROR(VLOOKUP(A742,MapGrantsTbl[],5, FALSE),"")</f>
        <v/>
      </c>
      <c r="AV742" s="52" t="str">
        <f>IF(L742=AU742,"Y", IF(LEN(LEFT(AU742,4))&lt;&gt;4,"","N"))</f>
        <v/>
      </c>
    </row>
    <row r="743" spans="1:48" ht="57.6" x14ac:dyDescent="0.55000000000000004">
      <c r="A743" s="8" t="s">
        <v>11206</v>
      </c>
      <c r="B743" s="42" t="str">
        <f>IFERROR(VLOOKUP(A743,MapGrantsTbl[Short Name], 1, FALSE),IFERROR(VLOOKUP(A743,MapGrantsTbl[Other Map Grant Name],1,FALSE),""))</f>
        <v>STONEY HILL - BARNES</v>
      </c>
      <c r="C743" s="43" t="s">
        <v>4921</v>
      </c>
      <c r="D743" s="43" t="str">
        <f>IF(ISBLANK(C743),"",IFERROR(RIGHT(C743,LEN(C743)-FIND(",",C743)) &amp; " " &amp; LEFT(C743,1) &amp; LOWER(MID(C743,2, FIND(",",C743)-2)),""))</f>
        <v xml:space="preserve"> Basil Burgess</v>
      </c>
      <c r="E743" s="85" t="s">
        <v>11146</v>
      </c>
      <c r="F743" s="80" t="str">
        <f>RIGHT(E743,4)</f>
        <v>1770</v>
      </c>
      <c r="G743" s="80" t="str">
        <f>IF(ISBLANK(E743),"",F743&amp;"-"&amp;RIGHT("00" &amp; SUBSTITUTE(LEFT(E743,2),"/",""),2))</f>
        <v>1770-12</v>
      </c>
      <c r="H743" s="43" t="s">
        <v>3538</v>
      </c>
      <c r="I743" s="43" t="str">
        <f>IFERROR(RIGHT(H743,LEN(H743)-FIND(",",H743)) &amp; " " &amp; LEFT(H743,1) &amp; LOWER(MID(H743,2, FIND(",",H743)-2)),"")</f>
        <v xml:space="preserve"> Robert  Barnes</v>
      </c>
      <c r="J743" s="42" t="str">
        <f>H743</f>
        <v xml:space="preserve">BARNES, Robert </v>
      </c>
      <c r="K743" s="43" t="s">
        <v>7151</v>
      </c>
      <c r="L743" s="42" t="str">
        <f>RIGHT(K743,4)</f>
        <v>1774</v>
      </c>
      <c r="M743" s="143" t="str">
        <f>IF(ISBLANK(K743),"",L743&amp;"-"&amp;
IF(LEFT(K743,3)="Feb","02",
IF(LEFT(K743,3)="Mar","03",
IF(LEFT(K743,3)="Apr","04",
IF(LEFT(K743,3)="May","05",
IF(LEFT(K743,3)="Jun","06",
IF(LEFT(K743,3)="Jul","07",
IF(LEFT(K743,3)="Aug","08",
IF(LEFT(K743,3)="Sep","09",
IF(LEFT(K743,3)="Oct","10",
IF(LEFT(K743,3)="Nov","11",
IF(LEFT(K743,3)="Dec","12","01"))))))))))))</f>
        <v>1774-05</v>
      </c>
      <c r="N743" s="44" t="s">
        <v>3961</v>
      </c>
      <c r="O743" s="43" t="s">
        <v>3959</v>
      </c>
      <c r="P743" s="43" t="s">
        <v>136</v>
      </c>
      <c r="Q743" s="43">
        <v>18</v>
      </c>
      <c r="R743" s="43" t="s">
        <v>7152</v>
      </c>
      <c r="S743" s="44"/>
      <c r="T743" s="45" t="str">
        <f>V743</f>
        <v>Stoney Hill</v>
      </c>
      <c r="U743" s="44"/>
      <c r="V743" s="35" t="s">
        <v>5891</v>
      </c>
      <c r="W743" s="35" t="s">
        <v>10870</v>
      </c>
      <c r="X743" s="34"/>
      <c r="Y743" s="45" t="str">
        <f>IFERROR(LEFT(J743, FIND(",",J743)-1),"")</f>
        <v>BARNES</v>
      </c>
      <c r="Z743" s="45"/>
      <c r="AA743" s="45" t="str">
        <f>IF(ISBLANK(E743),"","Surveyed "&amp;E743)  &amp; IF(ISBLANK(C743),"", " by " &amp;TRIM(D743)) &amp; IF(ISBLANK(E743),"","; ") &amp; IF(ISBLANK(K743),"","Patented in " &amp; K743)  &amp; IF(ISBLANK(H743),"", " by " &amp; TRIM(I743)) &amp; IF(ISBLANK(Q743),"",IF(Q743=0,""," for " &amp; Q743 &amp; " acres")) &amp; IF(ISBLANK(S743),""," repatented as " &amp; S743) &amp; IF(ISBLANK(R743),"", "; " &amp; R743) &amp; IF(ISBLANK(X743),"", ".  " &amp; X743&amp;".")</f>
        <v>Surveyed 12/10/1770 by Basil Burgess; Patented in May 1774 by Robert Barnes for 18 acres; Beginning "on the south side of a branch, about one hundred yards to the eastward of the said Robert Barnes's now dwelling house"</v>
      </c>
      <c r="AB743" s="45" t="str">
        <f>IF(IFERROR(FIND("-",A743),0)=0,SUBSTITUTE(A743,"'",""),SUBSTITUTE(LEFT(A743,FIND("-",A743)-2),"'",""))</f>
        <v>STONEY HILL</v>
      </c>
      <c r="AC743" s="45" t="str">
        <f>SUBSTITUTE(A743,"'","")</f>
        <v>STONEY HILL - Barnes</v>
      </c>
      <c r="AD743" s="45" t="str">
        <f>IFERROR(VLOOKUP(A743,MapGrantsTbl[], 5, FALSE),"")</f>
        <v>1770</v>
      </c>
      <c r="AE743" s="45" t="str">
        <f>IF(L743=AD743,"Y", IF(LEFT(AD743,1)&lt;&gt;"1","","N"))</f>
        <v>N</v>
      </c>
      <c r="AF743" s="45" t="str">
        <f>IFERROR(VLOOKUP(A743,MapGrantsTbl[], 3, FALSE),"")</f>
        <v>Surveyed 12/10/1770 by Basil Burgess; Patented in May 1774 by Robert Barnes for 18 acres; Beginning "on the south side of a branch, about one hundred yards to the eastward of the said Robert Barnes's now dwelling house"</v>
      </c>
      <c r="AG743" s="45" t="str">
        <f>IF(AA743=AF743,"Y", IF(LEN(LEFT(AF743,4))&lt;&gt;4,"","N"))</f>
        <v>Y</v>
      </c>
      <c r="AH743" s="33" t="s">
        <v>375</v>
      </c>
      <c r="AI743" s="45"/>
      <c r="AJ743" s="71"/>
      <c r="AK743" s="71"/>
      <c r="AL743" s="71"/>
      <c r="AM743" s="71">
        <f>IFERROR(VLOOKUP(A743,Platted[],2,FALSE),"")</f>
        <v>677</v>
      </c>
      <c r="AN743" s="52"/>
      <c r="AO743" s="52"/>
      <c r="AP743" s="52"/>
      <c r="AQ743" s="52" t="str">
        <f>IFERROR(VLOOKUP(A743,MapGrantsTbl[], 5, FALSE),"")</f>
        <v>1770</v>
      </c>
      <c r="AR743" s="52" t="str">
        <f>IF(L743=AQ743,"Y", IF(LEN(LEFT(AQ743,4))&lt;&gt;4,"","N"))</f>
        <v>N</v>
      </c>
      <c r="AS743" s="52" t="str">
        <f>IFERROR(VLOOKUP(A743,MapGrantsTbl[],3, FALSE),"")</f>
        <v>Surveyed 12/10/1770 by Basil Burgess; Patented in May 1774 by Robert Barnes for 18 acres; Beginning "on the south side of a branch, about one hundred yards to the eastward of the said Robert Barnes's now dwelling house"</v>
      </c>
      <c r="AT743" s="52" t="str">
        <f>IF(AA743=AS743,"Y", IF(LEN(LEFT(AS743,4))&lt;&gt;4,"","N"))</f>
        <v>Y</v>
      </c>
      <c r="AU743" s="52" t="str">
        <f>IFERROR(VLOOKUP(A743,MapGrantsTbl[],5, FALSE),"")</f>
        <v>1770</v>
      </c>
      <c r="AV743" s="52" t="str">
        <f>IF(L743=AU743,"Y", IF(LEN(LEFT(AU743,4))&lt;&gt;4,"","N"))</f>
        <v>N</v>
      </c>
    </row>
    <row r="744" spans="1:48" ht="72" x14ac:dyDescent="0.55000000000000004">
      <c r="A744" s="43" t="s">
        <v>6266</v>
      </c>
      <c r="B744" s="42" t="str">
        <f>IFERROR(VLOOKUP(A744,MapGrantsTbl[Short Name], 1, FALSE),IFERROR(VLOOKUP(A744,MapGrantsTbl[Other Map Grant Name],1,FALSE),""))</f>
        <v/>
      </c>
      <c r="C744" s="43" t="s">
        <v>6268</v>
      </c>
      <c r="D744" s="43" t="str">
        <f>IF(ISBLANK(C744),"",IFERROR(RIGHT(C744,LEN(C744)-FIND(",",C744)) &amp; " " &amp; LEFT(C744,1) &amp; LOWER(MID(C744,2, FIND(",",C744)-2)),""))</f>
        <v xml:space="preserve"> James Calder</v>
      </c>
      <c r="E744" s="85" t="s">
        <v>10803</v>
      </c>
      <c r="F744" s="80" t="str">
        <f>RIGHT(E744,4)</f>
        <v>1775</v>
      </c>
      <c r="G744" s="80" t="str">
        <f>IF(ISBLANK(E744),"",F744&amp;"-"&amp;RIGHT("00" &amp; SUBSTITUTE(LEFT(E744,2),"/",""),2))</f>
        <v>1775-01</v>
      </c>
      <c r="H744" s="43" t="s">
        <v>6264</v>
      </c>
      <c r="I744" s="43" t="str">
        <f>IFERROR(RIGHT(H744,LEN(H744)-FIND(",",H744)) &amp; " " &amp; LEFT(H744,1) &amp; LOWER(MID(H744,2, FIND(",",H744)-2)),"")</f>
        <v xml:space="preserve"> Francis Mercier</v>
      </c>
      <c r="J744" s="42" t="str">
        <f>H744</f>
        <v>MERCIER, Francis</v>
      </c>
      <c r="K744" s="43" t="s">
        <v>6267</v>
      </c>
      <c r="L744" s="42" t="str">
        <f>RIGHT(K744,4)</f>
        <v>1776</v>
      </c>
      <c r="M744" s="143" t="str">
        <f>IF(ISBLANK(K744),"",L744&amp;"-"&amp;
IF(LEFT(K744,3)="Feb","02",
IF(LEFT(K744,3)="Mar","03",
IF(LEFT(K744,3)="Apr","04",
IF(LEFT(K744,3)="May","05",
IF(LEFT(K744,3)="Jun","06",
IF(LEFT(K744,3)="Jul","07",
IF(LEFT(K744,3)="Aug","08",
IF(LEFT(K744,3)="Sep","09",
IF(LEFT(K744,3)="Oct","10",
IF(LEFT(K744,3)="Nov","11",
IF(LEFT(K744,3)="Dec","12","01"))))))))))))</f>
        <v>1776-02</v>
      </c>
      <c r="N744" s="44" t="s">
        <v>5668</v>
      </c>
      <c r="O744" s="43" t="s">
        <v>5668</v>
      </c>
      <c r="P744" s="43" t="s">
        <v>136</v>
      </c>
      <c r="Q744" s="43">
        <v>53</v>
      </c>
      <c r="R744" s="43" t="s">
        <v>7205</v>
      </c>
      <c r="S744" s="34" t="s">
        <v>11479</v>
      </c>
      <c r="T744" s="44" t="str">
        <f>V744</f>
        <v>Stoney Hills</v>
      </c>
      <c r="U744" s="44"/>
      <c r="V744" s="35" t="s">
        <v>6265</v>
      </c>
      <c r="W744" s="35" t="s">
        <v>10802</v>
      </c>
      <c r="X744" s="34"/>
      <c r="Y744" s="45" t="str">
        <f>IFERROR(LEFT(J744, FIND(",",J744)-1),"")</f>
        <v>MERCIER</v>
      </c>
      <c r="Z744" s="45"/>
      <c r="AA744" s="45" t="str">
        <f>IF(ISBLANK(E744),"","Surveyed "&amp;E744)  &amp; IF(ISBLANK(C744),"", " by " &amp;TRIM(D744)) &amp; IF(ISBLANK(E744),"","; ") &amp; IF(ISBLANK(K744),"","Patented in " &amp; K744)  &amp; IF(ISBLANK(H744),"", " by " &amp; TRIM(I744)) &amp; IF(ISBLANK(Q744),"",IF(Q744=0,""," for " &amp; Q744 &amp; " acres")) &amp; IF(ISBLANK(S744),""," repatented as " &amp; S744) &amp; IF(ISBLANK(R744),"", "; " &amp; R744) &amp; IF(ISBLANK(X744),"", ".  " &amp; X744&amp;".")</f>
        <v>Surveyed 1/22/1775 by James Calder; Patented in Feb 1776 by Francis Mercier for 53 acres repatented as Airy Hills And Pleasant Spriings, Merciers Industry; "Beginning at the end of the west thirty four perch line of a tract of land called Mercier's Friendship", adjoins Sallys Chance</v>
      </c>
      <c r="AB744" s="52" t="str">
        <f>IF(IFERROR(FIND("-",A744),0)=0,SUBSTITUTE(A744,"'",""),SUBSTITUTE(LEFT(A744,FIND("-",A744)-2),"'",""))</f>
        <v>STONEY HILLS</v>
      </c>
      <c r="AC744" s="55" t="str">
        <f>SUBSTITUTE(A744,"'","")</f>
        <v>STONEY HILLS - Mercier</v>
      </c>
      <c r="AD744" s="52" t="str">
        <f>IFERROR(VLOOKUP(A744,MapGrantsTbl[], 5, FALSE),"")</f>
        <v/>
      </c>
      <c r="AE744" s="52" t="str">
        <f>IF(L744=AD744,"Y", IF(LEFT(AD744,1)&lt;&gt;"1","","N"))</f>
        <v/>
      </c>
      <c r="AF744" s="52" t="str">
        <f>IFERROR(VLOOKUP(A744,MapGrantsTbl[], 3, FALSE),"")</f>
        <v/>
      </c>
      <c r="AG744" s="52" t="str">
        <f>IF(AA744=AF744,"Y", IF(LEN(LEFT(AF744,4))&lt;&gt;4,"","N"))</f>
        <v/>
      </c>
      <c r="AH744" s="52"/>
      <c r="AI744" s="52"/>
      <c r="AJ744" s="71"/>
      <c r="AK744" s="71"/>
      <c r="AL744" s="71"/>
      <c r="AM744" s="71">
        <f>IFERROR(VLOOKUP(A744,Platted[],2,FALSE),"")</f>
        <v>542</v>
      </c>
      <c r="AN744" s="52"/>
      <c r="AO744" s="52"/>
      <c r="AP744" s="52"/>
      <c r="AQ744" s="52" t="str">
        <f>IFERROR(VLOOKUP(A744,MapGrantsTbl[], 5, FALSE),"")</f>
        <v/>
      </c>
      <c r="AR744" s="52" t="str">
        <f>IF(L744=AQ744,"Y", IF(LEN(LEFT(AQ744,4))&lt;&gt;4,"","N"))</f>
        <v/>
      </c>
      <c r="AS744" s="52" t="str">
        <f>IFERROR(VLOOKUP(A744,MapGrantsTbl[],3, FALSE),"")</f>
        <v/>
      </c>
      <c r="AT744" s="52" t="str">
        <f>IF(AA744=AS744,"Y", IF(LEN(LEFT(AS744,4))&lt;&gt;4,"","N"))</f>
        <v/>
      </c>
      <c r="AU744" s="52" t="str">
        <f>IFERROR(VLOOKUP(A744,MapGrantsTbl[],5, FALSE),"")</f>
        <v/>
      </c>
      <c r="AV744" s="52" t="str">
        <f>IF(L744=AU744,"Y", IF(LEN(LEFT(AU744,4))&lt;&gt;4,"","N"))</f>
        <v/>
      </c>
    </row>
    <row r="745" spans="1:48" ht="72" x14ac:dyDescent="0.55000000000000004">
      <c r="A745" s="8" t="s">
        <v>6645</v>
      </c>
      <c r="B745" s="42" t="str">
        <f>IFERROR(VLOOKUP(A745,MapGrantsTbl[Short Name], 1, FALSE),IFERROR(VLOOKUP(A745,MapGrantsTbl[Other Map Grant Name],1,FALSE),""))</f>
        <v/>
      </c>
      <c r="C745" s="43" t="s">
        <v>5622</v>
      </c>
      <c r="D745" s="43" t="str">
        <f>IF(ISBLANK(C745),"",IFERROR(RIGHT(C745,LEN(C745)-FIND(",",C745)) &amp; " " &amp; LEFT(C745,1) &amp; LOWER(MID(C745,2, FIND(",",C745)-2)),""))</f>
        <v xml:space="preserve"> John Dorsey</v>
      </c>
      <c r="E745" s="80"/>
      <c r="F745" s="80" t="str">
        <f>RIGHT(E745,4)</f>
        <v/>
      </c>
      <c r="G745" s="80" t="str">
        <f>IF(ISBLANK(E745),"",F745&amp;"-"&amp;RIGHT("00" &amp; SUBSTITUTE(LEFT(E745,2),"/",""),2))</f>
        <v/>
      </c>
      <c r="H745" s="43" t="s">
        <v>6646</v>
      </c>
      <c r="I745" s="43" t="str">
        <f>IFERROR(RIGHT(H745,LEN(H745)-FIND(",",H745)) &amp; " " &amp; LEFT(H745,1) &amp; LOWER(MID(H745,2, FIND(",",H745)-2)),"")</f>
        <v xml:space="preserve"> Thomas Hughs</v>
      </c>
      <c r="J745" s="42" t="str">
        <f>H745</f>
        <v>HUGHS, Thomas</v>
      </c>
      <c r="K745" s="43" t="s">
        <v>6647</v>
      </c>
      <c r="L745" s="42" t="str">
        <f>RIGHT(K745,4)</f>
        <v>1724</v>
      </c>
      <c r="M745" s="143" t="str">
        <f>IF(ISBLANK(K745),"",L745&amp;"-"&amp;
IF(LEFT(K745,3)="Feb","02",
IF(LEFT(K745,3)="Mar","03",
IF(LEFT(K745,3)="Apr","04",
IF(LEFT(K745,3)="May","05",
IF(LEFT(K745,3)="Jun","06",
IF(LEFT(K745,3)="Jul","07",
IF(LEFT(K745,3)="Aug","08",
IF(LEFT(K745,3)="Sep","09",
IF(LEFT(K745,3)="Oct","10",
IF(LEFT(K745,3)="Nov","11",
IF(LEFT(K745,3)="Dec","12","01"))))))))))))</f>
        <v>1724-07</v>
      </c>
      <c r="N745" s="44" t="s">
        <v>5668</v>
      </c>
      <c r="O745" s="8" t="s">
        <v>3961</v>
      </c>
      <c r="P745" s="43" t="s">
        <v>136</v>
      </c>
      <c r="Q745" s="43">
        <v>50</v>
      </c>
      <c r="R745" s="43" t="s">
        <v>6649</v>
      </c>
      <c r="S745" s="44"/>
      <c r="T745" s="45" t="str">
        <f>V745</f>
        <v>Stoney Run Hills</v>
      </c>
      <c r="U745" s="44"/>
      <c r="V745" s="35" t="s">
        <v>6648</v>
      </c>
      <c r="W745" s="35"/>
      <c r="X745" s="34"/>
      <c r="Y745" s="45" t="str">
        <f>IFERROR(LEFT(J745, FIND(",",J745)-1),"")</f>
        <v>HUGHS</v>
      </c>
      <c r="Z745" s="45"/>
      <c r="AA745" s="45" t="str">
        <f>IF(ISBLANK(E745),"","Surveyed "&amp;E745)  &amp; IF(ISBLANK(C745),"", " by " &amp;TRIM(D745)) &amp; IF(ISBLANK(E745),"","; ") &amp; IF(ISBLANK(K745),"","Patented in " &amp; K745)  &amp; IF(ISBLANK(H745),"", " by " &amp; TRIM(I745)) &amp; IF(ISBLANK(Q745),"",IF(Q745=0,""," for " &amp; Q745 &amp; " acres")) &amp; IF(ISBLANK(S745),""," repatented as " &amp; S745) &amp; IF(ISBLANK(R745),"", "; " &amp; R745) &amp; IF(ISBLANK(X745),"", ".  " &amp; X745&amp;".")</f>
        <v xml:space="preserve"> by John DorseyPatented in Jul 1724 by Thomas Hughs for 50 acres; in Baltimore County "on the south side the main falls of Patapsco River Beginning at four bounded Spanish Oaks standing in a line of a tract of land called Howard's Range"</v>
      </c>
      <c r="AB745" s="45" t="str">
        <f>IF(IFERROR(FIND("-",A745),0)=0,SUBSTITUTE(A745,"'",""),SUBSTITUTE(LEFT(A745,FIND("-",A745)-2),"'",""))</f>
        <v>STONEY RUN HILLS</v>
      </c>
      <c r="AC745" s="55" t="str">
        <f>SUBSTITUTE(A745,"'","")</f>
        <v>STONEY RUN HILLS</v>
      </c>
      <c r="AD745" s="52" t="str">
        <f>IFERROR(VLOOKUP(A745,MapGrantsTbl[], 5, FALSE),"")</f>
        <v/>
      </c>
      <c r="AE745" s="52" t="str">
        <f>IF(L745=AD745,"Y", IF(LEFT(AD745,1)&lt;&gt;"1","","N"))</f>
        <v/>
      </c>
      <c r="AF745" s="52" t="str">
        <f>IFERROR(VLOOKUP(A745,MapGrantsTbl[], 3, FALSE),"")</f>
        <v/>
      </c>
      <c r="AG745" s="52" t="str">
        <f>IF(AA745=AF745,"Y", IF(LEN(LEFT(AF745,4))&lt;&gt;4,"","N"))</f>
        <v/>
      </c>
      <c r="AH745" s="52"/>
      <c r="AI745" s="52"/>
      <c r="AJ745" s="71"/>
      <c r="AK745" s="71"/>
      <c r="AL745" s="71"/>
      <c r="AM745" s="71" t="str">
        <f>IFERROR(VLOOKUP(A745,Platted[],2,FALSE),"")</f>
        <v/>
      </c>
      <c r="AN745" s="52"/>
      <c r="AO745" s="52"/>
      <c r="AP745" s="52"/>
      <c r="AQ745" s="52" t="str">
        <f>IFERROR(VLOOKUP(A745,MapGrantsTbl[], 5, FALSE),"")</f>
        <v/>
      </c>
      <c r="AR745" s="52" t="str">
        <f>IF(L745=AQ745,"Y", IF(LEN(LEFT(AQ745,4))&lt;&gt;4,"","N"))</f>
        <v/>
      </c>
      <c r="AS745" s="52" t="str">
        <f>IFERROR(VLOOKUP(A745,MapGrantsTbl[],3, FALSE),"")</f>
        <v/>
      </c>
      <c r="AT745" s="52" t="str">
        <f>IF(AA745=AS745,"Y", IF(LEN(LEFT(AS745,4))&lt;&gt;4,"","N"))</f>
        <v/>
      </c>
      <c r="AU745" s="52" t="str">
        <f>IFERROR(VLOOKUP(A745,MapGrantsTbl[],5, FALSE),"")</f>
        <v/>
      </c>
      <c r="AV745" s="52" t="str">
        <f>IF(L745=AU745,"Y", IF(LEN(LEFT(AU745,4))&lt;&gt;4,"","N"))</f>
        <v/>
      </c>
    </row>
    <row r="746" spans="1:48" ht="43.2" x14ac:dyDescent="0.55000000000000004">
      <c r="A746" s="8" t="s">
        <v>3902</v>
      </c>
      <c r="B746" s="8" t="str">
        <f>IFERROR(VLOOKUP(A746,MapGrantsTbl[Short Name], 1, FALSE),IFERROR(VLOOKUP(A746,MapGrantsTbl[Other Map Grant Name],1,FALSE),""))</f>
        <v>STONEY STRATFORD</v>
      </c>
      <c r="C746" s="8" t="s">
        <v>4921</v>
      </c>
      <c r="D746" s="8" t="str">
        <f>IF(ISBLANK(C746),"",IFERROR(RIGHT(C746,LEN(C746)-FIND(",",C746)) &amp; " " &amp; LEFT(C746,1) &amp; LOWER(MID(C746,2, FIND(",",C746)-2)),""))</f>
        <v xml:space="preserve"> Basil Burgess</v>
      </c>
      <c r="E746" s="85" t="s">
        <v>11137</v>
      </c>
      <c r="F746" s="80" t="str">
        <f>RIGHT(E746,4)</f>
        <v>1771</v>
      </c>
      <c r="G746" s="80" t="str">
        <f>IF(ISBLANK(E746),"",F746&amp;"-"&amp;RIGHT("00" &amp; SUBSTITUTE(LEFT(E746,2),"/",""),2))</f>
        <v>1771-04</v>
      </c>
      <c r="H746" s="8" t="s">
        <v>3680</v>
      </c>
      <c r="I746" s="8" t="str">
        <f>IFERROR(RIGHT(H746,LEN(H746)-FIND(",",H746)) &amp; " " &amp; LEFT(H746,1) &amp; LOWER(MID(H746,2, FIND(",",H746)-2)),"")</f>
        <v xml:space="preserve"> Thomas  Hobbs</v>
      </c>
      <c r="J746" s="8" t="str">
        <f>H746</f>
        <v xml:space="preserve">HOBBS, Thomas </v>
      </c>
      <c r="K746" s="8" t="s">
        <v>5197</v>
      </c>
      <c r="L746" s="8" t="str">
        <f>RIGHT(K746,4)</f>
        <v>1773</v>
      </c>
      <c r="M746" s="146" t="str">
        <f>IF(ISBLANK(K746),"",L746&amp;"-"&amp;
IF(LEFT(K746,3)="Feb","02",
IF(LEFT(K746,3)="Mar","03",
IF(LEFT(K746,3)="Apr","04",
IF(LEFT(K746,3)="May","05",
IF(LEFT(K746,3)="Jun","06",
IF(LEFT(K746,3)="Jul","07",
IF(LEFT(K746,3)="Aug","08",
IF(LEFT(K746,3)="Sep","09",
IF(LEFT(K746,3)="Oct","10",
IF(LEFT(K746,3)="Nov","11",
IF(LEFT(K746,3)="Dec","12","01"))))))))))))</f>
        <v>1773-04</v>
      </c>
      <c r="N746" s="34" t="s">
        <v>3961</v>
      </c>
      <c r="O746" s="8" t="s">
        <v>3959</v>
      </c>
      <c r="P746" s="8" t="s">
        <v>136</v>
      </c>
      <c r="Q746" s="8">
        <v>164</v>
      </c>
      <c r="R746" s="8" t="s">
        <v>5013</v>
      </c>
      <c r="S746" s="34" t="s">
        <v>4143</v>
      </c>
      <c r="T746" s="8" t="str">
        <f>V746</f>
        <v>Stoney Stratford</v>
      </c>
      <c r="U746" s="34"/>
      <c r="V746" s="35" t="s">
        <v>4154</v>
      </c>
      <c r="W746" s="35" t="s">
        <v>11138</v>
      </c>
      <c r="X746" s="34"/>
      <c r="Y746" s="18" t="str">
        <f>IFERROR(LEFT(J746, FIND(",",J746)-1),"")</f>
        <v>HOBBS</v>
      </c>
      <c r="Z746" s="24" t="s">
        <v>4496</v>
      </c>
      <c r="AA746" s="24" t="str">
        <f>IF(ISBLANK(E746),"","Surveyed "&amp;E746)  &amp; IF(ISBLANK(C746),"", " by " &amp;TRIM(D746)) &amp; IF(ISBLANK(E746),"","; ") &amp; IF(ISBLANK(K746),"","Patented in " &amp; K746)  &amp; IF(ISBLANK(H746),"", " by " &amp; TRIM(I746)) &amp; IF(ISBLANK(Q746),"",IF(Q746=0,""," for " &amp; Q746 &amp; " acres")) &amp; IF(ISBLANK(S746),""," repatented as " &amp; S746) &amp; IF(ISBLANK(R746),"", "; " &amp; R746) &amp; IF(ISBLANK(X746),"", ".  " &amp; X746&amp;".")</f>
        <v>Surveyed 4/7/1771 by Basil Burgess; Patented in Apr 1773 by Thomas Hobbs for 164 acres repatented as The Trusty Friend; adjoining Noah's Ark</v>
      </c>
      <c r="AB746" s="52" t="str">
        <f>IF(IFERROR(FIND("-",A746),0)=0,SUBSTITUTE(A746,"'",""),SUBSTITUTE(LEFT(A746,FIND("-",A746)-2),"'",""))</f>
        <v>STONEY STRATFORD</v>
      </c>
      <c r="AC746" s="55" t="str">
        <f>SUBSTITUTE(A746,"'","")</f>
        <v>STONEY STRATFORD</v>
      </c>
      <c r="AD746" s="52" t="str">
        <f>IFERROR(VLOOKUP(A746,MapGrantsTbl[], 5, FALSE),"")</f>
        <v>1771</v>
      </c>
      <c r="AE746" s="52" t="str">
        <f>IF(L746=AD746,"Y", IF(LEFT(AD746,1)&lt;&gt;"1","","N"))</f>
        <v>N</v>
      </c>
      <c r="AF746" s="52" t="str">
        <f>IFERROR(VLOOKUP(A746,MapGrantsTbl[], 3, FALSE),"")</f>
        <v>Surveyed 4/7/1771 by Basil Burgess; Patented in Apr 1773 by Thomas Hobbs for 164 acres repatented as The Trusty Friend; adjoining Noah's Ark</v>
      </c>
      <c r="AG746" s="52" t="str">
        <f>IF(AA746=AF746,"Y", IF(LEN(LEFT(AF746,4))&lt;&gt;4,"","N"))</f>
        <v>Y</v>
      </c>
      <c r="AH746" s="52" t="s">
        <v>123</v>
      </c>
      <c r="AI746" s="52"/>
      <c r="AJ746" s="71"/>
      <c r="AK746" s="71"/>
      <c r="AL746" s="71"/>
      <c r="AM746" s="71">
        <f>IFERROR(VLOOKUP(A746,Platted[],2,FALSE),"")</f>
        <v>352</v>
      </c>
      <c r="AN746" s="52"/>
      <c r="AO746" s="52"/>
      <c r="AP746" s="52"/>
      <c r="AQ746" s="52" t="str">
        <f>IFERROR(VLOOKUP(A746,MapGrantsTbl[], 5, FALSE),"")</f>
        <v>1771</v>
      </c>
      <c r="AR746" s="52" t="str">
        <f>IF(L746=AQ746,"Y", IF(LEN(LEFT(AQ746,4))&lt;&gt;4,"","N"))</f>
        <v>N</v>
      </c>
      <c r="AS746" s="52" t="str">
        <f>IFERROR(VLOOKUP(A746,MapGrantsTbl[],3, FALSE),"")</f>
        <v>Surveyed 4/7/1771 by Basil Burgess; Patented in Apr 1773 by Thomas Hobbs for 164 acres repatented as The Trusty Friend; adjoining Noah's Ark</v>
      </c>
      <c r="AT746" s="52" t="str">
        <f>IF(AA746=AS746,"Y", IF(LEN(LEFT(AS746,4))&lt;&gt;4,"","N"))</f>
        <v>Y</v>
      </c>
      <c r="AU746" s="52" t="str">
        <f>IFERROR(VLOOKUP(A746,MapGrantsTbl[],5, FALSE),"")</f>
        <v>1771</v>
      </c>
      <c r="AV746" s="52" t="str">
        <f>IF(L746=AU746,"Y", IF(LEN(LEFT(AU746,4))&lt;&gt;4,"","N"))</f>
        <v>N</v>
      </c>
    </row>
    <row r="747" spans="1:48" ht="57.6" x14ac:dyDescent="0.55000000000000004">
      <c r="A747" s="8" t="s">
        <v>3903</v>
      </c>
      <c r="B747" s="8" t="str">
        <f>IFERROR(VLOOKUP(A747,MapGrantsTbl[Short Name], 1, FALSE),IFERROR(VLOOKUP(A747,MapGrantsTbl[Other Map Grant Name],1,FALSE),""))</f>
        <v>STOP THE GAP</v>
      </c>
      <c r="C747" s="8" t="s">
        <v>4926</v>
      </c>
      <c r="D747" s="8" t="str">
        <f>IF(ISBLANK(C747),"",IFERROR(RIGHT(C747,LEN(C747)-FIND(",",C747)) &amp; " " &amp; LEFT(C747,1) &amp; LOWER(MID(C747,2, FIND(",",C747)-2)),""))</f>
        <v xml:space="preserve"> Joshua Griffith</v>
      </c>
      <c r="E747" s="85" t="s">
        <v>11135</v>
      </c>
      <c r="F747" s="85" t="str">
        <f>RIGHT(E747,4)</f>
        <v>1768</v>
      </c>
      <c r="G747" s="85" t="str">
        <f>IF(ISBLANK(E747),"",F747&amp;"-"&amp;RIGHT("00" &amp; SUBSTITUTE(LEFT(E747,2),"/",""),2))</f>
        <v>1768-05</v>
      </c>
      <c r="H747" s="8" t="s">
        <v>3592</v>
      </c>
      <c r="I747" s="8" t="str">
        <f>IFERROR(RIGHT(H747,LEN(H747)-FIND(",",H747)) &amp; " " &amp; LEFT(H747,1) &amp; LOWER(MID(H747,2, FIND(",",H747)-2)),"")</f>
        <v xml:space="preserve"> Joseph  Hobbs</v>
      </c>
      <c r="J747" s="8" t="str">
        <f>H747</f>
        <v xml:space="preserve">HOBBS, Joseph </v>
      </c>
      <c r="K747" s="8" t="s">
        <v>3820</v>
      </c>
      <c r="L747" s="8" t="str">
        <f>RIGHT(K747,4)</f>
        <v>1762</v>
      </c>
      <c r="M747" s="146" t="str">
        <f>IF(ISBLANK(K747),"",L747&amp;"-"&amp;
IF(LEFT(K747,3)="Feb","02",
IF(LEFT(K747,3)="Mar","03",
IF(LEFT(K747,3)="Apr","04",
IF(LEFT(K747,3)="May","05",
IF(LEFT(K747,3)="Jun","06",
IF(LEFT(K747,3)="Jul","07",
IF(LEFT(K747,3)="Aug","08",
IF(LEFT(K747,3)="Sep","09",
IF(LEFT(K747,3)="Oct","10",
IF(LEFT(K747,3)="Nov","11",
IF(LEFT(K747,3)="Dec","12","01"))))))))))))</f>
        <v>1762-02</v>
      </c>
      <c r="N747" s="34" t="s">
        <v>3961</v>
      </c>
      <c r="O747" s="8" t="s">
        <v>3959</v>
      </c>
      <c r="P747" s="8" t="s">
        <v>136</v>
      </c>
      <c r="Q747" s="8">
        <v>22</v>
      </c>
      <c r="R747" s="8" t="s">
        <v>5014</v>
      </c>
      <c r="S747" s="34" t="s">
        <v>4131</v>
      </c>
      <c r="T747" s="34" t="str">
        <f>V747</f>
        <v>Stop The Gap</v>
      </c>
      <c r="U747" s="34"/>
      <c r="V747" s="35" t="s">
        <v>4153</v>
      </c>
      <c r="W747" s="35" t="s">
        <v>11136</v>
      </c>
      <c r="X747" s="34"/>
      <c r="Y747" s="18" t="str">
        <f>IFERROR(LEFT(J747, FIND(",",J747)-1),"")</f>
        <v>HOBBS</v>
      </c>
      <c r="Z747" s="24" t="s">
        <v>4496</v>
      </c>
      <c r="AA747" s="24" t="str">
        <f>IF(ISBLANK(E747),"","Surveyed "&amp;E747)  &amp; IF(ISBLANK(C747),"", " by " &amp;TRIM(D747)) &amp; IF(ISBLANK(E747),"","; ") &amp; IF(ISBLANK(K747),"","Patented in " &amp; K747)  &amp; IF(ISBLANK(H747),"", " by " &amp; TRIM(I747)) &amp; IF(ISBLANK(Q747),"",IF(Q747=0,""," for " &amp; Q747 &amp; " acres")) &amp; IF(ISBLANK(S747),""," repatented as " &amp; S747) &amp; IF(ISBLANK(R747),"", "; " &amp; R747) &amp; IF(ISBLANK(X747),"", ".  " &amp; X747&amp;".")</f>
        <v>Surveyed 5/5/1768 by Joshua Griffith; Patented in Feb 1762 by Joseph Hobbs for 22 acres repatented as Warfield's Forest; "on the north side and near of a draft of Patuxent River called the Cattail River"</v>
      </c>
      <c r="AB747" s="52" t="str">
        <f>IF(IFERROR(FIND("-",A747),0)=0,SUBSTITUTE(A747,"'",""),SUBSTITUTE(LEFT(A747,FIND("-",A747)-2),"'",""))</f>
        <v>STOP THE GAP</v>
      </c>
      <c r="AC747" s="55" t="str">
        <f>SUBSTITUTE(A747,"'","")</f>
        <v>STOP THE GAP</v>
      </c>
      <c r="AD747" s="52" t="str">
        <f>IFERROR(VLOOKUP(A747,MapGrantsTbl[], 5, FALSE),"")</f>
        <v>1768</v>
      </c>
      <c r="AE747" s="52" t="str">
        <f>IF(L747=AD747,"Y", IF(LEFT(AD747,1)&lt;&gt;"1","","N"))</f>
        <v>N</v>
      </c>
      <c r="AF747" s="52" t="str">
        <f>IFERROR(VLOOKUP(A747,MapGrantsTbl[], 3, FALSE),"")</f>
        <v>Surveyed 5/5/1768 by Joshua Griffith; Patented in Feb 1762 by Joseph Hobbs for 22 acres repatented as Warfield's Forest; "on the north side and near of a draft of Patuxent River called the Cattail River"</v>
      </c>
      <c r="AG747" s="52" t="str">
        <f>IF(AA747=AF747,"Y", IF(LEN(LEFT(AF747,4))&lt;&gt;4,"","N"))</f>
        <v>Y</v>
      </c>
      <c r="AH747" s="52" t="s">
        <v>51</v>
      </c>
      <c r="AI747" s="52"/>
      <c r="AJ747" s="71"/>
      <c r="AK747" s="71"/>
      <c r="AL747" s="71"/>
      <c r="AM747" s="71">
        <f>IFERROR(VLOOKUP(A747,Platted[],2,FALSE),"")</f>
        <v>656</v>
      </c>
      <c r="AN747" s="52"/>
      <c r="AO747" s="52"/>
      <c r="AP747" s="52"/>
      <c r="AQ747" s="52" t="str">
        <f>IFERROR(VLOOKUP(A747,MapGrantsTbl[], 5, FALSE),"")</f>
        <v>1768</v>
      </c>
      <c r="AR747" s="52" t="str">
        <f>IF(L747=AQ747,"Y", IF(LEN(LEFT(AQ747,4))&lt;&gt;4,"","N"))</f>
        <v>N</v>
      </c>
      <c r="AS747" s="52" t="str">
        <f>IFERROR(VLOOKUP(A747,MapGrantsTbl[],3, FALSE),"")</f>
        <v>Surveyed 5/5/1768 by Joshua Griffith; Patented in Feb 1762 by Joseph Hobbs for 22 acres repatented as Warfield's Forest; "on the north side and near of a draft of Patuxent River called the Cattail River"</v>
      </c>
      <c r="AT747" s="52" t="str">
        <f>IF(AA747=AS747,"Y", IF(LEN(LEFT(AS747,4))&lt;&gt;4,"","N"))</f>
        <v>Y</v>
      </c>
      <c r="AU747" s="52" t="str">
        <f>IFERROR(VLOOKUP(A747,MapGrantsTbl[],5, FALSE),"")</f>
        <v>1768</v>
      </c>
      <c r="AV747" s="52" t="str">
        <f>IF(L747=AU747,"Y", IF(LEN(LEFT(AU747,4))&lt;&gt;4,"","N"))</f>
        <v>N</v>
      </c>
    </row>
    <row r="748" spans="1:48" ht="57.6" x14ac:dyDescent="0.55000000000000004">
      <c r="A748" s="43" t="s">
        <v>7115</v>
      </c>
      <c r="B748" s="42" t="str">
        <f>IFERROR(VLOOKUP(A748,MapGrantsTbl[Short Name], 1, FALSE),IFERROR(VLOOKUP(A748,MapGrantsTbl[Other Map Grant Name],1,FALSE),""))</f>
        <v>STORE HOUSE HILL</v>
      </c>
      <c r="C748" s="43" t="s">
        <v>4926</v>
      </c>
      <c r="D748" s="43" t="str">
        <f>IF(ISBLANK(C748),"",IFERROR(RIGHT(C748,LEN(C748)-FIND(",",C748)) &amp; " " &amp; LEFT(C748,1) &amp; LOWER(MID(C748,2, FIND(",",C748)-2)),""))</f>
        <v xml:space="preserve"> Joshua Griffith</v>
      </c>
      <c r="E748" s="85" t="s">
        <v>4691</v>
      </c>
      <c r="F748" s="80" t="str">
        <f>RIGHT(E748,4)</f>
        <v>1772</v>
      </c>
      <c r="G748" s="80" t="str">
        <f>IF(ISBLANK(E748),"",F748&amp;"-"&amp;RIGHT("00" &amp; SUBSTITUTE(LEFT(E748,2),"/",""),2))</f>
        <v>1772-05</v>
      </c>
      <c r="H748" s="43" t="s">
        <v>4753</v>
      </c>
      <c r="I748" s="43" t="str">
        <f>IFERROR(RIGHT(H748,LEN(H748)-FIND(",",H748)) &amp; " " &amp; LEFT(H748,1) &amp; LOWER(MID(H748,2, FIND(",",H748)-2)),"")</f>
        <v xml:space="preserve"> John Welsh</v>
      </c>
      <c r="J748" s="42" t="str">
        <f>H748</f>
        <v>WELSH, John</v>
      </c>
      <c r="K748" s="43" t="s">
        <v>5928</v>
      </c>
      <c r="L748" s="42" t="str">
        <f>RIGHT(K748,4)</f>
        <v>1762</v>
      </c>
      <c r="M748" s="143" t="str">
        <f>IF(ISBLANK(K748),"",L748&amp;"-"&amp;
IF(LEFT(K748,3)="Feb","02",
IF(LEFT(K748,3)="Mar","03",
IF(LEFT(K748,3)="Apr","04",
IF(LEFT(K748,3)="May","05",
IF(LEFT(K748,3)="Jun","06",
IF(LEFT(K748,3)="Jul","07",
IF(LEFT(K748,3)="Aug","08",
IF(LEFT(K748,3)="Sep","09",
IF(LEFT(K748,3)="Oct","10",
IF(LEFT(K748,3)="Nov","11",
IF(LEFT(K748,3)="Dec","12","01"))))))))))))</f>
        <v>1762-03</v>
      </c>
      <c r="N748" s="34" t="s">
        <v>3961</v>
      </c>
      <c r="O748" s="43" t="s">
        <v>3959</v>
      </c>
      <c r="P748" s="43" t="s">
        <v>136</v>
      </c>
      <c r="Q748" s="43">
        <v>4</v>
      </c>
      <c r="R748" s="43" t="s">
        <v>6998</v>
      </c>
      <c r="S748" s="44"/>
      <c r="T748" s="45" t="str">
        <f>V748</f>
        <v>Store House Hill</v>
      </c>
      <c r="U748" s="44"/>
      <c r="V748" s="35" t="s">
        <v>7114</v>
      </c>
      <c r="W748" s="35" t="s">
        <v>9653</v>
      </c>
      <c r="X748" s="34"/>
      <c r="Y748" s="45" t="str">
        <f>IFERROR(LEFT(J748, FIND(",",J748)-1),"")</f>
        <v>WELSH</v>
      </c>
      <c r="Z748" s="45"/>
      <c r="AA748" s="45" t="str">
        <f>IF(ISBLANK(E748),"","Surveyed "&amp;E748)  &amp; IF(ISBLANK(C748),"", " by " &amp;TRIM(D748)) &amp; IF(ISBLANK(E748),"","; ") &amp; IF(ISBLANK(K748),"","Patented in " &amp; K748)  &amp; IF(ISBLANK(H748),"", " by " &amp; TRIM(I748)) &amp; IF(ISBLANK(Q748),"",IF(Q748=0,""," for " &amp; Q748 &amp; " acres")) &amp; IF(ISBLANK(S748),""," repatented as " &amp; S748) &amp; IF(ISBLANK(R748),"", "; " &amp; R748) &amp; IF(ISBLANK(X748),"", ".  " &amp; X748&amp;".")</f>
        <v>Surveyed 5/26/1772 by Joshua Griffith; Patented in Mar 1762 by John Welsh for 4 acres; "Beginning at the end of the seventeenth line of a tract of land called the Conclusion"</v>
      </c>
      <c r="AB748" s="45" t="str">
        <f>IF(IFERROR(FIND("-",A748),0)=0,SUBSTITUTE(A748,"'",""),SUBSTITUTE(LEFT(A748,FIND("-",A748)-2),"'",""))</f>
        <v>STORE HOUSE HILL</v>
      </c>
      <c r="AC748" s="45" t="str">
        <f>SUBSTITUTE(A748,"'","")</f>
        <v>STORE HOUSE HILL</v>
      </c>
      <c r="AD748" s="45" t="str">
        <f>IFERROR(VLOOKUP(A748,MapGrantsTbl[], 5, FALSE),"")</f>
        <v>1772</v>
      </c>
      <c r="AE748" s="45" t="str">
        <f>IF(L748=AD748,"Y", IF(LEFT(AD748,1)&lt;&gt;"1","","N"))</f>
        <v>N</v>
      </c>
      <c r="AF748" s="45" t="str">
        <f>IFERROR(VLOOKUP(A748,MapGrantsTbl[], 3, FALSE),"")</f>
        <v>Surveyed 5/26/1772 by Joshua Griffith; Patented in Mar 1762 by John Welsh for 4 acres; "Beginning at the end of the seventeenth line of a tract of land called the Conclusion"</v>
      </c>
      <c r="AG748" s="45" t="str">
        <f>IF(AA748=AF748,"Y", IF(LEN(LEFT(AF748,4))&lt;&gt;4,"","N"))</f>
        <v>Y</v>
      </c>
      <c r="AH748" s="33" t="s">
        <v>198</v>
      </c>
      <c r="AI748" s="45"/>
      <c r="AJ748" s="71"/>
      <c r="AK748" s="71"/>
      <c r="AL748" s="71"/>
      <c r="AM748" s="71">
        <f>IFERROR(VLOOKUP(A748,Platted[],2,FALSE),"")</f>
        <v>749</v>
      </c>
      <c r="AN748" s="52"/>
      <c r="AO748" s="52"/>
      <c r="AP748" s="52"/>
      <c r="AQ748" s="52" t="str">
        <f>IFERROR(VLOOKUP(A748,MapGrantsTbl[], 5, FALSE),"")</f>
        <v>1772</v>
      </c>
      <c r="AR748" s="52" t="str">
        <f>IF(L748=AQ748,"Y", IF(LEN(LEFT(AQ748,4))&lt;&gt;4,"","N"))</f>
        <v>N</v>
      </c>
      <c r="AS748" s="52" t="str">
        <f>IFERROR(VLOOKUP(A748,MapGrantsTbl[],3, FALSE),"")</f>
        <v>Surveyed 5/26/1772 by Joshua Griffith; Patented in Mar 1762 by John Welsh for 4 acres; "Beginning at the end of the seventeenth line of a tract of land called the Conclusion"</v>
      </c>
      <c r="AT748" s="52" t="str">
        <f>IF(AA748=AS748,"Y", IF(LEN(LEFT(AS748,4))&lt;&gt;4,"","N"))</f>
        <v>Y</v>
      </c>
      <c r="AU748" s="52" t="str">
        <f>IFERROR(VLOOKUP(A748,MapGrantsTbl[],5, FALSE),"")</f>
        <v>1772</v>
      </c>
      <c r="AV748" s="52" t="str">
        <f>IF(L748=AU748,"Y", IF(LEN(LEFT(AU748,4))&lt;&gt;4,"","N"))</f>
        <v>N</v>
      </c>
    </row>
    <row r="749" spans="1:48" ht="144" x14ac:dyDescent="0.55000000000000004">
      <c r="A749" s="43" t="s">
        <v>7345</v>
      </c>
      <c r="B749" s="42" t="str">
        <f>IFERROR(VLOOKUP(A749,MapGrantsTbl[Short Name], 1, FALSE),IFERROR(VLOOKUP(A749,MapGrantsTbl[Other Map Grant Name],1,FALSE),""))</f>
        <v>STOUT</v>
      </c>
      <c r="C749" s="43"/>
      <c r="D749" s="43" t="str">
        <f>IF(ISBLANK(C749),"",IFERROR(RIGHT(C749,LEN(C749)-FIND(",",C749)) &amp; " " &amp; LEFT(C749,1) &amp; LOWER(MID(C749,2, FIND(",",C749)-2)),""))</f>
        <v/>
      </c>
      <c r="E749" s="80"/>
      <c r="F749" s="80" t="str">
        <f>RIGHT(E749,4)</f>
        <v/>
      </c>
      <c r="G749" s="80" t="str">
        <f>IF(ISBLANK(E749),"",F749&amp;"-"&amp;RIGHT("00" &amp; SUBSTITUTE(LEFT(E749,2),"/",""),2))</f>
        <v/>
      </c>
      <c r="H749" s="43" t="s">
        <v>7347</v>
      </c>
      <c r="I749" s="43" t="str">
        <f>IFERROR(RIGHT(H749,LEN(H749)-FIND(",",H749)) &amp; " " &amp; LEFT(H749,1) &amp; LOWER(MID(H749,2, FIND(",",H749)-2)),"")</f>
        <v xml:space="preserve"> Thomas Beale</v>
      </c>
      <c r="J749" s="42" t="str">
        <f>H749</f>
        <v>BEALE, Thomas</v>
      </c>
      <c r="K749" s="43" t="s">
        <v>3809</v>
      </c>
      <c r="L749" s="42" t="str">
        <f>RIGHT(K749,4)</f>
        <v>1704</v>
      </c>
      <c r="M749" s="143" t="str">
        <f>IF(ISBLANK(K749),"",L749&amp;"-"&amp;
IF(LEFT(K749,3)="Feb","02",
IF(LEFT(K749,3)="Mar","03",
IF(LEFT(K749,3)="Apr","04",
IF(LEFT(K749,3)="May","05",
IF(LEFT(K749,3)="Jun","06",
IF(LEFT(K749,3)="Jul","07",
IF(LEFT(K749,3)="Aug","08",
IF(LEFT(K749,3)="Sep","09",
IF(LEFT(K749,3)="Oct","10",
IF(LEFT(K749,3)="Nov","11",
IF(LEFT(K749,3)="Dec","12","01"))))))))))))</f>
        <v>1704-10</v>
      </c>
      <c r="N749" s="44" t="s">
        <v>5668</v>
      </c>
      <c r="O749" s="43" t="s">
        <v>5668</v>
      </c>
      <c r="P749" s="43" t="s">
        <v>136</v>
      </c>
      <c r="Q749" s="43">
        <v>529</v>
      </c>
      <c r="R749" s="8" t="s">
        <v>10742</v>
      </c>
      <c r="S749" s="44" t="s">
        <v>6176</v>
      </c>
      <c r="T749" s="45" t="s">
        <v>6333</v>
      </c>
      <c r="U749" s="44"/>
      <c r="V749" s="44" t="s">
        <v>7346</v>
      </c>
      <c r="W749" s="44"/>
      <c r="X749" s="34"/>
      <c r="Y749" s="45" t="str">
        <f>IFERROR(LEFT(J749, FIND(",",J749)-1),"")</f>
        <v>BEALE</v>
      </c>
      <c r="Z749" s="45"/>
      <c r="AA749" s="45" t="str">
        <f>IF(ISBLANK(E749),"","Surveyed "&amp;E749)  &amp; IF(ISBLANK(C749),"", " by " &amp;TRIM(D749)) &amp; IF(ISBLANK(E749),"","; ") &amp; IF(ISBLANK(K749),"","Patented in " &amp; K749)  &amp; IF(ISBLANK(H749),"", " by " &amp; TRIM(I749)) &amp; IF(ISBLANK(Q749),"",IF(Q749=0,""," for " &amp; Q749 &amp; " acres")) &amp; IF(ISBLANK(S749),""," repatented as " &amp; S749) &amp; IF(ISBLANK(R749),"", "; " &amp; R749) &amp; IF(ISBLANK(X749),"", ".  " &amp; X749&amp;".")</f>
        <v>Patented in Oct 1704 by Thomas Beale for 529 acres repatented as Mount Gilboa - Williams; Mount Gilboa was patented in Apr 1761 by WILLIAMS, William for 499 acres repatented as Mount Unity; Resurvey of his 329 acre share of Stought (Stout) in Baltimore County, adjoining Fredericks Stadt and Hickory Ridge; Mount Unity was patented in Feb 1784 by ELLICOTT, Joseph for 55 acres; Resurvey of 34 acres of Mount Gilboa adding vacancies, spanning both sides of the great falls of Patapsco, adjoining Prestidges Folly and Good Neighborhood</v>
      </c>
      <c r="AB749" s="45" t="str">
        <f>IF(IFERROR(FIND("-",A749),0)=0,SUBSTITUTE(A749,"'",""),SUBSTITUTE(LEFT(A749,FIND("-",A749)-2),"'",""))</f>
        <v>STOUT</v>
      </c>
      <c r="AC749" s="45" t="str">
        <f>SUBSTITUTE(A749,"'","")</f>
        <v>STOUT</v>
      </c>
      <c r="AD749" s="45" t="str">
        <f>IFERROR(VLOOKUP(A749,MapGrantsTbl[], 5, FALSE),"")</f>
        <v>1704</v>
      </c>
      <c r="AE749" s="45" t="str">
        <f>IF(L749=AD749,"Y", IF(LEFT(AD749,1)&lt;&gt;"1","","N"))</f>
        <v>Y</v>
      </c>
      <c r="AF749" s="45" t="str">
        <f>IFERROR(VLOOKUP(A749,MapGrantsTbl[], 3, FALSE),"")</f>
        <v>Patented in Oct 1704 by Thomas Beale for 529 acres repatented as Mount Gilboa - Williams; Mount Gilboa was patented in Apr 1761 by WILLIAMS, William for 499 acres repatented as Mount Unity; Resurvey of his 329 acre share of Stought (Stout) in Baltimore County, adjoining Fredericks Stadt and Hickory Ridge; Mount Unity was patented in Feb 1784 by ELLICOTT, Joseph for 55 acres; Resurvey of 34 acres of Mount Gilboa adding vacancies, spanning both sides of the great falls of Patapsco, adjoining Prestidges Folly and Good Neighborhood</v>
      </c>
      <c r="AG749" s="45" t="str">
        <f>IF(AA749=AF749,"Y", IF(LEN(LEFT(AF749,4))&lt;&gt;4,"","N"))</f>
        <v>Y</v>
      </c>
      <c r="AH749" s="45"/>
      <c r="AI749" s="45"/>
      <c r="AJ749" s="71"/>
      <c r="AK749" s="71"/>
      <c r="AL749" s="71"/>
      <c r="AM749" s="71">
        <f>IFERROR(VLOOKUP(A749,Platted[],2,FALSE),"")</f>
        <v>237</v>
      </c>
      <c r="AN749" s="52"/>
      <c r="AO749" s="52"/>
      <c r="AP749" s="52"/>
      <c r="AQ749" s="52" t="str">
        <f>IFERROR(VLOOKUP(A749,MapGrantsTbl[], 5, FALSE),"")</f>
        <v>1704</v>
      </c>
      <c r="AR749" s="52" t="str">
        <f>IF(L749=AQ749,"Y", IF(LEN(LEFT(AQ749,4))&lt;&gt;4,"","N"))</f>
        <v>Y</v>
      </c>
      <c r="AS749" s="52" t="str">
        <f>IFERROR(VLOOKUP(A749,MapGrantsTbl[],3, FALSE),"")</f>
        <v>Patented in Oct 1704 by Thomas Beale for 529 acres repatented as Mount Gilboa - Williams; Mount Gilboa was patented in Apr 1761 by WILLIAMS, William for 499 acres repatented as Mount Unity; Resurvey of his 329 acre share of Stought (Stout) in Baltimore County, adjoining Fredericks Stadt and Hickory Ridge; Mount Unity was patented in Feb 1784 by ELLICOTT, Joseph for 55 acres; Resurvey of 34 acres of Mount Gilboa adding vacancies, spanning both sides of the great falls of Patapsco, adjoining Prestidges Folly and Good Neighborhood</v>
      </c>
      <c r="AT749" s="52" t="str">
        <f>IF(AA749=AS749,"Y", IF(LEN(LEFT(AS749,4))&lt;&gt;4,"","N"))</f>
        <v>Y</v>
      </c>
      <c r="AU749" s="52" t="str">
        <f>IFERROR(VLOOKUP(A749,MapGrantsTbl[],5, FALSE),"")</f>
        <v>1704</v>
      </c>
      <c r="AV749" s="52" t="str">
        <f>IF(L749=AU749,"Y", IF(LEN(LEFT(AU749,4))&lt;&gt;4,"","N"))</f>
        <v>Y</v>
      </c>
    </row>
    <row r="750" spans="1:48" ht="72" x14ac:dyDescent="0.55000000000000004">
      <c r="A750" s="43" t="s">
        <v>6612</v>
      </c>
      <c r="B750" s="42" t="str">
        <f>IFERROR(VLOOKUP(A750,MapGrantsTbl[Short Name], 1, FALSE),IFERROR(VLOOKUP(A750,MapGrantsTbl[Other Map Grant Name],1,FALSE),""))</f>
        <v>STRING</v>
      </c>
      <c r="C750" s="43" t="s">
        <v>4920</v>
      </c>
      <c r="D750" s="43" t="str">
        <f>IF(ISBLANK(C750),"",IFERROR(RIGHT(C750,LEN(C750)-FIND(",",C750)) &amp; " " &amp; LEFT(C750,1) &amp; LOWER(MID(C750,2, FIND(",",C750)-2)),""))</f>
        <v xml:space="preserve"> Orlando Griffith</v>
      </c>
      <c r="E750" s="85" t="s">
        <v>10821</v>
      </c>
      <c r="F750" s="80" t="str">
        <f>RIGHT(E750,4)</f>
        <v>1768</v>
      </c>
      <c r="G750" s="80" t="str">
        <f>IF(ISBLANK(E750),"",F750&amp;"-"&amp;RIGHT("00" &amp; SUBSTITUTE(LEFT(E750,2),"/",""),2))</f>
        <v>1768-12</v>
      </c>
      <c r="H750" s="43" t="s">
        <v>3562</v>
      </c>
      <c r="I750" s="43" t="str">
        <f>IFERROR(RIGHT(H750,LEN(H750)-FIND(",",H750)) &amp; " " &amp; LEFT(H750,1) &amp; LOWER(MID(H750,2, FIND(",",H750)-2)),"")</f>
        <v xml:space="preserve"> Henry  Griffith</v>
      </c>
      <c r="J750" s="42" t="str">
        <f>H750</f>
        <v xml:space="preserve">GRIFFITH, Henry </v>
      </c>
      <c r="K750" s="43" t="s">
        <v>6614</v>
      </c>
      <c r="L750" s="42" t="str">
        <f>RIGHT(K750,4)</f>
        <v>1769</v>
      </c>
      <c r="M750" s="143" t="str">
        <f>IF(ISBLANK(K750),"",L750&amp;"-"&amp;
IF(LEFT(K750,3)="Feb","02",
IF(LEFT(K750,3)="Mar","03",
IF(LEFT(K750,3)="Apr","04",
IF(LEFT(K750,3)="May","05",
IF(LEFT(K750,3)="Jun","06",
IF(LEFT(K750,3)="Jul","07",
IF(LEFT(K750,3)="Aug","08",
IF(LEFT(K750,3)="Sep","09",
IF(LEFT(K750,3)="Oct","10",
IF(LEFT(K750,3)="Nov","11",
IF(LEFT(K750,3)="Dec","12","01"))))))))))))</f>
        <v>1769-01</v>
      </c>
      <c r="N750" s="44" t="s">
        <v>3961</v>
      </c>
      <c r="O750" s="43" t="s">
        <v>3959</v>
      </c>
      <c r="P750" s="43" t="s">
        <v>136</v>
      </c>
      <c r="Q750" s="43">
        <v>10</v>
      </c>
      <c r="R750" s="43" t="s">
        <v>6615</v>
      </c>
      <c r="S750" s="44" t="s">
        <v>6611</v>
      </c>
      <c r="T750" s="45" t="str">
        <f>V750</f>
        <v>String</v>
      </c>
      <c r="U750" s="44"/>
      <c r="V750" s="35" t="s">
        <v>6610</v>
      </c>
      <c r="W750" s="35" t="s">
        <v>10822</v>
      </c>
      <c r="X750" s="34"/>
      <c r="Y750" s="45" t="str">
        <f>IFERROR(LEFT(J750, FIND(",",J750)-1),"")</f>
        <v>GRIFFITH</v>
      </c>
      <c r="Z750" s="45"/>
      <c r="AA750" s="45" t="str">
        <f>IF(ISBLANK(E750),"","Surveyed "&amp;E750)  &amp; IF(ISBLANK(C750),"", " by " &amp;TRIM(D750)) &amp; IF(ISBLANK(E750),"","; ") &amp; IF(ISBLANK(K750),"","Patented in " &amp; K750)  &amp; IF(ISBLANK(H750),"", " by " &amp; TRIM(I750)) &amp; IF(ISBLANK(Q750),"",IF(Q750=0,""," for " &amp; Q750 &amp; " acres")) &amp; IF(ISBLANK(S750),""," repatented as " &amp; S750) &amp; IF(ISBLANK(R750),"", "; " &amp; R750) &amp; IF(ISBLANK(X750),"", ".  " &amp; X750&amp;".")</f>
        <v>Surveyed 12/12/1768 by Orlando Griffith; Patented in Jan 1769 by Henry Griffith for 10 acres repatented as String Enlarged; "Beginning at the end of the seventh course of a tract of land called Who Knows The Worth Of It" and running northwest from there</v>
      </c>
      <c r="AB750" s="45" t="str">
        <f>IF(IFERROR(FIND("-",A750),0)=0,SUBSTITUTE(A750,"'",""),SUBSTITUTE(LEFT(A750,FIND("-",A750)-2),"'",""))</f>
        <v>STRING</v>
      </c>
      <c r="AC750" s="55" t="str">
        <f>SUBSTITUTE(A750,"'","")</f>
        <v>STRING</v>
      </c>
      <c r="AD750" s="52" t="str">
        <f>IFERROR(VLOOKUP(A750,MapGrantsTbl[], 5, FALSE),"")</f>
        <v>1768</v>
      </c>
      <c r="AE750" s="52" t="str">
        <f>IF(L750=AD750,"Y", IF(LEFT(AD750,1)&lt;&gt;"1","","N"))</f>
        <v>N</v>
      </c>
      <c r="AF750" s="52" t="str">
        <f>IFERROR(VLOOKUP(A750,MapGrantsTbl[], 3, FALSE),"")</f>
        <v>Surveyed 12/12/1768 by Orlando Griffith; Patented in Jan 1769 by Henry Griffith for 10 acres repatented as String Enlarged; "Beginning at the end of the seventh course of a tract of land called Who Knows The Worth Of It" and running northwest from there</v>
      </c>
      <c r="AG750" s="52" t="str">
        <f>IF(AA750=AF750,"Y", IF(LEN(LEFT(AF750,4))&lt;&gt;4,"","N"))</f>
        <v>Y</v>
      </c>
      <c r="AH750" s="52" t="s">
        <v>78</v>
      </c>
      <c r="AI750" s="52"/>
      <c r="AJ750" s="71"/>
      <c r="AK750" s="71"/>
      <c r="AL750" s="71"/>
      <c r="AM750" s="71">
        <f>IFERROR(VLOOKUP(A750,Platted[],2,FALSE),"")</f>
        <v>715</v>
      </c>
      <c r="AN750" s="52"/>
      <c r="AO750" s="52"/>
      <c r="AP750" s="52"/>
      <c r="AQ750" s="52" t="str">
        <f>IFERROR(VLOOKUP(A750,MapGrantsTbl[], 5, FALSE),"")</f>
        <v>1768</v>
      </c>
      <c r="AR750" s="52" t="str">
        <f>IF(L750=AQ750,"Y", IF(LEN(LEFT(AQ750,4))&lt;&gt;4,"","N"))</f>
        <v>N</v>
      </c>
      <c r="AS750" s="52" t="str">
        <f>IFERROR(VLOOKUP(A750,MapGrantsTbl[],3, FALSE),"")</f>
        <v>Surveyed 12/12/1768 by Orlando Griffith; Patented in Jan 1769 by Henry Griffith for 10 acres repatented as String Enlarged; "Beginning at the end of the seventh course of a tract of land called Who Knows The Worth Of It" and running northwest from there</v>
      </c>
      <c r="AT750" s="52" t="str">
        <f>IF(AA750=AS750,"Y", IF(LEN(LEFT(AS750,4))&lt;&gt;4,"","N"))</f>
        <v>Y</v>
      </c>
      <c r="AU750" s="52" t="str">
        <f>IFERROR(VLOOKUP(A750,MapGrantsTbl[],5, FALSE),"")</f>
        <v>1768</v>
      </c>
      <c r="AV750" s="52" t="str">
        <f>IF(L750=AU750,"Y", IF(LEN(LEFT(AU750,4))&lt;&gt;4,"","N"))</f>
        <v>N</v>
      </c>
    </row>
    <row r="751" spans="1:48" ht="43.2" x14ac:dyDescent="0.55000000000000004">
      <c r="A751" s="43" t="s">
        <v>6607</v>
      </c>
      <c r="B751" s="42" t="str">
        <f>IFERROR(VLOOKUP(A751,MapGrantsTbl[Short Name], 1, FALSE),IFERROR(VLOOKUP(A751,MapGrantsTbl[Other Map Grant Name],1,FALSE),""))</f>
        <v>STRING ENLARGED</v>
      </c>
      <c r="C751" s="43" t="s">
        <v>4921</v>
      </c>
      <c r="D751" s="43" t="str">
        <f>IF(ISBLANK(C751),"",IFERROR(RIGHT(C751,LEN(C751)-FIND(",",C751)) &amp; " " &amp; LEFT(C751,1) &amp; LOWER(MID(C751,2, FIND(",",C751)-2)),""))</f>
        <v xml:space="preserve"> Basil Burgess</v>
      </c>
      <c r="E751" s="85" t="s">
        <v>10820</v>
      </c>
      <c r="F751" s="80" t="str">
        <f>RIGHT(E751,4)</f>
        <v>1771</v>
      </c>
      <c r="G751" s="80" t="str">
        <f>IF(ISBLANK(E751),"",F751&amp;"-"&amp;RIGHT("00" &amp; SUBSTITUTE(LEFT(E751,2),"/",""),2))</f>
        <v>1771-01</v>
      </c>
      <c r="H751" s="43" t="s">
        <v>6588</v>
      </c>
      <c r="I751" s="43" t="str">
        <f>IFERROR(RIGHT(H751,LEN(H751)-FIND(",",H751)) &amp; " " &amp; LEFT(H751,1) &amp; LOWER(MID(H751,2, FIND(",",H751)-2)),"")</f>
        <v xml:space="preserve"> Samuel Chase</v>
      </c>
      <c r="J751" s="42" t="str">
        <f>H751</f>
        <v>CHASE, Samuel</v>
      </c>
      <c r="K751" s="43" t="s">
        <v>6608</v>
      </c>
      <c r="L751" s="42" t="str">
        <f>RIGHT(K751,4)</f>
        <v>1774</v>
      </c>
      <c r="M751" s="143" t="str">
        <f>IF(ISBLANK(K751),"",L751&amp;"-"&amp;
IF(LEFT(K751,3)="Feb","02",
IF(LEFT(K751,3)="Mar","03",
IF(LEFT(K751,3)="Apr","04",
IF(LEFT(K751,3)="May","05",
IF(LEFT(K751,3)="Jun","06",
IF(LEFT(K751,3)="Jul","07",
IF(LEFT(K751,3)="Aug","08",
IF(LEFT(K751,3)="Sep","09",
IF(LEFT(K751,3)="Oct","10",
IF(LEFT(K751,3)="Nov","11",
IF(LEFT(K751,3)="Dec","12","01"))))))))))))</f>
        <v>1774-06</v>
      </c>
      <c r="N751" s="44" t="s">
        <v>3961</v>
      </c>
      <c r="O751" s="43" t="s">
        <v>3959</v>
      </c>
      <c r="P751" s="43" t="s">
        <v>3970</v>
      </c>
      <c r="Q751" s="43">
        <v>644</v>
      </c>
      <c r="R751" s="43" t="s">
        <v>6609</v>
      </c>
      <c r="S751" s="44" t="s">
        <v>7221</v>
      </c>
      <c r="T751" s="45" t="s">
        <v>6610</v>
      </c>
      <c r="U751" s="44"/>
      <c r="V751" s="35" t="s">
        <v>6611</v>
      </c>
      <c r="W751" s="35" t="s">
        <v>10819</v>
      </c>
      <c r="X751" s="34"/>
      <c r="Y751" s="45" t="str">
        <f>IFERROR(LEFT(J751, FIND(",",J751)-1),"")</f>
        <v>CHASE</v>
      </c>
      <c r="Z751" s="45"/>
      <c r="AA751" s="45" t="str">
        <f>IF(ISBLANK(E751),"","Surveyed "&amp;E751)  &amp; IF(ISBLANK(C751),"", " by " &amp;TRIM(D751)) &amp; IF(ISBLANK(E751),"","; ") &amp; IF(ISBLANK(K751),"","Patented in " &amp; K751)  &amp; IF(ISBLANK(H751),"", " by " &amp; TRIM(I751)) &amp; IF(ISBLANK(Q751),"",IF(Q751=0,""," for " &amp; Q751 &amp; " acres")) &amp; IF(ISBLANK(S751),""," repatented as " &amp; S751) &amp; IF(ISBLANK(R751),"", "; " &amp; R751) &amp; IF(ISBLANK(X751),"", ".  " &amp; X751&amp;".")</f>
        <v>Surveyed 1/12/1771 by Basil Burgess; Patented in Jun 1774 by Samuel Chase for 644 acres repatented as Head Quarters; Resurvey of String</v>
      </c>
      <c r="AB751" s="45" t="str">
        <f>IF(IFERROR(FIND("-",A751),0)=0,SUBSTITUTE(A751,"'",""),SUBSTITUTE(LEFT(A751,FIND("-",A751)-2),"'",""))</f>
        <v>STRING ENLARGED</v>
      </c>
      <c r="AC751" s="55" t="str">
        <f>SUBSTITUTE(A751,"'","")</f>
        <v>STRING ENLARGED</v>
      </c>
      <c r="AD751" s="52" t="str">
        <f>IFERROR(VLOOKUP(A751,MapGrantsTbl[], 5, FALSE),"")</f>
        <v>1771</v>
      </c>
      <c r="AE751" s="52" t="str">
        <f>IF(L751=AD751,"Y", IF(LEFT(AD751,1)&lt;&gt;"1","","N"))</f>
        <v>N</v>
      </c>
      <c r="AF751" s="52" t="str">
        <f>IFERROR(VLOOKUP(A751,MapGrantsTbl[], 3, FALSE),"")</f>
        <v>Surveyed 1/12/1771 by Basil Burgess; Patented in Jun 1774 by Samuel Chase for 644 acres repatented as Head Quarters; Resurvey of String</v>
      </c>
      <c r="AG751" s="52" t="str">
        <f>IF(AA751=AF751,"Y", IF(LEN(LEFT(AF751,4))&lt;&gt;4,"","N"))</f>
        <v>Y</v>
      </c>
      <c r="AH751" s="52" t="s">
        <v>78</v>
      </c>
      <c r="AI751" s="52"/>
      <c r="AJ751" s="71"/>
      <c r="AK751" s="71"/>
      <c r="AL751" s="71"/>
      <c r="AM751" s="71">
        <f>IFERROR(VLOOKUP(A751,Platted[],2,FALSE),"")</f>
        <v>105</v>
      </c>
      <c r="AN751" s="52"/>
      <c r="AO751" s="52"/>
      <c r="AP751" s="52"/>
      <c r="AQ751" s="52" t="str">
        <f>IFERROR(VLOOKUP(A751,MapGrantsTbl[], 5, FALSE),"")</f>
        <v>1771</v>
      </c>
      <c r="AR751" s="52" t="str">
        <f>IF(L751=AQ751,"Y", IF(LEN(LEFT(AQ751,4))&lt;&gt;4,"","N"))</f>
        <v>N</v>
      </c>
      <c r="AS751" s="52" t="str">
        <f>IFERROR(VLOOKUP(A751,MapGrantsTbl[],3, FALSE),"")</f>
        <v>Surveyed 1/12/1771 by Basil Burgess; Patented in Jun 1774 by Samuel Chase for 644 acres repatented as Head Quarters; Resurvey of String</v>
      </c>
      <c r="AT751" s="52" t="str">
        <f>IF(AA751=AS751,"Y", IF(LEN(LEFT(AS751,4))&lt;&gt;4,"","N"))</f>
        <v>Y</v>
      </c>
      <c r="AU751" s="52" t="str">
        <f>IFERROR(VLOOKUP(A751,MapGrantsTbl[],5, FALSE),"")</f>
        <v>1771</v>
      </c>
      <c r="AV751" s="52" t="str">
        <f>IF(L751=AU751,"Y", IF(LEN(LEFT(AU751,4))&lt;&gt;4,"","N"))</f>
        <v>N</v>
      </c>
    </row>
    <row r="752" spans="1:48" ht="57.6" x14ac:dyDescent="0.55000000000000004">
      <c r="A752" s="43" t="s">
        <v>8738</v>
      </c>
      <c r="B752" s="42" t="str">
        <f>IFERROR(VLOOKUP(A752,MapGrantsTbl[Short Name], 1, FALSE),IFERROR(VLOOKUP(A752,MapGrantsTbl[Other Map Grant Name],1,FALSE),""))</f>
        <v>STRINGERS ADDITION</v>
      </c>
      <c r="C752" s="43" t="s">
        <v>4916</v>
      </c>
      <c r="D752" s="43" t="str">
        <f>IF(ISBLANK(C752),"",IFERROR(RIGHT(C752,LEN(C752)-FIND(",",C752)) &amp; " " &amp; LEFT(C752,1) &amp; LOWER(MID(C752,2, FIND(",",C752)-2)),""))</f>
        <v xml:space="preserve"> William Cromwell</v>
      </c>
      <c r="E752" s="85" t="s">
        <v>12236</v>
      </c>
      <c r="F752" s="80" t="str">
        <f>RIGHT(E752,4)</f>
        <v>1739</v>
      </c>
      <c r="G752" s="80" t="str">
        <f>IF(ISBLANK(E752),"",F752&amp;"-"&amp;RIGHT("00" &amp; SUBSTITUTE(LEFT(E752,2),"/",""),2))</f>
        <v>1739-11</v>
      </c>
      <c r="H752" s="43" t="s">
        <v>6764</v>
      </c>
      <c r="I752" s="43" t="str">
        <f>IFERROR(RIGHT(H752,LEN(H752)-FIND(",",H752)) &amp; " " &amp; LEFT(H752,1) &amp; LOWER(MID(H752,2, FIND(",",H752)-2)),"")</f>
        <v xml:space="preserve"> Samuel Stringer</v>
      </c>
      <c r="J752" s="42" t="str">
        <f>H752</f>
        <v>STRINGER, Samuel</v>
      </c>
      <c r="K752" s="43" t="s">
        <v>6763</v>
      </c>
      <c r="L752" s="42" t="str">
        <f>RIGHT(K752,4)</f>
        <v>1740</v>
      </c>
      <c r="M752" s="143" t="str">
        <f>IF(ISBLANK(K752),"",L752&amp;"-"&amp;
IF(LEFT(K752,3)="Feb","02",
IF(LEFT(K752,3)="Mar","03",
IF(LEFT(K752,3)="Apr","04",
IF(LEFT(K752,3)="May","05",
IF(LEFT(K752,3)="Jun","06",
IF(LEFT(K752,3)="Jul","07",
IF(LEFT(K752,3)="Aug","08",
IF(LEFT(K752,3)="Sep","09",
IF(LEFT(K752,3)="Oct","10",
IF(LEFT(K752,3)="Nov","11",
IF(LEFT(K752,3)="Dec","12","01"))))))))))))</f>
        <v>1740-10</v>
      </c>
      <c r="N752" s="44" t="s">
        <v>3961</v>
      </c>
      <c r="O752" s="43" t="s">
        <v>3959</v>
      </c>
      <c r="P752" s="43" t="s">
        <v>136</v>
      </c>
      <c r="Q752" s="43">
        <v>90</v>
      </c>
      <c r="R752" s="43" t="s">
        <v>6765</v>
      </c>
      <c r="S752" s="44" t="s">
        <v>6771</v>
      </c>
      <c r="T752" s="45" t="str">
        <f>V752</f>
        <v>Stringers Addition</v>
      </c>
      <c r="U752" s="44"/>
      <c r="V752" s="35" t="s">
        <v>9003</v>
      </c>
      <c r="W752" s="35" t="s">
        <v>12235</v>
      </c>
      <c r="X752" s="34"/>
      <c r="Y752" s="45" t="str">
        <f>IFERROR(LEFT(J752, FIND(",",J752)-1),"")</f>
        <v>STRINGER</v>
      </c>
      <c r="Z752" s="45"/>
      <c r="AA752" s="45" t="str">
        <f>IF(ISBLANK(E752),"","Surveyed "&amp;E752)  &amp; IF(ISBLANK(C752),"", " by " &amp;TRIM(D752)) &amp; IF(ISBLANK(E752),"","; ") &amp; IF(ISBLANK(K752),"","Patented in " &amp; K752)  &amp; IF(ISBLANK(H752),"", " by " &amp; TRIM(I752)) &amp; IF(ISBLANK(Q752),"",IF(Q752=0,""," for " &amp; Q752 &amp; " acres")) &amp; IF(ISBLANK(S752),""," repatented as " &amp; S752) &amp; IF(ISBLANK(R752),"", "; " &amp; R752) &amp; IF(ISBLANK(X752),"", ".  " &amp; X752&amp;".")</f>
        <v>Surveyed 11/29/1739 by William Cromwell; Patented in Oct 1740 by Samuel Stringer for 90 acres repatented as Stringer's Park; "on Elkridg and next adjoyning to a tract of land called Warfields Contrivance"</v>
      </c>
      <c r="AB752" s="45" t="str">
        <f>IF(IFERROR(FIND("-",A752),0)=0,SUBSTITUTE(A752,"'",""),SUBSTITUTE(LEFT(A752,FIND("-",A752)-2),"'",""))</f>
        <v>STRINGERS ADDITION</v>
      </c>
      <c r="AC752" s="45" t="str">
        <f>SUBSTITUTE(A752,"'","")</f>
        <v>STRINGERS ADDITION</v>
      </c>
      <c r="AD752" s="52" t="str">
        <f>IFERROR(VLOOKUP(A752,MapGrantsTbl[], 5, FALSE),"")</f>
        <v>1739</v>
      </c>
      <c r="AE752" s="52" t="str">
        <f>IF(L752=AD752,"Y", IF(LEFT(AD752,1)&lt;&gt;"1","","N"))</f>
        <v>N</v>
      </c>
      <c r="AF752" s="52" t="str">
        <f>IFERROR(VLOOKUP(A752,MapGrantsTbl[], 3, FALSE),"")</f>
        <v>Surveyed 11/29/1739 by William Cromwell; Patented in Oct 1740 by Samuel Stringer for 90 acres repatented as Stringer's Park; "on Elkridg and next adjoyning to a tract of land called Warfields Contrivance"</v>
      </c>
      <c r="AG752" s="52" t="str">
        <f>IF(AA752=AF752,"Y", IF(LEN(LEFT(AF752,4))&lt;&gt;4,"","N"))</f>
        <v>Y</v>
      </c>
      <c r="AH752" s="52" t="s">
        <v>11994</v>
      </c>
      <c r="AI752" s="52"/>
      <c r="AJ752" s="71"/>
      <c r="AK752" s="71"/>
      <c r="AL752" s="71"/>
      <c r="AM752" s="71">
        <f>IFERROR(VLOOKUP(A752,Platted[],2,FALSE),"")</f>
        <v>482</v>
      </c>
      <c r="AN752" s="52"/>
      <c r="AO752" s="52"/>
      <c r="AP752" s="52"/>
      <c r="AQ752" s="52" t="str">
        <f>IFERROR(VLOOKUP(A752,MapGrantsTbl[], 5, FALSE),"")</f>
        <v>1739</v>
      </c>
      <c r="AR752" s="52" t="str">
        <f>IF(L752=AQ752,"Y", IF(LEN(LEFT(AQ752,4))&lt;&gt;4,"","N"))</f>
        <v>N</v>
      </c>
      <c r="AS752" s="52" t="str">
        <f>IFERROR(VLOOKUP(A752,MapGrantsTbl[],3, FALSE),"")</f>
        <v>Surveyed 11/29/1739 by William Cromwell; Patented in Oct 1740 by Samuel Stringer for 90 acres repatented as Stringer's Park; "on Elkridg and next adjoyning to a tract of land called Warfields Contrivance"</v>
      </c>
      <c r="AT752" s="52" t="str">
        <f>IF(AA752=AS752,"Y", IF(LEN(LEFT(AS752,4))&lt;&gt;4,"","N"))</f>
        <v>Y</v>
      </c>
      <c r="AU752" s="52" t="str">
        <f>IFERROR(VLOOKUP(A752,MapGrantsTbl[],5, FALSE),"")</f>
        <v>1739</v>
      </c>
      <c r="AV752" s="52" t="str">
        <f>IF(L752=AU752,"Y", IF(LEN(LEFT(AU752,4))&lt;&gt;4,"","N"))</f>
        <v>N</v>
      </c>
    </row>
    <row r="753" spans="1:48" ht="86.4" x14ac:dyDescent="0.55000000000000004">
      <c r="A753" s="43" t="s">
        <v>8739</v>
      </c>
      <c r="B753" s="42" t="str">
        <f>IFERROR(VLOOKUP(A753,MapGrantsTbl[Short Name], 1, FALSE),IFERROR(VLOOKUP(A753,MapGrantsTbl[Other Map Grant Name],1,FALSE),""))</f>
        <v>STRINGERS ADVANTAGE</v>
      </c>
      <c r="C753" s="43" t="s">
        <v>4921</v>
      </c>
      <c r="D753" s="43" t="str">
        <f>IF(ISBLANK(C753),"",IFERROR(RIGHT(C753,LEN(C753)-FIND(",",C753)) &amp; " " &amp; LEFT(C753,1) &amp; LOWER(MID(C753,2, FIND(",",C753)-2)),""))</f>
        <v xml:space="preserve"> Basil Burgess</v>
      </c>
      <c r="E753" s="85" t="s">
        <v>10433</v>
      </c>
      <c r="F753" s="80" t="str">
        <f>RIGHT(E753,4)</f>
        <v>1773</v>
      </c>
      <c r="G753" s="80" t="str">
        <f>IF(ISBLANK(E753),"",F753&amp;"-"&amp;RIGHT("00" &amp; SUBSTITUTE(LEFT(E753,2),"/",""),2))</f>
        <v>1773-03</v>
      </c>
      <c r="H753" s="43" t="s">
        <v>6770</v>
      </c>
      <c r="I753" s="43" t="str">
        <f>IFERROR(RIGHT(H753,LEN(H753)-FIND(",",H753)) &amp; " " &amp; LEFT(H753,1) &amp; LOWER(MID(H753,2, FIND(",",H753)-2)),"")</f>
        <v xml:space="preserve"> Richard Stringer</v>
      </c>
      <c r="J753" s="42" t="str">
        <f>H753</f>
        <v>STRINGER, Richard</v>
      </c>
      <c r="K753" s="43" t="s">
        <v>6773</v>
      </c>
      <c r="L753" s="42" t="str">
        <f>RIGHT(K753,4)</f>
        <v>1784</v>
      </c>
      <c r="M753" s="143" t="str">
        <f>IF(ISBLANK(K753),"",L753&amp;"-"&amp;
IF(LEFT(K753,3)="Feb","02",
IF(LEFT(K753,3)="Mar","03",
IF(LEFT(K753,3)="Apr","04",
IF(LEFT(K753,3)="May","05",
IF(LEFT(K753,3)="Jun","06",
IF(LEFT(K753,3)="Jul","07",
IF(LEFT(K753,3)="Aug","08",
IF(LEFT(K753,3)="Sep","09",
IF(LEFT(K753,3)="Oct","10",
IF(LEFT(K753,3)="Nov","11",
IF(LEFT(K753,3)="Dec","12","01"))))))))))))</f>
        <v>1784-03</v>
      </c>
      <c r="N753" s="44" t="s">
        <v>3961</v>
      </c>
      <c r="O753" s="43" t="s">
        <v>3959</v>
      </c>
      <c r="P753" s="43" t="s">
        <v>136</v>
      </c>
      <c r="Q753" s="43">
        <v>18</v>
      </c>
      <c r="R753" s="43" t="s">
        <v>6772</v>
      </c>
      <c r="S753" s="44"/>
      <c r="T753" s="45" t="str">
        <f>V753</f>
        <v>Stringers Advantage</v>
      </c>
      <c r="U753" s="44"/>
      <c r="V753" s="35" t="s">
        <v>9004</v>
      </c>
      <c r="W753" s="35" t="s">
        <v>10432</v>
      </c>
      <c r="X753" s="34"/>
      <c r="Y753" s="45" t="str">
        <f>IFERROR(LEFT(J753, FIND(",",J753)-1),"")</f>
        <v>STRINGER</v>
      </c>
      <c r="Z753" s="45"/>
      <c r="AA753" s="45" t="str">
        <f>IF(ISBLANK(E753),"","Surveyed "&amp;E753)  &amp; IF(ISBLANK(C753),"", " by " &amp;TRIM(D753)) &amp; IF(ISBLANK(E753),"","; ") &amp; IF(ISBLANK(K753),"","Patented in " &amp; K753)  &amp; IF(ISBLANK(H753),"", " by " &amp; TRIM(I753)) &amp; IF(ISBLANK(Q753),"",IF(Q753=0,""," for " &amp; Q753 &amp; " acres")) &amp; IF(ISBLANK(S753),""," repatented as " &amp; S753) &amp; IF(ISBLANK(R753),"", "; " &amp; R753) &amp; IF(ISBLANK(X753),"", ".  " &amp; X753&amp;".")</f>
        <v>Surveyed 3/5/1773 by Basil Burgess; Patented in Mar 1784 by Richard Stringer for 18 acres; "on the Middle River of Patuxent between the four following tracts of land (viz.) Wincopin Neck, Bare Hill, and the Addition on the north side of the said River and Warfields Range lying on the south side of the said river"</v>
      </c>
      <c r="AB753" s="45" t="str">
        <f>IF(IFERROR(FIND("-",A753),0)=0,SUBSTITUTE(A753,"'",""),SUBSTITUTE(LEFT(A753,FIND("-",A753)-2),"'",""))</f>
        <v>STRINGERS ADVANTAGE</v>
      </c>
      <c r="AC753" s="45" t="str">
        <f>SUBSTITUTE(A753,"'","")</f>
        <v>STRINGERS ADVANTAGE</v>
      </c>
      <c r="AD753" s="52" t="str">
        <f>IFERROR(VLOOKUP(A753,MapGrantsTbl[], 5, FALSE),"")</f>
        <v>1773</v>
      </c>
      <c r="AE753" s="52" t="str">
        <f>IF(L753=AD753,"Y", IF(LEFT(AD753,1)&lt;&gt;"1","","N"))</f>
        <v>N</v>
      </c>
      <c r="AF753" s="52" t="str">
        <f>IFERROR(VLOOKUP(A753,MapGrantsTbl[], 3, FALSE),"")</f>
        <v>Surveyed 3/5/1773 by Basil Burgess; Patented in Mar 1784 by Richard Stringer for 18 acres; "on the Middle River of Patuxent between the four following tracts of land (viz.) Wincopin Neck, Bare Hill, and the Addition on the north side of the said River and Warfields Range lying on the south side of the said river"</v>
      </c>
      <c r="AG753" s="52" t="str">
        <f>IF(AA753=AF753,"Y", IF(LEN(LEFT(AF753,4))&lt;&gt;4,"","N"))</f>
        <v>Y</v>
      </c>
      <c r="AH753" s="52" t="s">
        <v>11994</v>
      </c>
      <c r="AI753" s="52" t="s">
        <v>7861</v>
      </c>
      <c r="AJ753" s="52" t="s">
        <v>10434</v>
      </c>
      <c r="AK753" s="52"/>
      <c r="AL753" s="71">
        <v>-6</v>
      </c>
      <c r="AM753" s="71">
        <f>IFERROR(VLOOKUP(A753,Platted[],2,FALSE),"")</f>
        <v>675</v>
      </c>
      <c r="AN753" s="52"/>
      <c r="AO753" s="52"/>
      <c r="AP753" s="52"/>
      <c r="AQ753" s="52" t="str">
        <f>IFERROR(VLOOKUP(A753,MapGrantsTbl[], 5, FALSE),"")</f>
        <v>1773</v>
      </c>
      <c r="AR753" s="52" t="str">
        <f>IF(L753=AQ753,"Y", IF(LEN(LEFT(AQ753,4))&lt;&gt;4,"","N"))</f>
        <v>N</v>
      </c>
      <c r="AS753" s="52" t="str">
        <f>IFERROR(VLOOKUP(A753,MapGrantsTbl[],3, FALSE),"")</f>
        <v>Surveyed 3/5/1773 by Basil Burgess; Patented in Mar 1784 by Richard Stringer for 18 acres; "on the Middle River of Patuxent between the four following tracts of land (viz.) Wincopin Neck, Bare Hill, and the Addition on the north side of the said River and Warfields Range lying on the south side of the said river"</v>
      </c>
      <c r="AT753" s="52" t="str">
        <f>IF(AA753=AS753,"Y", IF(LEN(LEFT(AS753,4))&lt;&gt;4,"","N"))</f>
        <v>Y</v>
      </c>
      <c r="AU753" s="52" t="str">
        <f>IFERROR(VLOOKUP(A753,MapGrantsTbl[],5, FALSE),"")</f>
        <v>1773</v>
      </c>
      <c r="AV753" s="52" t="str">
        <f>IF(L753=AU753,"Y", IF(LEN(LEFT(AU753,4))&lt;&gt;4,"","N"))</f>
        <v>N</v>
      </c>
    </row>
    <row r="754" spans="1:48" ht="43.2" x14ac:dyDescent="0.55000000000000004">
      <c r="A754" s="10" t="s">
        <v>8740</v>
      </c>
      <c r="B754" s="10" t="str">
        <f>IFERROR(VLOOKUP(A754,MapGrantsTbl[Short Name], 1, FALSE),IFERROR(VLOOKUP(A754,MapGrantsTbl[Other Map Grant Name],1,FALSE),""))</f>
        <v>STRINGERS NEGLECT</v>
      </c>
      <c r="C754" s="10" t="s">
        <v>10467</v>
      </c>
      <c r="D754" s="10" t="str">
        <f>IF(ISBLANK(C754),"",IFERROR(RIGHT(C754,LEN(C754)-FIND(",",C754)) &amp; " " &amp; LEFT(C754,1) &amp; LOWER(MID(C754,2, FIND(",",C754)-2)),""))</f>
        <v xml:space="preserve"> Baruch Fowler</v>
      </c>
      <c r="E754" s="85" t="s">
        <v>11869</v>
      </c>
      <c r="F754" s="86" t="str">
        <f>RIGHT(E754,4)</f>
        <v>1803</v>
      </c>
      <c r="G754" s="86" t="str">
        <f>IF(ISBLANK(E754),"",F754&amp;"-"&amp;RIGHT("00" &amp; SUBSTITUTE(LEFT(E754,2),"/",""),2))</f>
        <v>1803-08</v>
      </c>
      <c r="H754" s="10" t="s">
        <v>4739</v>
      </c>
      <c r="I754" s="10" t="str">
        <f>IFERROR(RIGHT(H754,LEN(H754)-FIND(",",H754)) &amp; " " &amp; LEFT(H754,1) &amp; LOWER(MID(H754,2, FIND(",",H754)-2)),"")</f>
        <v xml:space="preserve"> Elisha Brown</v>
      </c>
      <c r="J754" s="10" t="str">
        <f>H754</f>
        <v>BROWN, Elisha</v>
      </c>
      <c r="K754" s="10" t="s">
        <v>4740</v>
      </c>
      <c r="L754" s="15" t="str">
        <f>RIGHT(K754,4)</f>
        <v>1804</v>
      </c>
      <c r="M754" s="147" t="str">
        <f>IF(ISBLANK(K754),"",L754&amp;"-"&amp;
IF(LEFT(K754,3)="Feb","02",
IF(LEFT(K754,3)="Mar","03",
IF(LEFT(K754,3)="Apr","04",
IF(LEFT(K754,3)="May","05",
IF(LEFT(K754,3)="Jun","06",
IF(LEFT(K754,3)="Jul","07",
IF(LEFT(K754,3)="Aug","08",
IF(LEFT(K754,3)="Sep","09",
IF(LEFT(K754,3)="Oct","10",
IF(LEFT(K754,3)="Nov","11",
IF(LEFT(K754,3)="Dec","12","01"))))))))))))</f>
        <v>1804-04</v>
      </c>
      <c r="N754" s="34" t="s">
        <v>3961</v>
      </c>
      <c r="O754" s="10" t="s">
        <v>3959</v>
      </c>
      <c r="P754" s="8" t="s">
        <v>136</v>
      </c>
      <c r="Q754" s="8">
        <v>11</v>
      </c>
      <c r="R754" s="10" t="s">
        <v>5122</v>
      </c>
      <c r="S754" s="26"/>
      <c r="T754" s="26" t="str">
        <f>V754</f>
        <v>Stringers Neglect</v>
      </c>
      <c r="U754" s="26"/>
      <c r="V754" s="35" t="s">
        <v>9005</v>
      </c>
      <c r="W754" s="35" t="s">
        <v>10451</v>
      </c>
      <c r="X754" s="34"/>
      <c r="Y754" s="25" t="str">
        <f>IFERROR(LEFT(J754, FIND(",",J754)-1),"")</f>
        <v>BROWN</v>
      </c>
      <c r="Z754" s="25" t="s">
        <v>4446</v>
      </c>
      <c r="AA754" s="24" t="str">
        <f>IF(ISBLANK(E754),"","Surveyed "&amp;E754)  &amp; IF(ISBLANK(C754),"", " by " &amp;TRIM(D754)) &amp; IF(ISBLANK(E754),"","; ") &amp; IF(ISBLANK(K754),"","Patented in " &amp; K754)  &amp; IF(ISBLANK(H754),"", " by " &amp; TRIM(I754)) &amp; IF(ISBLANK(Q754),"",IF(Q754=0,""," for " &amp; Q754 &amp; " acres")) &amp; IF(ISBLANK(S754),""," repatented as " &amp; S754) &amp; IF(ISBLANK(R754),"", "; " &amp; R754) &amp; IF(ISBLANK(X754),"", ".  " &amp; X754&amp;".")</f>
        <v>Surveyed 8/27/1803 by Baruch Fowler; Patented in Apr 1804 by Elisha Brown for 11 acres; between The Addition to Hobb's Park, Crosses Forrest, and Halls Lot</v>
      </c>
      <c r="AB754" s="52" t="str">
        <f>IF(IFERROR(FIND("-",A754),0)=0,SUBSTITUTE(A754,"'",""),SUBSTITUTE(LEFT(A754,FIND("-",A754)-2),"'",""))</f>
        <v>STRINGERS NEGLECT</v>
      </c>
      <c r="AC754" s="55" t="str">
        <f>SUBSTITUTE(A754,"'","")</f>
        <v>STRINGERS NEGLECT</v>
      </c>
      <c r="AD754" s="52" t="str">
        <f>IFERROR(VLOOKUP(A754,MapGrantsTbl[], 5, FALSE),"")</f>
        <v>1803</v>
      </c>
      <c r="AE754" s="52" t="str">
        <f>IF(L754=AD754,"Y", IF(LEFT(AD754,1)&lt;&gt;"1","","N"))</f>
        <v>N</v>
      </c>
      <c r="AF754" s="52" t="str">
        <f>IFERROR(VLOOKUP(A754,MapGrantsTbl[], 3, FALSE),"")</f>
        <v>Surveyed 8/27/1803 by Baruch Fowler; Patented in Apr 1804 by Elisha Brown for 11 acres; between The Addition to Hobb's Park, Crosses Forrest, and Halls Lot</v>
      </c>
      <c r="AG754" s="52" t="str">
        <f>IF(AA754=AF754,"Y", IF(LEN(LEFT(AF754,4))&lt;&gt;4,"","N"))</f>
        <v>Y</v>
      </c>
      <c r="AH754" s="52" t="s">
        <v>11994</v>
      </c>
      <c r="AI754" s="52"/>
      <c r="AJ754" s="71"/>
      <c r="AK754" s="71"/>
      <c r="AL754" s="71"/>
      <c r="AM754" s="71">
        <f>IFERROR(VLOOKUP(A754,Platted[],2,FALSE),"")</f>
        <v>706</v>
      </c>
      <c r="AN754" s="52"/>
      <c r="AO754" s="52"/>
      <c r="AP754" s="52"/>
      <c r="AQ754" s="52" t="str">
        <f>IFERROR(VLOOKUP(A754,MapGrantsTbl[], 5, FALSE),"")</f>
        <v>1803</v>
      </c>
      <c r="AR754" s="52" t="str">
        <f>IF(L754=AQ754,"Y", IF(LEN(LEFT(AQ754,4))&lt;&gt;4,"","N"))</f>
        <v>N</v>
      </c>
      <c r="AS754" s="52" t="str">
        <f>IFERROR(VLOOKUP(A754,MapGrantsTbl[],3, FALSE),"")</f>
        <v>Surveyed 8/27/1803 by Baruch Fowler; Patented in Apr 1804 by Elisha Brown for 11 acres; between The Addition to Hobb's Park, Crosses Forrest, and Halls Lot</v>
      </c>
      <c r="AT754" s="52" t="str">
        <f>IF(AA754=AS754,"Y", IF(LEN(LEFT(AS754,4))&lt;&gt;4,"","N"))</f>
        <v>Y</v>
      </c>
      <c r="AU754" s="52" t="str">
        <f>IFERROR(VLOOKUP(A754,MapGrantsTbl[],5, FALSE),"")</f>
        <v>1803</v>
      </c>
      <c r="AV754" s="52" t="str">
        <f>IF(L754=AU754,"Y", IF(LEN(LEFT(AU754,4))&lt;&gt;4,"","N"))</f>
        <v>N</v>
      </c>
    </row>
    <row r="755" spans="1:48" ht="43.2" x14ac:dyDescent="0.55000000000000004">
      <c r="A755" s="43" t="s">
        <v>8741</v>
      </c>
      <c r="B755" s="42" t="str">
        <f>IFERROR(VLOOKUP(A755,MapGrantsTbl[Short Name], 1, FALSE),IFERROR(VLOOKUP(A755,MapGrantsTbl[Other Map Grant Name],1,FALSE),""))</f>
        <v>STRINGERS PARK</v>
      </c>
      <c r="C755" s="43" t="s">
        <v>4921</v>
      </c>
      <c r="D755" s="43" t="str">
        <f>IF(ISBLANK(C755),"",IFERROR(RIGHT(C755,LEN(C755)-FIND(",",C755)) &amp; " " &amp; LEFT(C755,1) &amp; LOWER(MID(C755,2, FIND(",",C755)-2)),""))</f>
        <v xml:space="preserve"> Basil Burgess</v>
      </c>
      <c r="E755" s="85" t="s">
        <v>11144</v>
      </c>
      <c r="F755" s="80" t="str">
        <f>RIGHT(E755,4)</f>
        <v>1771</v>
      </c>
      <c r="G755" s="80" t="str">
        <f>IF(ISBLANK(E755),"",F755&amp;"-"&amp;RIGHT("00" &amp; SUBSTITUTE(LEFT(E755,2),"/",""),2))</f>
        <v>1771-01</v>
      </c>
      <c r="H755" s="43" t="s">
        <v>6770</v>
      </c>
      <c r="I755" s="43" t="str">
        <f>IFERROR(RIGHT(H755,LEN(H755)-FIND(",",H755)) &amp; " " &amp; LEFT(H755,1) &amp; LOWER(MID(H755,2, FIND(",",H755)-2)),"")</f>
        <v xml:space="preserve"> Richard Stringer</v>
      </c>
      <c r="J755" s="42" t="str">
        <f>H755</f>
        <v>STRINGER, Richard</v>
      </c>
      <c r="K755" s="43" t="s">
        <v>6769</v>
      </c>
      <c r="L755" s="42" t="str">
        <f>RIGHT(K755,4)</f>
        <v>1771</v>
      </c>
      <c r="M755" s="143" t="str">
        <f>IF(ISBLANK(K755),"",L755&amp;"-"&amp;
IF(LEFT(K755,3)="Feb","02",
IF(LEFT(K755,3)="Mar","03",
IF(LEFT(K755,3)="Apr","04",
IF(LEFT(K755,3)="May","05",
IF(LEFT(K755,3)="Jun","06",
IF(LEFT(K755,3)="Jul","07",
IF(LEFT(K755,3)="Aug","08",
IF(LEFT(K755,3)="Sep","09",
IF(LEFT(K755,3)="Oct","10",
IF(LEFT(K755,3)="Nov","11",
IF(LEFT(K755,3)="Dec","12","01"))))))))))))</f>
        <v>1771-06</v>
      </c>
      <c r="N755" s="44" t="s">
        <v>3961</v>
      </c>
      <c r="O755" s="43" t="s">
        <v>3959</v>
      </c>
      <c r="P755" s="43" t="s">
        <v>3970</v>
      </c>
      <c r="Q755" s="43">
        <v>590</v>
      </c>
      <c r="R755" s="43" t="s">
        <v>6768</v>
      </c>
      <c r="S755" s="44"/>
      <c r="T755" s="45" t="s">
        <v>8894</v>
      </c>
      <c r="U755" s="44"/>
      <c r="V755" s="35" t="s">
        <v>9006</v>
      </c>
      <c r="W755" s="35" t="s">
        <v>10123</v>
      </c>
      <c r="X755" s="34"/>
      <c r="Y755" s="45" t="str">
        <f>IFERROR(LEFT(J755, FIND(",",J755)-1),"")</f>
        <v>STRINGER</v>
      </c>
      <c r="Z755" s="45"/>
      <c r="AA755" s="45" t="str">
        <f>IF(ISBLANK(E755),"","Surveyed "&amp;E755)  &amp; IF(ISBLANK(C755),"", " by " &amp;TRIM(D755)) &amp; IF(ISBLANK(E755),"","; ") &amp; IF(ISBLANK(K755),"","Patented in " &amp; K755)  &amp; IF(ISBLANK(H755),"", " by " &amp; TRIM(I755)) &amp; IF(ISBLANK(Q755),"",IF(Q755=0,""," for " &amp; Q755 &amp; " acres")) &amp; IF(ISBLANK(S755),""," repatented as " &amp; S755) &amp; IF(ISBLANK(R755),"", "; " &amp; R755) &amp; IF(ISBLANK(X755),"", ".  " &amp; X755&amp;".")</f>
        <v>Surveyed 1/31/1771 by Basil Burgess; Patented in Jun 1771 by Richard Stringer for 590 acres; Resurvey of Stringer's Addition and Hobbs Park</v>
      </c>
      <c r="AB755" s="45" t="str">
        <f>IF(IFERROR(FIND("-",A755),0)=0,SUBSTITUTE(A755,"'",""),SUBSTITUTE(LEFT(A755,FIND("-",A755)-2),"'",""))</f>
        <v>STRINGERS PARK</v>
      </c>
      <c r="AC755" s="45" t="str">
        <f>SUBSTITUTE(A755,"'","")</f>
        <v>STRINGERS PARK</v>
      </c>
      <c r="AD755" s="52" t="str">
        <f>IFERROR(VLOOKUP(A755,MapGrantsTbl[], 5, FALSE),"")</f>
        <v/>
      </c>
      <c r="AE755" s="52" t="str">
        <f>IF(L755=AD755,"Y", IF(LEFT(AD755,1)&lt;&gt;"1","","N"))</f>
        <v/>
      </c>
      <c r="AF755" s="52" t="str">
        <f>IFERROR(VLOOKUP(A755,MapGrantsTbl[], 3, FALSE),"")</f>
        <v/>
      </c>
      <c r="AG755" s="52" t="str">
        <f>IF(AA755=AF755,"Y", IF(LEN(LEFT(AF755,4))&lt;&gt;4,"","N"))</f>
        <v/>
      </c>
      <c r="AH755" s="52" t="s">
        <v>11994</v>
      </c>
      <c r="AI755" s="52"/>
      <c r="AJ755" s="71"/>
      <c r="AK755" s="71"/>
      <c r="AL755" s="71"/>
      <c r="AM755" s="71">
        <f>IFERROR(VLOOKUP(A755,Platted[],2,FALSE),"")</f>
        <v>124</v>
      </c>
      <c r="AN755" s="52"/>
      <c r="AO755" s="52"/>
      <c r="AP755" s="52"/>
      <c r="AQ755" s="52" t="str">
        <f>IFERROR(VLOOKUP(A755,MapGrantsTbl[], 5, FALSE),"")</f>
        <v/>
      </c>
      <c r="AR755" s="52" t="str">
        <f>IF(L755=AQ755,"Y", IF(LEN(LEFT(AQ755,4))&lt;&gt;4,"","N"))</f>
        <v/>
      </c>
      <c r="AS755" s="52" t="str">
        <f>IFERROR(VLOOKUP(A755,MapGrantsTbl[],3, FALSE),"")</f>
        <v/>
      </c>
      <c r="AT755" s="52" t="str">
        <f>IF(AA755=AS755,"Y", IF(LEN(LEFT(AS755,4))&lt;&gt;4,"","N"))</f>
        <v/>
      </c>
      <c r="AU755" s="52" t="str">
        <f>IFERROR(VLOOKUP(A755,MapGrantsTbl[],5, FALSE),"")</f>
        <v/>
      </c>
      <c r="AV755" s="52" t="str">
        <f>IF(L755=AU755,"Y", IF(LEN(LEFT(AU755,4))&lt;&gt;4,"","N"))</f>
        <v/>
      </c>
    </row>
    <row r="756" spans="1:48" ht="57.6" x14ac:dyDescent="0.55000000000000004">
      <c r="A756" s="10" t="s">
        <v>5151</v>
      </c>
      <c r="B756" s="8" t="str">
        <f>IFERROR(VLOOKUP(A756,MapGrantsTbl[Short Name], 1, FALSE),IFERROR(VLOOKUP(A756,MapGrantsTbl[Other Map Grant Name],1,FALSE),""))</f>
        <v>STRUGGLE FOR LIFE</v>
      </c>
      <c r="C756" s="8" t="s">
        <v>4916</v>
      </c>
      <c r="D756" s="8" t="str">
        <f>IF(ISBLANK(C756),"",IFERROR(RIGHT(C756,LEN(C756)-FIND(",",C756)) &amp; " " &amp; LEFT(C756,1) &amp; LOWER(MID(C756,2, FIND(",",C756)-2)),""))</f>
        <v xml:space="preserve"> William Cromwell</v>
      </c>
      <c r="E756" s="85" t="s">
        <v>4715</v>
      </c>
      <c r="F756" s="85" t="str">
        <f>RIGHT(E756,4)</f>
        <v>1744</v>
      </c>
      <c r="G756" s="85" t="str">
        <f>IF(ISBLANK(E756),"",F756&amp;"-"&amp;RIGHT("00" &amp; SUBSTITUTE(LEFT(E756,2),"/",""),2))</f>
        <v>1744-09</v>
      </c>
      <c r="H756" s="8" t="s">
        <v>5078</v>
      </c>
      <c r="I756" s="8" t="str">
        <f>IFERROR(RIGHT(H756,LEN(H756)-FIND(",",H756)) &amp; " " &amp; LEFT(H756,1) &amp; LOWER(MID(H756,2, FIND(",",H756)-2)),"")</f>
        <v xml:space="preserve"> John Mewshaw</v>
      </c>
      <c r="J756" s="32" t="str">
        <f>H756</f>
        <v>MEWSHAW, John</v>
      </c>
      <c r="K756" s="8" t="s">
        <v>5481</v>
      </c>
      <c r="L756" s="32" t="str">
        <f>RIGHT(K756,4)</f>
        <v>1744</v>
      </c>
      <c r="M756" s="146" t="str">
        <f>IF(ISBLANK(K756),"",L756&amp;"-"&amp;
IF(LEFT(K756,3)="Feb","02",
IF(LEFT(K756,3)="Mar","03",
IF(LEFT(K756,3)="Apr","04",
IF(LEFT(K756,3)="May","05",
IF(LEFT(K756,3)="Jun","06",
IF(LEFT(K756,3)="Jul","07",
IF(LEFT(K756,3)="Aug","08",
IF(LEFT(K756,3)="Sep","09",
IF(LEFT(K756,3)="Oct","10",
IF(LEFT(K756,3)="Nov","11",
IF(LEFT(K756,3)="Dec","12","01"))))))))))))</f>
        <v>1744-09</v>
      </c>
      <c r="N756" s="34" t="s">
        <v>3961</v>
      </c>
      <c r="O756" s="8" t="s">
        <v>3959</v>
      </c>
      <c r="P756" s="8" t="s">
        <v>136</v>
      </c>
      <c r="Q756" s="8">
        <v>20</v>
      </c>
      <c r="R756" s="8" t="s">
        <v>5152</v>
      </c>
      <c r="S756" s="34" t="s">
        <v>6882</v>
      </c>
      <c r="T756" s="34" t="str">
        <f>V756</f>
        <v>Struggle For Life</v>
      </c>
      <c r="U756" s="34"/>
      <c r="V756" s="35" t="s">
        <v>5153</v>
      </c>
      <c r="W756" s="35" t="s">
        <v>11285</v>
      </c>
      <c r="X756" s="34"/>
      <c r="Y756" s="33" t="str">
        <f>IFERROR(LEFT(J756, FIND(",",J756)-1),"")</f>
        <v>MEWSHAW</v>
      </c>
      <c r="Z756" s="33"/>
      <c r="AA756" s="24" t="str">
        <f>IF(ISBLANK(E756),"","Surveyed "&amp;E756)  &amp; IF(ISBLANK(C756),"", " by " &amp;TRIM(D756)) &amp; IF(ISBLANK(E756),"","; ") &amp; IF(ISBLANK(K756),"","Patented in " &amp; K756)  &amp; IF(ISBLANK(H756),"", " by " &amp; TRIM(I756)) &amp; IF(ISBLANK(Q756),"",IF(Q756=0,""," for " &amp; Q756 &amp; " acres")) &amp; IF(ISBLANK(S756),""," repatented as " &amp; S756) &amp; IF(ISBLANK(R756),"", "; " &amp; R756) &amp; IF(ISBLANK(X756),"", ".  " &amp; X756&amp;".")</f>
        <v>Surveyed 9/10/1744 by William Cromwell; Patented in Sep 1744 by John Mewshaw for 20 acres repatented as Dependence; "on the head branches of Patuxent River" starting "on the west side of a draft of Mewshaws Branch"</v>
      </c>
      <c r="AB756" s="52" t="str">
        <f>IF(IFERROR(FIND("-",A756),0)=0,SUBSTITUTE(A756,"'",""),SUBSTITUTE(LEFT(A756,FIND("-",A756)-2),"'",""))</f>
        <v>STRUGGLE FOR LIFE</v>
      </c>
      <c r="AC756" s="55" t="str">
        <f>SUBSTITUTE(A756,"'","")</f>
        <v>STRUGGLE FOR LIFE</v>
      </c>
      <c r="AD756" s="52" t="str">
        <f>IFERROR(VLOOKUP(A756,MapGrantsTbl[], 5, FALSE),"")</f>
        <v>1744</v>
      </c>
      <c r="AE756" s="52" t="str">
        <f>IF(L756=AD756,"Y", IF(LEFT(AD756,1)&lt;&gt;"1","","N"))</f>
        <v>Y</v>
      </c>
      <c r="AF756" s="52" t="str">
        <f>IFERROR(VLOOKUP(A756,MapGrantsTbl[], 3, FALSE),"")</f>
        <v>Surveyed 9/10/1744 by William Cromwell; Patented in Sep 1744 by John Mewshaw for 20 acres repatented as Dependence; "on the head branches of Patuxent River" starting "on the west side of a draft of Mewshaws Branch"</v>
      </c>
      <c r="AG756" s="52" t="str">
        <f>IF(AA756=AF756,"Y", IF(LEN(LEFT(AF756,4))&lt;&gt;4,"","N"))</f>
        <v>Y</v>
      </c>
      <c r="AH756" s="52" t="s">
        <v>65</v>
      </c>
      <c r="AI756" s="52"/>
      <c r="AJ756" s="71"/>
      <c r="AK756" s="71"/>
      <c r="AL756" s="71"/>
      <c r="AM756" s="71">
        <f>IFERROR(VLOOKUP(A756,Platted[],2,FALSE),"")</f>
        <v>666</v>
      </c>
      <c r="AN756" s="52"/>
      <c r="AO756" s="52"/>
      <c r="AP756" s="52"/>
      <c r="AQ756" s="52" t="str">
        <f>IFERROR(VLOOKUP(A756,MapGrantsTbl[], 5, FALSE),"")</f>
        <v>1744</v>
      </c>
      <c r="AR756" s="52" t="str">
        <f>IF(L756=AQ756,"Y", IF(LEN(LEFT(AQ756,4))&lt;&gt;4,"","N"))</f>
        <v>Y</v>
      </c>
      <c r="AS756" s="52" t="str">
        <f>IFERROR(VLOOKUP(A756,MapGrantsTbl[],3, FALSE),"")</f>
        <v>Surveyed 9/10/1744 by William Cromwell; Patented in Sep 1744 by John Mewshaw for 20 acres repatented as Dependence; "on the head branches of Patuxent River" starting "on the west side of a draft of Mewshaws Branch"</v>
      </c>
      <c r="AT756" s="52" t="str">
        <f>IF(AA756=AS756,"Y", IF(LEN(LEFT(AS756,4))&lt;&gt;4,"","N"))</f>
        <v>Y</v>
      </c>
      <c r="AU756" s="52" t="str">
        <f>IFERROR(VLOOKUP(A756,MapGrantsTbl[],5, FALSE),"")</f>
        <v>1744</v>
      </c>
      <c r="AV756" s="52" t="str">
        <f>IF(L756=AU756,"Y", IF(LEN(LEFT(AU756,4))&lt;&gt;4,"","N"))</f>
        <v>Y</v>
      </c>
    </row>
    <row r="757" spans="1:48" ht="57.6" x14ac:dyDescent="0.55000000000000004">
      <c r="A757" s="10" t="s">
        <v>8742</v>
      </c>
      <c r="B757" s="10" t="str">
        <f>IFERROR(VLOOKUP(A757,MapGrantsTbl[Short Name], 1, FALSE),IFERROR(VLOOKUP(A757,MapGrantsTbl[Other Map Grant Name],1,FALSE),""))</f>
        <v>TALBOTTS ADDITION</v>
      </c>
      <c r="C757" s="10" t="s">
        <v>4926</v>
      </c>
      <c r="D757" s="10" t="str">
        <f>IF(ISBLANK(C757),"",IFERROR(RIGHT(C757,LEN(C757)-FIND(",",C757)) &amp; " " &amp; LEFT(C757,1) &amp; LOWER(MID(C757,2, FIND(",",C757)-2)),""))</f>
        <v xml:space="preserve"> Joshua Griffith</v>
      </c>
      <c r="E757" s="85" t="s">
        <v>11877</v>
      </c>
      <c r="F757" s="86" t="str">
        <f>RIGHT(E757,4)</f>
        <v>1762</v>
      </c>
      <c r="G757" s="86" t="str">
        <f>IF(ISBLANK(E757),"",F757&amp;"-"&amp;RIGHT("00" &amp; SUBSTITUTE(LEFT(E757,2),"/",""),2))</f>
        <v>1762-01</v>
      </c>
      <c r="H757" s="10" t="s">
        <v>5015</v>
      </c>
      <c r="I757" s="10" t="str">
        <f>IFERROR(RIGHT(H757,LEN(H757)-FIND(",",H757)) &amp; " " &amp; LEFT(H757,1) &amp; LOWER(MID(H757,2, FIND(",",H757)-2)),"")</f>
        <v xml:space="preserve"> Edward Talbott</v>
      </c>
      <c r="J757" s="15" t="str">
        <f>H757</f>
        <v>TALBOTT, Edward</v>
      </c>
      <c r="K757" s="10" t="s">
        <v>5582</v>
      </c>
      <c r="L757" s="15" t="str">
        <f>RIGHT(K757,4)</f>
        <v>1763</v>
      </c>
      <c r="M757" s="147" t="str">
        <f>IF(ISBLANK(K757),"",L757&amp;"-"&amp;
IF(LEFT(K757,3)="Feb","02",
IF(LEFT(K757,3)="Mar","03",
IF(LEFT(K757,3)="Apr","04",
IF(LEFT(K757,3)="May","05",
IF(LEFT(K757,3)="Jun","06",
IF(LEFT(K757,3)="Jul","07",
IF(LEFT(K757,3)="Aug","08",
IF(LEFT(K757,3)="Sep","09",
IF(LEFT(K757,3)="Oct","10",
IF(LEFT(K757,3)="Nov","11",
IF(LEFT(K757,3)="Dec","12","01"))))))))))))</f>
        <v>1763-03</v>
      </c>
      <c r="N757" s="34" t="s">
        <v>3961</v>
      </c>
      <c r="O757" s="8" t="s">
        <v>3959</v>
      </c>
      <c r="P757" s="10" t="s">
        <v>3970</v>
      </c>
      <c r="Q757" s="8">
        <v>92</v>
      </c>
      <c r="R757" s="8" t="s">
        <v>9031</v>
      </c>
      <c r="S757" s="26"/>
      <c r="T757" s="26" t="s">
        <v>8895</v>
      </c>
      <c r="U757" s="26"/>
      <c r="V757" s="35" t="s">
        <v>7012</v>
      </c>
      <c r="W757" s="35" t="s">
        <v>11878</v>
      </c>
      <c r="X757" s="34"/>
      <c r="Y757" s="25" t="str">
        <f>IFERROR(LEFT(J757, FIND(",",J757)-1),"")</f>
        <v>TALBOTT</v>
      </c>
      <c r="Z757" s="25"/>
      <c r="AA757" s="24" t="str">
        <f>IF(ISBLANK(E757),"","Surveyed "&amp;E757)  &amp; IF(ISBLANK(C757),"", " by " &amp;TRIM(D757)) &amp; IF(ISBLANK(E757),"","; ") &amp; IF(ISBLANK(K757),"","Patented in " &amp; K757)  &amp; IF(ISBLANK(H757),"", " by " &amp; TRIM(I757)) &amp; IF(ISBLANK(Q757),"",IF(Q757=0,""," for " &amp; Q757 &amp; " acres")) &amp; IF(ISBLANK(S757),""," repatented as " &amp; S757) &amp; IF(ISBLANK(R757),"", "; " &amp; R757) &amp; IF(ISBLANK(X757),"", ".  " &amp; X757&amp;".")</f>
        <v>Surveyed 1/29/1762 by Joshua Griffith; Patented in Mar 1763 by Edward Talbott for 92 acres; Resurvey of his share of 22 acres of Talbott's Last Shift to join his share with vacancies adjoining Chew's Vineyard</v>
      </c>
      <c r="AB757" s="52" t="str">
        <f>IF(IFERROR(FIND("-",A757),0)=0,SUBSTITUTE(A757,"'",""),SUBSTITUTE(LEFT(A757,FIND("-",A757)-2),"'",""))</f>
        <v>TALBOTTS ADDITION</v>
      </c>
      <c r="AC757" s="55" t="str">
        <f>SUBSTITUTE(A757,"'","")</f>
        <v>TALBOTTS ADDITION</v>
      </c>
      <c r="AD757" s="52" t="str">
        <f>IFERROR(VLOOKUP(A757,MapGrantsTbl[], 5, FALSE),"")</f>
        <v>1762</v>
      </c>
      <c r="AE757" s="52" t="str">
        <f>IF(L757=AD757,"Y", IF(LEFT(AD757,1)&lt;&gt;"1","","N"))</f>
        <v>N</v>
      </c>
      <c r="AF757" s="52" t="str">
        <f>IFERROR(VLOOKUP(A757,MapGrantsTbl[], 3, FALSE),"")</f>
        <v>Surveyed 1/29/1762 by Joshua Griffith; Patented in Mar 1763 by Edward Talbott for 92 acres; Resurvey of his share of 22 acres of Talbott's Last Shift to join his share with vacancies adjoining Chew's Vineyard</v>
      </c>
      <c r="AG757" s="52" t="str">
        <f>IF(AA757=AF757,"Y", IF(LEN(LEFT(AF757,4))&lt;&gt;4,"","N"))</f>
        <v>Y</v>
      </c>
      <c r="AH757" s="52" t="s">
        <v>11990</v>
      </c>
      <c r="AI757" s="52"/>
      <c r="AJ757" s="71"/>
      <c r="AK757" s="71"/>
      <c r="AL757" s="71"/>
      <c r="AM757" s="71">
        <f>IFERROR(VLOOKUP(A757,Platted[],2,FALSE),"")</f>
        <v>480</v>
      </c>
      <c r="AN757" s="52"/>
      <c r="AO757" s="52"/>
      <c r="AP757" s="52"/>
      <c r="AQ757" s="52" t="str">
        <f>IFERROR(VLOOKUP(A757,MapGrantsTbl[], 5, FALSE),"")</f>
        <v>1762</v>
      </c>
      <c r="AR757" s="52" t="str">
        <f>IF(L757=AQ757,"Y", IF(LEN(LEFT(AQ757,4))&lt;&gt;4,"","N"))</f>
        <v>N</v>
      </c>
      <c r="AS757" s="52" t="str">
        <f>IFERROR(VLOOKUP(A757,MapGrantsTbl[],3, FALSE),"")</f>
        <v>Surveyed 1/29/1762 by Joshua Griffith; Patented in Mar 1763 by Edward Talbott for 92 acres; Resurvey of his share of 22 acres of Talbott's Last Shift to join his share with vacancies adjoining Chew's Vineyard</v>
      </c>
      <c r="AT757" s="52" t="str">
        <f>IF(AA757=AS757,"Y", IF(LEN(LEFT(AS757,4))&lt;&gt;4,"","N"))</f>
        <v>Y</v>
      </c>
      <c r="AU757" s="52" t="str">
        <f>IFERROR(VLOOKUP(A757,MapGrantsTbl[],5, FALSE),"")</f>
        <v>1762</v>
      </c>
      <c r="AV757" s="52" t="str">
        <f>IF(L757=AU757,"Y", IF(LEN(LEFT(AU757,4))&lt;&gt;4,"","N"))</f>
        <v>N</v>
      </c>
    </row>
    <row r="758" spans="1:48" ht="72" x14ac:dyDescent="0.55000000000000004">
      <c r="A758" s="8" t="s">
        <v>8743</v>
      </c>
      <c r="B758" s="8" t="str">
        <f>IFERROR(VLOOKUP(A758,MapGrantsTbl[Short Name], 1, FALSE),IFERROR(VLOOKUP(A758,MapGrantsTbl[Other Map Grant Name],1,FALSE),""))</f>
        <v>TALBOTTS LAST SHIFT</v>
      </c>
      <c r="C758" s="8" t="s">
        <v>4105</v>
      </c>
      <c r="D758" s="8" t="str">
        <f>IF(ISBLANK(C758),"",IFERROR(RIGHT(C758,LEN(C758)-FIND(",",C758)) &amp; " " &amp; LEFT(C758,1) &amp; LOWER(MID(C758,2, FIND(",",C758)-2)),""))</f>
        <v xml:space="preserve"> Henry Ridgely</v>
      </c>
      <c r="E758" s="85" t="s">
        <v>4714</v>
      </c>
      <c r="F758" s="85" t="str">
        <f>RIGHT(E758,4)</f>
        <v>1732</v>
      </c>
      <c r="G758" s="85" t="str">
        <f>IF(ISBLANK(E758),"",F758&amp;"-"&amp;RIGHT("00" &amp; SUBSTITUTE(LEFT(E758,2),"/",""),2))</f>
        <v>1732-09</v>
      </c>
      <c r="H758" s="8" t="s">
        <v>3682</v>
      </c>
      <c r="I758" s="8" t="str">
        <f>IFERROR(RIGHT(H758,LEN(H758)-FIND(",",H758)) &amp; " " &amp; LEFT(H758,1) &amp; LOWER(MID(H758,2, FIND(",",H758)-2)),"")</f>
        <v xml:space="preserve"> John  Talbott</v>
      </c>
      <c r="J758" s="8" t="str">
        <f>H758</f>
        <v xml:space="preserve">TALBOTT, John </v>
      </c>
      <c r="K758" s="8" t="s">
        <v>5190</v>
      </c>
      <c r="L758" s="8" t="str">
        <f>RIGHT(K758,4)</f>
        <v>1732</v>
      </c>
      <c r="M758" s="146" t="str">
        <f>IF(ISBLANK(K758),"",L758&amp;"-"&amp;
IF(LEFT(K758,3)="Feb","02",
IF(LEFT(K758,3)="Mar","03",
IF(LEFT(K758,3)="Apr","04",
IF(LEFT(K758,3)="May","05",
IF(LEFT(K758,3)="Jun","06",
IF(LEFT(K758,3)="Jul","07",
IF(LEFT(K758,3)="Aug","08",
IF(LEFT(K758,3)="Sep","09",
IF(LEFT(K758,3)="Oct","10",
IF(LEFT(K758,3)="Nov","11",
IF(LEFT(K758,3)="Dec","12","01"))))))))))))</f>
        <v>1732-03</v>
      </c>
      <c r="N758" s="34" t="s">
        <v>3961</v>
      </c>
      <c r="O758" s="8" t="s">
        <v>3959</v>
      </c>
      <c r="P758" s="8" t="s">
        <v>136</v>
      </c>
      <c r="Q758" s="8">
        <v>1120</v>
      </c>
      <c r="R758" s="8" t="s">
        <v>10133</v>
      </c>
      <c r="S758" s="34"/>
      <c r="T758" s="34" t="str">
        <f>V758</f>
        <v>Talbotts Last Shift</v>
      </c>
      <c r="U758" s="34"/>
      <c r="V758" s="35" t="s">
        <v>8895</v>
      </c>
      <c r="W758" s="35" t="s">
        <v>10076</v>
      </c>
      <c r="X758" s="34"/>
      <c r="Y758" s="18" t="str">
        <f>IFERROR(LEFT(J758, FIND(",",J758)-1),"")</f>
        <v>TALBOTT</v>
      </c>
      <c r="Z758" s="24" t="s">
        <v>4545</v>
      </c>
      <c r="AA758" s="24" t="str">
        <f>IF(ISBLANK(E758),"","Surveyed "&amp;E758)  &amp; IF(ISBLANK(C758),"", " by " &amp;TRIM(D758)) &amp; IF(ISBLANK(E758),"","; ") &amp; IF(ISBLANK(K758),"","Patented in " &amp; K758)  &amp; IF(ISBLANK(H758),"", " by " &amp; TRIM(I758)) &amp; IF(ISBLANK(Q758),"",IF(Q758=0,""," for " &amp; Q758 &amp; " acres")) &amp; IF(ISBLANK(S758),""," repatented as " &amp; S758) &amp; IF(ISBLANK(R758),"", "; " &amp; R758) &amp; IF(ISBLANK(X758),"", ".  " &amp; X758&amp;".")</f>
        <v>Surveyed 9/5/1732 by Henry Ridgely; Patented in Mar 1732 by John Talbott for 1120 acres; All land on the great falls of the Patapsco lying between Moore's Morning Choice, Chew's Vineyard, and "the other tract whereon Edward Dorsey now liveth" (Dorsey's Adventure?).</v>
      </c>
      <c r="AB758" s="52" t="str">
        <f>IF(IFERROR(FIND("-",A758),0)=0,SUBSTITUTE(A758,"'",""),SUBSTITUTE(LEFT(A758,FIND("-",A758)-2),"'",""))</f>
        <v>TALBOTTS LAST SHIFT</v>
      </c>
      <c r="AC758" s="55" t="str">
        <f>SUBSTITUTE(A758,"'","")</f>
        <v>TALBOTTS LAST SHIFT</v>
      </c>
      <c r="AD758" s="52" t="str">
        <f>IFERROR(VLOOKUP(A758,MapGrantsTbl[], 5, FALSE),"")</f>
        <v>1732</v>
      </c>
      <c r="AE758" s="52" t="str">
        <f>IF(L758=AD758,"Y", IF(LEFT(AD758,1)&lt;&gt;"1","","N"))</f>
        <v>Y</v>
      </c>
      <c r="AF758" s="52" t="str">
        <f>IFERROR(VLOOKUP(A758,MapGrantsTbl[], 3, FALSE),"")</f>
        <v>Surveyed 9/5/1732 by Henry Ridgely; Patented in Mar 1732 by John Talbott for 1120 acres; All land on the great falls of the Patapsco lying between Moore's Morning Choice, Chew's Vineyard, and "the other tract whereon Edward Dorsey now liveth" (Dorsey's Adventure?).</v>
      </c>
      <c r="AG758" s="52" t="str">
        <f>IF(AA758=AF758,"Y", IF(LEN(LEFT(AF758,4))&lt;&gt;4,"","N"))</f>
        <v>Y</v>
      </c>
      <c r="AH758" s="52" t="s">
        <v>47</v>
      </c>
      <c r="AI758" s="52"/>
      <c r="AJ758" s="71"/>
      <c r="AK758" s="71"/>
      <c r="AL758" s="71">
        <v>-4</v>
      </c>
      <c r="AM758" s="71">
        <f>IFERROR(VLOOKUP(A758,Platted[],2,FALSE),"")</f>
        <v>46</v>
      </c>
      <c r="AN758" s="52"/>
      <c r="AO758" s="52"/>
      <c r="AP758" s="52"/>
      <c r="AQ758" s="52" t="str">
        <f>IFERROR(VLOOKUP(A758,MapGrantsTbl[], 5, FALSE),"")</f>
        <v>1732</v>
      </c>
      <c r="AR758" s="52" t="str">
        <f>IF(L758=AQ758,"Y", IF(LEN(LEFT(AQ758,4))&lt;&gt;4,"","N"))</f>
        <v>Y</v>
      </c>
      <c r="AS758" s="52" t="str">
        <f>IFERROR(VLOOKUP(A758,MapGrantsTbl[],3, FALSE),"")</f>
        <v>Surveyed 9/5/1732 by Henry Ridgely; Patented in Mar 1732 by John Talbott for 1120 acres; All land on the great falls of the Patapsco lying between Moore's Morning Choice, Chew's Vineyard, and "the other tract whereon Edward Dorsey now liveth" (Dorsey's Adventure?).</v>
      </c>
      <c r="AT758" s="52" t="str">
        <f>IF(AA758=AS758,"Y", IF(LEN(LEFT(AS758,4))&lt;&gt;4,"","N"))</f>
        <v>Y</v>
      </c>
      <c r="AU758" s="52" t="str">
        <f>IFERROR(VLOOKUP(A758,MapGrantsTbl[],5, FALSE),"")</f>
        <v>1732</v>
      </c>
      <c r="AV758" s="52" t="str">
        <f>IF(L758=AU758,"Y", IF(LEN(LEFT(AU758,4))&lt;&gt;4,"","N"))</f>
        <v>Y</v>
      </c>
    </row>
    <row r="759" spans="1:48" ht="43.2" x14ac:dyDescent="0.55000000000000004">
      <c r="A759" s="8" t="s">
        <v>8744</v>
      </c>
      <c r="B759" s="8" t="str">
        <f>IFERROR(VLOOKUP(A759,MapGrantsTbl[Short Name], 1, FALSE),IFERROR(VLOOKUP(A759,MapGrantsTbl[Other Map Grant Name],1,FALSE),""))</f>
        <v>TALBOTTS RESOLUTION MANOR</v>
      </c>
      <c r="C759" s="8"/>
      <c r="D759" s="8" t="str">
        <f>IF(ISBLANK(C759),"",IFERROR(RIGHT(C759,LEN(C759)-FIND(",",C759)) &amp; " " &amp; LEFT(C759,1) &amp; LOWER(MID(C759,2, FIND(",",C759)-2)),""))</f>
        <v/>
      </c>
      <c r="E759" s="85"/>
      <c r="F759" s="85" t="str">
        <f>RIGHT(E759,4)</f>
        <v/>
      </c>
      <c r="G759" s="85" t="str">
        <f>IF(ISBLANK(E759),"",F759&amp;"-"&amp;RIGHT("00" &amp; SUBSTITUTE(LEFT(E759,2),"/",""),2))</f>
        <v/>
      </c>
      <c r="H759" s="8" t="s">
        <v>3682</v>
      </c>
      <c r="I759" s="8" t="str">
        <f>IFERROR(RIGHT(H759,LEN(H759)-FIND(",",H759)) &amp; " " &amp; LEFT(H759,1) &amp; LOWER(MID(H759,2, FIND(",",H759)-2)),"")</f>
        <v xml:space="preserve"> John  Talbott</v>
      </c>
      <c r="J759" s="8" t="str">
        <f>H759</f>
        <v xml:space="preserve">TALBOTT, John </v>
      </c>
      <c r="K759" s="8" t="s">
        <v>3821</v>
      </c>
      <c r="L759" s="8" t="str">
        <f>RIGHT(K759,4)</f>
        <v>1714</v>
      </c>
      <c r="M759" s="146" t="str">
        <f>IF(ISBLANK(K759),"",L759&amp;"-"&amp;
IF(LEFT(K759,3)="Feb","02",
IF(LEFT(K759,3)="Mar","03",
IF(LEFT(K759,3)="Apr","04",
IF(LEFT(K759,3)="May","05",
IF(LEFT(K759,3)="Jun","06",
IF(LEFT(K759,3)="Jul","07",
IF(LEFT(K759,3)="Aug","08",
IF(LEFT(K759,3)="Sep","09",
IF(LEFT(K759,3)="Oct","10",
IF(LEFT(K759,3)="Nov","11",
IF(LEFT(K759,3)="Dec","12","01"))))))))))))</f>
        <v>1714-08</v>
      </c>
      <c r="N759" s="34"/>
      <c r="O759" s="8" t="s">
        <v>3959</v>
      </c>
      <c r="P759" s="8" t="s">
        <v>136</v>
      </c>
      <c r="Q759" s="8">
        <v>1087</v>
      </c>
      <c r="R759" s="8"/>
      <c r="S759" s="34"/>
      <c r="T759" s="34" t="s">
        <v>8896</v>
      </c>
      <c r="U759" s="34"/>
      <c r="V759" s="34" t="s">
        <v>5796</v>
      </c>
      <c r="W759" s="34"/>
      <c r="X759" s="34"/>
      <c r="Y759" s="26" t="str">
        <f>IFERROR(LEFT(J759, FIND(",",J759)-1),"")</f>
        <v>TALBOTT</v>
      </c>
      <c r="Z759" s="24" t="s">
        <v>4545</v>
      </c>
      <c r="AA759" s="24" t="str">
        <f>IF(ISBLANK(E759),"","Surveyed "&amp;E759)  &amp; IF(ISBLANK(C759),"", " by " &amp;TRIM(D759)) &amp; IF(ISBLANK(E759),"","; ") &amp; IF(ISBLANK(K759),"","Patented in " &amp; K759)  &amp; IF(ISBLANK(H759),"", " by " &amp; TRIM(I759)) &amp; IF(ISBLANK(Q759),"",IF(Q759=0,""," for " &amp; Q759 &amp; " acres")) &amp; IF(ISBLANK(S759),""," repatented as " &amp; S759) &amp; IF(ISBLANK(R759),"", "; " &amp; R759) &amp; IF(ISBLANK(X759),"", ".  " &amp; X759&amp;".")</f>
        <v>Patented in Aug 1714 by John Talbott for 1087 acres</v>
      </c>
      <c r="AB759" s="52" t="str">
        <f>IF(IFERROR(FIND("-",A759),0)=0,SUBSTITUTE(A759,"'",""),SUBSTITUTE(LEFT(A759,FIND("-",A759)-2),"'",""))</f>
        <v>TALBOTTS RESOLUTION MANOR</v>
      </c>
      <c r="AC759" s="55" t="str">
        <f>SUBSTITUTE(A759,"'","")</f>
        <v>TALBOTTS RESOLUTION MANOR</v>
      </c>
      <c r="AD759" s="52" t="str">
        <f>IFERROR(VLOOKUP(A759,MapGrantsTbl[], 5, FALSE),"")</f>
        <v>1714</v>
      </c>
      <c r="AE759" s="52" t="str">
        <f>IF(L759=AD759,"Y", IF(LEFT(AD759,1)&lt;&gt;"1","","N"))</f>
        <v>Y</v>
      </c>
      <c r="AF759" s="52" t="str">
        <f>IFERROR(VLOOKUP(A759,MapGrantsTbl[], 3, FALSE),"")</f>
        <v>Patented in Aug 1714 by John Talbott for 1087 acres</v>
      </c>
      <c r="AG759" s="52" t="str">
        <f>IF(AA759=AF759,"Y", IF(LEN(LEFT(AF759,4))&lt;&gt;4,"","N"))</f>
        <v>Y</v>
      </c>
      <c r="AH759" s="52" t="s">
        <v>11992</v>
      </c>
      <c r="AI759" s="52"/>
      <c r="AJ759" s="71"/>
      <c r="AK759" s="71"/>
      <c r="AL759" s="71"/>
      <c r="AM759" s="71">
        <f>IFERROR(VLOOKUP(A759,Platted[],2,FALSE),"")</f>
        <v>47</v>
      </c>
      <c r="AN759" s="52"/>
      <c r="AO759" s="52"/>
      <c r="AP759" s="52"/>
      <c r="AQ759" s="52" t="str">
        <f>IFERROR(VLOOKUP(A759,MapGrantsTbl[], 5, FALSE),"")</f>
        <v>1714</v>
      </c>
      <c r="AR759" s="52" t="str">
        <f>IF(L759=AQ759,"Y", IF(LEN(LEFT(AQ759,4))&lt;&gt;4,"","N"))</f>
        <v>Y</v>
      </c>
      <c r="AS759" s="52" t="str">
        <f>IFERROR(VLOOKUP(A759,MapGrantsTbl[],3, FALSE),"")</f>
        <v>Patented in Aug 1714 by John Talbott for 1087 acres</v>
      </c>
      <c r="AT759" s="52" t="str">
        <f>IF(AA759=AS759,"Y", IF(LEN(LEFT(AS759,4))&lt;&gt;4,"","N"))</f>
        <v>Y</v>
      </c>
      <c r="AU759" s="52" t="str">
        <f>IFERROR(VLOOKUP(A759,MapGrantsTbl[],5, FALSE),"")</f>
        <v>1714</v>
      </c>
      <c r="AV759" s="52" t="str">
        <f>IF(L759=AU759,"Y", IF(LEN(LEFT(AU759,4))&lt;&gt;4,"","N"))</f>
        <v>Y</v>
      </c>
    </row>
    <row r="760" spans="1:48" ht="57.6" x14ac:dyDescent="0.55000000000000004">
      <c r="A760" s="10" t="s">
        <v>7054</v>
      </c>
      <c r="B760" s="42" t="str">
        <f>IFERROR(VLOOKUP(A760,MapGrantsTbl[Short Name], 1, FALSE),IFERROR(VLOOKUP(A760,MapGrantsTbl[Other Map Grant Name],1,FALSE),""))</f>
        <v>TARRIPAN HILL</v>
      </c>
      <c r="C760" s="43" t="s">
        <v>4920</v>
      </c>
      <c r="D760" s="43" t="str">
        <f>IF(ISBLANK(C760),"",IFERROR(RIGHT(C760,LEN(C760)-FIND(",",C760)) &amp; " " &amp; LEFT(C760,1) &amp; LOWER(MID(C760,2, FIND(",",C760)-2)),""))</f>
        <v xml:space="preserve"> Orlando Griffith</v>
      </c>
      <c r="E760" s="85" t="s">
        <v>11308</v>
      </c>
      <c r="F760" s="80" t="str">
        <f>RIGHT(E760,4)</f>
        <v>1767</v>
      </c>
      <c r="G760" s="80" t="str">
        <f>IF(ISBLANK(E760),"",F760&amp;"-"&amp;RIGHT("00" &amp; SUBSTITUTE(LEFT(E760,2),"/",""),2))</f>
        <v>1767-07</v>
      </c>
      <c r="H760" s="43" t="s">
        <v>6894</v>
      </c>
      <c r="I760" s="43" t="str">
        <f>IFERROR(RIGHT(H760,LEN(H760)-FIND(",",H760)) &amp; " " &amp; LEFT(H760,1) &amp; LOWER(MID(H760,2, FIND(",",H760)-2)),"")</f>
        <v xml:space="preserve"> Elizabeth Dorsey</v>
      </c>
      <c r="J760" s="42" t="str">
        <f>H760</f>
        <v>DORSEY, Elizabeth</v>
      </c>
      <c r="K760" s="43" t="s">
        <v>6585</v>
      </c>
      <c r="L760" s="42" t="str">
        <f>RIGHT(K760,4)</f>
        <v>1767</v>
      </c>
      <c r="M760" s="143" t="str">
        <f>IF(ISBLANK(K760),"",L760&amp;"-"&amp;
IF(LEFT(K760,3)="Feb","02",
IF(LEFT(K760,3)="Mar","03",
IF(LEFT(K760,3)="Apr","04",
IF(LEFT(K760,3)="May","05",
IF(LEFT(K760,3)="Jun","06",
IF(LEFT(K760,3)="Jul","07",
IF(LEFT(K760,3)="Aug","08",
IF(LEFT(K760,3)="Sep","09",
IF(LEFT(K760,3)="Oct","10",
IF(LEFT(K760,3)="Nov","11",
IF(LEFT(K760,3)="Dec","12","01"))))))))))))</f>
        <v>1767-11</v>
      </c>
      <c r="N760" s="44" t="s">
        <v>3961</v>
      </c>
      <c r="O760" s="43" t="s">
        <v>3959</v>
      </c>
      <c r="P760" s="43" t="s">
        <v>136</v>
      </c>
      <c r="Q760" s="43">
        <v>24</v>
      </c>
      <c r="R760" s="43" t="s">
        <v>7056</v>
      </c>
      <c r="S760" s="44"/>
      <c r="T760" s="45" t="str">
        <f>V760</f>
        <v>Tarripan Hill</v>
      </c>
      <c r="U760" s="44"/>
      <c r="V760" s="35" t="s">
        <v>7055</v>
      </c>
      <c r="W760" s="35" t="s">
        <v>11307</v>
      </c>
      <c r="X760" s="34"/>
      <c r="Y760" s="45" t="str">
        <f>IFERROR(LEFT(J760, FIND(",",J760)-1),"")</f>
        <v>DORSEY</v>
      </c>
      <c r="Z760" s="45"/>
      <c r="AA760" s="45" t="str">
        <f>IF(ISBLANK(E760),"","Surveyed "&amp;E760)  &amp; IF(ISBLANK(C760),"", " by " &amp;TRIM(D760)) &amp; IF(ISBLANK(E760),"","; ") &amp; IF(ISBLANK(K760),"","Patented in " &amp; K760)  &amp; IF(ISBLANK(H760),"", " by " &amp; TRIM(I760)) &amp; IF(ISBLANK(Q760),"",IF(Q760=0,""," for " &amp; Q760 &amp; " acres")) &amp; IF(ISBLANK(S760),""," repatented as " &amp; S760) &amp; IF(ISBLANK(R760),"", "; " &amp; R760) &amp; IF(ISBLANK(X760),"", ".  " &amp; X760&amp;".")</f>
        <v>Surveyed 7/16/1767 by Orlando Griffith; Patented in Nov 1767 by Elizabeth Dorsey for 24 acres; "Beginning at the end of the twenty ninth course of a tract of land called Dorseys Range"</v>
      </c>
      <c r="AB760" s="45" t="str">
        <f>IF(IFERROR(FIND("-",A760),0)=0,SUBSTITUTE(A760,"'",""),SUBSTITUTE(LEFT(A760,FIND("-",A760)-2),"'",""))</f>
        <v>TARRIPAN HILL</v>
      </c>
      <c r="AC760" s="45" t="str">
        <f>SUBSTITUTE(A760,"'","")</f>
        <v>TARRIPAN HILL</v>
      </c>
      <c r="AD760" s="45" t="str">
        <f>IFERROR(VLOOKUP(A760,MapGrantsTbl[], 5, FALSE),"")</f>
        <v>1767</v>
      </c>
      <c r="AE760" s="45" t="str">
        <f>IF(L760=AD760,"Y", IF(LEFT(AD760,1)&lt;&gt;"1","","N"))</f>
        <v>Y</v>
      </c>
      <c r="AF760" s="45" t="str">
        <f>IFERROR(VLOOKUP(A760,MapGrantsTbl[], 3, FALSE),"")</f>
        <v>Surveyed 7/16/1767 by Orlando Griffith; Patented in Nov 1767 by Elizabeth Dorsey for 24 acres; "Beginning at the end of the twenty ninth course of a tract of land called Dorseys Range"</v>
      </c>
      <c r="AG760" s="45" t="str">
        <f>IF(AA760=AF760,"Y", IF(LEN(LEFT(AF760,4))&lt;&gt;4,"","N"))</f>
        <v>Y</v>
      </c>
      <c r="AH760" s="33" t="s">
        <v>51</v>
      </c>
      <c r="AI760" s="45"/>
      <c r="AJ760" s="71"/>
      <c r="AK760" s="71"/>
      <c r="AL760" s="71"/>
      <c r="AM760" s="71">
        <f>IFERROR(VLOOKUP(A760,Platted[],2,FALSE),"")</f>
        <v>653</v>
      </c>
      <c r="AN760" s="52"/>
      <c r="AO760" s="52"/>
      <c r="AP760" s="52"/>
      <c r="AQ760" s="52" t="str">
        <f>IFERROR(VLOOKUP(A760,MapGrantsTbl[], 5, FALSE),"")</f>
        <v>1767</v>
      </c>
      <c r="AR760" s="52" t="str">
        <f>IF(L760=AQ760,"Y", IF(LEN(LEFT(AQ760,4))&lt;&gt;4,"","N"))</f>
        <v>Y</v>
      </c>
      <c r="AS760" s="52" t="str">
        <f>IFERROR(VLOOKUP(A760,MapGrantsTbl[],3, FALSE),"")</f>
        <v>Surveyed 7/16/1767 by Orlando Griffith; Patented in Nov 1767 by Elizabeth Dorsey for 24 acres; "Beginning at the end of the twenty ninth course of a tract of land called Dorseys Range"</v>
      </c>
      <c r="AT760" s="52" t="str">
        <f>IF(AA760=AS760,"Y", IF(LEN(LEFT(AS760,4))&lt;&gt;4,"","N"))</f>
        <v>Y</v>
      </c>
      <c r="AU760" s="52" t="str">
        <f>IFERROR(VLOOKUP(A760,MapGrantsTbl[],5, FALSE),"")</f>
        <v>1767</v>
      </c>
      <c r="AV760" s="52" t="str">
        <f>IF(L760=AU760,"Y", IF(LEN(LEFT(AU760,4))&lt;&gt;4,"","N"))</f>
        <v>Y</v>
      </c>
    </row>
    <row r="761" spans="1:48" ht="57.6" x14ac:dyDescent="0.55000000000000004">
      <c r="A761" s="8" t="s">
        <v>10240</v>
      </c>
      <c r="B761" s="32" t="str">
        <f>IFERROR(VLOOKUP(A761,MapGrantsTbl[Short Name], 1, FALSE),IFERROR(VLOOKUP(A761,MapGrantsTbl[Other Map Grant Name],1,FALSE),""))</f>
        <v>TARRIPINS RAMBLE</v>
      </c>
      <c r="C761" s="8" t="s">
        <v>10467</v>
      </c>
      <c r="D761" s="8" t="str">
        <f>IF(ISBLANK(C761),"",IFERROR(RIGHT(C761,LEN(C761)-FIND(",",C761)) &amp; " " &amp; LEFT(C761,1) &amp; LOWER(MID(C761,2, FIND(",",C761)-2)),""))</f>
        <v xml:space="preserve"> Baruch Fowler</v>
      </c>
      <c r="E761" s="85" t="s">
        <v>10241</v>
      </c>
      <c r="F761" s="85" t="str">
        <f>RIGHT(E761,4)</f>
        <v>1799</v>
      </c>
      <c r="G761" s="85" t="str">
        <f>IF(ISBLANK(E761),"",F761&amp;"-"&amp;RIGHT("00" &amp; SUBSTITUTE(LEFT(E761,2),"/",""),2))</f>
        <v>1799-01</v>
      </c>
      <c r="H761" s="8" t="s">
        <v>10244</v>
      </c>
      <c r="I761" s="8" t="str">
        <f>IFERROR(RIGHT(H761,LEN(H761)-FIND(",",H761)) &amp; " " &amp; LEFT(H761,1) &amp; LOWER(MID(H761,2, FIND(",",H761)-2)),"")</f>
        <v xml:space="preserve"> John Cord</v>
      </c>
      <c r="J761" s="32" t="str">
        <f>H761</f>
        <v>CORD, John</v>
      </c>
      <c r="K761" s="8" t="s">
        <v>10246</v>
      </c>
      <c r="L761" s="32" t="str">
        <f>RIGHT(K761,4)</f>
        <v>1799</v>
      </c>
      <c r="M761" s="146" t="str">
        <f>IF(ISBLANK(K761),"",L761&amp;"-"&amp;
IF(LEFT(K761,3)="Feb","02",
IF(LEFT(K761,3)="Mar","03",
IF(LEFT(K761,3)="Apr","04",
IF(LEFT(K761,3)="May","05",
IF(LEFT(K761,3)="Jun","06",
IF(LEFT(K761,3)="Jul","07",
IF(LEFT(K761,3)="Aug","08",
IF(LEFT(K761,3)="Sep","09",
IF(LEFT(K761,3)="Oct","10",
IF(LEFT(K761,3)="Nov","11",
IF(LEFT(K761,3)="Dec","12","01"))))))))))))</f>
        <v>1799-10</v>
      </c>
      <c r="N761" s="33" t="s">
        <v>3961</v>
      </c>
      <c r="O761" s="8" t="s">
        <v>3959</v>
      </c>
      <c r="P761" s="8" t="s">
        <v>3970</v>
      </c>
      <c r="Q761" s="8">
        <v>112</v>
      </c>
      <c r="R761" s="8" t="s">
        <v>10243</v>
      </c>
      <c r="S761" s="34"/>
      <c r="T761" s="33" t="str">
        <f>V761</f>
        <v>Tarripins Ramble</v>
      </c>
      <c r="U761" s="34"/>
      <c r="V761" s="35" t="s">
        <v>10245</v>
      </c>
      <c r="W761" s="35" t="s">
        <v>10242</v>
      </c>
      <c r="X761" s="34" t="s">
        <v>10249</v>
      </c>
      <c r="Y761" s="33" t="str">
        <f>IFERROR(LEFT(J761, FIND(",",J761)-1),"")</f>
        <v>CORD</v>
      </c>
      <c r="Z761" s="33"/>
      <c r="AA761" s="33" t="str">
        <f>IF(ISBLANK(E761),"","Surveyed "&amp;E761)  &amp; IF(ISBLANK(C761),"", " by " &amp;TRIM(D761)) &amp; IF(ISBLANK(E761),"","; ") &amp; IF(ISBLANK(K761),"","Patented in " &amp; K761)  &amp; IF(ISBLANK(H761),"", " by " &amp; TRIM(I761)) &amp; IF(ISBLANK(Q761),"",IF(Q761=0,""," for " &amp; Q761 &amp; " acres")) &amp; IF(ISBLANK(S761),""," repatented as " &amp; S761) &amp; IF(ISBLANK(R761),"", "; " &amp; R761) &amp; IF(ISBLANK(X761),"", ".  " &amp; X761&amp;".")</f>
        <v>Surveyed 1/28/1799 by Baruch Fowler; Patented in Oct 1799 by John Cord for 112 acres; Resurvey of part of MacKinzies Discovery Enlarged.  Sold to John Riggs Brown (1775-1814) some time before his death.</v>
      </c>
      <c r="AB761" s="33" t="str">
        <f>IF(IFERROR(FIND("-",A761),0)=0,SUBSTITUTE(A761,"'",""),SUBSTITUTE(LEFT(A761,FIND("-",A761)-2),"'",""))</f>
        <v>TARRIPINS RAMBLE</v>
      </c>
      <c r="AC761" s="33" t="str">
        <f>SUBSTITUTE(A761,"'","")</f>
        <v>TARRIPINS RAMBLE</v>
      </c>
      <c r="AD761" s="33" t="str">
        <f>IFERROR(VLOOKUP(A761,MapGrantsTbl[], 5, FALSE),"")</f>
        <v>1799</v>
      </c>
      <c r="AE761" s="33" t="str">
        <f>IF(L761=AD761,"Y", IF(LEFT(AD761,1)&lt;&gt;"1","","N"))</f>
        <v>Y</v>
      </c>
      <c r="AF761" s="33" t="str">
        <f>IFERROR(VLOOKUP(A761,MapGrantsTbl[], 3, FALSE),"")</f>
        <v>Surveyed 1/28/1799 by Baruch Fowler; Patented in Oct 1799 by John Cord for 112 acres; Resurvey of part of MacKinzies Discovery Enlarged.  Sold to John Riggs Brown (1775-1814) some time before his death.</v>
      </c>
      <c r="AG761" s="33" t="str">
        <f>IF(AA761=AF761,"Y", IF(LEN(LEFT(AF761,4))&lt;&gt;4,"","N"))</f>
        <v>Y</v>
      </c>
      <c r="AH761" s="33" t="s">
        <v>11989</v>
      </c>
      <c r="AI761" s="33" t="s">
        <v>7845</v>
      </c>
      <c r="AJ761" s="33" t="s">
        <v>7865</v>
      </c>
      <c r="AK761" s="33"/>
      <c r="AL761" s="33">
        <v>1</v>
      </c>
      <c r="AM761" s="33">
        <f>IFERROR(VLOOKUP(A761,Platted[],2,FALSE),"")</f>
        <v>402</v>
      </c>
      <c r="AN761" s="52"/>
      <c r="AO761" s="52"/>
      <c r="AP761" s="52"/>
      <c r="AQ761" s="52" t="str">
        <f>IFERROR(VLOOKUP(A761,MapGrantsTbl[], 5, FALSE),"")</f>
        <v>1799</v>
      </c>
      <c r="AR761" s="52" t="str">
        <f>IF(L761=AQ761,"Y", IF(LEN(LEFT(AQ761,4))&lt;&gt;4,"","N"))</f>
        <v>Y</v>
      </c>
      <c r="AS761" s="52" t="str">
        <f>IFERROR(VLOOKUP(A761,MapGrantsTbl[],3, FALSE),"")</f>
        <v>Surveyed 1/28/1799 by Baruch Fowler; Patented in Oct 1799 by John Cord for 112 acres; Resurvey of part of MacKinzies Discovery Enlarged.  Sold to John Riggs Brown (1775-1814) some time before his death.</v>
      </c>
      <c r="AT761" s="52" t="str">
        <f>IF(AA761=AS761,"Y", IF(LEN(LEFT(AS761,4))&lt;&gt;4,"","N"))</f>
        <v>Y</v>
      </c>
      <c r="AU761" s="52" t="str">
        <f>IFERROR(VLOOKUP(A761,MapGrantsTbl[],5, FALSE),"")</f>
        <v>1799</v>
      </c>
      <c r="AV761" s="52" t="str">
        <f>IF(L761=AU761,"Y", IF(LEN(LEFT(AU761,4))&lt;&gt;4,"","N"))</f>
        <v>Y</v>
      </c>
    </row>
    <row r="762" spans="1:48" ht="86.4" x14ac:dyDescent="0.55000000000000004">
      <c r="A762" s="8" t="s">
        <v>8745</v>
      </c>
      <c r="B762" s="8" t="str">
        <f>IFERROR(VLOOKUP(A762,MapGrantsTbl[Short Name], 1, FALSE),IFERROR(VLOOKUP(A762,MapGrantsTbl[Other Map Grant Name],1,FALSE),""))</f>
        <v>TAYLORS HALL</v>
      </c>
      <c r="C762" s="8" t="s">
        <v>5622</v>
      </c>
      <c r="D762" s="8" t="str">
        <f>IF(ISBLANK(C762),"",IFERROR(RIGHT(C762,LEN(C762)-FIND(",",C762)) &amp; " " &amp; LEFT(C762,1) &amp; LOWER(MID(C762,2, FIND(",",C762)-2)),""))</f>
        <v xml:space="preserve"> John Dorsey</v>
      </c>
      <c r="E762" s="85" t="s">
        <v>11937</v>
      </c>
      <c r="F762" s="85" t="str">
        <f>RIGHT(E762,4)</f>
        <v>1721</v>
      </c>
      <c r="G762" s="85" t="str">
        <f>IF(ISBLANK(E762),"",F762&amp;"-"&amp;RIGHT("00" &amp; SUBSTITUTE(LEFT(E762,2),"/",""),2))</f>
        <v>1721-11</v>
      </c>
      <c r="H762" s="8" t="s">
        <v>3585</v>
      </c>
      <c r="I762" s="8" t="str">
        <f>IFERROR(RIGHT(H762,LEN(H762)-FIND(",",H762)) &amp; " " &amp; LEFT(H762,1) &amp; LOWER(MID(H762,2, FIND(",",H762)-2)),"")</f>
        <v xml:space="preserve"> John  Worthington</v>
      </c>
      <c r="J762" s="8" t="str">
        <f>H762</f>
        <v xml:space="preserve">WORTHINGTON, John </v>
      </c>
      <c r="K762" s="8" t="s">
        <v>3781</v>
      </c>
      <c r="L762" s="8" t="str">
        <f>RIGHT(K762,4)</f>
        <v>1734</v>
      </c>
      <c r="M762" s="146" t="str">
        <f>IF(ISBLANK(K762),"",L762&amp;"-"&amp;
IF(LEFT(K762,3)="Feb","02",
IF(LEFT(K762,3)="Mar","03",
IF(LEFT(K762,3)="Apr","04",
IF(LEFT(K762,3)="May","05",
IF(LEFT(K762,3)="Jun","06",
IF(LEFT(K762,3)="Jul","07",
IF(LEFT(K762,3)="Aug","08",
IF(LEFT(K762,3)="Sep","09",
IF(LEFT(K762,3)="Oct","10",
IF(LEFT(K762,3)="Nov","11",
IF(LEFT(K762,3)="Dec","12","01"))))))))))))</f>
        <v>1734-06</v>
      </c>
      <c r="N762" s="34" t="s">
        <v>5668</v>
      </c>
      <c r="O762" s="8" t="s">
        <v>3959</v>
      </c>
      <c r="P762" s="8" t="s">
        <v>136</v>
      </c>
      <c r="Q762" s="8">
        <v>100</v>
      </c>
      <c r="R762" s="8" t="s">
        <v>5797</v>
      </c>
      <c r="S762" s="34" t="s">
        <v>10510</v>
      </c>
      <c r="T762" s="34" t="str">
        <f>V762</f>
        <v>Taylors Hall</v>
      </c>
      <c r="U762" s="34"/>
      <c r="V762" s="35" t="s">
        <v>9007</v>
      </c>
      <c r="W762" s="35" t="s">
        <v>11938</v>
      </c>
      <c r="X762" s="34"/>
      <c r="Y762" s="18" t="str">
        <f>IFERROR(LEFT(J762, FIND(",",J762)-1),"")</f>
        <v>WORTHINGTON</v>
      </c>
      <c r="Z762" s="24" t="s">
        <v>4459</v>
      </c>
      <c r="AA762" s="24" t="str">
        <f>IF(ISBLANK(E762),"","Surveyed "&amp;E762)  &amp; IF(ISBLANK(C762),"", " by " &amp;TRIM(D762)) &amp; IF(ISBLANK(E762),"","; ") &amp; IF(ISBLANK(K762),"","Patented in " &amp; K762)  &amp; IF(ISBLANK(H762),"", " by " &amp; TRIM(I762)) &amp; IF(ISBLANK(Q762),"",IF(Q762=0,""," for " &amp; Q762 &amp; " acres")) &amp; IF(ISBLANK(S762),""," repatented as " &amp; S762) &amp; IF(ISBLANK(R762),"", "; " &amp; R762) &amp; IF(ISBLANK(X762),"", ".  " &amp; X762&amp;".")</f>
        <v>Surveyed 11/25/1721 by John Dorsey; Patented in Jun 1734 by John Worthington for 100 acres repatented as Windsor Plains; in Baltimore County "on the west side of the main falls of Patapsco River", originally surveyed for John Hatherly who assigned the patent to John Worthington</v>
      </c>
      <c r="AB762" s="52" t="str">
        <f>IF(IFERROR(FIND("-",A762),0)=0,SUBSTITUTE(A762,"'",""),SUBSTITUTE(LEFT(A762,FIND("-",A762)-2),"'",""))</f>
        <v>TAYLORS HALL</v>
      </c>
      <c r="AC762" s="55" t="str">
        <f>SUBSTITUTE(A762,"'","")</f>
        <v>TAYLORS HALL</v>
      </c>
      <c r="AD762" s="52" t="str">
        <f>IFERROR(VLOOKUP(A762,MapGrantsTbl[], 5, FALSE),"")</f>
        <v>1721</v>
      </c>
      <c r="AE762" s="52" t="str">
        <f>IF(L762=AD762,"Y", IF(LEFT(AD762,1)&lt;&gt;"1","","N"))</f>
        <v>N</v>
      </c>
      <c r="AF762" s="52" t="str">
        <f>IFERROR(VLOOKUP(A762,MapGrantsTbl[], 3, FALSE),"")</f>
        <v>Surveyed 11/25/1721 by John Dorsey; Patented in Jun 1734 by John Worthington for 100 acres repatented as Windsor Plains; in Baltimore County "on the west side of the main falls of Patapsco River", originally surveyed for John Hatherly who assigned the patent to John Worthington</v>
      </c>
      <c r="AG762" s="52" t="str">
        <f>IF(AA762=AF762,"Y", IF(LEN(LEFT(AF762,4))&lt;&gt;4,"","N"))</f>
        <v>Y</v>
      </c>
      <c r="AH762" s="52" t="s">
        <v>198</v>
      </c>
      <c r="AI762" s="52"/>
      <c r="AJ762" s="71"/>
      <c r="AK762" s="71"/>
      <c r="AL762" s="71">
        <v>-6</v>
      </c>
      <c r="AM762" s="71">
        <f>IFERROR(VLOOKUP(A762,Platted[],2,FALSE),"")</f>
        <v>400</v>
      </c>
      <c r="AN762" s="52"/>
      <c r="AO762" s="52"/>
      <c r="AP762" s="52"/>
      <c r="AQ762" s="52" t="str">
        <f>IFERROR(VLOOKUP(A762,MapGrantsTbl[], 5, FALSE),"")</f>
        <v>1721</v>
      </c>
      <c r="AR762" s="52" t="str">
        <f>IF(L762=AQ762,"Y", IF(LEN(LEFT(AQ762,4))&lt;&gt;4,"","N"))</f>
        <v>N</v>
      </c>
      <c r="AS762" s="52" t="str">
        <f>IFERROR(VLOOKUP(A762,MapGrantsTbl[],3, FALSE),"")</f>
        <v>Surveyed 11/25/1721 by John Dorsey; Patented in Jun 1734 by John Worthington for 100 acres repatented as Windsor Plains; in Baltimore County "on the west side of the main falls of Patapsco River", originally surveyed for John Hatherly who assigned the patent to John Worthington</v>
      </c>
      <c r="AT762" s="52" t="str">
        <f>IF(AA762=AS762,"Y", IF(LEN(LEFT(AS762,4))&lt;&gt;4,"","N"))</f>
        <v>Y</v>
      </c>
      <c r="AU762" s="52" t="str">
        <f>IFERROR(VLOOKUP(A762,MapGrantsTbl[],5, FALSE),"")</f>
        <v>1721</v>
      </c>
      <c r="AV762" s="52" t="str">
        <f>IF(L762=AU762,"Y", IF(LEN(LEFT(AU762,4))&lt;&gt;4,"","N"))</f>
        <v>N</v>
      </c>
    </row>
    <row r="763" spans="1:48" ht="43.2" x14ac:dyDescent="0.55000000000000004">
      <c r="A763" s="8" t="s">
        <v>8746</v>
      </c>
      <c r="B763" s="8" t="str">
        <f>IFERROR(VLOOKUP(A763,MapGrantsTbl[Short Name], 1, FALSE),IFERROR(VLOOKUP(A763,MapGrantsTbl[Other Map Grant Name],1,FALSE),""))</f>
        <v>TAYLORS PARK</v>
      </c>
      <c r="C763" s="8"/>
      <c r="D763" s="8" t="str">
        <f>IF(ISBLANK(C763),"",IFERROR(RIGHT(C763,LEN(C763)-FIND(",",C763)) &amp; " " &amp; LEFT(C763,1) &amp; LOWER(MID(C763,2, FIND(",",C763)-2)),""))</f>
        <v/>
      </c>
      <c r="E763" s="85"/>
      <c r="F763" s="85" t="str">
        <f>RIGHT(E763,4)</f>
        <v/>
      </c>
      <c r="G763" s="85" t="str">
        <f>IF(ISBLANK(E763),"",F763&amp;"-"&amp;RIGHT("00" &amp; SUBSTITUTE(LEFT(E763,2),"/",""),2))</f>
        <v/>
      </c>
      <c r="H763" s="8" t="s">
        <v>3683</v>
      </c>
      <c r="I763" s="8" t="str">
        <f>IFERROR(RIGHT(H763,LEN(H763)-FIND(",",H763)) &amp; " " &amp; LEFT(H763,1) &amp; LOWER(MID(H763,2, FIND(",",H763)-2)),"")</f>
        <v xml:space="preserve"> John  Taylor</v>
      </c>
      <c r="J763" s="8" t="str">
        <f>H763</f>
        <v xml:space="preserve">TAYLOR, John </v>
      </c>
      <c r="K763" s="8" t="s">
        <v>3748</v>
      </c>
      <c r="L763" s="8" t="str">
        <f>RIGHT(K763,4)</f>
        <v>1727</v>
      </c>
      <c r="M763" s="146" t="str">
        <f>IF(ISBLANK(K763),"",L763&amp;"-"&amp;
IF(LEFT(K763,3)="Feb","02",
IF(LEFT(K763,3)="Mar","03",
IF(LEFT(K763,3)="Apr","04",
IF(LEFT(K763,3)="May","05",
IF(LEFT(K763,3)="Jun","06",
IF(LEFT(K763,3)="Jul","07",
IF(LEFT(K763,3)="Aug","08",
IF(LEFT(K763,3)="Sep","09",
IF(LEFT(K763,3)="Oct","10",
IF(LEFT(K763,3)="Nov","11",
IF(LEFT(K763,3)="Dec","12","01"))))))))))))</f>
        <v>1727-05</v>
      </c>
      <c r="N763" s="34"/>
      <c r="O763" s="8" t="s">
        <v>3959</v>
      </c>
      <c r="P763" s="8" t="s">
        <v>136</v>
      </c>
      <c r="Q763" s="8">
        <v>1500</v>
      </c>
      <c r="R763" s="8"/>
      <c r="S763" s="34"/>
      <c r="T763" s="34" t="s">
        <v>6659</v>
      </c>
      <c r="U763" s="34"/>
      <c r="V763" s="34" t="s">
        <v>5798</v>
      </c>
      <c r="W763" s="34"/>
      <c r="X763" s="34"/>
      <c r="Y763" s="26" t="str">
        <f>IFERROR(LEFT(J763, FIND(",",J763)-1),"")</f>
        <v>TAYLOR</v>
      </c>
      <c r="Z763" s="24" t="s">
        <v>4559</v>
      </c>
      <c r="AA763" s="24" t="str">
        <f>IF(ISBLANK(E763),"","Surveyed "&amp;E763)  &amp; IF(ISBLANK(C763),"", " by " &amp;TRIM(D763)) &amp; IF(ISBLANK(E763),"","; ") &amp; IF(ISBLANK(K763),"","Patented in " &amp; K763)  &amp; IF(ISBLANK(H763),"", " by " &amp; TRIM(I763)) &amp; IF(ISBLANK(Q763),"",IF(Q763=0,""," for " &amp; Q763 &amp; " acres")) &amp; IF(ISBLANK(S763),""," repatented as " &amp; S763) &amp; IF(ISBLANK(R763),"", "; " &amp; R763) &amp; IF(ISBLANK(X763),"", ".  " &amp; X763&amp;".")</f>
        <v>Patented in May 1727 by John Taylor for 1500 acres</v>
      </c>
      <c r="AB763" s="52" t="str">
        <f>IF(IFERROR(FIND("-",A763),0)=0,SUBSTITUTE(A763,"'",""),SUBSTITUTE(LEFT(A763,FIND("-",A763)-2),"'",""))</f>
        <v>TAYLORS PARK</v>
      </c>
      <c r="AC763" s="55" t="str">
        <f>SUBSTITUTE(A763,"'","")</f>
        <v>TAYLORS PARK</v>
      </c>
      <c r="AD763" s="52" t="str">
        <f>IFERROR(VLOOKUP(A763,MapGrantsTbl[], 5, FALSE),"")</f>
        <v>1727</v>
      </c>
      <c r="AE763" s="52" t="str">
        <f>IF(L763=AD763,"Y", IF(LEFT(AD763,1)&lt;&gt;"1","","N"))</f>
        <v>Y</v>
      </c>
      <c r="AF763" s="52" t="str">
        <f>IFERROR(VLOOKUP(A763,MapGrantsTbl[], 3, FALSE),"")</f>
        <v>Patented in May 1727 by John Taylor for 1500 acres</v>
      </c>
      <c r="AG763" s="52" t="str">
        <f>IF(AA763=AF763,"Y", IF(LEN(LEFT(AF763,4))&lt;&gt;4,"","N"))</f>
        <v>Y</v>
      </c>
      <c r="AH763" s="52" t="s">
        <v>198</v>
      </c>
      <c r="AI763" s="52"/>
      <c r="AJ763" s="71"/>
      <c r="AK763" s="71"/>
      <c r="AL763" s="71"/>
      <c r="AM763" s="71" t="str">
        <f>IFERROR(VLOOKUP(A763,Platted[],2,FALSE),"")</f>
        <v/>
      </c>
      <c r="AN763" s="52"/>
      <c r="AO763" s="52"/>
      <c r="AP763" s="52"/>
      <c r="AQ763" s="52" t="str">
        <f>IFERROR(VLOOKUP(A763,MapGrantsTbl[], 5, FALSE),"")</f>
        <v>1727</v>
      </c>
      <c r="AR763" s="52" t="str">
        <f>IF(L763=AQ763,"Y", IF(LEN(LEFT(AQ763,4))&lt;&gt;4,"","N"))</f>
        <v>Y</v>
      </c>
      <c r="AS763" s="52" t="str">
        <f>IFERROR(VLOOKUP(A763,MapGrantsTbl[],3, FALSE),"")</f>
        <v>Patented in May 1727 by John Taylor for 1500 acres</v>
      </c>
      <c r="AT763" s="52" t="str">
        <f>IF(AA763=AS763,"Y", IF(LEN(LEFT(AS763,4))&lt;&gt;4,"","N"))</f>
        <v>Y</v>
      </c>
      <c r="AU763" s="52" t="str">
        <f>IFERROR(VLOOKUP(A763,MapGrantsTbl[],5, FALSE),"")</f>
        <v>1727</v>
      </c>
      <c r="AV763" s="52" t="str">
        <f>IF(L763=AU763,"Y", IF(LEN(LEFT(AU763,4))&lt;&gt;4,"","N"))</f>
        <v>Y</v>
      </c>
    </row>
    <row r="764" spans="1:48" ht="57.6" x14ac:dyDescent="0.55000000000000004">
      <c r="A764" s="43" t="s">
        <v>7174</v>
      </c>
      <c r="B764" s="42" t="str">
        <f>IFERROR(VLOOKUP(A764,MapGrantsTbl[Short Name], 1, FALSE),IFERROR(VLOOKUP(A764,MapGrantsTbl[Other Map Grant Name],1,FALSE),""))</f>
        <v>TEARCOAT THICKETT</v>
      </c>
      <c r="C764" s="43" t="s">
        <v>4919</v>
      </c>
      <c r="D764" s="43" t="str">
        <f>IF(ISBLANK(C764),"",IFERROR(RIGHT(C764,LEN(C764)-FIND(",",C764)) &amp; " " &amp; LEFT(C764,1) &amp; LOWER(MID(C764,2, FIND(",",C764)-2)),""))</f>
        <v xml:space="preserve"> Richard Shipley</v>
      </c>
      <c r="E764" s="85" t="s">
        <v>11239</v>
      </c>
      <c r="F764" s="80" t="str">
        <f>RIGHT(E764,4)</f>
        <v>1748</v>
      </c>
      <c r="G764" s="80" t="str">
        <f>IF(ISBLANK(E764),"",F764&amp;"-"&amp;RIGHT("00" &amp; SUBSTITUTE(LEFT(E764,2),"/",""),2))</f>
        <v>1748-01</v>
      </c>
      <c r="H764" s="43" t="s">
        <v>7175</v>
      </c>
      <c r="I764" s="43" t="str">
        <f>IFERROR(RIGHT(H764,LEN(H764)-FIND(",",H764)) &amp; " " &amp; LEFT(H764,1) &amp; LOWER(MID(H764,2, FIND(",",H764)-2)),"")</f>
        <v xml:space="preserve"> John Gassaway</v>
      </c>
      <c r="J764" s="42" t="str">
        <f>H764</f>
        <v>GASSAWAY, John</v>
      </c>
      <c r="K764" s="43" t="s">
        <v>6271</v>
      </c>
      <c r="L764" s="42" t="str">
        <f>RIGHT(K764,4)</f>
        <v>1749</v>
      </c>
      <c r="M764" s="143" t="str">
        <f>IF(ISBLANK(K764),"",L764&amp;"-"&amp;
IF(LEFT(K764,3)="Feb","02",
IF(LEFT(K764,3)="Mar","03",
IF(LEFT(K764,3)="Apr","04",
IF(LEFT(K764,3)="May","05",
IF(LEFT(K764,3)="Jun","06",
IF(LEFT(K764,3)="Jul","07",
IF(LEFT(K764,3)="Aug","08",
IF(LEFT(K764,3)="Sep","09",
IF(LEFT(K764,3)="Oct","10",
IF(LEFT(K764,3)="Nov","11",
IF(LEFT(K764,3)="Dec","12","01"))))))))))))</f>
        <v>1749-01</v>
      </c>
      <c r="N764" s="44" t="s">
        <v>3961</v>
      </c>
      <c r="O764" s="43" t="s">
        <v>3959</v>
      </c>
      <c r="P764" s="43" t="s">
        <v>136</v>
      </c>
      <c r="Q764" s="43">
        <v>50</v>
      </c>
      <c r="R764" s="43" t="s">
        <v>7177</v>
      </c>
      <c r="S764" s="44"/>
      <c r="T764" s="45" t="str">
        <f>V764</f>
        <v>Tearcoat Thickett</v>
      </c>
      <c r="U764" s="44"/>
      <c r="V764" s="35" t="s">
        <v>7176</v>
      </c>
      <c r="W764" s="35" t="s">
        <v>11238</v>
      </c>
      <c r="X764" s="34"/>
      <c r="Y764" s="45" t="str">
        <f>IFERROR(LEFT(J764, FIND(",",J764)-1),"")</f>
        <v>GASSAWAY</v>
      </c>
      <c r="Z764" s="45"/>
      <c r="AA764" s="45" t="str">
        <f>IF(ISBLANK(E764),"","Surveyed "&amp;E764)  &amp; IF(ISBLANK(C764),"", " by " &amp;TRIM(D764)) &amp; IF(ISBLANK(E764),"","; ") &amp; IF(ISBLANK(K764),"","Patented in " &amp; K764)  &amp; IF(ISBLANK(H764),"", " by " &amp; TRIM(I764)) &amp; IF(ISBLANK(Q764),"",IF(Q764=0,""," for " &amp; Q764 &amp; " acres")) &amp; IF(ISBLANK(S764),""," repatented as " &amp; S764) &amp; IF(ISBLANK(R764),"", "; " &amp; R764) &amp; IF(ISBLANK(X764),"", ".  " &amp; X764&amp;".")</f>
        <v>Surveyed 1/26/1748 by Richard Shipley; Patented in Jan 1749 by John Gassaway for 50 acres; "on the head drafts of Snowdens River" starting "near the head of a draft of Snowdens River"</v>
      </c>
      <c r="AB764" s="45" t="str">
        <f>IF(IFERROR(FIND("-",A764),0)=0,SUBSTITUTE(A764,"'",""),SUBSTITUTE(LEFT(A764,FIND("-",A764)-2),"'",""))</f>
        <v>TEARCOAT THICKETT</v>
      </c>
      <c r="AC764" s="45" t="str">
        <f>SUBSTITUTE(A764,"'","")</f>
        <v>TEARCOAT THICKETT</v>
      </c>
      <c r="AD764" s="45" t="str">
        <f>IFERROR(VLOOKUP(A764,MapGrantsTbl[], 5, FALSE),"")</f>
        <v>1748</v>
      </c>
      <c r="AE764" s="45" t="str">
        <f>IF(L764=AD764,"Y", IF(LEFT(AD764,1)&lt;&gt;"1","","N"))</f>
        <v>N</v>
      </c>
      <c r="AF764" s="45" t="str">
        <f>IFERROR(VLOOKUP(A764,MapGrantsTbl[], 3, FALSE),"")</f>
        <v>Surveyed 1/26/1748 by Richard Shipley; Patented in Jan 1749 by John Gassaway for 50 acres; "on the head drafts of Snowdens River" starting "near the head of a draft of Snowdens River"</v>
      </c>
      <c r="AG764" s="45" t="str">
        <f>IF(AA764=AF764,"Y", IF(LEN(LEFT(AF764,4))&lt;&gt;4,"","N"))</f>
        <v>Y</v>
      </c>
      <c r="AH764" s="33" t="s">
        <v>78</v>
      </c>
      <c r="AI764" s="45"/>
      <c r="AJ764" s="71"/>
      <c r="AK764" s="71"/>
      <c r="AL764" s="71"/>
      <c r="AM764" s="71">
        <f>IFERROR(VLOOKUP(A764,Platted[],2,FALSE),"")</f>
        <v>498</v>
      </c>
      <c r="AN764" s="52"/>
      <c r="AO764" s="52"/>
      <c r="AP764" s="52"/>
      <c r="AQ764" s="52" t="str">
        <f>IFERROR(VLOOKUP(A764,MapGrantsTbl[], 5, FALSE),"")</f>
        <v>1748</v>
      </c>
      <c r="AR764" s="52" t="str">
        <f>IF(L764=AQ764,"Y", IF(LEN(LEFT(AQ764,4))&lt;&gt;4,"","N"))</f>
        <v>N</v>
      </c>
      <c r="AS764" s="52" t="str">
        <f>IFERROR(VLOOKUP(A764,MapGrantsTbl[],3, FALSE),"")</f>
        <v>Surveyed 1/26/1748 by Richard Shipley; Patented in Jan 1749 by John Gassaway for 50 acres; "on the head drafts of Snowdens River" starting "near the head of a draft of Snowdens River"</v>
      </c>
      <c r="AT764" s="52" t="str">
        <f>IF(AA764=AS764,"Y", IF(LEN(LEFT(AS764,4))&lt;&gt;4,"","N"))</f>
        <v>Y</v>
      </c>
      <c r="AU764" s="52" t="str">
        <f>IFERROR(VLOOKUP(A764,MapGrantsTbl[],5, FALSE),"")</f>
        <v>1748</v>
      </c>
      <c r="AV764" s="52" t="str">
        <f>IF(L764=AU764,"Y", IF(LEN(LEFT(AU764,4))&lt;&gt;4,"","N"))</f>
        <v>N</v>
      </c>
    </row>
    <row r="765" spans="1:48" ht="115.2" x14ac:dyDescent="0.55000000000000004">
      <c r="A765" s="43" t="s">
        <v>7099</v>
      </c>
      <c r="B765" s="42" t="str">
        <f>IFERROR(VLOOKUP(A765,MapGrantsTbl[Short Name], 1, FALSE),IFERROR(VLOOKUP(A765,MapGrantsTbl[Other Map Grant Name],1,FALSE),""))</f>
        <v>TERRA EXCULTABILIS</v>
      </c>
      <c r="C765" s="43" t="s">
        <v>4921</v>
      </c>
      <c r="D765" s="43" t="str">
        <f>IF(ISBLANK(C765),"",IFERROR(RIGHT(C765,LEN(C765)-FIND(",",C765)) &amp; " " &amp; LEFT(C765,1) &amp; LOWER(MID(C765,2, FIND(",",C765)-2)),""))</f>
        <v xml:space="preserve"> Basil Burgess</v>
      </c>
      <c r="E765" s="85" t="s">
        <v>11009</v>
      </c>
      <c r="F765" s="80" t="str">
        <f>RIGHT(E765,4)</f>
        <v>1769</v>
      </c>
      <c r="G765" s="80" t="str">
        <f>IF(ISBLANK(E765),"",F765&amp;"-"&amp;RIGHT("00" &amp; SUBSTITUTE(LEFT(E765,2),"/",""),2))</f>
        <v>1769-06</v>
      </c>
      <c r="H765" s="43" t="s">
        <v>7040</v>
      </c>
      <c r="I765" s="43" t="str">
        <f>IFERROR(RIGHT(H765,LEN(H765)-FIND(",",H765)) &amp; " " &amp; LEFT(H765,1) &amp; LOWER(MID(H765,2, FIND(",",H765)-2)),"")</f>
        <v xml:space="preserve"> Joseph Burgess</v>
      </c>
      <c r="J765" s="42" t="str">
        <f>H765</f>
        <v>BURGESS, Joseph</v>
      </c>
      <c r="K765" s="43" t="s">
        <v>5646</v>
      </c>
      <c r="L765" s="42" t="str">
        <f>RIGHT(K765,4)</f>
        <v>1770</v>
      </c>
      <c r="M765" s="143" t="str">
        <f>IF(ISBLANK(K765),"",L765&amp;"-"&amp;
IF(LEFT(K765,3)="Feb","02",
IF(LEFT(K765,3)="Mar","03",
IF(LEFT(K765,3)="Apr","04",
IF(LEFT(K765,3)="May","05",
IF(LEFT(K765,3)="Jun","06",
IF(LEFT(K765,3)="Jul","07",
IF(LEFT(K765,3)="Aug","08",
IF(LEFT(K765,3)="Sep","09",
IF(LEFT(K765,3)="Oct","10",
IF(LEFT(K765,3)="Nov","11",
IF(LEFT(K765,3)="Dec","12","01"))))))))))))</f>
        <v>1770-07</v>
      </c>
      <c r="N765" s="44" t="s">
        <v>3961</v>
      </c>
      <c r="O765" s="43" t="s">
        <v>3959</v>
      </c>
      <c r="P765" s="43" t="s">
        <v>136</v>
      </c>
      <c r="Q765" s="43">
        <v>268</v>
      </c>
      <c r="R765" s="43" t="s">
        <v>7101</v>
      </c>
      <c r="S765" s="44"/>
      <c r="T765" s="45" t="str">
        <f>V765</f>
        <v>Terra Excultabilis</v>
      </c>
      <c r="U765" s="44"/>
      <c r="V765" s="35" t="s">
        <v>7100</v>
      </c>
      <c r="W765" s="35" t="s">
        <v>11008</v>
      </c>
      <c r="X765" s="34"/>
      <c r="Y765" s="45" t="str">
        <f>IFERROR(LEFT(J765, FIND(",",J765)-1),"")</f>
        <v>BURGESS</v>
      </c>
      <c r="Z765" s="45"/>
      <c r="AA765" s="45" t="str">
        <f>IF(ISBLANK(E765),"","Surveyed "&amp;E765)  &amp; IF(ISBLANK(C765),"", " by " &amp;TRIM(D765)) &amp; IF(ISBLANK(E765),"","; ") &amp; IF(ISBLANK(K765),"","Patented in " &amp; K765)  &amp; IF(ISBLANK(H765),"", " by " &amp; TRIM(I765)) &amp; IF(ISBLANK(Q765),"",IF(Q765=0,""," for " &amp; Q765 &amp; " acres")) &amp; IF(ISBLANK(S765),""," repatented as " &amp; S765) &amp; IF(ISBLANK(R765),"", "; " &amp; R765) &amp; IF(ISBLANK(X765),"", ".  " &amp; X765&amp;".")</f>
        <v>Surveyed 6/23/1769 by Basil Burgess; Patented in Jul 1770 by Joseph Burgess for 268 acres; "on one of the drafts of Patuxent (alias) Snowdens River called Nimble Johns Cabbin Branch and Beginning at the end of twelve perches on the second line of a tract or parcel of land called Pork Plenty If No Thieves taken up by a certain Nathaniel Ward", plat shows adjoining to James Brooks' Brook Grove, Disappointment, and Harry's Lot</v>
      </c>
      <c r="AB765" s="45" t="str">
        <f>IF(IFERROR(FIND("-",A765),0)=0,SUBSTITUTE(A765,"'",""),SUBSTITUTE(LEFT(A765,FIND("-",A765)-2),"'",""))</f>
        <v>TERRA EXCULTABILIS</v>
      </c>
      <c r="AC765" s="45" t="str">
        <f>SUBSTITUTE(A765,"'","")</f>
        <v>TERRA EXCULTABILIS</v>
      </c>
      <c r="AD765" s="45" t="str">
        <f>IFERROR(VLOOKUP(A765,MapGrantsTbl[], 5, FALSE),"")</f>
        <v>1769</v>
      </c>
      <c r="AE765" s="45" t="str">
        <f>IF(L765=AD765,"Y", IF(LEFT(AD765,1)&lt;&gt;"1","","N"))</f>
        <v>N</v>
      </c>
      <c r="AF765" s="45" t="str">
        <f>IFERROR(VLOOKUP(A765,MapGrantsTbl[], 3, FALSE),"")</f>
        <v>Surveyed 6/23/1769 by Basil Burgess; Patented in Jul 1770 by Joseph Burgess for 268 acres; "on one of the drafts of Patuxent (alias) Snowdens River called Nimble Johns Cabbin Branch and Beginning at the end of twelve perches on the second line of a tract or parcel of land called Pork Plenty If No Thieves taken up by a certain Nathaniel Ward", plat shows adjoining to James Brooks' Brook Grove, Disappointment, and Harry's Lot</v>
      </c>
      <c r="AG765" s="45" t="str">
        <f>IF(AA765=AF765,"Y", IF(LEN(LEFT(AF765,4))&lt;&gt;4,"","N"))</f>
        <v>Y</v>
      </c>
      <c r="AH765" s="33" t="s">
        <v>51</v>
      </c>
      <c r="AI765" s="45"/>
      <c r="AJ765" s="71"/>
      <c r="AK765" s="71"/>
      <c r="AL765" s="71"/>
      <c r="AM765" s="71">
        <f>IFERROR(VLOOKUP(A765,Platted[],2,FALSE),"")</f>
        <v>267</v>
      </c>
      <c r="AN765" s="52"/>
      <c r="AO765" s="52"/>
      <c r="AP765" s="52"/>
      <c r="AQ765" s="52" t="str">
        <f>IFERROR(VLOOKUP(A765,MapGrantsTbl[], 5, FALSE),"")</f>
        <v>1769</v>
      </c>
      <c r="AR765" s="52" t="str">
        <f>IF(L765=AQ765,"Y", IF(LEN(LEFT(AQ765,4))&lt;&gt;4,"","N"))</f>
        <v>N</v>
      </c>
      <c r="AS765" s="52" t="str">
        <f>IFERROR(VLOOKUP(A765,MapGrantsTbl[],3, FALSE),"")</f>
        <v>Surveyed 6/23/1769 by Basil Burgess; Patented in Jul 1770 by Joseph Burgess for 268 acres; "on one of the drafts of Patuxent (alias) Snowdens River called Nimble Johns Cabbin Branch and Beginning at the end of twelve perches on the second line of a tract or parcel of land called Pork Plenty If No Thieves taken up by a certain Nathaniel Ward", plat shows adjoining to James Brooks' Brook Grove, Disappointment, and Harry's Lot</v>
      </c>
      <c r="AT765" s="52" t="str">
        <f>IF(AA765=AS765,"Y", IF(LEN(LEFT(AS765,4))&lt;&gt;4,"","N"))</f>
        <v>Y</v>
      </c>
      <c r="AU765" s="52" t="str">
        <f>IFERROR(VLOOKUP(A765,MapGrantsTbl[],5, FALSE),"")</f>
        <v>1769</v>
      </c>
      <c r="AV765" s="52" t="str">
        <f>IF(L765=AU765,"Y", IF(LEN(LEFT(AU765,4))&lt;&gt;4,"","N"))</f>
        <v>N</v>
      </c>
    </row>
    <row r="766" spans="1:48" ht="86.4" x14ac:dyDescent="0.55000000000000004">
      <c r="A766" s="8" t="s">
        <v>8747</v>
      </c>
      <c r="B766" s="8" t="str">
        <f>IFERROR(VLOOKUP(A766,MapGrantsTbl[Short Name], 1, FALSE),IFERROR(VLOOKUP(A766,MapGrantsTbl[Other Map Grant Name],1,FALSE),""))</f>
        <v>THACKERS CHANCE</v>
      </c>
      <c r="C766" s="8" t="s">
        <v>5622</v>
      </c>
      <c r="D766" s="8" t="str">
        <f>IF(ISBLANK(C766),"",IFERROR(RIGHT(C766,LEN(C766)-FIND(",",C766)) &amp; " " &amp; LEFT(C766,1) &amp; LOWER(MID(C766,2, FIND(",",C766)-2)),""))</f>
        <v xml:space="preserve"> John Dorsey</v>
      </c>
      <c r="E766" s="85" t="s">
        <v>9795</v>
      </c>
      <c r="F766" s="85" t="str">
        <f>RIGHT(E766,4)</f>
        <v>1726</v>
      </c>
      <c r="G766" s="85" t="str">
        <f>IF(ISBLANK(E766),"",F766&amp;"-"&amp;RIGHT("00" &amp; SUBSTITUTE(LEFT(E766,2),"/",""),2))</f>
        <v>1726-03</v>
      </c>
      <c r="H766" s="8" t="s">
        <v>3569</v>
      </c>
      <c r="I766" s="8" t="str">
        <f>IFERROR(RIGHT(H766,LEN(H766)-FIND(",",H766)) &amp; " " &amp; LEFT(H766,1) &amp; LOWER(MID(H766,2, FIND(",",H766)-2)),"")</f>
        <v xml:space="preserve"> Thomas  Cockey</v>
      </c>
      <c r="J766" s="8" t="str">
        <f>H766</f>
        <v xml:space="preserve">COCKEY, Thomas </v>
      </c>
      <c r="K766" s="8" t="s">
        <v>3748</v>
      </c>
      <c r="L766" s="8" t="str">
        <f>RIGHT(K766,4)</f>
        <v>1727</v>
      </c>
      <c r="M766" s="146" t="str">
        <f>IF(ISBLANK(K766),"",L766&amp;"-"&amp;
IF(LEFT(K766,3)="Feb","02",
IF(LEFT(K766,3)="Mar","03",
IF(LEFT(K766,3)="Apr","04",
IF(LEFT(K766,3)="May","05",
IF(LEFT(K766,3)="Jun","06",
IF(LEFT(K766,3)="Jul","07",
IF(LEFT(K766,3)="Aug","08",
IF(LEFT(K766,3)="Sep","09",
IF(LEFT(K766,3)="Oct","10",
IF(LEFT(K766,3)="Nov","11",
IF(LEFT(K766,3)="Dec","12","01"))))))))))))</f>
        <v>1727-05</v>
      </c>
      <c r="N766" s="34" t="s">
        <v>5668</v>
      </c>
      <c r="O766" s="8" t="s">
        <v>3959</v>
      </c>
      <c r="P766" s="8" t="s">
        <v>136</v>
      </c>
      <c r="Q766" s="8">
        <v>320</v>
      </c>
      <c r="R766" s="8" t="s">
        <v>5799</v>
      </c>
      <c r="S766" s="34" t="s">
        <v>1561</v>
      </c>
      <c r="T766" s="34" t="str">
        <f>V766</f>
        <v>Thackers Chance</v>
      </c>
      <c r="U766" s="34"/>
      <c r="V766" s="35" t="s">
        <v>7924</v>
      </c>
      <c r="W766" s="35" t="s">
        <v>9794</v>
      </c>
      <c r="X766" s="34"/>
      <c r="Y766" s="18" t="str">
        <f>IFERROR(LEFT(J766, FIND(",",J766)-1),"")</f>
        <v>COCKEY</v>
      </c>
      <c r="Z766" s="24" t="s">
        <v>4479</v>
      </c>
      <c r="AA766" s="24" t="str">
        <f>IF(ISBLANK(E766),"","Surveyed "&amp;E766)  &amp; IF(ISBLANK(C766),"", " by " &amp;TRIM(D766)) &amp; IF(ISBLANK(E766),"","; ") &amp; IF(ISBLANK(K766),"","Patented in " &amp; K766)  &amp; IF(ISBLANK(H766),"", " by " &amp; TRIM(I766)) &amp; IF(ISBLANK(Q766),"",IF(Q766=0,""," for " &amp; Q766 &amp; " acres")) &amp; IF(ISBLANK(S766),""," repatented as " &amp; S766) &amp; IF(ISBLANK(R766),"", "; " &amp; R766) &amp; IF(ISBLANK(X766),"", ".  " &amp; X766&amp;".")</f>
        <v>Surveyed 3/26/1726 by John Dorsey; Patented in May 1727 by Thomas Cockey for 320 acres repatented as Mount Hebron; in Baltimore County "on the south side of the main falls of Patapsco River" starting "near a meadow called the Round Meadow and at the head of a small run running into the Island run"</v>
      </c>
      <c r="AB766" s="52" t="str">
        <f>IF(IFERROR(FIND("-",A766),0)=0,SUBSTITUTE(A766,"'",""),SUBSTITUTE(LEFT(A766,FIND("-",A766)-2),"'",""))</f>
        <v>THACKERS CHANCE</v>
      </c>
      <c r="AC766" s="55" t="str">
        <f>SUBSTITUTE(A766,"'","")</f>
        <v>THACKERS CHANCE</v>
      </c>
      <c r="AD766" s="52" t="str">
        <f>IFERROR(VLOOKUP(A766,MapGrantsTbl[], 5, FALSE),"")</f>
        <v>1726</v>
      </c>
      <c r="AE766" s="52" t="str">
        <f>IF(L766=AD766,"Y", IF(LEFT(AD766,1)&lt;&gt;"1","","N"))</f>
        <v>N</v>
      </c>
      <c r="AF766" s="52" t="str">
        <f>IFERROR(VLOOKUP(A766,MapGrantsTbl[], 3, FALSE),"")</f>
        <v>Surveyed 3/26/1726 by John Dorsey; Patented in May 1727 by Thomas Cockey for 320 acres repatented as Mount Hebron; in Baltimore County "on the south side of the main falls of Patapsco River" starting "near a meadow called the Round Meadow and at the head of a small run running into the Island run"</v>
      </c>
      <c r="AG766" s="52" t="str">
        <f>IF(AA766=AF766,"Y", IF(LEN(LEFT(AF766,4))&lt;&gt;4,"","N"))</f>
        <v>Y</v>
      </c>
      <c r="AH766" s="52" t="s">
        <v>11989</v>
      </c>
      <c r="AI766" s="52" t="s">
        <v>9154</v>
      </c>
      <c r="AJ766" s="52" t="s">
        <v>9796</v>
      </c>
      <c r="AK766" s="52"/>
      <c r="AL766" s="71">
        <v>-4</v>
      </c>
      <c r="AM766" s="71">
        <f>IFERROR(VLOOKUP(A766,Platted[],2,FALSE),"")</f>
        <v>230</v>
      </c>
      <c r="AN766" s="52"/>
      <c r="AO766" s="52"/>
      <c r="AP766" s="52"/>
      <c r="AQ766" s="52" t="str">
        <f>IFERROR(VLOOKUP(A766,MapGrantsTbl[], 5, FALSE),"")</f>
        <v>1726</v>
      </c>
      <c r="AR766" s="52" t="str">
        <f>IF(L766=AQ766,"Y", IF(LEN(LEFT(AQ766,4))&lt;&gt;4,"","N"))</f>
        <v>N</v>
      </c>
      <c r="AS766" s="52" t="str">
        <f>IFERROR(VLOOKUP(A766,MapGrantsTbl[],3, FALSE),"")</f>
        <v>Surveyed 3/26/1726 by John Dorsey; Patented in May 1727 by Thomas Cockey for 320 acres repatented as Mount Hebron; in Baltimore County "on the south side of the main falls of Patapsco River" starting "near a meadow called the Round Meadow and at the head of a small run running into the Island run"</v>
      </c>
      <c r="AT766" s="52" t="str">
        <f>IF(AA766=AS766,"Y", IF(LEN(LEFT(AS766,4))&lt;&gt;4,"","N"))</f>
        <v>Y</v>
      </c>
      <c r="AU766" s="52" t="str">
        <f>IFERROR(VLOOKUP(A766,MapGrantsTbl[],5, FALSE),"")</f>
        <v>1726</v>
      </c>
      <c r="AV766" s="52" t="str">
        <f>IF(L766=AU766,"Y", IF(LEN(LEFT(AU766,4))&lt;&gt;4,"","N"))</f>
        <v>N</v>
      </c>
    </row>
    <row r="767" spans="1:48" ht="43.2" x14ac:dyDescent="0.55000000000000004">
      <c r="A767" s="8" t="s">
        <v>7178</v>
      </c>
      <c r="B767" s="8" t="str">
        <f>IFERROR(VLOOKUP(A767,MapGrantsTbl[Short Name], 1, FALSE),IFERROR(VLOOKUP(A767,MapGrantsTbl[Other Map Grant Name],1,FALSE),""))</f>
        <v>THE ADDITION - BROWN</v>
      </c>
      <c r="C767" s="8"/>
      <c r="D767" s="8" t="str">
        <f>IF(ISBLANK(C767),"",IFERROR(RIGHT(C767,LEN(C767)-FIND(",",C767)) &amp; " " &amp; LEFT(C767,1) &amp; LOWER(MID(C767,2, FIND(",",C767)-2)),""))</f>
        <v/>
      </c>
      <c r="E767" s="85"/>
      <c r="F767" s="85" t="str">
        <f>RIGHT(E767,4)</f>
        <v/>
      </c>
      <c r="G767" s="85" t="str">
        <f>IF(ISBLANK(E767),"",F767&amp;"-"&amp;RIGHT("00" &amp; SUBSTITUTE(LEFT(E767,2),"/",""),2))</f>
        <v/>
      </c>
      <c r="H767" s="8" t="s">
        <v>3576</v>
      </c>
      <c r="I767" s="8" t="str">
        <f>IFERROR(RIGHT(H767,LEN(H767)-FIND(",",H767)) &amp; " " &amp; LEFT(H767,1) &amp; LOWER(MID(H767,2, FIND(",",H767)-2)),"")</f>
        <v xml:space="preserve"> Thomas  Brown</v>
      </c>
      <c r="J767" s="8" t="str">
        <f>H767</f>
        <v xml:space="preserve">BROWN, Thomas </v>
      </c>
      <c r="K767" s="8" t="s">
        <v>3819</v>
      </c>
      <c r="L767" s="8" t="str">
        <f>RIGHT(K767,4)</f>
        <v>1709</v>
      </c>
      <c r="M767" s="146" t="str">
        <f>IF(ISBLANK(K767),"",L767&amp;"-"&amp;
IF(LEFT(K767,3)="Feb","02",
IF(LEFT(K767,3)="Mar","03",
IF(LEFT(K767,3)="Apr","04",
IF(LEFT(K767,3)="May","05",
IF(LEFT(K767,3)="Jun","06",
IF(LEFT(K767,3)="Jul","07",
IF(LEFT(K767,3)="Aug","08",
IF(LEFT(K767,3)="Sep","09",
IF(LEFT(K767,3)="Oct","10",
IF(LEFT(K767,3)="Nov","11",
IF(LEFT(K767,3)="Dec","12","01"))))))))))))</f>
        <v>1709-05</v>
      </c>
      <c r="N767" s="34" t="s">
        <v>3961</v>
      </c>
      <c r="O767" s="8" t="s">
        <v>3959</v>
      </c>
      <c r="P767" s="8" t="s">
        <v>136</v>
      </c>
      <c r="Q767" s="8">
        <v>400</v>
      </c>
      <c r="R767" s="8" t="s">
        <v>4911</v>
      </c>
      <c r="S767" s="34" t="s">
        <v>5908</v>
      </c>
      <c r="T767" s="34" t="s">
        <v>6139</v>
      </c>
      <c r="U767" s="34"/>
      <c r="V767" s="34" t="s">
        <v>5893</v>
      </c>
      <c r="W767" s="34"/>
      <c r="X767" s="34"/>
      <c r="Y767" s="18" t="str">
        <f>IFERROR(LEFT(J767, FIND(",",J767)-1),"")</f>
        <v>BROWN</v>
      </c>
      <c r="Z767" s="24" t="s">
        <v>4446</v>
      </c>
      <c r="AA767" s="24" t="str">
        <f>IF(ISBLANK(E767),"","Surveyed "&amp;E767)  &amp; IF(ISBLANK(C767),"", " by " &amp;TRIM(D767)) &amp; IF(ISBLANK(E767),"","; ") &amp; IF(ISBLANK(K767),"","Patented in " &amp; K767)  &amp; IF(ISBLANK(H767),"", " by " &amp; TRIM(I767)) &amp; IF(ISBLANK(Q767),"",IF(Q767=0,""," for " &amp; Q767 &amp; " acres")) &amp; IF(ISBLANK(S767),""," repatented as " &amp; S767) &amp; IF(ISBLANK(R767),"", "; " &amp; R767) &amp; IF(ISBLANK(X767),"", ".  " &amp; X767&amp;".")</f>
        <v>Patented in May 1709 by Thomas Brown for 400 acres repatented as Felicity; Hammond's Inheritance; a portion was repatented as Felicity</v>
      </c>
      <c r="AB767" s="52" t="str">
        <f>IF(IFERROR(FIND("-",A767),0)=0,SUBSTITUTE(A767,"'",""),SUBSTITUTE(LEFT(A767,FIND("-",A767)-2),"'",""))</f>
        <v>THE ADDITION</v>
      </c>
      <c r="AC767" s="55" t="str">
        <f>SUBSTITUTE(A767,"'","")</f>
        <v>THE ADDITION - Brown</v>
      </c>
      <c r="AD767" s="52" t="str">
        <f>IFERROR(VLOOKUP(A767,MapGrantsTbl[], 5, FALSE),"")</f>
        <v>1709</v>
      </c>
      <c r="AE767" s="52" t="str">
        <f>IF(L767=AD767,"Y", IF(LEFT(AD767,1)&lt;&gt;"1","","N"))</f>
        <v>Y</v>
      </c>
      <c r="AF767" s="52" t="str">
        <f>IFERROR(VLOOKUP(A767,MapGrantsTbl[], 3, FALSE),"")</f>
        <v>Patented in May 1709 by Thomas Brown for 400 acres repatented as Felicity; Hammond's Inheritance; a portion was repatented as Felicity</v>
      </c>
      <c r="AG767" s="52" t="str">
        <f>IF(AA767=AF767,"Y", IF(LEN(LEFT(AF767,4))&lt;&gt;4,"","N"))</f>
        <v>Y</v>
      </c>
      <c r="AH767" s="52" t="s">
        <v>11993</v>
      </c>
      <c r="AI767" s="52"/>
      <c r="AJ767" s="71"/>
      <c r="AK767" s="71"/>
      <c r="AL767" s="71"/>
      <c r="AM767" s="71">
        <f>IFERROR(VLOOKUP(A767,Platted[],2,FALSE),"")</f>
        <v>252</v>
      </c>
      <c r="AN767" s="52"/>
      <c r="AO767" s="52"/>
      <c r="AP767" s="52"/>
      <c r="AQ767" s="52" t="str">
        <f>IFERROR(VLOOKUP(A767,MapGrantsTbl[], 5, FALSE),"")</f>
        <v>1709</v>
      </c>
      <c r="AR767" s="52" t="str">
        <f>IF(L767=AQ767,"Y", IF(LEN(LEFT(AQ767,4))&lt;&gt;4,"","N"))</f>
        <v>Y</v>
      </c>
      <c r="AS767" s="52" t="str">
        <f>IFERROR(VLOOKUP(A767,MapGrantsTbl[],3, FALSE),"")</f>
        <v>Patented in May 1709 by Thomas Brown for 400 acres repatented as Felicity; Hammond's Inheritance; a portion was repatented as Felicity</v>
      </c>
      <c r="AT767" s="52" t="str">
        <f>IF(AA767=AS767,"Y", IF(LEN(LEFT(AS767,4))&lt;&gt;4,"","N"))</f>
        <v>Y</v>
      </c>
      <c r="AU767" s="52" t="str">
        <f>IFERROR(VLOOKUP(A767,MapGrantsTbl[],5, FALSE),"")</f>
        <v>1709</v>
      </c>
      <c r="AV767" s="52" t="str">
        <f>IF(L767=AU767,"Y", IF(LEN(LEFT(AU767,4))&lt;&gt;4,"","N"))</f>
        <v>Y</v>
      </c>
    </row>
    <row r="768" spans="1:48" ht="57.6" x14ac:dyDescent="0.55000000000000004">
      <c r="A768" s="43" t="s">
        <v>7077</v>
      </c>
      <c r="B768" s="42" t="str">
        <f>IFERROR(VLOOKUP(A768,MapGrantsTbl[Short Name], 1, FALSE),IFERROR(VLOOKUP(A768,MapGrantsTbl[Other Map Grant Name],1,FALSE),""))</f>
        <v>THE ADDITION - STRINGER</v>
      </c>
      <c r="C768" s="43" t="s">
        <v>4920</v>
      </c>
      <c r="D768" s="43" t="str">
        <f>IF(ISBLANK(C768),"",IFERROR(RIGHT(C768,LEN(C768)-FIND(",",C768)) &amp; " " &amp; LEFT(C768,1) &amp; LOWER(MID(C768,2, FIND(",",C768)-2)),""))</f>
        <v xml:space="preserve"> Orlando Griffith</v>
      </c>
      <c r="E768" s="85" t="s">
        <v>4729</v>
      </c>
      <c r="F768" s="80" t="str">
        <f>RIGHT(E768,4)</f>
        <v>1767</v>
      </c>
      <c r="G768" s="80" t="str">
        <f>IF(ISBLANK(E768),"",F768&amp;"-"&amp;RIGHT("00" &amp; SUBSTITUTE(LEFT(E768,2),"/",""),2))</f>
        <v>1767-04</v>
      </c>
      <c r="H768" s="43" t="s">
        <v>6770</v>
      </c>
      <c r="I768" s="43" t="str">
        <f>IFERROR(RIGHT(H768,LEN(H768)-FIND(",",H768)) &amp; " " &amp; LEFT(H768,1) &amp; LOWER(MID(H768,2, FIND(",",H768)-2)),"")</f>
        <v xml:space="preserve"> Richard Stringer</v>
      </c>
      <c r="J768" s="42" t="str">
        <f>H768</f>
        <v>STRINGER, Richard</v>
      </c>
      <c r="K768" s="43" t="s">
        <v>7078</v>
      </c>
      <c r="L768" s="42" t="str">
        <f>RIGHT(K768,4)</f>
        <v>1767</v>
      </c>
      <c r="M768" s="143" t="str">
        <f>IF(ISBLANK(K768),"",L768&amp;"-"&amp;
IF(LEFT(K768,3)="Feb","02",
IF(LEFT(K768,3)="Mar","03",
IF(LEFT(K768,3)="Apr","04",
IF(LEFT(K768,3)="May","05",
IF(LEFT(K768,3)="Jun","06",
IF(LEFT(K768,3)="Jul","07",
IF(LEFT(K768,3)="Aug","08",
IF(LEFT(K768,3)="Sep","09",
IF(LEFT(K768,3)="Oct","10",
IF(LEFT(K768,3)="Nov","11",
IF(LEFT(K768,3)="Dec","12","01"))))))))))))</f>
        <v>1767-04</v>
      </c>
      <c r="N768" s="44" t="s">
        <v>3961</v>
      </c>
      <c r="O768" s="43" t="s">
        <v>3959</v>
      </c>
      <c r="P768" s="43" t="s">
        <v>136</v>
      </c>
      <c r="Q768" s="43">
        <v>18</v>
      </c>
      <c r="R768" s="43" t="s">
        <v>7079</v>
      </c>
      <c r="S768" s="44"/>
      <c r="T768" s="45" t="str">
        <f>V768</f>
        <v>The Addition - Stringer</v>
      </c>
      <c r="U768" s="44"/>
      <c r="V768" s="35" t="s">
        <v>7080</v>
      </c>
      <c r="W768" s="35" t="s">
        <v>10450</v>
      </c>
      <c r="X768" s="34"/>
      <c r="Y768" s="45" t="str">
        <f>IFERROR(LEFT(J768, FIND(",",J768)-1),"")</f>
        <v>STRINGER</v>
      </c>
      <c r="Z768" s="45"/>
      <c r="AA768" s="45" t="str">
        <f>IF(ISBLANK(E768),"","Surveyed "&amp;E768)  &amp; IF(ISBLANK(C768),"", " by " &amp;TRIM(D768)) &amp; IF(ISBLANK(E768),"","; ") &amp; IF(ISBLANK(K768),"","Patented in " &amp; K768)  &amp; IF(ISBLANK(H768),"", " by " &amp; TRIM(I768)) &amp; IF(ISBLANK(Q768),"",IF(Q768=0,""," for " &amp; Q768 &amp; " acres")) &amp; IF(ISBLANK(S768),""," repatented as " &amp; S768) &amp; IF(ISBLANK(R768),"", "; " &amp; R768) &amp; IF(ISBLANK(X768),"", ".  " &amp; X768&amp;".")</f>
        <v>Surveyed 4/13/1767 by Orlando Griffith; Patented in Apr 1767 by Richard Stringer for 18 acres; "Beginning at the end of the eighth course of a tract of land called Hobbs Park"</v>
      </c>
      <c r="AB768" s="45" t="str">
        <f>IF(IFERROR(FIND("-",A768),0)=0,SUBSTITUTE(A768,"'",""),SUBSTITUTE(LEFT(A768,FIND("-",A768)-2),"'",""))</f>
        <v>THE ADDITION</v>
      </c>
      <c r="AC768" s="45" t="str">
        <f>SUBSTITUTE(A768,"'","")</f>
        <v>THE ADDITION - Stringer</v>
      </c>
      <c r="AD768" s="45" t="str">
        <f>IFERROR(VLOOKUP(A768,MapGrantsTbl[], 5, FALSE),"")</f>
        <v>1767</v>
      </c>
      <c r="AE768" s="45" t="str">
        <f>IF(L768=AD768,"Y", IF(LEFT(AD768,1)&lt;&gt;"1","","N"))</f>
        <v>Y</v>
      </c>
      <c r="AF768" s="45" t="str">
        <f>IFERROR(VLOOKUP(A768,MapGrantsTbl[], 3, FALSE),"")</f>
        <v>Surveyed 4/13/1767 by Orlando Griffith; Patented in Apr 1767 by Richard Stringer for 18 acres; "Beginning at the end of the eighth course of a tract of land called Hobbs Park"</v>
      </c>
      <c r="AG768" s="45" t="str">
        <f>IF(AA768=AF768,"Y", IF(LEN(LEFT(AF768,4))&lt;&gt;4,"","N"))</f>
        <v>Y</v>
      </c>
      <c r="AH768" s="33" t="s">
        <v>11994</v>
      </c>
      <c r="AI768" s="45"/>
      <c r="AJ768" s="71"/>
      <c r="AK768" s="71"/>
      <c r="AL768" s="71"/>
      <c r="AM768" s="71">
        <f>IFERROR(VLOOKUP(A768,Platted[],2,FALSE),"")</f>
        <v>681</v>
      </c>
      <c r="AN768" s="52"/>
      <c r="AO768" s="52"/>
      <c r="AP768" s="52"/>
      <c r="AQ768" s="52" t="str">
        <f>IFERROR(VLOOKUP(A768,MapGrantsTbl[], 5, FALSE),"")</f>
        <v>1767</v>
      </c>
      <c r="AR768" s="52" t="str">
        <f>IF(L768=AQ768,"Y", IF(LEN(LEFT(AQ768,4))&lt;&gt;4,"","N"))</f>
        <v>Y</v>
      </c>
      <c r="AS768" s="52" t="str">
        <f>IFERROR(VLOOKUP(A768,MapGrantsTbl[],3, FALSE),"")</f>
        <v>Surveyed 4/13/1767 by Orlando Griffith; Patented in Apr 1767 by Richard Stringer for 18 acres; "Beginning at the end of the eighth course of a tract of land called Hobbs Park"</v>
      </c>
      <c r="AT768" s="52" t="str">
        <f>IF(AA768=AS768,"Y", IF(LEN(LEFT(AS768,4))&lt;&gt;4,"","N"))</f>
        <v>Y</v>
      </c>
      <c r="AU768" s="52" t="str">
        <f>IFERROR(VLOOKUP(A768,MapGrantsTbl[],5, FALSE),"")</f>
        <v>1767</v>
      </c>
      <c r="AV768" s="52" t="str">
        <f>IF(L768=AU768,"Y", IF(LEN(LEFT(AU768,4))&lt;&gt;4,"","N"))</f>
        <v>Y</v>
      </c>
    </row>
    <row r="769" spans="1:48" ht="115.2" x14ac:dyDescent="0.55000000000000004">
      <c r="A769" s="43" t="s">
        <v>7179</v>
      </c>
      <c r="B769" s="42" t="str">
        <f>IFERROR(VLOOKUP(A769,MapGrantsTbl[Short Name], 1, FALSE),IFERROR(VLOOKUP(A769,MapGrantsTbl[Other Map Grant Name],1,FALSE),""))</f>
        <v>THE ADDITION - WORTHINGTON</v>
      </c>
      <c r="C769" s="43" t="s">
        <v>4105</v>
      </c>
      <c r="D769" s="43" t="str">
        <f>IF(ISBLANK(C769),"",IFERROR(RIGHT(C769,LEN(C769)-FIND(",",C769)) &amp; " " &amp; LEFT(C769,1) &amp; LOWER(MID(C769,2, FIND(",",C769)-2)),""))</f>
        <v xml:space="preserve"> Henry Ridgely</v>
      </c>
      <c r="E769" s="85" t="s">
        <v>10419</v>
      </c>
      <c r="F769" s="80" t="str">
        <f>RIGHT(E769,4)</f>
        <v>1730</v>
      </c>
      <c r="G769" s="80" t="str">
        <f>IF(ISBLANK(E769),"",F769&amp;"-"&amp;RIGHT("00" &amp; SUBSTITUTE(LEFT(E769,2),"/",""),2))</f>
        <v>1730-27</v>
      </c>
      <c r="H769" s="43" t="s">
        <v>3547</v>
      </c>
      <c r="I769" s="43" t="str">
        <f>IFERROR(RIGHT(H769,LEN(H769)-FIND(",",H769)) &amp; " " &amp; LEFT(H769,1) &amp; LOWER(MID(H769,2, FIND(",",H769)-2)),"")</f>
        <v xml:space="preserve"> Thomas  Worthington</v>
      </c>
      <c r="J769" s="42" t="str">
        <f>H769</f>
        <v xml:space="preserve">WORTHINGTON, Thomas </v>
      </c>
      <c r="K769" s="8" t="s">
        <v>10420</v>
      </c>
      <c r="L769" s="42" t="str">
        <f>RIGHT(K769,4)</f>
        <v>1730</v>
      </c>
      <c r="M769" s="143" t="str">
        <f>IF(ISBLANK(K769),"",L769&amp;"-"&amp;
IF(LEFT(K769,3)="Feb","02",
IF(LEFT(K769,3)="Mar","03",
IF(LEFT(K769,3)="Apr","04",
IF(LEFT(K769,3)="May","05",
IF(LEFT(K769,3)="Jun","06",
IF(LEFT(K769,3)="Jul","07",
IF(LEFT(K769,3)="Aug","08",
IF(LEFT(K769,3)="Sep","09",
IF(LEFT(K769,3)="Oct","10",
IF(LEFT(K769,3)="Nov","11",
IF(LEFT(K769,3)="Dec","12","01"))))))))))))</f>
        <v>1730-12</v>
      </c>
      <c r="N769" s="34" t="s">
        <v>3961</v>
      </c>
      <c r="O769" s="43" t="s">
        <v>3959</v>
      </c>
      <c r="P769" s="8" t="s">
        <v>136</v>
      </c>
      <c r="Q769" s="8">
        <v>143</v>
      </c>
      <c r="R769" s="43" t="s">
        <v>13268</v>
      </c>
      <c r="S769" s="34" t="s">
        <v>9017</v>
      </c>
      <c r="T769" s="44" t="str">
        <f>V769</f>
        <v>The Addition - Worthington</v>
      </c>
      <c r="U769" s="44"/>
      <c r="V769" s="35" t="s">
        <v>5657</v>
      </c>
      <c r="W769" s="35" t="s">
        <v>10421</v>
      </c>
      <c r="X769" s="34"/>
      <c r="Y769" s="45" t="str">
        <f>IFERROR(LEFT(J769, FIND(",",J769)-1),"")</f>
        <v>WORTHINGTON</v>
      </c>
      <c r="Z769" s="45"/>
      <c r="AA769" s="24" t="str">
        <f>IF(ISBLANK(E769),"","Surveyed "&amp;E769)  &amp; IF(ISBLANK(C769),"", " by " &amp;TRIM(D769)) &amp; IF(ISBLANK(E769),"","; ") &amp; IF(ISBLANK(K769),"","Patented in " &amp; K769)  &amp; IF(ISBLANK(H769),"", " by " &amp; TRIM(I769)) &amp; IF(ISBLANK(Q769),"",IF(Q769=0,""," for " &amp; Q769 &amp; " acres")) &amp; IF(ISBLANK(S769),""," repatented as " &amp; S769) &amp; IF(ISBLANK(R769),"", "; " &amp; R769) &amp; IF(ISBLANK(X769),"", ".  " &amp; X769&amp;".")</f>
        <v>Surveyed 27 Mar 1730 by Henry Ridgely; Patented in Dec 1730 by Thomas Worthington for 143 acres repatented as Worthingtons Addition; "in a Neck between Middell River and Browns River of Patuxent called Winkepin Neck .. starting near the mouth of a branch called Worthingtons Quarter Spring Branch and by the river at the end of the East North East course of a tract of land called Ridgely's Neck"</v>
      </c>
      <c r="AB769" s="52" t="str">
        <f>IF(IFERROR(FIND("-",A769),0)=0,SUBSTITUTE(A769,"'",""),SUBSTITUTE(LEFT(A769,FIND("-",A769)-2),"'",""))</f>
        <v>THE ADDITION</v>
      </c>
      <c r="AC769" s="55" t="str">
        <f>SUBSTITUTE(A769,"'","")</f>
        <v>THE ADDITION - Worthington</v>
      </c>
      <c r="AD769" s="52" t="str">
        <f>IFERROR(VLOOKUP(A769,MapGrantsTbl[], 5, FALSE),"")</f>
        <v>1730</v>
      </c>
      <c r="AE769" s="52" t="str">
        <f>IF(L769=AD769,"Y", IF(LEFT(AD769,1)&lt;&gt;"1","","N"))</f>
        <v>Y</v>
      </c>
      <c r="AF769" s="52" t="str">
        <f>IFERROR(VLOOKUP(A769,MapGrantsTbl[], 3, FALSE),"")</f>
        <v>Surveyed 27 Mar 1730 by Henry Ridgely; Patented in Dec 1730 by Thomas Worthington for 143 acres repatented as Worthingtons Addition; "in a Neck between Middell River and Browns River of Patuxent called Winkepin Neck .. starting near the mouth of a branch called Worthingtons Quarter Spring Branch and by the river at the end of the East North East course of a tract of land called Ridgely's Neck"</v>
      </c>
      <c r="AG769" s="52" t="str">
        <f>IF(AA769=AF769,"Y", IF(LEN(LEFT(AF769,4))&lt;&gt;4,"","N"))</f>
        <v>Y</v>
      </c>
      <c r="AH769" s="52" t="s">
        <v>11994</v>
      </c>
      <c r="AI769" s="52"/>
      <c r="AJ769" s="71"/>
      <c r="AK769" s="71"/>
      <c r="AL769" s="71"/>
      <c r="AM769" s="71">
        <f>IFERROR(VLOOKUP(A769,Platted[],2,FALSE),"")</f>
        <v>370</v>
      </c>
      <c r="AN769" s="52"/>
      <c r="AO769" s="52"/>
      <c r="AP769" s="52"/>
      <c r="AQ769" s="52" t="str">
        <f>IFERROR(VLOOKUP(A769,MapGrantsTbl[], 5, FALSE),"")</f>
        <v>1730</v>
      </c>
      <c r="AR769" s="52" t="str">
        <f>IF(L769=AQ769,"Y", IF(LEN(LEFT(AQ769,4))&lt;&gt;4,"","N"))</f>
        <v>Y</v>
      </c>
      <c r="AS769" s="52" t="str">
        <f>IFERROR(VLOOKUP(A769,MapGrantsTbl[],3, FALSE),"")</f>
        <v>Surveyed 27 Mar 1730 by Henry Ridgely; Patented in Dec 1730 by Thomas Worthington for 143 acres repatented as Worthingtons Addition; "in a Neck between Middell River and Browns River of Patuxent called Winkepin Neck .. starting near the mouth of a branch called Worthingtons Quarter Spring Branch and by the river at the end of the East North East course of a tract of land called Ridgely's Neck"</v>
      </c>
      <c r="AT769" s="52" t="str">
        <f>IF(AA769=AS769,"Y", IF(LEN(LEFT(AS769,4))&lt;&gt;4,"","N"))</f>
        <v>Y</v>
      </c>
      <c r="AU769" s="52" t="str">
        <f>IFERROR(VLOOKUP(A769,MapGrantsTbl[],5, FALSE),"")</f>
        <v>1730</v>
      </c>
      <c r="AV769" s="52" t="str">
        <f>IF(L769=AU769,"Y", IF(LEN(LEFT(AU769,4))&lt;&gt;4,"","N"))</f>
        <v>Y</v>
      </c>
    </row>
    <row r="770" spans="1:48" ht="57.6" x14ac:dyDescent="0.55000000000000004">
      <c r="A770" s="92" t="s">
        <v>9626</v>
      </c>
      <c r="B770" s="91" t="str">
        <f>IFERROR(VLOOKUP(A770,MapGrantsTbl[Short Name], 1, FALSE),IFERROR(VLOOKUP(A770,MapGrantsTbl[Other Map Grant Name],1,FALSE),""))</f>
        <v>THE ANGLE</v>
      </c>
      <c r="C770" s="97" t="s">
        <v>4919</v>
      </c>
      <c r="D770" s="92" t="str">
        <f>IF(ISBLANK(C770),"",IFERROR(RIGHT(C770,LEN(C770)-FIND(",",C770)) &amp; " " &amp; LEFT(C770,1) &amp; LOWER(MID(C770,2, FIND(",",C770)-2)),""))</f>
        <v xml:space="preserve"> Richard Shipley</v>
      </c>
      <c r="E770" s="93" t="s">
        <v>9627</v>
      </c>
      <c r="F770" s="93" t="str">
        <f>RIGHT(E770,4)</f>
        <v>1755</v>
      </c>
      <c r="G770" s="93" t="str">
        <f>IF(ISBLANK(E770),"",F770&amp;"-"&amp;RIGHT("00" &amp; SUBSTITUTE(LEFT(E770,2),"/",""),2))</f>
        <v>1755-09</v>
      </c>
      <c r="H770" s="92" t="s">
        <v>3624</v>
      </c>
      <c r="I770" s="92" t="str">
        <f>IFERROR(RIGHT(H770,LEN(H770)-FIND(",",H770)) &amp; " " &amp; LEFT(H770,1) &amp; LOWER(MID(H770,2, FIND(",",H770)-2)),"")</f>
        <v xml:space="preserve"> Philip  Hammond</v>
      </c>
      <c r="J770" s="91" t="str">
        <f>H770</f>
        <v xml:space="preserve">HAMMOND, Philip </v>
      </c>
      <c r="K770" s="92" t="s">
        <v>9622</v>
      </c>
      <c r="L770" s="91" t="str">
        <f>RIGHT(K770,4)</f>
        <v>1755</v>
      </c>
      <c r="M770" s="144" t="str">
        <f>IF(ISBLANK(K770),"",L770&amp;"-"&amp;
IF(LEFT(K770,3)="Feb","02",
IF(LEFT(K770,3)="Mar","03",
IF(LEFT(K770,3)="Apr","04",
IF(LEFT(K770,3)="May","05",
IF(LEFT(K770,3)="Jun","06",
IF(LEFT(K770,3)="Jul","07",
IF(LEFT(K770,3)="Aug","08",
IF(LEFT(K770,3)="Sep","09",
IF(LEFT(K770,3)="Oct","10",
IF(LEFT(K770,3)="Nov","11",
IF(LEFT(K770,3)="Dec","12","01"))))))))))))</f>
        <v>1755-09</v>
      </c>
      <c r="N770" s="94" t="s">
        <v>3961</v>
      </c>
      <c r="O770" s="92" t="s">
        <v>3959</v>
      </c>
      <c r="P770" s="92" t="s">
        <v>136</v>
      </c>
      <c r="Q770" s="92">
        <v>20</v>
      </c>
      <c r="R770" s="92" t="s">
        <v>9624</v>
      </c>
      <c r="S770" s="94"/>
      <c r="T770" s="95" t="str">
        <f>V770</f>
        <v>Angle</v>
      </c>
      <c r="U770" s="94"/>
      <c r="V770" s="35" t="s">
        <v>9623</v>
      </c>
      <c r="W770" s="35" t="s">
        <v>9701</v>
      </c>
      <c r="X770" s="35"/>
      <c r="Y770" s="95" t="str">
        <f>IFERROR(LEFT(J770, FIND(",",J770)-1),"")</f>
        <v>HAMMOND</v>
      </c>
      <c r="Z770" s="95"/>
      <c r="AA770" s="95" t="str">
        <f>IF(ISBLANK(E770),"","Surveyed "&amp;E770)  &amp; IF(ISBLANK(C770),"", " by " &amp;TRIM(D770)) &amp; IF(ISBLANK(E770),"","; ") &amp; IF(ISBLANK(K770),"","Patented in " &amp; K770)  &amp; IF(ISBLANK(H770),"", " by " &amp; TRIM(I770)) &amp; IF(ISBLANK(Q770),"",IF(Q770=0,""," for " &amp; Q770 &amp; " acres")) &amp; IF(ISBLANK(S770),""," repatented as " &amp; S770) &amp; IF(ISBLANK(R770),"", "; " &amp; R770) &amp; IF(ISBLANK(X770),"", ".  " &amp; X770&amp;".")</f>
        <v>Surveyed 9/25/1755 by Richard Shipley; Patented in Sep 1755 by Philip Hammond for 20 acres; "on the drafts of Patuxent River and next adjoining the lands called Davisses Pasture and Batchelors Delight"</v>
      </c>
      <c r="AB770" s="95" t="str">
        <f>IF(IFERROR(FIND("-",A770),0)=0,SUBSTITUTE(A770,"'",""),SUBSTITUTE(LEFT(A770,FIND("-",A770)-2),"'",""))</f>
        <v>THE ANGLE</v>
      </c>
      <c r="AC770" s="95" t="str">
        <f>SUBSTITUTE(A770,"'","")</f>
        <v>THE ANGLE</v>
      </c>
      <c r="AD770" s="95" t="str">
        <f>IFERROR(VLOOKUP(A770,MapGrantsTbl[], 5, FALSE),"")</f>
        <v>1755</v>
      </c>
      <c r="AE770" s="95" t="str">
        <f>IF(L770=AD770,"Y", IF(LEFT(AD770,1)&lt;&gt;"1","","N"))</f>
        <v>Y</v>
      </c>
      <c r="AF770" s="95" t="str">
        <f>IFERROR(VLOOKUP(A770,MapGrantsTbl[], 3, FALSE),"")</f>
        <v>Surveyed 9/25/1755 by Richard Shipley; Patented in Sep 1755 by Philip Hammond for 20 acres; "on the drafts of Patuxent River and next adjoining the lands called Davisses Pasture and Batchelors Delight"</v>
      </c>
      <c r="AG770" s="95" t="str">
        <f>IF(AA770=AF770,"Y", IF(LEN(LEFT(AF770,4))&lt;&gt;4,"","N"))</f>
        <v>Y</v>
      </c>
      <c r="AH770" s="33" t="s">
        <v>333</v>
      </c>
      <c r="AI770" s="95"/>
      <c r="AJ770" s="95"/>
      <c r="AK770" s="95"/>
      <c r="AL770" s="95">
        <v>-4</v>
      </c>
      <c r="AM770" s="95">
        <f>IFERROR(VLOOKUP(A770,Platted[],2,FALSE),"")</f>
        <v>673</v>
      </c>
      <c r="AN770" s="52"/>
      <c r="AO770" s="52"/>
      <c r="AP770" s="52"/>
      <c r="AQ770" s="52" t="str">
        <f>IFERROR(VLOOKUP(A770,MapGrantsTbl[], 5, FALSE),"")</f>
        <v>1755</v>
      </c>
      <c r="AR770" s="52" t="str">
        <f>IF(L770=AQ770,"Y", IF(LEN(LEFT(AQ770,4))&lt;&gt;4,"","N"))</f>
        <v>Y</v>
      </c>
      <c r="AS770" s="52" t="str">
        <f>IFERROR(VLOOKUP(A770,MapGrantsTbl[],3, FALSE),"")</f>
        <v>Surveyed 9/25/1755 by Richard Shipley; Patented in Sep 1755 by Philip Hammond for 20 acres; "on the drafts of Patuxent River and next adjoining the lands called Davisses Pasture and Batchelors Delight"</v>
      </c>
      <c r="AT770" s="52" t="str">
        <f>IF(AA770=AS770,"Y", IF(LEN(LEFT(AS770,4))&lt;&gt;4,"","N"))</f>
        <v>Y</v>
      </c>
      <c r="AU770" s="52" t="str">
        <f>IFERROR(VLOOKUP(A770,MapGrantsTbl[],5, FALSE),"")</f>
        <v>1755</v>
      </c>
      <c r="AV770" s="52" t="str">
        <f>IF(L770=AU770,"Y", IF(LEN(LEFT(AU770,4))&lt;&gt;4,"","N"))</f>
        <v>Y</v>
      </c>
    </row>
    <row r="771" spans="1:48" ht="57.6" x14ac:dyDescent="0.55000000000000004">
      <c r="A771" s="8" t="s">
        <v>3904</v>
      </c>
      <c r="B771" s="8" t="str">
        <f>IFERROR(VLOOKUP(A771,MapGrantsTbl[Short Name], 1, FALSE),IFERROR(VLOOKUP(A771,MapGrantsTbl[Other Map Grant Name],1,FALSE),""))</f>
        <v>THE ANVIL</v>
      </c>
      <c r="C771" s="8" t="s">
        <v>4919</v>
      </c>
      <c r="D771" s="8" t="str">
        <f>IF(ISBLANK(C771),"",IFERROR(RIGHT(C771,LEN(C771)-FIND(",",C771)) &amp; " " &amp; LEFT(C771,1) &amp; LOWER(MID(C771,2, FIND(",",C771)-2)),""))</f>
        <v xml:space="preserve"> Richard Shipley</v>
      </c>
      <c r="E771" s="85" t="s">
        <v>4699</v>
      </c>
      <c r="F771" s="85" t="str">
        <f>RIGHT(E771,4)</f>
        <v>1749</v>
      </c>
      <c r="G771" s="85" t="str">
        <f>IF(ISBLANK(E771),"",F771&amp;"-"&amp;RIGHT("00" &amp; SUBSTITUTE(LEFT(E771,2),"/",""),2))</f>
        <v>1749-07</v>
      </c>
      <c r="H771" s="8" t="s">
        <v>3575</v>
      </c>
      <c r="I771" s="8" t="str">
        <f>IFERROR(RIGHT(H771,LEN(H771)-FIND(",",H771)) &amp; " " &amp; LEFT(H771,1) &amp; LOWER(MID(H771,2, FIND(",",H771)-2)),"")</f>
        <v xml:space="preserve"> Joshua  Dorsey</v>
      </c>
      <c r="J771" s="8" t="str">
        <f>H771</f>
        <v xml:space="preserve">DORSEY, Joshua </v>
      </c>
      <c r="K771" s="8" t="s">
        <v>4937</v>
      </c>
      <c r="L771" s="8" t="str">
        <f>RIGHT(K771,4)</f>
        <v>1749</v>
      </c>
      <c r="M771" s="146" t="str">
        <f>IF(ISBLANK(K771),"",L771&amp;"-"&amp;
IF(LEFT(K771,3)="Feb","02",
IF(LEFT(K771,3)="Mar","03",
IF(LEFT(K771,3)="Apr","04",
IF(LEFT(K771,3)="May","05",
IF(LEFT(K771,3)="Jun","06",
IF(LEFT(K771,3)="Jul","07",
IF(LEFT(K771,3)="Aug","08",
IF(LEFT(K771,3)="Sep","09",
IF(LEFT(K771,3)="Oct","10",
IF(LEFT(K771,3)="Nov","11",
IF(LEFT(K771,3)="Dec","12","01"))))))))))))</f>
        <v>1749-07</v>
      </c>
      <c r="N771" s="34" t="s">
        <v>3961</v>
      </c>
      <c r="O771" s="8" t="s">
        <v>3959</v>
      </c>
      <c r="P771" s="8" t="s">
        <v>136</v>
      </c>
      <c r="Q771" s="8">
        <v>50</v>
      </c>
      <c r="R771" s="8" t="s">
        <v>5473</v>
      </c>
      <c r="S771" s="34" t="s">
        <v>9397</v>
      </c>
      <c r="T771" s="34" t="str">
        <f>V771</f>
        <v>The Anvil</v>
      </c>
      <c r="U771" s="34"/>
      <c r="V771" s="35" t="s">
        <v>4148</v>
      </c>
      <c r="W771" s="35" t="s">
        <v>10087</v>
      </c>
      <c r="X771" s="34"/>
      <c r="Y771" s="26" t="str">
        <f>IFERROR(LEFT(J771, FIND(",",J771)-1),"")</f>
        <v>DORSEY</v>
      </c>
      <c r="Z771" s="24" t="s">
        <v>4437</v>
      </c>
      <c r="AA771" s="24" t="str">
        <f>IF(ISBLANK(E771),"","Surveyed "&amp;E771)  &amp; IF(ISBLANK(C771),"", " by " &amp;TRIM(D771)) &amp; IF(ISBLANK(E771),"","; ") &amp; IF(ISBLANK(K771),"","Patented in " &amp; K771)  &amp; IF(ISBLANK(H771),"", " by " &amp; TRIM(I771)) &amp; IF(ISBLANK(Q771),"",IF(Q771=0,""," for " &amp; Q771 &amp; " acres")) &amp; IF(ISBLANK(S771),""," repatented as " &amp; S771) &amp; IF(ISBLANK(R771),"", "; " &amp; R771) &amp; IF(ISBLANK(X771),"", ".  " &amp; X771&amp;".")</f>
        <v>Surveyed 7/20/1749 by Richard Shipley; Patented in Jul 1749 by Joshua Dorsey for 50 acres repatented as The Anvil - Resurveyed; "on the drafts of the branches of Deep Run" adjoining Dorsey's Chance</v>
      </c>
      <c r="AB771" s="52" t="str">
        <f>IF(IFERROR(FIND("-",A771),0)=0,SUBSTITUTE(A771,"'",""),SUBSTITUTE(LEFT(A771,FIND("-",A771)-2),"'",""))</f>
        <v>THE ANVIL</v>
      </c>
      <c r="AC771" s="55" t="str">
        <f>SUBSTITUTE(A771,"'","")</f>
        <v>THE ANVIL</v>
      </c>
      <c r="AD771" s="52" t="str">
        <f>IFERROR(VLOOKUP(A771,MapGrantsTbl[], 5, FALSE),"")</f>
        <v>1749</v>
      </c>
      <c r="AE771" s="52" t="str">
        <f>IF(L771=AD771,"Y", IF(LEFT(AD771,1)&lt;&gt;"1","","N"))</f>
        <v>Y</v>
      </c>
      <c r="AF771" s="52" t="str">
        <f>IFERROR(VLOOKUP(A771,MapGrantsTbl[], 3, FALSE),"")</f>
        <v>Surveyed 7/20/1749 by Richard Shipley; Patented in Jul 1749 by Joshua Dorsey for 50 acres repatented as The Anvil - Resurveyed; "on the drafts of the branches of Deep Run" adjoining Dorsey's Chance</v>
      </c>
      <c r="AG771" s="52" t="str">
        <f>IF(AA771=AF771,"Y", IF(LEN(LEFT(AF771,4))&lt;&gt;4,"","N"))</f>
        <v>Y</v>
      </c>
      <c r="AH771" s="52" t="s">
        <v>47</v>
      </c>
      <c r="AI771" s="52"/>
      <c r="AJ771" s="71"/>
      <c r="AK771" s="71"/>
      <c r="AL771" s="71">
        <v>-1</v>
      </c>
      <c r="AM771" s="71">
        <f>IFERROR(VLOOKUP(A771,Platted[],2,FALSE),"")</f>
        <v>573</v>
      </c>
      <c r="AN771" s="52"/>
      <c r="AO771" s="52"/>
      <c r="AP771" s="52"/>
      <c r="AQ771" s="52" t="str">
        <f>IFERROR(VLOOKUP(A771,MapGrantsTbl[], 5, FALSE),"")</f>
        <v>1749</v>
      </c>
      <c r="AR771" s="52" t="str">
        <f>IF(L771=AQ771,"Y", IF(LEN(LEFT(AQ771,4))&lt;&gt;4,"","N"))</f>
        <v>Y</v>
      </c>
      <c r="AS771" s="52" t="str">
        <f>IFERROR(VLOOKUP(A771,MapGrantsTbl[],3, FALSE),"")</f>
        <v>Surveyed 7/20/1749 by Richard Shipley; Patented in Jul 1749 by Joshua Dorsey for 50 acres repatented as The Anvil - Resurveyed; "on the drafts of the branches of Deep Run" adjoining Dorsey's Chance</v>
      </c>
      <c r="AT771" s="52" t="str">
        <f>IF(AA771=AS771,"Y", IF(LEN(LEFT(AS771,4))&lt;&gt;4,"","N"))</f>
        <v>Y</v>
      </c>
      <c r="AU771" s="52" t="str">
        <f>IFERROR(VLOOKUP(A771,MapGrantsTbl[],5, FALSE),"")</f>
        <v>1749</v>
      </c>
      <c r="AV771" s="52" t="str">
        <f>IF(L771=AU771,"Y", IF(LEN(LEFT(AU771,4))&lt;&gt;4,"","N"))</f>
        <v>Y</v>
      </c>
    </row>
    <row r="772" spans="1:48" ht="86.4" x14ac:dyDescent="0.55000000000000004">
      <c r="A772" s="8" t="s">
        <v>9359</v>
      </c>
      <c r="B772" s="8" t="str">
        <f>IFERROR(VLOOKUP(A772,MapGrantsTbl[Short Name], 1, FALSE),IFERROR(VLOOKUP(A772,MapGrantsTbl[Other Map Grant Name],1,FALSE),""))</f>
        <v>THE ANVIL - RESURVEYED</v>
      </c>
      <c r="C772" s="8" t="s">
        <v>4919</v>
      </c>
      <c r="D772" s="8" t="str">
        <f>IF(ISBLANK(C772),"",IFERROR(RIGHT(C772,LEN(C772)-FIND(",",C772)) &amp; " " &amp; LEFT(C772,1) &amp; LOWER(MID(C772,2, FIND(",",C772)-2)),""))</f>
        <v xml:space="preserve"> Richard Shipley</v>
      </c>
      <c r="E772" s="85" t="s">
        <v>9942</v>
      </c>
      <c r="F772" s="85" t="str">
        <f>RIGHT(E772,4)</f>
        <v>1753</v>
      </c>
      <c r="G772" s="85" t="str">
        <f>IF(ISBLANK(E772),"",F772&amp;"-"&amp;RIGHT("00" &amp; SUBSTITUTE(LEFT(E772,2),"/",""),2))</f>
        <v>1753-03</v>
      </c>
      <c r="H772" s="8" t="s">
        <v>3575</v>
      </c>
      <c r="I772" s="8" t="str">
        <f>IFERROR(RIGHT(H772,LEN(H772)-FIND(",",H772)) &amp; " " &amp; LEFT(H772,1) &amp; LOWER(MID(H772,2, FIND(",",H772)-2)),"")</f>
        <v xml:space="preserve"> Joshua  Dorsey</v>
      </c>
      <c r="J772" s="32" t="str">
        <f>H772</f>
        <v xml:space="preserve">DORSEY, Joshua </v>
      </c>
      <c r="K772" s="8" t="s">
        <v>3826</v>
      </c>
      <c r="L772" s="32" t="str">
        <f>RIGHT(K772,4)</f>
        <v>1753</v>
      </c>
      <c r="M772" s="146" t="str">
        <f>IF(ISBLANK(K772),"",L772&amp;"-"&amp;
IF(LEFT(K772,3)="Feb","02",
IF(LEFT(K772,3)="Mar","03",
IF(LEFT(K772,3)="Apr","04",
IF(LEFT(K772,3)="May","05",
IF(LEFT(K772,3)="Jun","06",
IF(LEFT(K772,3)="Jul","07",
IF(LEFT(K772,3)="Aug","08",
IF(LEFT(K772,3)="Sep","09",
IF(LEFT(K772,3)="Oct","10",
IF(LEFT(K772,3)="Nov","11",
IF(LEFT(K772,3)="Dec","12","01"))))))))))))</f>
        <v>1753-08</v>
      </c>
      <c r="N772" s="34" t="s">
        <v>3961</v>
      </c>
      <c r="O772" s="8" t="s">
        <v>3959</v>
      </c>
      <c r="P772" s="8" t="s">
        <v>3970</v>
      </c>
      <c r="Q772" s="8">
        <v>542</v>
      </c>
      <c r="R772" s="8" t="s">
        <v>5474</v>
      </c>
      <c r="S772" s="34"/>
      <c r="T772" s="34" t="s">
        <v>4148</v>
      </c>
      <c r="U772" s="34"/>
      <c r="V772" s="35" t="s">
        <v>9397</v>
      </c>
      <c r="W772" s="35" t="s">
        <v>9941</v>
      </c>
      <c r="X772" s="34"/>
      <c r="Y772" s="33" t="str">
        <f>IFERROR(LEFT(J772, FIND(",",J772)-1),"")</f>
        <v>DORSEY</v>
      </c>
      <c r="Z772" s="33"/>
      <c r="AA772" s="24" t="str">
        <f>IF(ISBLANK(E772),"","Surveyed "&amp;E772)  &amp; IF(ISBLANK(C772),"", " by " &amp;TRIM(D772)) &amp; IF(ISBLANK(E772),"","; ") &amp; IF(ISBLANK(K772),"","Patented in " &amp; K772)  &amp; IF(ISBLANK(H772),"", " by " &amp; TRIM(I772)) &amp; IF(ISBLANK(Q772),"",IF(Q772=0,""," for " &amp; Q772 &amp; " acres")) &amp; IF(ISBLANK(S772),""," repatented as " &amp; S772) &amp; IF(ISBLANK(R772),"", "; " &amp; R772) &amp; IF(ISBLANK(X772),"", ".  " &amp; X772&amp;".")</f>
        <v>Surveyed 3/12/1753 by Richard Shipley; Patented in Aug 1753 by Joshua Dorsey for 542 acres; Resurvey of The Anvil now adjoining Dorsey's Chance, Good For Little, The Locust Thicket, Hammond's Chance, The Addition, The Widows Cost, Browns Purchase, Sept 14 1739 etc., Calebs Purchase, The Neglect</v>
      </c>
      <c r="AB772" s="52" t="str">
        <f>IF(IFERROR(FIND("-",A772),0)=0,SUBSTITUTE(A772,"'",""),SUBSTITUTE(LEFT(A772,FIND("-",A772)-2),"'",""))</f>
        <v>THE ANVIL</v>
      </c>
      <c r="AC772" s="55" t="str">
        <f>SUBSTITUTE(A772,"'","")</f>
        <v>THE ANVIL - Resurveyed</v>
      </c>
      <c r="AD772" s="52" t="str">
        <f>IFERROR(VLOOKUP(A772,MapGrantsTbl[], 5, FALSE),"")</f>
        <v>1753</v>
      </c>
      <c r="AE772" s="52" t="str">
        <f>IF(L772=AD772,"Y", IF(LEFT(AD772,1)&lt;&gt;"1","","N"))</f>
        <v>Y</v>
      </c>
      <c r="AF772" s="52" t="str">
        <f>IFERROR(VLOOKUP(A772,MapGrantsTbl[], 3, FALSE),"")</f>
        <v>Surveyed 3/12/1753 by Richard Shipley; Patented in Aug 1753 by Joshua Dorsey for 542 acres; Resurvey of The Anvil now adjoining Dorsey's Chance, Good For Little, The Locust Thicket, Hammond's Chance, The Addition, The Widows Cost, Browns Purchase, Sept 14 1739 etc., Calebs Purchase, The Neglect</v>
      </c>
      <c r="AG772" s="52" t="str">
        <f>IF(AA772=AF772,"Y", IF(LEN(LEFT(AF772,4))&lt;&gt;4,"","N"))</f>
        <v>Y</v>
      </c>
      <c r="AH772" s="52" t="s">
        <v>47</v>
      </c>
      <c r="AI772" s="52"/>
      <c r="AJ772" s="71"/>
      <c r="AK772" s="71"/>
      <c r="AL772" s="71">
        <v>-4</v>
      </c>
      <c r="AM772" s="71" t="str">
        <f>IFERROR(VLOOKUP(A772,Platted[],2,FALSE),"")</f>
        <v/>
      </c>
      <c r="AN772" s="52"/>
      <c r="AO772" s="52"/>
      <c r="AP772" s="52"/>
      <c r="AQ772" s="52" t="str">
        <f>IFERROR(VLOOKUP(A772,MapGrantsTbl[], 5, FALSE),"")</f>
        <v>1753</v>
      </c>
      <c r="AR772" s="52" t="str">
        <f>IF(L772=AQ772,"Y", IF(LEN(LEFT(AQ772,4))&lt;&gt;4,"","N"))</f>
        <v>Y</v>
      </c>
      <c r="AS772" s="52" t="str">
        <f>IFERROR(VLOOKUP(A772,MapGrantsTbl[],3, FALSE),"")</f>
        <v>Surveyed 3/12/1753 by Richard Shipley; Patented in Aug 1753 by Joshua Dorsey for 542 acres; Resurvey of The Anvil now adjoining Dorsey's Chance, Good For Little, The Locust Thicket, Hammond's Chance, The Addition, The Widows Cost, Browns Purchase, Sept 14 1739 etc., Calebs Purchase, The Neglect</v>
      </c>
      <c r="AT772" s="52" t="str">
        <f>IF(AA772=AS772,"Y", IF(LEN(LEFT(AS772,4))&lt;&gt;4,"","N"))</f>
        <v>Y</v>
      </c>
      <c r="AU772" s="52" t="str">
        <f>IFERROR(VLOOKUP(A772,MapGrantsTbl[],5, FALSE),"")</f>
        <v>1753</v>
      </c>
      <c r="AV772" s="52" t="str">
        <f>IF(L772=AU772,"Y", IF(LEN(LEFT(AU772,4))&lt;&gt;4,"","N"))</f>
        <v>Y</v>
      </c>
    </row>
    <row r="773" spans="1:48" ht="72" x14ac:dyDescent="0.55000000000000004">
      <c r="A773" s="43" t="s">
        <v>6591</v>
      </c>
      <c r="B773" s="42" t="str">
        <f>IFERROR(VLOOKUP(A773,MapGrantsTbl[Short Name], 1, FALSE),IFERROR(VLOOKUP(A773,MapGrantsTbl[Other Map Grant Name],1,FALSE),""))</f>
        <v>THE BLOOMING PLAINS</v>
      </c>
      <c r="C773" s="43" t="s">
        <v>4921</v>
      </c>
      <c r="D773" s="43" t="str">
        <f>IF(ISBLANK(C773),"",IFERROR(RIGHT(C773,LEN(C773)-FIND(",",C773)) &amp; " " &amp; LEFT(C773,1) &amp; LOWER(MID(C773,2, FIND(",",C773)-2)),""))</f>
        <v xml:space="preserve"> Basil Burgess</v>
      </c>
      <c r="E773" s="85" t="s">
        <v>10766</v>
      </c>
      <c r="F773" s="80" t="str">
        <f>RIGHT(E773,4)</f>
        <v>1775</v>
      </c>
      <c r="G773" s="80" t="str">
        <f>IF(ISBLANK(E773),"",F773&amp;"-"&amp;RIGHT("00" &amp; SUBSTITUTE(LEFT(E773,2),"/",""),2))</f>
        <v>1775-01</v>
      </c>
      <c r="H773" s="43" t="s">
        <v>6592</v>
      </c>
      <c r="I773" s="43" t="str">
        <f>IFERROR(RIGHT(H773,LEN(H773)-FIND(",",H773)) &amp; " " &amp; LEFT(H773,1) &amp; LOWER(MID(H773,2, FIND(",",H773)-2)),"")</f>
        <v xml:space="preserve"> Thomas French</v>
      </c>
      <c r="J773" s="42" t="str">
        <f>H773</f>
        <v>FRENCH, Thomas</v>
      </c>
      <c r="K773" s="43" t="s">
        <v>4760</v>
      </c>
      <c r="L773" s="42" t="str">
        <f>RIGHT(K773,4)</f>
        <v>1775</v>
      </c>
      <c r="M773" s="143" t="str">
        <f>IF(ISBLANK(K773),"",L773&amp;"-"&amp;
IF(LEFT(K773,3)="Feb","02",
IF(LEFT(K773,3)="Mar","03",
IF(LEFT(K773,3)="Apr","04",
IF(LEFT(K773,3)="May","05",
IF(LEFT(K773,3)="Jun","06",
IF(LEFT(K773,3)="Jul","07",
IF(LEFT(K773,3)="Aug","08",
IF(LEFT(K773,3)="Sep","09",
IF(LEFT(K773,3)="Oct","10",
IF(LEFT(K773,3)="Nov","11",
IF(LEFT(K773,3)="Dec","12","01"))))))))))))</f>
        <v>1775-09</v>
      </c>
      <c r="N773" s="44" t="s">
        <v>3961</v>
      </c>
      <c r="O773" s="43" t="s">
        <v>3959</v>
      </c>
      <c r="P773" s="43" t="s">
        <v>3970</v>
      </c>
      <c r="Q773" s="43">
        <v>977</v>
      </c>
      <c r="R773" s="8" t="s">
        <v>9955</v>
      </c>
      <c r="S773" s="44"/>
      <c r="T773" s="33" t="s">
        <v>6589</v>
      </c>
      <c r="U773" s="44"/>
      <c r="V773" s="35" t="s">
        <v>6593</v>
      </c>
      <c r="W773" s="35" t="s">
        <v>10765</v>
      </c>
      <c r="X773" s="34"/>
      <c r="Y773" s="45" t="str">
        <f>IFERROR(LEFT(J773, FIND(",",J773)-1),"")</f>
        <v>FRENCH</v>
      </c>
      <c r="Z773" s="45"/>
      <c r="AA773" s="45" t="str">
        <f>IF(ISBLANK(E773),"","Surveyed "&amp;E773)  &amp; IF(ISBLANK(C773),"", " by " &amp;TRIM(D773)) &amp; IF(ISBLANK(E773),"","; ") &amp; IF(ISBLANK(K773),"","Patented in " &amp; K773)  &amp; IF(ISBLANK(H773),"", " by " &amp; TRIM(I773)) &amp; IF(ISBLANK(Q773),"",IF(Q773=0,""," for " &amp; Q773 &amp; " acres")) &amp; IF(ISBLANK(S773),""," repatented as " &amp; S773) &amp; IF(ISBLANK(R773),"", "; " &amp; R773) &amp; IF(ISBLANK(X773),"", ".  " &amp; X773&amp;".")</f>
        <v>Surveyed 1/11/1775 by Basil Burgess; Patented in Sep 1775 by Thomas French for 977 acres; Resurvey of Honest Triumph from vacancy left from Fox Hunters United Friendship beginning "at the beginning trees of a tract of land called Mansells United Friendship"</v>
      </c>
      <c r="AB773" s="45" t="str">
        <f>IF(IFERROR(FIND("-",A773),0)=0,SUBSTITUTE(A773,"'",""),SUBSTITUTE(LEFT(A773,FIND("-",A773)-2),"'",""))</f>
        <v>THE BLOOMING PLAINS</v>
      </c>
      <c r="AC773" s="55" t="str">
        <f>SUBSTITUTE(A773,"'","")</f>
        <v>THE BLOOMING PLAINS</v>
      </c>
      <c r="AD773" s="52" t="str">
        <f>IFERROR(VLOOKUP(A773,MapGrantsTbl[], 5, FALSE),"")</f>
        <v>1775</v>
      </c>
      <c r="AE773" s="52" t="str">
        <f>IF(L773=AD773,"Y", IF(LEFT(AD773,1)&lt;&gt;"1","","N"))</f>
        <v>Y</v>
      </c>
      <c r="AF773" s="52" t="str">
        <f>IFERROR(VLOOKUP(A773,MapGrantsTbl[], 3, FALSE),"")</f>
        <v>Surveyed 1/11/1775 by Basil Burgess; Patented in Sep 1775 by Thomas French for 977 acres; Resurvey of Honest Triumph from vacancy left from Fox Hunters United Friendship beginning "at the beginning trees of a tract of land called Mansells United Friendship"</v>
      </c>
      <c r="AG773" s="52" t="str">
        <f>IF(AA773=AF773,"Y", IF(LEN(LEFT(AF773,4))&lt;&gt;4,"","N"))</f>
        <v>Y</v>
      </c>
      <c r="AH773" s="52" t="s">
        <v>78</v>
      </c>
      <c r="AI773" s="52"/>
      <c r="AJ773" s="71"/>
      <c r="AK773" s="71"/>
      <c r="AL773" s="71"/>
      <c r="AM773" s="71">
        <f>IFERROR(VLOOKUP(A773,Platted[],2,FALSE),"")</f>
        <v>63</v>
      </c>
      <c r="AN773" s="52"/>
      <c r="AO773" s="52"/>
      <c r="AP773" s="52"/>
      <c r="AQ773" s="52" t="str">
        <f>IFERROR(VLOOKUP(A773,MapGrantsTbl[], 5, FALSE),"")</f>
        <v>1775</v>
      </c>
      <c r="AR773" s="52" t="str">
        <f>IF(L773=AQ773,"Y", IF(LEN(LEFT(AQ773,4))&lt;&gt;4,"","N"))</f>
        <v>Y</v>
      </c>
      <c r="AS773" s="52" t="str">
        <f>IFERROR(VLOOKUP(A773,MapGrantsTbl[],3, FALSE),"")</f>
        <v>Surveyed 1/11/1775 by Basil Burgess; Patented in Sep 1775 by Thomas French for 977 acres; Resurvey of Honest Triumph from vacancy left from Fox Hunters United Friendship beginning "at the beginning trees of a tract of land called Mansells United Friendship"</v>
      </c>
      <c r="AT773" s="52" t="str">
        <f>IF(AA773=AS773,"Y", IF(LEN(LEFT(AS773,4))&lt;&gt;4,"","N"))</f>
        <v>Y</v>
      </c>
      <c r="AU773" s="52" t="str">
        <f>IFERROR(VLOOKUP(A773,MapGrantsTbl[],5, FALSE),"")</f>
        <v>1775</v>
      </c>
      <c r="AV773" s="52" t="str">
        <f>IF(L773=AU773,"Y", IF(LEN(LEFT(AU773,4))&lt;&gt;4,"","N"))</f>
        <v>Y</v>
      </c>
    </row>
    <row r="774" spans="1:48" ht="86.4" x14ac:dyDescent="0.55000000000000004">
      <c r="A774" s="8" t="s">
        <v>3905</v>
      </c>
      <c r="B774" s="10" t="str">
        <f>IFERROR(VLOOKUP(A774,MapGrantsTbl[Short Name], 1, FALSE),IFERROR(VLOOKUP(A774,MapGrantsTbl[Other Map Grant Name],1,FALSE),""))</f>
        <v>THE BOYLING SPRINGS</v>
      </c>
      <c r="C774" s="8" t="s">
        <v>4916</v>
      </c>
      <c r="D774" s="8" t="str">
        <f>IF(ISBLANK(C774),"",IFERROR(RIGHT(C774,LEN(C774)-FIND(",",C774)) &amp; " " &amp; LEFT(C774,1) &amp; LOWER(MID(C774,2, FIND(",",C774)-2)),""))</f>
        <v xml:space="preserve"> William Cromwell</v>
      </c>
      <c r="E774" s="85" t="s">
        <v>4686</v>
      </c>
      <c r="F774" s="85" t="str">
        <f>RIGHT(E774,4)</f>
        <v>1745</v>
      </c>
      <c r="G774" s="85" t="str">
        <f>IF(ISBLANK(E774),"",F774&amp;"-"&amp;RIGHT("00" &amp; SUBSTITUTE(LEFT(E774,2),"/",""),2))</f>
        <v>1745-05</v>
      </c>
      <c r="H774" s="10" t="s">
        <v>3552</v>
      </c>
      <c r="I774" s="10" t="str">
        <f>IFERROR(RIGHT(H774,LEN(H774)-FIND(",",H774)) &amp; " " &amp; LEFT(H774,1) &amp; LOWER(MID(H774,2, FIND(",",H774)-2)),"")</f>
        <v xml:space="preserve"> Peter  Barnes</v>
      </c>
      <c r="J774" s="15" t="str">
        <f>H774</f>
        <v xml:space="preserve">BARNES, Peter </v>
      </c>
      <c r="K774" s="10" t="s">
        <v>3822</v>
      </c>
      <c r="L774" s="15" t="str">
        <f>RIGHT(K774,4)</f>
        <v>1745</v>
      </c>
      <c r="M774" s="147" t="str">
        <f>IF(ISBLANK(K774),"",L774&amp;"-"&amp;
IF(LEFT(K774,3)="Feb","02",
IF(LEFT(K774,3)="Mar","03",
IF(LEFT(K774,3)="Apr","04",
IF(LEFT(K774,3)="May","05",
IF(LEFT(K774,3)="Jun","06",
IF(LEFT(K774,3)="Jul","07",
IF(LEFT(K774,3)="Aug","08",
IF(LEFT(K774,3)="Sep","09",
IF(LEFT(K774,3)="Oct","10",
IF(LEFT(K774,3)="Nov","11",
IF(LEFT(K774,3)="Dec","12","01"))))))))))))</f>
        <v>1745-05</v>
      </c>
      <c r="N774" s="34" t="s">
        <v>3961</v>
      </c>
      <c r="O774" s="8" t="s">
        <v>3959</v>
      </c>
      <c r="P774" s="10" t="s">
        <v>136</v>
      </c>
      <c r="Q774" s="8">
        <v>105</v>
      </c>
      <c r="R774" s="8" t="s">
        <v>11473</v>
      </c>
      <c r="S774" s="26" t="s">
        <v>5438</v>
      </c>
      <c r="T774" s="34" t="s">
        <v>4147</v>
      </c>
      <c r="U774" s="26"/>
      <c r="V774" s="35" t="s">
        <v>5825</v>
      </c>
      <c r="W774" s="35" t="s">
        <v>11472</v>
      </c>
      <c r="X774" s="34"/>
      <c r="Y774" s="25" t="str">
        <f>IFERROR(LEFT(J774, FIND(",",J774)-1),"")</f>
        <v>BARNES</v>
      </c>
      <c r="Z774" s="25"/>
      <c r="AA774" s="24" t="str">
        <f>IF(ISBLANK(E774),"","Surveyed "&amp;E774)  &amp; IF(ISBLANK(C774),"", " by " &amp;TRIM(D774)) &amp; IF(ISBLANK(E774),"","; ") &amp; IF(ISBLANK(K774),"","Patented in " &amp; K774)  &amp; IF(ISBLANK(H774),"", " by " &amp; TRIM(I774)) &amp; IF(ISBLANK(Q774),"",IF(Q774=0,""," for " &amp; Q774 &amp; " acres")) &amp; IF(ISBLANK(S774),""," repatented as " &amp; S774) &amp; IF(ISBLANK(R774),"", "; " &amp; R774) &amp; IF(ISBLANK(X774),"", ".  " &amp; X774&amp;".")</f>
        <v>Surveyed 5/14/1745 by William Cromwell; Patented in May 1745 by Peter Barnes for 105 acres repatented as Ridgely's Great Park; "on the east side of Snowdens River" beginning "near the head of a small branch leading into Snowdens River afsd and near to a great stone which stone is marked PBx1745"</v>
      </c>
      <c r="AB774" s="52" t="str">
        <f>IF(IFERROR(FIND("-",A774),0)=0,SUBSTITUTE(A774,"'",""),SUBSTITUTE(LEFT(A774,FIND("-",A774)-2),"'",""))</f>
        <v>THE BOYLING SPRINGS</v>
      </c>
      <c r="AC774" s="55" t="str">
        <f>SUBSTITUTE(A774,"'","")</f>
        <v>THE BOYLING SPRINGS</v>
      </c>
      <c r="AD774" s="52" t="str">
        <f>IFERROR(VLOOKUP(A774,MapGrantsTbl[], 5, FALSE),"")</f>
        <v>1745</v>
      </c>
      <c r="AE774" s="52" t="str">
        <f>IF(L774=AD774,"Y", IF(LEFT(AD774,1)&lt;&gt;"1","","N"))</f>
        <v>Y</v>
      </c>
      <c r="AF774" s="52" t="str">
        <f>IFERROR(VLOOKUP(A774,MapGrantsTbl[], 3, FALSE),"")</f>
        <v>Surveyed 5/14/1745 by William Cromwell; Patented in May 1745 by Peter Barnes for 105 acres repatented as Ridgely's Great Park; "on the east side of Snowdens River" beginning "near the head of a small branch leading into Snowdens River afsd and near to a great stone which stone is marked PBx1745"</v>
      </c>
      <c r="AG774" s="52" t="str">
        <f>IF(AA774=AF774,"Y", IF(LEN(LEFT(AF774,4))&lt;&gt;4,"","N"))</f>
        <v>Y</v>
      </c>
      <c r="AH774" s="52" t="s">
        <v>65</v>
      </c>
      <c r="AI774" s="52"/>
      <c r="AJ774" s="71"/>
      <c r="AK774" s="71"/>
      <c r="AL774" s="71"/>
      <c r="AM774" s="71">
        <f>IFERROR(VLOOKUP(A774,Platted[],2,FALSE),"")</f>
        <v>415</v>
      </c>
      <c r="AN774" s="52"/>
      <c r="AO774" s="52"/>
      <c r="AP774" s="52"/>
      <c r="AQ774" s="52" t="str">
        <f>IFERROR(VLOOKUP(A774,MapGrantsTbl[], 5, FALSE),"")</f>
        <v>1745</v>
      </c>
      <c r="AR774" s="52" t="str">
        <f>IF(L774=AQ774,"Y", IF(LEN(LEFT(AQ774,4))&lt;&gt;4,"","N"))</f>
        <v>Y</v>
      </c>
      <c r="AS774" s="52" t="str">
        <f>IFERROR(VLOOKUP(A774,MapGrantsTbl[],3, FALSE),"")</f>
        <v>Surveyed 5/14/1745 by William Cromwell; Patented in May 1745 by Peter Barnes for 105 acres repatented as Ridgely's Great Park; "on the east side of Snowdens River" beginning "near the head of a small branch leading into Snowdens River afsd and near to a great stone which stone is marked PBx1745"</v>
      </c>
      <c r="AT774" s="52" t="str">
        <f>IF(AA774=AS774,"Y", IF(LEN(LEFT(AS774,4))&lt;&gt;4,"","N"))</f>
        <v>Y</v>
      </c>
      <c r="AU774" s="52" t="str">
        <f>IFERROR(VLOOKUP(A774,MapGrantsTbl[],5, FALSE),"")</f>
        <v>1745</v>
      </c>
      <c r="AV774" s="52" t="str">
        <f>IF(L774=AU774,"Y", IF(LEN(LEFT(AU774,4))&lt;&gt;4,"","N"))</f>
        <v>Y</v>
      </c>
    </row>
    <row r="775" spans="1:48" ht="57.6" x14ac:dyDescent="0.55000000000000004">
      <c r="A775" s="43" t="s">
        <v>5909</v>
      </c>
      <c r="B775" s="42" t="str">
        <f>IFERROR(VLOOKUP(A775,MapGrantsTbl[Short Name], 1, FALSE),IFERROR(VLOOKUP(A775,MapGrantsTbl[Other Map Grant Name],1,FALSE),""))</f>
        <v>THE DESART</v>
      </c>
      <c r="C775" s="43"/>
      <c r="D775" s="43" t="str">
        <f>IF(ISBLANK(C775),"",IFERROR(RIGHT(C775,LEN(C775)-FIND(",",C775)) &amp; " " &amp; LEFT(C775,1) &amp; LOWER(MID(C775,2, FIND(",",C775)-2)),""))</f>
        <v/>
      </c>
      <c r="E775" s="80"/>
      <c r="F775" s="80" t="str">
        <f>RIGHT(E775,4)</f>
        <v/>
      </c>
      <c r="G775" s="80" t="str">
        <f>IF(ISBLANK(E775),"",F775&amp;"-"&amp;RIGHT("00" &amp; SUBSTITUTE(LEFT(E775,2),"/",""),2))</f>
        <v/>
      </c>
      <c r="H775" s="43" t="s">
        <v>3568</v>
      </c>
      <c r="I775" s="43" t="str">
        <f>IFERROR(RIGHT(H775,LEN(H775)-FIND(",",H775)) &amp; " " &amp; LEFT(H775,1) &amp; LOWER(MID(H775,2, FIND(",",H775)-2)),"")</f>
        <v xml:space="preserve"> Thomas  Blackwell</v>
      </c>
      <c r="J775" s="42" t="str">
        <f>H775</f>
        <v xml:space="preserve">BLACKWELL, Thomas </v>
      </c>
      <c r="K775" s="43" t="s">
        <v>5911</v>
      </c>
      <c r="L775" s="42" t="str">
        <f>RIGHT(K775,4)</f>
        <v>1696</v>
      </c>
      <c r="M775" s="143" t="str">
        <f>IF(ISBLANK(K775),"",L775&amp;"-"&amp;
IF(LEFT(K775,3)="Feb","02",
IF(LEFT(K775,3)="Mar","03",
IF(LEFT(K775,3)="Apr","04",
IF(LEFT(K775,3)="May","05",
IF(LEFT(K775,3)="Jun","06",
IF(LEFT(K775,3)="Jul","07",
IF(LEFT(K775,3)="Aug","08",
IF(LEFT(K775,3)="Sep","09",
IF(LEFT(K775,3)="Oct","10",
IF(LEFT(K775,3)="Nov","11",
IF(LEFT(K775,3)="Dec","12","01"))))))))))))</f>
        <v>1696-06</v>
      </c>
      <c r="N775" s="34" t="s">
        <v>3961</v>
      </c>
      <c r="O775" s="43" t="s">
        <v>3959</v>
      </c>
      <c r="P775" s="43" t="s">
        <v>136</v>
      </c>
      <c r="Q775" s="43">
        <v>148</v>
      </c>
      <c r="R775" s="43"/>
      <c r="S775" s="44" t="s">
        <v>3971</v>
      </c>
      <c r="T775" s="44" t="s">
        <v>6344</v>
      </c>
      <c r="U775" s="34"/>
      <c r="V775" s="34" t="s">
        <v>5918</v>
      </c>
      <c r="W775" s="34"/>
      <c r="X775" s="34"/>
      <c r="Y775" s="45" t="str">
        <f>IFERROR(LEFT(J775, FIND(",",J775)-1),"")</f>
        <v>BLACKWELL</v>
      </c>
      <c r="Z775" s="45"/>
      <c r="AA775" s="24" t="str">
        <f>IF(ISBLANK(E775),"","Surveyed "&amp;E775)  &amp; IF(ISBLANK(C775),"", " by " &amp;TRIM(D775)) &amp; IF(ISBLANK(E775),"","; ") &amp; IF(ISBLANK(K775),"","Patented in " &amp; K775)  &amp; IF(ISBLANK(H775),"", " by " &amp; TRIM(I775)) &amp; IF(ISBLANK(Q775),"",IF(Q775=0,""," for " &amp; Q775 &amp; " acres")) &amp; IF(ISBLANK(S775),""," repatented as " &amp; S775) &amp; IF(ISBLANK(R775),"", "; " &amp; R775) &amp; IF(ISBLANK(X775),"", ".  " &amp; X775&amp;".")</f>
        <v>Patented in Jun 1696 by Thomas Blackwell for 148 acres repatented as Hammond's Inheritance</v>
      </c>
      <c r="AB775" s="52" t="str">
        <f>IF(IFERROR(FIND("-",A775),0)=0,SUBSTITUTE(A775,"'",""),SUBSTITUTE(LEFT(A775,FIND("-",A775)-2),"'",""))</f>
        <v>THE DESART</v>
      </c>
      <c r="AC775" s="55" t="str">
        <f>SUBSTITUTE(A775,"'","")</f>
        <v>THE DESART</v>
      </c>
      <c r="AD775" s="52" t="str">
        <f>IFERROR(VLOOKUP(A775,MapGrantsTbl[], 5, FALSE),"")</f>
        <v>1696</v>
      </c>
      <c r="AE775" s="52" t="str">
        <f>IF(L775=AD775,"Y", IF(LEFT(AD775,1)&lt;&gt;"1","","N"))</f>
        <v>Y</v>
      </c>
      <c r="AF775" s="52" t="str">
        <f>IFERROR(VLOOKUP(A775,MapGrantsTbl[], 3, FALSE),"")</f>
        <v>Patented in Jun 1696 by Thomas Blackwell for 148 acres repatented as Hammond's Inheritance</v>
      </c>
      <c r="AG775" s="52" t="str">
        <f>IF(AA775=AF775,"Y", IF(LEN(LEFT(AF775,4))&lt;&gt;4,"","N"))</f>
        <v>Y</v>
      </c>
      <c r="AH775" s="52" t="s">
        <v>11989</v>
      </c>
      <c r="AI775" s="52"/>
      <c r="AJ775" s="71"/>
      <c r="AK775" s="71"/>
      <c r="AL775" s="71"/>
      <c r="AM775" s="71">
        <f>IFERROR(VLOOKUP(A775,Platted[],2,FALSE),"")</f>
        <v>369</v>
      </c>
      <c r="AN775" s="52"/>
      <c r="AO775" s="52"/>
      <c r="AP775" s="52"/>
      <c r="AQ775" s="52" t="str">
        <f>IFERROR(VLOOKUP(A775,MapGrantsTbl[], 5, FALSE),"")</f>
        <v>1696</v>
      </c>
      <c r="AR775" s="52" t="str">
        <f>IF(L775=AQ775,"Y", IF(LEN(LEFT(AQ775,4))&lt;&gt;4,"","N"))</f>
        <v>Y</v>
      </c>
      <c r="AS775" s="52" t="str">
        <f>IFERROR(VLOOKUP(A775,MapGrantsTbl[],3, FALSE),"")</f>
        <v>Patented in Jun 1696 by Thomas Blackwell for 148 acres repatented as Hammond's Inheritance</v>
      </c>
      <c r="AT775" s="52" t="str">
        <f>IF(AA775=AS775,"Y", IF(LEN(LEFT(AS775,4))&lt;&gt;4,"","N"))</f>
        <v>Y</v>
      </c>
      <c r="AU775" s="52" t="str">
        <f>IFERROR(VLOOKUP(A775,MapGrantsTbl[],5, FALSE),"")</f>
        <v>1696</v>
      </c>
      <c r="AV775" s="52" t="str">
        <f>IF(L775=AU775,"Y", IF(LEN(LEFT(AU775,4))&lt;&gt;4,"","N"))</f>
        <v>Y</v>
      </c>
    </row>
    <row r="776" spans="1:48" ht="72" x14ac:dyDescent="0.55000000000000004">
      <c r="A776" s="43" t="s">
        <v>6936</v>
      </c>
      <c r="B776" s="42" t="str">
        <f>IFERROR(VLOOKUP(A776,MapGrantsTbl[Short Name], 1, FALSE),IFERROR(VLOOKUP(A776,MapGrantsTbl[Other Map Grant Name],1,FALSE),""))</f>
        <v/>
      </c>
      <c r="C776" s="43" t="s">
        <v>4918</v>
      </c>
      <c r="D776" s="43" t="str">
        <f>IF(ISBLANK(C776),"",IFERROR(RIGHT(C776,LEN(C776)-FIND(",",C776)) &amp; " " &amp; LEFT(C776,1) &amp; LOWER(MID(C776,2, FIND(",",C776)-2)),""))</f>
        <v xml:space="preserve"> Loch Weems</v>
      </c>
      <c r="E776" s="80"/>
      <c r="F776" s="80" t="str">
        <f>RIGHT(E776,4)</f>
        <v/>
      </c>
      <c r="G776" s="80" t="str">
        <f>IF(ISBLANK(E776),"",F776&amp;"-"&amp;RIGHT("00" &amp; SUBSTITUTE(LEFT(E776,2),"/",""),2))</f>
        <v/>
      </c>
      <c r="H776" s="43" t="s">
        <v>6934</v>
      </c>
      <c r="I776" s="43" t="str">
        <f>IFERROR(RIGHT(H776,LEN(H776)-FIND(",",H776)) &amp; " " &amp; LEFT(H776,1) &amp; LOWER(MID(H776,2, FIND(",",H776)-2)),"")</f>
        <v xml:space="preserve"> Benjamin Beall</v>
      </c>
      <c r="J776" s="42" t="str">
        <f>H776</f>
        <v>BEALL, Benjamin</v>
      </c>
      <c r="K776" s="43" t="s">
        <v>3797</v>
      </c>
      <c r="L776" s="42" t="str">
        <f>RIGHT(K776,4)</f>
        <v>1757</v>
      </c>
      <c r="M776" s="143" t="str">
        <f>IF(ISBLANK(K776),"",L776&amp;"-"&amp;
IF(LEFT(K776,3)="Feb","02",
IF(LEFT(K776,3)="Mar","03",
IF(LEFT(K776,3)="Apr","04",
IF(LEFT(K776,3)="May","05",
IF(LEFT(K776,3)="Jun","06",
IF(LEFT(K776,3)="Jul","07",
IF(LEFT(K776,3)="Aug","08",
IF(LEFT(K776,3)="Sep","09",
IF(LEFT(K776,3)="Oct","10",
IF(LEFT(K776,3)="Nov","11",
IF(LEFT(K776,3)="Dec","12","01"))))))))))))</f>
        <v>1757-11</v>
      </c>
      <c r="N776" s="44" t="s">
        <v>3961</v>
      </c>
      <c r="O776" s="43" t="s">
        <v>3961</v>
      </c>
      <c r="P776" s="43" t="s">
        <v>3970</v>
      </c>
      <c r="Q776" s="43">
        <v>20</v>
      </c>
      <c r="R776" s="43" t="s">
        <v>6939</v>
      </c>
      <c r="S776" s="44" t="s">
        <v>6935</v>
      </c>
      <c r="T776" s="33" t="s">
        <v>10644</v>
      </c>
      <c r="U776" s="44"/>
      <c r="V776" s="35" t="s">
        <v>6938</v>
      </c>
      <c r="W776" s="35"/>
      <c r="X776" s="34"/>
      <c r="Y776" s="45" t="str">
        <f>IFERROR(LEFT(J776, FIND(",",J776)-1),"")</f>
        <v>BEALL</v>
      </c>
      <c r="Z776" s="45"/>
      <c r="AA776" s="45" t="str">
        <f>IF(ISBLANK(E776),"","Surveyed "&amp;E776)  &amp; IF(ISBLANK(C776),"", " by " &amp;TRIM(D776)) &amp; IF(ISBLANK(E776),"","; ") &amp; IF(ISBLANK(K776),"","Patented in " &amp; K776)  &amp; IF(ISBLANK(H776),"", " by " &amp; TRIM(I776)) &amp; IF(ISBLANK(Q776),"",IF(Q776=0,""," for " &amp; Q776 &amp; " acres")) &amp; IF(ISBLANK(S776),""," repatented as " &amp; S776) &amp; IF(ISBLANK(R776),"", "; " &amp; R776) &amp; IF(ISBLANK(X776),"", ".  " &amp; X776&amp;".")</f>
        <v xml:space="preserve"> by Loch WeemsPatented in Nov 1757 by Benjamin Beall for 20 acres repatented as Beall's Enlargement; Beall's part of The Discovery lying "near the head of a creek of Patapsco River called Rock Creek" starting at a tree in a line of Burles Park</v>
      </c>
      <c r="AB776" s="45" t="str">
        <f>IF(IFERROR(FIND("-",A776),0)=0,SUBSTITUTE(A776,"'",""),SUBSTITUTE(LEFT(A776,FIND("-",A776)-2),"'",""))</f>
        <v>THE DISCOVERY</v>
      </c>
      <c r="AC776" s="45" t="str">
        <f>SUBSTITUTE(A776,"'","")</f>
        <v>THE DISCOVERY - Beall</v>
      </c>
      <c r="AD776" s="52" t="str">
        <f>IFERROR(VLOOKUP(A776,MapGrantsTbl[], 5, FALSE),"")</f>
        <v/>
      </c>
      <c r="AE776" s="52" t="str">
        <f>IF(L776=AD776,"Y", IF(LEFT(AD776,1)&lt;&gt;"1","","N"))</f>
        <v/>
      </c>
      <c r="AF776" s="52" t="str">
        <f>IFERROR(VLOOKUP(A776,MapGrantsTbl[], 3, FALSE),"")</f>
        <v/>
      </c>
      <c r="AG776" s="52" t="str">
        <f>IF(AA776=AF776,"Y", IF(LEN(LEFT(AF776,4))&lt;&gt;4,"","N"))</f>
        <v/>
      </c>
      <c r="AH776" s="52"/>
      <c r="AI776" s="52"/>
      <c r="AJ776" s="71"/>
      <c r="AK776" s="71"/>
      <c r="AL776" s="71"/>
      <c r="AM776" s="71" t="str">
        <f>IFERROR(VLOOKUP(A776,Platted[],2,FALSE),"")</f>
        <v/>
      </c>
      <c r="AN776" s="52"/>
      <c r="AO776" s="52"/>
      <c r="AP776" s="52"/>
      <c r="AQ776" s="52" t="str">
        <f>IFERROR(VLOOKUP(A776,MapGrantsTbl[], 5, FALSE),"")</f>
        <v/>
      </c>
      <c r="AR776" s="52" t="str">
        <f>IF(L776=AQ776,"Y", IF(LEN(LEFT(AQ776,4))&lt;&gt;4,"","N"))</f>
        <v/>
      </c>
      <c r="AS776" s="52" t="str">
        <f>IFERROR(VLOOKUP(A776,MapGrantsTbl[],3, FALSE),"")</f>
        <v/>
      </c>
      <c r="AT776" s="52" t="str">
        <f>IF(AA776=AS776,"Y", IF(LEN(LEFT(AS776,4))&lt;&gt;4,"","N"))</f>
        <v/>
      </c>
      <c r="AU776" s="52" t="str">
        <f>IFERROR(VLOOKUP(A776,MapGrantsTbl[],5, FALSE),"")</f>
        <v/>
      </c>
      <c r="AV776" s="52" t="str">
        <f>IF(L776=AU776,"Y", IF(LEN(LEFT(AU776,4))&lt;&gt;4,"","N"))</f>
        <v/>
      </c>
    </row>
    <row r="777" spans="1:48" ht="72" x14ac:dyDescent="0.55000000000000004">
      <c r="A777" s="8" t="s">
        <v>10643</v>
      </c>
      <c r="B777" s="8" t="str">
        <f>IFERROR(VLOOKUP(A777,MapGrantsTbl[Short Name], 1, FALSE),IFERROR(VLOOKUP(A777,MapGrantsTbl[Other Map Grant Name],1,FALSE),""))</f>
        <v>THE DISCOVERY - BORDLEY</v>
      </c>
      <c r="C777" s="8"/>
      <c r="D777" s="8" t="str">
        <f>IF(ISBLANK(C777),"",IFERROR(RIGHT(C777,LEN(C777)-FIND(",",C777)) &amp; " " &amp; LEFT(C777,1) &amp; LOWER(MID(C777,2, FIND(",",C777)-2)),""))</f>
        <v/>
      </c>
      <c r="E777" s="85"/>
      <c r="F777" s="85" t="str">
        <f>RIGHT(E777,4)</f>
        <v/>
      </c>
      <c r="G777" s="85" t="str">
        <f>IF(ISBLANK(E777),"",F777&amp;"-"&amp;RIGHT("00" &amp; SUBSTITUTE(LEFT(E777,2),"/",""),2))</f>
        <v/>
      </c>
      <c r="H777" s="8" t="s">
        <v>3612</v>
      </c>
      <c r="I777" s="8" t="str">
        <f>IFERROR(RIGHT(H777,LEN(H777)-FIND(",",H777)) &amp; " " &amp; LEFT(H777,1) &amp; LOWER(MID(H777,2, FIND(",",H777)-2)),"")</f>
        <v xml:space="preserve"> Thomas  Bordley</v>
      </c>
      <c r="J777" s="8" t="str">
        <f>H777</f>
        <v xml:space="preserve">BORDLEY, Thomas </v>
      </c>
      <c r="K777" s="8" t="s">
        <v>3823</v>
      </c>
      <c r="L777" s="8" t="str">
        <f>RIGHT(K777,4)</f>
        <v>1725</v>
      </c>
      <c r="M777" s="146" t="str">
        <f>IF(ISBLANK(K777),"",L777&amp;"-"&amp;
IF(LEFT(K777,3)="Feb","02",
IF(LEFT(K777,3)="Mar","03",
IF(LEFT(K777,3)="Apr","04",
IF(LEFT(K777,3)="May","05",
IF(LEFT(K777,3)="Jun","06",
IF(LEFT(K777,3)="Jul","07",
IF(LEFT(K777,3)="Aug","08",
IF(LEFT(K777,3)="Sep","09",
IF(LEFT(K777,3)="Oct","10",
IF(LEFT(K777,3)="Nov","11",
IF(LEFT(K777,3)="Dec","12","01"))))))))))))</f>
        <v>1725-11</v>
      </c>
      <c r="N777" s="34" t="s">
        <v>3961</v>
      </c>
      <c r="O777" s="8" t="s">
        <v>3959</v>
      </c>
      <c r="P777" s="8" t="s">
        <v>136</v>
      </c>
      <c r="Q777" s="8">
        <v>2590</v>
      </c>
      <c r="R777" s="8" t="s">
        <v>6471</v>
      </c>
      <c r="S777" s="34" t="s">
        <v>10694</v>
      </c>
      <c r="T777" s="34" t="s">
        <v>10645</v>
      </c>
      <c r="U777" s="34" t="s">
        <v>6470</v>
      </c>
      <c r="V777" s="34" t="s">
        <v>5894</v>
      </c>
      <c r="W777" s="34"/>
      <c r="X777" s="34"/>
      <c r="Y777" s="18" t="str">
        <f>IFERROR(LEFT(J777, FIND(",",J777)-1),"")</f>
        <v>BORDLEY</v>
      </c>
      <c r="Z777" s="24" t="s">
        <v>4507</v>
      </c>
      <c r="AA777" s="24" t="str">
        <f>IF(ISBLANK(E777),"","Surveyed "&amp;E777)  &amp; IF(ISBLANK(C777),"", " by " &amp;TRIM(D777)) &amp; IF(ISBLANK(E777),"","; ") &amp; IF(ISBLANK(K777),"","Patented in " &amp; K777)  &amp; IF(ISBLANK(H777),"", " by " &amp; TRIM(I777)) &amp; IF(ISBLANK(Q777),"",IF(Q777=0,""," for " &amp; Q777 &amp; " acres")) &amp; IF(ISBLANK(S777),""," repatented as " &amp; S777) &amp; IF(ISBLANK(R777),"", "; " &amp; R777) &amp; IF(ISBLANK(X777),"", ".  " &amp; X777&amp;".")</f>
        <v>Patented in Nov 1725 by Thomas Bordley for 2590 acres repatented as Howard's Fair And Amicable Settlement, and The Second Part Of Discovery; According to J. D. Warfield, 500 acres went to John Beall, 1090 to Joseph Howard, 200 to Abel Brown, and 800 to Thomas Bordley</v>
      </c>
      <c r="AB777" s="52" t="str">
        <f>IF(IFERROR(FIND("-",A777),0)=0,SUBSTITUTE(A777,"'",""),SUBSTITUTE(LEFT(A777,FIND("-",A777)-2),"'",""))</f>
        <v>THE DISCOVERY</v>
      </c>
      <c r="AC777" s="55" t="str">
        <f>SUBSTITUTE(A777,"'","")</f>
        <v>THE DISCOVERY - Bordley</v>
      </c>
      <c r="AD777" s="52" t="str">
        <f>IFERROR(VLOOKUP(A777,MapGrantsTbl[], 5, FALSE),"")</f>
        <v>1725</v>
      </c>
      <c r="AE777" s="52" t="str">
        <f>IF(L777=AD777,"Y", IF(LEFT(AD777,1)&lt;&gt;"1","","N"))</f>
        <v>Y</v>
      </c>
      <c r="AF777" s="52" t="str">
        <f>IFERROR(VLOOKUP(A777,MapGrantsTbl[], 3, FALSE),"")</f>
        <v>Patented in Nov 1725 by Thomas Bordley for 2590 acres repatented as Howard's Fair And Amicable Settlement, and The Second Part Of Discovery; According to J. D. Warfield, 500 acres went to John Beall, 1090 to Joseph Howard, 200 to Abel Brown, and 800 to Thomas Bordley</v>
      </c>
      <c r="AG777" s="52" t="str">
        <f>IF(AA777=AF777,"Y", IF(LEN(LEFT(AF777,4))&lt;&gt;4,"","N"))</f>
        <v>Y</v>
      </c>
      <c r="AH777" s="52" t="s">
        <v>11993</v>
      </c>
      <c r="AI777" s="52"/>
      <c r="AJ777" s="71"/>
      <c r="AK777" s="71"/>
      <c r="AL777" s="71"/>
      <c r="AM777" s="71" t="str">
        <f>IFERROR(VLOOKUP(A777,Platted[],2,FALSE),"")</f>
        <v/>
      </c>
      <c r="AN777" s="52"/>
      <c r="AO777" s="52"/>
      <c r="AP777" s="52"/>
      <c r="AQ777" s="52" t="str">
        <f>IFERROR(VLOOKUP(A777,MapGrantsTbl[], 5, FALSE),"")</f>
        <v>1725</v>
      </c>
      <c r="AR777" s="52" t="str">
        <f>IF(L777=AQ777,"Y", IF(LEN(LEFT(AQ777,4))&lt;&gt;4,"","N"))</f>
        <v>Y</v>
      </c>
      <c r="AS777" s="52" t="str">
        <f>IFERROR(VLOOKUP(A777,MapGrantsTbl[],3, FALSE),"")</f>
        <v>Patented in Nov 1725 by Thomas Bordley for 2590 acres repatented as Howard's Fair And Amicable Settlement, and The Second Part Of Discovery; According to J. D. Warfield, 500 acres went to John Beall, 1090 to Joseph Howard, 200 to Abel Brown, and 800 to Thomas Bordley</v>
      </c>
      <c r="AT777" s="52" t="str">
        <f>IF(AA777=AS777,"Y", IF(LEN(LEFT(AS777,4))&lt;&gt;4,"","N"))</f>
        <v>Y</v>
      </c>
      <c r="AU777" s="52" t="str">
        <f>IFERROR(VLOOKUP(A777,MapGrantsTbl[],5, FALSE),"")</f>
        <v>1725</v>
      </c>
      <c r="AV777" s="52" t="str">
        <f>IF(L777=AU777,"Y", IF(LEN(LEFT(AU777,4))&lt;&gt;4,"","N"))</f>
        <v>Y</v>
      </c>
    </row>
    <row r="778" spans="1:48" ht="86.4" x14ac:dyDescent="0.55000000000000004">
      <c r="A778" s="43" t="s">
        <v>7341</v>
      </c>
      <c r="B778" s="42" t="str">
        <f>IFERROR(VLOOKUP(A778,MapGrantsTbl[Short Name], 1, FALSE),IFERROR(VLOOKUP(A778,MapGrantsTbl[Other Map Grant Name],1,FALSE),""))</f>
        <v>THE FIRST DISCOVERY</v>
      </c>
      <c r="C778" s="43" t="s">
        <v>4917</v>
      </c>
      <c r="D778" s="43" t="str">
        <f>IF(ISBLANK(C778),"",IFERROR(RIGHT(C778,LEN(C778)-FIND(",",C778)) &amp; " " &amp; LEFT(C778,1) &amp; LOWER(MID(C778,2, FIND(",",C778)-2)),""))</f>
        <v xml:space="preserve"> Vachel Stevens</v>
      </c>
      <c r="E778" s="85" t="s">
        <v>9725</v>
      </c>
      <c r="F778" s="85" t="str">
        <f>RIGHT(E778,4)</f>
        <v>1787</v>
      </c>
      <c r="G778" s="85" t="str">
        <f>IF(ISBLANK(E778),"",F778&amp;"-"&amp;RIGHT("00" &amp; SUBSTITUTE(LEFT(E778,2),"/",""),2))</f>
        <v>1787-10</v>
      </c>
      <c r="H778" s="43" t="s">
        <v>7343</v>
      </c>
      <c r="I778" s="43" t="str">
        <f>IFERROR(RIGHT(H778,LEN(H778)-FIND(",",H778)) &amp; " " &amp; LEFT(H778,1) &amp; LOWER(MID(H778,2, FIND(",",H778)-2)),"")</f>
        <v xml:space="preserve"> John Ellicott</v>
      </c>
      <c r="J778" s="42" t="str">
        <f>H778</f>
        <v>ELLICOTT, John</v>
      </c>
      <c r="K778" s="43" t="s">
        <v>5223</v>
      </c>
      <c r="L778" s="42" t="str">
        <f>RIGHT(K778,4)</f>
        <v>1789</v>
      </c>
      <c r="M778" s="143" t="str">
        <f>IF(ISBLANK(K778),"",L778&amp;"-"&amp;
IF(LEFT(K778,3)="Feb","02",
IF(LEFT(K778,3)="Mar","03",
IF(LEFT(K778,3)="Apr","04",
IF(LEFT(K778,3)="May","05",
IF(LEFT(K778,3)="Jun","06",
IF(LEFT(K778,3)="Jul","07",
IF(LEFT(K778,3)="Aug","08",
IF(LEFT(K778,3)="Sep","09",
IF(LEFT(K778,3)="Oct","10",
IF(LEFT(K778,3)="Nov","11",
IF(LEFT(K778,3)="Dec","12","01"))))))))))))</f>
        <v>1789-06</v>
      </c>
      <c r="N778" s="44" t="s">
        <v>3961</v>
      </c>
      <c r="O778" s="43" t="s">
        <v>3959</v>
      </c>
      <c r="P778" s="43" t="s">
        <v>136</v>
      </c>
      <c r="Q778" s="43">
        <v>22.5</v>
      </c>
      <c r="R778" s="43" t="s">
        <v>7344</v>
      </c>
      <c r="S778" s="44"/>
      <c r="T778" s="45" t="str">
        <f>V778</f>
        <v>The First Discovery</v>
      </c>
      <c r="U778" s="44"/>
      <c r="V778" s="35" t="s">
        <v>7342</v>
      </c>
      <c r="W778" s="35" t="s">
        <v>12361</v>
      </c>
      <c r="X778" s="34"/>
      <c r="Y778" s="45" t="str">
        <f>IFERROR(LEFT(J778, FIND(",",J778)-1),"")</f>
        <v>ELLICOTT</v>
      </c>
      <c r="Z778" s="45"/>
      <c r="AA778" s="45" t="str">
        <f>IF(ISBLANK(E778),"","Surveyed "&amp;E778)  &amp; IF(ISBLANK(C778),"", " by " &amp;TRIM(D778)) &amp; IF(ISBLANK(E778),"","; ") &amp; IF(ISBLANK(K778),"","Patented in " &amp; K778)  &amp; IF(ISBLANK(H778),"", " by " &amp; TRIM(I778)) &amp; IF(ISBLANK(Q778),"",IF(Q778=0,""," for " &amp; Q778 &amp; " acres")) &amp; IF(ISBLANK(S778),""," repatented as " &amp; S778) &amp; IF(ISBLANK(R778),"", "; " &amp; R778) &amp; IF(ISBLANK(X778),"", ".  " &amp; X778&amp;".")</f>
        <v>Surveyed 10/26/1787 by Vachel Stevens; Patented in Jun 1789 by John Ellicott for 22.5 acres; "lying in Anne Arundel and Baltimore counties and adjoining the following lands viz. Hipsley's First Adventure, Mount Misery, Mount Gilboa and Contentment" starting at the beginning tree of Mount Gilboa</v>
      </c>
      <c r="AB778" s="45" t="str">
        <f>IF(IFERROR(FIND("-",A778),0)=0,SUBSTITUTE(A778,"'",""),SUBSTITUTE(LEFT(A778,FIND("-",A778)-2),"'",""))</f>
        <v>THE FIRST DISCOVERY</v>
      </c>
      <c r="AC778" s="45" t="str">
        <f>SUBSTITUTE(A778,"'","")</f>
        <v>THE FIRST DISCOVERY</v>
      </c>
      <c r="AD778" s="45" t="str">
        <f>IFERROR(VLOOKUP(A778,MapGrantsTbl[], 5, FALSE),"")</f>
        <v>1787</v>
      </c>
      <c r="AE778" s="45" t="str">
        <f>IF(L778=AD778,"Y", IF(LEFT(AD778,1)&lt;&gt;"1","","N"))</f>
        <v>N</v>
      </c>
      <c r="AF778" s="45" t="str">
        <f>IFERROR(VLOOKUP(A778,MapGrantsTbl[], 3, FALSE),"")</f>
        <v>Surveyed 10/26/1787 by Vachel Stevens; Patented in Jun 1789 by John Ellicott for 22.5 acres; "lying in Anne Arundel and Baltimore counties and adjoining the following lands viz. Hipsley's First Adventure, Mount Misery, Mount Gilboa and Contentment" starting at the beginning tree of Mount Gilboa</v>
      </c>
      <c r="AG778" s="45" t="str">
        <f>IF(AA778=AF778,"Y", IF(LEN(LEFT(AF778,4))&lt;&gt;4,"","N"))</f>
        <v>Y</v>
      </c>
      <c r="AH778" s="33" t="s">
        <v>11993</v>
      </c>
      <c r="AI778" s="33" t="s">
        <v>9724</v>
      </c>
      <c r="AJ778" s="52" t="s">
        <v>9726</v>
      </c>
      <c r="AK778" s="52"/>
      <c r="AL778" s="71">
        <v>-2</v>
      </c>
      <c r="AM778" s="71">
        <f>IFERROR(VLOOKUP(A778,Platted[],2,FALSE),"")</f>
        <v>654</v>
      </c>
      <c r="AN778" s="52"/>
      <c r="AO778" s="52"/>
      <c r="AP778" s="52"/>
      <c r="AQ778" s="52" t="str">
        <f>IFERROR(VLOOKUP(A778,MapGrantsTbl[], 5, FALSE),"")</f>
        <v>1787</v>
      </c>
      <c r="AR778" s="52" t="str">
        <f>IF(L778=AQ778,"Y", IF(LEN(LEFT(AQ778,4))&lt;&gt;4,"","N"))</f>
        <v>N</v>
      </c>
      <c r="AS778" s="52" t="str">
        <f>IFERROR(VLOOKUP(A778,MapGrantsTbl[],3, FALSE),"")</f>
        <v>Surveyed 10/26/1787 by Vachel Stevens; Patented in Jun 1789 by John Ellicott for 22.5 acres; "lying in Anne Arundel and Baltimore counties and adjoining the following lands viz. Hipsley's First Adventure, Mount Misery, Mount Gilboa and Contentment" starting at the beginning tree of Mount Gilboa</v>
      </c>
      <c r="AT778" s="52" t="str">
        <f>IF(AA778=AS778,"Y", IF(LEN(LEFT(AS778,4))&lt;&gt;4,"","N"))</f>
        <v>Y</v>
      </c>
      <c r="AU778" s="52" t="str">
        <f>IFERROR(VLOOKUP(A778,MapGrantsTbl[],5, FALSE),"")</f>
        <v>1787</v>
      </c>
      <c r="AV778" s="52" t="str">
        <f>IF(L778=AU778,"Y", IF(LEN(LEFT(AU778,4))&lt;&gt;4,"","N"))</f>
        <v>N</v>
      </c>
    </row>
    <row r="779" spans="1:48" ht="115.2" x14ac:dyDescent="0.55000000000000004">
      <c r="A779" s="8" t="s">
        <v>5505</v>
      </c>
      <c r="B779" s="32" t="str">
        <f>IFERROR(VLOOKUP(A779,MapGrantsTbl[Short Name], 1, FALSE),IFERROR(VLOOKUP(A779,MapGrantsTbl[Other Map Grant Name],1,FALSE),""))</f>
        <v>THE FORREST GROVE</v>
      </c>
      <c r="C779" s="8" t="s">
        <v>4105</v>
      </c>
      <c r="D779" s="8" t="str">
        <f>IF(ISBLANK(C779),"",IFERROR(RIGHT(C779,LEN(C779)-FIND(",",C779)) &amp; " " &amp; LEFT(C779,1) &amp; LOWER(MID(C779,2, FIND(",",C779)-2)),""))</f>
        <v xml:space="preserve"> Henry Ridgely</v>
      </c>
      <c r="E779" s="85" t="s">
        <v>9778</v>
      </c>
      <c r="F779" s="85" t="str">
        <f>RIGHT(E779,4)</f>
        <v>1732</v>
      </c>
      <c r="G779" s="85" t="str">
        <f>IF(ISBLANK(E779),"",F779&amp;"-"&amp;RIGHT("00" &amp; SUBSTITUTE(LEFT(E779,2),"/",""),2))</f>
        <v>1732-05</v>
      </c>
      <c r="H779" s="8" t="s">
        <v>5506</v>
      </c>
      <c r="I779" s="8" t="str">
        <f>IFERROR(RIGHT(H779,LEN(H779)-FIND(",",H779)) &amp; " " &amp; LEFT(H779,1) &amp; LOWER(MID(H779,2, FIND(",",H779)-2)),"")</f>
        <v xml:space="preserve"> John Whipps</v>
      </c>
      <c r="J779" s="32" t="str">
        <f>H779</f>
        <v>WHIPPS, John</v>
      </c>
      <c r="K779" s="8" t="s">
        <v>3783</v>
      </c>
      <c r="L779" s="32" t="str">
        <f>RIGHT(K779,4)</f>
        <v>1733</v>
      </c>
      <c r="M779" s="146" t="str">
        <f>IF(ISBLANK(K779),"",L779&amp;"-"&amp;
IF(LEFT(K779,3)="Feb","02",
IF(LEFT(K779,3)="Mar","03",
IF(LEFT(K779,3)="Apr","04",
IF(LEFT(K779,3)="May","05",
IF(LEFT(K779,3)="Jun","06",
IF(LEFT(K779,3)="Jul","07",
IF(LEFT(K779,3)="Aug","08",
IF(LEFT(K779,3)="Sep","09",
IF(LEFT(K779,3)="Oct","10",
IF(LEFT(K779,3)="Nov","11",
IF(LEFT(K779,3)="Dec","12","01"))))))))))))</f>
        <v>1733-11</v>
      </c>
      <c r="N779" s="34" t="s">
        <v>3961</v>
      </c>
      <c r="O779" s="8" t="s">
        <v>3959</v>
      </c>
      <c r="P779" s="8" t="s">
        <v>136</v>
      </c>
      <c r="Q779" s="8">
        <v>90</v>
      </c>
      <c r="R779" s="8" t="s">
        <v>5711</v>
      </c>
      <c r="S779" s="34" t="s">
        <v>5718</v>
      </c>
      <c r="T779" s="34" t="str">
        <f>V779</f>
        <v>The Forrest Grove</v>
      </c>
      <c r="U779" s="34"/>
      <c r="V779" s="35" t="s">
        <v>5709</v>
      </c>
      <c r="W779" s="35" t="s">
        <v>10583</v>
      </c>
      <c r="X779" s="34"/>
      <c r="Y779" s="33" t="str">
        <f>IFERROR(LEFT(J779, FIND(",",J779)-1),"")</f>
        <v>WHIPPS</v>
      </c>
      <c r="Z779" s="33"/>
      <c r="AA779" s="24" t="str">
        <f>IF(ISBLANK(E779),"","Surveyed "&amp;E779)  &amp; IF(ISBLANK(C779),"", " by " &amp;TRIM(D779)) &amp; IF(ISBLANK(E779),"","; ") &amp; IF(ISBLANK(K779),"","Patented in " &amp; K779)  &amp; IF(ISBLANK(H779),"", " by " &amp; TRIM(I779)) &amp; IF(ISBLANK(Q779),"",IF(Q779=0,""," for " &amp; Q779 &amp; " acres")) &amp; IF(ISBLANK(S779),""," repatented as " &amp; S779) &amp; IF(ISBLANK(R779),"", "; " &amp; R779) &amp; IF(ISBLANK(X779),"", ".  " &amp; X779&amp;".")</f>
        <v>Surveyed 5/10/1732 by Henry Ridgely; Patented in Nov 1733 by John Whipps for 90 acres repatented as Progress; "on the south side of the westernmost Great Branch of the main falls of Patapsco River" starting "about 70 yards above the Second Branch that is above Bens Branch and about 300  yards to the said falls or westernmost Great Branch" and running northwest from there, later adjoins Second Choice</v>
      </c>
      <c r="AB779" s="52" t="str">
        <f>IF(IFERROR(FIND("-",A779),0)=0,SUBSTITUTE(A779,"'",""),SUBSTITUTE(LEFT(A779,FIND("-",A779)-2),"'",""))</f>
        <v>THE FORREST GROVE</v>
      </c>
      <c r="AC779" s="55" t="str">
        <f>SUBSTITUTE(A779,"'","")</f>
        <v>THE FORREST GROVE</v>
      </c>
      <c r="AD779" s="52" t="str">
        <f>IFERROR(VLOOKUP(A779,MapGrantsTbl[], 5, FALSE),"")</f>
        <v>1732</v>
      </c>
      <c r="AE779" s="52" t="str">
        <f>IF(L779=AD779,"Y", IF(LEFT(AD779,1)&lt;&gt;"1","","N"))</f>
        <v>N</v>
      </c>
      <c r="AF779" s="52" t="str">
        <f>IFERROR(VLOOKUP(A779,MapGrantsTbl[], 3, FALSE),"")</f>
        <v>Surveyed 5/10/1732 by Henry Ridgely; Patented in Nov 1733 by John Whipps for 90 acres repatented as Progress; "on the south side of the westernmost Great Branch of the main falls of Patapsco River" starting "about 70 yards above the Second Branch that is above Bens Branch and about 300  yards to the said falls or westernmost Great Branch" and running northwest from there, later adjoins Second Choice</v>
      </c>
      <c r="AG779" s="52" t="str">
        <f>IF(AA779=AF779,"Y", IF(LEN(LEFT(AF779,4))&lt;&gt;4,"","N"))</f>
        <v>Y</v>
      </c>
      <c r="AH779" s="52" t="s">
        <v>198</v>
      </c>
      <c r="AI779" s="52"/>
      <c r="AJ779" s="71"/>
      <c r="AK779" s="71"/>
      <c r="AL779" s="71"/>
      <c r="AM779" s="71">
        <f>IFERROR(VLOOKUP(A779,Platted[],2,FALSE),"")</f>
        <v>477</v>
      </c>
      <c r="AN779" s="52"/>
      <c r="AO779" s="52"/>
      <c r="AP779" s="52"/>
      <c r="AQ779" s="52" t="str">
        <f>IFERROR(VLOOKUP(A779,MapGrantsTbl[], 5, FALSE),"")</f>
        <v>1732</v>
      </c>
      <c r="AR779" s="52" t="str">
        <f>IF(L779=AQ779,"Y", IF(LEN(LEFT(AQ779,4))&lt;&gt;4,"","N"))</f>
        <v>N</v>
      </c>
      <c r="AS779" s="52" t="str">
        <f>IFERROR(VLOOKUP(A779,MapGrantsTbl[],3, FALSE),"")</f>
        <v>Surveyed 5/10/1732 by Henry Ridgely; Patented in Nov 1733 by John Whipps for 90 acres repatented as Progress; "on the south side of the westernmost Great Branch of the main falls of Patapsco River" starting "about 70 yards above the Second Branch that is above Bens Branch and about 300  yards to the said falls or westernmost Great Branch" and running northwest from there, later adjoins Second Choice</v>
      </c>
      <c r="AT779" s="52" t="str">
        <f>IF(AA779=AS779,"Y", IF(LEN(LEFT(AS779,4))&lt;&gt;4,"","N"))</f>
        <v>Y</v>
      </c>
      <c r="AU779" s="52" t="str">
        <f>IFERROR(VLOOKUP(A779,MapGrantsTbl[],5, FALSE),"")</f>
        <v>1732</v>
      </c>
      <c r="AV779" s="52" t="str">
        <f>IF(L779=AU779,"Y", IF(LEN(LEFT(AU779,4))&lt;&gt;4,"","N"))</f>
        <v>N</v>
      </c>
    </row>
    <row r="780" spans="1:48" ht="57.6" x14ac:dyDescent="0.55000000000000004">
      <c r="A780" s="10" t="s">
        <v>4101</v>
      </c>
      <c r="B780" s="10" t="str">
        <f>IFERROR(VLOOKUP(A780,MapGrantsTbl[Short Name], 1, FALSE),IFERROR(VLOOKUP(A780,MapGrantsTbl[Other Map Grant Name],1,FALSE),""))</f>
        <v>THE GORE</v>
      </c>
      <c r="C780" s="8" t="s">
        <v>5622</v>
      </c>
      <c r="D780" s="8" t="str">
        <f>IF(ISBLANK(C780),"",IFERROR(RIGHT(C780,LEN(C780)-FIND(",",C780)) &amp; " " &amp; LEFT(C780,1) &amp; LOWER(MID(C780,2, FIND(",",C780)-2)),""))</f>
        <v xml:space="preserve"> John Dorsey</v>
      </c>
      <c r="E780" s="85" t="s">
        <v>10058</v>
      </c>
      <c r="F780" s="85" t="str">
        <f>RIGHT(E780,4)</f>
        <v>1719</v>
      </c>
      <c r="G780" s="85" t="str">
        <f>IF(ISBLANK(E780),"",F780&amp;"-"&amp;RIGHT("00" &amp; SUBSTITUTE(LEFT(E780,2),"/",""),2))</f>
        <v>1719-03</v>
      </c>
      <c r="H780" s="8" t="s">
        <v>3575</v>
      </c>
      <c r="I780" s="8" t="str">
        <f>IFERROR(RIGHT(H780,LEN(H780)-FIND(",",H780)) &amp; " " &amp; LEFT(H780,1) &amp; LOWER(MID(H780,2, FIND(",",H780)-2)),"")</f>
        <v xml:space="preserve"> Joshua  Dorsey</v>
      </c>
      <c r="J780" s="10" t="str">
        <f>H780</f>
        <v xml:space="preserve">DORSEY, Joshua </v>
      </c>
      <c r="K780" s="8" t="s">
        <v>3761</v>
      </c>
      <c r="L780" s="15" t="str">
        <f>RIGHT(K780,4)</f>
        <v>1722</v>
      </c>
      <c r="M780" s="147" t="str">
        <f>IF(ISBLANK(K780),"",L780&amp;"-"&amp;
IF(LEFT(K780,3)="Feb","02",
IF(LEFT(K780,3)="Mar","03",
IF(LEFT(K780,3)="Apr","04",
IF(LEFT(K780,3)="May","05",
IF(LEFT(K780,3)="Jun","06",
IF(LEFT(K780,3)="Jul","07",
IF(LEFT(K780,3)="Aug","08",
IF(LEFT(K780,3)="Sep","09",
IF(LEFT(K780,3)="Oct","10",
IF(LEFT(K780,3)="Nov","11",
IF(LEFT(K780,3)="Dec","12","01"))))))))))))</f>
        <v>1722-02</v>
      </c>
      <c r="N780" s="34" t="s">
        <v>5668</v>
      </c>
      <c r="O780" s="10" t="s">
        <v>3959</v>
      </c>
      <c r="P780" s="8" t="s">
        <v>136</v>
      </c>
      <c r="Q780" s="8">
        <v>135</v>
      </c>
      <c r="R780" s="8" t="s">
        <v>5707</v>
      </c>
      <c r="S780" s="26" t="s">
        <v>5466</v>
      </c>
      <c r="T780" s="26" t="str">
        <f>V780</f>
        <v>The Gore</v>
      </c>
      <c r="U780" s="34" t="s">
        <v>5462</v>
      </c>
      <c r="V780" s="35" t="s">
        <v>4146</v>
      </c>
      <c r="W780" s="35" t="s">
        <v>10057</v>
      </c>
      <c r="X780" s="34"/>
      <c r="Y780" s="18" t="str">
        <f>IFERROR(LEFT(J780, FIND(",",J780)-1),"")</f>
        <v>DORSEY</v>
      </c>
      <c r="Z780" s="24" t="s">
        <v>2585</v>
      </c>
      <c r="AA780" s="24" t="str">
        <f>IF(ISBLANK(E780),"","Surveyed "&amp;E780)  &amp; IF(ISBLANK(C780),"", " by " &amp;TRIM(D780)) &amp; IF(ISBLANK(E780),"","; ") &amp; IF(ISBLANK(K780),"","Patented in " &amp; K780)  &amp; IF(ISBLANK(H780),"", " by " &amp; TRIM(I780)) &amp; IF(ISBLANK(Q780),"",IF(Q780=0,""," for " &amp; Q780 &amp; " acres")) &amp; IF(ISBLANK(S780),""," repatented as " &amp; S780) &amp; IF(ISBLANK(R780),"", "; " &amp; R780) &amp; IF(ISBLANK(X780),"", ".  " &amp; X780&amp;".")</f>
        <v>Surveyed 3/31/1719 by John Dorsey; Patented in Feb 1722 by Joshua Dorsey for 135 acres repatented as The Gore Resurveyed; lying in Baltimore County on Elk Ridge, adjoining both Talbott's and Chew's Resolution Manor</v>
      </c>
      <c r="AB780" s="52" t="str">
        <f>IF(IFERROR(FIND("-",A780),0)=0,SUBSTITUTE(A780,"'",""),SUBSTITUTE(LEFT(A780,FIND("-",A780)-2),"'",""))</f>
        <v>THE GORE</v>
      </c>
      <c r="AC780" s="55" t="str">
        <f>SUBSTITUTE(A780,"'","")</f>
        <v>THE GORE</v>
      </c>
      <c r="AD780" s="52" t="str">
        <f>IFERROR(VLOOKUP(A780,MapGrantsTbl[], 5, FALSE),"")</f>
        <v>1719</v>
      </c>
      <c r="AE780" s="52" t="str">
        <f>IF(L780=AD780,"Y", IF(LEFT(AD780,1)&lt;&gt;"1","","N"))</f>
        <v>N</v>
      </c>
      <c r="AF780" s="52" t="str">
        <f>IFERROR(VLOOKUP(A780,MapGrantsTbl[], 3, FALSE),"")</f>
        <v>Surveyed 3/31/1719 by John Dorsey; Patented in Feb 1722 by Joshua Dorsey for 135 acres repatented as The Gore Resurveyed; lying in Baltimore County on Elk Ridge, adjoining both Talbott's and Chew's Resolution Manor</v>
      </c>
      <c r="AG780" s="52" t="str">
        <f>IF(AA780=AF780,"Y", IF(LEN(LEFT(AF780,4))&lt;&gt;4,"","N"))</f>
        <v>Y</v>
      </c>
      <c r="AH780" s="52" t="s">
        <v>11992</v>
      </c>
      <c r="AI780" s="52" t="s">
        <v>7845</v>
      </c>
      <c r="AJ780" s="52" t="s">
        <v>10061</v>
      </c>
      <c r="AK780" s="52"/>
      <c r="AL780" s="71"/>
      <c r="AM780" s="71">
        <f>IFERROR(VLOOKUP(A780,Platted[],2,FALSE),"")</f>
        <v>382</v>
      </c>
      <c r="AN780" s="52"/>
      <c r="AO780" s="52"/>
      <c r="AP780" s="52"/>
      <c r="AQ780" s="52" t="str">
        <f>IFERROR(VLOOKUP(A780,MapGrantsTbl[], 5, FALSE),"")</f>
        <v>1719</v>
      </c>
      <c r="AR780" s="52" t="str">
        <f>IF(L780=AQ780,"Y", IF(LEN(LEFT(AQ780,4))&lt;&gt;4,"","N"))</f>
        <v>N</v>
      </c>
      <c r="AS780" s="52" t="str">
        <f>IFERROR(VLOOKUP(A780,MapGrantsTbl[],3, FALSE),"")</f>
        <v>Surveyed 3/31/1719 by John Dorsey; Patented in Feb 1722 by Joshua Dorsey for 135 acres repatented as The Gore Resurveyed; lying in Baltimore County on Elk Ridge, adjoining both Talbott's and Chew's Resolution Manor</v>
      </c>
      <c r="AT780" s="52" t="str">
        <f>IF(AA780=AS780,"Y", IF(LEN(LEFT(AS780,4))&lt;&gt;4,"","N"))</f>
        <v>Y</v>
      </c>
      <c r="AU780" s="52" t="str">
        <f>IFERROR(VLOOKUP(A780,MapGrantsTbl[],5, FALSE),"")</f>
        <v>1719</v>
      </c>
      <c r="AV780" s="52" t="str">
        <f>IF(L780=AU780,"Y", IF(LEN(LEFT(AU780,4))&lt;&gt;4,"","N"))</f>
        <v>N</v>
      </c>
    </row>
    <row r="781" spans="1:48" ht="57.6" x14ac:dyDescent="0.55000000000000004">
      <c r="A781" s="8" t="s">
        <v>5461</v>
      </c>
      <c r="B781" s="8" t="str">
        <f>IFERROR(VLOOKUP(A781,MapGrantsTbl[Short Name], 1, FALSE),IFERROR(VLOOKUP(A781,MapGrantsTbl[Other Map Grant Name],1,FALSE),""))</f>
        <v/>
      </c>
      <c r="C781" s="8" t="s">
        <v>4917</v>
      </c>
      <c r="D781" s="8" t="str">
        <f>IF(ISBLANK(C781),"",IFERROR(RIGHT(C781,LEN(C781)-FIND(",",C781)) &amp; " " &amp; LEFT(C781,1) &amp; LOWER(MID(C781,2, FIND(",",C781)-2)),""))</f>
        <v xml:space="preserve"> Vachel Stevens</v>
      </c>
      <c r="E781" s="85" t="s">
        <v>10060</v>
      </c>
      <c r="F781" s="85" t="str">
        <f>RIGHT(E781,4)</f>
        <v>1793</v>
      </c>
      <c r="G781" s="85" t="str">
        <f>IF(ISBLANK(E781),"",F781&amp;"-"&amp;RIGHT("00" &amp; SUBSTITUTE(LEFT(E781,2),"/",""),2))</f>
        <v>1793-08</v>
      </c>
      <c r="H781" s="8" t="s">
        <v>3596</v>
      </c>
      <c r="I781" s="8" t="str">
        <f>IFERROR(RIGHT(H781,LEN(H781)-FIND(",",H781)) &amp; " " &amp; LEFT(H781,1) &amp; LOWER(MID(H781,2, FIND(",",H781)-2)),"")</f>
        <v xml:space="preserve"> Edward  Dorsey</v>
      </c>
      <c r="J781" s="32" t="str">
        <f>H781</f>
        <v xml:space="preserve">DORSEY, Edward </v>
      </c>
      <c r="K781" s="8" t="s">
        <v>5464</v>
      </c>
      <c r="L781" s="32" t="str">
        <f>RIGHT(K781,4)</f>
        <v>1797</v>
      </c>
      <c r="M781" s="146" t="str">
        <f>IF(ISBLANK(K781),"",L781&amp;"-"&amp;
IF(LEFT(K781,3)="Feb","02",
IF(LEFT(K781,3)="Mar","03",
IF(LEFT(K781,3)="Apr","04",
IF(LEFT(K781,3)="May","05",
IF(LEFT(K781,3)="Jun","06",
IF(LEFT(K781,3)="Jul","07",
IF(LEFT(K781,3)="Aug","08",
IF(LEFT(K781,3)="Sep","09",
IF(LEFT(K781,3)="Oct","10",
IF(LEFT(K781,3)="Nov","11",
IF(LEFT(K781,3)="Dec","12","01"))))))))))))</f>
        <v>1797-02</v>
      </c>
      <c r="N781" s="34" t="s">
        <v>3961</v>
      </c>
      <c r="O781" s="8" t="s">
        <v>3959</v>
      </c>
      <c r="P781" s="8" t="s">
        <v>3970</v>
      </c>
      <c r="Q781" s="8">
        <v>140.5</v>
      </c>
      <c r="R781" s="8" t="s">
        <v>5465</v>
      </c>
      <c r="S781" s="34"/>
      <c r="T781" s="34" t="s">
        <v>4146</v>
      </c>
      <c r="U781" s="34" t="s">
        <v>5463</v>
      </c>
      <c r="V781" s="35" t="s">
        <v>5466</v>
      </c>
      <c r="W781" s="35" t="s">
        <v>10059</v>
      </c>
      <c r="X781" s="34"/>
      <c r="Y781" s="33" t="str">
        <f>IFERROR(LEFT(J781, FIND(",",J781)-1),"")</f>
        <v>DORSEY</v>
      </c>
      <c r="Z781" s="33"/>
      <c r="AA781" s="24" t="str">
        <f>IF(ISBLANK(E781),"","Surveyed "&amp;E781)  &amp; IF(ISBLANK(C781),"", " by " &amp;TRIM(D781)) &amp; IF(ISBLANK(E781),"","; ") &amp; IF(ISBLANK(K781),"","Patented in " &amp; K781)  &amp; IF(ISBLANK(H781),"", " by " &amp; TRIM(I781)) &amp; IF(ISBLANK(Q781),"",IF(Q781=0,""," for " &amp; Q781 &amp; " acres")) &amp; IF(ISBLANK(S781),""," repatented as " &amp; S781) &amp; IF(ISBLANK(R781),"", "; " &amp; R781) &amp; IF(ISBLANK(X781),"", ".  " &amp; X781&amp;".")</f>
        <v xml:space="preserve">Surveyed 8/30/1793 by Vachel Stevens; Patented in Feb 1797 by Edward Dorsey for 140.5 acres; Resurvey of The Gore adjoining Talbott's Resolution Manor, Chew's Resolution Manor, </v>
      </c>
      <c r="AB781" s="52" t="str">
        <f>IF(IFERROR(FIND("-",A781),0)=0,SUBSTITUTE(A781,"'",""),SUBSTITUTE(LEFT(A781,FIND("-",A781)-2),"'",""))</f>
        <v>THE GORE RESURVEYED</v>
      </c>
      <c r="AC781" s="55" t="str">
        <f>SUBSTITUTE(A781,"'","")</f>
        <v>THE GORE RESURVEYED</v>
      </c>
      <c r="AD781" s="52" t="str">
        <f>IFERROR(VLOOKUP(A781,MapGrantsTbl[], 5, FALSE),"")</f>
        <v/>
      </c>
      <c r="AE781" s="52" t="str">
        <f>IF(L781=AD781,"Y", IF(LEFT(AD781,1)&lt;&gt;"1","","N"))</f>
        <v/>
      </c>
      <c r="AF781" s="52" t="str">
        <f>IFERROR(VLOOKUP(A781,MapGrantsTbl[], 3, FALSE),"")</f>
        <v/>
      </c>
      <c r="AG781" s="52" t="str">
        <f>IF(AA781=AF781,"Y", IF(LEN(LEFT(AF781,4))&lt;&gt;4,"","N"))</f>
        <v/>
      </c>
      <c r="AH781" s="52" t="s">
        <v>11992</v>
      </c>
      <c r="AI781" s="52"/>
      <c r="AJ781" s="71"/>
      <c r="AK781" s="71"/>
      <c r="AL781" s="71"/>
      <c r="AM781" s="71">
        <f>IFERROR(VLOOKUP(A781,Platted[],2,FALSE),"")</f>
        <v>371</v>
      </c>
      <c r="AN781" s="52"/>
      <c r="AO781" s="52"/>
      <c r="AP781" s="52"/>
      <c r="AQ781" s="52" t="str">
        <f>IFERROR(VLOOKUP(A781,MapGrantsTbl[], 5, FALSE),"")</f>
        <v/>
      </c>
      <c r="AR781" s="52" t="str">
        <f>IF(L781=AQ781,"Y", IF(LEN(LEFT(AQ781,4))&lt;&gt;4,"","N"))</f>
        <v/>
      </c>
      <c r="AS781" s="52" t="str">
        <f>IFERROR(VLOOKUP(A781,MapGrantsTbl[],3, FALSE),"")</f>
        <v/>
      </c>
      <c r="AT781" s="52" t="str">
        <f>IF(AA781=AS781,"Y", IF(LEN(LEFT(AS781,4))&lt;&gt;4,"","N"))</f>
        <v/>
      </c>
      <c r="AU781" s="52" t="str">
        <f>IFERROR(VLOOKUP(A781,MapGrantsTbl[],5, FALSE),"")</f>
        <v/>
      </c>
      <c r="AV781" s="52" t="str">
        <f>IF(L781=AU781,"Y", IF(LEN(LEFT(AU781,4))&lt;&gt;4,"","N"))</f>
        <v/>
      </c>
    </row>
    <row r="782" spans="1:48" ht="72" x14ac:dyDescent="0.55000000000000004">
      <c r="A782" s="10" t="s">
        <v>4106</v>
      </c>
      <c r="B782" s="10" t="str">
        <f>IFERROR(VLOOKUP(A782,MapGrantsTbl[Short Name], 1, FALSE),IFERROR(VLOOKUP(A782,MapGrantsTbl[Other Map Grant Name],1,FALSE),""))</f>
        <v>THE GROVE</v>
      </c>
      <c r="C782" s="8" t="s">
        <v>5622</v>
      </c>
      <c r="D782" s="8" t="str">
        <f>IF(ISBLANK(C782),"",IFERROR(RIGHT(C782,LEN(C782)-FIND(",",C782)) &amp; " " &amp; LEFT(C782,1) &amp; LOWER(MID(C782,2, FIND(",",C782)-2)),""))</f>
        <v xml:space="preserve"> John Dorsey</v>
      </c>
      <c r="E782" s="85" t="s">
        <v>11545</v>
      </c>
      <c r="F782" s="85" t="str">
        <f>RIGHT(E782,4)</f>
        <v>1720</v>
      </c>
      <c r="G782" s="85" t="str">
        <f>IF(ISBLANK(E782),"",F782&amp;"-"&amp;RIGHT("00" &amp; SUBSTITUTE(LEFT(E782,2),"/",""),2))</f>
        <v>1720-09</v>
      </c>
      <c r="H782" s="10" t="s">
        <v>4105</v>
      </c>
      <c r="I782" s="10" t="str">
        <f>IFERROR(RIGHT(H782,LEN(H782)-FIND(",",H782)) &amp; " " &amp; LEFT(H782,1) &amp; LOWER(MID(H782,2, FIND(",",H782)-2)),"")</f>
        <v xml:space="preserve"> Henry Ridgely</v>
      </c>
      <c r="J782" s="10" t="str">
        <f>H782</f>
        <v>RIDGELY, Henry</v>
      </c>
      <c r="K782" s="10" t="s">
        <v>4985</v>
      </c>
      <c r="L782" s="15" t="str">
        <f>RIGHT(K782,4)</f>
        <v>1720</v>
      </c>
      <c r="M782" s="147" t="str">
        <f>IF(ISBLANK(K782),"",L782&amp;"-"&amp;
IF(LEFT(K782,3)="Feb","02",
IF(LEFT(K782,3)="Mar","03",
IF(LEFT(K782,3)="Apr","04",
IF(LEFT(K782,3)="May","05",
IF(LEFT(K782,3)="Jun","06",
IF(LEFT(K782,3)="Jul","07",
IF(LEFT(K782,3)="Aug","08",
IF(LEFT(K782,3)="Sep","09",
IF(LEFT(K782,3)="Oct","10",
IF(LEFT(K782,3)="Nov","11",
IF(LEFT(K782,3)="Dec","12","01"))))))))))))</f>
        <v>1720-09</v>
      </c>
      <c r="N782" s="34" t="s">
        <v>5668</v>
      </c>
      <c r="O782" s="10" t="s">
        <v>3959</v>
      </c>
      <c r="P782" s="10" t="s">
        <v>136</v>
      </c>
      <c r="Q782" s="8">
        <v>900</v>
      </c>
      <c r="R782" s="8" t="s">
        <v>5708</v>
      </c>
      <c r="S782" s="26" t="s">
        <v>4145</v>
      </c>
      <c r="T782" s="34" t="str">
        <f>V782</f>
        <v>The Grove</v>
      </c>
      <c r="U782" s="26" t="s">
        <v>4982</v>
      </c>
      <c r="V782" s="35" t="s">
        <v>4145</v>
      </c>
      <c r="W782" s="35" t="s">
        <v>11546</v>
      </c>
      <c r="X782" s="34"/>
      <c r="Y782" s="18" t="str">
        <f>IFERROR(LEFT(J782, FIND(",",J782)-1),"")</f>
        <v>RIDGELY</v>
      </c>
      <c r="Z782" s="24" t="s">
        <v>2585</v>
      </c>
      <c r="AA782" s="24" t="str">
        <f>IF(ISBLANK(E782),"","Surveyed "&amp;E782)  &amp; IF(ISBLANK(C782),"", " by " &amp;TRIM(D782)) &amp; IF(ISBLANK(E782),"","; ") &amp; IF(ISBLANK(K782),"","Patented in " &amp; K782)  &amp; IF(ISBLANK(H782),"", " by " &amp; TRIM(I782)) &amp; IF(ISBLANK(Q782),"",IF(Q782=0,""," for " &amp; Q782 &amp; " acres")) &amp; IF(ISBLANK(S782),""," repatented as " &amp; S782) &amp; IF(ISBLANK(R782),"", "; " &amp; R782) &amp; IF(ISBLANK(X782),"", ".  " &amp; X782&amp;".")</f>
        <v>Surveyed 9/15/1720 by John Dorsey; Patented in Sep 1720 by Henry Ridgely for 900 acres repatented as The Grove; in Baltimore County "on the east side of the Middle River of Patuxent and on the southward of Carroll Mannor", near the dividing line between AA and Baltimore counties</v>
      </c>
      <c r="AB782" s="52" t="str">
        <f>IF(IFERROR(FIND("-",A782),0)=0,SUBSTITUTE(A782,"'",""),SUBSTITUTE(LEFT(A782,FIND("-",A782)-2),"'",""))</f>
        <v>THE GROVE</v>
      </c>
      <c r="AC782" s="55" t="str">
        <f>SUBSTITUTE(A782,"'","")</f>
        <v>THE GROVE</v>
      </c>
      <c r="AD782" s="52" t="str">
        <f>IFERROR(VLOOKUP(A782,MapGrantsTbl[], 5, FALSE),"")</f>
        <v>1720</v>
      </c>
      <c r="AE782" s="52" t="str">
        <f>IF(L782=AD782,"Y", IF(LEFT(AD782,1)&lt;&gt;"1","","N"))</f>
        <v>Y</v>
      </c>
      <c r="AF782" s="52" t="str">
        <f>IFERROR(VLOOKUP(A782,MapGrantsTbl[], 3, FALSE),"")</f>
        <v>Surveyed 9/15/1720 by John Dorsey; Patented in Sep 1720 by Henry Ridgely for 900 acres repatented as The Grove; in Baltimore County "on the east side of the Middle River of Patuxent and on the southward of Carroll Mannor", near the dividing line between AA and Baltimore counties</v>
      </c>
      <c r="AG782" s="52" t="str">
        <f>IF(AA782=AF782,"Y", IF(LEN(LEFT(AF782,4))&lt;&gt;4,"","N"))</f>
        <v>Y</v>
      </c>
      <c r="AH782" s="52" t="s">
        <v>36</v>
      </c>
      <c r="AI782" s="52"/>
      <c r="AJ782" s="71"/>
      <c r="AK782" s="71"/>
      <c r="AL782" s="71"/>
      <c r="AM782" s="71">
        <f>IFERROR(VLOOKUP(A782,Platted[],2,FALSE),"")</f>
        <v>62</v>
      </c>
      <c r="AN782" s="52"/>
      <c r="AO782" s="52"/>
      <c r="AP782" s="52"/>
      <c r="AQ782" s="52" t="str">
        <f>IFERROR(VLOOKUP(A782,MapGrantsTbl[], 5, FALSE),"")</f>
        <v>1720</v>
      </c>
      <c r="AR782" s="52" t="str">
        <f>IF(L782=AQ782,"Y", IF(LEN(LEFT(AQ782,4))&lt;&gt;4,"","N"))</f>
        <v>Y</v>
      </c>
      <c r="AS782" s="52" t="str">
        <f>IFERROR(VLOOKUP(A782,MapGrantsTbl[],3, FALSE),"")</f>
        <v>Surveyed 9/15/1720 by John Dorsey; Patented in Sep 1720 by Henry Ridgely for 900 acres repatented as The Grove; in Baltimore County "on the east side of the Middle River of Patuxent and on the southward of Carroll Mannor", near the dividing line between AA and Baltimore counties</v>
      </c>
      <c r="AT782" s="52" t="str">
        <f>IF(AA782=AS782,"Y", IF(LEN(LEFT(AS782,4))&lt;&gt;4,"","N"))</f>
        <v>Y</v>
      </c>
      <c r="AU782" s="52" t="str">
        <f>IFERROR(VLOOKUP(A782,MapGrantsTbl[],5, FALSE),"")</f>
        <v>1720</v>
      </c>
      <c r="AV782" s="52" t="str">
        <f>IF(L782=AU782,"Y", IF(LEN(LEFT(AU782,4))&lt;&gt;4,"","N"))</f>
        <v>Y</v>
      </c>
    </row>
    <row r="783" spans="1:48" ht="86.4" x14ac:dyDescent="0.55000000000000004">
      <c r="A783" s="10" t="s">
        <v>9360</v>
      </c>
      <c r="B783" s="10" t="str">
        <f>IFERROR(VLOOKUP(A783,MapGrantsTbl[Short Name], 1, FALSE),IFERROR(VLOOKUP(A783,MapGrantsTbl[Other Map Grant Name],1,FALSE),""))</f>
        <v>THE GROVE - RESURVEYED</v>
      </c>
      <c r="C783" s="10" t="s">
        <v>4916</v>
      </c>
      <c r="D783" s="10" t="str">
        <f>IF(ISBLANK(C783),"",IFERROR(RIGHT(C783,LEN(C783)-FIND(",",C783)) &amp; " " &amp; LEFT(C783,1) &amp; LOWER(MID(C783,2, FIND(",",C783)-2)),""))</f>
        <v xml:space="preserve"> William Cromwell</v>
      </c>
      <c r="E783" s="85" t="s">
        <v>11547</v>
      </c>
      <c r="F783" s="86" t="str">
        <f>RIGHT(E783,4)</f>
        <v>1735</v>
      </c>
      <c r="G783" s="86" t="str">
        <f>IF(ISBLANK(E783),"",F783&amp;"-"&amp;RIGHT("00" &amp; SUBSTITUTE(LEFT(E783,2),"/",""),2))</f>
        <v>1735-11</v>
      </c>
      <c r="H783" s="10" t="s">
        <v>4105</v>
      </c>
      <c r="I783" s="10" t="str">
        <f>IFERROR(RIGHT(H783,LEN(H783)-FIND(",",H783)) &amp; " " &amp; LEFT(H783,1) &amp; LOWER(MID(H783,2, FIND(",",H783)-2)),"")</f>
        <v xml:space="preserve"> Henry Ridgely</v>
      </c>
      <c r="J783" s="15" t="str">
        <f>H783</f>
        <v>RIDGELY, Henry</v>
      </c>
      <c r="K783" s="10" t="s">
        <v>4986</v>
      </c>
      <c r="L783" s="15" t="str">
        <f>RIGHT(K783,4)</f>
        <v>1741</v>
      </c>
      <c r="M783" s="147" t="str">
        <f>IF(ISBLANK(K783),"",L783&amp;"-"&amp;
IF(LEFT(K783,3)="Feb","02",
IF(LEFT(K783,3)="Mar","03",
IF(LEFT(K783,3)="Apr","04",
IF(LEFT(K783,3)="May","05",
IF(LEFT(K783,3)="Jun","06",
IF(LEFT(K783,3)="Jul","07",
IF(LEFT(K783,3)="Aug","08",
IF(LEFT(K783,3)="Sep","09",
IF(LEFT(K783,3)="Oct","10",
IF(LEFT(K783,3)="Nov","11",
IF(LEFT(K783,3)="Dec","12","01"))))))))))))</f>
        <v>1741-07</v>
      </c>
      <c r="N783" s="34" t="s">
        <v>3961</v>
      </c>
      <c r="O783" s="8" t="s">
        <v>3959</v>
      </c>
      <c r="P783" s="10" t="s">
        <v>3970</v>
      </c>
      <c r="Q783" s="8">
        <v>344</v>
      </c>
      <c r="R783" s="10" t="s">
        <v>4987</v>
      </c>
      <c r="S783" s="26" t="s">
        <v>5527</v>
      </c>
      <c r="T783" s="34" t="s">
        <v>4145</v>
      </c>
      <c r="U783" s="26" t="s">
        <v>4982</v>
      </c>
      <c r="V783" s="35" t="s">
        <v>9371</v>
      </c>
      <c r="W783" s="35" t="s">
        <v>11548</v>
      </c>
      <c r="X783" s="34"/>
      <c r="Y783" s="25" t="str">
        <f>IFERROR(LEFT(J783, FIND(",",J783)-1),"")</f>
        <v>RIDGELY</v>
      </c>
      <c r="Z783" s="25"/>
      <c r="AA783" s="24" t="str">
        <f>IF(ISBLANK(E783),"","Surveyed "&amp;E783)  &amp; IF(ISBLANK(C783),"", " by " &amp;TRIM(D783)) &amp; IF(ISBLANK(E783),"","; ") &amp; IF(ISBLANK(K783),"","Patented in " &amp; K783)  &amp; IF(ISBLANK(H783),"", " by " &amp; TRIM(I783)) &amp; IF(ISBLANK(Q783),"",IF(Q783=0,""," for " &amp; Q783 &amp; " acres")) &amp; IF(ISBLANK(S783),""," repatented as " &amp; S783) &amp; IF(ISBLANK(R783),"", "; " &amp; R783) &amp; IF(ISBLANK(X783),"", ".  " &amp; X783&amp;".")</f>
        <v>Surveyed 11/28/1735 by William Cromwell; Patented in Jul 1741 by Henry Ridgely for 344 acres repatented as Addition To The Grove; "in the great fork of Patuxent River", adjoining White Wine and Claret following near the "Roleing Road between William Ridgelys and Peter Shipleys"</v>
      </c>
      <c r="AB783" s="52" t="str">
        <f>IF(IFERROR(FIND("-",A783),0)=0,SUBSTITUTE(A783,"'",""),SUBSTITUTE(LEFT(A783,FIND("-",A783)-2),"'",""))</f>
        <v>THE GROVE</v>
      </c>
      <c r="AC783" s="55" t="str">
        <f>SUBSTITUTE(A783,"'","")</f>
        <v>THE GROVE - Resurveyed</v>
      </c>
      <c r="AD783" s="52" t="str">
        <f>IFERROR(VLOOKUP(A783,MapGrantsTbl[], 5, FALSE),"")</f>
        <v>1735</v>
      </c>
      <c r="AE783" s="52" t="str">
        <f>IF(L783=AD783,"Y", IF(LEFT(AD783,1)&lt;&gt;"1","","N"))</f>
        <v>N</v>
      </c>
      <c r="AF783" s="52" t="str">
        <f>IFERROR(VLOOKUP(A783,MapGrantsTbl[], 3, FALSE),"")</f>
        <v>Surveyed 11/28/1735 by William Cromwell; Patented in Jul 1741 by Henry Ridgely for 344 acres repatented as Addition To The Grove; "in the great fork of Patuxent River", adjoining White Wine and Claret following near the "Roleing Road between William Ridgelys and Peter Shipleys"</v>
      </c>
      <c r="AG783" s="52" t="str">
        <f>IF(AA783=AF783,"Y", IF(LEN(LEFT(AF783,4))&lt;&gt;4,"","N"))</f>
        <v>Y</v>
      </c>
      <c r="AH783" s="52" t="s">
        <v>36</v>
      </c>
      <c r="AI783" s="52"/>
      <c r="AJ783" s="71"/>
      <c r="AK783" s="71"/>
      <c r="AL783" s="71"/>
      <c r="AM783" s="71">
        <f>IFERROR(VLOOKUP(A783,Platted[],2,FALSE),"")</f>
        <v>199</v>
      </c>
      <c r="AN783" s="52"/>
      <c r="AO783" s="52"/>
      <c r="AP783" s="52"/>
      <c r="AQ783" s="52" t="str">
        <f>IFERROR(VLOOKUP(A783,MapGrantsTbl[], 5, FALSE),"")</f>
        <v>1735</v>
      </c>
      <c r="AR783" s="52" t="str">
        <f>IF(L783=AQ783,"Y", IF(LEN(LEFT(AQ783,4))&lt;&gt;4,"","N"))</f>
        <v>N</v>
      </c>
      <c r="AS783" s="52" t="str">
        <f>IFERROR(VLOOKUP(A783,MapGrantsTbl[],3, FALSE),"")</f>
        <v>Surveyed 11/28/1735 by William Cromwell; Patented in Jul 1741 by Henry Ridgely for 344 acres repatented as Addition To The Grove; "in the great fork of Patuxent River", adjoining White Wine and Claret following near the "Roleing Road between William Ridgelys and Peter Shipleys"</v>
      </c>
      <c r="AT783" s="52" t="str">
        <f>IF(AA783=AS783,"Y", IF(LEN(LEFT(AS783,4))&lt;&gt;4,"","N"))</f>
        <v>Y</v>
      </c>
      <c r="AU783" s="52" t="str">
        <f>IFERROR(VLOOKUP(A783,MapGrantsTbl[],5, FALSE),"")</f>
        <v>1735</v>
      </c>
      <c r="AV783" s="52" t="str">
        <f>IF(L783=AU783,"Y", IF(LEN(LEFT(AU783,4))&lt;&gt;4,"","N"))</f>
        <v>N</v>
      </c>
    </row>
    <row r="784" spans="1:48" ht="43.2" x14ac:dyDescent="0.55000000000000004">
      <c r="A784" s="10" t="s">
        <v>5314</v>
      </c>
      <c r="B784" s="10" t="str">
        <f>IFERROR(VLOOKUP(A784,MapGrantsTbl[Short Name], 1, FALSE),IFERROR(VLOOKUP(A784,MapGrantsTbl[Other Map Grant Name],1,FALSE),""))</f>
        <v>THE HOPPYARD</v>
      </c>
      <c r="C784" s="10"/>
      <c r="D784" s="10" t="str">
        <f>IF(ISBLANK(C784),"",IFERROR(RIGHT(C784,LEN(C784)-FIND(",",C784)) &amp; " " &amp; LEFT(C784,1) &amp; LOWER(MID(C784,2, FIND(",",C784)-2)),""))</f>
        <v/>
      </c>
      <c r="E784" s="86"/>
      <c r="F784" s="86" t="str">
        <f>RIGHT(E784,4)</f>
        <v/>
      </c>
      <c r="G784" s="86" t="str">
        <f>IF(ISBLANK(E784),"",F784&amp;"-"&amp;RIGHT("00" &amp; SUBSTITUTE(LEFT(E784,2),"/",""),2))</f>
        <v/>
      </c>
      <c r="H784" s="8" t="s">
        <v>3590</v>
      </c>
      <c r="I784" s="8" t="str">
        <f>IFERROR(RIGHT(H784,LEN(H784)-FIND(",",H784)) &amp; " " &amp; LEFT(H784,1) &amp; LOWER(MID(H784,2, FIND(",",H784)-2)),"")</f>
        <v xml:space="preserve"> Richard  Davis</v>
      </c>
      <c r="J784" s="15" t="str">
        <f>H784</f>
        <v xml:space="preserve">DAVIS, Richard </v>
      </c>
      <c r="K784" s="10" t="s">
        <v>3804</v>
      </c>
      <c r="L784" s="15" t="str">
        <f>RIGHT(K784,4)</f>
        <v>1731</v>
      </c>
      <c r="M784" s="147" t="str">
        <f>IF(ISBLANK(K784),"",L784&amp;"-"&amp;
IF(LEFT(K784,3)="Feb","02",
IF(LEFT(K784,3)="Mar","03",
IF(LEFT(K784,3)="Apr","04",
IF(LEFT(K784,3)="May","05",
IF(LEFT(K784,3)="Jun","06",
IF(LEFT(K784,3)="Jul","07",
IF(LEFT(K784,3)="Aug","08",
IF(LEFT(K784,3)="Sep","09",
IF(LEFT(K784,3)="Oct","10",
IF(LEFT(K784,3)="Nov","11",
IF(LEFT(K784,3)="Dec","12","01"))))))))))))</f>
        <v>1731-10</v>
      </c>
      <c r="N784" s="34" t="s">
        <v>3961</v>
      </c>
      <c r="O784" s="8" t="s">
        <v>3959</v>
      </c>
      <c r="P784" s="10" t="s">
        <v>136</v>
      </c>
      <c r="Q784" s="8">
        <v>260</v>
      </c>
      <c r="R784" s="10"/>
      <c r="S784" s="26" t="s">
        <v>4265</v>
      </c>
      <c r="T784" s="34" t="s">
        <v>6319</v>
      </c>
      <c r="U784" s="26"/>
      <c r="V784" s="34" t="s">
        <v>5895</v>
      </c>
      <c r="W784" s="34"/>
      <c r="X784" s="34"/>
      <c r="Y784" s="25" t="str">
        <f>IFERROR(LEFT(J784, FIND(",",J784)-1),"")</f>
        <v>DAVIS</v>
      </c>
      <c r="Z784" s="25"/>
      <c r="AA784" s="24" t="str">
        <f>IF(ISBLANK(E784),"","Surveyed "&amp;E784)  &amp; IF(ISBLANK(C784),"", " by " &amp;TRIM(D784)) &amp; IF(ISBLANK(E784),"","; ") &amp; IF(ISBLANK(K784),"","Patented in " &amp; K784)  &amp; IF(ISBLANK(H784),"", " by " &amp; TRIM(I784)) &amp; IF(ISBLANK(Q784),"",IF(Q784=0,""," for " &amp; Q784 &amp; " acres")) &amp; IF(ISBLANK(S784),""," repatented as " &amp; S784) &amp; IF(ISBLANK(R784),"", "; " &amp; R784) &amp; IF(ISBLANK(X784),"", ".  " &amp; X784&amp;".")</f>
        <v>Patented in Oct 1731 by Richard Davis for 260 acres repatented as Davis' Purchase</v>
      </c>
      <c r="AB784" s="52" t="str">
        <f>IF(IFERROR(FIND("-",A784),0)=0,SUBSTITUTE(A784,"'",""),SUBSTITUTE(LEFT(A784,FIND("-",A784)-2),"'",""))</f>
        <v>THE HOPPYARD</v>
      </c>
      <c r="AC784" s="55" t="str">
        <f>SUBSTITUTE(A784,"'","")</f>
        <v>THE HOPPYARD</v>
      </c>
      <c r="AD784" s="52" t="str">
        <f>IFERROR(VLOOKUP(A784,MapGrantsTbl[], 5, FALSE),"")</f>
        <v>1731</v>
      </c>
      <c r="AE784" s="52" t="str">
        <f>IF(L784=AD784,"Y", IF(LEFT(AD784,1)&lt;&gt;"1","","N"))</f>
        <v>Y</v>
      </c>
      <c r="AF784" s="52" t="str">
        <f>IFERROR(VLOOKUP(A784,MapGrantsTbl[], 3, FALSE),"")</f>
        <v>Patented in Oct 1731 by Richard Davis for 260 acres repatented as Davis' Purchase</v>
      </c>
      <c r="AG784" s="52" t="str">
        <f>IF(AA784=AF784,"Y", IF(LEN(LEFT(AF784,4))&lt;&gt;4,"","N"))</f>
        <v>Y</v>
      </c>
      <c r="AH784" s="52" t="s">
        <v>212</v>
      </c>
      <c r="AI784" s="52"/>
      <c r="AJ784" s="71"/>
      <c r="AK784" s="71"/>
      <c r="AL784" s="71"/>
      <c r="AM784" s="71" t="str">
        <f>IFERROR(VLOOKUP(A784,Platted[],2,FALSE),"")</f>
        <v/>
      </c>
      <c r="AN784" s="52"/>
      <c r="AO784" s="52"/>
      <c r="AP784" s="52"/>
      <c r="AQ784" s="52" t="str">
        <f>IFERROR(VLOOKUP(A784,MapGrantsTbl[], 5, FALSE),"")</f>
        <v>1731</v>
      </c>
      <c r="AR784" s="52" t="str">
        <f>IF(L784=AQ784,"Y", IF(LEN(LEFT(AQ784,4))&lt;&gt;4,"","N"))</f>
        <v>Y</v>
      </c>
      <c r="AS784" s="52" t="str">
        <f>IFERROR(VLOOKUP(A784,MapGrantsTbl[],3, FALSE),"")</f>
        <v>Patented in Oct 1731 by Richard Davis for 260 acres repatented as Davis' Purchase</v>
      </c>
      <c r="AT784" s="52" t="str">
        <f>IF(AA784=AS784,"Y", IF(LEN(LEFT(AS784,4))&lt;&gt;4,"","N"))</f>
        <v>Y</v>
      </c>
      <c r="AU784" s="52" t="str">
        <f>IFERROR(VLOOKUP(A784,MapGrantsTbl[],5, FALSE),"")</f>
        <v>1731</v>
      </c>
      <c r="AV784" s="52" t="str">
        <f>IF(L784=AU784,"Y", IF(LEN(LEFT(AU784,4))&lt;&gt;4,"","N"))</f>
        <v>Y</v>
      </c>
    </row>
    <row r="785" spans="1:48" ht="57.6" x14ac:dyDescent="0.55000000000000004">
      <c r="A785" s="92" t="s">
        <v>9604</v>
      </c>
      <c r="B785" s="91" t="str">
        <f>IFERROR(VLOOKUP(A785,MapGrantsTbl[Short Name], 1, FALSE),IFERROR(VLOOKUP(A785,MapGrantsTbl[Other Map Grant Name],1,FALSE),""))</f>
        <v/>
      </c>
      <c r="C785" s="92" t="s">
        <v>5691</v>
      </c>
      <c r="D785" s="92" t="str">
        <f>IF(ISBLANK(C785),"",IFERROR(RIGHT(C785,LEN(C785)-FIND(",",C785)) &amp; " " &amp; LEFT(C785,1) &amp; LOWER(MID(C785,2, FIND(",",C785)-2)),""))</f>
        <v xml:space="preserve"> Thomas White</v>
      </c>
      <c r="E785" s="93" t="s">
        <v>9606</v>
      </c>
      <c r="F785" s="93" t="str">
        <f>RIGHT(E785,4)</f>
        <v>1744</v>
      </c>
      <c r="G785" s="93" t="str">
        <f>IF(ISBLANK(E785),"",F785&amp;"-"&amp;RIGHT("00" &amp; SUBSTITUTE(LEFT(E785,2),"/",""),2))</f>
        <v>1744-07</v>
      </c>
      <c r="H785" s="92" t="s">
        <v>9605</v>
      </c>
      <c r="I785" s="92" t="str">
        <f>IFERROR(RIGHT(H785,LEN(H785)-FIND(",",H785)) &amp; " " &amp; LEFT(H785,1) &amp; LOWER(MID(H785,2, FIND(",",H785)-2)),"")</f>
        <v xml:space="preserve"> William Hall</v>
      </c>
      <c r="J785" s="91" t="str">
        <f>H785</f>
        <v>HALL, William</v>
      </c>
      <c r="K785" s="92" t="s">
        <v>4764</v>
      </c>
      <c r="L785" s="91" t="str">
        <f>RIGHT(K785,4)</f>
        <v>1746</v>
      </c>
      <c r="M785" s="144" t="str">
        <f>IF(ISBLANK(K785),"",L785&amp;"-"&amp;
IF(LEFT(K785,3)="Feb","02",
IF(LEFT(K785,3)="Mar","03",
IF(LEFT(K785,3)="Apr","04",
IF(LEFT(K785,3)="May","05",
IF(LEFT(K785,3)="Jun","06",
IF(LEFT(K785,3)="Jul","07",
IF(LEFT(K785,3)="Aug","08",
IF(LEFT(K785,3)="Sep","09",
IF(LEFT(K785,3)="Oct","10",
IF(LEFT(K785,3)="Nov","11",
IF(LEFT(K785,3)="Dec","12","01"))))))))))))</f>
        <v>1746-03</v>
      </c>
      <c r="N785" s="94" t="s">
        <v>5668</v>
      </c>
      <c r="O785" s="92" t="s">
        <v>5668</v>
      </c>
      <c r="P785" s="92" t="s">
        <v>136</v>
      </c>
      <c r="Q785" s="92">
        <v>50</v>
      </c>
      <c r="R785" s="92" t="s">
        <v>9608</v>
      </c>
      <c r="S785" s="94"/>
      <c r="T785" s="95" t="str">
        <f>V785</f>
        <v>The Level Bottom</v>
      </c>
      <c r="U785" s="94" t="s">
        <v>9609</v>
      </c>
      <c r="V785" s="35" t="s">
        <v>9607</v>
      </c>
      <c r="W785" s="35"/>
      <c r="X785" s="35"/>
      <c r="Y785" s="95" t="str">
        <f>IFERROR(LEFT(J785, FIND(",",J785)-1),"")</f>
        <v>HALL</v>
      </c>
      <c r="Z785" s="95"/>
      <c r="AA785" s="95" t="str">
        <f>IF(ISBLANK(E785),"","Surveyed "&amp;E785)  &amp; IF(ISBLANK(C785),"", " by " &amp;TRIM(D785)) &amp; IF(ISBLANK(E785),"","; ") &amp; IF(ISBLANK(K785),"","Patented in " &amp; K785)  &amp; IF(ISBLANK(H785),"", " by " &amp; TRIM(I785)) &amp; IF(ISBLANK(Q785),"",IF(Q785=0,""," for " &amp; Q785 &amp; " acres")) &amp; IF(ISBLANK(S785),""," repatented as " &amp; S785) &amp; IF(ISBLANK(R785),"", "; " &amp; R785) &amp; IF(ISBLANK(X785),"", ".  " &amp; X785&amp;".")</f>
        <v>Surveyed 7/10/1744 by Thomas White; Patented in Mar 1746 by William Hall for 50 acres; "upon the main falls of Patapsco River", beginning "by the Indian Road on the west side of Patapsco falls"</v>
      </c>
      <c r="AB785" s="95" t="str">
        <f>IF(IFERROR(FIND("-",A785),0)=0,SUBSTITUTE(A785,"'",""),SUBSTITUTE(LEFT(A785,FIND("-",A785)-2),"'",""))</f>
        <v>THE LEVEL BOTTOM</v>
      </c>
      <c r="AC785" s="95" t="str">
        <f>SUBSTITUTE(A785,"'","")</f>
        <v>THE LEVEL BOTTOM</v>
      </c>
      <c r="AD785" s="95" t="str">
        <f>IFERROR(VLOOKUP(A785,MapGrantsTbl[], 5, FALSE),"")</f>
        <v/>
      </c>
      <c r="AE785" s="95" t="str">
        <f>IF(L785=AD785,"Y", IF(LEFT(AD785,1)&lt;&gt;"1","","N"))</f>
        <v/>
      </c>
      <c r="AF785" s="95" t="str">
        <f>IFERROR(VLOOKUP(A785,MapGrantsTbl[], 3, FALSE),"")</f>
        <v/>
      </c>
      <c r="AG785" s="95" t="str">
        <f>IF(AA785=AF785,"Y", IF(LEN(LEFT(AF785,4))&lt;&gt;4,"","N"))</f>
        <v/>
      </c>
      <c r="AH785" s="95"/>
      <c r="AI785" s="95"/>
      <c r="AJ785" s="95"/>
      <c r="AK785" s="95"/>
      <c r="AL785" s="95"/>
      <c r="AM785" s="95" t="str">
        <f>IFERROR(VLOOKUP(A785,Platted[],2,FALSE),"")</f>
        <v/>
      </c>
      <c r="AN785" s="52"/>
      <c r="AO785" s="52"/>
      <c r="AP785" s="52"/>
      <c r="AQ785" s="52" t="str">
        <f>IFERROR(VLOOKUP(A785,MapGrantsTbl[], 5, FALSE),"")</f>
        <v/>
      </c>
      <c r="AR785" s="52" t="str">
        <f>IF(L785=AQ785,"Y", IF(LEN(LEFT(AQ785,4))&lt;&gt;4,"","N"))</f>
        <v/>
      </c>
      <c r="AS785" s="52" t="str">
        <f>IFERROR(VLOOKUP(A785,MapGrantsTbl[],3, FALSE),"")</f>
        <v/>
      </c>
      <c r="AT785" s="52" t="str">
        <f>IF(AA785=AS785,"Y", IF(LEN(LEFT(AS785,4))&lt;&gt;4,"","N"))</f>
        <v/>
      </c>
      <c r="AU785" s="52" t="str">
        <f>IFERROR(VLOOKUP(A785,MapGrantsTbl[],5, FALSE),"")</f>
        <v/>
      </c>
      <c r="AV785" s="52" t="str">
        <f>IF(L785=AU785,"Y", IF(LEN(LEFT(AU785,4))&lt;&gt;4,"","N"))</f>
        <v/>
      </c>
    </row>
    <row r="786" spans="1:48" ht="57.6" x14ac:dyDescent="0.55000000000000004">
      <c r="A786" s="10" t="s">
        <v>5356</v>
      </c>
      <c r="B786" s="10" t="str">
        <f>IFERROR(VLOOKUP(A786,MapGrantsTbl[Short Name], 1, FALSE),IFERROR(VLOOKUP(A786,MapGrantsTbl[Other Map Grant Name],1,FALSE),""))</f>
        <v>THE LONG DISCOVERY</v>
      </c>
      <c r="C786" s="8"/>
      <c r="D786" s="8" t="str">
        <f>IF(ISBLANK(C786),"",IFERROR(RIGHT(C786,LEN(C786)-FIND(",",C786)) &amp; " " &amp; LEFT(C786,1) &amp; LOWER(MID(C786,2, FIND(",",C786)-2)),""))</f>
        <v/>
      </c>
      <c r="E786" s="85"/>
      <c r="F786" s="85" t="str">
        <f>RIGHT(E786,4)</f>
        <v/>
      </c>
      <c r="G786" s="85" t="str">
        <f>IF(ISBLANK(E786),"",F786&amp;"-"&amp;RIGHT("00" &amp; SUBSTITUTE(LEFT(E786,2),"/",""),2))</f>
        <v/>
      </c>
      <c r="H786" s="10" t="s">
        <v>5353</v>
      </c>
      <c r="I786" s="10" t="str">
        <f>IFERROR(RIGHT(H786,LEN(H786)-FIND(",",H786)) &amp; " " &amp; LEFT(H786,1) &amp; LOWER(MID(H786,2, FIND(",",H786)-2)),"")</f>
        <v xml:space="preserve"> Christopher Gardiner</v>
      </c>
      <c r="J786" s="15" t="str">
        <f>H786</f>
        <v>GARDINER, Christopher</v>
      </c>
      <c r="K786" s="10" t="s">
        <v>5354</v>
      </c>
      <c r="L786" s="15" t="str">
        <f>RIGHT(K786,4)</f>
        <v>1719</v>
      </c>
      <c r="M786" s="147" t="str">
        <f>IF(ISBLANK(K786),"",L786&amp;"-"&amp;
IF(LEFT(K786,3)="Feb","02",
IF(LEFT(K786,3)="Mar","03",
IF(LEFT(K786,3)="Apr","04",
IF(LEFT(K786,3)="May","05",
IF(LEFT(K786,3)="Jun","06",
IF(LEFT(K786,3)="Jul","07",
IF(LEFT(K786,3)="Aug","08",
IF(LEFT(K786,3)="Sep","09",
IF(LEFT(K786,3)="Oct","10",
IF(LEFT(K786,3)="Nov","11",
IF(LEFT(K786,3)="Dec","12","01"))))))))))))</f>
        <v>1719-11</v>
      </c>
      <c r="N786" s="34" t="s">
        <v>3961</v>
      </c>
      <c r="O786" s="8" t="s">
        <v>3959</v>
      </c>
      <c r="P786" s="8" t="s">
        <v>6586</v>
      </c>
      <c r="Q786" s="8">
        <v>370</v>
      </c>
      <c r="R786" s="8" t="s">
        <v>12547</v>
      </c>
      <c r="S786" s="26" t="s">
        <v>4274</v>
      </c>
      <c r="T786" s="26" t="str">
        <f>V786</f>
        <v>The Long Discovery</v>
      </c>
      <c r="U786" s="34" t="s">
        <v>5925</v>
      </c>
      <c r="V786" s="35" t="s">
        <v>5924</v>
      </c>
      <c r="W786" s="35" t="s">
        <v>12350</v>
      </c>
      <c r="X786" s="34"/>
      <c r="Y786" s="25" t="str">
        <f>IFERROR(LEFT(J786, FIND(",",J786)-1),"")</f>
        <v>GARDINER</v>
      </c>
      <c r="Z786" s="25"/>
      <c r="AA786" s="24" t="str">
        <f>IF(ISBLANK(E786),"","Surveyed "&amp;E786)  &amp; IF(ISBLANK(C786),"", " by " &amp;TRIM(D786)) &amp; IF(ISBLANK(E786),"","; ") &amp; IF(ISBLANK(K786),"","Patented in " &amp; K786)  &amp; IF(ISBLANK(H786),"", " by " &amp; TRIM(I786)) &amp; IF(ISBLANK(Q786),"",IF(Q786=0,""," for " &amp; Q786 &amp; " acres")) &amp; IF(ISBLANK(S786),""," repatented as " &amp; S786) &amp; IF(ISBLANK(R786),"", "; " &amp; R786) &amp; IF(ISBLANK(X786),"", ".  " &amp; X786&amp;".")</f>
        <v>Patented in Nov 1719 by Christopher Gardiner for 370 acres repatented as Cockey's Regulation; adjoining Yates Contrivance, the patent was never granted - not sure where this date comes from</v>
      </c>
      <c r="AB786" s="52" t="str">
        <f>IF(IFERROR(FIND("-",A786),0)=0,SUBSTITUTE(A786,"'",""),SUBSTITUTE(LEFT(A786,FIND("-",A786)-2),"'",""))</f>
        <v>THE LONG DISCOVERY</v>
      </c>
      <c r="AC786" s="55" t="str">
        <f>SUBSTITUTE(A786,"'","")</f>
        <v>THE LONG DISCOVERY</v>
      </c>
      <c r="AD786" s="52" t="str">
        <f>IFERROR(VLOOKUP(A786,MapGrantsTbl[], 5, FALSE),"")</f>
        <v>1719</v>
      </c>
      <c r="AE786" s="52" t="str">
        <f>IF(L786=AD786,"Y", IF(LEFT(AD786,1)&lt;&gt;"1","","N"))</f>
        <v>Y</v>
      </c>
      <c r="AF786" s="52" t="str">
        <f>IFERROR(VLOOKUP(A786,MapGrantsTbl[], 3, FALSE),"")</f>
        <v>Patented in Nov 1719 by Christopher Gardiner for 370 acres repatented as Cockey's Regulation; adjoining Yates Contrivance, the patent was never granted - not sure where this date comes from</v>
      </c>
      <c r="AG786" s="52" t="str">
        <f>IF(AA786=AF786,"Y", IF(LEN(LEFT(AF786,4))&lt;&gt;4,"","N"))</f>
        <v>Y</v>
      </c>
      <c r="AH786" s="52" t="s">
        <v>11990</v>
      </c>
      <c r="AI786" s="52"/>
      <c r="AJ786" s="71"/>
      <c r="AK786" s="71"/>
      <c r="AL786" s="71"/>
      <c r="AM786" s="71" t="str">
        <f>IFERROR(VLOOKUP(A786,Platted[],2,FALSE),"")</f>
        <v/>
      </c>
      <c r="AN786" s="52"/>
      <c r="AO786" s="52"/>
      <c r="AP786" s="52"/>
      <c r="AQ786" s="52" t="str">
        <f>IFERROR(VLOOKUP(A786,MapGrantsTbl[], 5, FALSE),"")</f>
        <v>1719</v>
      </c>
      <c r="AR786" s="52" t="str">
        <f>IF(L786=AQ786,"Y", IF(LEN(LEFT(AQ786,4))&lt;&gt;4,"","N"))</f>
        <v>Y</v>
      </c>
      <c r="AS786" s="52" t="str">
        <f>IFERROR(VLOOKUP(A786,MapGrantsTbl[],3, FALSE),"")</f>
        <v>Patented in Nov 1719 by Christopher Gardiner for 370 acres repatented as Cockey's Regulation; adjoining Yates Contrivance, the patent was never granted - not sure where this date comes from</v>
      </c>
      <c r="AT786" s="52" t="str">
        <f>IF(AA786=AS786,"Y", IF(LEN(LEFT(AS786,4))&lt;&gt;4,"","N"))</f>
        <v>Y</v>
      </c>
      <c r="AU786" s="52" t="str">
        <f>IFERROR(VLOOKUP(A786,MapGrantsTbl[],5, FALSE),"")</f>
        <v>1719</v>
      </c>
      <c r="AV786" s="52" t="str">
        <f>IF(L786=AU786,"Y", IF(LEN(LEFT(AU786,4))&lt;&gt;4,"","N"))</f>
        <v>Y</v>
      </c>
    </row>
    <row r="787" spans="1:48" ht="43.2" x14ac:dyDescent="0.55000000000000004">
      <c r="A787" s="111" t="s">
        <v>10754</v>
      </c>
      <c r="B787" s="110" t="str">
        <f>IFERROR(VLOOKUP(A787,MapGrantsTbl[Short Name], 1, FALSE),IFERROR(VLOOKUP(A787,MapGrantsTbl[Other Map Grant Name],1,FALSE),""))</f>
        <v>THE MILL SEAT - FROST</v>
      </c>
      <c r="C787" s="111" t="s">
        <v>10467</v>
      </c>
      <c r="D787" s="111" t="str">
        <f>IF(ISBLANK(C787),"",IFERROR(RIGHT(C787,LEN(C787)-FIND(",",C787)) &amp; " " &amp; LEFT(C787,1) &amp; LOWER(MID(C787,2, FIND(",",C787)-2)),""))</f>
        <v xml:space="preserve"> Baruch Fowler</v>
      </c>
      <c r="E787" s="117" t="s">
        <v>10755</v>
      </c>
      <c r="F787" s="117" t="str">
        <f>RIGHT(E787,4)</f>
        <v>1801</v>
      </c>
      <c r="G787" s="117" t="str">
        <f>IF(ISBLANK(E787),"",F787&amp;"-"&amp;RIGHT("00" &amp; SUBSTITUTE(LEFT(E787,2),"/",""),2))</f>
        <v>1801-10</v>
      </c>
      <c r="H787" s="111" t="s">
        <v>7502</v>
      </c>
      <c r="I787" s="111" t="str">
        <f>IFERROR(RIGHT(H787,LEN(H787)-FIND(",",H787)) &amp; " " &amp; LEFT(H787,1) &amp; LOWER(MID(H787,2, FIND(",",H787)-2)),"")</f>
        <v xml:space="preserve"> John Jr. Frost</v>
      </c>
      <c r="J787" s="110" t="str">
        <f>H787</f>
        <v>FROST, John Jr.</v>
      </c>
      <c r="K787" s="111" t="s">
        <v>7500</v>
      </c>
      <c r="L787" s="110" t="str">
        <f>RIGHT(K787,4)</f>
        <v>1802</v>
      </c>
      <c r="M787" s="149" t="str">
        <f>IF(ISBLANK(K787),"",L787&amp;"-"&amp;
IF(LEFT(K787,3)="Feb","02",
IF(LEFT(K787,3)="Mar","03",
IF(LEFT(K787,3)="Apr","04",
IF(LEFT(K787,3)="May","05",
IF(LEFT(K787,3)="Jun","06",
IF(LEFT(K787,3)="Jul","07",
IF(LEFT(K787,3)="Aug","08",
IF(LEFT(K787,3)="Sep","09",
IF(LEFT(K787,3)="Oct","10",
IF(LEFT(K787,3)="Nov","11",
IF(LEFT(K787,3)="Dec","12","01"))))))))))))</f>
        <v>1802-09</v>
      </c>
      <c r="N787" s="33" t="s">
        <v>3961</v>
      </c>
      <c r="O787" s="111" t="s">
        <v>3959</v>
      </c>
      <c r="P787" s="111" t="s">
        <v>136</v>
      </c>
      <c r="Q787" s="111">
        <v>6.5</v>
      </c>
      <c r="R787" s="111" t="s">
        <v>10756</v>
      </c>
      <c r="S787" s="113"/>
      <c r="T787" s="112" t="str">
        <f>V787</f>
        <v>The Mill Seat</v>
      </c>
      <c r="U787" s="113"/>
      <c r="V787" s="35" t="s">
        <v>7300</v>
      </c>
      <c r="W787" s="35" t="s">
        <v>10042</v>
      </c>
      <c r="X787" s="35"/>
      <c r="Y787" s="112" t="str">
        <f>IFERROR(LEFT(J787, FIND(",",J787)-1),"")</f>
        <v>FROST</v>
      </c>
      <c r="Z787" s="112"/>
      <c r="AA787" s="112" t="str">
        <f>IF(ISBLANK(E787),"","Surveyed "&amp;E787)  &amp; IF(ISBLANK(C787),"", " by " &amp;TRIM(D787)) &amp; IF(ISBLANK(E787),"","; ") &amp; IF(ISBLANK(K787),"","Patented in " &amp; K787)  &amp; IF(ISBLANK(H787),"", " by " &amp; TRIM(I787)) &amp; IF(ISBLANK(Q787),"",IF(Q787=0,""," for " &amp; Q787 &amp; " acres")) &amp; IF(ISBLANK(S787),""," repatented as " &amp; S787) &amp; IF(ISBLANK(R787),"", "; " &amp; R787) &amp; IF(ISBLANK(X787),"", ".  " &amp; X787&amp;".")</f>
        <v>Surveyed 10/20/1801 by Baruch Fowler; Patented in Sep 1802 by John Jr. Frost for 6.5 acres; between Salophia and Last Shift</v>
      </c>
      <c r="AB787" s="112" t="str">
        <f>IF(IFERROR(FIND("-",A787),0)=0,SUBSTITUTE(A787,"'",""),SUBSTITUTE(LEFT(A787,FIND("-",A787)-2),"'",""))</f>
        <v>THE MILL SEAT</v>
      </c>
      <c r="AC787" s="112" t="str">
        <f>SUBSTITUTE(A787,"'","")</f>
        <v>THE MILL SEAT - Frost</v>
      </c>
      <c r="AD787" s="112" t="str">
        <f>IFERROR(VLOOKUP(A787,MapGrantsTbl[], 5, FALSE),"")</f>
        <v>1801</v>
      </c>
      <c r="AE787" s="112" t="str">
        <f>IF(L787=AD787,"Y", IF(LEFT(AD787,1)&lt;&gt;"1","","N"))</f>
        <v>N</v>
      </c>
      <c r="AF787" s="112" t="str">
        <f>IFERROR(VLOOKUP(A787,MapGrantsTbl[], 3, FALSE),"")</f>
        <v>Surveyed 10/20/1801 by Baruch Fowler; Patented in Sep 1802 by John Jr. Frost for 6.5 acres; between Salophia and Last Shift</v>
      </c>
      <c r="AG787" s="112" t="str">
        <f>IF(AA787=AF787,"Y", IF(LEN(LEFT(AF787,4))&lt;&gt;4,"","N"))</f>
        <v>Y</v>
      </c>
      <c r="AH787" s="33" t="s">
        <v>198</v>
      </c>
      <c r="AI787" s="112"/>
      <c r="AJ787" s="112"/>
      <c r="AK787" s="112"/>
      <c r="AL787" s="112"/>
      <c r="AM787" s="112">
        <f>IFERROR(VLOOKUP(A787,Platted[],2,FALSE),"")</f>
        <v>737</v>
      </c>
      <c r="AN787" s="112"/>
      <c r="AO787" s="112"/>
      <c r="AP787" s="112"/>
      <c r="AQ787" s="112" t="str">
        <f>IFERROR(VLOOKUP(A787,MapGrantsTbl[], 5, FALSE),"")</f>
        <v>1801</v>
      </c>
      <c r="AR787" s="112" t="str">
        <f>IF(L787=AQ787,"Y", IF(LEN(LEFT(AQ787,4))&lt;&gt;4,"","N"))</f>
        <v>N</v>
      </c>
      <c r="AS787" s="52" t="str">
        <f>IFERROR(VLOOKUP(A787,MapGrantsTbl[],3, FALSE),"")</f>
        <v>Surveyed 10/20/1801 by Baruch Fowler; Patented in Sep 1802 by John Jr. Frost for 6.5 acres; between Salophia and Last Shift</v>
      </c>
      <c r="AT787" s="52" t="str">
        <f>IF(AA787=AS787,"Y", IF(LEN(LEFT(AS787,4))&lt;&gt;4,"","N"))</f>
        <v>Y</v>
      </c>
      <c r="AU787" s="52" t="str">
        <f>IFERROR(VLOOKUP(A787,MapGrantsTbl[],5, FALSE),"")</f>
        <v>1801</v>
      </c>
      <c r="AV787" s="52" t="str">
        <f>IF(L787=AU787,"Y", IF(LEN(LEFT(AU787,4))&lt;&gt;4,"","N"))</f>
        <v>N</v>
      </c>
    </row>
    <row r="788" spans="1:48" ht="86.4" x14ac:dyDescent="0.55000000000000004">
      <c r="A788" s="8" t="s">
        <v>10753</v>
      </c>
      <c r="B788" s="42" t="str">
        <f>IFERROR(VLOOKUP(A788,MapGrantsTbl[Short Name], 1, FALSE),IFERROR(VLOOKUP(A788,MapGrantsTbl[Other Map Grant Name],1,FALSE),""))</f>
        <v>THE MILL SEAT - SELLMAN</v>
      </c>
      <c r="C788" s="43" t="s">
        <v>4917</v>
      </c>
      <c r="D788" s="43" t="str">
        <f>IF(ISBLANK(C788),"",IFERROR(RIGHT(C788,LEN(C788)-FIND(",",C788)) &amp; " " &amp; LEFT(C788,1) &amp; LOWER(MID(C788,2, FIND(",",C788)-2)),""))</f>
        <v xml:space="preserve"> Vachel Stevens</v>
      </c>
      <c r="E788" s="85" t="s">
        <v>10041</v>
      </c>
      <c r="F788" s="85" t="str">
        <f>RIGHT(E788,4)</f>
        <v>1786</v>
      </c>
      <c r="G788" s="85" t="str">
        <f>IF(ISBLANK(E788),"",F788&amp;"-"&amp;RIGHT("00" &amp; SUBSTITUTE(LEFT(E788,2),"/",""),2))</f>
        <v>1786-10</v>
      </c>
      <c r="H788" s="43" t="s">
        <v>7215</v>
      </c>
      <c r="I788" s="43" t="str">
        <f>IFERROR(RIGHT(H788,LEN(H788)-FIND(",",H788)) &amp; " " &amp; LEFT(H788,1) &amp; LOWER(MID(H788,2, FIND(",",H788)-2)),"")</f>
        <v xml:space="preserve"> William Sellman</v>
      </c>
      <c r="J788" s="42" t="str">
        <f>H788</f>
        <v>SELLMAN, William</v>
      </c>
      <c r="K788" s="43" t="s">
        <v>7299</v>
      </c>
      <c r="L788" s="42" t="str">
        <f>RIGHT(K788,4)</f>
        <v>1791</v>
      </c>
      <c r="M788" s="143" t="str">
        <f>IF(ISBLANK(K788),"",L788&amp;"-"&amp;
IF(LEFT(K788,3)="Feb","02",
IF(LEFT(K788,3)="Mar","03",
IF(LEFT(K788,3)="Apr","04",
IF(LEFT(K788,3)="May","05",
IF(LEFT(K788,3)="Jun","06",
IF(LEFT(K788,3)="Jul","07",
IF(LEFT(K788,3)="Aug","08",
IF(LEFT(K788,3)="Sep","09",
IF(LEFT(K788,3)="Oct","10",
IF(LEFT(K788,3)="Nov","11",
IF(LEFT(K788,3)="Dec","12","01"))))))))))))</f>
        <v>1791-06</v>
      </c>
      <c r="N788" s="44" t="s">
        <v>3961</v>
      </c>
      <c r="O788" s="43" t="s">
        <v>3959</v>
      </c>
      <c r="P788" s="43" t="s">
        <v>136</v>
      </c>
      <c r="Q788" s="43">
        <v>21.5</v>
      </c>
      <c r="R788" s="43" t="s">
        <v>7298</v>
      </c>
      <c r="S788" s="44"/>
      <c r="T788" s="45" t="str">
        <f>V788</f>
        <v>The Mill Seat</v>
      </c>
      <c r="U788" s="44"/>
      <c r="V788" s="35" t="s">
        <v>7300</v>
      </c>
      <c r="W788" s="35" t="s">
        <v>10042</v>
      </c>
      <c r="X788" s="34"/>
      <c r="Y788" s="45" t="str">
        <f>IFERROR(LEFT(J788, FIND(",",J788)-1),"")</f>
        <v>SELLMAN</v>
      </c>
      <c r="Z788" s="45"/>
      <c r="AA788" s="45" t="str">
        <f>IF(ISBLANK(E788),"","Surveyed "&amp;E788)  &amp; IF(ISBLANK(C788),"", " by " &amp;TRIM(D788)) &amp; IF(ISBLANK(E788),"","; ") &amp; IF(ISBLANK(K788),"","Patented in " &amp; K788)  &amp; IF(ISBLANK(H788),"", " by " &amp; TRIM(I788)) &amp; IF(ISBLANK(Q788),"",IF(Q788=0,""," for " &amp; Q788 &amp; " acres")) &amp; IF(ISBLANK(S788),""," repatented as " &amp; S788) &amp; IF(ISBLANK(R788),"", "; " &amp; R788) &amp; IF(ISBLANK(X788),"", ".  " &amp; X788&amp;".")</f>
        <v>Surveyed 10/11/1786 by Vachel Stevens; Patented in Jun 1791 by William Sellman for 21.5 acres; "Beginning at two bounded white oaks and a bounded hicory standing on the w. side of Middle River of Patuxent and near the mouth of a run called bear run; they being the beginning trees of a tract of land called Luck Supported"</v>
      </c>
      <c r="AB788" s="45" t="str">
        <f>IF(IFERROR(FIND("-",A788),0)=0,SUBSTITUTE(A788,"'",""),SUBSTITUTE(LEFT(A788,FIND("-",A788)-2),"'",""))</f>
        <v>THE MILL SEAT</v>
      </c>
      <c r="AC788" s="45" t="str">
        <f>SUBSTITUTE(A788,"'","")</f>
        <v>THE MILL SEAT - Sellman</v>
      </c>
      <c r="AD788" s="45" t="str">
        <f>IFERROR(VLOOKUP(A788,MapGrantsTbl[], 5, FALSE),"")</f>
        <v>1786</v>
      </c>
      <c r="AE788" s="45" t="str">
        <f>IF(L788=AD788,"Y", IF(LEFT(AD788,1)&lt;&gt;"1","","N"))</f>
        <v>N</v>
      </c>
      <c r="AF788" s="45" t="str">
        <f>IFERROR(VLOOKUP(A788,MapGrantsTbl[], 3, FALSE),"")</f>
        <v>Surveyed 10/11/1786 by Vachel Stevens; Patented in Jun 1791 by William Sellman for 21.5 acres; "Beginning at two bounded white oaks and a bounded hicory standing on the w. side of Middle River of Patuxent and near the mouth of a run called bear run; they being the beginning trees of a tract of land called Luck Supported"</v>
      </c>
      <c r="AG788" s="45" t="str">
        <f>IF(AA788=AF788,"Y", IF(LEN(LEFT(AF788,4))&lt;&gt;4,"","N"))</f>
        <v>Y</v>
      </c>
      <c r="AH788" s="33" t="s">
        <v>11993</v>
      </c>
      <c r="AI788" s="33" t="s">
        <v>7820</v>
      </c>
      <c r="AJ788" s="52" t="s">
        <v>10040</v>
      </c>
      <c r="AK788" s="52"/>
      <c r="AL788" s="71">
        <v>0</v>
      </c>
      <c r="AM788" s="71">
        <f>IFERROR(VLOOKUP(A788,Platted[],2,FALSE),"")</f>
        <v>660</v>
      </c>
      <c r="AN788" s="52"/>
      <c r="AO788" s="52"/>
      <c r="AP788" s="52"/>
      <c r="AQ788" s="52" t="str">
        <f>IFERROR(VLOOKUP(A788,MapGrantsTbl[], 5, FALSE),"")</f>
        <v>1786</v>
      </c>
      <c r="AR788" s="52" t="str">
        <f>IF(L788=AQ788,"Y", IF(LEN(LEFT(AQ788,4))&lt;&gt;4,"","N"))</f>
        <v>N</v>
      </c>
      <c r="AS788" s="52" t="str">
        <f>IFERROR(VLOOKUP(A788,MapGrantsTbl[],3, FALSE),"")</f>
        <v>Surveyed 10/11/1786 by Vachel Stevens; Patented in Jun 1791 by William Sellman for 21.5 acres; "Beginning at two bounded white oaks and a bounded hicory standing on the w. side of Middle River of Patuxent and near the mouth of a run called bear run; they being the beginning trees of a tract of land called Luck Supported"</v>
      </c>
      <c r="AT788" s="52" t="str">
        <f>IF(AA788=AS788,"Y", IF(LEN(LEFT(AS788,4))&lt;&gt;4,"","N"))</f>
        <v>Y</v>
      </c>
      <c r="AU788" s="52" t="str">
        <f>IFERROR(VLOOKUP(A788,MapGrantsTbl[],5, FALSE),"")</f>
        <v>1786</v>
      </c>
      <c r="AV788" s="52" t="str">
        <f>IF(L788=AU788,"Y", IF(LEN(LEFT(AU788,4))&lt;&gt;4,"","N"))</f>
        <v>N</v>
      </c>
    </row>
    <row r="789" spans="1:48" ht="57.6" x14ac:dyDescent="0.55000000000000004">
      <c r="A789" s="8" t="s">
        <v>3906</v>
      </c>
      <c r="B789" s="8" t="str">
        <f>IFERROR(VLOOKUP(A789,MapGrantsTbl[Short Name], 1, FALSE),IFERROR(VLOOKUP(A789,MapGrantsTbl[Other Map Grant Name],1,FALSE),""))</f>
        <v>THE MISTAKE</v>
      </c>
      <c r="C789" s="8" t="s">
        <v>5622</v>
      </c>
      <c r="D789" s="8" t="str">
        <f>IF(ISBLANK(C789),"",IFERROR(RIGHT(C789,LEN(C789)-FIND(",",C789)) &amp; " " &amp; LEFT(C789,1) &amp; LOWER(MID(C789,2, FIND(",",C789)-2)),""))</f>
        <v xml:space="preserve"> John Dorsey</v>
      </c>
      <c r="E789" s="85" t="s">
        <v>10634</v>
      </c>
      <c r="F789" s="85" t="str">
        <f>RIGHT(E789,4)</f>
        <v>1725</v>
      </c>
      <c r="G789" s="85" t="str">
        <f>IF(ISBLANK(E789),"",F789&amp;"-"&amp;RIGHT("00" &amp; SUBSTITUTE(LEFT(E789,2),"/",""),2))</f>
        <v>1725-01</v>
      </c>
      <c r="H789" s="8" t="s">
        <v>3684</v>
      </c>
      <c r="I789" s="8" t="str">
        <f>IFERROR(RIGHT(H789,LEN(H789)-FIND(",",H789)) &amp; " " &amp; LEFT(H789,1) &amp; LOWER(MID(H789,2, FIND(",",H789)-2)),"")</f>
        <v xml:space="preserve"> Daniel  Carroll</v>
      </c>
      <c r="J789" s="8" t="str">
        <f>H789</f>
        <v xml:space="preserve">CARROLL, Daniel </v>
      </c>
      <c r="K789" s="8" t="s">
        <v>3782</v>
      </c>
      <c r="L789" s="8" t="str">
        <f>RIGHT(K789,4)</f>
        <v>1726</v>
      </c>
      <c r="M789" s="146" t="str">
        <f>IF(ISBLANK(K789),"",L789&amp;"-"&amp;
IF(LEFT(K789,3)="Feb","02",
IF(LEFT(K789,3)="Mar","03",
IF(LEFT(K789,3)="Apr","04",
IF(LEFT(K789,3)="May","05",
IF(LEFT(K789,3)="Jun","06",
IF(LEFT(K789,3)="Jul","07",
IF(LEFT(K789,3)="Aug","08",
IF(LEFT(K789,3)="Sep","09",
IF(LEFT(K789,3)="Oct","10",
IF(LEFT(K789,3)="Nov","11",
IF(LEFT(K789,3)="Dec","12","01"))))))))))))</f>
        <v>1726-11</v>
      </c>
      <c r="N789" s="34" t="s">
        <v>5668</v>
      </c>
      <c r="O789" s="8" t="s">
        <v>3959</v>
      </c>
      <c r="P789" s="8" t="s">
        <v>136</v>
      </c>
      <c r="Q789" s="8">
        <v>500</v>
      </c>
      <c r="R789" s="8" t="s">
        <v>5800</v>
      </c>
      <c r="S789" s="34" t="s">
        <v>8959</v>
      </c>
      <c r="T789" s="34" t="s">
        <v>2607</v>
      </c>
      <c r="U789" s="34"/>
      <c r="V789" s="35" t="s">
        <v>2607</v>
      </c>
      <c r="W789" s="35" t="s">
        <v>10633</v>
      </c>
      <c r="X789" s="34"/>
      <c r="Y789" s="18" t="str">
        <f>IFERROR(LEFT(J789, FIND(",",J789)-1),"")</f>
        <v>CARROLL</v>
      </c>
      <c r="Z789" s="24" t="s">
        <v>4437</v>
      </c>
      <c r="AA789" s="24" t="str">
        <f>IF(ISBLANK(E789),"","Surveyed "&amp;E789)  &amp; IF(ISBLANK(C789),"", " by " &amp;TRIM(D789)) &amp; IF(ISBLANK(E789),"","; ") &amp; IF(ISBLANK(K789),"","Patented in " &amp; K789)  &amp; IF(ISBLANK(H789),"", " by " &amp; TRIM(I789)) &amp; IF(ISBLANK(Q789),"",IF(Q789=0,""," for " &amp; Q789 &amp; " acres")) &amp; IF(ISBLANK(S789),""," repatented as " &amp; S789) &amp; IF(ISBLANK(R789),"", "; " &amp; R789) &amp; IF(ISBLANK(X789),"", ".  " &amp; X789&amp;".")</f>
        <v>Surveyed 1/5/1725 by John Dorsey; Patented in Nov 1726 by Daniel Carroll for 500 acres repatented as Howards Improvement; in Baltimore County "on the west side the main falls of Patapsco River" adjoining Ranter's Ridge</v>
      </c>
      <c r="AB789" s="52" t="str">
        <f>IF(IFERROR(FIND("-",A789),0)=0,SUBSTITUTE(A789,"'",""),SUBSTITUTE(LEFT(A789,FIND("-",A789)-2),"'",""))</f>
        <v>THE MISTAKE</v>
      </c>
      <c r="AC789" s="55" t="str">
        <f>SUBSTITUTE(A789,"'","")</f>
        <v>THE MISTAKE</v>
      </c>
      <c r="AD789" s="52" t="str">
        <f>IFERROR(VLOOKUP(A789,MapGrantsTbl[], 5, FALSE),"")</f>
        <v>1725</v>
      </c>
      <c r="AE789" s="52" t="str">
        <f>IF(L789=AD789,"Y", IF(LEFT(AD789,1)&lt;&gt;"1","","N"))</f>
        <v>N</v>
      </c>
      <c r="AF789" s="52" t="str">
        <f>IFERROR(VLOOKUP(A789,MapGrantsTbl[], 3, FALSE),"")</f>
        <v>Surveyed 1/5/1725 by John Dorsey; Patented in Nov 1726 by Daniel Carroll for 500 acres repatented as Howards Improvement; in Baltimore County "on the west side the main falls of Patapsco River" adjoining Ranter's Ridge</v>
      </c>
      <c r="AG789" s="52" t="str">
        <f>IF(AA789=AF789,"Y", IF(LEN(LEFT(AF789,4))&lt;&gt;4,"","N"))</f>
        <v>Y</v>
      </c>
      <c r="AH789" s="52" t="s">
        <v>61</v>
      </c>
      <c r="AI789" s="52"/>
      <c r="AJ789" s="71"/>
      <c r="AK789" s="71"/>
      <c r="AL789" s="71"/>
      <c r="AM789" s="71">
        <f>IFERROR(VLOOKUP(A789,Platted[],2,FALSE),"")</f>
        <v>146</v>
      </c>
      <c r="AN789" s="52"/>
      <c r="AO789" s="52"/>
      <c r="AP789" s="52"/>
      <c r="AQ789" s="52" t="str">
        <f>IFERROR(VLOOKUP(A789,MapGrantsTbl[], 5, FALSE),"")</f>
        <v>1725</v>
      </c>
      <c r="AR789" s="52" t="str">
        <f>IF(L789=AQ789,"Y", IF(LEN(LEFT(AQ789,4))&lt;&gt;4,"","N"))</f>
        <v>N</v>
      </c>
      <c r="AS789" s="52" t="str">
        <f>IFERROR(VLOOKUP(A789,MapGrantsTbl[],3, FALSE),"")</f>
        <v>Surveyed 1/5/1725 by John Dorsey; Patented in Nov 1726 by Daniel Carroll for 500 acres repatented as Howards Improvement; in Baltimore County "on the west side the main falls of Patapsco River" adjoining Ranter's Ridge</v>
      </c>
      <c r="AT789" s="52" t="str">
        <f>IF(AA789=AS789,"Y", IF(LEN(LEFT(AS789,4))&lt;&gt;4,"","N"))</f>
        <v>Y</v>
      </c>
      <c r="AU789" s="52" t="str">
        <f>IFERROR(VLOOKUP(A789,MapGrantsTbl[],5, FALSE),"")</f>
        <v>1725</v>
      </c>
      <c r="AV789" s="52" t="str">
        <f>IF(L789=AU789,"Y", IF(LEN(LEFT(AU789,4))&lt;&gt;4,"","N"))</f>
        <v>N</v>
      </c>
    </row>
    <row r="790" spans="1:48" ht="57.6" x14ac:dyDescent="0.55000000000000004">
      <c r="A790" s="8" t="s">
        <v>11065</v>
      </c>
      <c r="B790" s="32" t="str">
        <f>IFERROR(VLOOKUP(A790,MapGrantsTbl[Short Name], 1, FALSE),IFERROR(VLOOKUP(A790,MapGrantsTbl[Other Map Grant Name],1,FALSE),""))</f>
        <v/>
      </c>
      <c r="C790" s="8" t="s">
        <v>10467</v>
      </c>
      <c r="D790" s="8" t="str">
        <f>IF(ISBLANK(C790),"",IFERROR(RIGHT(C790,LEN(C790)-FIND(",",C790)) &amp; " " &amp; LEFT(C790,1) &amp; LOWER(MID(C790,2, FIND(",",C790)-2)),""))</f>
        <v xml:space="preserve"> Baruch Fowler</v>
      </c>
      <c r="E790" s="85" t="s">
        <v>10637</v>
      </c>
      <c r="F790" s="85" t="str">
        <f>RIGHT(E790,4)</f>
        <v>1803</v>
      </c>
      <c r="G790" s="85" t="str">
        <f>IF(ISBLANK(E790),"",F790&amp;"-"&amp;RIGHT("00" &amp; SUBSTITUTE(LEFT(E790,2),"/",""),2))</f>
        <v>1803-12</v>
      </c>
      <c r="H790" s="8" t="s">
        <v>3684</v>
      </c>
      <c r="I790" s="8" t="str">
        <f>IFERROR(RIGHT(H790,LEN(H790)-FIND(",",H790)) &amp; " " &amp; LEFT(H790,1) &amp; LOWER(MID(H790,2, FIND(",",H790)-2)),"")</f>
        <v xml:space="preserve"> Daniel  Carroll</v>
      </c>
      <c r="J790" s="32" t="str">
        <f>H790</f>
        <v xml:space="preserve">CARROLL, Daniel </v>
      </c>
      <c r="K790" s="8" t="s">
        <v>3782</v>
      </c>
      <c r="L790" s="32" t="str">
        <f>RIGHT(K790,4)</f>
        <v>1726</v>
      </c>
      <c r="M790" s="146" t="str">
        <f>IF(ISBLANK(K790),"",L790&amp;"-"&amp;
IF(LEFT(K790,3)="Feb","02",
IF(LEFT(K790,3)="Mar","03",
IF(LEFT(K790,3)="Apr","04",
IF(LEFT(K790,3)="May","05",
IF(LEFT(K790,3)="Jun","06",
IF(LEFT(K790,3)="Jul","07",
IF(LEFT(K790,3)="Aug","08",
IF(LEFT(K790,3)="Sep","09",
IF(LEFT(K790,3)="Oct","10",
IF(LEFT(K790,3)="Nov","11",
IF(LEFT(K790,3)="Dec","12","01"))))))))))))</f>
        <v>1726-11</v>
      </c>
      <c r="N790" s="33" t="s">
        <v>5668</v>
      </c>
      <c r="O790" s="8" t="s">
        <v>3959</v>
      </c>
      <c r="P790" s="8" t="s">
        <v>136</v>
      </c>
      <c r="Q790" s="8">
        <v>601.5</v>
      </c>
      <c r="R790" s="8" t="s">
        <v>11066</v>
      </c>
      <c r="S790" s="34" t="s">
        <v>8959</v>
      </c>
      <c r="T790" s="33" t="s">
        <v>2607</v>
      </c>
      <c r="U790" s="34"/>
      <c r="V790" s="35" t="s">
        <v>8959</v>
      </c>
      <c r="W790" s="35" t="s">
        <v>10636</v>
      </c>
      <c r="X790" s="35"/>
      <c r="Y790" s="33" t="str">
        <f>IFERROR(LEFT(J790, FIND(",",J790)-1),"")</f>
        <v>CARROLL</v>
      </c>
      <c r="Z790" s="33" t="s">
        <v>4437</v>
      </c>
      <c r="AA790" s="33" t="str">
        <f>IF(ISBLANK(E790),"","Surveyed "&amp;E790)  &amp; IF(ISBLANK(C790),"", " by " &amp;TRIM(D790)) &amp; IF(ISBLANK(E790),"","; ") &amp; IF(ISBLANK(K790),"","Patented in " &amp; K790)  &amp; IF(ISBLANK(H790),"", " by " &amp; TRIM(I790)) &amp; IF(ISBLANK(Q790),"",IF(Q790=0,""," for " &amp; Q790 &amp; " acres")) &amp; IF(ISBLANK(S790),""," repatented as " &amp; S790) &amp; IF(ISBLANK(R790),"", "; " &amp; R790) &amp; IF(ISBLANK(X790),"", ".  " &amp; X790&amp;".")</f>
        <v>Surveyed 12/1/1803 by Baruch Fowler; Patented in Nov 1726 by Daniel Carroll for 601.5 acres repatented as Howards Improvement; Resurveyed as part of Howards Improvement</v>
      </c>
      <c r="AB790" s="33" t="str">
        <f>IF(IFERROR(FIND("-",A790),0)=0,SUBSTITUTE(A790,"'",""),SUBSTITUTE(LEFT(A790,FIND("-",A790)-2),"'",""))</f>
        <v>THE MISTAKE</v>
      </c>
      <c r="AC790" s="33" t="str">
        <f>SUBSTITUTE(A790,"'","")</f>
        <v>THE MISTAKE - Resurveyed</v>
      </c>
      <c r="AD790" s="33" t="str">
        <f>IFERROR(VLOOKUP(A790,MapGrantsTbl[], 5, FALSE),"")</f>
        <v/>
      </c>
      <c r="AE790" s="33" t="str">
        <f>IF(L790=AD790,"Y", IF(LEFT(AD790,1)&lt;&gt;"1","","N"))</f>
        <v/>
      </c>
      <c r="AF790" s="33" t="str">
        <f>IFERROR(VLOOKUP(A790,MapGrantsTbl[], 3, FALSE),"")</f>
        <v/>
      </c>
      <c r="AG790" s="33" t="str">
        <f>IF(AA790=AF790,"Y", IF(LEN(LEFT(AF790,4))&lt;&gt;4,"","N"))</f>
        <v/>
      </c>
      <c r="AH790" s="33" t="s">
        <v>61</v>
      </c>
      <c r="AI790" s="33"/>
      <c r="AJ790" s="33"/>
      <c r="AK790" s="33"/>
      <c r="AL790" s="33"/>
      <c r="AM790" s="33">
        <f>IFERROR(VLOOKUP(A790,Platted[],2,FALSE),"")</f>
        <v>119</v>
      </c>
      <c r="AN790" s="33"/>
      <c r="AO790" s="33"/>
      <c r="AP790" s="33"/>
      <c r="AQ790" s="33" t="str">
        <f>IFERROR(VLOOKUP(A790,MapGrantsTbl[], 5, FALSE),"")</f>
        <v/>
      </c>
      <c r="AR790" s="33" t="str">
        <f>IF(L790=AQ790,"Y", IF(LEN(LEFT(AQ790,4))&lt;&gt;4,"","N"))</f>
        <v/>
      </c>
      <c r="AS790" s="52" t="str">
        <f>IFERROR(VLOOKUP(A790,MapGrantsTbl[],3, FALSE),"")</f>
        <v/>
      </c>
      <c r="AT790" s="52" t="str">
        <f>IF(AA790=AS790,"Y", IF(LEN(LEFT(AS790,4))&lt;&gt;4,"","N"))</f>
        <v/>
      </c>
      <c r="AU790" s="52" t="str">
        <f>IFERROR(VLOOKUP(A790,MapGrantsTbl[],5, FALSE),"")</f>
        <v/>
      </c>
      <c r="AV790" s="52" t="str">
        <f>IF(L790=AU790,"Y", IF(LEN(LEFT(AU790,4))&lt;&gt;4,"","N"))</f>
        <v/>
      </c>
    </row>
    <row r="791" spans="1:48" ht="57.6" x14ac:dyDescent="0.55000000000000004">
      <c r="A791" s="8" t="s">
        <v>7354</v>
      </c>
      <c r="B791" s="8" t="str">
        <f>IFERROR(VLOOKUP(A791,MapGrantsTbl[Short Name], 1, FALSE),IFERROR(VLOOKUP(A791,MapGrantsTbl[Other Map Grant Name],1,FALSE),""))</f>
        <v>THE NEGLECT - BASIL DORSEY</v>
      </c>
      <c r="C791" s="8" t="s">
        <v>4919</v>
      </c>
      <c r="D791" s="8" t="str">
        <f>IF(ISBLANK(C791),"",IFERROR(RIGHT(C791,LEN(C791)-FIND(",",C791)) &amp; " " &amp; LEFT(C791,1) &amp; LOWER(MID(C791,2, FIND(",",C791)-2)),""))</f>
        <v xml:space="preserve"> Richard Shipley</v>
      </c>
      <c r="E791" s="85" t="s">
        <v>4668</v>
      </c>
      <c r="F791" s="85" t="str">
        <f>RIGHT(E791,4)</f>
        <v>1749</v>
      </c>
      <c r="G791" s="85" t="str">
        <f>IF(ISBLANK(E791),"",F791&amp;"-"&amp;RIGHT("00" &amp; SUBSTITUTE(LEFT(E791,2),"/",""),2))</f>
        <v>1749-04</v>
      </c>
      <c r="H791" s="8" t="s">
        <v>3685</v>
      </c>
      <c r="I791" s="8" t="str">
        <f>IFERROR(RIGHT(H791,LEN(H791)-FIND(",",H791)) &amp; " " &amp; LEFT(H791,1) &amp; LOWER(MID(H791,2, FIND(",",H791)-2)),"")</f>
        <v xml:space="preserve"> Basil  Dorsey</v>
      </c>
      <c r="J791" s="8" t="str">
        <f>H791</f>
        <v xml:space="preserve">DORSEY, Basil </v>
      </c>
      <c r="K791" s="8" t="s">
        <v>5198</v>
      </c>
      <c r="L791" s="8" t="str">
        <f>RIGHT(K791,4)</f>
        <v>1749</v>
      </c>
      <c r="M791" s="146" t="str">
        <f>IF(ISBLANK(K791),"",L791&amp;"-"&amp;
IF(LEFT(K791,3)="Feb","02",
IF(LEFT(K791,3)="Mar","03",
IF(LEFT(K791,3)="Apr","04",
IF(LEFT(K791,3)="May","05",
IF(LEFT(K791,3)="Jun","06",
IF(LEFT(K791,3)="Jul","07",
IF(LEFT(K791,3)="Aug","08",
IF(LEFT(K791,3)="Sep","09",
IF(LEFT(K791,3)="Oct","10",
IF(LEFT(K791,3)="Nov","11",
IF(LEFT(K791,3)="Dec","12","01"))))))))))))</f>
        <v>1749-04</v>
      </c>
      <c r="N791" s="34" t="s">
        <v>3961</v>
      </c>
      <c r="O791" s="8" t="s">
        <v>3959</v>
      </c>
      <c r="P791" s="8" t="s">
        <v>136</v>
      </c>
      <c r="Q791" s="8">
        <v>100</v>
      </c>
      <c r="R791" s="8" t="s">
        <v>5357</v>
      </c>
      <c r="S791" s="34"/>
      <c r="T791" s="34" t="s">
        <v>7493</v>
      </c>
      <c r="U791" s="34"/>
      <c r="V791" s="35" t="s">
        <v>7493</v>
      </c>
      <c r="W791" s="35" t="s">
        <v>12237</v>
      </c>
      <c r="X791" s="34"/>
      <c r="Y791" s="18" t="str">
        <f>IFERROR(LEFT(J791, FIND(",",J791)-1),"")</f>
        <v>DORSEY</v>
      </c>
      <c r="Z791" s="24" t="s">
        <v>4437</v>
      </c>
      <c r="AA791" s="24" t="str">
        <f>IF(ISBLANK(E791),"","Surveyed "&amp;E791)  &amp; IF(ISBLANK(C791),"", " by " &amp;TRIM(D791)) &amp; IF(ISBLANK(E791),"","; ") &amp; IF(ISBLANK(K791),"","Patented in " &amp; K791)  &amp; IF(ISBLANK(H791),"", " by " &amp; TRIM(I791)) &amp; IF(ISBLANK(Q791),"",IF(Q791=0,""," for " &amp; Q791 &amp; " acres")) &amp; IF(ISBLANK(S791),""," repatented as " &amp; S791) &amp; IF(ISBLANK(R791),"", "; " &amp; R791) &amp; IF(ISBLANK(X791),"", ".  " &amp; X791&amp;".")</f>
        <v>Surveyed 4/4/1749 by Richard Shipley; Patented in Apr 1749 by Basil Dorsey for 100 acres; "on the drafts of Deep Run and next adjoining the land called Caleb's Purchase now in possession of the said Bassile Dorsey"</v>
      </c>
      <c r="AB791" s="52" t="str">
        <f>IF(IFERROR(FIND("-",A791),0)=0,SUBSTITUTE(A791,"'",""),SUBSTITUTE(LEFT(A791,FIND("-",A791)-2),"'",""))</f>
        <v>THE NEGLECT</v>
      </c>
      <c r="AC791" s="55" t="str">
        <f>SUBSTITUTE(A791,"'","")</f>
        <v>THE NEGLECT - Basil Dorsey</v>
      </c>
      <c r="AD791" s="52" t="str">
        <f>IFERROR(VLOOKUP(A791,MapGrantsTbl[], 5, FALSE),"")</f>
        <v>1749</v>
      </c>
      <c r="AE791" s="52" t="str">
        <f>IF(L791=AD791,"Y", IF(LEFT(AD791,1)&lt;&gt;"1","","N"))</f>
        <v>Y</v>
      </c>
      <c r="AF791" s="52" t="str">
        <f>IFERROR(VLOOKUP(A791,MapGrantsTbl[], 3, FALSE),"")</f>
        <v>Surveyed 4/4/1749 by Richard Shipley; Patented in Apr 1749 by Basil Dorsey for 100 acres; "on the drafts of Deep Run and next adjoining the land called Caleb's Purchase now in possession of the said Bassile Dorsey"</v>
      </c>
      <c r="AG791" s="52" t="str">
        <f>IF(AA791=AF791,"Y", IF(LEN(LEFT(AF791,4))&lt;&gt;4,"","N"))</f>
        <v>Y</v>
      </c>
      <c r="AH791" s="52" t="s">
        <v>47</v>
      </c>
      <c r="AI791" s="52"/>
      <c r="AJ791" s="71"/>
      <c r="AK791" s="71"/>
      <c r="AL791" s="71"/>
      <c r="AM791" s="71">
        <f>IFERROR(VLOOKUP(A791,Platted[],2,FALSE),"")</f>
        <v>447</v>
      </c>
      <c r="AN791" s="52"/>
      <c r="AO791" s="52"/>
      <c r="AP791" s="52"/>
      <c r="AQ791" s="52" t="str">
        <f>IFERROR(VLOOKUP(A791,MapGrantsTbl[], 5, FALSE),"")</f>
        <v>1749</v>
      </c>
      <c r="AR791" s="52" t="str">
        <f>IF(L791=AQ791,"Y", IF(LEN(LEFT(AQ791,4))&lt;&gt;4,"","N"))</f>
        <v>Y</v>
      </c>
      <c r="AS791" s="52" t="str">
        <f>IFERROR(VLOOKUP(A791,MapGrantsTbl[],3, FALSE),"")</f>
        <v>Surveyed 4/4/1749 by Richard Shipley; Patented in Apr 1749 by Basil Dorsey for 100 acres; "on the drafts of Deep Run and next adjoining the land called Caleb's Purchase now in possession of the said Bassile Dorsey"</v>
      </c>
      <c r="AT791" s="52" t="str">
        <f>IF(AA791=AS791,"Y", IF(LEN(LEFT(AS791,4))&lt;&gt;4,"","N"))</f>
        <v>Y</v>
      </c>
      <c r="AU791" s="52" t="str">
        <f>IFERROR(VLOOKUP(A791,MapGrantsTbl[],5, FALSE),"")</f>
        <v>1749</v>
      </c>
      <c r="AV791" s="52" t="str">
        <f>IF(L791=AU791,"Y", IF(LEN(LEFT(AU791,4))&lt;&gt;4,"","N"))</f>
        <v>Y</v>
      </c>
    </row>
    <row r="792" spans="1:48" ht="72" x14ac:dyDescent="0.55000000000000004">
      <c r="A792" s="43" t="s">
        <v>7358</v>
      </c>
      <c r="B792" s="42" t="str">
        <f>IFERROR(VLOOKUP(A792,MapGrantsTbl[Short Name], 1, FALSE),IFERROR(VLOOKUP(A792,MapGrantsTbl[Other Map Grant Name],1,FALSE),""))</f>
        <v>THE NEGLECT - JOHN DORSEY</v>
      </c>
      <c r="C792" s="43" t="s">
        <v>4917</v>
      </c>
      <c r="D792" s="43" t="str">
        <f>IF(ISBLANK(C792),"",IFERROR(RIGHT(C792,LEN(C792)-FIND(",",C792)) &amp; " " &amp; LEFT(C792,1) &amp; LOWER(MID(C792,2, FIND(",",C792)-2)),""))</f>
        <v xml:space="preserve"> Vachel Stevens</v>
      </c>
      <c r="E792" s="85" t="s">
        <v>11296</v>
      </c>
      <c r="F792" s="80" t="str">
        <f>RIGHT(E792,4)</f>
        <v>1779</v>
      </c>
      <c r="G792" s="80" t="str">
        <f>IF(ISBLANK(E792),"",F792&amp;"-"&amp;RIGHT("00" &amp; SUBSTITUTE(LEFT(E792,2),"/",""),2))</f>
        <v>1779-03</v>
      </c>
      <c r="H792" s="43" t="s">
        <v>5622</v>
      </c>
      <c r="I792" s="43" t="str">
        <f>IFERROR(RIGHT(H792,LEN(H792)-FIND(",",H792)) &amp; " " &amp; LEFT(H792,1) &amp; LOWER(MID(H792,2, FIND(",",H792)-2)),"")</f>
        <v xml:space="preserve"> John Dorsey</v>
      </c>
      <c r="J792" s="42" t="str">
        <f>H792</f>
        <v>DORSEY, John</v>
      </c>
      <c r="K792" s="43" t="s">
        <v>7355</v>
      </c>
      <c r="L792" s="42" t="str">
        <f>RIGHT(K792,4)</f>
        <v>1794</v>
      </c>
      <c r="M792" s="143" t="str">
        <f>IF(ISBLANK(K792),"",L792&amp;"-"&amp;
IF(LEFT(K792,3)="Feb","02",
IF(LEFT(K792,3)="Mar","03",
IF(LEFT(K792,3)="Apr","04",
IF(LEFT(K792,3)="May","05",
IF(LEFT(K792,3)="Jun","06",
IF(LEFT(K792,3)="Jul","07",
IF(LEFT(K792,3)="Aug","08",
IF(LEFT(K792,3)="Sep","09",
IF(LEFT(K792,3)="Oct","10",
IF(LEFT(K792,3)="Nov","11",
IF(LEFT(K792,3)="Dec","12","01"))))))))))))</f>
        <v>1794-02</v>
      </c>
      <c r="N792" s="44" t="s">
        <v>3961</v>
      </c>
      <c r="O792" s="43" t="s">
        <v>3959</v>
      </c>
      <c r="P792" s="43" t="s">
        <v>136</v>
      </c>
      <c r="Q792" s="43">
        <v>91</v>
      </c>
      <c r="R792" s="43" t="s">
        <v>7357</v>
      </c>
      <c r="S792" s="44"/>
      <c r="T792" s="45" t="str">
        <f>V792</f>
        <v>The Neglect - John Dorsey</v>
      </c>
      <c r="U792" s="44"/>
      <c r="V792" s="35" t="s">
        <v>7356</v>
      </c>
      <c r="W792" s="35" t="s">
        <v>11297</v>
      </c>
      <c r="X792" s="34"/>
      <c r="Y792" s="45" t="str">
        <f>IFERROR(LEFT(J792, FIND(",",J792)-1),"")</f>
        <v>DORSEY</v>
      </c>
      <c r="Z792" s="45"/>
      <c r="AA792" s="45" t="str">
        <f>IF(ISBLANK(E792),"","Surveyed "&amp;E792)  &amp; IF(ISBLANK(C792),"", " by " &amp;TRIM(D792)) &amp; IF(ISBLANK(E792),"","; ") &amp; IF(ISBLANK(K792),"","Patented in " &amp; K792)  &amp; IF(ISBLANK(H792),"", " by " &amp; TRIM(I792)) &amp; IF(ISBLANK(Q792),"",IF(Q792=0,""," for " &amp; Q792 &amp; " acres")) &amp; IF(ISBLANK(S792),""," repatented as " &amp; S792) &amp; IF(ISBLANK(R792),"", "; " &amp; R792) &amp; IF(ISBLANK(X792),"", ".  " &amp; X792&amp;".")</f>
        <v>Surveyed 3/10/1779 by Vachel Stevens; Patented in Feb 1794 by John Dorsey for 91 acres; adjoining Good Will To His Lordship, Dorsey's Range, and Ridgely's Great Park "Beginning at the end of the forty first course of a tract or parcel of land called Good Will To His Lordship"</v>
      </c>
      <c r="AB792" s="45" t="str">
        <f>IF(IFERROR(FIND("-",A792),0)=0,SUBSTITUTE(A792,"'",""),SUBSTITUTE(LEFT(A792,FIND("-",A792)-2),"'",""))</f>
        <v>THE NEGLECT</v>
      </c>
      <c r="AC792" s="45" t="str">
        <f>SUBSTITUTE(A792,"'","")</f>
        <v>THE NEGLECT - John Dorsey</v>
      </c>
      <c r="AD792" s="45" t="str">
        <f>IFERROR(VLOOKUP(A792,MapGrantsTbl[], 5, FALSE),"")</f>
        <v>1779</v>
      </c>
      <c r="AE792" s="45" t="str">
        <f>IF(L792=AD792,"Y", IF(LEFT(AD792,1)&lt;&gt;"1","","N"))</f>
        <v>N</v>
      </c>
      <c r="AF792" s="45" t="str">
        <f>IFERROR(VLOOKUP(A792,MapGrantsTbl[], 3, FALSE),"")</f>
        <v>Surveyed 3/10/1779 by Vachel Stevens; Patented in Feb 1794 by John Dorsey for 91 acres; adjoining Good Will To His Lordship, Dorsey's Range, and Ridgely's Great Park "Beginning at the end of the forty first course of a tract or parcel of land called Good Will To His Lordship"</v>
      </c>
      <c r="AG792" s="45" t="str">
        <f>IF(AA792=AF792,"Y", IF(LEN(LEFT(AF792,4))&lt;&gt;4,"","N"))</f>
        <v>Y</v>
      </c>
      <c r="AH792" s="33" t="s">
        <v>51</v>
      </c>
      <c r="AI792" s="45"/>
      <c r="AJ792" s="71"/>
      <c r="AK792" s="71"/>
      <c r="AL792" s="71"/>
      <c r="AM792" s="71">
        <f>IFERROR(VLOOKUP(A792,Platted[],2,FALSE),"")</f>
        <v>475</v>
      </c>
      <c r="AN792" s="52"/>
      <c r="AO792" s="52"/>
      <c r="AP792" s="52"/>
      <c r="AQ792" s="52" t="str">
        <f>IFERROR(VLOOKUP(A792,MapGrantsTbl[], 5, FALSE),"")</f>
        <v>1779</v>
      </c>
      <c r="AR792" s="52" t="str">
        <f>IF(L792=AQ792,"Y", IF(LEN(LEFT(AQ792,4))&lt;&gt;4,"","N"))</f>
        <v>N</v>
      </c>
      <c r="AS792" s="52" t="str">
        <f>IFERROR(VLOOKUP(A792,MapGrantsTbl[],3, FALSE),"")</f>
        <v>Surveyed 3/10/1779 by Vachel Stevens; Patented in Feb 1794 by John Dorsey for 91 acres; adjoining Good Will To His Lordship, Dorsey's Range, and Ridgely's Great Park "Beginning at the end of the forty first course of a tract or parcel of land called Good Will To His Lordship"</v>
      </c>
      <c r="AT792" s="52" t="str">
        <f>IF(AA792=AS792,"Y", IF(LEN(LEFT(AS792,4))&lt;&gt;4,"","N"))</f>
        <v>Y</v>
      </c>
      <c r="AU792" s="52" t="str">
        <f>IFERROR(VLOOKUP(A792,MapGrantsTbl[],5, FALSE),"")</f>
        <v>1779</v>
      </c>
      <c r="AV792" s="52" t="str">
        <f>IF(L792=AU792,"Y", IF(LEN(LEFT(AU792,4))&lt;&gt;4,"","N"))</f>
        <v>N</v>
      </c>
    </row>
    <row r="793" spans="1:48" ht="57.6" x14ac:dyDescent="0.55000000000000004">
      <c r="A793" s="43" t="s">
        <v>6414</v>
      </c>
      <c r="B793" s="42" t="str">
        <f>IFERROR(VLOOKUP(A793,MapGrantsTbl[Short Name], 1, FALSE),IFERROR(VLOOKUP(A793,MapGrantsTbl[Other Map Grant Name],1,FALSE),""))</f>
        <v>THE NEGLECT - MARTIN</v>
      </c>
      <c r="C793" s="43" t="s">
        <v>4919</v>
      </c>
      <c r="D793" s="43" t="str">
        <f>IF(ISBLANK(C793),"",IFERROR(RIGHT(C793,LEN(C793)-FIND(",",C793)) &amp; " " &amp; LEFT(C793,1) &amp; LOWER(MID(C793,2, FIND(",",C793)-2)),""))</f>
        <v xml:space="preserve"> Richard Shipley</v>
      </c>
      <c r="E793" s="85" t="s">
        <v>4629</v>
      </c>
      <c r="F793" s="80" t="str">
        <f>RIGHT(E793,4)</f>
        <v>1754</v>
      </c>
      <c r="G793" s="80" t="str">
        <f>IF(ISBLANK(E793),"",F793&amp;"-"&amp;RIGHT("00" &amp; SUBSTITUTE(LEFT(E793,2),"/",""),2))</f>
        <v>1754-12</v>
      </c>
      <c r="H793" s="43" t="s">
        <v>6413</v>
      </c>
      <c r="I793" s="43" t="str">
        <f>IFERROR(RIGHT(H793,LEN(H793)-FIND(",",H793)) &amp; " " &amp; LEFT(H793,1) &amp; LOWER(MID(H793,2, FIND(",",H793)-2)),"")</f>
        <v xml:space="preserve"> John Jr. Martin</v>
      </c>
      <c r="J793" s="42" t="str">
        <f>H793</f>
        <v>MARTIN, John Jr.</v>
      </c>
      <c r="K793" s="43" t="s">
        <v>6412</v>
      </c>
      <c r="L793" s="42" t="str">
        <f>RIGHT(K793,4)</f>
        <v>1754</v>
      </c>
      <c r="M793" s="143" t="str">
        <f>IF(ISBLANK(K793),"",L793&amp;"-"&amp;
IF(LEFT(K793,3)="Feb","02",
IF(LEFT(K793,3)="Mar","03",
IF(LEFT(K793,3)="Apr","04",
IF(LEFT(K793,3)="May","05",
IF(LEFT(K793,3)="Jun","06",
IF(LEFT(K793,3)="Jul","07",
IF(LEFT(K793,3)="Aug","08",
IF(LEFT(K793,3)="Sep","09",
IF(LEFT(K793,3)="Oct","10",
IF(LEFT(K793,3)="Nov","11",
IF(LEFT(K793,3)="Dec","12","01"))))))))))))</f>
        <v>1754-12</v>
      </c>
      <c r="N793" s="44" t="s">
        <v>3961</v>
      </c>
      <c r="O793" s="43" t="s">
        <v>3959</v>
      </c>
      <c r="P793" s="43" t="s">
        <v>136</v>
      </c>
      <c r="Q793" s="43">
        <v>100</v>
      </c>
      <c r="R793" s="8" t="s">
        <v>6970</v>
      </c>
      <c r="S793" s="44" t="s">
        <v>4283</v>
      </c>
      <c r="T793" s="45" t="str">
        <f>V793</f>
        <v>The Neglect - Martin</v>
      </c>
      <c r="U793" s="44"/>
      <c r="V793" s="35" t="s">
        <v>6415</v>
      </c>
      <c r="W793" s="35" t="s">
        <v>10869</v>
      </c>
      <c r="X793" s="34"/>
      <c r="Y793" s="45" t="str">
        <f>IFERROR(LEFT(J793, FIND(",",J793)-1),"")</f>
        <v>MARTIN</v>
      </c>
      <c r="Z793" s="45"/>
      <c r="AA793" s="45" t="str">
        <f>IF(ISBLANK(E793),"","Surveyed "&amp;E793)  &amp; IF(ISBLANK(C793),"", " by " &amp;TRIM(D793)) &amp; IF(ISBLANK(E793),"","; ") &amp; IF(ISBLANK(K793),"","Patented in " &amp; K793)  &amp; IF(ISBLANK(H793),"", " by " &amp; TRIM(I793)) &amp; IF(ISBLANK(Q793),"",IF(Q793=0,""," for " &amp; Q793 &amp; " acres")) &amp; IF(ISBLANK(S793),""," repatented as " &amp; S793) &amp; IF(ISBLANK(R793),"", "; " &amp; R793) &amp; IF(ISBLANK(X793),"", ".  " &amp; X793&amp;".")</f>
        <v>Surveyed 12/31/1754 by Richard Shipley; Patented in Dec 1754 by John Jr. Martin for 100 acres repatented as Brother's Agreement; "on the south side of the falls of Patapsco River in the Barrans"</v>
      </c>
      <c r="AB793" s="52" t="str">
        <f>IF(IFERROR(FIND("-",A793),0)=0,SUBSTITUTE(A793,"'",""),SUBSTITUTE(LEFT(A793,FIND("-",A793)-2),"'",""))</f>
        <v>THE NEGLECT</v>
      </c>
      <c r="AC793" s="55" t="str">
        <f>SUBSTITUTE(A793,"'","")</f>
        <v>THE NEGLECT - Martin</v>
      </c>
      <c r="AD793" s="52" t="str">
        <f>IFERROR(VLOOKUP(A793,MapGrantsTbl[], 5, FALSE),"")</f>
        <v>1754</v>
      </c>
      <c r="AE793" s="52" t="str">
        <f>IF(L793=AD793,"Y", IF(LEFT(AD793,1)&lt;&gt;"1","","N"))</f>
        <v>Y</v>
      </c>
      <c r="AF793" s="52" t="str">
        <f>IFERROR(VLOOKUP(A793,MapGrantsTbl[], 3, FALSE),"")</f>
        <v>Surveyed 12/31/1754 by Richard Shipley; Patented in Dec 1754 by John Jr. Martin for 100 acres repatented as Brother's Agreement; "on the south side of the falls of Patapsco River in the Barrans"</v>
      </c>
      <c r="AG793" s="52" t="str">
        <f>IF(AA793=AF793,"Y", IF(LEN(LEFT(AF793,4))&lt;&gt;4,"","N"))</f>
        <v>Y</v>
      </c>
      <c r="AH793" s="52" t="s">
        <v>78</v>
      </c>
      <c r="AI793" s="52"/>
      <c r="AJ793" s="71"/>
      <c r="AK793" s="71"/>
      <c r="AL793" s="71"/>
      <c r="AM793" s="71">
        <f>IFERROR(VLOOKUP(A793,Platted[],2,FALSE),"")</f>
        <v>407</v>
      </c>
      <c r="AN793" s="52"/>
      <c r="AO793" s="52"/>
      <c r="AP793" s="52"/>
      <c r="AQ793" s="52" t="str">
        <f>IFERROR(VLOOKUP(A793,MapGrantsTbl[], 5, FALSE),"")</f>
        <v>1754</v>
      </c>
      <c r="AR793" s="52" t="str">
        <f>IF(L793=AQ793,"Y", IF(LEN(LEFT(AQ793,4))&lt;&gt;4,"","N"))</f>
        <v>Y</v>
      </c>
      <c r="AS793" s="52" t="str">
        <f>IFERROR(VLOOKUP(A793,MapGrantsTbl[],3, FALSE),"")</f>
        <v>Surveyed 12/31/1754 by Richard Shipley; Patented in Dec 1754 by John Jr. Martin for 100 acres repatented as Brother's Agreement; "on the south side of the falls of Patapsco River in the Barrans"</v>
      </c>
      <c r="AT793" s="52" t="str">
        <f>IF(AA793=AS793,"Y", IF(LEN(LEFT(AS793,4))&lt;&gt;4,"","N"))</f>
        <v>Y</v>
      </c>
      <c r="AU793" s="52" t="str">
        <f>IFERROR(VLOOKUP(A793,MapGrantsTbl[],5, FALSE),"")</f>
        <v>1754</v>
      </c>
      <c r="AV793" s="52" t="str">
        <f>IF(L793=AU793,"Y", IF(LEN(LEFT(AU793,4))&lt;&gt;4,"","N"))</f>
        <v>Y</v>
      </c>
    </row>
    <row r="794" spans="1:48" ht="86.4" x14ac:dyDescent="0.55000000000000004">
      <c r="A794" s="10" t="s">
        <v>5432</v>
      </c>
      <c r="B794" s="10" t="str">
        <f>IFERROR(VLOOKUP(A794,MapGrantsTbl[Short Name], 1, FALSE),IFERROR(VLOOKUP(A794,MapGrantsTbl[Other Map Grant Name],1,FALSE),""))</f>
        <v>THE PIECE BY CHANCE</v>
      </c>
      <c r="C794" s="10" t="s">
        <v>4917</v>
      </c>
      <c r="D794" s="10" t="str">
        <f>IF(ISBLANK(C794),"",IFERROR(RIGHT(C794,LEN(C794)-FIND(",",C794)) &amp; " " &amp; LEFT(C794,1) &amp; LOWER(MID(C794,2, FIND(",",C794)-2)),""))</f>
        <v xml:space="preserve"> Vachel Stevens</v>
      </c>
      <c r="E794" s="85" t="s">
        <v>11276</v>
      </c>
      <c r="F794" s="86" t="str">
        <f>RIGHT(E794,4)</f>
        <v>1794</v>
      </c>
      <c r="G794" s="86" t="str">
        <f>IF(ISBLANK(E794),"",F794&amp;"-"&amp;RIGHT("00" &amp; SUBSTITUTE(LEFT(E794,2),"/",""),2))</f>
        <v>1794-02</v>
      </c>
      <c r="H794" s="10" t="s">
        <v>3677</v>
      </c>
      <c r="I794" s="10" t="str">
        <f>IFERROR(RIGHT(H794,LEN(H794)-FIND(",",H794)) &amp; " " &amp; LEFT(H794,1) &amp; LOWER(MID(H794,2, FIND(",",H794)-2)),"")</f>
        <v xml:space="preserve"> Thomas  Snowden</v>
      </c>
      <c r="J794" s="15" t="str">
        <f>H794</f>
        <v xml:space="preserve">SNOWDEN, Thomas </v>
      </c>
      <c r="K794" s="10" t="s">
        <v>3817</v>
      </c>
      <c r="L794" s="15" t="str">
        <f>RIGHT(K794,4)</f>
        <v>1796</v>
      </c>
      <c r="M794" s="147" t="str">
        <f>IF(ISBLANK(K794),"",L794&amp;"-"&amp;
IF(LEFT(K794,3)="Feb","02",
IF(LEFT(K794,3)="Mar","03",
IF(LEFT(K794,3)="Apr","04",
IF(LEFT(K794,3)="May","05",
IF(LEFT(K794,3)="Jun","06",
IF(LEFT(K794,3)="Jul","07",
IF(LEFT(K794,3)="Aug","08",
IF(LEFT(K794,3)="Sep","09",
IF(LEFT(K794,3)="Oct","10",
IF(LEFT(K794,3)="Nov","11",
IF(LEFT(K794,3)="Dec","12","01"))))))))))))</f>
        <v>1796-10</v>
      </c>
      <c r="N794" s="34" t="s">
        <v>3961</v>
      </c>
      <c r="O794" s="8" t="s">
        <v>3959</v>
      </c>
      <c r="P794" s="10" t="s">
        <v>3970</v>
      </c>
      <c r="Q794" s="8">
        <v>37</v>
      </c>
      <c r="R794" s="8" t="s">
        <v>11742</v>
      </c>
      <c r="S794" s="26"/>
      <c r="T794" s="34" t="s">
        <v>8880</v>
      </c>
      <c r="U794" s="34" t="s">
        <v>6345</v>
      </c>
      <c r="V794" s="35" t="s">
        <v>5436</v>
      </c>
      <c r="W794" s="35" t="s">
        <v>11275</v>
      </c>
      <c r="X794" s="34"/>
      <c r="Y794" s="25" t="str">
        <f>IFERROR(LEFT(J794, FIND(",",J794)-1),"")</f>
        <v>SNOWDEN</v>
      </c>
      <c r="Z794" s="25"/>
      <c r="AA794" s="24" t="str">
        <f>IF(ISBLANK(E794),"","Surveyed "&amp;E794)  &amp; IF(ISBLANK(C794),"", " by " &amp;TRIM(D794)) &amp; IF(ISBLANK(E794),"","; ") &amp; IF(ISBLANK(K794),"","Patented in " &amp; K794)  &amp; IF(ISBLANK(H794),"", " by " &amp; TRIM(I794)) &amp; IF(ISBLANK(Q794),"",IF(Q794=0,""," for " &amp; Q794 &amp; " acres")) &amp; IF(ISBLANK(S794),""," repatented as " &amp; S794) &amp; IF(ISBLANK(R794),"", "; " &amp; R794) &amp; IF(ISBLANK(X794),"", ".  " &amp; X794&amp;".")</f>
        <v>Surveyed 2/17/1794 by Vachel Stevens; Patented in Oct 1796 by Thomas Snowden for 37 acres; Resurvey of Ridgely's Great Park and Ridgely's Range adjoining Bite The Skinner, Wise Man's Folly, and Range Declined beginning "at the end of three perches on the sixty fifth line of the aforesaid land called Bite the Skinner"</v>
      </c>
      <c r="AB794" s="52" t="str">
        <f>IF(IFERROR(FIND("-",A794),0)=0,SUBSTITUTE(A794,"'",""),SUBSTITUTE(LEFT(A794,FIND("-",A794)-2),"'",""))</f>
        <v>THE PIECE BY CHANCE</v>
      </c>
      <c r="AC794" s="55" t="str">
        <f>SUBSTITUTE(A794,"'","")</f>
        <v>THE PIECE BY CHANCE</v>
      </c>
      <c r="AD794" s="52" t="str">
        <f>IFERROR(VLOOKUP(A794,MapGrantsTbl[], 5, FALSE),"")</f>
        <v>1794</v>
      </c>
      <c r="AE794" s="52" t="str">
        <f>IF(L794=AD794,"Y", IF(LEFT(AD794,1)&lt;&gt;"1","","N"))</f>
        <v>N</v>
      </c>
      <c r="AF794" s="52" t="str">
        <f>IFERROR(VLOOKUP(A794,MapGrantsTbl[], 3, FALSE),"")</f>
        <v>Surveyed 2/17/1794 by Vachel Stevens; Patented in Oct 1796 by Thomas Snowden for 37 acres; Resurvey of Ridgely's Great Park and Ridgely's Range adjoining Bite The Skinner, Wise Man's Folly, and Range Declined beginning "at the end of three perches on the sixty fifth line of the aforesaid land called Bite the Skinner"</v>
      </c>
      <c r="AG794" s="52" t="str">
        <f>IF(AA794=AF794,"Y", IF(LEN(LEFT(AF794,4))&lt;&gt;4,"","N"))</f>
        <v>Y</v>
      </c>
      <c r="AH794" s="52" t="s">
        <v>51</v>
      </c>
      <c r="AI794" s="52"/>
      <c r="AJ794" s="71"/>
      <c r="AK794" s="71"/>
      <c r="AL794" s="71"/>
      <c r="AM794" s="71">
        <f>IFERROR(VLOOKUP(A794,Platted[],2,FALSE),"")</f>
        <v>603</v>
      </c>
      <c r="AN794" s="52"/>
      <c r="AO794" s="52"/>
      <c r="AP794" s="52"/>
      <c r="AQ794" s="52" t="str">
        <f>IFERROR(VLOOKUP(A794,MapGrantsTbl[], 5, FALSE),"")</f>
        <v>1794</v>
      </c>
      <c r="AR794" s="52" t="str">
        <f>IF(L794=AQ794,"Y", IF(LEN(LEFT(AQ794,4))&lt;&gt;4,"","N"))</f>
        <v>N</v>
      </c>
      <c r="AS794" s="52" t="str">
        <f>IFERROR(VLOOKUP(A794,MapGrantsTbl[],3, FALSE),"")</f>
        <v>Surveyed 2/17/1794 by Vachel Stevens; Patented in Oct 1796 by Thomas Snowden for 37 acres; Resurvey of Ridgely's Great Park and Ridgely's Range adjoining Bite The Skinner, Wise Man's Folly, and Range Declined beginning "at the end of three perches on the sixty fifth line of the aforesaid land called Bite the Skinner"</v>
      </c>
      <c r="AT794" s="52" t="str">
        <f>IF(AA794=AS794,"Y", IF(LEN(LEFT(AS794,4))&lt;&gt;4,"","N"))</f>
        <v>Y</v>
      </c>
      <c r="AU794" s="52" t="str">
        <f>IFERROR(VLOOKUP(A794,MapGrantsTbl[],5, FALSE),"")</f>
        <v>1794</v>
      </c>
      <c r="AV794" s="52" t="str">
        <f>IF(L794=AU794,"Y", IF(LEN(LEFT(AU794,4))&lt;&gt;4,"","N"))</f>
        <v>N</v>
      </c>
    </row>
    <row r="795" spans="1:48" ht="72" x14ac:dyDescent="0.55000000000000004">
      <c r="A795" s="10" t="s">
        <v>5530</v>
      </c>
      <c r="B795" s="15" t="str">
        <f>IFERROR(VLOOKUP(A795,MapGrantsTbl[Short Name], 1, FALSE),IFERROR(VLOOKUP(A795,MapGrantsTbl[Other Map Grant Name],1,FALSE),""))</f>
        <v>THE PILLAGED THICKET</v>
      </c>
      <c r="C795" s="10" t="s">
        <v>4921</v>
      </c>
      <c r="D795" s="10" t="str">
        <f>IF(ISBLANK(C795),"",IFERROR(RIGHT(C795,LEN(C795)-FIND(",",C795)) &amp; " " &amp; LEFT(C795,1) &amp; LOWER(MID(C795,2, FIND(",",C795)-2)),""))</f>
        <v xml:space="preserve"> Basil Burgess</v>
      </c>
      <c r="E795" s="85" t="s">
        <v>4680</v>
      </c>
      <c r="F795" s="86" t="str">
        <f>RIGHT(E795,4)</f>
        <v>1771</v>
      </c>
      <c r="G795" s="86" t="str">
        <f>IF(ISBLANK(E795),"",F795&amp;"-"&amp;RIGHT("00" &amp; SUBSTITUTE(LEFT(E795,2),"/",""),2))</f>
        <v>1771-01</v>
      </c>
      <c r="H795" s="10" t="s">
        <v>5524</v>
      </c>
      <c r="I795" s="10" t="str">
        <f>IFERROR(RIGHT(H795,LEN(H795)-FIND(",",H795)) &amp; " " &amp; LEFT(H795,1) &amp; LOWER(MID(H795,2, FIND(",",H795)-2)),"")</f>
        <v xml:space="preserve"> William Shipley</v>
      </c>
      <c r="J795" s="15" t="str">
        <f>H795</f>
        <v>SHIPLEY, William</v>
      </c>
      <c r="K795" s="10" t="s">
        <v>5532</v>
      </c>
      <c r="L795" s="15" t="str">
        <f>RIGHT(K795,4)</f>
        <v>1785</v>
      </c>
      <c r="M795" s="147" t="str">
        <f>IF(ISBLANK(K795),"",L795&amp;"-"&amp;
IF(LEFT(K795,3)="Feb","02",
IF(LEFT(K795,3)="Mar","03",
IF(LEFT(K795,3)="Apr","04",
IF(LEFT(K795,3)="May","05",
IF(LEFT(K795,3)="Jun","06",
IF(LEFT(K795,3)="Jul","07",
IF(LEFT(K795,3)="Aug","08",
IF(LEFT(K795,3)="Sep","09",
IF(LEFT(K795,3)="Oct","10",
IF(LEFT(K795,3)="Nov","11",
IF(LEFT(K795,3)="Dec","12","01"))))))))))))</f>
        <v>1785-10</v>
      </c>
      <c r="N795" s="34" t="s">
        <v>3961</v>
      </c>
      <c r="O795" s="10" t="s">
        <v>3959</v>
      </c>
      <c r="P795" s="10" t="s">
        <v>136</v>
      </c>
      <c r="Q795" s="8">
        <v>20.25</v>
      </c>
      <c r="R795" s="10" t="s">
        <v>5531</v>
      </c>
      <c r="S795" s="26"/>
      <c r="T795" s="26" t="str">
        <f>V795</f>
        <v>The Pillaged Thicket</v>
      </c>
      <c r="U795" s="34"/>
      <c r="V795" s="35" t="s">
        <v>5533</v>
      </c>
      <c r="W795" s="35" t="s">
        <v>10584</v>
      </c>
      <c r="X795" s="34"/>
      <c r="Y795" s="25" t="str">
        <f>IFERROR(LEFT(J795, FIND(",",J795)-1),"")</f>
        <v>SHIPLEY</v>
      </c>
      <c r="Z795" s="25"/>
      <c r="AA795" s="24" t="str">
        <f>IF(ISBLANK(E795),"","Surveyed "&amp;E795)  &amp; IF(ISBLANK(C795),"", " by " &amp;TRIM(D795)) &amp; IF(ISBLANK(E795),"","; ") &amp; IF(ISBLANK(K795),"","Patented in " &amp; K795)  &amp; IF(ISBLANK(H795),"", " by " &amp; TRIM(I795)) &amp; IF(ISBLANK(Q795),"",IF(Q795=0,""," for " &amp; Q795 &amp; " acres")) &amp; IF(ISBLANK(S795),""," repatented as " &amp; S795) &amp; IF(ISBLANK(R795),"", "; " &amp; R795) &amp; IF(ISBLANK(X795),"", ".  " &amp; X795&amp;".")</f>
        <v>Surveyed 1/5/1771 by Basil Burgess; Patented in Oct 1785 by William Shipley for 20.25 acres; "Beginning at the end of the nineteenth line of tract or parcel of land called The Last Shift being also at the end of the fourth line of a tract or parcel of land called Forrest Grove"</v>
      </c>
      <c r="AB795" s="52" t="str">
        <f>IF(IFERROR(FIND("-",A795),0)=0,SUBSTITUTE(A795,"'",""),SUBSTITUTE(LEFT(A795,FIND("-",A795)-2),"'",""))</f>
        <v>THE PILLAGED THICKET</v>
      </c>
      <c r="AC795" s="55" t="str">
        <f>SUBSTITUTE(A795,"'","")</f>
        <v>THE PILLAGED THICKET</v>
      </c>
      <c r="AD795" s="52" t="str">
        <f>IFERROR(VLOOKUP(A795,MapGrantsTbl[], 5, FALSE),"")</f>
        <v>1771</v>
      </c>
      <c r="AE795" s="52" t="str">
        <f>IF(L795=AD795,"Y", IF(LEFT(AD795,1)&lt;&gt;"1","","N"))</f>
        <v>N</v>
      </c>
      <c r="AF795" s="52" t="str">
        <f>IFERROR(VLOOKUP(A795,MapGrantsTbl[], 3, FALSE),"")</f>
        <v>Surveyed 1/5/1771 by Basil Burgess; Patented in Oct 1785 by William Shipley for 20.25 acres; "Beginning at the end of the nineteenth line of tract or parcel of land called The Last Shift being also at the end of the fourth line of a tract or parcel of land called Forrest Grove"</v>
      </c>
      <c r="AG795" s="52" t="str">
        <f>IF(AA795=AF795,"Y", IF(LEN(LEFT(AF795,4))&lt;&gt;4,"","N"))</f>
        <v>Y</v>
      </c>
      <c r="AH795" s="52" t="s">
        <v>198</v>
      </c>
      <c r="AI795" s="52"/>
      <c r="AJ795" s="71"/>
      <c r="AK795" s="71"/>
      <c r="AL795" s="71"/>
      <c r="AM795" s="71">
        <f>IFERROR(VLOOKUP(A795,Platted[],2,FALSE),"")</f>
        <v>664</v>
      </c>
      <c r="AN795" s="52"/>
      <c r="AO795" s="52"/>
      <c r="AP795" s="52"/>
      <c r="AQ795" s="52" t="str">
        <f>IFERROR(VLOOKUP(A795,MapGrantsTbl[], 5, FALSE),"")</f>
        <v>1771</v>
      </c>
      <c r="AR795" s="52" t="str">
        <f>IF(L795=AQ795,"Y", IF(LEN(LEFT(AQ795,4))&lt;&gt;4,"","N"))</f>
        <v>N</v>
      </c>
      <c r="AS795" s="52" t="str">
        <f>IFERROR(VLOOKUP(A795,MapGrantsTbl[],3, FALSE),"")</f>
        <v>Surveyed 1/5/1771 by Basil Burgess; Patented in Oct 1785 by William Shipley for 20.25 acres; "Beginning at the end of the nineteenth line of tract or parcel of land called The Last Shift being also at the end of the fourth line of a tract or parcel of land called Forrest Grove"</v>
      </c>
      <c r="AT795" s="52" t="str">
        <f>IF(AA795=AS795,"Y", IF(LEN(LEFT(AS795,4))&lt;&gt;4,"","N"))</f>
        <v>Y</v>
      </c>
      <c r="AU795" s="52" t="str">
        <f>IFERROR(VLOOKUP(A795,MapGrantsTbl[],5, FALSE),"")</f>
        <v>1771</v>
      </c>
      <c r="AV795" s="52" t="str">
        <f>IF(L795=AU795,"Y", IF(LEN(LEFT(AU795,4))&lt;&gt;4,"","N"))</f>
        <v>N</v>
      </c>
    </row>
    <row r="796" spans="1:48" ht="86.4" x14ac:dyDescent="0.55000000000000004">
      <c r="A796" s="8" t="s">
        <v>3907</v>
      </c>
      <c r="B796" s="8" t="str">
        <f>IFERROR(VLOOKUP(A796,MapGrantsTbl[Short Name], 1, FALSE),IFERROR(VLOOKUP(A796,MapGrantsTbl[Other Map Grant Name],1,FALSE),""))</f>
        <v>THE PLATT</v>
      </c>
      <c r="C796" s="8" t="s">
        <v>4916</v>
      </c>
      <c r="D796" s="8" t="str">
        <f>IF(ISBLANK(C796),"",IFERROR(RIGHT(C796,LEN(C796)-FIND(",",C796)) &amp; " " &amp; LEFT(C796,1) &amp; LOWER(MID(C796,2, FIND(",",C796)-2)),""))</f>
        <v xml:space="preserve"> William Cromwell</v>
      </c>
      <c r="E796" s="85" t="s">
        <v>11317</v>
      </c>
      <c r="F796" s="85" t="str">
        <f>RIGHT(E796,4)</f>
        <v>1740</v>
      </c>
      <c r="G796" s="85" t="str">
        <f>IF(ISBLANK(E796),"",F796&amp;"-"&amp;RIGHT("00" &amp; SUBSTITUTE(LEFT(E796,2),"/",""),2))</f>
        <v>1740-03</v>
      </c>
      <c r="H796" s="8" t="s">
        <v>3616</v>
      </c>
      <c r="I796" s="8" t="str">
        <f>IFERROR(RIGHT(H796,LEN(H796)-FIND(",",H796)) &amp; " " &amp; LEFT(H796,1) &amp; LOWER(MID(H796,2, FIND(",",H796)-2)),"")</f>
        <v xml:space="preserve"> Samuel  Musgrove</v>
      </c>
      <c r="J796" s="8" t="str">
        <f>H796</f>
        <v xml:space="preserve">MUSGROVE, Samuel </v>
      </c>
      <c r="K796" s="8" t="s">
        <v>3746</v>
      </c>
      <c r="L796" s="8" t="str">
        <f>RIGHT(K796,4)</f>
        <v>1741</v>
      </c>
      <c r="M796" s="146" t="str">
        <f>IF(ISBLANK(K796),"",L796&amp;"-"&amp;
IF(LEFT(K796,3)="Feb","02",
IF(LEFT(K796,3)="Mar","03",
IF(LEFT(K796,3)="Apr","04",
IF(LEFT(K796,3)="May","05",
IF(LEFT(K796,3)="Jun","06",
IF(LEFT(K796,3)="Jul","07",
IF(LEFT(K796,3)="Aug","08",
IF(LEFT(K796,3)="Sep","09",
IF(LEFT(K796,3)="Oct","10",
IF(LEFT(K796,3)="Nov","11",
IF(LEFT(K796,3)="Dec","12","01"))))))))))))</f>
        <v>1741-11</v>
      </c>
      <c r="N796" s="34" t="s">
        <v>3961</v>
      </c>
      <c r="O796" s="8" t="s">
        <v>3959</v>
      </c>
      <c r="P796" s="8" t="s">
        <v>136</v>
      </c>
      <c r="Q796" s="8">
        <v>100</v>
      </c>
      <c r="R796" s="8" t="s">
        <v>4891</v>
      </c>
      <c r="S796" s="34" t="s">
        <v>4245</v>
      </c>
      <c r="T796" s="34" t="str">
        <f>V796</f>
        <v>The Platt</v>
      </c>
      <c r="U796" s="34"/>
      <c r="V796" s="35" t="s">
        <v>4856</v>
      </c>
      <c r="W796" s="35" t="s">
        <v>11318</v>
      </c>
      <c r="X796" s="34"/>
      <c r="Y796" s="18" t="str">
        <f>IFERROR(LEFT(J796, FIND(",",J796)-1),"")</f>
        <v>MUSGROVE</v>
      </c>
      <c r="Z796" s="24" t="s">
        <v>4512</v>
      </c>
      <c r="AA796" s="24" t="str">
        <f>IF(ISBLANK(E796),"","Surveyed "&amp;E796)  &amp; IF(ISBLANK(C796),"", " by " &amp;TRIM(D796)) &amp; IF(ISBLANK(E796),"","; ") &amp; IF(ISBLANK(K796),"","Patented in " &amp; K796)  &amp; IF(ISBLANK(H796),"", " by " &amp; TRIM(I796)) &amp; IF(ISBLANK(Q796),"",IF(Q796=0,""," for " &amp; Q796 &amp; " acres")) &amp; IF(ISBLANK(S796),""," repatented as " &amp; S796) &amp; IF(ISBLANK(R796),"", "; " &amp; R796) &amp; IF(ISBLANK(X796),"", ".  " &amp; X796&amp;".")</f>
        <v>Surveyed 3/2/1740 by William Cromwell; Patented in Nov 1741 by Samuel Musgrove for 100 acres repatented as Friendship; "in the great fork of the patuxent River and on the East Side of the Branch of Said River Called the Cattail River which falls into Snowdens River"; called Friendship The Platt on the map but is The Platt on AA patent site.</v>
      </c>
      <c r="AB796" s="52" t="str">
        <f>IF(IFERROR(FIND("-",A796),0)=0,SUBSTITUTE(A796,"'",""),SUBSTITUTE(LEFT(A796,FIND("-",A796)-2),"'",""))</f>
        <v>THE PLATT</v>
      </c>
      <c r="AC796" s="55" t="str">
        <f>SUBSTITUTE(A796,"'","")</f>
        <v>THE PLATT</v>
      </c>
      <c r="AD796" s="52" t="str">
        <f>IFERROR(VLOOKUP(A796,MapGrantsTbl[], 5, FALSE),"")</f>
        <v>1740</v>
      </c>
      <c r="AE796" s="52" t="str">
        <f>IF(L796=AD796,"Y", IF(LEFT(AD796,1)&lt;&gt;"1","","N"))</f>
        <v>N</v>
      </c>
      <c r="AF796" s="52" t="str">
        <f>IFERROR(VLOOKUP(A796,MapGrantsTbl[], 3, FALSE),"")</f>
        <v>Surveyed 3/2/1740 by William Cromwell; Patented in Nov 1741 by Samuel Musgrove for 100 acres repatented as Friendship; "in the great fork of the patuxent River and on the East Side of the Branch of Said River Called the Cattail River which falls into Snowdens River"; called Friendship The Platt on the map but is The Platt on AA patent site.</v>
      </c>
      <c r="AG796" s="52" t="str">
        <f>IF(AA796=AF796,"Y", IF(LEN(LEFT(AF796,4))&lt;&gt;4,"","N"))</f>
        <v>Y</v>
      </c>
      <c r="AH796" s="52" t="s">
        <v>396</v>
      </c>
      <c r="AI796" s="52"/>
      <c r="AJ796" s="71"/>
      <c r="AK796" s="71"/>
      <c r="AL796" s="71"/>
      <c r="AM796" s="71">
        <f>IFERROR(VLOOKUP(A796,Platted[],2,FALSE),"")</f>
        <v>440</v>
      </c>
      <c r="AN796" s="52"/>
      <c r="AO796" s="52"/>
      <c r="AP796" s="52"/>
      <c r="AQ796" s="52" t="str">
        <f>IFERROR(VLOOKUP(A796,MapGrantsTbl[], 5, FALSE),"")</f>
        <v>1740</v>
      </c>
      <c r="AR796" s="52" t="str">
        <f>IF(L796=AQ796,"Y", IF(LEN(LEFT(AQ796,4))&lt;&gt;4,"","N"))</f>
        <v>N</v>
      </c>
      <c r="AS796" s="52" t="str">
        <f>IFERROR(VLOOKUP(A796,MapGrantsTbl[],3, FALSE),"")</f>
        <v>Surveyed 3/2/1740 by William Cromwell; Patented in Nov 1741 by Samuel Musgrove for 100 acres repatented as Friendship; "in the great fork of the patuxent River and on the East Side of the Branch of Said River Called the Cattail River which falls into Snowdens River"; called Friendship The Platt on the map but is The Platt on AA patent site.</v>
      </c>
      <c r="AT796" s="52" t="str">
        <f>IF(AA796=AS796,"Y", IF(LEN(LEFT(AS796,4))&lt;&gt;4,"","N"))</f>
        <v>Y</v>
      </c>
      <c r="AU796" s="52" t="str">
        <f>IFERROR(VLOOKUP(A796,MapGrantsTbl[],5, FALSE),"")</f>
        <v>1740</v>
      </c>
      <c r="AV796" s="52" t="str">
        <f>IF(L796=AU796,"Y", IF(LEN(LEFT(AU796,4))&lt;&gt;4,"","N"))</f>
        <v>N</v>
      </c>
    </row>
    <row r="797" spans="1:48" ht="72" x14ac:dyDescent="0.55000000000000004">
      <c r="A797" s="43" t="s">
        <v>6916</v>
      </c>
      <c r="B797" s="42" t="str">
        <f>IFERROR(VLOOKUP(A797,MapGrantsTbl[Short Name], 1, FALSE),IFERROR(VLOOKUP(A797,MapGrantsTbl[Other Map Grant Name],1,FALSE),""))</f>
        <v>THE SEARCH</v>
      </c>
      <c r="C797" s="43" t="s">
        <v>4919</v>
      </c>
      <c r="D797" s="43" t="str">
        <f>IF(ISBLANK(C797),"",IFERROR(RIGHT(C797,LEN(C797)-FIND(",",C797)) &amp; " " &amp; LEFT(C797,1) &amp; LOWER(MID(C797,2, FIND(",",C797)-2)),""))</f>
        <v xml:space="preserve"> Richard Shipley</v>
      </c>
      <c r="E797" s="85" t="s">
        <v>4653</v>
      </c>
      <c r="F797" s="80" t="str">
        <f>RIGHT(E797,4)</f>
        <v>1757</v>
      </c>
      <c r="G797" s="80" t="str">
        <f>IF(ISBLANK(E797),"",F797&amp;"-"&amp;RIGHT("00" &amp; SUBSTITUTE(LEFT(E797,2),"/",""),2))</f>
        <v>1757-03</v>
      </c>
      <c r="H797" s="43" t="s">
        <v>6899</v>
      </c>
      <c r="I797" s="43" t="str">
        <f>IFERROR(RIGHT(H797,LEN(H797)-FIND(",",H797)) &amp; " " &amp; LEFT(H797,1) &amp; LOWER(MID(H797,2, FIND(",",H797)-2)),"")</f>
        <v xml:space="preserve"> Henry Pierpoint</v>
      </c>
      <c r="J797" s="42" t="str">
        <f>H797</f>
        <v>PIERPOINT, Henry</v>
      </c>
      <c r="K797" s="43" t="s">
        <v>5111</v>
      </c>
      <c r="L797" s="42" t="str">
        <f>RIGHT(K797,4)</f>
        <v>1757</v>
      </c>
      <c r="M797" s="143" t="str">
        <f>IF(ISBLANK(K797),"",L797&amp;"-"&amp;
IF(LEFT(K797,3)="Feb","02",
IF(LEFT(K797,3)="Mar","03",
IF(LEFT(K797,3)="Apr","04",
IF(LEFT(K797,3)="May","05",
IF(LEFT(K797,3)="Jun","06",
IF(LEFT(K797,3)="Jul","07",
IF(LEFT(K797,3)="Aug","08",
IF(LEFT(K797,3)="Sep","09",
IF(LEFT(K797,3)="Oct","10",
IF(LEFT(K797,3)="Nov","11",
IF(LEFT(K797,3)="Dec","12","01"))))))))))))</f>
        <v>1757-03</v>
      </c>
      <c r="N797" s="44" t="s">
        <v>3961</v>
      </c>
      <c r="O797" s="43" t="s">
        <v>3959</v>
      </c>
      <c r="P797" s="43" t="s">
        <v>136</v>
      </c>
      <c r="Q797" s="43">
        <v>90</v>
      </c>
      <c r="R797" s="43" t="s">
        <v>6917</v>
      </c>
      <c r="S797" s="44" t="s">
        <v>7209</v>
      </c>
      <c r="T797" s="45" t="str">
        <f>V797</f>
        <v>The Search</v>
      </c>
      <c r="U797" s="44"/>
      <c r="V797" s="35" t="s">
        <v>6918</v>
      </c>
      <c r="W797" s="35" t="s">
        <v>11210</v>
      </c>
      <c r="X797" s="34"/>
      <c r="Y797" s="45" t="str">
        <f>IFERROR(LEFT(J797, FIND(",",J797)-1),"")</f>
        <v>PIERPOINT</v>
      </c>
      <c r="Z797" s="45"/>
      <c r="AA797" s="45" t="str">
        <f>IF(ISBLANK(E797),"","Surveyed "&amp;E797)  &amp; IF(ISBLANK(C797),"", " by " &amp;TRIM(D797)) &amp; IF(ISBLANK(E797),"","; ") &amp; IF(ISBLANK(K797),"","Patented in " &amp; K797)  &amp; IF(ISBLANK(H797),"", " by " &amp; TRIM(I797)) &amp; IF(ISBLANK(Q797),"",IF(Q797=0,""," for " &amp; Q797 &amp; " acres")) &amp; IF(ISBLANK(S797),""," repatented as " &amp; S797) &amp; IF(ISBLANK(R797),"", "; " &amp; R797) &amp; IF(ISBLANK(X797),"", ".  " &amp; X797&amp;".")</f>
        <v>Surveyed 3/15/1757 by Richard Shipley; Patented in Mar 1757 by Henry Pierpoint for 90 acres repatented as The Search Enlarged; "joyning a tract of land called Longreach (Long Reach) and(?) tract of land called Freeborns Progress"</v>
      </c>
      <c r="AB797" s="45" t="str">
        <f>IF(IFERROR(FIND("-",A797),0)=0,SUBSTITUTE(A797,"'",""),SUBSTITUTE(LEFT(A797,FIND("-",A797)-2),"'",""))</f>
        <v>THE SEARCH</v>
      </c>
      <c r="AC797" s="45" t="str">
        <f>SUBSTITUTE(A797,"'","")</f>
        <v>THE SEARCH</v>
      </c>
      <c r="AD797" s="52" t="str">
        <f>IFERROR(VLOOKUP(A797,MapGrantsTbl[], 5, FALSE),"")</f>
        <v>1757</v>
      </c>
      <c r="AE797" s="52" t="str">
        <f>IF(L797=AD797,"Y", IF(LEFT(AD797,1)&lt;&gt;"1","","N"))</f>
        <v>Y</v>
      </c>
      <c r="AF797" s="52" t="str">
        <f>IFERROR(VLOOKUP(A797,MapGrantsTbl[], 3, FALSE),"")</f>
        <v>Surveyed 3/15/1757 by Richard Shipley; Patented in Mar 1757 by Henry Pierpoint for 90 acres repatented as The Search Enlarged; "joyning a tract of land called Longreach (Long Reach) and(?) tract of land called Freeborns Progress"</v>
      </c>
      <c r="AG797" s="52" t="str">
        <f>IF(AA797=AF797,"Y", IF(LEN(LEFT(AF797,4))&lt;&gt;4,"","N"))</f>
        <v>Y</v>
      </c>
      <c r="AH797" s="52" t="s">
        <v>11990</v>
      </c>
      <c r="AI797" s="52"/>
      <c r="AJ797" s="71"/>
      <c r="AK797" s="71"/>
      <c r="AL797" s="71"/>
      <c r="AM797" s="71">
        <f>IFERROR(VLOOKUP(A797,Platted[],2,FALSE),"")</f>
        <v>476</v>
      </c>
      <c r="AN797" s="52"/>
      <c r="AO797" s="52"/>
      <c r="AP797" s="52"/>
      <c r="AQ797" s="52" t="str">
        <f>IFERROR(VLOOKUP(A797,MapGrantsTbl[], 5, FALSE),"")</f>
        <v>1757</v>
      </c>
      <c r="AR797" s="52" t="str">
        <f>IF(L797=AQ797,"Y", IF(LEN(LEFT(AQ797,4))&lt;&gt;4,"","N"))</f>
        <v>Y</v>
      </c>
      <c r="AS797" s="52" t="str">
        <f>IFERROR(VLOOKUP(A797,MapGrantsTbl[],3, FALSE),"")</f>
        <v>Surveyed 3/15/1757 by Richard Shipley; Patented in Mar 1757 by Henry Pierpoint for 90 acres repatented as The Search Enlarged; "joyning a tract of land called Longreach (Long Reach) and(?) tract of land called Freeborns Progress"</v>
      </c>
      <c r="AT797" s="52" t="str">
        <f>IF(AA797=AS797,"Y", IF(LEN(LEFT(AS797,4))&lt;&gt;4,"","N"))</f>
        <v>Y</v>
      </c>
      <c r="AU797" s="52" t="str">
        <f>IFERROR(VLOOKUP(A797,MapGrantsTbl[],5, FALSE),"")</f>
        <v>1757</v>
      </c>
      <c r="AV797" s="52" t="str">
        <f>IF(L797=AU797,"Y", IF(LEN(LEFT(AU797,4))&lt;&gt;4,"","N"))</f>
        <v>Y</v>
      </c>
    </row>
    <row r="798" spans="1:48" ht="100.8" x14ac:dyDescent="0.55000000000000004">
      <c r="A798" s="43" t="s">
        <v>7207</v>
      </c>
      <c r="B798" s="42" t="str">
        <f>IFERROR(VLOOKUP(A798,MapGrantsTbl[Short Name], 1, FALSE),IFERROR(VLOOKUP(A798,MapGrantsTbl[Other Map Grant Name],1,FALSE),""))</f>
        <v>THE SEARCH ENLARGED</v>
      </c>
      <c r="C798" s="43" t="s">
        <v>4921</v>
      </c>
      <c r="D798" s="43" t="str">
        <f>IF(ISBLANK(C798),"",IFERROR(RIGHT(C798,LEN(C798)-FIND(",",C798)) &amp; " " &amp; LEFT(C798,1) &amp; LOWER(MID(C798,2, FIND(",",C798)-2)),""))</f>
        <v xml:space="preserve"> Basil Burgess</v>
      </c>
      <c r="E798" s="85" t="s">
        <v>11209</v>
      </c>
      <c r="F798" s="80" t="str">
        <f>RIGHT(E798,4)</f>
        <v>1774</v>
      </c>
      <c r="G798" s="80" t="str">
        <f>IF(ISBLANK(E798),"",F798&amp;"-"&amp;RIGHT("00" &amp; SUBSTITUTE(LEFT(E798,2),"/",""),2))</f>
        <v>1774-11</v>
      </c>
      <c r="H798" s="43" t="s">
        <v>6899</v>
      </c>
      <c r="I798" s="43" t="str">
        <f>IFERROR(RIGHT(H798,LEN(H798)-FIND(",",H798)) &amp; " " &amp; LEFT(H798,1) &amp; LOWER(MID(H798,2, FIND(",",H798)-2)),"")</f>
        <v xml:space="preserve"> Henry Pierpoint</v>
      </c>
      <c r="J798" s="42" t="str">
        <f>H798</f>
        <v>PIERPOINT, Henry</v>
      </c>
      <c r="K798" s="43" t="s">
        <v>7208</v>
      </c>
      <c r="L798" s="42" t="str">
        <f>RIGHT(K798,4)</f>
        <v>1782</v>
      </c>
      <c r="M798" s="143" t="str">
        <f>IF(ISBLANK(K798),"",L798&amp;"-"&amp;
IF(LEFT(K798,3)="Feb","02",
IF(LEFT(K798,3)="Mar","03",
IF(LEFT(K798,3)="Apr","04",
IF(LEFT(K798,3)="May","05",
IF(LEFT(K798,3)="Jun","06",
IF(LEFT(K798,3)="Jul","07",
IF(LEFT(K798,3)="Aug","08",
IF(LEFT(K798,3)="Sep","09",
IF(LEFT(K798,3)="Oct","10",
IF(LEFT(K798,3)="Nov","11",
IF(LEFT(K798,3)="Dec","12","01"))))))))))))</f>
        <v>1782-12</v>
      </c>
      <c r="N798" s="44" t="s">
        <v>3961</v>
      </c>
      <c r="O798" s="43" t="s">
        <v>3959</v>
      </c>
      <c r="P798" s="43" t="s">
        <v>3970</v>
      </c>
      <c r="Q798" s="43">
        <v>112</v>
      </c>
      <c r="R798" s="8" t="s">
        <v>12174</v>
      </c>
      <c r="S798" s="44"/>
      <c r="T798" s="45" t="s">
        <v>6918</v>
      </c>
      <c r="U798" s="44"/>
      <c r="V798" s="35" t="s">
        <v>7209</v>
      </c>
      <c r="W798" s="35" t="s">
        <v>11208</v>
      </c>
      <c r="X798" s="34"/>
      <c r="Y798" s="45" t="str">
        <f>IFERROR(LEFT(J798, FIND(",",J798)-1),"")</f>
        <v>PIERPOINT</v>
      </c>
      <c r="Z798" s="45"/>
      <c r="AA798" s="45" t="str">
        <f>IF(ISBLANK(E798),"","Surveyed "&amp;E798)  &amp; IF(ISBLANK(C798),"", " by " &amp;TRIM(D798)) &amp; IF(ISBLANK(E798),"","; ") &amp; IF(ISBLANK(K798),"","Patented in " &amp; K798)  &amp; IF(ISBLANK(H798),"", " by " &amp; TRIM(I798)) &amp; IF(ISBLANK(Q798),"",IF(Q798=0,""," for " &amp; Q798 &amp; " acres")) &amp; IF(ISBLANK(S798),""," repatented as " &amp; S798) &amp; IF(ISBLANK(R798),"", "; " &amp; R798) &amp; IF(ISBLANK(X798),"", ".  " &amp; X798&amp;".")</f>
        <v>Surveyed 11/10/1774 by Basil Burgess; Patented in Dec 1782 by Henry Pierpoint for 112 acres; Resurvey of The Search removing land from elder surveys of Dorsey's Search, Freeborns Progress, and Joshua's Desire starting at the beginning tree of Long Reach, Freeborns Progress, Shever's Adventure, and a bounded tree of Chews Resolution for two parts</v>
      </c>
      <c r="AB798" s="45" t="str">
        <f>IF(IFERROR(FIND("-",A798),0)=0,SUBSTITUTE(A798,"'",""),SUBSTITUTE(LEFT(A798,FIND("-",A798)-2),"'",""))</f>
        <v>THE SEARCH ENLARGED</v>
      </c>
      <c r="AC798" s="45" t="str">
        <f>SUBSTITUTE(A798,"'","")</f>
        <v>THE SEARCH ENLARGED</v>
      </c>
      <c r="AD798" s="45" t="str">
        <f>IFERROR(VLOOKUP(A798,MapGrantsTbl[], 5, FALSE),"")</f>
        <v>1774</v>
      </c>
      <c r="AE798" s="45" t="str">
        <f>IF(L798=AD798,"Y", IF(LEFT(AD798,1)&lt;&gt;"1","","N"))</f>
        <v>N</v>
      </c>
      <c r="AF798" s="45" t="str">
        <f>IFERROR(VLOOKUP(A798,MapGrantsTbl[], 3, FALSE),"")</f>
        <v>Surveyed 11/10/1774 by Basil Burgess; Patented in Dec 1782 by Henry Pierpoint for 112 acres; Resurvey of The Search removing land from elder surveys of Dorsey's Search, Freeborns Progress, and Joshua's Desire starting at the beginning tree of Long Reach, Freeborns Progress, Shever's Adventure, and a bounded tree of Chews Resolution for two parts</v>
      </c>
      <c r="AG798" s="45" t="str">
        <f>IF(AA798=AF798,"Y", IF(LEN(LEFT(AF798,4))&lt;&gt;4,"","N"))</f>
        <v>Y</v>
      </c>
      <c r="AH798" s="33" t="s">
        <v>11990</v>
      </c>
      <c r="AI798" s="45"/>
      <c r="AJ798" s="71"/>
      <c r="AK798" s="71"/>
      <c r="AL798" s="71"/>
      <c r="AM798" s="71" t="str">
        <f>IFERROR(VLOOKUP(A798,Platted[],2,FALSE),"")</f>
        <v/>
      </c>
      <c r="AN798" s="52"/>
      <c r="AO798" s="52"/>
      <c r="AP798" s="52"/>
      <c r="AQ798" s="52" t="str">
        <f>IFERROR(VLOOKUP(A798,MapGrantsTbl[], 5, FALSE),"")</f>
        <v>1774</v>
      </c>
      <c r="AR798" s="52" t="str">
        <f>IF(L798=AQ798,"Y", IF(LEN(LEFT(AQ798,4))&lt;&gt;4,"","N"))</f>
        <v>N</v>
      </c>
      <c r="AS798" s="52" t="str">
        <f>IFERROR(VLOOKUP(A798,MapGrantsTbl[],3, FALSE),"")</f>
        <v>Surveyed 11/10/1774 by Basil Burgess; Patented in Dec 1782 by Henry Pierpoint for 112 acres; Resurvey of The Search removing land from elder surveys of Dorsey's Search, Freeborns Progress, and Joshua's Desire starting at the beginning tree of Long Reach, Freeborns Progress, Shever's Adventure, and a bounded tree of Chews Resolution for two parts</v>
      </c>
      <c r="AT798" s="52" t="str">
        <f>IF(AA798=AS798,"Y", IF(LEN(LEFT(AS798,4))&lt;&gt;4,"","N"))</f>
        <v>Y</v>
      </c>
      <c r="AU798" s="52" t="str">
        <f>IFERROR(VLOOKUP(A798,MapGrantsTbl[],5, FALSE),"")</f>
        <v>1774</v>
      </c>
      <c r="AV798" s="52" t="str">
        <f>IF(L798=AU798,"Y", IF(LEN(LEFT(AU798,4))&lt;&gt;4,"","N"))</f>
        <v>N</v>
      </c>
    </row>
    <row r="799" spans="1:48" ht="129.6" x14ac:dyDescent="0.55000000000000004">
      <c r="A799" s="8" t="s">
        <v>3908</v>
      </c>
      <c r="B799" s="8" t="str">
        <f>IFERROR(VLOOKUP(A799,MapGrantsTbl[Short Name], 1, FALSE),IFERROR(VLOOKUP(A799,MapGrantsTbl[Other Map Grant Name],1,FALSE),""))</f>
        <v>THE SECOND DISCOVERY</v>
      </c>
      <c r="C799" s="8" t="s">
        <v>5622</v>
      </c>
      <c r="D799" s="8" t="str">
        <f>IF(ISBLANK(C799),"",IFERROR(RIGHT(C799,LEN(C799)-FIND(",",C799)) &amp; " " &amp; LEFT(C799,1) &amp; LOWER(MID(C799,2, FIND(",",C799)-2)),""))</f>
        <v xml:space="preserve"> John Dorsey</v>
      </c>
      <c r="E799" s="85" t="s">
        <v>10278</v>
      </c>
      <c r="F799" s="85" t="str">
        <f>RIGHT(E799,4)</f>
        <v>1724</v>
      </c>
      <c r="G799" s="85" t="str">
        <f>IF(ISBLANK(E799),"",F799&amp;"-"&amp;RIGHT("00" &amp; SUBSTITUTE(LEFT(E799,2),"/",""),2))</f>
        <v>1724-02</v>
      </c>
      <c r="H799" s="8" t="s">
        <v>4102</v>
      </c>
      <c r="I799" s="8" t="str">
        <f>IFERROR(RIGHT(H799,LEN(H799)-FIND(",",H799)) &amp; " " &amp; LEFT(H799,1) &amp; LOWER(MID(H799,2, FIND(",",H799)-2)),"")</f>
        <v xml:space="preserve"> Joseph Howard</v>
      </c>
      <c r="J799" s="8" t="str">
        <f>H799</f>
        <v>HOWARD, Joseph</v>
      </c>
      <c r="K799" s="8" t="s">
        <v>5215</v>
      </c>
      <c r="L799" s="8" t="str">
        <f>RIGHT(K799,4)</f>
        <v>1729</v>
      </c>
      <c r="M799" s="146" t="str">
        <f>IF(ISBLANK(K799),"",L799&amp;"-"&amp;
IF(LEFT(K799,3)="Feb","02",
IF(LEFT(K799,3)="Mar","03",
IF(LEFT(K799,3)="Apr","04",
IF(LEFT(K799,3)="May","05",
IF(LEFT(K799,3)="Jun","06",
IF(LEFT(K799,3)="Jul","07",
IF(LEFT(K799,3)="Aug","08",
IF(LEFT(K799,3)="Sep","09",
IF(LEFT(K799,3)="Oct","10",
IF(LEFT(K799,3)="Nov","11",
IF(LEFT(K799,3)="Dec","12","01"))))))))))))</f>
        <v>1729-09</v>
      </c>
      <c r="N799" s="34" t="s">
        <v>5668</v>
      </c>
      <c r="O799" s="8" t="s">
        <v>3959</v>
      </c>
      <c r="P799" s="8" t="s">
        <v>136</v>
      </c>
      <c r="Q799" s="8">
        <v>910</v>
      </c>
      <c r="R799" s="8" t="s">
        <v>10285</v>
      </c>
      <c r="S799" s="34"/>
      <c r="T799" s="34" t="s">
        <v>4144</v>
      </c>
      <c r="U799" s="34"/>
      <c r="V799" s="35" t="s">
        <v>4144</v>
      </c>
      <c r="W799" s="35" t="s">
        <v>10656</v>
      </c>
      <c r="X799" s="34"/>
      <c r="Y799" s="18" t="str">
        <f>IFERROR(LEFT(J799, FIND(",",J799)-1),"")</f>
        <v>HOWARD</v>
      </c>
      <c r="Z799" s="24" t="s">
        <v>4560</v>
      </c>
      <c r="AA799" s="24" t="str">
        <f>IF(ISBLANK(E799),"","Surveyed "&amp;E799)  &amp; IF(ISBLANK(C799),"", " by " &amp;TRIM(D799)) &amp; IF(ISBLANK(E799),"","; ") &amp; IF(ISBLANK(K799),"","Patented in " &amp; K799)  &amp; IF(ISBLANK(H799),"", " by " &amp; TRIM(I799)) &amp; IF(ISBLANK(Q799),"",IF(Q799=0,""," for " &amp; Q799 &amp; " acres")) &amp; IF(ISBLANK(S799),""," repatented as " &amp; S799) &amp; IF(ISBLANK(R799),"", "; " &amp; R799) &amp; IF(ISBLANK(X799),"", ".  " &amp; X799&amp;".")</f>
        <v>Surveyed 2/8/1724 by John Dorsey; Patented in Sep 1729 by Joseph Howard for 910 acres; in Baltimore County near Carrolls Mannor adjoining Altogether- John Beale, Vachel Denton, Christian Geist, and Joseph Howard were partners but it was later divided between Denton and Howard; Denton sold his interest to William Worthington; Joseph Howard willed 300 acres of The Second Discovery to son Henry Howard and 100 acres to grandson Joseph Higgins in 1736.</v>
      </c>
      <c r="AB799" s="52" t="str">
        <f>IF(IFERROR(FIND("-",A799),0)=0,SUBSTITUTE(A799,"'",""),SUBSTITUTE(LEFT(A799,FIND("-",A799)-2),"'",""))</f>
        <v>THE SECOND DISCOVERY</v>
      </c>
      <c r="AC799" s="55" t="str">
        <f>SUBSTITUTE(A799,"'","")</f>
        <v>THE SECOND DISCOVERY</v>
      </c>
      <c r="AD799" s="52" t="str">
        <f>IFERROR(VLOOKUP(A799,MapGrantsTbl[], 5, FALSE),"")</f>
        <v>1724</v>
      </c>
      <c r="AE799" s="52" t="str">
        <f>IF(L799=AD799,"Y", IF(LEFT(AD799,1)&lt;&gt;"1","","N"))</f>
        <v>N</v>
      </c>
      <c r="AF799" s="52" t="str">
        <f>IFERROR(VLOOKUP(A799,MapGrantsTbl[], 3, FALSE),"")</f>
        <v>Surveyed 2/8/1724 by John Dorsey; Patented in Sep 1729 by Joseph Howard for 910 acres; in Baltimore County near Carrolls Mannor adjoining Altogether- John Beale, Vachel Denton, Christian Geist, and Joseph Howard were partners but it was later divided between Denton and Howard; Denton sold his interest to William Worthington; Joseph Howard willed 300 acres of The Second Discovery to son Henry Howard and 100 acres to grandson Joseph Higgins in 1736.</v>
      </c>
      <c r="AG799" s="52" t="str">
        <f>IF(AA799=AF799,"Y", IF(LEN(LEFT(AF799,4))&lt;&gt;4,"","N"))</f>
        <v>Y</v>
      </c>
      <c r="AH799" s="52" t="s">
        <v>11989</v>
      </c>
      <c r="AI799" s="52" t="s">
        <v>7845</v>
      </c>
      <c r="AJ799" s="52" t="s">
        <v>4299</v>
      </c>
      <c r="AK799" s="52"/>
      <c r="AL799" s="71">
        <v>-4</v>
      </c>
      <c r="AM799" s="71">
        <f>IFERROR(VLOOKUP(A799,Platted[],2,FALSE),"")</f>
        <v>59</v>
      </c>
      <c r="AN799" s="52"/>
      <c r="AO799" s="52"/>
      <c r="AP799" s="52"/>
      <c r="AQ799" s="52" t="str">
        <f>IFERROR(VLOOKUP(A799,MapGrantsTbl[], 5, FALSE),"")</f>
        <v>1724</v>
      </c>
      <c r="AR799" s="52" t="str">
        <f>IF(L799=AQ799,"Y", IF(LEN(LEFT(AQ799,4))&lt;&gt;4,"","N"))</f>
        <v>N</v>
      </c>
      <c r="AS799" s="52" t="str">
        <f>IFERROR(VLOOKUP(A799,MapGrantsTbl[],3, FALSE),"")</f>
        <v>Surveyed 2/8/1724 by John Dorsey; Patented in Sep 1729 by Joseph Howard for 910 acres; in Baltimore County near Carrolls Mannor adjoining Altogether- John Beale, Vachel Denton, Christian Geist, and Joseph Howard were partners but it was later divided between Denton and Howard; Denton sold his interest to William Worthington; Joseph Howard willed 300 acres of The Second Discovery to son Henry Howard and 100 acres to grandson Joseph Higgins in 1736.</v>
      </c>
      <c r="AT799" s="52" t="str">
        <f>IF(AA799=AS799,"Y", IF(LEN(LEFT(AS799,4))&lt;&gt;4,"","N"))</f>
        <v>Y</v>
      </c>
      <c r="AU799" s="52" t="str">
        <f>IFERROR(VLOOKUP(A799,MapGrantsTbl[],5, FALSE),"")</f>
        <v>1724</v>
      </c>
      <c r="AV799" s="52" t="str">
        <f>IF(L799=AU799,"Y", IF(LEN(LEFT(AU799,4))&lt;&gt;4,"","N"))</f>
        <v>N</v>
      </c>
    </row>
    <row r="800" spans="1:48" ht="72" x14ac:dyDescent="0.55000000000000004">
      <c r="A800" s="43" t="s">
        <v>5912</v>
      </c>
      <c r="B800" s="42" t="str">
        <f>IFERROR(VLOOKUP(A800,MapGrantsTbl[Short Name], 1, FALSE),IFERROR(VLOOKUP(A800,MapGrantsTbl[Other Map Grant Name],1,FALSE),""))</f>
        <v/>
      </c>
      <c r="C800" s="43"/>
      <c r="D800" s="43" t="str">
        <f>IF(ISBLANK(C800),"",IFERROR(RIGHT(C800,LEN(C800)-FIND(",",C800)) &amp; " " &amp; LEFT(C800,1) &amp; LOWER(MID(C800,2, FIND(",",C800)-2)),""))</f>
        <v/>
      </c>
      <c r="E800" s="85" t="s">
        <v>10654</v>
      </c>
      <c r="F800" s="80" t="str">
        <f>RIGHT(E800,4)</f>
        <v>1725</v>
      </c>
      <c r="G800" s="80" t="str">
        <f>IF(ISBLANK(E800),"",F800&amp;"-"&amp;RIGHT("00" &amp; SUBSTITUTE(LEFT(E800,2),"/",""),2))</f>
        <v>1725-11</v>
      </c>
      <c r="H800" s="43" t="s">
        <v>4102</v>
      </c>
      <c r="I800" s="43" t="str">
        <f>IFERROR(RIGHT(H800,LEN(H800)-FIND(",",H800)) &amp; " " &amp; LEFT(H800,1) &amp; LOWER(MID(H800,2, FIND(",",H800)-2)),"")</f>
        <v xml:space="preserve"> Joseph Howard</v>
      </c>
      <c r="J800" s="42" t="str">
        <f>H800</f>
        <v>HOWARD, Joseph</v>
      </c>
      <c r="K800" s="43" t="s">
        <v>5913</v>
      </c>
      <c r="L800" s="42" t="str">
        <f>RIGHT(K800,4)</f>
        <v>1725</v>
      </c>
      <c r="M800" s="143" t="str">
        <f>IF(ISBLANK(K800),"",L800&amp;"-"&amp;
IF(LEFT(K800,3)="Feb","02",
IF(LEFT(K800,3)="Mar","03",
IF(LEFT(K800,3)="Apr","04",
IF(LEFT(K800,3)="May","05",
IF(LEFT(K800,3)="Jun","06",
IF(LEFT(K800,3)="Jul","07",
IF(LEFT(K800,3)="Aug","08",
IF(LEFT(K800,3)="Sep","09",
IF(LEFT(K800,3)="Oct","10",
IF(LEFT(K800,3)="Nov","11",
IF(LEFT(K800,3)="Dec","12","01"))))))))))))</f>
        <v>1725-09</v>
      </c>
      <c r="N800" s="44"/>
      <c r="O800" s="43" t="s">
        <v>3959</v>
      </c>
      <c r="P800" s="43" t="s">
        <v>3970</v>
      </c>
      <c r="Q800" s="43">
        <v>1090</v>
      </c>
      <c r="R800" s="8" t="s">
        <v>10662</v>
      </c>
      <c r="S800" s="34" t="s">
        <v>10702</v>
      </c>
      <c r="T800" s="34" t="s">
        <v>10645</v>
      </c>
      <c r="U800" s="44"/>
      <c r="V800" s="34" t="s">
        <v>10655</v>
      </c>
      <c r="W800" s="44"/>
      <c r="X800" s="34"/>
      <c r="Y800" s="45" t="str">
        <f>IFERROR(LEFT(J800, FIND(",",J800)-1),"")</f>
        <v>HOWARD</v>
      </c>
      <c r="Z800" s="45"/>
      <c r="AA800" s="24" t="str">
        <f>IF(ISBLANK(E800),"","Surveyed "&amp;E800)  &amp; IF(ISBLANK(C800),"", " by " &amp;TRIM(D800)) &amp; IF(ISBLANK(E800),"","; ") &amp; IF(ISBLANK(K800),"","Patented in " &amp; K800)  &amp; IF(ISBLANK(H800),"", " by " &amp; TRIM(I800)) &amp; IF(ISBLANK(Q800),"",IF(Q800=0,""," for " &amp; Q800 &amp; " acres")) &amp; IF(ISBLANK(S800),""," repatented as " &amp; S800) &amp; IF(ISBLANK(R800),"", "; " &amp; R800) &amp; IF(ISBLANK(X800),"", ".  " &amp; X800&amp;".")</f>
        <v>Surveyed 11/24/1725; Patented in Sep 1725 by Joseph Howard for 1090 acres repatented as The Second Part Of Discovery - Resurveyed; This is Joseph's Howard original portion of The Discovery as mentioned in the survey for the First and Second Division</v>
      </c>
      <c r="AB800" s="52" t="str">
        <f>IF(IFERROR(FIND("-",A800),0)=0,SUBSTITUTE(A800,"'",""),SUBSTITUTE(LEFT(A800,FIND("-",A800)-2),"'",""))</f>
        <v>THE SECOND PART OF DISCOVERY</v>
      </c>
      <c r="AC800" s="55" t="str">
        <f>SUBSTITUTE(A800,"'","")</f>
        <v>THE SECOND PART OF DISCOVERY</v>
      </c>
      <c r="AD800" s="52" t="str">
        <f>IFERROR(VLOOKUP(A800,MapGrantsTbl[], 5, FALSE),"")</f>
        <v/>
      </c>
      <c r="AE800" s="52" t="str">
        <f>IF(L800=AD800,"Y", IF(LEFT(AD800,1)&lt;&gt;"1","","N"))</f>
        <v/>
      </c>
      <c r="AF800" s="52" t="str">
        <f>IFERROR(VLOOKUP(A800,MapGrantsTbl[], 3, FALSE),"")</f>
        <v/>
      </c>
      <c r="AG800" s="52" t="str">
        <f>IF(AA800=AF800,"Y", IF(LEN(LEFT(AF800,4))&lt;&gt;4,"","N"))</f>
        <v/>
      </c>
      <c r="AH800" s="52" t="s">
        <v>11989</v>
      </c>
      <c r="AI800" s="52"/>
      <c r="AJ800" s="71"/>
      <c r="AK800" s="71"/>
      <c r="AL800" s="71"/>
      <c r="AM800" s="71" t="str">
        <f>IFERROR(VLOOKUP(A800,Platted[],2,FALSE),"")</f>
        <v/>
      </c>
      <c r="AN800" s="52"/>
      <c r="AO800" s="52"/>
      <c r="AP800" s="52"/>
      <c r="AQ800" s="52" t="str">
        <f>IFERROR(VLOOKUP(A800,MapGrantsTbl[], 5, FALSE),"")</f>
        <v/>
      </c>
      <c r="AR800" s="52" t="str">
        <f>IF(L800=AQ800,"Y", IF(LEN(LEFT(AQ800,4))&lt;&gt;4,"","N"))</f>
        <v/>
      </c>
      <c r="AS800" s="52" t="str">
        <f>IFERROR(VLOOKUP(A800,MapGrantsTbl[],3, FALSE),"")</f>
        <v/>
      </c>
      <c r="AT800" s="52" t="str">
        <f>IF(AA800=AS800,"Y", IF(LEN(LEFT(AS800,4))&lt;&gt;4,"","N"))</f>
        <v/>
      </c>
      <c r="AU800" s="52" t="str">
        <f>IFERROR(VLOOKUP(A800,MapGrantsTbl[],5, FALSE),"")</f>
        <v/>
      </c>
      <c r="AV800" s="52" t="str">
        <f>IF(L800=AU800,"Y", IF(LEN(LEFT(AU800,4))&lt;&gt;4,"","N"))</f>
        <v/>
      </c>
    </row>
    <row r="801" spans="1:48" ht="57.6" x14ac:dyDescent="0.55000000000000004">
      <c r="A801" s="111" t="s">
        <v>10651</v>
      </c>
      <c r="B801" s="110" t="str">
        <f>IFERROR(VLOOKUP(A801,MapGrantsTbl[Short Name], 1, FALSE),IFERROR(VLOOKUP(A801,MapGrantsTbl[Other Map Grant Name],1,FALSE),""))</f>
        <v>THE SECOND PART OF DISCOVERY - RESURVEYED</v>
      </c>
      <c r="C801" s="111" t="s">
        <v>4916</v>
      </c>
      <c r="D801" s="111" t="str">
        <f>IF(ISBLANK(C801),"",IFERROR(RIGHT(C801,LEN(C801)-FIND(",",C801)) &amp; " " &amp; LEFT(C801,1) &amp; LOWER(MID(C801,2, FIND(",",C801)-2)),""))</f>
        <v xml:space="preserve"> William Cromwell</v>
      </c>
      <c r="E801" s="117" t="s">
        <v>10652</v>
      </c>
      <c r="F801" s="80" t="str">
        <f>RIGHT(E801,4)</f>
        <v>1745</v>
      </c>
      <c r="G801" s="80" t="str">
        <f>IF(ISBLANK(E801),"",F801&amp;"-"&amp;RIGHT("00" &amp; SUBSTITUTE(LEFT(E801,2),"/",""),2))</f>
        <v>1745-04</v>
      </c>
      <c r="H801" s="111" t="s">
        <v>4102</v>
      </c>
      <c r="I801" s="111" t="str">
        <f>IFERROR(RIGHT(H801,LEN(H801)-FIND(",",H801)) &amp; " " &amp; LEFT(H801,1) &amp; LOWER(MID(H801,2, FIND(",",H801)-2)),"")</f>
        <v xml:space="preserve"> Joseph Howard</v>
      </c>
      <c r="J801" s="110" t="s">
        <v>4102</v>
      </c>
      <c r="K801" s="111" t="s">
        <v>10653</v>
      </c>
      <c r="L801" s="42" t="str">
        <f>RIGHT(K801,4)</f>
        <v>1747</v>
      </c>
      <c r="M801" s="143" t="str">
        <f>IF(ISBLANK(K801),"",L801&amp;"-"&amp;
IF(LEFT(K801,3)="Feb","02",
IF(LEFT(K801,3)="Mar","03",
IF(LEFT(K801,3)="Apr","04",
IF(LEFT(K801,3)="May","05",
IF(LEFT(K801,3)="Jun","06",
IF(LEFT(K801,3)="Jul","07",
IF(LEFT(K801,3)="Aug","08",
IF(LEFT(K801,3)="Sep","09",
IF(LEFT(K801,3)="Oct","10",
IF(LEFT(K801,3)="Nov","11",
IF(LEFT(K801,3)="Dec","12","01"))))))))))))</f>
        <v>1747-08</v>
      </c>
      <c r="N801" s="33" t="s">
        <v>3961</v>
      </c>
      <c r="O801" s="111" t="s">
        <v>3959</v>
      </c>
      <c r="P801" s="111" t="s">
        <v>3970</v>
      </c>
      <c r="Q801" s="111">
        <v>500</v>
      </c>
      <c r="R801" s="111" t="s">
        <v>10661</v>
      </c>
      <c r="S801" s="113" t="s">
        <v>10693</v>
      </c>
      <c r="T801" s="34" t="s">
        <v>10645</v>
      </c>
      <c r="U801" s="44"/>
      <c r="V801" s="35" t="s">
        <v>5915</v>
      </c>
      <c r="W801" s="35" t="s">
        <v>10649</v>
      </c>
      <c r="X801" s="34"/>
      <c r="Y801" s="45" t="s">
        <v>4373</v>
      </c>
      <c r="Z801" s="45"/>
      <c r="AA801" s="24" t="str">
        <f>IF(ISBLANK(E801),"","Surveyed "&amp;E801)  &amp; IF(ISBLANK(C801),"", " by " &amp;TRIM(D801)) &amp; IF(ISBLANK(E801),"","; ") &amp; IF(ISBLANK(K801),"","Patented in " &amp; K801)  &amp; IF(ISBLANK(H801),"", " by " &amp; TRIM(I801)) &amp; IF(ISBLANK(Q801),"",IF(Q801=0,""," for " &amp; Q801 &amp; " acres")) &amp; IF(ISBLANK(S801),""," repatented as " &amp; S801) &amp; IF(ISBLANK(R801),"", "; " &amp; R801) &amp; IF(ISBLANK(X801),"", ".  " &amp; X801&amp;".")</f>
        <v>Surveyed 4/10/1745 by William Cromwell; Patented in Aug 1747 by Joseph Howard for 500 acres repatented as First Division and Second Division; This is Joseph's Howard resurveyed portion of The Discovery</v>
      </c>
      <c r="AB801" s="52" t="str">
        <f>IF(IFERROR(FIND("-",A801),0)=0,SUBSTITUTE(A801,"'",""),SUBSTITUTE(LEFT(A801,FIND("-",A801)-2),"'",""))</f>
        <v>THE SECOND PART OF DISCOVERY</v>
      </c>
      <c r="AC801" s="52" t="s">
        <v>2585</v>
      </c>
      <c r="AD801" s="33" t="s">
        <v>2585</v>
      </c>
      <c r="AE801" s="52"/>
      <c r="AF801" s="70"/>
      <c r="AG801" s="71"/>
      <c r="AH801" s="52" t="s">
        <v>11989</v>
      </c>
      <c r="AI801" s="71"/>
      <c r="AJ801" s="52"/>
      <c r="AK801" s="52"/>
      <c r="AL801" s="52"/>
      <c r="AM801" s="71">
        <f>IFERROR(VLOOKUP(A801,Platted[],2,FALSE),"")</f>
        <v>143</v>
      </c>
      <c r="AQ801" s="52" t="str">
        <f>IFERROR(VLOOKUP(A801,MapGrantsTbl[], 5, FALSE),"")</f>
        <v>1745</v>
      </c>
      <c r="AR801" s="52" t="str">
        <f>IF(L801=AQ801,"Y", IF(LEN(LEFT(AQ801,4))&lt;&gt;4,"","N"))</f>
        <v>N</v>
      </c>
      <c r="AS801" s="52" t="str">
        <f>IFERROR(VLOOKUP(A801,MapGrantsTbl[],3, FALSE),"")</f>
        <v>Surveyed 4/10/1745 by William Cromwell; Patented in Aug 1747 by Joseph Howard for 500 acres repatented as First Division and Second Division; This is Joseph's Howard resurveyed portion of The Discovery</v>
      </c>
      <c r="AT801" s="52" t="str">
        <f>IF(AA801=AS801,"Y", IF(LEN(LEFT(AS801,4))&lt;&gt;4,"","N"))</f>
        <v>Y</v>
      </c>
      <c r="AU801" s="52" t="str">
        <f>IFERROR(VLOOKUP(A801,MapGrantsTbl[],5, FALSE),"")</f>
        <v>1745</v>
      </c>
      <c r="AV801" s="52" t="str">
        <f>IF(L801=AU801,"Y", IF(LEN(LEFT(AU801,4))&lt;&gt;4,"","N"))</f>
        <v>N</v>
      </c>
    </row>
    <row r="802" spans="1:48" ht="43.2" x14ac:dyDescent="0.55000000000000004">
      <c r="A802" s="43" t="s">
        <v>5016</v>
      </c>
      <c r="B802" s="10" t="str">
        <f>IFERROR(VLOOKUP(A802,MapGrantsTbl[Short Name], 1, FALSE),IFERROR(VLOOKUP(A802,MapGrantsTbl[Other Map Grant Name],1,FALSE),""))</f>
        <v>THE STONES</v>
      </c>
      <c r="C802" s="10" t="s">
        <v>4917</v>
      </c>
      <c r="D802" s="10" t="str">
        <f>IF(ISBLANK(C802),"",IFERROR(RIGHT(C802,LEN(C802)-FIND(",",C802)) &amp; " " &amp; LEFT(C802,1) &amp; LOWER(MID(C802,2, FIND(",",C802)-2)),""))</f>
        <v xml:space="preserve"> Vachel Stevens</v>
      </c>
      <c r="E802" s="85" t="s">
        <v>11979</v>
      </c>
      <c r="F802" s="86" t="str">
        <f>RIGHT(E802,4)</f>
        <v>1792</v>
      </c>
      <c r="G802" s="86" t="str">
        <f>IF(ISBLANK(E802),"",F802&amp;"-"&amp;RIGHT("00" &amp; SUBSTITUTE(LEFT(E802,2),"/",""),2))</f>
        <v>1792-10</v>
      </c>
      <c r="H802" s="10" t="s">
        <v>5017</v>
      </c>
      <c r="I802" s="10" t="str">
        <f>IFERROR(RIGHT(H802,LEN(H802)-FIND(",",H802)) &amp; " " &amp; LEFT(H802,1) &amp; LOWER(MID(H802,2, FIND(",",H802)-2)),"")</f>
        <v xml:space="preserve"> Talbott Shipley</v>
      </c>
      <c r="J802" s="15" t="str">
        <f>H802</f>
        <v>SHIPLEY, Talbott</v>
      </c>
      <c r="K802" s="10" t="s">
        <v>5019</v>
      </c>
      <c r="L802" s="15" t="str">
        <f>RIGHT(K802,4)</f>
        <v>1793</v>
      </c>
      <c r="M802" s="147" t="str">
        <f>IF(ISBLANK(K802),"",L802&amp;"-"&amp;
IF(LEFT(K802,3)="Feb","02",
IF(LEFT(K802,3)="Mar","03",
IF(LEFT(K802,3)="Apr","04",
IF(LEFT(K802,3)="May","05",
IF(LEFT(K802,3)="Jun","06",
IF(LEFT(K802,3)="Jul","07",
IF(LEFT(K802,3)="Aug","08",
IF(LEFT(K802,3)="Sep","09",
IF(LEFT(K802,3)="Oct","10",
IF(LEFT(K802,3)="Nov","11",
IF(LEFT(K802,3)="Dec","12","01"))))))))))))</f>
        <v>1793-11</v>
      </c>
      <c r="N802" s="34" t="s">
        <v>3961</v>
      </c>
      <c r="O802" s="8" t="s">
        <v>3959</v>
      </c>
      <c r="P802" s="10" t="s">
        <v>136</v>
      </c>
      <c r="Q802" s="8">
        <v>39</v>
      </c>
      <c r="R802" s="8" t="s">
        <v>7547</v>
      </c>
      <c r="S802" s="26"/>
      <c r="T802" s="26" t="str">
        <f>V802</f>
        <v>The Stones</v>
      </c>
      <c r="U802" s="26"/>
      <c r="V802" s="35" t="s">
        <v>5018</v>
      </c>
      <c r="W802" s="35" t="s">
        <v>11480</v>
      </c>
      <c r="X802" s="34"/>
      <c r="Y802" s="25" t="str">
        <f>IFERROR(LEFT(J802, FIND(",",J802)-1),"")</f>
        <v>SHIPLEY</v>
      </c>
      <c r="Z802" s="25"/>
      <c r="AA802" s="24" t="str">
        <f>IF(ISBLANK(E802),"","Surveyed "&amp;E802)  &amp; IF(ISBLANK(C802),"", " by " &amp;TRIM(D802)) &amp; IF(ISBLANK(E802),"","; ") &amp; IF(ISBLANK(K802),"","Patented in " &amp; K802)  &amp; IF(ISBLANK(H802),"", " by " &amp; TRIM(I802)) &amp; IF(ISBLANK(Q802),"",IF(Q802=0,""," for " &amp; Q802 &amp; " acres")) &amp; IF(ISBLANK(S802),""," repatented as " &amp; S802) &amp; IF(ISBLANK(R802),"", "; " &amp; R802) &amp; IF(ISBLANK(X802),"", ".  " &amp; X802&amp;".")</f>
        <v>Surveyed 10/1/1792 by Vachel Stevens; Patented in Nov 1793 by Talbott Shipley for 39 acres; starting at "the beginning of a tract of land called Shipley's Adventure"</v>
      </c>
      <c r="AB802" s="52" t="str">
        <f>IF(IFERROR(FIND("-",A802),0)=0,SUBSTITUTE(A802,"'",""),SUBSTITUTE(LEFT(A802,FIND("-",A802)-2),"'",""))</f>
        <v>THE STONES</v>
      </c>
      <c r="AC802" s="55" t="str">
        <f>SUBSTITUTE(A802,"'","")</f>
        <v>THE STONES</v>
      </c>
      <c r="AD802" s="52" t="str">
        <f>IFERROR(VLOOKUP(A802,MapGrantsTbl[], 5, FALSE),"")</f>
        <v>1792</v>
      </c>
      <c r="AE802" s="52" t="str">
        <f>IF(L802=AD802,"Y", IF(LEFT(AD802,1)&lt;&gt;"1","","N"))</f>
        <v>N</v>
      </c>
      <c r="AF802" s="52" t="str">
        <f>IFERROR(VLOOKUP(A802,MapGrantsTbl[], 3, FALSE),"")</f>
        <v>Surveyed 10/1/1792 by Vachel Stevens; Patented in Nov 1793 by Talbott Shipley for 39 acres; starting at "the beginning of a tract of land called Shipley's Adventure"</v>
      </c>
      <c r="AG802" s="52" t="str">
        <f>IF(AA802=AF802,"Y", IF(LEN(LEFT(AF802,4))&lt;&gt;4,"","N"))</f>
        <v>Y</v>
      </c>
      <c r="AH802" s="52" t="s">
        <v>51</v>
      </c>
      <c r="AI802" s="52"/>
      <c r="AJ802" s="71"/>
      <c r="AK802" s="71"/>
      <c r="AL802" s="71"/>
      <c r="AM802" s="71">
        <f>IFERROR(VLOOKUP(A802,Platted[],2,FALSE),"")</f>
        <v>541</v>
      </c>
      <c r="AN802" s="52"/>
      <c r="AO802" s="52"/>
      <c r="AP802" s="52"/>
      <c r="AQ802" s="52" t="str">
        <f>IFERROR(VLOOKUP(A802,MapGrantsTbl[], 5, FALSE),"")</f>
        <v>1792</v>
      </c>
      <c r="AR802" s="52" t="str">
        <f>IF(L802=AQ802,"Y", IF(LEN(LEFT(AQ802,4))&lt;&gt;4,"","N"))</f>
        <v>N</v>
      </c>
      <c r="AS802" s="52" t="str">
        <f>IFERROR(VLOOKUP(A802,MapGrantsTbl[],3, FALSE),"")</f>
        <v>Surveyed 10/1/1792 by Vachel Stevens; Patented in Nov 1793 by Talbott Shipley for 39 acres; starting at "the beginning of a tract of land called Shipley's Adventure"</v>
      </c>
      <c r="AT802" s="52" t="str">
        <f>IF(AA802=AS802,"Y", IF(LEN(LEFT(AS802,4))&lt;&gt;4,"","N"))</f>
        <v>Y</v>
      </c>
      <c r="AU802" s="52" t="str">
        <f>IFERROR(VLOOKUP(A802,MapGrantsTbl[],5, FALSE),"")</f>
        <v>1792</v>
      </c>
      <c r="AV802" s="52" t="str">
        <f>IF(L802=AU802,"Y", IF(LEN(LEFT(AU802,4))&lt;&gt;4,"","N"))</f>
        <v>N</v>
      </c>
    </row>
    <row r="803" spans="1:48" ht="72" x14ac:dyDescent="0.55000000000000004">
      <c r="A803" s="8" t="s">
        <v>3909</v>
      </c>
      <c r="B803" s="8" t="str">
        <f>IFERROR(VLOOKUP(A803,MapGrantsTbl[Short Name], 1, FALSE),IFERROR(VLOOKUP(A803,MapGrantsTbl[Other Map Grant Name],1,FALSE),""))</f>
        <v>THE TRUSTY FRIEND</v>
      </c>
      <c r="C803" s="8" t="s">
        <v>10467</v>
      </c>
      <c r="D803" s="8" t="str">
        <f>IF(ISBLANK(C803),"",IFERROR(RIGHT(C803,LEN(C803)-FIND(",",C803)) &amp; " " &amp; LEFT(C803,1) &amp; LOWER(MID(C803,2, FIND(",",C803)-2)),""))</f>
        <v xml:space="preserve"> Baruch Fowler</v>
      </c>
      <c r="E803" s="85" t="s">
        <v>10302</v>
      </c>
      <c r="F803" s="85" t="str">
        <f>RIGHT(E803,4)</f>
        <v>1796</v>
      </c>
      <c r="G803" s="85" t="str">
        <f>IF(ISBLANK(E803),"",F803&amp;"-"&amp;RIGHT("00" &amp; SUBSTITUTE(LEFT(E803,2),"/",""),2))</f>
        <v>1796-06</v>
      </c>
      <c r="H803" s="8" t="s">
        <v>3680</v>
      </c>
      <c r="I803" s="8" t="str">
        <f>IFERROR(RIGHT(H803,LEN(H803)-FIND(",",H803)) &amp; " " &amp; LEFT(H803,1) &amp; LOWER(MID(H803,2, FIND(",",H803)-2)),"")</f>
        <v xml:space="preserve"> Thomas  Hobbs</v>
      </c>
      <c r="J803" s="8" t="str">
        <f>H803</f>
        <v xml:space="preserve">HOBBS, Thomas </v>
      </c>
      <c r="K803" s="8" t="s">
        <v>5228</v>
      </c>
      <c r="L803" s="8" t="str">
        <f>RIGHT(K803,4)</f>
        <v>1797</v>
      </c>
      <c r="M803" s="146" t="str">
        <f>IF(ISBLANK(K803),"",L803&amp;"-"&amp;
IF(LEFT(K803,3)="Feb","02",
IF(LEFT(K803,3)="Mar","03",
IF(LEFT(K803,3)="Apr","04",
IF(LEFT(K803,3)="May","05",
IF(LEFT(K803,3)="Jun","06",
IF(LEFT(K803,3)="Jul","07",
IF(LEFT(K803,3)="Aug","08",
IF(LEFT(K803,3)="Sep","09",
IF(LEFT(K803,3)="Oct","10",
IF(LEFT(K803,3)="Nov","11",
IF(LEFT(K803,3)="Dec","12","01"))))))))))))</f>
        <v>1797-06</v>
      </c>
      <c r="N803" s="34" t="s">
        <v>3961</v>
      </c>
      <c r="O803" s="8" t="s">
        <v>3959</v>
      </c>
      <c r="P803" s="8" t="s">
        <v>3970</v>
      </c>
      <c r="Q803" s="8">
        <v>366</v>
      </c>
      <c r="R803" s="8" t="s">
        <v>5449</v>
      </c>
      <c r="S803" s="34"/>
      <c r="T803" s="34" t="s">
        <v>10308</v>
      </c>
      <c r="U803" s="34"/>
      <c r="V803" s="35" t="s">
        <v>4143</v>
      </c>
      <c r="W803" s="35" t="s">
        <v>10303</v>
      </c>
      <c r="X803" s="34"/>
      <c r="Y803" s="18" t="str">
        <f>IFERROR(LEFT(J803, FIND(",",J803)-1),"")</f>
        <v>HOBBS</v>
      </c>
      <c r="Z803" s="24" t="s">
        <v>4496</v>
      </c>
      <c r="AA803" s="24" t="str">
        <f>IF(ISBLANK(E803),"","Surveyed "&amp;E803)  &amp; IF(ISBLANK(C803),"", " by " &amp;TRIM(D803)) &amp; IF(ISBLANK(E803),"","; ") &amp; IF(ISBLANK(K803),"","Patented in " &amp; K803)  &amp; IF(ISBLANK(H803),"", " by " &amp; TRIM(I803)) &amp; IF(ISBLANK(Q803),"",IF(Q803=0,""," for " &amp; Q803 &amp; " acres")) &amp; IF(ISBLANK(S803),""," repatented as " &amp; S803) &amp; IF(ISBLANK(R803),"", "; " &amp; R803) &amp; IF(ISBLANK(X803),"", ".  " &amp; X803&amp;".")</f>
        <v>Surveyed 6/8/1796 by Baruch Fowler; Patented in Jun 1797 by Thomas Hobbs for 366 acres; Resurvey of Stoney Stratford, Defiance, Whitsuntide Gift, and Poverty Discovered; adjoining Noahs Ark, Shipleys Adventure, Silence, Pools Chance, Repentance</v>
      </c>
      <c r="AB803" s="52" t="str">
        <f>IF(IFERROR(FIND("-",A803),0)=0,SUBSTITUTE(A803,"'",""),SUBSTITUTE(LEFT(A803,FIND("-",A803)-2),"'",""))</f>
        <v>THE TRUSTY FRIEND</v>
      </c>
      <c r="AC803" s="55" t="str">
        <f>SUBSTITUTE(A803,"'","")</f>
        <v>THE TRUSTY FRIEND</v>
      </c>
      <c r="AD803" s="52" t="str">
        <f>IFERROR(VLOOKUP(A803,MapGrantsTbl[], 5, FALSE),"")</f>
        <v>1796</v>
      </c>
      <c r="AE803" s="52" t="str">
        <f>IF(L803=AD803,"Y", IF(LEFT(AD803,1)&lt;&gt;"1","","N"))</f>
        <v>N</v>
      </c>
      <c r="AF803" s="52" t="str">
        <f>IFERROR(VLOOKUP(A803,MapGrantsTbl[], 3, FALSE),"")</f>
        <v>Surveyed 6/8/1796 by Baruch Fowler; Patented in Jun 1797 by Thomas Hobbs for 366 acres; Resurvey of Stoney Stratford, Defiance, Whitsuntide Gift, and Poverty Discovered; adjoining Noahs Ark, Shipleys Adventure, Silence, Pools Chance, Repentance</v>
      </c>
      <c r="AG803" s="52" t="str">
        <f>IF(AA803=AF803,"Y", IF(LEN(LEFT(AF803,4))&lt;&gt;4,"","N"))</f>
        <v>Y</v>
      </c>
      <c r="AH803" s="52" t="s">
        <v>123</v>
      </c>
      <c r="AI803" s="52"/>
      <c r="AJ803" s="71"/>
      <c r="AK803" s="71"/>
      <c r="AL803" s="71"/>
      <c r="AM803" s="71">
        <f>IFERROR(VLOOKUP(A803,Platted[],2,FALSE),"")</f>
        <v>193</v>
      </c>
      <c r="AN803" s="52"/>
      <c r="AO803" s="52"/>
      <c r="AP803" s="52"/>
      <c r="AQ803" s="52" t="str">
        <f>IFERROR(VLOOKUP(A803,MapGrantsTbl[], 5, FALSE),"")</f>
        <v>1796</v>
      </c>
      <c r="AR803" s="52" t="str">
        <f>IF(L803=AQ803,"Y", IF(LEN(LEFT(AQ803,4))&lt;&gt;4,"","N"))</f>
        <v>N</v>
      </c>
      <c r="AS803" s="52" t="str">
        <f>IFERROR(VLOOKUP(A803,MapGrantsTbl[],3, FALSE),"")</f>
        <v>Surveyed 6/8/1796 by Baruch Fowler; Patented in Jun 1797 by Thomas Hobbs for 366 acres; Resurvey of Stoney Stratford, Defiance, Whitsuntide Gift, and Poverty Discovered; adjoining Noahs Ark, Shipleys Adventure, Silence, Pools Chance, Repentance</v>
      </c>
      <c r="AT803" s="52" t="str">
        <f>IF(AA803=AS803,"Y", IF(LEN(LEFT(AS803,4))&lt;&gt;4,"","N"))</f>
        <v>Y</v>
      </c>
      <c r="AU803" s="52" t="str">
        <f>IFERROR(VLOOKUP(A803,MapGrantsTbl[],5, FALSE),"")</f>
        <v>1796</v>
      </c>
      <c r="AV803" s="52" t="str">
        <f>IF(L803=AU803,"Y", IF(LEN(LEFT(AU803,4))&lt;&gt;4,"","N"))</f>
        <v>N</v>
      </c>
    </row>
    <row r="804" spans="1:48" ht="43.2" x14ac:dyDescent="0.55000000000000004">
      <c r="A804" s="8" t="s">
        <v>3910</v>
      </c>
      <c r="B804" s="8" t="str">
        <f>IFERROR(VLOOKUP(A804,MapGrantsTbl[Short Name], 1, FALSE),IFERROR(VLOOKUP(A804,MapGrantsTbl[Other Map Grant Name],1,FALSE),""))</f>
        <v>THE VALLEY OF OWEN</v>
      </c>
      <c r="C804" s="8"/>
      <c r="D804" s="8" t="str">
        <f>IF(ISBLANK(C804),"",IFERROR(RIGHT(C804,LEN(C804)-FIND(",",C804)) &amp; " " &amp; LEFT(C804,1) &amp; LOWER(MID(C804,2, FIND(",",C804)-2)),""))</f>
        <v/>
      </c>
      <c r="E804" s="85"/>
      <c r="F804" s="85" t="str">
        <f>RIGHT(E804,4)</f>
        <v/>
      </c>
      <c r="G804" s="85" t="str">
        <f>IF(ISBLANK(E804),"",F804&amp;"-"&amp;RIGHT("00" &amp; SUBSTITUTE(LEFT(E804,2),"/",""),2))</f>
        <v/>
      </c>
      <c r="H804" s="8" t="s">
        <v>3687</v>
      </c>
      <c r="I804" s="8" t="str">
        <f>IFERROR(RIGHT(H804,LEN(H804)-FIND(",",H804)) &amp; " " &amp; LEFT(H804,1) &amp; LOWER(MID(H804,2, FIND(",",H804)-2)),"")</f>
        <v xml:space="preserve"> Richard  Owen</v>
      </c>
      <c r="J804" s="8" t="str">
        <f>H804</f>
        <v xml:space="preserve">OWEN, Richard </v>
      </c>
      <c r="K804" s="8" t="s">
        <v>3808</v>
      </c>
      <c r="L804" s="8" t="str">
        <f>RIGHT(K804,4)</f>
        <v>1705</v>
      </c>
      <c r="M804" s="146" t="str">
        <f>IF(ISBLANK(K804),"",L804&amp;"-"&amp;
IF(LEFT(K804,3)="Feb","02",
IF(LEFT(K804,3)="Mar","03",
IF(LEFT(K804,3)="Apr","04",
IF(LEFT(K804,3)="May","05",
IF(LEFT(K804,3)="Jun","06",
IF(LEFT(K804,3)="Jul","07",
IF(LEFT(K804,3)="Aug","08",
IF(LEFT(K804,3)="Sep","09",
IF(LEFT(K804,3)="Oct","10",
IF(LEFT(K804,3)="Nov","11",
IF(LEFT(K804,3)="Dec","12","01"))))))))))))</f>
        <v>1705-05</v>
      </c>
      <c r="N804" s="34" t="s">
        <v>5668</v>
      </c>
      <c r="O804" s="8" t="s">
        <v>3959</v>
      </c>
      <c r="P804" s="8" t="s">
        <v>136</v>
      </c>
      <c r="Q804" s="8">
        <v>361</v>
      </c>
      <c r="R804" s="8"/>
      <c r="S804" s="34" t="s">
        <v>10561</v>
      </c>
      <c r="T804" s="34" t="s">
        <v>6346</v>
      </c>
      <c r="U804" s="34"/>
      <c r="V804" s="34" t="s">
        <v>5803</v>
      </c>
      <c r="W804" s="34"/>
      <c r="X804" s="34"/>
      <c r="Y804" s="18" t="str">
        <f>IFERROR(LEFT(J804, FIND(",",J804)-1),"")</f>
        <v>OWEN</v>
      </c>
      <c r="Z804" s="24" t="s">
        <v>4561</v>
      </c>
      <c r="AA804" s="24" t="str">
        <f>IF(ISBLANK(E804),"","Surveyed "&amp;E804)  &amp; IF(ISBLANK(C804),"", " by " &amp;TRIM(D804)) &amp; IF(ISBLANK(E804),"","; ") &amp; IF(ISBLANK(K804),"","Patented in " &amp; K804)  &amp; IF(ISBLANK(H804),"", " by " &amp; TRIM(I804)) &amp; IF(ISBLANK(Q804),"",IF(Q804=0,""," for " &amp; Q804 &amp; " acres")) &amp; IF(ISBLANK(S804),""," repatented as " &amp; S804) &amp; IF(ISBLANK(R804),"", "; " &amp; R804) &amp; IF(ISBLANK(X804),"", ".  " &amp; X804&amp;".")</f>
        <v>Patented in May 1705 by Richard Owen for 361 acres repatented as Glen Owen</v>
      </c>
      <c r="AB804" s="52" t="str">
        <f>IF(IFERROR(FIND("-",A804),0)=0,SUBSTITUTE(A804,"'",""),SUBSTITUTE(LEFT(A804,FIND("-",A804)-2),"'",""))</f>
        <v>THE VALLEY OF OWEN</v>
      </c>
      <c r="AC804" s="55" t="str">
        <f>SUBSTITUTE(A804,"'","")</f>
        <v>THE VALLEY OF OWEN</v>
      </c>
      <c r="AD804" s="52" t="str">
        <f>IFERROR(VLOOKUP(A804,MapGrantsTbl[], 5, FALSE),"")</f>
        <v>1705</v>
      </c>
      <c r="AE804" s="52" t="str">
        <f>IF(L804=AD804,"Y", IF(LEFT(AD804,1)&lt;&gt;"1","","N"))</f>
        <v>Y</v>
      </c>
      <c r="AF804" s="52" t="str">
        <f>IFERROR(VLOOKUP(A804,MapGrantsTbl[], 3, FALSE),"")</f>
        <v>Patented in May 1705 by Richard Owen for 361 acres repatented as Glen Owen</v>
      </c>
      <c r="AG804" s="52" t="str">
        <f>IF(AA804=AF804,"Y", IF(LEN(LEFT(AF804,4))&lt;&gt;4,"","N"))</f>
        <v>Y</v>
      </c>
      <c r="AH804" s="52" t="s">
        <v>11990</v>
      </c>
      <c r="AI804" s="52"/>
      <c r="AJ804" s="71"/>
      <c r="AK804" s="71"/>
      <c r="AL804" s="71"/>
      <c r="AM804" s="71">
        <f>IFERROR(VLOOKUP(A804,Platted[],2,FALSE),"")</f>
        <v>145</v>
      </c>
      <c r="AN804" s="52"/>
      <c r="AO804" s="52"/>
      <c r="AP804" s="52"/>
      <c r="AQ804" s="52" t="str">
        <f>IFERROR(VLOOKUP(A804,MapGrantsTbl[], 5, FALSE),"")</f>
        <v>1705</v>
      </c>
      <c r="AR804" s="52" t="str">
        <f>IF(L804=AQ804,"Y", IF(LEN(LEFT(AQ804,4))&lt;&gt;4,"","N"))</f>
        <v>Y</v>
      </c>
      <c r="AS804" s="52" t="str">
        <f>IFERROR(VLOOKUP(A804,MapGrantsTbl[],3, FALSE),"")</f>
        <v>Patented in May 1705 by Richard Owen for 361 acres repatented as Glen Owen</v>
      </c>
      <c r="AT804" s="52" t="str">
        <f>IF(AA804=AS804,"Y", IF(LEN(LEFT(AS804,4))&lt;&gt;4,"","N"))</f>
        <v>Y</v>
      </c>
      <c r="AU804" s="52" t="str">
        <f>IFERROR(VLOOKUP(A804,MapGrantsTbl[],5, FALSE),"")</f>
        <v>1705</v>
      </c>
      <c r="AV804" s="52" t="str">
        <f>IF(L804=AU804,"Y", IF(LEN(LEFT(AU804,4))&lt;&gt;4,"","N"))</f>
        <v>Y</v>
      </c>
    </row>
    <row r="805" spans="1:48" ht="86.4" x14ac:dyDescent="0.55000000000000004">
      <c r="A805" s="8" t="s">
        <v>6353</v>
      </c>
      <c r="B805" s="8" t="str">
        <f>IFERROR(VLOOKUP(A805,MapGrantsTbl[Short Name], 1, FALSE),IFERROR(VLOOKUP(A805,MapGrantsTbl[Other Map Grant Name],1,FALSE),""))</f>
        <v>THE VICTORY - HUTCHCRAFT</v>
      </c>
      <c r="C805" s="8" t="s">
        <v>4919</v>
      </c>
      <c r="D805" s="8" t="str">
        <f>IF(ISBLANK(C805),"",IFERROR(RIGHT(C805,LEN(C805)-FIND(",",C805)) &amp; " " &amp; LEFT(C805,1) &amp; LOWER(MID(C805,2, FIND(",",C805)-2)),""))</f>
        <v xml:space="preserve"> Richard Shipley</v>
      </c>
      <c r="E805" s="85" t="s">
        <v>4718</v>
      </c>
      <c r="F805" s="85" t="str">
        <f>RIGHT(E805,4)</f>
        <v>1748</v>
      </c>
      <c r="G805" s="85" t="str">
        <f>IF(ISBLANK(E805),"",F805&amp;"-"&amp;RIGHT("00" &amp; SUBSTITUTE(LEFT(E805,2),"/",""),2))</f>
        <v>1748-09</v>
      </c>
      <c r="H805" s="8" t="s">
        <v>3633</v>
      </c>
      <c r="I805" s="8" t="str">
        <f>IFERROR(RIGHT(H805,LEN(H805)-FIND(",",H805)) &amp; " " &amp; LEFT(H805,1) &amp; LOWER(MID(H805,2, FIND(",",H805)-2)),"")</f>
        <v xml:space="preserve"> Thomas  Hutchcraft</v>
      </c>
      <c r="J805" s="8" t="str">
        <f>H805</f>
        <v xml:space="preserve">HUTCHCRAFT, Thomas </v>
      </c>
      <c r="K805" s="8" t="s">
        <v>5216</v>
      </c>
      <c r="L805" s="8" t="str">
        <f>RIGHT(K805,4)</f>
        <v>1748</v>
      </c>
      <c r="M805" s="146" t="str">
        <f>IF(ISBLANK(K805),"",L805&amp;"-"&amp;
IF(LEFT(K805,3)="Feb","02",
IF(LEFT(K805,3)="Mar","03",
IF(LEFT(K805,3)="Apr","04",
IF(LEFT(K805,3)="May","05",
IF(LEFT(K805,3)="Jun","06",
IF(LEFT(K805,3)="Jul","07",
IF(LEFT(K805,3)="Aug","08",
IF(LEFT(K805,3)="Sep","09",
IF(LEFT(K805,3)="Oct","10",
IF(LEFT(K805,3)="Nov","11",
IF(LEFT(K805,3)="Dec","12","01"))))))))))))</f>
        <v>1748-09</v>
      </c>
      <c r="N805" s="34" t="s">
        <v>3961</v>
      </c>
      <c r="O805" s="8" t="s">
        <v>3959</v>
      </c>
      <c r="P805" s="8" t="s">
        <v>3970</v>
      </c>
      <c r="Q805" s="8">
        <v>475</v>
      </c>
      <c r="R805" s="8" t="s">
        <v>13269</v>
      </c>
      <c r="S805" s="34"/>
      <c r="T805" s="34" t="s">
        <v>8897</v>
      </c>
      <c r="U805" s="34"/>
      <c r="V805" s="35" t="s">
        <v>4142</v>
      </c>
      <c r="W805" s="35" t="s">
        <v>10349</v>
      </c>
      <c r="X805" s="34"/>
      <c r="Y805" s="18" t="str">
        <f>IFERROR(LEFT(J805, FIND(",",J805)-1),"")</f>
        <v>HUTCHCRAFT</v>
      </c>
      <c r="Z805" s="24" t="s">
        <v>4524</v>
      </c>
      <c r="AA805" s="24" t="str">
        <f>IF(ISBLANK(E805),"","Surveyed "&amp;E805)  &amp; IF(ISBLANK(C805),"", " by " &amp;TRIM(D805)) &amp; IF(ISBLANK(E805),"","; ") &amp; IF(ISBLANK(K805),"","Patented in " &amp; K805)  &amp; IF(ISBLANK(H805),"", " by " &amp; TRIM(I805)) &amp; IF(ISBLANK(Q805),"",IF(Q805=0,""," for " &amp; Q805 &amp; " acres")) &amp; IF(ISBLANK(S805),""," repatented as " &amp; S805) &amp; IF(ISBLANK(R805),"", "; " &amp; R805) &amp; IF(ISBLANK(X805),"", ".  " &amp; X805&amp;".")</f>
        <v>Surveyed 9/20/1748 by Richard Shipley; Patented in Sep 1748 by Thomas Hutchcraft for 475 acres; Resurvey of Hutchinson's Fortune starting "..on the south side of Spurrier Branch it being a draft of Snowdens River", adjoining Purdums Choice, Hammond And Geist, Wright's Chance And Neighbors Good Will</v>
      </c>
      <c r="AB805" s="52" t="str">
        <f>IF(IFERROR(FIND("-",A805),0)=0,SUBSTITUTE(A805,"'",""),SUBSTITUTE(LEFT(A805,FIND("-",A805)-2),"'",""))</f>
        <v>THE VICTORY</v>
      </c>
      <c r="AC805" s="55" t="str">
        <f>SUBSTITUTE(A805,"'","")</f>
        <v>THE VICTORY - Hutchcraft</v>
      </c>
      <c r="AD805" s="52" t="str">
        <f>IFERROR(VLOOKUP(A805,MapGrantsTbl[], 5, FALSE),"")</f>
        <v>1748</v>
      </c>
      <c r="AE805" s="52" t="str">
        <f>IF(L805=AD805,"Y", IF(LEFT(AD805,1)&lt;&gt;"1","","N"))</f>
        <v>Y</v>
      </c>
      <c r="AF805" s="52" t="str">
        <f>IFERROR(VLOOKUP(A805,MapGrantsTbl[], 3, FALSE),"")</f>
        <v>Surveyed 9/20/1748 by Richard Shipley; Patented in Sep 1748 by Thomas Hutchcraft for 475 acres; Resurvey of Hutchinson's Fortune starting "..on the south side of Spurrier Branch it being a draft of Snowdens River", adjoining Purdums Choice, Hammond And Geist, Wright's Chance And Neighbors Good Will</v>
      </c>
      <c r="AG805" s="52" t="str">
        <f>IF(AA805=AF805,"Y", IF(LEN(LEFT(AF805,4))&lt;&gt;4,"","N"))</f>
        <v>Y</v>
      </c>
      <c r="AH805" s="52" t="s">
        <v>36</v>
      </c>
      <c r="AI805" s="52"/>
      <c r="AJ805" s="71"/>
      <c r="AK805" s="71"/>
      <c r="AL805" s="71">
        <v>-2</v>
      </c>
      <c r="AM805" s="71">
        <f>IFERROR(VLOOKUP(A805,Platted[],2,FALSE),"")</f>
        <v>155</v>
      </c>
      <c r="AN805" s="52"/>
      <c r="AO805" s="52"/>
      <c r="AP805" s="52"/>
      <c r="AQ805" s="52" t="str">
        <f>IFERROR(VLOOKUP(A805,MapGrantsTbl[], 5, FALSE),"")</f>
        <v>1748</v>
      </c>
      <c r="AR805" s="52" t="str">
        <f>IF(L805=AQ805,"Y", IF(LEN(LEFT(AQ805,4))&lt;&gt;4,"","N"))</f>
        <v>Y</v>
      </c>
      <c r="AS805" s="52" t="str">
        <f>IFERROR(VLOOKUP(A805,MapGrantsTbl[],3, FALSE),"")</f>
        <v>Surveyed 9/20/1748 by Richard Shipley; Patented in Sep 1748 by Thomas Hutchcraft for 475 acres; Resurvey of Hutchinson's Fortune starting "..on the south side of Spurrier Branch it being a draft of Snowdens River", adjoining Purdums Choice, Hammond And Geist, Wright's Chance And Neighbors Good Will</v>
      </c>
      <c r="AT805" s="52" t="str">
        <f>IF(AA805=AS805,"Y", IF(LEN(LEFT(AS805,4))&lt;&gt;4,"","N"))</f>
        <v>Y</v>
      </c>
      <c r="AU805" s="52" t="str">
        <f>IFERROR(VLOOKUP(A805,MapGrantsTbl[],5, FALSE),"")</f>
        <v>1748</v>
      </c>
      <c r="AV805" s="52" t="str">
        <f>IF(L805=AU805,"Y", IF(LEN(LEFT(AU805,4))&lt;&gt;4,"","N"))</f>
        <v>Y</v>
      </c>
    </row>
    <row r="806" spans="1:48" ht="86.4" x14ac:dyDescent="0.55000000000000004">
      <c r="A806" s="43" t="s">
        <v>6289</v>
      </c>
      <c r="B806" s="42" t="str">
        <f>IFERROR(VLOOKUP(A806,MapGrantsTbl[Short Name], 1, FALSE),IFERROR(VLOOKUP(A806,MapGrantsTbl[Other Map Grant Name],1,FALSE),""))</f>
        <v/>
      </c>
      <c r="C806" s="43" t="s">
        <v>4921</v>
      </c>
      <c r="D806" s="43" t="str">
        <f>IF(ISBLANK(C806),"",IFERROR(RIGHT(C806,LEN(C806)-FIND(",",C806)) &amp; " " &amp; LEFT(C806,1) &amp; LOWER(MID(C806,2, FIND(",",C806)-2)),""))</f>
        <v xml:space="preserve"> Basil Burgess</v>
      </c>
      <c r="E806" s="85" t="s">
        <v>10799</v>
      </c>
      <c r="F806" s="80" t="str">
        <f>RIGHT(E806,4)</f>
        <v>1769</v>
      </c>
      <c r="G806" s="80" t="str">
        <f>IF(ISBLANK(E806),"",F806&amp;"-"&amp;RIGHT("00" &amp; SUBSTITUTE(LEFT(E806,2),"/",""),2))</f>
        <v>1769-03</v>
      </c>
      <c r="H806" s="43" t="s">
        <v>6286</v>
      </c>
      <c r="I806" s="43" t="str">
        <f>IFERROR(RIGHT(H806,LEN(H806)-FIND(",",H806)) &amp; " " &amp; LEFT(H806,1) &amp; LOWER(MID(H806,2, FIND(",",H806)-2)),"")</f>
        <v xml:space="preserve"> Charles Welsh</v>
      </c>
      <c r="J806" s="42" t="str">
        <f>H806</f>
        <v>WELSH, Charles</v>
      </c>
      <c r="K806" s="43" t="s">
        <v>6287</v>
      </c>
      <c r="L806" s="42" t="str">
        <f>RIGHT(K806,4)</f>
        <v>1769</v>
      </c>
      <c r="M806" s="143" t="str">
        <f>IF(ISBLANK(K806),"",L806&amp;"-"&amp;
IF(LEFT(K806,3)="Feb","02",
IF(LEFT(K806,3)="Mar","03",
IF(LEFT(K806,3)="Apr","04",
IF(LEFT(K806,3)="May","05",
IF(LEFT(K806,3)="Jun","06",
IF(LEFT(K806,3)="Jul","07",
IF(LEFT(K806,3)="Aug","08",
IF(LEFT(K806,3)="Sep","09",
IF(LEFT(K806,3)="Oct","10",
IF(LEFT(K806,3)="Nov","11",
IF(LEFT(K806,3)="Dec","12","01"))))))))))))</f>
        <v>1769-03</v>
      </c>
      <c r="N806" s="44" t="s">
        <v>3961</v>
      </c>
      <c r="O806" s="43" t="s">
        <v>3959</v>
      </c>
      <c r="P806" s="8" t="s">
        <v>6586</v>
      </c>
      <c r="Q806" s="43">
        <v>2560</v>
      </c>
      <c r="R806" s="43" t="s">
        <v>6290</v>
      </c>
      <c r="S806" s="34" t="s">
        <v>71</v>
      </c>
      <c r="T806" s="44" t="s">
        <v>7787</v>
      </c>
      <c r="U806" s="34" t="s">
        <v>5925</v>
      </c>
      <c r="V806" s="35" t="s">
        <v>6288</v>
      </c>
      <c r="W806" s="35" t="s">
        <v>10796</v>
      </c>
      <c r="X806" s="34"/>
      <c r="Y806" s="45" t="str">
        <f>IFERROR(LEFT(J806, FIND(",",J806)-1),"")</f>
        <v>WELSH</v>
      </c>
      <c r="Z806" s="45"/>
      <c r="AA806" s="45" t="str">
        <f>IF(ISBLANK(E806),"","Surveyed "&amp;E806)  &amp; IF(ISBLANK(C806),"", " by " &amp;TRIM(D806)) &amp; IF(ISBLANK(E806),"","; ") &amp; IF(ISBLANK(K806),"","Patented in " &amp; K806)  &amp; IF(ISBLANK(H806),"", " by " &amp; TRIM(I806)) &amp; IF(ISBLANK(Q806),"",IF(Q806=0,""," for " &amp; Q806 &amp; " acres")) &amp; IF(ISBLANK(S806),""," repatented as " &amp; S806) &amp; IF(ISBLANK(R806),"", "; " &amp; R806) &amp; IF(ISBLANK(X806),"", ".  " &amp; X806&amp;".")</f>
        <v>Surveyed 3/1/1769 by Basil Burgess; Patented in Mar 1769 by Charles Welsh for 2560 acres repatented as Columbia; Resurvey of Find It If You Can bounded by Shipley's Adventure, Warfields, Stop The Gap, Ridgelys Range, Pleasant Meadows, Henry &amp; Peter, Poverty Discovered, and Silence, Goodwill, Littleworth, and Worthless</v>
      </c>
      <c r="AB806" s="52" t="str">
        <f>IF(IFERROR(FIND("-",A806),0)=0,SUBSTITUTE(A806,"'",""),SUBSTITUTE(LEFT(A806,FIND("-",A806)-2),"'",""))</f>
        <v>THE VICTORY</v>
      </c>
      <c r="AC806" s="55" t="str">
        <f>SUBSTITUTE(A806,"'","")</f>
        <v>THE VICTORY - Welsh</v>
      </c>
      <c r="AD806" s="52" t="str">
        <f>IFERROR(VLOOKUP(A806,MapGrantsTbl[], 5, FALSE),"")</f>
        <v/>
      </c>
      <c r="AE806" s="52" t="str">
        <f>IF(L806=AD806,"Y", IF(LEFT(AD806,1)&lt;&gt;"1","","N"))</f>
        <v/>
      </c>
      <c r="AF806" s="52" t="str">
        <f>IFERROR(VLOOKUP(A806,MapGrantsTbl[], 3, FALSE),"")</f>
        <v/>
      </c>
      <c r="AG806" s="52" t="str">
        <f>IF(AA806=AF806,"Y", IF(LEN(LEFT(AF806,4))&lt;&gt;4,"","N"))</f>
        <v/>
      </c>
      <c r="AH806" s="52" t="s">
        <v>51</v>
      </c>
      <c r="AI806" s="52"/>
      <c r="AJ806" s="71"/>
      <c r="AK806" s="71"/>
      <c r="AL806" s="71"/>
      <c r="AM806" s="71" t="str">
        <f>IFERROR(VLOOKUP(A806,Platted[],2,FALSE),"")</f>
        <v/>
      </c>
      <c r="AN806" s="52"/>
      <c r="AO806" s="52"/>
      <c r="AP806" s="52"/>
      <c r="AQ806" s="52" t="str">
        <f>IFERROR(VLOOKUP(A806,MapGrantsTbl[], 5, FALSE),"")</f>
        <v/>
      </c>
      <c r="AR806" s="52" t="str">
        <f>IF(L806=AQ806,"Y", IF(LEN(LEFT(AQ806,4))&lt;&gt;4,"","N"))</f>
        <v/>
      </c>
      <c r="AS806" s="52" t="str">
        <f>IFERROR(VLOOKUP(A806,MapGrantsTbl[],3, FALSE),"")</f>
        <v/>
      </c>
      <c r="AT806" s="52" t="str">
        <f>IF(AA806=AS806,"Y", IF(LEN(LEFT(AS806,4))&lt;&gt;4,"","N"))</f>
        <v/>
      </c>
      <c r="AU806" s="52" t="str">
        <f>IFERROR(VLOOKUP(A806,MapGrantsTbl[],5, FALSE),"")</f>
        <v/>
      </c>
      <c r="AV806" s="52" t="str">
        <f>IF(L806=AU806,"Y", IF(LEN(LEFT(AU806,4))&lt;&gt;4,"","N"))</f>
        <v/>
      </c>
    </row>
    <row r="807" spans="1:48" ht="43.2" x14ac:dyDescent="0.55000000000000004">
      <c r="A807" s="8" t="s">
        <v>8748</v>
      </c>
      <c r="B807" s="8" t="str">
        <f>IFERROR(VLOOKUP(A807,MapGrantsTbl[Short Name], 1, FALSE),IFERROR(VLOOKUP(A807,MapGrantsTbl[Other Map Grant Name],1,FALSE),""))</f>
        <v>THE WIDOWS COST</v>
      </c>
      <c r="C807" s="8"/>
      <c r="D807" s="8" t="str">
        <f>IF(ISBLANK(C807),"",IFERROR(RIGHT(C807,LEN(C807)-FIND(",",C807)) &amp; " " &amp; LEFT(C807,1) &amp; LOWER(MID(C807,2, FIND(",",C807)-2)),""))</f>
        <v/>
      </c>
      <c r="E807" s="85"/>
      <c r="F807" s="85" t="str">
        <f>RIGHT(E807,4)</f>
        <v/>
      </c>
      <c r="G807" s="85" t="str">
        <f>IF(ISBLANK(E807),"",F807&amp;"-"&amp;RIGHT("00" &amp; SUBSTITUTE(LEFT(E807,2),"/",""),2))</f>
        <v/>
      </c>
      <c r="H807" s="8" t="s">
        <v>3545</v>
      </c>
      <c r="I807" s="8" t="str">
        <f>IFERROR(RIGHT(H807,LEN(H807)-FIND(",",H807)) &amp; " " &amp; LEFT(H807,1) &amp; LOWER(MID(H807,2, FIND(",",H807)-2)),"")</f>
        <v xml:space="preserve"> Charles  Carroll</v>
      </c>
      <c r="J807" s="8" t="str">
        <f>H807</f>
        <v xml:space="preserve">CARROLL, Charles </v>
      </c>
      <c r="K807" s="8" t="s">
        <v>3824</v>
      </c>
      <c r="L807" s="8" t="str">
        <f>RIGHT(K807,4)</f>
        <v>1730</v>
      </c>
      <c r="M807" s="146" t="str">
        <f>IF(ISBLANK(K807),"",L807&amp;"-"&amp;
IF(LEFT(K807,3)="Feb","02",
IF(LEFT(K807,3)="Mar","03",
IF(LEFT(K807,3)="Apr","04",
IF(LEFT(K807,3)="May","05",
IF(LEFT(K807,3)="Jun","06",
IF(LEFT(K807,3)="Jul","07",
IF(LEFT(K807,3)="Aug","08",
IF(LEFT(K807,3)="Sep","09",
IF(LEFT(K807,3)="Oct","10",
IF(LEFT(K807,3)="Nov","11",
IF(LEFT(K807,3)="Dec","12","01"))))))))))))</f>
        <v>1730-08</v>
      </c>
      <c r="N807" s="34"/>
      <c r="O807" s="8" t="s">
        <v>3959</v>
      </c>
      <c r="P807" s="8" t="s">
        <v>136</v>
      </c>
      <c r="Q807" s="8">
        <v>370</v>
      </c>
      <c r="R807" s="8"/>
      <c r="S807" s="34"/>
      <c r="T807" s="34" t="s">
        <v>6660</v>
      </c>
      <c r="U807" s="34"/>
      <c r="V807" s="34" t="s">
        <v>5804</v>
      </c>
      <c r="W807" s="34"/>
      <c r="X807" s="34"/>
      <c r="Y807" s="18" t="str">
        <f>IFERROR(LEFT(J807, FIND(",",J807)-1),"")</f>
        <v>CARROLL</v>
      </c>
      <c r="Z807" s="24" t="s">
        <v>4452</v>
      </c>
      <c r="AA807" s="24" t="str">
        <f>IF(ISBLANK(E807),"","Surveyed "&amp;E807)  &amp; IF(ISBLANK(C807),"", " by " &amp;TRIM(D807)) &amp; IF(ISBLANK(E807),"","; ") &amp; IF(ISBLANK(K807),"","Patented in " &amp; K807)  &amp; IF(ISBLANK(H807),"", " by " &amp; TRIM(I807)) &amp; IF(ISBLANK(Q807),"",IF(Q807=0,""," for " &amp; Q807 &amp; " acres")) &amp; IF(ISBLANK(S807),""," repatented as " &amp; S807) &amp; IF(ISBLANK(R807),"", "; " &amp; R807) &amp; IF(ISBLANK(X807),"", ".  " &amp; X807&amp;".")</f>
        <v>Patented in Aug 1730 by Charles Carroll for 370 acres</v>
      </c>
      <c r="AB807" s="52" t="str">
        <f>IF(IFERROR(FIND("-",A807),0)=0,SUBSTITUTE(A807,"'",""),SUBSTITUTE(LEFT(A807,FIND("-",A807)-2),"'",""))</f>
        <v>THE WIDOWS COST</v>
      </c>
      <c r="AC807" s="55" t="str">
        <f>SUBSTITUTE(A807,"'","")</f>
        <v>THE WIDOWS COST</v>
      </c>
      <c r="AD807" s="52" t="str">
        <f>IFERROR(VLOOKUP(A807,MapGrantsTbl[], 5, FALSE),"")</f>
        <v>1730</v>
      </c>
      <c r="AE807" s="52" t="str">
        <f>IF(L807=AD807,"Y", IF(LEFT(AD807,1)&lt;&gt;"1","","N"))</f>
        <v>Y</v>
      </c>
      <c r="AF807" s="52" t="str">
        <f>IFERROR(VLOOKUP(A807,MapGrantsTbl[], 3, FALSE),"")</f>
        <v>Patented in Aug 1730 by Charles Carroll for 370 acres</v>
      </c>
      <c r="AG807" s="52" t="str">
        <f>IF(AA807=AF807,"Y", IF(LEN(LEFT(AF807,4))&lt;&gt;4,"","N"))</f>
        <v>Y</v>
      </c>
      <c r="AH807" s="52" t="s">
        <v>11994</v>
      </c>
      <c r="AI807" s="52"/>
      <c r="AJ807" s="71"/>
      <c r="AK807" s="71"/>
      <c r="AL807" s="71"/>
      <c r="AM807" s="71">
        <f>IFERROR(VLOOKUP(A807,Platted[],2,FALSE),"")</f>
        <v>192</v>
      </c>
      <c r="AN807" s="52"/>
      <c r="AO807" s="52"/>
      <c r="AP807" s="52"/>
      <c r="AQ807" s="52" t="str">
        <f>IFERROR(VLOOKUP(A807,MapGrantsTbl[], 5, FALSE),"")</f>
        <v>1730</v>
      </c>
      <c r="AR807" s="52" t="str">
        <f>IF(L807=AQ807,"Y", IF(LEN(LEFT(AQ807,4))&lt;&gt;4,"","N"))</f>
        <v>Y</v>
      </c>
      <c r="AS807" s="52" t="str">
        <f>IFERROR(VLOOKUP(A807,MapGrantsTbl[],3, FALSE),"")</f>
        <v>Patented in Aug 1730 by Charles Carroll for 370 acres</v>
      </c>
      <c r="AT807" s="52" t="str">
        <f>IF(AA807=AS807,"Y", IF(LEN(LEFT(AS807,4))&lt;&gt;4,"","N"))</f>
        <v>Y</v>
      </c>
      <c r="AU807" s="52" t="str">
        <f>IFERROR(VLOOKUP(A807,MapGrantsTbl[],5, FALSE),"")</f>
        <v>1730</v>
      </c>
      <c r="AV807" s="52" t="str">
        <f>IF(L807=AU807,"Y", IF(LEN(LEFT(AU807,4))&lt;&gt;4,"","N"))</f>
        <v>Y</v>
      </c>
    </row>
    <row r="808" spans="1:48" ht="72" x14ac:dyDescent="0.55000000000000004">
      <c r="A808" s="8" t="s">
        <v>11585</v>
      </c>
      <c r="B808" s="10" t="str">
        <f>IFERROR(VLOOKUP(A808,MapGrantsTbl[Short Name], 1, FALSE),IFERROR(VLOOKUP(A808,MapGrantsTbl[Other Map Grant Name],1,FALSE),""))</f>
        <v>THE WILLOW SPRING</v>
      </c>
      <c r="C808" s="8" t="s">
        <v>5903</v>
      </c>
      <c r="D808" s="8" t="str">
        <f>IF(ISBLANK(C808),"",IFERROR(RIGHT(C808,LEN(C808)-FIND(",",C808)) &amp; " " &amp; LEFT(C808,1) &amp; LOWER(MID(C808,2, FIND(",",C808)-2)),""))</f>
        <v xml:space="preserve"> John Duvall</v>
      </c>
      <c r="E808" s="85" t="s">
        <v>11590</v>
      </c>
      <c r="F808" s="85" t="str">
        <f>RIGHT(E808,4)</f>
        <v>1823</v>
      </c>
      <c r="G808" s="85" t="str">
        <f>IF(ISBLANK(E808),"",F808&amp;"-"&amp;RIGHT("00" &amp; SUBSTITUTE(LEFT(E808,2),"/",""),2))</f>
        <v>1823-01</v>
      </c>
      <c r="H808" s="8" t="s">
        <v>5524</v>
      </c>
      <c r="I808" s="8" t="str">
        <f>IFERROR(RIGHT(H808,LEN(H808)-FIND(",",H808)) &amp; " " &amp; LEFT(H808,1) &amp; LOWER(MID(H808,2, FIND(",",H808)-2)),"")</f>
        <v xml:space="preserve"> William Shipley</v>
      </c>
      <c r="J808" s="15" t="str">
        <f>H808</f>
        <v>SHIPLEY, William</v>
      </c>
      <c r="K808" s="8" t="s">
        <v>5921</v>
      </c>
      <c r="L808" s="15" t="str">
        <f>RIGHT(K808,4)</f>
        <v>1824</v>
      </c>
      <c r="M808" s="147" t="str">
        <f>IF(ISBLANK(K808),"",L808&amp;"-"&amp;
IF(LEFT(K808,3)="Feb","02",
IF(LEFT(K808,3)="Mar","03",
IF(LEFT(K808,3)="Apr","04",
IF(LEFT(K808,3)="May","05",
IF(LEFT(K808,3)="Jun","06",
IF(LEFT(K808,3)="Jul","07",
IF(LEFT(K808,3)="Aug","08",
IF(LEFT(K808,3)="Sep","09",
IF(LEFT(K808,3)="Oct","10",
IF(LEFT(K808,3)="Nov","11",
IF(LEFT(K808,3)="Dec","12","01"))))))))))))</f>
        <v>1824-01</v>
      </c>
      <c r="N808" s="34" t="s">
        <v>3961</v>
      </c>
      <c r="O808" s="8" t="s">
        <v>3959</v>
      </c>
      <c r="P808" s="10" t="s">
        <v>3970</v>
      </c>
      <c r="Q808" s="8">
        <v>516</v>
      </c>
      <c r="R808" s="8" t="s">
        <v>5920</v>
      </c>
      <c r="S808" s="26"/>
      <c r="T808" s="26" t="str">
        <f>V808</f>
        <v>The Willow Spring</v>
      </c>
      <c r="U808" s="34"/>
      <c r="V808" s="35" t="s">
        <v>11587</v>
      </c>
      <c r="W808" s="35" t="s">
        <v>11586</v>
      </c>
      <c r="X808" s="34"/>
      <c r="Y808" s="25" t="str">
        <f>IFERROR(LEFT(J808, FIND(",",J808)-1),"")</f>
        <v>SHIPLEY</v>
      </c>
      <c r="Z808" s="25"/>
      <c r="AA808" s="24" t="str">
        <f>IF(ISBLANK(E808),"","Surveyed "&amp;E808)  &amp; IF(ISBLANK(C808),"", " by " &amp;TRIM(D808)) &amp; IF(ISBLANK(E808),"","; ") &amp; IF(ISBLANK(K808),"","Patented in " &amp; K808)  &amp; IF(ISBLANK(H808),"", " by " &amp; TRIM(I808)) &amp; IF(ISBLANK(Q808),"",IF(Q808=0,""," for " &amp; Q808 &amp; " acres")) &amp; IF(ISBLANK(S808),""," repatented as " &amp; S808) &amp; IF(ISBLANK(R808),"", "; " &amp; R808) &amp; IF(ISBLANK(X808),"", ".  " &amp; X808&amp;".")</f>
        <v>Surveyed 1/8/1823 by John Duvall; Patented in Jan 1824 by William Shipley for 516 acres; Resurvey of part of Shipley's Search, part of What's Left, Shipley's Neglect, part of Shipley's Contention, Rich Bottom, part of Red Oak Spring to be called the Willow Spring</v>
      </c>
      <c r="AB808" s="52" t="str">
        <f>IF(IFERROR(FIND("-",A808),0)=0,SUBSTITUTE(A808,"'",""),SUBSTITUTE(LEFT(A808,FIND("-",A808)-2),"'",""))</f>
        <v>THE WILLOW SPRING</v>
      </c>
      <c r="AC808" s="55" t="str">
        <f>SUBSTITUTE(A808,"'","")</f>
        <v>THE WILLOW SPRING</v>
      </c>
      <c r="AD808" s="52" t="str">
        <f>IFERROR(VLOOKUP(A808,MapGrantsTbl[], 5, FALSE),"")</f>
        <v>1823</v>
      </c>
      <c r="AE808" s="52" t="str">
        <f>IF(L808=AD808,"Y", IF(LEFT(AD808,1)&lt;&gt;"1","","N"))</f>
        <v>N</v>
      </c>
      <c r="AF808" s="52" t="str">
        <f>IFERROR(VLOOKUP(A808,MapGrantsTbl[], 3, FALSE),"")</f>
        <v>Surveyed 1/8/1823 by John Duvall; Patented in Jan 1824 by William Shipley for 516 acres; Resurvey of part of Shipley's Search, part of What's Left, Shipley's Neglect, part of Shipley's Contention, Rich Bottom, part of Red Oak Spring to be called the Willow Spring</v>
      </c>
      <c r="AG808" s="52" t="str">
        <f>IF(AA808=AF808,"Y", IF(LEN(LEFT(AF808,4))&lt;&gt;4,"","N"))</f>
        <v>Y</v>
      </c>
      <c r="AH808" s="52" t="s">
        <v>198</v>
      </c>
      <c r="AI808" s="52" t="s">
        <v>7820</v>
      </c>
      <c r="AJ808" s="52" t="s">
        <v>11592</v>
      </c>
      <c r="AK808" s="52"/>
      <c r="AL808" s="71"/>
      <c r="AM808" s="71">
        <f>IFERROR(VLOOKUP(A808,Platted[],2,FALSE),"")</f>
        <v>184</v>
      </c>
      <c r="AN808" s="52"/>
      <c r="AO808" s="52"/>
      <c r="AP808" s="52"/>
      <c r="AQ808" s="52" t="str">
        <f>IFERROR(VLOOKUP(A808,MapGrantsTbl[], 5, FALSE),"")</f>
        <v>1823</v>
      </c>
      <c r="AR808" s="52" t="str">
        <f>IF(L808=AQ808,"Y", IF(LEN(LEFT(AQ808,4))&lt;&gt;4,"","N"))</f>
        <v>N</v>
      </c>
      <c r="AS808" s="52" t="str">
        <f>IFERROR(VLOOKUP(A808,MapGrantsTbl[],3, FALSE),"")</f>
        <v>Surveyed 1/8/1823 by John Duvall; Patented in Jan 1824 by William Shipley for 516 acres; Resurvey of part of Shipley's Search, part of What's Left, Shipley's Neglect, part of Shipley's Contention, Rich Bottom, part of Red Oak Spring to be called the Willow Spring</v>
      </c>
      <c r="AT808" s="52" t="str">
        <f>IF(AA808=AS808,"Y", IF(LEN(LEFT(AS808,4))&lt;&gt;4,"","N"))</f>
        <v>Y</v>
      </c>
      <c r="AU808" s="52" t="str">
        <f>IFERROR(VLOOKUP(A808,MapGrantsTbl[],5, FALSE),"")</f>
        <v>1823</v>
      </c>
      <c r="AV808" s="52" t="str">
        <f>IF(L808=AU808,"Y", IF(LEN(LEFT(AU808,4))&lt;&gt;4,"","N"))</f>
        <v>N</v>
      </c>
    </row>
    <row r="809" spans="1:48" ht="72" x14ac:dyDescent="0.55000000000000004">
      <c r="A809" s="8" t="s">
        <v>3911</v>
      </c>
      <c r="B809" s="8" t="str">
        <f>IFERROR(VLOOKUP(A809,MapGrantsTbl[Short Name], 1, FALSE),IFERROR(VLOOKUP(A809,MapGrantsTbl[Other Map Grant Name],1,FALSE),""))</f>
        <v>THIS OR NONE</v>
      </c>
      <c r="C809" s="8" t="s">
        <v>4919</v>
      </c>
      <c r="D809" s="8" t="str">
        <f>IF(ISBLANK(C809),"",IFERROR(RIGHT(C809,LEN(C809)-FIND(",",C809)) &amp; " " &amp; LEFT(C809,1) &amp; LOWER(MID(C809,2, FIND(",",C809)-2)),""))</f>
        <v xml:space="preserve"> Richard Shipley</v>
      </c>
      <c r="E809" s="85" t="s">
        <v>4688</v>
      </c>
      <c r="F809" s="85" t="str">
        <f>RIGHT(E809,4)</f>
        <v>1753</v>
      </c>
      <c r="G809" s="85" t="str">
        <f>IF(ISBLANK(E809),"",F809&amp;"-"&amp;RIGHT("00" &amp; SUBSTITUTE(LEFT(E809,2),"/",""),2))</f>
        <v>1753-05</v>
      </c>
      <c r="H809" s="8" t="s">
        <v>3688</v>
      </c>
      <c r="I809" s="8" t="str">
        <f>IFERROR(RIGHT(H809,LEN(H809)-FIND(",",H809)) &amp; " " &amp; LEFT(H809,1) &amp; LOWER(MID(H809,2, FIND(",",H809)-2)),"")</f>
        <v xml:space="preserve"> William  Harrison</v>
      </c>
      <c r="J809" s="8" t="str">
        <f>H809</f>
        <v xml:space="preserve">HARRISON, William </v>
      </c>
      <c r="K809" s="8" t="s">
        <v>3825</v>
      </c>
      <c r="L809" s="8" t="str">
        <f>RIGHT(K809,4)</f>
        <v>1753</v>
      </c>
      <c r="M809" s="146" t="str">
        <f>IF(ISBLANK(K809),"",L809&amp;"-"&amp;
IF(LEFT(K809,3)="Feb","02",
IF(LEFT(K809,3)="Mar","03",
IF(LEFT(K809,3)="Apr","04",
IF(LEFT(K809,3)="May","05",
IF(LEFT(K809,3)="Jun","06",
IF(LEFT(K809,3)="Jul","07",
IF(LEFT(K809,3)="Aug","08",
IF(LEFT(K809,3)="Sep","09",
IF(LEFT(K809,3)="Oct","10",
IF(LEFT(K809,3)="Nov","11",
IF(LEFT(K809,3)="Dec","12","01"))))))))))))</f>
        <v>1753-05</v>
      </c>
      <c r="N809" s="34" t="s">
        <v>3961</v>
      </c>
      <c r="O809" s="8" t="s">
        <v>3959</v>
      </c>
      <c r="P809" s="8" t="s">
        <v>136</v>
      </c>
      <c r="Q809" s="8">
        <v>50</v>
      </c>
      <c r="R809" s="8" t="s">
        <v>4997</v>
      </c>
      <c r="S809" s="34" t="s">
        <v>4998</v>
      </c>
      <c r="T809" s="34" t="str">
        <f>V809</f>
        <v>This Or None</v>
      </c>
      <c r="U809" s="34"/>
      <c r="V809" s="35" t="s">
        <v>4996</v>
      </c>
      <c r="W809" s="35" t="s">
        <v>10964</v>
      </c>
      <c r="X809" s="34"/>
      <c r="Y809" s="18" t="str">
        <f>IFERROR(LEFT(J809, FIND(",",J809)-1),"")</f>
        <v>HARRISON</v>
      </c>
      <c r="Z809" s="24" t="s">
        <v>4520</v>
      </c>
      <c r="AA809" s="24" t="str">
        <f>IF(ISBLANK(E809),"","Surveyed "&amp;E809)  &amp; IF(ISBLANK(C809),"", " by " &amp;TRIM(D809)) &amp; IF(ISBLANK(E809),"","; ") &amp; IF(ISBLANK(K809),"","Patented in " &amp; K809)  &amp; IF(ISBLANK(H809),"", " by " &amp; TRIM(I809)) &amp; IF(ISBLANK(Q809),"",IF(Q809=0,""," for " &amp; Q809 &amp; " acres")) &amp; IF(ISBLANK(S809),""," repatented as " &amp; S809) &amp; IF(ISBLANK(R809),"", "; " &amp; R809) &amp; IF(ISBLANK(X809),"", ".  " &amp; X809&amp;".")</f>
        <v>Surveyed 5/15/1753 by Richard Shipley; Patented in May 1753 by William Harrison for 50 acres repatented as Barnes Purchase; "on the drafts of Snowdens River" near "the south side of the head of a draft of a branch called Nelson's Branch"</v>
      </c>
      <c r="AB809" s="52" t="str">
        <f>IF(IFERROR(FIND("-",A809),0)=0,SUBSTITUTE(A809,"'",""),SUBSTITUTE(LEFT(A809,FIND("-",A809)-2),"'",""))</f>
        <v>THIS OR NONE</v>
      </c>
      <c r="AC809" s="55" t="str">
        <f>SUBSTITUTE(A809,"'","")</f>
        <v>THIS OR NONE</v>
      </c>
      <c r="AD809" s="52" t="str">
        <f>IFERROR(VLOOKUP(A809,MapGrantsTbl[], 5, FALSE),"")</f>
        <v>1753</v>
      </c>
      <c r="AE809" s="52" t="str">
        <f>IF(L809=AD809,"Y", IF(LEFT(AD809,1)&lt;&gt;"1","","N"))</f>
        <v>Y</v>
      </c>
      <c r="AF809" s="52" t="str">
        <f>IFERROR(VLOOKUP(A809,MapGrantsTbl[], 3, FALSE),"")</f>
        <v>Surveyed 5/15/1753 by Richard Shipley; Patented in May 1753 by William Harrison for 50 acres repatented as Barnes Purchase; "on the drafts of Snowdens River" near "the south side of the head of a draft of a branch called Nelson's Branch"</v>
      </c>
      <c r="AG809" s="52" t="str">
        <f>IF(AA809=AF809,"Y", IF(LEN(LEFT(AF809,4))&lt;&gt;4,"","N"))</f>
        <v>Y</v>
      </c>
      <c r="AH809" s="52" t="s">
        <v>65</v>
      </c>
      <c r="AI809" s="52"/>
      <c r="AJ809" s="71"/>
      <c r="AK809" s="71"/>
      <c r="AL809" s="71"/>
      <c r="AM809" s="71">
        <f>IFERROR(VLOOKUP(A809,Platted[],2,FALSE),"")</f>
        <v>557</v>
      </c>
      <c r="AN809" s="52"/>
      <c r="AO809" s="52"/>
      <c r="AP809" s="52"/>
      <c r="AQ809" s="52" t="str">
        <f>IFERROR(VLOOKUP(A809,MapGrantsTbl[], 5, FALSE),"")</f>
        <v>1753</v>
      </c>
      <c r="AR809" s="52" t="str">
        <f>IF(L809=AQ809,"Y", IF(LEN(LEFT(AQ809,4))&lt;&gt;4,"","N"))</f>
        <v>Y</v>
      </c>
      <c r="AS809" s="52" t="str">
        <f>IFERROR(VLOOKUP(A809,MapGrantsTbl[],3, FALSE),"")</f>
        <v>Surveyed 5/15/1753 by Richard Shipley; Patented in May 1753 by William Harrison for 50 acres repatented as Barnes Purchase; "on the drafts of Snowdens River" near "the south side of the head of a draft of a branch called Nelson's Branch"</v>
      </c>
      <c r="AT809" s="52" t="str">
        <f>IF(AA809=AS809,"Y", IF(LEN(LEFT(AS809,4))&lt;&gt;4,"","N"))</f>
        <v>Y</v>
      </c>
      <c r="AU809" s="52" t="str">
        <f>IFERROR(VLOOKUP(A809,MapGrantsTbl[],5, FALSE),"")</f>
        <v>1753</v>
      </c>
      <c r="AV809" s="52" t="str">
        <f>IF(L809=AU809,"Y", IF(LEN(LEFT(AU809,4))&lt;&gt;4,"","N"))</f>
        <v>Y</v>
      </c>
    </row>
    <row r="810" spans="1:48" ht="43.2" x14ac:dyDescent="0.55000000000000004">
      <c r="A810" s="43" t="s">
        <v>8749</v>
      </c>
      <c r="B810" s="42" t="str">
        <f>IFERROR(VLOOKUP(A810,MapGrantsTbl[Short Name], 1, FALSE),IFERROR(VLOOKUP(A810,MapGrantsTbl[Other Map Grant Name],1,FALSE),""))</f>
        <v>THOMAS BEGINNING</v>
      </c>
      <c r="C810" s="43" t="s">
        <v>4918</v>
      </c>
      <c r="D810" s="43" t="str">
        <f>IF(ISBLANK(C810),"",IFERROR(RIGHT(C810,LEN(C810)-FIND(",",C810)) &amp; " " &amp; LEFT(C810,1) &amp; LOWER(MID(C810,2, FIND(",",C810)-2)),""))</f>
        <v xml:space="preserve"> Loch Weems</v>
      </c>
      <c r="E810" s="85" t="s">
        <v>4640</v>
      </c>
      <c r="F810" s="80" t="str">
        <f>RIGHT(E810,4)</f>
        <v>1759</v>
      </c>
      <c r="G810" s="80" t="str">
        <f>IF(ISBLANK(E810),"",F810&amp;"-"&amp;RIGHT("00" &amp; SUBSTITUTE(LEFT(E810,2),"/",""),2))</f>
        <v>1759-02</v>
      </c>
      <c r="H810" s="43" t="s">
        <v>3680</v>
      </c>
      <c r="I810" s="43" t="str">
        <f>IFERROR(RIGHT(H810,LEN(H810)-FIND(",",H810)) &amp; " " &amp; LEFT(H810,1) &amp; LOWER(MID(H810,2, FIND(",",H810)-2)),"")</f>
        <v xml:space="preserve"> Thomas  Hobbs</v>
      </c>
      <c r="J810" s="42" t="str">
        <f>H810</f>
        <v xml:space="preserve">HOBBS, Thomas </v>
      </c>
      <c r="K810" s="43" t="s">
        <v>6293</v>
      </c>
      <c r="L810" s="42" t="str">
        <f>RIGHT(K810,4)</f>
        <v>1759</v>
      </c>
      <c r="M810" s="143" t="str">
        <f>IF(ISBLANK(K810),"",L810&amp;"-"&amp;
IF(LEFT(K810,3)="Feb","02",
IF(LEFT(K810,3)="Mar","03",
IF(LEFT(K810,3)="Apr","04",
IF(LEFT(K810,3)="May","05",
IF(LEFT(K810,3)="Jun","06",
IF(LEFT(K810,3)="Jul","07",
IF(LEFT(K810,3)="Aug","08",
IF(LEFT(K810,3)="Sep","09",
IF(LEFT(K810,3)="Oct","10",
IF(LEFT(K810,3)="Nov","11",
IF(LEFT(K810,3)="Dec","12","01"))))))))))))</f>
        <v>1759-02</v>
      </c>
      <c r="N810" s="44" t="s">
        <v>3961</v>
      </c>
      <c r="O810" s="43" t="s">
        <v>3959</v>
      </c>
      <c r="P810" s="43" t="s">
        <v>136</v>
      </c>
      <c r="Q810" s="43">
        <v>18</v>
      </c>
      <c r="R810" s="43" t="s">
        <v>6294</v>
      </c>
      <c r="S810" s="44"/>
      <c r="T810" s="44" t="str">
        <f>V810</f>
        <v>Thomas Beginning</v>
      </c>
      <c r="U810" s="44"/>
      <c r="V810" s="35" t="s">
        <v>8151</v>
      </c>
      <c r="W810" s="35" t="s">
        <v>10868</v>
      </c>
      <c r="X810" s="34"/>
      <c r="Y810" s="45" t="str">
        <f>IFERROR(LEFT(J810, FIND(",",J810)-1),"")</f>
        <v>HOBBS</v>
      </c>
      <c r="Z810" s="45"/>
      <c r="AA810" s="45" t="str">
        <f>IF(ISBLANK(E810),"","Surveyed "&amp;E810)  &amp; IF(ISBLANK(C810),"", " by " &amp;TRIM(D810)) &amp; IF(ISBLANK(E810),"","; ") &amp; IF(ISBLANK(K810),"","Patented in " &amp; K810)  &amp; IF(ISBLANK(H810),"", " by " &amp; TRIM(I810)) &amp; IF(ISBLANK(Q810),"",IF(Q810=0,""," for " &amp; Q810 &amp; " acres")) &amp; IF(ISBLANK(S810),""," repatented as " &amp; S810) &amp; IF(ISBLANK(R810),"", "; " &amp; R810) &amp; IF(ISBLANK(X810),"", ".  " &amp; X810&amp;".")</f>
        <v>Surveyed 2/10/1759 by Loch Weems; Patented in Feb 1759 by Thomas Hobbs for 18 acres; "near the head of a draft of the Falls", shown on the plat for Warfield's Forest</v>
      </c>
      <c r="AB810" s="52" t="str">
        <f>IF(IFERROR(FIND("-",A810),0)=0,SUBSTITUTE(A810,"'",""),SUBSTITUTE(LEFT(A810,FIND("-",A810)-2),"'",""))</f>
        <v>THOMAS BEGINNING</v>
      </c>
      <c r="AC810" s="55" t="str">
        <f>SUBSTITUTE(A810,"'","")</f>
        <v>THOMAS BEGINNING</v>
      </c>
      <c r="AD810" s="52" t="str">
        <f>IFERROR(VLOOKUP(A810,MapGrantsTbl[], 5, FALSE),"")</f>
        <v>1759</v>
      </c>
      <c r="AE810" s="52" t="str">
        <f>IF(L810=AD810,"Y", IF(LEFT(AD810,1)&lt;&gt;"1","","N"))</f>
        <v>Y</v>
      </c>
      <c r="AF810" s="52" t="str">
        <f>IFERROR(VLOOKUP(A810,MapGrantsTbl[], 3, FALSE),"")</f>
        <v>Surveyed 2/10/1759 by Loch Weems; Patented in Feb 1759 by Thomas Hobbs for 18 acres; "near the head of a draft of the Falls", shown on the plat for Warfield's Forest</v>
      </c>
      <c r="AG810" s="52" t="str">
        <f>IF(AA810=AF810,"Y", IF(LEN(LEFT(AF810,4))&lt;&gt;4,"","N"))</f>
        <v>Y</v>
      </c>
      <c r="AH810" s="52" t="s">
        <v>51</v>
      </c>
      <c r="AI810" s="52"/>
      <c r="AJ810" s="71"/>
      <c r="AK810" s="71"/>
      <c r="AL810" s="71"/>
      <c r="AM810" s="71">
        <f>IFERROR(VLOOKUP(A810,Platted[],2,FALSE),"")</f>
        <v>683</v>
      </c>
      <c r="AN810" s="52"/>
      <c r="AO810" s="52"/>
      <c r="AP810" s="52"/>
      <c r="AQ810" s="52" t="str">
        <f>IFERROR(VLOOKUP(A810,MapGrantsTbl[], 5, FALSE),"")</f>
        <v>1759</v>
      </c>
      <c r="AR810" s="52" t="str">
        <f>IF(L810=AQ810,"Y", IF(LEN(LEFT(AQ810,4))&lt;&gt;4,"","N"))</f>
        <v>Y</v>
      </c>
      <c r="AS810" s="52" t="str">
        <f>IFERROR(VLOOKUP(A810,MapGrantsTbl[],3, FALSE),"")</f>
        <v>Surveyed 2/10/1759 by Loch Weems; Patented in Feb 1759 by Thomas Hobbs for 18 acres; "near the head of a draft of the Falls", shown on the plat for Warfield's Forest</v>
      </c>
      <c r="AT810" s="52" t="str">
        <f>IF(AA810=AS810,"Y", IF(LEN(LEFT(AS810,4))&lt;&gt;4,"","N"))</f>
        <v>Y</v>
      </c>
      <c r="AU810" s="52" t="str">
        <f>IFERROR(VLOOKUP(A810,MapGrantsTbl[],5, FALSE),"")</f>
        <v>1759</v>
      </c>
      <c r="AV810" s="52" t="str">
        <f>IF(L810=AU810,"Y", IF(LEN(LEFT(AU810,4))&lt;&gt;4,"","N"))</f>
        <v>Y</v>
      </c>
    </row>
    <row r="811" spans="1:48" ht="43.2" x14ac:dyDescent="0.55000000000000004">
      <c r="A811" s="43" t="s">
        <v>8750</v>
      </c>
      <c r="B811" s="42" t="str">
        <f>IFERROR(VLOOKUP(A811,MapGrantsTbl[Short Name], 1, FALSE),IFERROR(VLOOKUP(A811,MapGrantsTbl[Other Map Grant Name],1,FALSE),""))</f>
        <v>THOMAS GOOD WILL</v>
      </c>
      <c r="C811" s="43" t="s">
        <v>4921</v>
      </c>
      <c r="D811" s="43" t="str">
        <f>IF(ISBLANK(C811),"",IFERROR(RIGHT(C811,LEN(C811)-FIND(",",C811)) &amp; " " &amp; LEFT(C811,1) &amp; LOWER(MID(C811,2, FIND(",",C811)-2)),""))</f>
        <v xml:space="preserve"> Basil Burgess</v>
      </c>
      <c r="E811" s="85" t="s">
        <v>10305</v>
      </c>
      <c r="F811" s="80" t="str">
        <f>RIGHT(E811,4)</f>
        <v>1777</v>
      </c>
      <c r="G811" s="80" t="str">
        <f>IF(ISBLANK(E811),"",F811&amp;"-"&amp;RIGHT("00" &amp; SUBSTITUTE(LEFT(E811,2),"/",""),2))</f>
        <v>1777-04</v>
      </c>
      <c r="H811" s="43" t="s">
        <v>7381</v>
      </c>
      <c r="I811" s="43" t="str">
        <f>IFERROR(RIGHT(H811,LEN(H811)-FIND(",",H811)) &amp; " " &amp; LEFT(H811,1) &amp; LOWER(MID(H811,2, FIND(",",H811)-2)),"")</f>
        <v xml:space="preserve"> Noah Hobbs</v>
      </c>
      <c r="J811" s="42" t="str">
        <f>H811</f>
        <v>HOBBS, Noah</v>
      </c>
      <c r="K811" s="43" t="s">
        <v>7380</v>
      </c>
      <c r="L811" s="42" t="str">
        <f>RIGHT(K811,4)</f>
        <v>1795</v>
      </c>
      <c r="M811" s="143" t="str">
        <f>IF(ISBLANK(K811),"",L811&amp;"-"&amp;
IF(LEFT(K811,3)="Feb","02",
IF(LEFT(K811,3)="Mar","03",
IF(LEFT(K811,3)="Apr","04",
IF(LEFT(K811,3)="May","05",
IF(LEFT(K811,3)="Jun","06",
IF(LEFT(K811,3)="Jul","07",
IF(LEFT(K811,3)="Aug","08",
IF(LEFT(K811,3)="Sep","09",
IF(LEFT(K811,3)="Oct","10",
IF(LEFT(K811,3)="Nov","11",
IF(LEFT(K811,3)="Dec","12","01"))))))))))))</f>
        <v>1795-12</v>
      </c>
      <c r="N811" s="44" t="s">
        <v>3961</v>
      </c>
      <c r="O811" s="43" t="s">
        <v>3959</v>
      </c>
      <c r="P811" s="43" t="s">
        <v>3970</v>
      </c>
      <c r="Q811" s="43">
        <v>115</v>
      </c>
      <c r="R811" s="43" t="s">
        <v>7383</v>
      </c>
      <c r="S811" s="44"/>
      <c r="T811" s="33" t="s">
        <v>8816</v>
      </c>
      <c r="U811" s="44"/>
      <c r="V811" s="35" t="s">
        <v>8044</v>
      </c>
      <c r="W811" s="35" t="s">
        <v>10304</v>
      </c>
      <c r="X811" s="34"/>
      <c r="Y811" s="45" t="str">
        <f>IFERROR(LEFT(J811, FIND(",",J811)-1),"")</f>
        <v>HOBBS</v>
      </c>
      <c r="Z811" s="45"/>
      <c r="AA811" s="45" t="str">
        <f>IF(ISBLANK(E811),"","Surveyed "&amp;E811)  &amp; IF(ISBLANK(C811),"", " by " &amp;TRIM(D811)) &amp; IF(ISBLANK(E811),"","; ") &amp; IF(ISBLANK(K811),"","Patented in " &amp; K811)  &amp; IF(ISBLANK(H811),"", " by " &amp; TRIM(I811)) &amp; IF(ISBLANK(Q811),"",IF(Q811=0,""," for " &amp; Q811 &amp; " acres")) &amp; IF(ISBLANK(S811),""," repatented as " &amp; S811) &amp; IF(ISBLANK(R811),"", "; " &amp; R811) &amp; IF(ISBLANK(X811),"", ".  " &amp; X811&amp;".")</f>
        <v>Surveyed 4/11/1777 by Basil Burgess; Patented in Dec 1795 by Noah Hobbs for 115 acres; Resurvey of 101 acres of Poverty Discovered</v>
      </c>
      <c r="AB811" s="45" t="str">
        <f>IF(IFERROR(FIND("-",A811),0)=0,SUBSTITUTE(A811,"'",""),SUBSTITUTE(LEFT(A811,FIND("-",A811)-2),"'",""))</f>
        <v>THOMAS GOOD WILL</v>
      </c>
      <c r="AC811" s="45" t="str">
        <f>SUBSTITUTE(A811,"'","")</f>
        <v>THOMAS GOOD WILL</v>
      </c>
      <c r="AD811" s="45" t="str">
        <f>IFERROR(VLOOKUP(A811,MapGrantsTbl[], 5, FALSE),"")</f>
        <v>1777</v>
      </c>
      <c r="AE811" s="45" t="str">
        <f>IF(L811=AD811,"Y", IF(LEFT(AD811,1)&lt;&gt;"1","","N"))</f>
        <v>N</v>
      </c>
      <c r="AF811" s="45" t="str">
        <f>IFERROR(VLOOKUP(A811,MapGrantsTbl[], 3, FALSE),"")</f>
        <v>Surveyed 4/11/1777 by Basil Burgess; Patented in Dec 1795 by Noah Hobbs for 115 acres; Resurvey of 101 acres of Poverty Discovered</v>
      </c>
      <c r="AG811" s="45" t="str">
        <f>IF(AA811=AF811,"Y", IF(LEN(LEFT(AF811,4))&lt;&gt;4,"","N"))</f>
        <v>Y</v>
      </c>
      <c r="AH811" s="33" t="s">
        <v>65</v>
      </c>
      <c r="AI811" s="45"/>
      <c r="AJ811" s="71"/>
      <c r="AK811" s="71"/>
      <c r="AL811" s="71"/>
      <c r="AM811" s="71">
        <f>IFERROR(VLOOKUP(A811,Platted[],2,FALSE),"")</f>
        <v>391</v>
      </c>
      <c r="AN811" s="52"/>
      <c r="AO811" s="52"/>
      <c r="AP811" s="52"/>
      <c r="AQ811" s="52" t="str">
        <f>IFERROR(VLOOKUP(A811,MapGrantsTbl[], 5, FALSE),"")</f>
        <v>1777</v>
      </c>
      <c r="AR811" s="52" t="str">
        <f>IF(L811=AQ811,"Y", IF(LEN(LEFT(AQ811,4))&lt;&gt;4,"","N"))</f>
        <v>N</v>
      </c>
      <c r="AS811" s="52" t="str">
        <f>IFERROR(VLOOKUP(A811,MapGrantsTbl[],3, FALSE),"")</f>
        <v>Surveyed 4/11/1777 by Basil Burgess; Patented in Dec 1795 by Noah Hobbs for 115 acres; Resurvey of 101 acres of Poverty Discovered</v>
      </c>
      <c r="AT811" s="52" t="str">
        <f>IF(AA811=AS811,"Y", IF(LEN(LEFT(AS811,4))&lt;&gt;4,"","N"))</f>
        <v>Y</v>
      </c>
      <c r="AU811" s="52" t="str">
        <f>IFERROR(VLOOKUP(A811,MapGrantsTbl[],5, FALSE),"")</f>
        <v>1777</v>
      </c>
      <c r="AV811" s="52" t="str">
        <f>IF(L811=AU811,"Y", IF(LEN(LEFT(AU811,4))&lt;&gt;4,"","N"))</f>
        <v>N</v>
      </c>
    </row>
    <row r="812" spans="1:48" ht="100.8" x14ac:dyDescent="0.55000000000000004">
      <c r="A812" s="92" t="s">
        <v>9599</v>
      </c>
      <c r="B812" s="91" t="str">
        <f>IFERROR(VLOOKUP(A812,MapGrantsTbl[Short Name], 1, FALSE),IFERROR(VLOOKUP(A812,MapGrantsTbl[Other Map Grant Name],1,FALSE),""))</f>
        <v>THOMAS HIS CHOICE</v>
      </c>
      <c r="C812" s="92" t="s">
        <v>4916</v>
      </c>
      <c r="D812" s="92" t="str">
        <f>IF(ISBLANK(C812),"",IFERROR(RIGHT(C812,LEN(C812)-FIND(",",C812)) &amp; " " &amp; LEFT(C812,1) &amp; LOWER(MID(C812,2, FIND(",",C812)-2)),""))</f>
        <v xml:space="preserve"> William Cromwell</v>
      </c>
      <c r="E812" s="93" t="s">
        <v>9600</v>
      </c>
      <c r="F812" s="93" t="str">
        <f>RIGHT(E812,4)</f>
        <v>1745</v>
      </c>
      <c r="G812" s="93" t="str">
        <f>IF(ISBLANK(E812),"",F812&amp;"-"&amp;RIGHT("00" &amp; SUBSTITUTE(LEFT(E812,2),"/",""),2))</f>
        <v>1745-11</v>
      </c>
      <c r="H812" s="92" t="s">
        <v>9601</v>
      </c>
      <c r="I812" s="92" t="str">
        <f>IFERROR(RIGHT(H812,LEN(H812)-FIND(",",H812)) &amp; " " &amp; LEFT(H812,1) &amp; LOWER(MID(H812,2, FIND(",",H812)-2)),"")</f>
        <v xml:space="preserve"> Thomas Edney</v>
      </c>
      <c r="J812" s="91" t="str">
        <f>H812</f>
        <v>EDNEY, Thomas</v>
      </c>
      <c r="K812" s="92" t="s">
        <v>3802</v>
      </c>
      <c r="L812" s="91" t="str">
        <f>RIGHT(K812,4)</f>
        <v>1745</v>
      </c>
      <c r="M812" s="144" t="str">
        <f>IF(ISBLANK(K812),"",L812&amp;"-"&amp;
IF(LEFT(K812,3)="Feb","02",
IF(LEFT(K812,3)="Mar","03",
IF(LEFT(K812,3)="Apr","04",
IF(LEFT(K812,3)="May","05",
IF(LEFT(K812,3)="Jun","06",
IF(LEFT(K812,3)="Jul","07",
IF(LEFT(K812,3)="Aug","08",
IF(LEFT(K812,3)="Sep","09",
IF(LEFT(K812,3)="Oct","10",
IF(LEFT(K812,3)="Nov","11",
IF(LEFT(K812,3)="Dec","12","01"))))))))))))</f>
        <v>1745-11</v>
      </c>
      <c r="N812" s="94" t="s">
        <v>3961</v>
      </c>
      <c r="O812" s="92" t="s">
        <v>3959</v>
      </c>
      <c r="P812" s="92" t="s">
        <v>136</v>
      </c>
      <c r="Q812" s="92">
        <v>50</v>
      </c>
      <c r="R812" s="92" t="s">
        <v>9603</v>
      </c>
      <c r="S812" s="94"/>
      <c r="T812" s="95" t="str">
        <f>V812</f>
        <v>Thomas His Choice</v>
      </c>
      <c r="U812" s="94"/>
      <c r="V812" s="35" t="s">
        <v>9602</v>
      </c>
      <c r="W812" s="35" t="s">
        <v>10086</v>
      </c>
      <c r="X812" s="35"/>
      <c r="Y812" s="95" t="str">
        <f>IFERROR(LEFT(J812, FIND(",",J812)-1),"")</f>
        <v>EDNEY</v>
      </c>
      <c r="Z812" s="95"/>
      <c r="AA812" s="95" t="str">
        <f>IF(ISBLANK(E812),"","Surveyed "&amp;E812)  &amp; IF(ISBLANK(C812),"", " by " &amp;TRIM(D812)) &amp; IF(ISBLANK(E812),"","; ") &amp; IF(ISBLANK(K812),"","Patented in " &amp; K812)  &amp; IF(ISBLANK(H812),"", " by " &amp; TRIM(I812)) &amp; IF(ISBLANK(Q812),"",IF(Q812=0,""," for " &amp; Q812 &amp; " acres")) &amp; IF(ISBLANK(S812),""," repatented as " &amp; S812) &amp; IF(ISBLANK(R812),"", "; " &amp; R812) &amp; IF(ISBLANK(X812),"", ".  " &amp; X812&amp;".")</f>
        <v>Surveyed 11/10/1745 by William Cromwell; Patented in Nov 1745 by Thomas Edney for 50 acres; "on the head drafts of that branch of Patuxent called Browns River between Squire Carrolls Manner called the Doohorogan and a tract of land called the Mistake Beginning at the end of the east seven hundred and twenty seven perch course of the Doohorogan"</v>
      </c>
      <c r="AB812" s="95" t="str">
        <f>IF(IFERROR(FIND("-",A812),0)=0,SUBSTITUTE(A812,"'",""),SUBSTITUTE(LEFT(A812,FIND("-",A812)-2),"'",""))</f>
        <v>THOMAS HIS CHOICE</v>
      </c>
      <c r="AC812" s="95" t="str">
        <f>SUBSTITUTE(A812,"'","")</f>
        <v>THOMAS HIS CHOICE</v>
      </c>
      <c r="AD812" s="95" t="str">
        <f>IFERROR(VLOOKUP(A812,MapGrantsTbl[], 5, FALSE),"")</f>
        <v>1745</v>
      </c>
      <c r="AE812" s="95" t="str">
        <f>IF(L812=AD812,"Y", IF(LEFT(AD812,1)&lt;&gt;"1","","N"))</f>
        <v>Y</v>
      </c>
      <c r="AF812" s="95" t="str">
        <f>IFERROR(VLOOKUP(A812,MapGrantsTbl[], 3, FALSE),"")</f>
        <v>Surveyed 11/10/1745 by William Cromwell; Patented in Nov 1745 by Thomas Edney for 50 acres; "on the head drafts of that branch of Patuxent called Browns River between Squire Carrolls Manner called the Doohorogan and a tract of land called the Mistake Beginning at the end of the east seven hundred and twenty seven perch course of the Doohorogan"</v>
      </c>
      <c r="AG812" s="95" t="str">
        <f>IF(AA812=AF812,"Y", IF(LEN(LEFT(AF812,4))&lt;&gt;4,"","N"))</f>
        <v>Y</v>
      </c>
      <c r="AH812" s="33" t="s">
        <v>11989</v>
      </c>
      <c r="AI812" s="95"/>
      <c r="AJ812" s="95"/>
      <c r="AK812" s="95"/>
      <c r="AL812" s="95">
        <v>-2</v>
      </c>
      <c r="AM812" s="95">
        <f>IFERROR(VLOOKUP(A812,Platted[],2,FALSE),"")</f>
        <v>562</v>
      </c>
      <c r="AN812" s="52"/>
      <c r="AO812" s="52"/>
      <c r="AP812" s="52"/>
      <c r="AQ812" s="52" t="str">
        <f>IFERROR(VLOOKUP(A812,MapGrantsTbl[], 5, FALSE),"")</f>
        <v>1745</v>
      </c>
      <c r="AR812" s="52" t="str">
        <f>IF(L812=AQ812,"Y", IF(LEN(LEFT(AQ812,4))&lt;&gt;4,"","N"))</f>
        <v>Y</v>
      </c>
      <c r="AS812" s="52" t="str">
        <f>IFERROR(VLOOKUP(A812,MapGrantsTbl[],3, FALSE),"")</f>
        <v>Surveyed 11/10/1745 by William Cromwell; Patented in Nov 1745 by Thomas Edney for 50 acres; "on the head drafts of that branch of Patuxent called Browns River between Squire Carrolls Manner called the Doohorogan and a tract of land called the Mistake Beginning at the end of the east seven hundred and twenty seven perch course of the Doohorogan"</v>
      </c>
      <c r="AT812" s="52" t="str">
        <f>IF(AA812=AS812,"Y", IF(LEN(LEFT(AS812,4))&lt;&gt;4,"","N"))</f>
        <v>Y</v>
      </c>
      <c r="AU812" s="52" t="str">
        <f>IFERROR(VLOOKUP(A812,MapGrantsTbl[],5, FALSE),"")</f>
        <v>1745</v>
      </c>
      <c r="AV812" s="52" t="str">
        <f>IF(L812=AU812,"Y", IF(LEN(LEFT(AU812,4))&lt;&gt;4,"","N"))</f>
        <v>Y</v>
      </c>
    </row>
    <row r="813" spans="1:48" ht="86.4" x14ac:dyDescent="0.55000000000000004">
      <c r="A813" s="8" t="s">
        <v>8751</v>
      </c>
      <c r="B813" s="8" t="str">
        <f>IFERROR(VLOOKUP(A813,MapGrantsTbl[Short Name], 1, FALSE),IFERROR(VLOOKUP(A813,MapGrantsTbl[Other Map Grant Name],1,FALSE),""))</f>
        <v>THOMAS LOT</v>
      </c>
      <c r="C813" s="8" t="s">
        <v>5622</v>
      </c>
      <c r="D813" s="8" t="str">
        <f>IF(ISBLANK(C813),"",IFERROR(RIGHT(C813,LEN(C813)-FIND(",",C813)) &amp; " " &amp; LEFT(C813,1) &amp; LOWER(MID(C813,2, FIND(",",C813)-2)),""))</f>
        <v xml:space="preserve"> John Dorsey</v>
      </c>
      <c r="E813" s="85" t="s">
        <v>9952</v>
      </c>
      <c r="F813" s="85" t="str">
        <f>RIGHT(E813,4)</f>
        <v>1720</v>
      </c>
      <c r="G813" s="85" t="str">
        <f>IF(ISBLANK(E813),"",F813&amp;"-"&amp;RIGHT("00" &amp; SUBSTITUTE(LEFT(E813,2),"/",""),2))</f>
        <v>1720-12</v>
      </c>
      <c r="H813" s="8" t="s">
        <v>3604</v>
      </c>
      <c r="I813" s="8" t="str">
        <f>IFERROR(RIGHT(H813,LEN(H813)-FIND(",",H813)) &amp; " " &amp; LEFT(H813,1) &amp; LOWER(MID(H813,2, FIND(",",H813)-2)),"")</f>
        <v xml:space="preserve"> Thomas  Reynolds</v>
      </c>
      <c r="J813" s="8" t="str">
        <f>H813</f>
        <v xml:space="preserve">REYNOLDS, Thomas </v>
      </c>
      <c r="K813" s="8" t="s">
        <v>3781</v>
      </c>
      <c r="L813" s="8" t="str">
        <f>RIGHT(K813,4)</f>
        <v>1734</v>
      </c>
      <c r="M813" s="146" t="str">
        <f>IF(ISBLANK(K813),"",L813&amp;"-"&amp;
IF(LEFT(K813,3)="Feb","02",
IF(LEFT(K813,3)="Mar","03",
IF(LEFT(K813,3)="Apr","04",
IF(LEFT(K813,3)="May","05",
IF(LEFT(K813,3)="Jun","06",
IF(LEFT(K813,3)="Jul","07",
IF(LEFT(K813,3)="Aug","08",
IF(LEFT(K813,3)="Sep","09",
IF(LEFT(K813,3)="Oct","10",
IF(LEFT(K813,3)="Nov","11",
IF(LEFT(K813,3)="Dec","12","01"))))))))))))</f>
        <v>1734-06</v>
      </c>
      <c r="N813" s="34" t="s">
        <v>5668</v>
      </c>
      <c r="O813" s="8" t="s">
        <v>3959</v>
      </c>
      <c r="P813" s="8" t="s">
        <v>136</v>
      </c>
      <c r="Q813" s="8">
        <v>270</v>
      </c>
      <c r="R813" s="8" t="s">
        <v>9954</v>
      </c>
      <c r="S813" s="34" t="s">
        <v>5238</v>
      </c>
      <c r="T813" s="34" t="str">
        <f>V813</f>
        <v>Thomas Lot</v>
      </c>
      <c r="U813" s="34"/>
      <c r="V813" s="35" t="s">
        <v>8838</v>
      </c>
      <c r="W813" s="35" t="s">
        <v>9953</v>
      </c>
      <c r="X813" s="34"/>
      <c r="Y813" s="18" t="str">
        <f>IFERROR(LEFT(J813, FIND(",",J813)-1),"")</f>
        <v>REYNOLDS</v>
      </c>
      <c r="Z813" s="24" t="s">
        <v>4503</v>
      </c>
      <c r="AA813" s="24" t="str">
        <f>IF(ISBLANK(E813),"","Surveyed "&amp;E813)  &amp; IF(ISBLANK(C813),"", " by " &amp;TRIM(D813)) &amp; IF(ISBLANK(E813),"","; ") &amp; IF(ISBLANK(K813),"","Patented in " &amp; K813)  &amp; IF(ISBLANK(H813),"", " by " &amp; TRIM(I813)) &amp; IF(ISBLANK(Q813),"",IF(Q813=0,""," for " &amp; Q813 &amp; " acres")) &amp; IF(ISBLANK(S813),""," repatented as " &amp; S813) &amp; IF(ISBLANK(R813),"", "; " &amp; R813) &amp; IF(ISBLANK(X813),"", ".  " &amp; X813&amp;".")</f>
        <v>Surveyed 12/20/1720 by John Dorsey; Patented in Jun 1734 by Thomas Reynolds for 270 acres repatented as Dorsey's Addition To Thomas' Lot; in Baltimore County west of Altogether and south of Brother's Partnership; 202.5 acres owned by Edward Dorsey Jr. and repatented as Dorsey's Addition To Thomas' Lot</v>
      </c>
      <c r="AB813" s="52" t="str">
        <f>IF(IFERROR(FIND("-",A813),0)=0,SUBSTITUTE(A813,"'",""),SUBSTITUTE(LEFT(A813,FIND("-",A813)-2),"'",""))</f>
        <v>THOMAS LOT</v>
      </c>
      <c r="AC813" s="55" t="str">
        <f>SUBSTITUTE(A813,"'","")</f>
        <v>THOMAS LOT</v>
      </c>
      <c r="AD813" s="52" t="str">
        <f>IFERROR(VLOOKUP(A813,MapGrantsTbl[], 5, FALSE),"")</f>
        <v>1720</v>
      </c>
      <c r="AE813" s="52" t="str">
        <f>IF(L813=AD813,"Y", IF(LEFT(AD813,1)&lt;&gt;"1","","N"))</f>
        <v>N</v>
      </c>
      <c r="AF813" s="52" t="str">
        <f>IFERROR(VLOOKUP(A813,MapGrantsTbl[], 3, FALSE),"")</f>
        <v>Surveyed 12/20/1720 by John Dorsey; Patented in Jun 1734 by Thomas Reynolds for 270 acres repatented as Dorsey's Addition To Thomas' Lot; in Baltimore County west of Altogether and south of Brother's Partnership; 202.5 acres owned by Edward Dorsey Jr. and repatented as Dorsey's Addition To Thomas' Lot</v>
      </c>
      <c r="AG813" s="52" t="str">
        <f>IF(AA813=AF813,"Y", IF(LEN(LEFT(AF813,4))&lt;&gt;4,"","N"))</f>
        <v>Y</v>
      </c>
      <c r="AH813" s="52" t="s">
        <v>375</v>
      </c>
      <c r="AI813" s="52"/>
      <c r="AJ813" s="71"/>
      <c r="AK813" s="71"/>
      <c r="AL813" s="71">
        <v>-4</v>
      </c>
      <c r="AM813" s="71">
        <f>IFERROR(VLOOKUP(A813,Platted[],2,FALSE),"")</f>
        <v>239</v>
      </c>
      <c r="AN813" s="52"/>
      <c r="AO813" s="52"/>
      <c r="AP813" s="52"/>
      <c r="AQ813" s="52" t="str">
        <f>IFERROR(VLOOKUP(A813,MapGrantsTbl[], 5, FALSE),"")</f>
        <v>1720</v>
      </c>
      <c r="AR813" s="52" t="str">
        <f>IF(L813=AQ813,"Y", IF(LEN(LEFT(AQ813,4))&lt;&gt;4,"","N"))</f>
        <v>N</v>
      </c>
      <c r="AS813" s="52" t="str">
        <f>IFERROR(VLOOKUP(A813,MapGrantsTbl[],3, FALSE),"")</f>
        <v>Surveyed 12/20/1720 by John Dorsey; Patented in Jun 1734 by Thomas Reynolds for 270 acres repatented as Dorsey's Addition To Thomas' Lot; in Baltimore County west of Altogether and south of Brother's Partnership; 202.5 acres owned by Edward Dorsey Jr. and repatented as Dorsey's Addition To Thomas' Lot</v>
      </c>
      <c r="AT813" s="52" t="str">
        <f>IF(AA813=AS813,"Y", IF(LEN(LEFT(AS813,4))&lt;&gt;4,"","N"))</f>
        <v>Y</v>
      </c>
      <c r="AU813" s="52" t="str">
        <f>IFERROR(VLOOKUP(A813,MapGrantsTbl[],5, FALSE),"")</f>
        <v>1720</v>
      </c>
      <c r="AV813" s="52" t="str">
        <f>IF(L813=AU813,"Y", IF(LEN(LEFT(AU813,4))&lt;&gt;4,"","N"))</f>
        <v>N</v>
      </c>
    </row>
    <row r="814" spans="1:48" ht="86.4" x14ac:dyDescent="0.55000000000000004">
      <c r="A814" s="8" t="s">
        <v>6428</v>
      </c>
      <c r="B814" s="8" t="str">
        <f>IFERROR(VLOOKUP(A814,MapGrantsTbl[Short Name], 1, FALSE),IFERROR(VLOOKUP(A814,MapGrantsTbl[Other Map Grant Name],1,FALSE),""))</f>
        <v/>
      </c>
      <c r="C814" s="8"/>
      <c r="D814" s="8" t="str">
        <f>IF(ISBLANK(C814),"",IFERROR(RIGHT(C814,LEN(C814)-FIND(",",C814)) &amp; " " &amp; LEFT(C814,1) &amp; LOWER(MID(C814,2, FIND(",",C814)-2)),""))</f>
        <v/>
      </c>
      <c r="E814" s="85" t="s">
        <v>4626</v>
      </c>
      <c r="F814" s="85" t="str">
        <f>RIGHT(E814,4)</f>
        <v>1810</v>
      </c>
      <c r="G814" s="85" t="str">
        <f>IF(ISBLANK(E814),"",F814&amp;"-"&amp;RIGHT("00" &amp; SUBSTITUTE(LEFT(E814,2),"/",""),2))</f>
        <v>1810-11</v>
      </c>
      <c r="H814" s="8" t="s">
        <v>3541</v>
      </c>
      <c r="I814" s="8" t="str">
        <f>IFERROR(RIGHT(H814,LEN(H814)-FIND(",",H814)) &amp; " " &amp; LEFT(H814,1) &amp; LOWER(MID(H814,2, FIND(",",H814)-2)),"")</f>
        <v xml:space="preserve"> Caleb  Dorsey</v>
      </c>
      <c r="J814" s="8" t="str">
        <f>H814</f>
        <v xml:space="preserve">DORSEY, Caleb </v>
      </c>
      <c r="K814" s="8" t="s">
        <v>4939</v>
      </c>
      <c r="L814" s="8" t="str">
        <f>RIGHT(K814,4)</f>
        <v>1810</v>
      </c>
      <c r="M814" s="146" t="str">
        <f>IF(ISBLANK(K814),"",L814&amp;"-"&amp;
IF(LEFT(K814,3)="Feb","02",
IF(LEFT(K814,3)="Mar","03",
IF(LEFT(K814,3)="Apr","04",
IF(LEFT(K814,3)="May","05",
IF(LEFT(K814,3)="Jun","06",
IF(LEFT(K814,3)="Jul","07",
IF(LEFT(K814,3)="Aug","08",
IF(LEFT(K814,3)="Sep","09",
IF(LEFT(K814,3)="Oct","10",
IF(LEFT(K814,3)="Nov","11",
IF(LEFT(K814,3)="Dec","12","01"))))))))))))</f>
        <v>1810-11</v>
      </c>
      <c r="N814" s="34" t="s">
        <v>3961</v>
      </c>
      <c r="O814" s="8" t="s">
        <v>3959</v>
      </c>
      <c r="P814" s="8" t="s">
        <v>3970</v>
      </c>
      <c r="Q814" s="8">
        <v>909</v>
      </c>
      <c r="R814" s="8" t="s">
        <v>11931</v>
      </c>
      <c r="S814" s="34"/>
      <c r="T814" s="34" t="s">
        <v>10688</v>
      </c>
      <c r="U814" s="34" t="s">
        <v>11930</v>
      </c>
      <c r="V814" s="34" t="s">
        <v>11216</v>
      </c>
      <c r="W814" s="34"/>
      <c r="X814" s="34"/>
      <c r="Y814" s="26" t="str">
        <f>IFERROR(LEFT(J814, FIND(",",J814)-1),"")</f>
        <v>DORSEY</v>
      </c>
      <c r="Z814" s="24" t="s">
        <v>4437</v>
      </c>
      <c r="AA814" s="24" t="str">
        <f>IF(ISBLANK(E814),"","Surveyed "&amp;E814)  &amp; IF(ISBLANK(C814),"", " by " &amp;TRIM(D814)) &amp; IF(ISBLANK(E814),"","; ") &amp; IF(ISBLANK(K814),"","Patented in " &amp; K814)  &amp; IF(ISBLANK(H814),"", " by " &amp; TRIM(I814)) &amp; IF(ISBLANK(Q814),"",IF(Q814=0,""," for " &amp; Q814 &amp; " acres")) &amp; IF(ISBLANK(S814),""," repatented as " &amp; S814) &amp; IF(ISBLANK(R814),"", "; " &amp; R814) &amp; IF(ISBLANK(X814),"", ".  " &amp; X814&amp;".")</f>
        <v>Surveyed 11/11/1810; Patented in Nov 1810 by Caleb Dorsey for 909 acres; Resurvey of parts of Day's Discovery, Mt. Gilboa, Benn's Delight, Benn's Luck, Pinkstone's Delight, Gaither's Adventure, Rebecca's Lot, and Mt. Etna</v>
      </c>
      <c r="AB814" s="52" t="str">
        <f>IF(IFERROR(FIND("-",A814),0)=0,SUBSTITUTE(A814,"'",""),SUBSTITUTE(LEFT(A814,FIND("-",A814)-2),"'",""))</f>
        <v>THREE BROTHERS</v>
      </c>
      <c r="AC814" s="55" t="str">
        <f>SUBSTITUTE(A814,"'","")</f>
        <v>THREE BROTHERS</v>
      </c>
      <c r="AD814" s="52" t="str">
        <f>IFERROR(VLOOKUP(A814,MapGrantsTbl[], 5, FALSE),"")</f>
        <v/>
      </c>
      <c r="AE814" s="52" t="str">
        <f>IF(L814=AD814,"Y", IF(LEFT(AD814,1)&lt;&gt;"1","","N"))</f>
        <v/>
      </c>
      <c r="AF814" s="52" t="str">
        <f>IFERROR(VLOOKUP(A814,MapGrantsTbl[], 3, FALSE),"")</f>
        <v/>
      </c>
      <c r="AG814" s="52" t="str">
        <f>IF(AA814=AF814,"Y", IF(LEN(LEFT(AF814,4))&lt;&gt;4,"","N"))</f>
        <v/>
      </c>
      <c r="AH814" s="52" t="s">
        <v>11989</v>
      </c>
      <c r="AI814" s="52"/>
      <c r="AJ814" s="71"/>
      <c r="AK814" s="71"/>
      <c r="AL814" s="71"/>
      <c r="AM814" s="71" t="str">
        <f>IFERROR(VLOOKUP(A814,Platted[],2,FALSE),"")</f>
        <v/>
      </c>
      <c r="AN814" s="52"/>
      <c r="AO814" s="52"/>
      <c r="AP814" s="52"/>
      <c r="AQ814" s="52" t="str">
        <f>IFERROR(VLOOKUP(A814,MapGrantsTbl[], 5, FALSE),"")</f>
        <v/>
      </c>
      <c r="AR814" s="52" t="str">
        <f>IF(L814=AQ814,"Y", IF(LEN(LEFT(AQ814,4))&lt;&gt;4,"","N"))</f>
        <v/>
      </c>
      <c r="AS814" s="52" t="str">
        <f>IFERROR(VLOOKUP(A814,MapGrantsTbl[],3, FALSE),"")</f>
        <v/>
      </c>
      <c r="AT814" s="52" t="str">
        <f>IF(AA814=AS814,"Y", IF(LEN(LEFT(AS814,4))&lt;&gt;4,"","N"))</f>
        <v/>
      </c>
      <c r="AU814" s="52" t="str">
        <f>IFERROR(VLOOKUP(A814,MapGrantsTbl[],5, FALSE),"")</f>
        <v/>
      </c>
      <c r="AV814" s="52" t="str">
        <f>IF(L814=AU814,"Y", IF(LEN(LEFT(AU814,4))&lt;&gt;4,"","N"))</f>
        <v/>
      </c>
    </row>
    <row r="815" spans="1:48" ht="100.8" x14ac:dyDescent="0.55000000000000004">
      <c r="A815" s="43" t="s">
        <v>6834</v>
      </c>
      <c r="B815" s="42" t="str">
        <f>IFERROR(VLOOKUP(A815,MapGrantsTbl[Short Name], 1, FALSE),IFERROR(VLOOKUP(A815,MapGrantsTbl[Other Map Grant Name],1,FALSE),""))</f>
        <v>TIMBER BOTTOM</v>
      </c>
      <c r="C815" s="43" t="s">
        <v>4919</v>
      </c>
      <c r="D815" s="43" t="str">
        <f>IF(ISBLANK(C815),"",IFERROR(RIGHT(C815,LEN(C815)-FIND(",",C815)) &amp; " " &amp; LEFT(C815,1) &amp; LOWER(MID(C815,2, FIND(",",C815)-2)),""))</f>
        <v xml:space="preserve"> Richard Shipley</v>
      </c>
      <c r="E815" s="85" t="s">
        <v>4683</v>
      </c>
      <c r="F815" s="80" t="str">
        <f>RIGHT(E815,4)</f>
        <v>1748</v>
      </c>
      <c r="G815" s="80" t="str">
        <f>IF(ISBLANK(E815),"",F815&amp;"-"&amp;RIGHT("00" &amp; SUBSTITUTE(LEFT(E815,2),"/",""),2))</f>
        <v>1748-05</v>
      </c>
      <c r="H815" s="43" t="s">
        <v>5042</v>
      </c>
      <c r="I815" s="43" t="str">
        <f>IFERROR(RIGHT(H815,LEN(H815)-FIND(",",H815)) &amp; " " &amp; LEFT(H815,1) &amp; LOWER(MID(H815,2, FIND(",",H815)-2)),"")</f>
        <v xml:space="preserve"> Alexander Warfield</v>
      </c>
      <c r="J815" s="42" t="str">
        <f>H815</f>
        <v>WARFIELD, Alexander</v>
      </c>
      <c r="K815" s="43" t="s">
        <v>3816</v>
      </c>
      <c r="L815" s="42" t="str">
        <f>RIGHT(K815,4)</f>
        <v>1748</v>
      </c>
      <c r="M815" s="143" t="str">
        <f>IF(ISBLANK(K815),"",L815&amp;"-"&amp;
IF(LEFT(K815,3)="Feb","02",
IF(LEFT(K815,3)="Mar","03",
IF(LEFT(K815,3)="Apr","04",
IF(LEFT(K815,3)="May","05",
IF(LEFT(K815,3)="Jun","06",
IF(LEFT(K815,3)="Jul","07",
IF(LEFT(K815,3)="Aug","08",
IF(LEFT(K815,3)="Sep","09",
IF(LEFT(K815,3)="Oct","10",
IF(LEFT(K815,3)="Nov","11",
IF(LEFT(K815,3)="Dec","12","01"))))))))))))</f>
        <v>1748-05</v>
      </c>
      <c r="N815" s="44" t="s">
        <v>3961</v>
      </c>
      <c r="O815" s="43" t="s">
        <v>3959</v>
      </c>
      <c r="P815" s="43" t="s">
        <v>3727</v>
      </c>
      <c r="Q815" s="43">
        <v>50</v>
      </c>
      <c r="R815" s="43" t="s">
        <v>6835</v>
      </c>
      <c r="S815" s="44"/>
      <c r="T815" s="45" t="str">
        <f>V815</f>
        <v>Timber Bottom</v>
      </c>
      <c r="U815" s="44"/>
      <c r="V815" s="35" t="s">
        <v>6836</v>
      </c>
      <c r="W815" s="35" t="s">
        <v>11189</v>
      </c>
      <c r="X815" s="34"/>
      <c r="Y815" s="45" t="str">
        <f>IFERROR(LEFT(J815, FIND(",",J815)-1),"")</f>
        <v>WARFIELD</v>
      </c>
      <c r="Z815" s="45"/>
      <c r="AA815" s="45" t="str">
        <f>IF(ISBLANK(E815),"","Surveyed "&amp;E815)  &amp; IF(ISBLANK(C815),"", " by " &amp;TRIM(D815)) &amp; IF(ISBLANK(E815),"","; ") &amp; IF(ISBLANK(K815),"","Patented in " &amp; K815)  &amp; IF(ISBLANK(H815),"", " by " &amp; TRIM(I815)) &amp; IF(ISBLANK(Q815),"",IF(Q815=0,""," for " &amp; Q815 &amp; " acres")) &amp; IF(ISBLANK(S815),""," repatented as " &amp; S815) &amp; IF(ISBLANK(R815),"", "; " &amp; R815) &amp; IF(ISBLANK(X815),"", ".  " &amp; X815&amp;".")</f>
        <v>Surveyed 5/4/1748 by Richard Shipley; Patented in May 1748 by Alexander Warfield for 50 acres; "in the great fork of Patuxent River on a branch called Hammonds Great Branch between two tracts of land one called Venison Park the other called Snowdens Intent Beginning at the end of the sixth course of the afsd land called Venison Park it being one hundred and forty perches"</v>
      </c>
      <c r="AB815" s="45" t="str">
        <f>IF(IFERROR(FIND("-",A815),0)=0,SUBSTITUTE(A815,"'",""),SUBSTITUTE(LEFT(A815,FIND("-",A815)-2),"'",""))</f>
        <v>TIMBER BOTTOM</v>
      </c>
      <c r="AC815" s="45" t="str">
        <f>SUBSTITUTE(A815,"'","")</f>
        <v>TIMBER BOTTOM</v>
      </c>
      <c r="AD815" s="52" t="str">
        <f>IFERROR(VLOOKUP(A815,MapGrantsTbl[], 5, FALSE),"")</f>
        <v>1748</v>
      </c>
      <c r="AE815" s="52" t="str">
        <f>IF(L815=AD815,"Y", IF(LEFT(AD815,1)&lt;&gt;"1","","N"))</f>
        <v>Y</v>
      </c>
      <c r="AF815" s="52" t="str">
        <f>IFERROR(VLOOKUP(A815,MapGrantsTbl[], 3, FALSE),"")</f>
        <v>Surveyed 5/4/1748 by Richard Shipley; Patented in May 1748 by Alexander Warfield for 50 acres; "in the great fork of Patuxent River on a branch called Hammonds Great Branch between two tracts of land one called Venison Park the other called Snowdens Intent Beginning at the end of the sixth course of the afsd land called Venison Park it being one hundred and forty perches"</v>
      </c>
      <c r="AG815" s="52" t="str">
        <f>IF(AA815=AF815,"Y", IF(LEN(LEFT(AF815,4))&lt;&gt;4,"","N"))</f>
        <v>Y</v>
      </c>
      <c r="AH815" s="52" t="s">
        <v>212</v>
      </c>
      <c r="AI815" s="52"/>
      <c r="AJ815" s="71"/>
      <c r="AK815" s="71"/>
      <c r="AL815" s="71"/>
      <c r="AM815" s="71">
        <f>IFERROR(VLOOKUP(A815,Platted[],2,FALSE),"")</f>
        <v>547</v>
      </c>
      <c r="AN815" s="52"/>
      <c r="AO815" s="52"/>
      <c r="AP815" s="52"/>
      <c r="AQ815" s="52" t="str">
        <f>IFERROR(VLOOKUP(A815,MapGrantsTbl[], 5, FALSE),"")</f>
        <v>1748</v>
      </c>
      <c r="AR815" s="52" t="str">
        <f>IF(L815=AQ815,"Y", IF(LEN(LEFT(AQ815,4))&lt;&gt;4,"","N"))</f>
        <v>Y</v>
      </c>
      <c r="AS815" s="52" t="str">
        <f>IFERROR(VLOOKUP(A815,MapGrantsTbl[],3, FALSE),"")</f>
        <v>Surveyed 5/4/1748 by Richard Shipley; Patented in May 1748 by Alexander Warfield for 50 acres; "in the great fork of Patuxent River on a branch called Hammonds Great Branch between two tracts of land one called Venison Park the other called Snowdens Intent Beginning at the end of the sixth course of the afsd land called Venison Park it being one hundred and forty perches"</v>
      </c>
      <c r="AT815" s="52" t="str">
        <f>IF(AA815=AS815,"Y", IF(LEN(LEFT(AS815,4))&lt;&gt;4,"","N"))</f>
        <v>Y</v>
      </c>
      <c r="AU815" s="52" t="str">
        <f>IFERROR(VLOOKUP(A815,MapGrantsTbl[],5, FALSE),"")</f>
        <v>1748</v>
      </c>
      <c r="AV815" s="52" t="str">
        <f>IF(L815=AU815,"Y", IF(LEN(LEFT(AU815,4))&lt;&gt;4,"","N"))</f>
        <v>Y</v>
      </c>
    </row>
    <row r="816" spans="1:48" ht="43.2" x14ac:dyDescent="0.55000000000000004">
      <c r="A816" s="43" t="s">
        <v>7045</v>
      </c>
      <c r="B816" s="42" t="str">
        <f>IFERROR(VLOOKUP(A816,MapGrantsTbl[Short Name], 1, FALSE),IFERROR(VLOOKUP(A816,MapGrantsTbl[Other Map Grant Name],1,FALSE),""))</f>
        <v>TIMBER LANE</v>
      </c>
      <c r="C816" s="43" t="s">
        <v>4926</v>
      </c>
      <c r="D816" s="43" t="str">
        <f>IF(ISBLANK(C816),"",IFERROR(RIGHT(C816,LEN(C816)-FIND(",",C816)) &amp; " " &amp; LEFT(C816,1) &amp; LOWER(MID(C816,2, FIND(",",C816)-2)),""))</f>
        <v xml:space="preserve"> Joshua Griffith</v>
      </c>
      <c r="E816" s="85" t="s">
        <v>11967</v>
      </c>
      <c r="F816" s="80" t="str">
        <f>RIGHT(E816,4)</f>
        <v>1764</v>
      </c>
      <c r="G816" s="80" t="str">
        <f>IF(ISBLANK(E816),"",F816&amp;"-"&amp;RIGHT("00" &amp; SUBSTITUTE(LEFT(E816,2),"/",""),2))</f>
        <v>1764-11</v>
      </c>
      <c r="H816" s="43" t="s">
        <v>3562</v>
      </c>
      <c r="I816" s="43" t="str">
        <f>IFERROR(RIGHT(H816,LEN(H816)-FIND(",",H816)) &amp; " " &amp; LEFT(H816,1) &amp; LOWER(MID(H816,2, FIND(",",H816)-2)),"")</f>
        <v xml:space="preserve"> Henry  Griffith</v>
      </c>
      <c r="J816" s="42" t="str">
        <f>H816</f>
        <v xml:space="preserve">GRIFFITH, Henry </v>
      </c>
      <c r="K816" s="43" t="s">
        <v>7047</v>
      </c>
      <c r="L816" s="42" t="str">
        <f>RIGHT(K816,4)</f>
        <v>1765</v>
      </c>
      <c r="M816" s="143" t="str">
        <f>IF(ISBLANK(K816),"",L816&amp;"-"&amp;
IF(LEFT(K816,3)="Feb","02",
IF(LEFT(K816,3)="Mar","03",
IF(LEFT(K816,3)="Apr","04",
IF(LEFT(K816,3)="May","05",
IF(LEFT(K816,3)="Jun","06",
IF(LEFT(K816,3)="Jul","07",
IF(LEFT(K816,3)="Aug","08",
IF(LEFT(K816,3)="Sep","09",
IF(LEFT(K816,3)="Oct","10",
IF(LEFT(K816,3)="Nov","11",
IF(LEFT(K816,3)="Dec","12","01"))))))))))))</f>
        <v>1765-08</v>
      </c>
      <c r="N816" s="44" t="s">
        <v>3961</v>
      </c>
      <c r="O816" s="43" t="s">
        <v>3959</v>
      </c>
      <c r="P816" s="43" t="s">
        <v>136</v>
      </c>
      <c r="Q816" s="43">
        <v>8</v>
      </c>
      <c r="R816" s="43" t="s">
        <v>7046</v>
      </c>
      <c r="S816" s="44"/>
      <c r="T816" s="45" t="str">
        <f>V816</f>
        <v>Timber Lane</v>
      </c>
      <c r="U816" s="44"/>
      <c r="V816" s="35" t="s">
        <v>7048</v>
      </c>
      <c r="W816" s="35" t="s">
        <v>11968</v>
      </c>
      <c r="X816" s="34"/>
      <c r="Y816" s="45" t="str">
        <f>IFERROR(LEFT(J816, FIND(",",J816)-1),"")</f>
        <v>GRIFFITH</v>
      </c>
      <c r="Z816" s="45"/>
      <c r="AA816" s="45" t="str">
        <f>IF(ISBLANK(E816),"","Surveyed "&amp;E816)  &amp; IF(ISBLANK(C816),"", " by " &amp;TRIM(D816)) &amp; IF(ISBLANK(E816),"","; ") &amp; IF(ISBLANK(K816),"","Patented in " &amp; K816)  &amp; IF(ISBLANK(H816),"", " by " &amp; TRIM(I816)) &amp; IF(ISBLANK(Q816),"",IF(Q816=0,""," for " &amp; Q816 &amp; " acres")) &amp; IF(ISBLANK(S816),""," repatented as " &amp; S816) &amp; IF(ISBLANK(R816),"", "; " &amp; R816) &amp; IF(ISBLANK(X816),"", ".  " &amp; X816&amp;".")</f>
        <v>Surveyed 11/20/1764 by Joshua Griffith; Patented in Aug 1765 by Henry Griffith for 8 acres; starting at "the beginning trees of a tract of land called Dorseys Hills"</v>
      </c>
      <c r="AB816" s="45" t="str">
        <f>IF(IFERROR(FIND("-",A816),0)=0,SUBSTITUTE(A816,"'",""),SUBSTITUTE(LEFT(A816,FIND("-",A816)-2),"'",""))</f>
        <v>TIMBER LANE</v>
      </c>
      <c r="AC816" s="45" t="str">
        <f>SUBSTITUTE(A816,"'","")</f>
        <v>TIMBER LANE</v>
      </c>
      <c r="AD816" s="45" t="str">
        <f>IFERROR(VLOOKUP(A816,MapGrantsTbl[], 5, FALSE),"")</f>
        <v>1764</v>
      </c>
      <c r="AE816" s="45" t="str">
        <f>IF(L816=AD816,"Y", IF(LEFT(AD816,1)&lt;&gt;"1","","N"))</f>
        <v>N</v>
      </c>
      <c r="AF816" s="45" t="str">
        <f>IFERROR(VLOOKUP(A816,MapGrantsTbl[], 3, FALSE),"")</f>
        <v>Surveyed 11/20/1764 by Joshua Griffith; Patented in Aug 1765 by Henry Griffith for 8 acres; starting at "the beginning trees of a tract of land called Dorseys Hills"</v>
      </c>
      <c r="AG816" s="45" t="str">
        <f>IF(AA816=AF816,"Y", IF(LEN(LEFT(AF816,4))&lt;&gt;4,"","N"))</f>
        <v>Y</v>
      </c>
      <c r="AH816" s="33" t="s">
        <v>86</v>
      </c>
      <c r="AI816" s="45"/>
      <c r="AJ816" s="71"/>
      <c r="AK816" s="71"/>
      <c r="AL816" s="71"/>
      <c r="AM816" s="71">
        <f>IFERROR(VLOOKUP(A816,Platted[],2,FALSE),"")</f>
        <v>723</v>
      </c>
      <c r="AN816" s="52"/>
      <c r="AO816" s="52"/>
      <c r="AP816" s="52"/>
      <c r="AQ816" s="52" t="str">
        <f>IFERROR(VLOOKUP(A816,MapGrantsTbl[], 5, FALSE),"")</f>
        <v>1764</v>
      </c>
      <c r="AR816" s="52" t="str">
        <f>IF(L816=AQ816,"Y", IF(LEN(LEFT(AQ816,4))&lt;&gt;4,"","N"))</f>
        <v>N</v>
      </c>
      <c r="AS816" s="52" t="str">
        <f>IFERROR(VLOOKUP(A816,MapGrantsTbl[],3, FALSE),"")</f>
        <v>Surveyed 11/20/1764 by Joshua Griffith; Patented in Aug 1765 by Henry Griffith for 8 acres; starting at "the beginning trees of a tract of land called Dorseys Hills"</v>
      </c>
      <c r="AT816" s="52" t="str">
        <f>IF(AA816=AS816,"Y", IF(LEN(LEFT(AS816,4))&lt;&gt;4,"","N"))</f>
        <v>Y</v>
      </c>
      <c r="AU816" s="52" t="str">
        <f>IFERROR(VLOOKUP(A816,MapGrantsTbl[],5, FALSE),"")</f>
        <v>1764</v>
      </c>
      <c r="AV816" s="52" t="str">
        <f>IF(L816=AU816,"Y", IF(LEN(LEFT(AU816,4))&lt;&gt;4,"","N"))</f>
        <v>N</v>
      </c>
    </row>
    <row r="817" spans="1:48" ht="43.2" x14ac:dyDescent="0.55000000000000004">
      <c r="A817" s="8" t="s">
        <v>9035</v>
      </c>
      <c r="B817" s="8" t="str">
        <f>IFERROR(VLOOKUP(A817,MapGrantsTbl[Short Name], 1, FALSE),IFERROR(VLOOKUP(A817,MapGrantsTbl[Other Map Grant Name],1,FALSE),""))</f>
        <v>TIMBER NECK - BUDD</v>
      </c>
      <c r="C817" s="8"/>
      <c r="D817" s="8" t="str">
        <f>IF(ISBLANK(C817),"",IFERROR(RIGHT(C817,LEN(C817)-FIND(",",C817)) &amp; " " &amp; LEFT(C817,1) &amp; LOWER(MID(C817,2, FIND(",",C817)-2)),""))</f>
        <v/>
      </c>
      <c r="E817" s="85" t="s">
        <v>12182</v>
      </c>
      <c r="F817" s="85" t="str">
        <f>RIGHT(E817,4)</f>
        <v>1694</v>
      </c>
      <c r="G817" s="85" t="str">
        <f>IF(ISBLANK(E817),"",F817&amp;"-"&amp;RIGHT("00" &amp; SUBSTITUTE(LEFT(E817,2),"/",""),2))</f>
        <v>1694-10</v>
      </c>
      <c r="H817" s="8" t="s">
        <v>3689</v>
      </c>
      <c r="I817" s="8" t="str">
        <f>IFERROR(RIGHT(H817,LEN(H817)-FIND(",",H817)) &amp; " " &amp; LEFT(H817,1) &amp; LOWER(MID(H817,2, FIND(",",H817)-2)),"")</f>
        <v xml:space="preserve"> William  Budd</v>
      </c>
      <c r="J817" s="8" t="str">
        <f>H817</f>
        <v xml:space="preserve">BUDD, William </v>
      </c>
      <c r="K817" s="8" t="s">
        <v>3754</v>
      </c>
      <c r="L817" s="8" t="str">
        <f>RIGHT(K817,4)</f>
        <v>1695</v>
      </c>
      <c r="M817" s="146" t="str">
        <f>IF(ISBLANK(K817),"",L817&amp;"-"&amp;
IF(LEFT(K817,3)="Feb","02",
IF(LEFT(K817,3)="Mar","03",
IF(LEFT(K817,3)="Apr","04",
IF(LEFT(K817,3)="May","05",
IF(LEFT(K817,3)="Jun","06",
IF(LEFT(K817,3)="Jul","07",
IF(LEFT(K817,3)="Aug","08",
IF(LEFT(K817,3)="Sep","09",
IF(LEFT(K817,3)="Oct","10",
IF(LEFT(K817,3)="Nov","11",
IF(LEFT(K817,3)="Dec","12","01"))))))))))))</f>
        <v>1695-11</v>
      </c>
      <c r="N817" s="34" t="s">
        <v>3961</v>
      </c>
      <c r="O817" s="8" t="s">
        <v>3959</v>
      </c>
      <c r="P817" s="8" t="s">
        <v>136</v>
      </c>
      <c r="Q817" s="8">
        <v>132</v>
      </c>
      <c r="R817" s="8"/>
      <c r="S817" s="34" t="s">
        <v>5467</v>
      </c>
      <c r="T817" s="34" t="s">
        <v>9470</v>
      </c>
      <c r="U817" s="34"/>
      <c r="V817" s="34" t="s">
        <v>5896</v>
      </c>
      <c r="W817" s="35" t="s">
        <v>12183</v>
      </c>
      <c r="X817" s="34"/>
      <c r="Y817" s="18" t="str">
        <f>IFERROR(LEFT(J817, FIND(",",J817)-1),"")</f>
        <v>BUDD</v>
      </c>
      <c r="Z817" s="24" t="s">
        <v>4562</v>
      </c>
      <c r="AA817" s="24" t="str">
        <f>IF(ISBLANK(E817),"","Surveyed "&amp;E817)  &amp; IF(ISBLANK(C817),"", " by " &amp;TRIM(D817)) &amp; IF(ISBLANK(E817),"","; ") &amp; IF(ISBLANK(K817),"","Patented in " &amp; K817)  &amp; IF(ISBLANK(H817),"", " by " &amp; TRIM(I817)) &amp; IF(ISBLANK(Q817),"",IF(Q817=0,""," for " &amp; Q817 &amp; " acres")) &amp; IF(ISBLANK(S817),""," repatented as " &amp; S817) &amp; IF(ISBLANK(R817),"", "; " &amp; R817) &amp; IF(ISBLANK(X817),"", ".  " &amp; X817&amp;".")</f>
        <v>Surveyed 10/13/1694; Patented in Nov 1695 by William Budd for 132 acres repatented as Timber Neck Corrected</v>
      </c>
      <c r="AB817" s="52" t="str">
        <f>IF(IFERROR(FIND("-",A817),0)=0,SUBSTITUTE(A817,"'",""),SUBSTITUTE(LEFT(A817,FIND("-",A817)-2),"'",""))</f>
        <v>TIMBER NECK</v>
      </c>
      <c r="AC817" s="55" t="str">
        <f>SUBSTITUTE(A817,"'","")</f>
        <v>TIMBER NECK - Budd</v>
      </c>
      <c r="AD817" s="52" t="str">
        <f>IFERROR(VLOOKUP(A817,MapGrantsTbl[], 5, FALSE),"")</f>
        <v>1694</v>
      </c>
      <c r="AE817" s="52" t="str">
        <f>IF(L817=AD817,"Y", IF(LEFT(AD817,1)&lt;&gt;"1","","N"))</f>
        <v>N</v>
      </c>
      <c r="AF817" s="52" t="str">
        <f>IFERROR(VLOOKUP(A817,MapGrantsTbl[], 3, FALSE),"")</f>
        <v>Surveyed 10/13/1694; Patented in Nov 1695 by William Budd for 132 acres repatented as Timber Neck Corrected</v>
      </c>
      <c r="AG817" s="52" t="str">
        <f>IF(AA817=AF817,"Y", IF(LEN(LEFT(AF817,4))&lt;&gt;4,"","N"))</f>
        <v>Y</v>
      </c>
      <c r="AH817" s="52" t="s">
        <v>86</v>
      </c>
      <c r="AI817" s="52"/>
      <c r="AJ817" s="71"/>
      <c r="AK817" s="71"/>
      <c r="AL817" s="71"/>
      <c r="AM817" s="71" t="str">
        <f>IFERROR(VLOOKUP(A817,Platted[],2,FALSE),"")</f>
        <v/>
      </c>
      <c r="AN817" s="52"/>
      <c r="AO817" s="52"/>
      <c r="AP817" s="52"/>
      <c r="AQ817" s="52" t="str">
        <f>IFERROR(VLOOKUP(A817,MapGrantsTbl[], 5, FALSE),"")</f>
        <v>1694</v>
      </c>
      <c r="AR817" s="52" t="str">
        <f>IF(L817=AQ817,"Y", IF(LEN(LEFT(AQ817,4))&lt;&gt;4,"","N"))</f>
        <v>N</v>
      </c>
      <c r="AS817" s="52" t="str">
        <f>IFERROR(VLOOKUP(A817,MapGrantsTbl[],3, FALSE),"")</f>
        <v>Surveyed 10/13/1694; Patented in Nov 1695 by William Budd for 132 acres repatented as Timber Neck Corrected</v>
      </c>
      <c r="AT817" s="52" t="str">
        <f>IF(AA817=AS817,"Y", IF(LEN(LEFT(AS817,4))&lt;&gt;4,"","N"))</f>
        <v>Y</v>
      </c>
      <c r="AU817" s="52" t="str">
        <f>IFERROR(VLOOKUP(A817,MapGrantsTbl[],5, FALSE),"")</f>
        <v>1694</v>
      </c>
      <c r="AV817" s="52" t="str">
        <f>IF(L817=AU817,"Y", IF(LEN(LEFT(AU817,4))&lt;&gt;4,"","N"))</f>
        <v>N</v>
      </c>
    </row>
    <row r="818" spans="1:48" ht="86.4" x14ac:dyDescent="0.55000000000000004">
      <c r="A818" s="68" t="s">
        <v>9037</v>
      </c>
      <c r="B818" s="67" t="str">
        <f>IFERROR(VLOOKUP(A818,MapGrantsTbl[Short Name], 1, FALSE),IFERROR(VLOOKUP(A818,MapGrantsTbl[Other Map Grant Name],1,FALSE),""))</f>
        <v/>
      </c>
      <c r="C818" s="68" t="s">
        <v>4105</v>
      </c>
      <c r="D818" s="68" t="str">
        <f>IF(ISBLANK(C818),"",IFERROR(RIGHT(C818,LEN(C818)-FIND(",",C818)) &amp; " " &amp; LEFT(C818,1) &amp; LOWER(MID(C818,2, FIND(",",C818)-2)),""))</f>
        <v xml:space="preserve"> Henry Ridgely</v>
      </c>
      <c r="E818" s="87" t="s">
        <v>9038</v>
      </c>
      <c r="F818" s="87" t="str">
        <f>RIGHT(E818,4)</f>
        <v>1729</v>
      </c>
      <c r="G818" s="87" t="str">
        <f>IF(ISBLANK(E818),"",F818&amp;"-"&amp;RIGHT("00" &amp; SUBSTITUTE(LEFT(E818,2),"/",""),2))</f>
        <v>1729-03</v>
      </c>
      <c r="H818" s="68" t="s">
        <v>3585</v>
      </c>
      <c r="I818" s="68" t="str">
        <f>IFERROR(RIGHT(H818,LEN(H818)-FIND(",",H818)) &amp; " " &amp; LEFT(H818,1) &amp; LOWER(MID(H818,2, FIND(",",H818)-2)),"")</f>
        <v xml:space="preserve"> John  Worthington</v>
      </c>
      <c r="J818" s="67" t="str">
        <f>H818</f>
        <v xml:space="preserve">WORTHINGTON, John </v>
      </c>
      <c r="K818" s="68" t="s">
        <v>9036</v>
      </c>
      <c r="L818" s="67" t="str">
        <f>RIGHT(K818,4)</f>
        <v>1737</v>
      </c>
      <c r="M818" s="148" t="str">
        <f>IF(ISBLANK(K818),"",L818&amp;"-"&amp;
IF(LEFT(K818,3)="Feb","02",
IF(LEFT(K818,3)="Mar","03",
IF(LEFT(K818,3)="Apr","04",
IF(LEFT(K818,3)="May","05",
IF(LEFT(K818,3)="Jun","06",
IF(LEFT(K818,3)="Jul","07",
IF(LEFT(K818,3)="Aug","08",
IF(LEFT(K818,3)="Sep","09",
IF(LEFT(K818,3)="Oct","10",
IF(LEFT(K818,3)="Nov","11",
IF(LEFT(K818,3)="Dec","12","01"))))))))))))</f>
        <v>1737-08</v>
      </c>
      <c r="N818" s="34" t="s">
        <v>3961</v>
      </c>
      <c r="O818" s="68" t="s">
        <v>3959</v>
      </c>
      <c r="P818" s="68" t="s">
        <v>136</v>
      </c>
      <c r="Q818" s="68">
        <v>50</v>
      </c>
      <c r="R818" s="8" t="s">
        <v>9469</v>
      </c>
      <c r="S818" s="69"/>
      <c r="T818" s="33" t="s">
        <v>9064</v>
      </c>
      <c r="U818" s="69"/>
      <c r="V818" s="35" t="s">
        <v>4139</v>
      </c>
      <c r="W818" s="35" t="s">
        <v>9983</v>
      </c>
      <c r="X818" s="34"/>
      <c r="Y818" s="70" t="str">
        <f>IFERROR(LEFT(J818, FIND(",",J818)-1),"")</f>
        <v>WORTHINGTON</v>
      </c>
      <c r="Z818" s="70"/>
      <c r="AA818" s="70" t="str">
        <f>IF(ISBLANK(E818),"","Surveyed "&amp;E818)  &amp; IF(ISBLANK(C818),"", " by " &amp;TRIM(D818)) &amp; IF(ISBLANK(E818),"","; ") &amp; IF(ISBLANK(K818),"","Patented in " &amp; K818)  &amp; IF(ISBLANK(H818),"", " by " &amp; TRIM(I818)) &amp; IF(ISBLANK(Q818),"",IF(Q818=0,""," for " &amp; Q818 &amp; " acres")) &amp; IF(ISBLANK(S818),""," repatented as " &amp; S818) &amp; IF(ISBLANK(R818),"", "; " &amp; R818) &amp; IF(ISBLANK(X818),"", ".  " &amp; X818&amp;".")</f>
        <v xml:space="preserve">Surveyed 3/6/1729 by Henry Ridgely; Patented in Aug 1737 by John Worthington for 50 acres; "adjoyning to a tract of land now in possession of Phillip Sewell [ed. Sewells Coffer] Beginning at a bounded white oak standing on a hill side near the head of a bottom and in or near the east line of the aforesaid Sewells land" </v>
      </c>
      <c r="AB818" s="70" t="str">
        <f>IF(IFERROR(FIND("-",A818),0)=0,SUBSTITUTE(A818,"'",""),SUBSTITUTE(LEFT(A818,FIND("-",A818)-2),"'",""))</f>
        <v>TIMBER NECK</v>
      </c>
      <c r="AC818" s="70" t="str">
        <f>SUBSTITUTE(A818,"'","")</f>
        <v>TIMBER NECK - Worthington</v>
      </c>
      <c r="AD818" s="70" t="str">
        <f>IFERROR(VLOOKUP(A818,MapGrantsTbl[], 5, FALSE),"")</f>
        <v/>
      </c>
      <c r="AE818" s="70" t="str">
        <f>IF(L818=AD818,"Y", IF(LEFT(AD818,1)&lt;&gt;"1","","N"))</f>
        <v/>
      </c>
      <c r="AF818" s="70" t="str">
        <f>IFERROR(VLOOKUP(A818,MapGrantsTbl[], 3, FALSE),"")</f>
        <v/>
      </c>
      <c r="AG818" s="70" t="str">
        <f>IF(AA818=AF818,"Y", IF(LEN(LEFT(AF818,4))&lt;&gt;4,"","N"))</f>
        <v/>
      </c>
      <c r="AH818" s="70"/>
      <c r="AI818" s="70"/>
      <c r="AJ818" s="70"/>
      <c r="AK818" s="70"/>
      <c r="AL818" s="70">
        <v>-6</v>
      </c>
      <c r="AM818" s="70">
        <f>IFERROR(VLOOKUP(A818,Platted[],2,FALSE),"")</f>
        <v>556</v>
      </c>
      <c r="AN818" s="52"/>
      <c r="AO818" s="52"/>
      <c r="AP818" s="52"/>
      <c r="AQ818" s="52" t="str">
        <f>IFERROR(VLOOKUP(A818,MapGrantsTbl[], 5, FALSE),"")</f>
        <v/>
      </c>
      <c r="AR818" s="52" t="str">
        <f>IF(L818=AQ818,"Y", IF(LEN(LEFT(AQ818,4))&lt;&gt;4,"","N"))</f>
        <v/>
      </c>
      <c r="AS818" s="52" t="str">
        <f>IFERROR(VLOOKUP(A818,MapGrantsTbl[],3, FALSE),"")</f>
        <v/>
      </c>
      <c r="AT818" s="52" t="str">
        <f>IF(AA818=AS818,"Y", IF(LEN(LEFT(AS818,4))&lt;&gt;4,"","N"))</f>
        <v/>
      </c>
      <c r="AU818" s="52" t="str">
        <f>IFERROR(VLOOKUP(A818,MapGrantsTbl[],5, FALSE),"")</f>
        <v/>
      </c>
      <c r="AV818" s="52" t="str">
        <f>IF(L818=AU818,"Y", IF(LEN(LEFT(AU818,4))&lt;&gt;4,"","N"))</f>
        <v/>
      </c>
    </row>
    <row r="819" spans="1:48" ht="57.6" x14ac:dyDescent="0.55000000000000004">
      <c r="A819" s="8" t="s">
        <v>5468</v>
      </c>
      <c r="B819" s="8" t="str">
        <f>IFERROR(VLOOKUP(A819,MapGrantsTbl[Short Name], 1, FALSE),IFERROR(VLOOKUP(A819,MapGrantsTbl[Other Map Grant Name],1,FALSE),""))</f>
        <v>TIMBER NECK CORRECTED</v>
      </c>
      <c r="C819" s="8" t="s">
        <v>4917</v>
      </c>
      <c r="D819" s="8" t="str">
        <f>IF(ISBLANK(C819),"",IFERROR(RIGHT(C819,LEN(C819)-FIND(",",C819)) &amp; " " &amp; LEFT(C819,1) &amp; LOWER(MID(C819,2, FIND(",",C819)-2)),""))</f>
        <v xml:space="preserve"> Vachel Stevens</v>
      </c>
      <c r="E819" s="85" t="s">
        <v>11966</v>
      </c>
      <c r="F819" s="85" t="str">
        <f>RIGHT(E819,4)</f>
        <v>1785</v>
      </c>
      <c r="G819" s="85" t="str">
        <f>IF(ISBLANK(E819),"",F819&amp;"-"&amp;RIGHT("00" &amp; SUBSTITUTE(LEFT(E819,2),"/",""),2))</f>
        <v>1785-04</v>
      </c>
      <c r="H819" s="8" t="s">
        <v>5470</v>
      </c>
      <c r="I819" s="8" t="str">
        <f>IFERROR(RIGHT(H819,LEN(H819)-FIND(",",H819)) &amp; " " &amp; LEFT(H819,1) &amp; LOWER(MID(H819,2, FIND(",",H819)-2)),"")</f>
        <v xml:space="preserve"> William Hammond</v>
      </c>
      <c r="J819" s="32" t="str">
        <f>H819</f>
        <v>HAMMOND, William</v>
      </c>
      <c r="K819" s="8" t="s">
        <v>5469</v>
      </c>
      <c r="L819" s="32" t="str">
        <f>RIGHT(K819,4)</f>
        <v>1795</v>
      </c>
      <c r="M819" s="146" t="str">
        <f>IF(ISBLANK(K819),"",L819&amp;"-"&amp;
IF(LEFT(K819,3)="Feb","02",
IF(LEFT(K819,3)="Mar","03",
IF(LEFT(K819,3)="Apr","04",
IF(LEFT(K819,3)="May","05",
IF(LEFT(K819,3)="Jun","06",
IF(LEFT(K819,3)="Jul","07",
IF(LEFT(K819,3)="Aug","08",
IF(LEFT(K819,3)="Sep","09",
IF(LEFT(K819,3)="Oct","10",
IF(LEFT(K819,3)="Nov","11",
IF(LEFT(K819,3)="Dec","12","01"))))))))))))</f>
        <v>1795-05</v>
      </c>
      <c r="N819" s="34" t="s">
        <v>3961</v>
      </c>
      <c r="O819" s="8" t="s">
        <v>3959</v>
      </c>
      <c r="P819" s="8" t="s">
        <v>3970</v>
      </c>
      <c r="Q819" s="8">
        <v>500</v>
      </c>
      <c r="R819" s="8" t="s">
        <v>5472</v>
      </c>
      <c r="S819" s="34"/>
      <c r="T819" s="34" t="s">
        <v>12181</v>
      </c>
      <c r="U819" s="34"/>
      <c r="V819" s="35" t="s">
        <v>5467</v>
      </c>
      <c r="W819" s="35" t="s">
        <v>11965</v>
      </c>
      <c r="X819" s="34"/>
      <c r="Y819" s="33" t="str">
        <f>IFERROR(LEFT(J819, FIND(",",J819)-1),"")</f>
        <v>HAMMOND</v>
      </c>
      <c r="Z819" s="33"/>
      <c r="AA819" s="24" t="str">
        <f>IF(ISBLANK(E819),"","Surveyed "&amp;E819)  &amp; IF(ISBLANK(C819),"", " by " &amp;TRIM(D819)) &amp; IF(ISBLANK(E819),"","; ") &amp; IF(ISBLANK(K819),"","Patented in " &amp; K819)  &amp; IF(ISBLANK(H819),"", " by " &amp; TRIM(I819)) &amp; IF(ISBLANK(Q819),"",IF(Q819=0,""," for " &amp; Q819 &amp; " acres")) &amp; IF(ISBLANK(S819),""," repatented as " &amp; S819) &amp; IF(ISBLANK(R819),"", "; " &amp; R819) &amp; IF(ISBLANK(X819),"", ".  " &amp; X819&amp;".")</f>
        <v>Surveyed 4/1/1785 by Vachel Stevens; Patented in May 1795 by William Hammond for 500 acres; Resurvey of Timber Neck and Addition To Timber Neck near Budds Run adjoining Scott's Folly and Prospect</v>
      </c>
      <c r="AB819" s="52" t="str">
        <f>IF(IFERROR(FIND("-",A819),0)=0,SUBSTITUTE(A819,"'",""),SUBSTITUTE(LEFT(A819,FIND("-",A819)-2),"'",""))</f>
        <v>TIMBER NECK CORRECTED</v>
      </c>
      <c r="AC819" s="55" t="str">
        <f>SUBSTITUTE(A819,"'","")</f>
        <v>TIMBER NECK CORRECTED</v>
      </c>
      <c r="AD819" s="52" t="str">
        <f>IFERROR(VLOOKUP(A819,MapGrantsTbl[], 5, FALSE),"")</f>
        <v/>
      </c>
      <c r="AE819" s="52" t="str">
        <f>IF(L819=AD819,"Y", IF(LEFT(AD819,1)&lt;&gt;"1","","N"))</f>
        <v/>
      </c>
      <c r="AF819" s="52" t="str">
        <f>IFERROR(VLOOKUP(A819,MapGrantsTbl[], 3, FALSE),"")</f>
        <v/>
      </c>
      <c r="AG819" s="52" t="str">
        <f>IF(AA819=AF819,"Y", IF(LEN(LEFT(AF819,4))&lt;&gt;4,"","N"))</f>
        <v/>
      </c>
      <c r="AH819" s="52" t="s">
        <v>86</v>
      </c>
      <c r="AI819" s="52" t="s">
        <v>9154</v>
      </c>
      <c r="AJ819" s="71" t="s">
        <v>9033</v>
      </c>
      <c r="AK819" s="71"/>
      <c r="AL819" s="71"/>
      <c r="AM819" s="71">
        <f>IFERROR(VLOOKUP(A819,Platted[],2,FALSE),"")</f>
        <v>148</v>
      </c>
      <c r="AN819" s="52"/>
      <c r="AO819" s="52"/>
      <c r="AP819" s="52"/>
      <c r="AQ819" s="52" t="str">
        <f>IFERROR(VLOOKUP(A819,MapGrantsTbl[], 5, FALSE),"")</f>
        <v/>
      </c>
      <c r="AR819" s="52" t="str">
        <f>IF(L819=AQ819,"Y", IF(LEN(LEFT(AQ819,4))&lt;&gt;4,"","N"))</f>
        <v/>
      </c>
      <c r="AS819" s="52" t="str">
        <f>IFERROR(VLOOKUP(A819,MapGrantsTbl[],3, FALSE),"")</f>
        <v/>
      </c>
      <c r="AT819" s="52" t="str">
        <f>IF(AA819=AS819,"Y", IF(LEN(LEFT(AS819,4))&lt;&gt;4,"","N"))</f>
        <v/>
      </c>
      <c r="AU819" s="52" t="str">
        <f>IFERROR(VLOOKUP(A819,MapGrantsTbl[],5, FALSE),"")</f>
        <v/>
      </c>
      <c r="AV819" s="52" t="str">
        <f>IF(L819=AU819,"Y", IF(LEN(LEFT(AU819,4))&lt;&gt;4,"","N"))</f>
        <v/>
      </c>
    </row>
    <row r="820" spans="1:48" ht="43.2" x14ac:dyDescent="0.55000000000000004">
      <c r="A820" s="43" t="s">
        <v>6448</v>
      </c>
      <c r="B820" s="42" t="str">
        <f>IFERROR(VLOOKUP(A820,MapGrantsTbl[Short Name], 1, FALSE),IFERROR(VLOOKUP(A820,MapGrantsTbl[Other Map Grant Name],1,FALSE),""))</f>
        <v>TITT FOR TATT</v>
      </c>
      <c r="C820" s="43" t="s">
        <v>4926</v>
      </c>
      <c r="D820" s="43" t="str">
        <f>IF(ISBLANK(C820),"",IFERROR(RIGHT(C820,LEN(C820)-FIND(",",C820)) &amp; " " &amp; LEFT(C820,1) &amp; LOWER(MID(C820,2, FIND(",",C820)-2)),""))</f>
        <v xml:space="preserve"> Joshua Griffith</v>
      </c>
      <c r="E820" s="85" t="s">
        <v>11304</v>
      </c>
      <c r="F820" s="80" t="str">
        <f>RIGHT(E820,4)</f>
        <v>1761</v>
      </c>
      <c r="G820" s="80" t="str">
        <f>IF(ISBLANK(E820),"",F820&amp;"-"&amp;RIGHT("00" &amp; SUBSTITUTE(LEFT(E820,2),"/",""),2))</f>
        <v>1761-04</v>
      </c>
      <c r="H820" s="43" t="s">
        <v>4105</v>
      </c>
      <c r="I820" s="43" t="str">
        <f>IFERROR(RIGHT(H820,LEN(H820)-FIND(",",H820)) &amp; " " &amp; LEFT(H820,1) &amp; LOWER(MID(H820,2, FIND(",",H820)-2)),"")</f>
        <v xml:space="preserve"> Henry Ridgely</v>
      </c>
      <c r="J820" s="42" t="str">
        <f>H820</f>
        <v>RIDGELY, Henry</v>
      </c>
      <c r="K820" s="43" t="s">
        <v>6449</v>
      </c>
      <c r="L820" s="42" t="str">
        <f>RIGHT(K820,4)</f>
        <v>1761</v>
      </c>
      <c r="M820" s="143" t="str">
        <f>IF(ISBLANK(K820),"",L820&amp;"-"&amp;
IF(LEFT(K820,3)="Feb","02",
IF(LEFT(K820,3)="Mar","03",
IF(LEFT(K820,3)="Apr","04",
IF(LEFT(K820,3)="May","05",
IF(LEFT(K820,3)="Jun","06",
IF(LEFT(K820,3)="Jul","07",
IF(LEFT(K820,3)="Aug","08",
IF(LEFT(K820,3)="Sep","09",
IF(LEFT(K820,3)="Oct","10",
IF(LEFT(K820,3)="Nov","11",
IF(LEFT(K820,3)="Dec","12","01"))))))))))))</f>
        <v>1761-07</v>
      </c>
      <c r="N820" s="44" t="s">
        <v>3961</v>
      </c>
      <c r="O820" s="43" t="s">
        <v>3959</v>
      </c>
      <c r="P820" s="43" t="s">
        <v>136</v>
      </c>
      <c r="Q820" s="43">
        <v>290</v>
      </c>
      <c r="R820" s="8" t="s">
        <v>7854</v>
      </c>
      <c r="S820" s="44"/>
      <c r="T820" s="45" t="str">
        <f>V820</f>
        <v>Titt For Tatt</v>
      </c>
      <c r="U820" s="44"/>
      <c r="V820" s="35" t="s">
        <v>6450</v>
      </c>
      <c r="W820" s="35" t="s">
        <v>11305</v>
      </c>
      <c r="X820" s="34"/>
      <c r="Y820" s="45" t="str">
        <f>IFERROR(LEFT(J820, FIND(",",J820)-1),"")</f>
        <v>RIDGELY</v>
      </c>
      <c r="Z820" s="45"/>
      <c r="AA820" s="45" t="str">
        <f>IF(ISBLANK(E820),"","Surveyed "&amp;E820)  &amp; IF(ISBLANK(C820),"", " by " &amp;TRIM(D820)) &amp; IF(ISBLANK(E820),"","; ") &amp; IF(ISBLANK(K820),"","Patented in " &amp; K820)  &amp; IF(ISBLANK(H820),"", " by " &amp; TRIM(I820)) &amp; IF(ISBLANK(Q820),"",IF(Q820=0,""," for " &amp; Q820 &amp; " acres")) &amp; IF(ISBLANK(S820),""," repatented as " &amp; S820) &amp; IF(ISBLANK(R820),"", "; " &amp; R820) &amp; IF(ISBLANK(X820),"", ".  " &amp; X820&amp;".")</f>
        <v>Surveyed 4/6/1761 by Joshua Griffith; Patented in Jul 1761 by Henry Ridgely for 290 acres; Adjoining Mineral Hill, Dependence, and Dorsey's Range</v>
      </c>
      <c r="AB820" s="45" t="str">
        <f>IF(IFERROR(FIND("-",A820),0)=0,SUBSTITUTE(A820,"'",""),SUBSTITUTE(LEFT(A820,FIND("-",A820)-2),"'",""))</f>
        <v>TITT FOR TATT</v>
      </c>
      <c r="AC820" s="55" t="str">
        <f>SUBSTITUTE(A820,"'","")</f>
        <v>TITT FOR TATT</v>
      </c>
      <c r="AD820" s="52" t="str">
        <f>IFERROR(VLOOKUP(A820,MapGrantsTbl[], 5, FALSE),"")</f>
        <v>1761</v>
      </c>
      <c r="AE820" s="52" t="str">
        <f>IF(L820=AD820,"Y", IF(LEFT(AD820,1)&lt;&gt;"1","","N"))</f>
        <v>Y</v>
      </c>
      <c r="AF820" s="52" t="str">
        <f>IFERROR(VLOOKUP(A820,MapGrantsTbl[], 3, FALSE),"")</f>
        <v>Surveyed 4/6/1761 by Joshua Griffith; Patented in Jul 1761 by Henry Ridgely for 290 acres; Adjoining Mineral Hill, Dependence, and Dorsey's Range</v>
      </c>
      <c r="AG820" s="52" t="str">
        <f>IF(AA820=AF820,"Y", IF(LEN(LEFT(AF820,4))&lt;&gt;4,"","N"))</f>
        <v>Y</v>
      </c>
      <c r="AH820" s="52" t="s">
        <v>65</v>
      </c>
      <c r="AI820" s="52" t="s">
        <v>7845</v>
      </c>
      <c r="AJ820" s="71" t="s">
        <v>7852</v>
      </c>
      <c r="AK820" s="71"/>
      <c r="AL820" s="71"/>
      <c r="AM820" s="71">
        <f>IFERROR(VLOOKUP(A820,Platted[],2,FALSE),"")</f>
        <v>215</v>
      </c>
      <c r="AN820" s="52"/>
      <c r="AO820" s="52"/>
      <c r="AP820" s="52"/>
      <c r="AQ820" s="52" t="str">
        <f>IFERROR(VLOOKUP(A820,MapGrantsTbl[], 5, FALSE),"")</f>
        <v>1761</v>
      </c>
      <c r="AR820" s="52" t="str">
        <f>IF(L820=AQ820,"Y", IF(LEN(LEFT(AQ820,4))&lt;&gt;4,"","N"))</f>
        <v>Y</v>
      </c>
      <c r="AS820" s="52" t="str">
        <f>IFERROR(VLOOKUP(A820,MapGrantsTbl[],3, FALSE),"")</f>
        <v>Surveyed 4/6/1761 by Joshua Griffith; Patented in Jul 1761 by Henry Ridgely for 290 acres; Adjoining Mineral Hill, Dependence, and Dorsey's Range</v>
      </c>
      <c r="AT820" s="52" t="str">
        <f>IF(AA820=AS820,"Y", IF(LEN(LEFT(AS820,4))&lt;&gt;4,"","N"))</f>
        <v>Y</v>
      </c>
      <c r="AU820" s="52" t="str">
        <f>IFERROR(VLOOKUP(A820,MapGrantsTbl[],5, FALSE),"")</f>
        <v>1761</v>
      </c>
      <c r="AV820" s="52" t="str">
        <f>IF(L820=AU820,"Y", IF(LEN(LEFT(AU820,4))&lt;&gt;4,"","N"))</f>
        <v>Y</v>
      </c>
    </row>
    <row r="821" spans="1:48" ht="86.4" x14ac:dyDescent="0.55000000000000004">
      <c r="A821" s="43" t="s">
        <v>7165</v>
      </c>
      <c r="B821" s="42" t="str">
        <f>IFERROR(VLOOKUP(A821,MapGrantsTbl[Short Name], 1, FALSE),IFERROR(VLOOKUP(A821,MapGrantsTbl[Other Map Grant Name],1,FALSE),""))</f>
        <v>TO BE OR NOT TO BE</v>
      </c>
      <c r="C821" s="43" t="s">
        <v>4921</v>
      </c>
      <c r="D821" s="43" t="str">
        <f>IF(ISBLANK(C821),"",IFERROR(RIGHT(C821,LEN(C821)-FIND(",",C821)) &amp; " " &amp; LEFT(C821,1) &amp; LOWER(MID(C821,2, FIND(",",C821)-2)),""))</f>
        <v xml:space="preserve"> Basil Burgess</v>
      </c>
      <c r="E821" s="85" t="s">
        <v>11240</v>
      </c>
      <c r="F821" s="80" t="str">
        <f>RIGHT(E821,4)</f>
        <v>1774</v>
      </c>
      <c r="G821" s="80" t="str">
        <f>IF(ISBLANK(E821),"",F821&amp;"-"&amp;RIGHT("00" &amp; SUBSTITUTE(LEFT(E821,2),"/",""),2))</f>
        <v>1774-07</v>
      </c>
      <c r="H821" s="43" t="s">
        <v>7166</v>
      </c>
      <c r="I821" s="43" t="str">
        <f>IFERROR(RIGHT(H821,LEN(H821)-FIND(",",H821)) &amp; " " &amp; LEFT(H821,1) &amp; LOWER(MID(H821,2, FIND(",",H821)-2)),"")</f>
        <v xml:space="preserve"> Hugh Finlay</v>
      </c>
      <c r="J821" s="42" t="str">
        <f>H821</f>
        <v>FINLAY, Hugh</v>
      </c>
      <c r="K821" s="43" t="s">
        <v>6895</v>
      </c>
      <c r="L821" s="42" t="str">
        <f>RIGHT(K821,4)</f>
        <v>1775</v>
      </c>
      <c r="M821" s="143" t="str">
        <f>IF(ISBLANK(K821),"",L821&amp;"-"&amp;
IF(LEFT(K821,3)="Feb","02",
IF(LEFT(K821,3)="Mar","03",
IF(LEFT(K821,3)="Apr","04",
IF(LEFT(K821,3)="May","05",
IF(LEFT(K821,3)="Jun","06",
IF(LEFT(K821,3)="Jul","07",
IF(LEFT(K821,3)="Aug","08",
IF(LEFT(K821,3)="Sep","09",
IF(LEFT(K821,3)="Oct","10",
IF(LEFT(K821,3)="Nov","11",
IF(LEFT(K821,3)="Dec","12","01"))))))))))))</f>
        <v>1775-03</v>
      </c>
      <c r="N821" s="44" t="s">
        <v>3961</v>
      </c>
      <c r="O821" s="43" t="s">
        <v>3959</v>
      </c>
      <c r="P821" s="43" t="s">
        <v>136</v>
      </c>
      <c r="Q821" s="43">
        <v>168</v>
      </c>
      <c r="R821" s="43" t="s">
        <v>7168</v>
      </c>
      <c r="S821" s="44"/>
      <c r="T821" s="45" t="str">
        <f>V821</f>
        <v>To Be Or Not To Be</v>
      </c>
      <c r="U821" s="44"/>
      <c r="V821" s="35" t="s">
        <v>7167</v>
      </c>
      <c r="W821" s="35" t="s">
        <v>11241</v>
      </c>
      <c r="X821" s="34"/>
      <c r="Y821" s="45" t="str">
        <f>IFERROR(LEFT(J821, FIND(",",J821)-1),"")</f>
        <v>FINLAY</v>
      </c>
      <c r="Z821" s="45"/>
      <c r="AA821" s="45" t="str">
        <f>IF(ISBLANK(E821),"","Surveyed "&amp;E821)  &amp; IF(ISBLANK(C821),"", " by " &amp;TRIM(D821)) &amp; IF(ISBLANK(E821),"","; ") &amp; IF(ISBLANK(K821),"","Patented in " &amp; K821)  &amp; IF(ISBLANK(H821),"", " by " &amp; TRIM(I821)) &amp; IF(ISBLANK(Q821),"",IF(Q821=0,""," for " &amp; Q821 &amp; " acres")) &amp; IF(ISBLANK(S821),""," repatented as " &amp; S821) &amp; IF(ISBLANK(R821),"", "; " &amp; R821) &amp; IF(ISBLANK(X821),"", ".  " &amp; X821&amp;".")</f>
        <v>Surveyed 7/22/1774 by Basil Burgess; Patented in Mar 1775 by Hugh Finlay for 168 acres; Beginning at the "Beginning trees of a tract or parcel of land called Tear Coat Thickett they also are a boundary of Shivers Integrity", bounded by Hampton Court to the north, Range Declined to the northeast, and Chestnut Hill to the southeast</v>
      </c>
      <c r="AB821" s="45" t="str">
        <f>IF(IFERROR(FIND("-",A821),0)=0,SUBSTITUTE(A821,"'",""),SUBSTITUTE(LEFT(A821,FIND("-",A821)-2),"'",""))</f>
        <v>TO BE OR NOT TO BE</v>
      </c>
      <c r="AC821" s="45" t="str">
        <f>SUBSTITUTE(A821,"'","")</f>
        <v>TO BE OR NOT TO BE</v>
      </c>
      <c r="AD821" s="45" t="str">
        <f>IFERROR(VLOOKUP(A821,MapGrantsTbl[], 5, FALSE),"")</f>
        <v>1774</v>
      </c>
      <c r="AE821" s="45" t="str">
        <f>IF(L821=AD821,"Y", IF(LEFT(AD821,1)&lt;&gt;"1","","N"))</f>
        <v>N</v>
      </c>
      <c r="AF821" s="45" t="str">
        <f>IFERROR(VLOOKUP(A821,MapGrantsTbl[], 3, FALSE),"")</f>
        <v>Surveyed 7/22/1774 by Basil Burgess; Patented in Mar 1775 by Hugh Finlay for 168 acres; Beginning at the "Beginning trees of a tract or parcel of land called Tear Coat Thickett they also are a boundary of Shivers Integrity", bounded by Hampton Court to the north, Range Declined to the northeast, and Chestnut Hill to the southeast</v>
      </c>
      <c r="AG821" s="45" t="str">
        <f>IF(AA821=AF821,"Y", IF(LEN(LEFT(AF821,4))&lt;&gt;4,"","N"))</f>
        <v>Y</v>
      </c>
      <c r="AH821" s="33" t="s">
        <v>78</v>
      </c>
      <c r="AI821" s="45"/>
      <c r="AJ821" s="71"/>
      <c r="AK821" s="71"/>
      <c r="AL821" s="71"/>
      <c r="AM821" s="71">
        <f>IFERROR(VLOOKUP(A821,Platted[],2,FALSE),"")</f>
        <v>345</v>
      </c>
      <c r="AN821" s="52"/>
      <c r="AO821" s="52"/>
      <c r="AP821" s="52"/>
      <c r="AQ821" s="52" t="str">
        <f>IFERROR(VLOOKUP(A821,MapGrantsTbl[], 5, FALSE),"")</f>
        <v>1774</v>
      </c>
      <c r="AR821" s="52" t="str">
        <f>IF(L821=AQ821,"Y", IF(LEN(LEFT(AQ821,4))&lt;&gt;4,"","N"))</f>
        <v>N</v>
      </c>
      <c r="AS821" s="52" t="str">
        <f>IFERROR(VLOOKUP(A821,MapGrantsTbl[],3, FALSE),"")</f>
        <v>Surveyed 7/22/1774 by Basil Burgess; Patented in Mar 1775 by Hugh Finlay for 168 acres; Beginning at the "Beginning trees of a tract or parcel of land called Tear Coat Thickett they also are a boundary of Shivers Integrity", bounded by Hampton Court to the north, Range Declined to the northeast, and Chestnut Hill to the southeast</v>
      </c>
      <c r="AT821" s="52" t="str">
        <f>IF(AA821=AS821,"Y", IF(LEN(LEFT(AS821,4))&lt;&gt;4,"","N"))</f>
        <v>Y</v>
      </c>
      <c r="AU821" s="52" t="str">
        <f>IFERROR(VLOOKUP(A821,MapGrantsTbl[],5, FALSE),"")</f>
        <v>1774</v>
      </c>
      <c r="AV821" s="52" t="str">
        <f>IF(L821=AU821,"Y", IF(LEN(LEFT(AU821,4))&lt;&gt;4,"","N"))</f>
        <v>N</v>
      </c>
    </row>
    <row r="822" spans="1:48" ht="43.2" x14ac:dyDescent="0.55000000000000004">
      <c r="A822" s="43" t="s">
        <v>8752</v>
      </c>
      <c r="B822" s="42" t="str">
        <f>IFERROR(VLOOKUP(A822,MapGrantsTbl[Short Name], 1, FALSE),IFERROR(VLOOKUP(A822,MapGrantsTbl[Other Map Grant Name],1,FALSE),""))</f>
        <v>TODDS IMPROVEMENT</v>
      </c>
      <c r="C822" s="43" t="s">
        <v>4917</v>
      </c>
      <c r="D822" s="43" t="str">
        <f>IF(ISBLANK(C822),"",IFERROR(RIGHT(C822,LEN(C822)-FIND(",",C822)) &amp; " " &amp; LEFT(C822,1) &amp; LOWER(MID(C822,2, FIND(",",C822)-2)),""))</f>
        <v xml:space="preserve"> Vachel Stevens</v>
      </c>
      <c r="E822" s="85" t="s">
        <v>9717</v>
      </c>
      <c r="F822" s="85" t="str">
        <f>RIGHT(E822,4)</f>
        <v>1794</v>
      </c>
      <c r="G822" s="85" t="str">
        <f>IF(ISBLANK(E822),"",F822&amp;"-"&amp;RIGHT("00" &amp; SUBSTITUTE(LEFT(E822,2),"/",""),2))</f>
        <v>1794-08</v>
      </c>
      <c r="H822" s="43" t="s">
        <v>7401</v>
      </c>
      <c r="I822" s="43" t="str">
        <f>IFERROR(RIGHT(H822,LEN(H822)-FIND(",",H822)) &amp; " " &amp; LEFT(H822,1) &amp; LOWER(MID(H822,2, FIND(",",H822)-2)),"")</f>
        <v xml:space="preserve"> Benjamin Todd</v>
      </c>
      <c r="J822" s="42" t="str">
        <f>H822</f>
        <v>TODD, Benjamin</v>
      </c>
      <c r="K822" s="43" t="s">
        <v>7524</v>
      </c>
      <c r="L822" s="42" t="str">
        <f>RIGHT(K822,4)</f>
        <v>1806</v>
      </c>
      <c r="M822" s="143" t="str">
        <f>IF(ISBLANK(K822),"",L822&amp;"-"&amp;
IF(LEFT(K822,3)="Feb","02",
IF(LEFT(K822,3)="Mar","03",
IF(LEFT(K822,3)="Apr","04",
IF(LEFT(K822,3)="May","05",
IF(LEFT(K822,3)="Jun","06",
IF(LEFT(K822,3)="Jul","07",
IF(LEFT(K822,3)="Aug","08",
IF(LEFT(K822,3)="Sep","09",
IF(LEFT(K822,3)="Oct","10",
IF(LEFT(K822,3)="Nov","11",
IF(LEFT(K822,3)="Dec","12","01"))))))))))))</f>
        <v>1806-03</v>
      </c>
      <c r="N822" s="44" t="s">
        <v>3961</v>
      </c>
      <c r="O822" s="43" t="s">
        <v>3959</v>
      </c>
      <c r="P822" s="43" t="s">
        <v>3970</v>
      </c>
      <c r="Q822" s="43">
        <v>520</v>
      </c>
      <c r="R822" s="43" t="s">
        <v>7526</v>
      </c>
      <c r="S822" s="44"/>
      <c r="T822" s="45" t="str">
        <f>V822</f>
        <v>Todds Improvement</v>
      </c>
      <c r="U822" s="44"/>
      <c r="V822" s="35" t="s">
        <v>9008</v>
      </c>
      <c r="W822" s="35" t="s">
        <v>12362</v>
      </c>
      <c r="X822" s="34"/>
      <c r="Y822" s="45" t="str">
        <f>IFERROR(LEFT(J822, FIND(",",J822)-1),"")</f>
        <v>TODD</v>
      </c>
      <c r="Z822" s="45"/>
      <c r="AA822" s="45" t="str">
        <f>IF(ISBLANK(E822),"","Surveyed "&amp;E822)  &amp; IF(ISBLANK(C822),"", " by " &amp;TRIM(D822)) &amp; IF(ISBLANK(E822),"","; ") &amp; IF(ISBLANK(K822),"","Patented in " &amp; K822)  &amp; IF(ISBLANK(H822),"", " by " &amp; TRIM(I822)) &amp; IF(ISBLANK(Q822),"",IF(Q822=0,""," for " &amp; Q822 &amp; " acres")) &amp; IF(ISBLANK(S822),""," repatented as " &amp; S822) &amp; IF(ISBLANK(R822),"", "; " &amp; R822) &amp; IF(ISBLANK(X822),"", ".  " &amp; X822&amp;".")</f>
        <v>Surveyed 8/1/1794 by Vachel Stevens; Patented in Mar 1806 by Benjamin Todd for 520 acres; Resurvey of Carter's Rock and part of Yates' Contrivance</v>
      </c>
      <c r="AB822" s="45" t="str">
        <f>IF(IFERROR(FIND("-",A822),0)=0,SUBSTITUTE(A822,"'",""),SUBSTITUTE(LEFT(A822,FIND("-",A822)-2),"'",""))</f>
        <v>TODDS IMPROVEMENT</v>
      </c>
      <c r="AC822" s="45" t="str">
        <f>SUBSTITUTE(A822,"'","")</f>
        <v>TODDS IMPROVEMENT</v>
      </c>
      <c r="AD822" s="45" t="str">
        <f>IFERROR(VLOOKUP(A822,MapGrantsTbl[], 5, FALSE),"")</f>
        <v/>
      </c>
      <c r="AE822" s="45" t="str">
        <f>IF(L822=AD822,"Y", IF(LEFT(AD822,1)&lt;&gt;"1","","N"))</f>
        <v/>
      </c>
      <c r="AF822" s="45" t="str">
        <f>IFERROR(VLOOKUP(A822,MapGrantsTbl[], 3, FALSE),"")</f>
        <v/>
      </c>
      <c r="AG822" s="45" t="str">
        <f>IF(AA822=AF822,"Y", IF(LEN(LEFT(AF822,4))&lt;&gt;4,"","N"))</f>
        <v/>
      </c>
      <c r="AH822" s="33" t="s">
        <v>11990</v>
      </c>
      <c r="AI822" s="33" t="s">
        <v>9724</v>
      </c>
      <c r="AJ822" s="52" t="s">
        <v>9721</v>
      </c>
      <c r="AK822" s="52"/>
      <c r="AL822" s="71">
        <v>0</v>
      </c>
      <c r="AM822" s="71">
        <f>IFERROR(VLOOKUP(A822,Platted[],2,FALSE),"")</f>
        <v>208</v>
      </c>
      <c r="AN822" s="52"/>
      <c r="AO822" s="52"/>
      <c r="AP822" s="52"/>
      <c r="AQ822" s="52" t="str">
        <f>IFERROR(VLOOKUP(A822,MapGrantsTbl[], 5, FALSE),"")</f>
        <v/>
      </c>
      <c r="AR822" s="52" t="str">
        <f>IF(L822=AQ822,"Y", IF(LEN(LEFT(AQ822,4))&lt;&gt;4,"","N"))</f>
        <v/>
      </c>
      <c r="AS822" s="52" t="str">
        <f>IFERROR(VLOOKUP(A822,MapGrantsTbl[],3, FALSE),"")</f>
        <v/>
      </c>
      <c r="AT822" s="52" t="str">
        <f>IF(AA822=AS822,"Y", IF(LEN(LEFT(AS822,4))&lt;&gt;4,"","N"))</f>
        <v/>
      </c>
      <c r="AU822" s="52" t="str">
        <f>IFERROR(VLOOKUP(A822,MapGrantsTbl[],5, FALSE),"")</f>
        <v/>
      </c>
      <c r="AV822" s="52" t="str">
        <f>IF(L822=AU822,"Y", IF(LEN(LEFT(AU822,4))&lt;&gt;4,"","N"))</f>
        <v/>
      </c>
    </row>
    <row r="823" spans="1:48" ht="72" x14ac:dyDescent="0.55000000000000004">
      <c r="A823" s="8" t="s">
        <v>3912</v>
      </c>
      <c r="B823" s="8" t="str">
        <f>IFERROR(VLOOKUP(A823,MapGrantsTbl[Short Name], 1, FALSE),IFERROR(VLOOKUP(A823,MapGrantsTbl[Other Map Grant Name],1,FALSE),""))</f>
        <v>TODDY</v>
      </c>
      <c r="C823" s="8" t="s">
        <v>4918</v>
      </c>
      <c r="D823" s="8" t="str">
        <f>IF(ISBLANK(C823),"",IFERROR(RIGHT(C823,LEN(C823)-FIND(",",C823)) &amp; " " &amp; LEFT(C823,1) &amp; LOWER(MID(C823,2, FIND(",",C823)-2)),""))</f>
        <v xml:space="preserve"> Loch Weems</v>
      </c>
      <c r="E823" s="85" t="s">
        <v>4663</v>
      </c>
      <c r="F823" s="85" t="str">
        <f>RIGHT(E823,4)</f>
        <v>1758</v>
      </c>
      <c r="G823" s="85" t="str">
        <f>IF(ISBLANK(E823),"",F823&amp;"-"&amp;RIGHT("00" &amp; SUBSTITUTE(LEFT(E823,2),"/",""),2))</f>
        <v>1758-03</v>
      </c>
      <c r="H823" s="8" t="s">
        <v>3690</v>
      </c>
      <c r="I823" s="8" t="str">
        <f>IFERROR(RIGHT(H823,LEN(H823)-FIND(",",H823)) &amp; " " &amp; LEFT(H823,1) &amp; LOWER(MID(H823,2, FIND(",",H823)-2)),"")</f>
        <v xml:space="preserve"> Michael  Dorsey</v>
      </c>
      <c r="J823" s="8" t="str">
        <f>H823</f>
        <v xml:space="preserve">DORSEY, Michael </v>
      </c>
      <c r="K823" s="8" t="s">
        <v>4940</v>
      </c>
      <c r="L823" s="8" t="str">
        <f>RIGHT(K823,4)</f>
        <v>1758</v>
      </c>
      <c r="M823" s="146" t="str">
        <f>IF(ISBLANK(K823),"",L823&amp;"-"&amp;
IF(LEFT(K823,3)="Feb","02",
IF(LEFT(K823,3)="Mar","03",
IF(LEFT(K823,3)="Apr","04",
IF(LEFT(K823,3)="May","05",
IF(LEFT(K823,3)="Jun","06",
IF(LEFT(K823,3)="Jul","07",
IF(LEFT(K823,3)="Aug","08",
IF(LEFT(K823,3)="Sep","09",
IF(LEFT(K823,3)="Oct","10",
IF(LEFT(K823,3)="Nov","11",
IF(LEFT(K823,3)="Dec","12","01"))))))))))))</f>
        <v>1758-03</v>
      </c>
      <c r="N823" s="34" t="s">
        <v>3961</v>
      </c>
      <c r="O823" s="8" t="s">
        <v>3959</v>
      </c>
      <c r="P823" s="8" t="s">
        <v>136</v>
      </c>
      <c r="Q823" s="8">
        <v>27</v>
      </c>
      <c r="R823" s="8" t="s">
        <v>6995</v>
      </c>
      <c r="S823" s="34"/>
      <c r="T823" s="34" t="str">
        <f>V823</f>
        <v>Toddy</v>
      </c>
      <c r="U823" s="34"/>
      <c r="V823" s="35" t="s">
        <v>4138</v>
      </c>
      <c r="W823" s="35" t="s">
        <v>10093</v>
      </c>
      <c r="X823" s="34"/>
      <c r="Y823" s="18" t="str">
        <f>IFERROR(LEFT(J823, FIND(",",J823)-1),"")</f>
        <v>DORSEY</v>
      </c>
      <c r="Z823" s="24" t="s">
        <v>4437</v>
      </c>
      <c r="AA823" s="24" t="str">
        <f>IF(ISBLANK(E823),"","Surveyed "&amp;E823)  &amp; IF(ISBLANK(C823),"", " by " &amp;TRIM(D823)) &amp; IF(ISBLANK(E823),"","; ") &amp; IF(ISBLANK(K823),"","Patented in " &amp; K823)  &amp; IF(ISBLANK(H823),"", " by " &amp; TRIM(I823)) &amp; IF(ISBLANK(Q823),"",IF(Q823=0,""," for " &amp; Q823 &amp; " acres")) &amp; IF(ISBLANK(S823),""," repatented as " &amp; S823) &amp; IF(ISBLANK(R823),"", "; " &amp; R823) &amp; IF(ISBLANK(X823),"", ".  " &amp; X823&amp;".")</f>
        <v>Surveyed 3/30/1758 by Loch Weems; Patented in Mar 1758 by Michael Dorsey for 27 acres; "Beginning at the end of thirty five perches of the course south forty degrees west ninety four perches it being the seventh course of a tract of land called Altogether"</v>
      </c>
      <c r="AB823" s="52" t="str">
        <f>IF(IFERROR(FIND("-",A823),0)=0,SUBSTITUTE(A823,"'",""),SUBSTITUTE(LEFT(A823,FIND("-",A823)-2),"'",""))</f>
        <v>TODDY</v>
      </c>
      <c r="AC823" s="55" t="str">
        <f>SUBSTITUTE(A823,"'","")</f>
        <v>TODDY</v>
      </c>
      <c r="AD823" s="52" t="str">
        <f>IFERROR(VLOOKUP(A823,MapGrantsTbl[], 5, FALSE),"")</f>
        <v>1758</v>
      </c>
      <c r="AE823" s="52" t="str">
        <f>IF(L823=AD823,"Y", IF(LEFT(AD823,1)&lt;&gt;"1","","N"))</f>
        <v>Y</v>
      </c>
      <c r="AF823" s="52" t="str">
        <f>IFERROR(VLOOKUP(A823,MapGrantsTbl[], 3, FALSE),"")</f>
        <v>Surveyed 3/30/1758 by Loch Weems; Patented in Mar 1758 by Michael Dorsey for 27 acres; "Beginning at the end of thirty five perches of the course south forty degrees west ninety four perches it being the seventh course of a tract of land called Altogether"</v>
      </c>
      <c r="AG823" s="52" t="str">
        <f>IF(AA823=AF823,"Y", IF(LEN(LEFT(AF823,4))&lt;&gt;4,"","N"))</f>
        <v>Y</v>
      </c>
      <c r="AH823" s="52" t="s">
        <v>36</v>
      </c>
      <c r="AI823" s="52"/>
      <c r="AJ823" s="71"/>
      <c r="AK823" s="71"/>
      <c r="AL823" s="71">
        <v>0</v>
      </c>
      <c r="AM823" s="71">
        <f>IFERROR(VLOOKUP(A823,Platted[],2,FALSE),"")</f>
        <v>636</v>
      </c>
      <c r="AN823" s="52"/>
      <c r="AO823" s="52"/>
      <c r="AP823" s="52"/>
      <c r="AQ823" s="52" t="str">
        <f>IFERROR(VLOOKUP(A823,MapGrantsTbl[], 5, FALSE),"")</f>
        <v>1758</v>
      </c>
      <c r="AR823" s="52" t="str">
        <f>IF(L823=AQ823,"Y", IF(LEN(LEFT(AQ823,4))&lt;&gt;4,"","N"))</f>
        <v>Y</v>
      </c>
      <c r="AS823" s="52" t="str">
        <f>IFERROR(VLOOKUP(A823,MapGrantsTbl[],3, FALSE),"")</f>
        <v>Surveyed 3/30/1758 by Loch Weems; Patented in Mar 1758 by Michael Dorsey for 27 acres; "Beginning at the end of thirty five perches of the course south forty degrees west ninety four perches it being the seventh course of a tract of land called Altogether"</v>
      </c>
      <c r="AT823" s="52" t="str">
        <f>IF(AA823=AS823,"Y", IF(LEN(LEFT(AS823,4))&lt;&gt;4,"","N"))</f>
        <v>Y</v>
      </c>
      <c r="AU823" s="52" t="str">
        <f>IFERROR(VLOOKUP(A823,MapGrantsTbl[],5, FALSE),"")</f>
        <v>1758</v>
      </c>
      <c r="AV823" s="52" t="str">
        <f>IF(L823=AU823,"Y", IF(LEN(LEFT(AU823,4))&lt;&gt;4,"","N"))</f>
        <v>Y</v>
      </c>
    </row>
    <row r="824" spans="1:48" ht="57.6" x14ac:dyDescent="0.55000000000000004">
      <c r="A824" s="8" t="s">
        <v>3913</v>
      </c>
      <c r="B824" s="8" t="str">
        <f>IFERROR(VLOOKUP(A824,MapGrantsTbl[Short Name], 1, FALSE),IFERROR(VLOOKUP(A824,MapGrantsTbl[Other Map Grant Name],1,FALSE),""))</f>
        <v>TREOVER</v>
      </c>
      <c r="C824" s="8"/>
      <c r="D824" s="8" t="str">
        <f>IF(ISBLANK(C824),"",IFERROR(RIGHT(C824,LEN(C824)-FIND(",",C824)) &amp; " " &amp; LEFT(C824,1) &amp; LOWER(MID(C824,2, FIND(",",C824)-2)),""))</f>
        <v/>
      </c>
      <c r="E824" s="85"/>
      <c r="F824" s="85" t="str">
        <f>RIGHT(E824,4)</f>
        <v/>
      </c>
      <c r="G824" s="85" t="str">
        <f>IF(ISBLANK(E824),"",F824&amp;"-"&amp;RIGHT("00" &amp; SUBSTITUTE(LEFT(E824,2),"/",""),2))</f>
        <v/>
      </c>
      <c r="H824" s="8" t="s">
        <v>3583</v>
      </c>
      <c r="I824" s="8" t="str">
        <f>IFERROR(RIGHT(H824,LEN(H824)-FIND(",",H824)) &amp; " " &amp; LEFT(H824,1) &amp; LOWER(MID(H824,2, FIND(",",H824)-2)),"")</f>
        <v xml:space="preserve"> John  Jones</v>
      </c>
      <c r="J824" s="8" t="str">
        <f>H824</f>
        <v xml:space="preserve">JONES, John </v>
      </c>
      <c r="K824" s="8" t="s">
        <v>3786</v>
      </c>
      <c r="L824" s="8" t="str">
        <f>RIGHT(K824,4)</f>
        <v>1701</v>
      </c>
      <c r="M824" s="146" t="str">
        <f>IF(ISBLANK(K824),"",L824&amp;"-"&amp;
IF(LEFT(K824,3)="Feb","02",
IF(LEFT(K824,3)="Mar","03",
IF(LEFT(K824,3)="Apr","04",
IF(LEFT(K824,3)="May","05",
IF(LEFT(K824,3)="Jun","06",
IF(LEFT(K824,3)="Jul","07",
IF(LEFT(K824,3)="Aug","08",
IF(LEFT(K824,3)="Sep","09",
IF(LEFT(K824,3)="Oct","10",
IF(LEFT(K824,3)="Nov","11",
IF(LEFT(K824,3)="Dec","12","01"))))))))))))</f>
        <v>1701-05</v>
      </c>
      <c r="N824" s="34"/>
      <c r="O824" s="8" t="s">
        <v>3959</v>
      </c>
      <c r="P824" s="8" t="s">
        <v>136</v>
      </c>
      <c r="Q824" s="8">
        <v>100</v>
      </c>
      <c r="R824" s="8"/>
      <c r="S824" s="34"/>
      <c r="T824" s="34" t="s">
        <v>4137</v>
      </c>
      <c r="U824" s="34"/>
      <c r="V824" s="34" t="s">
        <v>5805</v>
      </c>
      <c r="W824" s="34"/>
      <c r="X824" s="34"/>
      <c r="Y824" s="18" t="str">
        <f>IFERROR(LEFT(J824, FIND(",",J824)-1),"")</f>
        <v>JONES</v>
      </c>
      <c r="Z824" s="24" t="s">
        <v>4488</v>
      </c>
      <c r="AA824" s="24" t="str">
        <f>IF(ISBLANK(E824),"","Surveyed "&amp;E824)  &amp; IF(ISBLANK(C824),"", " by " &amp;TRIM(D824)) &amp; IF(ISBLANK(E824),"","; ") &amp; IF(ISBLANK(K824),"","Patented in " &amp; K824)  &amp; IF(ISBLANK(H824),"", " by " &amp; TRIM(I824)) &amp; IF(ISBLANK(Q824),"",IF(Q824=0,""," for " &amp; Q824 &amp; " acres")) &amp; IF(ISBLANK(S824),""," repatented as " &amp; S824) &amp; IF(ISBLANK(R824),"", "; " &amp; R824) &amp; IF(ISBLANK(X824),"", ".  " &amp; X824&amp;".")</f>
        <v>Patented in May 1701 by John Jones for 100 acres</v>
      </c>
      <c r="AB824" s="52" t="str">
        <f>IF(IFERROR(FIND("-",A824),0)=0,SUBSTITUTE(A824,"'",""),SUBSTITUTE(LEFT(A824,FIND("-",A824)-2),"'",""))</f>
        <v>TREOVER</v>
      </c>
      <c r="AC824" s="55" t="str">
        <f>SUBSTITUTE(A824,"'","")</f>
        <v>TREOVER</v>
      </c>
      <c r="AD824" s="52" t="str">
        <f>IFERROR(VLOOKUP(A824,MapGrantsTbl[], 5, FALSE),"")</f>
        <v>1701</v>
      </c>
      <c r="AE824" s="52" t="str">
        <f>IF(L824=AD824,"Y", IF(LEFT(AD824,1)&lt;&gt;"1","","N"))</f>
        <v>Y</v>
      </c>
      <c r="AF824" s="52" t="str">
        <f>IFERROR(VLOOKUP(A824,MapGrantsTbl[], 3, FALSE),"")</f>
        <v>Patented in May 1701 by John Jones for 100 acres</v>
      </c>
      <c r="AG824" s="52" t="str">
        <f>IF(AA824=AF824,"Y", IF(LEN(LEFT(AF824,4))&lt;&gt;4,"","N"))</f>
        <v>Y</v>
      </c>
      <c r="AH824" s="52" t="s">
        <v>11992</v>
      </c>
      <c r="AI824" s="52"/>
      <c r="AJ824" s="71"/>
      <c r="AK824" s="71"/>
      <c r="AL824" s="71"/>
      <c r="AM824" s="71" t="str">
        <f>IFERROR(VLOOKUP(A824,Platted[],2,FALSE),"")</f>
        <v/>
      </c>
      <c r="AN824" s="52"/>
      <c r="AO824" s="52"/>
      <c r="AP824" s="52"/>
      <c r="AQ824" s="52" t="str">
        <f>IFERROR(VLOOKUP(A824,MapGrantsTbl[], 5, FALSE),"")</f>
        <v>1701</v>
      </c>
      <c r="AR824" s="52" t="str">
        <f>IF(L824=AQ824,"Y", IF(LEN(LEFT(AQ824,4))&lt;&gt;4,"","N"))</f>
        <v>Y</v>
      </c>
      <c r="AS824" s="52" t="str">
        <f>IFERROR(VLOOKUP(A824,MapGrantsTbl[],3, FALSE),"")</f>
        <v>Patented in May 1701 by John Jones for 100 acres</v>
      </c>
      <c r="AT824" s="52" t="str">
        <f>IF(AA824=AS824,"Y", IF(LEN(LEFT(AS824,4))&lt;&gt;4,"","N"))</f>
        <v>Y</v>
      </c>
      <c r="AU824" s="52" t="str">
        <f>IFERROR(VLOOKUP(A824,MapGrantsTbl[],5, FALSE),"")</f>
        <v>1701</v>
      </c>
      <c r="AV824" s="52" t="str">
        <f>IF(L824=AU824,"Y", IF(LEN(LEFT(AU824,4))&lt;&gt;4,"","N"))</f>
        <v>Y</v>
      </c>
    </row>
    <row r="825" spans="1:48" ht="72" x14ac:dyDescent="0.55000000000000004">
      <c r="A825" s="8" t="s">
        <v>4932</v>
      </c>
      <c r="B825" s="10" t="str">
        <f>IFERROR(VLOOKUP(A825,MapGrantsTbl[Short Name], 1, FALSE),IFERROR(VLOOKUP(A825,MapGrantsTbl[Other Map Grant Name],1,FALSE),""))</f>
        <v>TRIANGLE</v>
      </c>
      <c r="C825" s="10" t="s">
        <v>4926</v>
      </c>
      <c r="D825" s="10" t="str">
        <f>IF(ISBLANK(C825),"",IFERROR(RIGHT(C825,LEN(C825)-FIND(",",C825)) &amp; " " &amp; LEFT(C825,1) &amp; LOWER(MID(C825,2, FIND(",",C825)-2)),""))</f>
        <v xml:space="preserve"> Joshua Griffith</v>
      </c>
      <c r="E825" s="85" t="s">
        <v>4694</v>
      </c>
      <c r="F825" s="86" t="str">
        <f>RIGHT(E825,4)</f>
        <v>1761</v>
      </c>
      <c r="G825" s="86" t="str">
        <f>IF(ISBLANK(E825),"",F825&amp;"-"&amp;RIGHT("00" &amp; SUBSTITUTE(LEFT(E825,2),"/",""),2))</f>
        <v>1761-06</v>
      </c>
      <c r="H825" s="10" t="s">
        <v>3681</v>
      </c>
      <c r="I825" s="10" t="str">
        <f>IFERROR(RIGHT(H825,LEN(H825)-FIND(",",H825)) &amp; " " &amp; LEFT(H825,1) &amp; LOWER(MID(H825,2, FIND(",",H825)-2)),"")</f>
        <v xml:space="preserve"> Charles  Hammond</v>
      </c>
      <c r="J825" s="15" t="str">
        <f>H825</f>
        <v xml:space="preserve">HAMMOND, Charles </v>
      </c>
      <c r="K825" s="10" t="s">
        <v>4933</v>
      </c>
      <c r="L825" s="15" t="str">
        <f>RIGHT(K825,4)</f>
        <v>1761</v>
      </c>
      <c r="M825" s="147" t="str">
        <f>IF(ISBLANK(K825),"",L825&amp;"-"&amp;
IF(LEFT(K825,3)="Feb","02",
IF(LEFT(K825,3)="Mar","03",
IF(LEFT(K825,3)="Apr","04",
IF(LEFT(K825,3)="May","05",
IF(LEFT(K825,3)="Jun","06",
IF(LEFT(K825,3)="Jul","07",
IF(LEFT(K825,3)="Aug","08",
IF(LEFT(K825,3)="Sep","09",
IF(LEFT(K825,3)="Oct","10",
IF(LEFT(K825,3)="Nov","11",
IF(LEFT(K825,3)="Dec","12","01"))))))))))))</f>
        <v>1761-06</v>
      </c>
      <c r="N825" s="34" t="s">
        <v>3961</v>
      </c>
      <c r="O825" s="8" t="s">
        <v>3959</v>
      </c>
      <c r="P825" s="10" t="s">
        <v>136</v>
      </c>
      <c r="Q825" s="8">
        <v>18</v>
      </c>
      <c r="R825" s="10" t="s">
        <v>4934</v>
      </c>
      <c r="S825" s="26" t="s">
        <v>4600</v>
      </c>
      <c r="T825" s="26" t="str">
        <f>V825</f>
        <v>Triangle</v>
      </c>
      <c r="U825" s="26"/>
      <c r="V825" s="35" t="s">
        <v>4935</v>
      </c>
      <c r="W825" s="35" t="s">
        <v>11876</v>
      </c>
      <c r="X825" s="34"/>
      <c r="Y825" s="25" t="str">
        <f>IFERROR(LEFT(J825, FIND(",",J825)-1),"")</f>
        <v>HAMMOND</v>
      </c>
      <c r="Z825" s="25"/>
      <c r="AA825" s="24" t="str">
        <f>IF(ISBLANK(E825),"","Surveyed "&amp;E825)  &amp; IF(ISBLANK(C825),"", " by " &amp;TRIM(D825)) &amp; IF(ISBLANK(E825),"","; ") &amp; IF(ISBLANK(K825),"","Patented in " &amp; K825)  &amp; IF(ISBLANK(H825),"", " by " &amp; TRIM(I825)) &amp; IF(ISBLANK(Q825),"",IF(Q825=0,""," for " &amp; Q825 &amp; " acres")) &amp; IF(ISBLANK(S825),""," repatented as " &amp; S825) &amp; IF(ISBLANK(R825),"", "; " &amp; R825) &amp; IF(ISBLANK(X825),"", ".  " &amp; X825&amp;".")</f>
        <v>Surveyed 6/20/1761 by Joshua Griffith; Patented in Jun 1761 by Charles Hammond for 18 acres repatented as Felicity; "on the North Branch of Patuxent River commonly called and known by the name of Browns River and joyning a tract of land called Browns Addition"</v>
      </c>
      <c r="AB825" s="52" t="str">
        <f>IF(IFERROR(FIND("-",A825),0)=0,SUBSTITUTE(A825,"'",""),SUBSTITUTE(LEFT(A825,FIND("-",A825)-2),"'",""))</f>
        <v>TRIANGLE</v>
      </c>
      <c r="AC825" s="55" t="str">
        <f>SUBSTITUTE(A825,"'","")</f>
        <v>TRIANGLE</v>
      </c>
      <c r="AD825" s="52" t="str">
        <f>IFERROR(VLOOKUP(A825,MapGrantsTbl[], 5, FALSE),"")</f>
        <v>1761</v>
      </c>
      <c r="AE825" s="52" t="str">
        <f>IF(L825=AD825,"Y", IF(LEFT(AD825,1)&lt;&gt;"1","","N"))</f>
        <v>Y</v>
      </c>
      <c r="AF825" s="52" t="str">
        <f>IFERROR(VLOOKUP(A825,MapGrantsTbl[], 3, FALSE),"")</f>
        <v>Surveyed 6/20/1761 by Joshua Griffith; Patented in Jun 1761 by Charles Hammond for 18 acres repatented as Felicity; "on the North Branch of Patuxent River commonly called and known by the name of Browns River and joyning a tract of land called Browns Addition"</v>
      </c>
      <c r="AG825" s="52" t="str">
        <f>IF(AA825=AF825,"Y", IF(LEN(LEFT(AF825,4))&lt;&gt;4,"","N"))</f>
        <v>Y</v>
      </c>
      <c r="AH825" s="52" t="s">
        <v>11993</v>
      </c>
      <c r="AI825" s="52"/>
      <c r="AJ825" s="71"/>
      <c r="AK825" s="71"/>
      <c r="AL825" s="71"/>
      <c r="AM825" s="71">
        <f>IFERROR(VLOOKUP(A825,Platted[],2,FALSE),"")</f>
        <v>684</v>
      </c>
      <c r="AN825" s="52"/>
      <c r="AO825" s="52"/>
      <c r="AP825" s="52"/>
      <c r="AQ825" s="52" t="str">
        <f>IFERROR(VLOOKUP(A825,MapGrantsTbl[], 5, FALSE),"")</f>
        <v>1761</v>
      </c>
      <c r="AR825" s="52" t="str">
        <f>IF(L825=AQ825,"Y", IF(LEN(LEFT(AQ825,4))&lt;&gt;4,"","N"))</f>
        <v>Y</v>
      </c>
      <c r="AS825" s="52" t="str">
        <f>IFERROR(VLOOKUP(A825,MapGrantsTbl[],3, FALSE),"")</f>
        <v>Surveyed 6/20/1761 by Joshua Griffith; Patented in Jun 1761 by Charles Hammond for 18 acres repatented as Felicity; "on the North Branch of Patuxent River commonly called and known by the name of Browns River and joyning a tract of land called Browns Addition"</v>
      </c>
      <c r="AT825" s="52" t="str">
        <f>IF(AA825=AS825,"Y", IF(LEN(LEFT(AS825,4))&lt;&gt;4,"","N"))</f>
        <v>Y</v>
      </c>
      <c r="AU825" s="52" t="str">
        <f>IFERROR(VLOOKUP(A825,MapGrantsTbl[],5, FALSE),"")</f>
        <v>1761</v>
      </c>
      <c r="AV825" s="52" t="str">
        <f>IF(L825=AU825,"Y", IF(LEN(LEFT(AU825,4))&lt;&gt;4,"","N"))</f>
        <v>Y</v>
      </c>
    </row>
    <row r="826" spans="1:48" ht="72" x14ac:dyDescent="0.55000000000000004">
      <c r="A826" s="43" t="s">
        <v>7425</v>
      </c>
      <c r="B826" s="42" t="str">
        <f>IFERROR(VLOOKUP(A826,MapGrantsTbl[Short Name], 1, FALSE),IFERROR(VLOOKUP(A826,MapGrantsTbl[Other Map Grant Name],1,FALSE),""))</f>
        <v/>
      </c>
      <c r="C826" s="43" t="s">
        <v>10467</v>
      </c>
      <c r="D826" s="43" t="str">
        <f>IF(ISBLANK(C826),"",IFERROR(RIGHT(C826,LEN(C826)-FIND(",",C826)) &amp; " " &amp; LEFT(C826,1) &amp; LOWER(MID(C826,2, FIND(",",C826)-2)),""))</f>
        <v xml:space="preserve"> Baruch Fowler</v>
      </c>
      <c r="E826" s="80"/>
      <c r="F826" s="80" t="str">
        <f>RIGHT(E826,4)</f>
        <v/>
      </c>
      <c r="G826" s="80" t="str">
        <f>IF(ISBLANK(E826),"",F826&amp;"-"&amp;RIGHT("00" &amp; SUBSTITUTE(LEFT(E826,2),"/",""),2))</f>
        <v/>
      </c>
      <c r="H826" s="43" t="s">
        <v>7427</v>
      </c>
      <c r="I826" s="43" t="str">
        <f>IFERROR(RIGHT(H826,LEN(H826)-FIND(",",H826)) &amp; " " &amp; LEFT(H826,1) &amp; LOWER(MID(H826,2, FIND(",",H826)-2)),"")</f>
        <v xml:space="preserve"> George Harman</v>
      </c>
      <c r="J826" s="42" t="str">
        <f>H826</f>
        <v>HARMAN, George</v>
      </c>
      <c r="K826" s="43" t="s">
        <v>7426</v>
      </c>
      <c r="L826" s="42" t="str">
        <f>RIGHT(K826,4)</f>
        <v>1797</v>
      </c>
      <c r="M826" s="143" t="str">
        <f>IF(ISBLANK(K826),"",L826&amp;"-"&amp;
IF(LEFT(K826,3)="Feb","02",
IF(LEFT(K826,3)="Mar","03",
IF(LEFT(K826,3)="Apr","04",
IF(LEFT(K826,3)="May","05",
IF(LEFT(K826,3)="Jun","06",
IF(LEFT(K826,3)="Jul","07",
IF(LEFT(K826,3)="Aug","08",
IF(LEFT(K826,3)="Sep","09",
IF(LEFT(K826,3)="Oct","10",
IF(LEFT(K826,3)="Nov","11",
IF(LEFT(K826,3)="Dec","12","01"))))))))))))</f>
        <v>1797-11</v>
      </c>
      <c r="N826" s="44" t="s">
        <v>3961</v>
      </c>
      <c r="O826" s="43" t="s">
        <v>3961</v>
      </c>
      <c r="P826" s="43" t="s">
        <v>136</v>
      </c>
      <c r="Q826" s="43">
        <v>15.75</v>
      </c>
      <c r="R826" s="43" t="s">
        <v>13284</v>
      </c>
      <c r="S826" s="44"/>
      <c r="T826" s="42" t="str">
        <f>V826</f>
        <v>Trouble</v>
      </c>
      <c r="U826" s="44"/>
      <c r="V826" s="35" t="s">
        <v>7428</v>
      </c>
      <c r="W826" s="35"/>
      <c r="X826" s="8"/>
      <c r="Y826" s="45" t="str">
        <f>IFERROR(LEFT(J826, FIND(",",J826)-1),"")</f>
        <v>HARMAN</v>
      </c>
      <c r="Z826" s="45"/>
      <c r="AA826" s="45" t="str">
        <f>IF(ISBLANK(E826),"","Surveyed "&amp;E826)  &amp; IF(ISBLANK(C826),"", " by " &amp;TRIM(D826)) &amp; IF(ISBLANK(E826),"","; ") &amp; IF(ISBLANK(K826),"","Patented in " &amp; K826)  &amp; IF(ISBLANK(H826),"", " by " &amp; TRIM(I826)) &amp; IF(ISBLANK(Q826),"",IF(Q826=0,""," for " &amp; Q826 &amp; " acres")) &amp; IF(ISBLANK(S826),""," repatented as " &amp; S826) &amp; IF(ISBLANK(R826),"", "; " &amp; R826) &amp; IF(ISBLANK(X826),"", ".  " &amp; X826&amp;".")</f>
        <v xml:space="preserve"> by Baruch FowlerPatented in Nov 1797 by George Harman for 15.75 acres; lying between the Wilderness resurvey, the Anvil, and September 14 1739 I Was Born John Hammond.. (appears to be southeast of September.. so in Anne Arundel)</v>
      </c>
      <c r="AB826" s="45" t="str">
        <f>IF(IFERROR(FIND("-",A826),0)=0,SUBSTITUTE(A826,"'",""),SUBSTITUTE(LEFT(A826,FIND("-",A826)-2),"'",""))</f>
        <v>TROUBLE</v>
      </c>
      <c r="AC826" s="45" t="str">
        <f>SUBSTITUTE(A826,"'","")</f>
        <v>TROUBLE</v>
      </c>
      <c r="AD826" s="45" t="str">
        <f>IFERROR(VLOOKUP(A826,MapGrantsTbl[], 5, FALSE),"")</f>
        <v/>
      </c>
      <c r="AE826" s="45" t="str">
        <f>IF(L826=AD826,"Y", IF(LEFT(AD826,1)&lt;&gt;"1","","N"))</f>
        <v/>
      </c>
      <c r="AF826" s="45" t="str">
        <f>IFERROR(VLOOKUP(A826,MapGrantsTbl[], 3, FALSE),"")</f>
        <v/>
      </c>
      <c r="AG826" s="45" t="str">
        <f>IF(AA826=AF826,"Y", IF(LEN(LEFT(AF826,4))&lt;&gt;4,"","N"))</f>
        <v/>
      </c>
      <c r="AH826" s="45"/>
      <c r="AI826" s="45"/>
      <c r="AJ826" s="71"/>
      <c r="AK826" s="71"/>
      <c r="AL826" s="71"/>
      <c r="AM826" s="71" t="str">
        <f>IFERROR(VLOOKUP(A826,Platted[],2,FALSE),"")</f>
        <v/>
      </c>
      <c r="AN826" s="52"/>
      <c r="AO826" s="52"/>
      <c r="AP826" s="52"/>
      <c r="AQ826" s="52" t="str">
        <f>IFERROR(VLOOKUP(A826,MapGrantsTbl[], 5, FALSE),"")</f>
        <v/>
      </c>
      <c r="AR826" s="52" t="str">
        <f>IF(L826=AQ826,"Y", IF(LEN(LEFT(AQ826,4))&lt;&gt;4,"","N"))</f>
        <v/>
      </c>
      <c r="AS826" s="52" t="str">
        <f>IFERROR(VLOOKUP(A826,MapGrantsTbl[],3, FALSE),"")</f>
        <v/>
      </c>
      <c r="AT826" s="52" t="str">
        <f>IF(AA826=AS826,"Y", IF(LEN(LEFT(AS826,4))&lt;&gt;4,"","N"))</f>
        <v/>
      </c>
      <c r="AU826" s="52" t="str">
        <f>IFERROR(VLOOKUP(A826,MapGrantsTbl[],5, FALSE),"")</f>
        <v/>
      </c>
      <c r="AV826" s="52" t="str">
        <f>IF(L826=AU826,"Y", IF(LEN(LEFT(AU826,4))&lt;&gt;4,"","N"))</f>
        <v/>
      </c>
    </row>
    <row r="827" spans="1:48" ht="57.6" x14ac:dyDescent="0.55000000000000004">
      <c r="A827" s="43" t="s">
        <v>7318</v>
      </c>
      <c r="B827" s="42" t="str">
        <f>IFERROR(VLOOKUP(A827,MapGrantsTbl[Short Name], 1, FALSE),IFERROR(VLOOKUP(A827,MapGrantsTbl[Other Map Grant Name],1,FALSE),""))</f>
        <v>TROUBLE ENOUGH</v>
      </c>
      <c r="C827" s="43" t="s">
        <v>4921</v>
      </c>
      <c r="D827" s="43" t="str">
        <f>IF(ISBLANK(C827),"",IFERROR(RIGHT(C827,LEN(C827)-FIND(",",C827)) &amp; " " &amp; LEFT(C827,1) &amp; LOWER(MID(C827,2, FIND(",",C827)-2)),""))</f>
        <v xml:space="preserve"> Basil Burgess</v>
      </c>
      <c r="E827" s="85" t="s">
        <v>11300</v>
      </c>
      <c r="F827" s="80" t="str">
        <f>RIGHT(E827,4)</f>
        <v>1777</v>
      </c>
      <c r="G827" s="80" t="str">
        <f>IF(ISBLANK(E827),"",F827&amp;"-"&amp;RIGHT("00" &amp; SUBSTITUTE(LEFT(E827,2),"/",""),2))</f>
        <v>1777-04</v>
      </c>
      <c r="H827" s="43" t="s">
        <v>7320</v>
      </c>
      <c r="I827" s="43" t="str">
        <f>IFERROR(RIGHT(H827,LEN(H827)-FIND(",",H827)) &amp; " " &amp; LEFT(H827,1) &amp; LOWER(MID(H827,2, FIND(",",H827)-2)),"")</f>
        <v xml:space="preserve"> Richard Dorsey</v>
      </c>
      <c r="J827" s="42" t="str">
        <f>H827</f>
        <v>DORSEY, Richard</v>
      </c>
      <c r="K827" s="43" t="s">
        <v>7319</v>
      </c>
      <c r="L827" s="42" t="str">
        <f>RIGHT(K827,4)</f>
        <v>1784</v>
      </c>
      <c r="M827" s="143" t="str">
        <f>IF(ISBLANK(K827),"",L827&amp;"-"&amp;
IF(LEFT(K827,3)="Feb","02",
IF(LEFT(K827,3)="Mar","03",
IF(LEFT(K827,3)="Apr","04",
IF(LEFT(K827,3)="May","05",
IF(LEFT(K827,3)="Jun","06",
IF(LEFT(K827,3)="Jul","07",
IF(LEFT(K827,3)="Aug","08",
IF(LEFT(K827,3)="Sep","09",
IF(LEFT(K827,3)="Oct","10",
IF(LEFT(K827,3)="Nov","11",
IF(LEFT(K827,3)="Dec","12","01"))))))))))))</f>
        <v>1784-05</v>
      </c>
      <c r="N827" s="44" t="s">
        <v>3961</v>
      </c>
      <c r="O827" s="43" t="s">
        <v>3959</v>
      </c>
      <c r="P827" s="43" t="s">
        <v>136</v>
      </c>
      <c r="Q827" s="43">
        <v>36.5</v>
      </c>
      <c r="R827" s="43" t="s">
        <v>7322</v>
      </c>
      <c r="S827" s="44"/>
      <c r="T827" s="45" t="str">
        <f>V827</f>
        <v>Trouble Enough</v>
      </c>
      <c r="U827" s="44" t="s">
        <v>7323</v>
      </c>
      <c r="V827" s="35" t="s">
        <v>7321</v>
      </c>
      <c r="W827" s="35" t="s">
        <v>11301</v>
      </c>
      <c r="X827" s="34"/>
      <c r="Y827" s="45" t="str">
        <f>IFERROR(LEFT(J827, FIND(",",J827)-1),"")</f>
        <v>DORSEY</v>
      </c>
      <c r="Z827" s="45"/>
      <c r="AA827" s="45" t="str">
        <f>IF(ISBLANK(E827),"","Surveyed "&amp;E827)  &amp; IF(ISBLANK(C827),"", " by " &amp;TRIM(D827)) &amp; IF(ISBLANK(E827),"","; ") &amp; IF(ISBLANK(K827),"","Patented in " &amp; K827)  &amp; IF(ISBLANK(H827),"", " by " &amp; TRIM(I827)) &amp; IF(ISBLANK(Q827),"",IF(Q827=0,""," for " &amp; Q827 &amp; " acres")) &amp; IF(ISBLANK(S827),""," repatented as " &amp; S827) &amp; IF(ISBLANK(R827),"", "; " &amp; R827) &amp; IF(ISBLANK(X827),"", ".  " &amp; X827&amp;".")</f>
        <v>Surveyed 4/16/1777 by Basil Burgess; Patented in May 1784 by Richard Dorsey for 36.5 acres; "Beginning at the end of the first course of a tract or parcel of land called Pleasant Prospect"</v>
      </c>
      <c r="AB827" s="45" t="str">
        <f>IF(IFERROR(FIND("-",A827),0)=0,SUBSTITUTE(A827,"'",""),SUBSTITUTE(LEFT(A827,FIND("-",A827)-2),"'",""))</f>
        <v>TROUBLE ENOUGH</v>
      </c>
      <c r="AC827" s="45" t="str">
        <f>SUBSTITUTE(A827,"'","")</f>
        <v>TROUBLE ENOUGH</v>
      </c>
      <c r="AD827" s="45" t="str">
        <f>IFERROR(VLOOKUP(A827,MapGrantsTbl[], 5, FALSE),"")</f>
        <v>1777</v>
      </c>
      <c r="AE827" s="45" t="str">
        <f>IF(L827=AD827,"Y", IF(LEFT(AD827,1)&lt;&gt;"1","","N"))</f>
        <v>N</v>
      </c>
      <c r="AF827" s="45" t="str">
        <f>IFERROR(VLOOKUP(A827,MapGrantsTbl[], 3, FALSE),"")</f>
        <v>Surveyed 4/16/1777 by Basil Burgess; Patented in May 1784 by Richard Dorsey for 36.5 acres; "Beginning at the end of the first course of a tract or parcel of land called Pleasant Prospect"</v>
      </c>
      <c r="AG827" s="45" t="str">
        <f>IF(AA827=AF827,"Y", IF(LEN(LEFT(AF827,4))&lt;&gt;4,"","N"))</f>
        <v>Y</v>
      </c>
      <c r="AH827" s="33" t="s">
        <v>51</v>
      </c>
      <c r="AI827" s="45"/>
      <c r="AJ827" s="71"/>
      <c r="AK827" s="71"/>
      <c r="AL827" s="71"/>
      <c r="AM827" s="71">
        <f>IFERROR(VLOOKUP(A827,Platted[],2,FALSE),"")</f>
        <v>604</v>
      </c>
      <c r="AN827" s="52"/>
      <c r="AO827" s="52"/>
      <c r="AP827" s="52"/>
      <c r="AQ827" s="52" t="str">
        <f>IFERROR(VLOOKUP(A827,MapGrantsTbl[], 5, FALSE),"")</f>
        <v>1777</v>
      </c>
      <c r="AR827" s="52" t="str">
        <f>IF(L827=AQ827,"Y", IF(LEN(LEFT(AQ827,4))&lt;&gt;4,"","N"))</f>
        <v>N</v>
      </c>
      <c r="AS827" s="52" t="str">
        <f>IFERROR(VLOOKUP(A827,MapGrantsTbl[],3, FALSE),"")</f>
        <v>Surveyed 4/16/1777 by Basil Burgess; Patented in May 1784 by Richard Dorsey for 36.5 acres; "Beginning at the end of the first course of a tract or parcel of land called Pleasant Prospect"</v>
      </c>
      <c r="AT827" s="52" t="str">
        <f>IF(AA827=AS827,"Y", IF(LEN(LEFT(AS827,4))&lt;&gt;4,"","N"))</f>
        <v>Y</v>
      </c>
      <c r="AU827" s="52" t="str">
        <f>IFERROR(VLOOKUP(A827,MapGrantsTbl[],5, FALSE),"")</f>
        <v>1777</v>
      </c>
      <c r="AV827" s="52" t="str">
        <f>IF(L827=AU827,"Y", IF(LEN(LEFT(AU827,4))&lt;&gt;4,"","N"))</f>
        <v>N</v>
      </c>
    </row>
    <row r="828" spans="1:48" ht="100.8" x14ac:dyDescent="0.55000000000000004">
      <c r="A828" s="43" t="s">
        <v>7416</v>
      </c>
      <c r="B828" s="42" t="str">
        <f>IFERROR(VLOOKUP(A828,MapGrantsTbl[Short Name], 1, FALSE),IFERROR(VLOOKUP(A828,MapGrantsTbl[Other Map Grant Name],1,FALSE),""))</f>
        <v>TROUBLE FOR NOTHING</v>
      </c>
      <c r="C828" s="43" t="s">
        <v>10467</v>
      </c>
      <c r="D828" s="43" t="str">
        <f>IF(ISBLANK(C828),"",IFERROR(RIGHT(C828,LEN(C828)-FIND(",",C828)) &amp; " " &amp; LEFT(C828,1) &amp; LOWER(MID(C828,2, FIND(",",C828)-2)),""))</f>
        <v xml:space="preserve"> Baruch Fowler</v>
      </c>
      <c r="E828" s="85" t="s">
        <v>8790</v>
      </c>
      <c r="F828" s="85" t="str">
        <f>RIGHT(E828,4)</f>
        <v>1796</v>
      </c>
      <c r="G828" s="85" t="str">
        <f>IF(ISBLANK(E828),"",F828&amp;"-"&amp;RIGHT("00" &amp; SUBSTITUTE(LEFT(E828,2),"/",""),2))</f>
        <v>1796-08</v>
      </c>
      <c r="H828" s="43" t="s">
        <v>7418</v>
      </c>
      <c r="I828" s="43" t="str">
        <f>IFERROR(RIGHT(H828,LEN(H828)-FIND(",",H828)) &amp; " " &amp; LEFT(H828,1) &amp; LOWER(MID(H828,2, FIND(",",H828)-2)),"")</f>
        <v xml:space="preserve"> Wiilliam Hobbs</v>
      </c>
      <c r="J828" s="42" t="str">
        <f>H828</f>
        <v>HOBBS, Wiilliam</v>
      </c>
      <c r="K828" s="43" t="s">
        <v>7417</v>
      </c>
      <c r="L828" s="42" t="str">
        <f>RIGHT(K828,4)</f>
        <v>1797</v>
      </c>
      <c r="M828" s="143" t="str">
        <f>IF(ISBLANK(K828),"",L828&amp;"-"&amp;
IF(LEFT(K828,3)="Feb","02",
IF(LEFT(K828,3)="Mar","03",
IF(LEFT(K828,3)="Apr","04",
IF(LEFT(K828,3)="May","05",
IF(LEFT(K828,3)="Jun","06",
IF(LEFT(K828,3)="Jul","07",
IF(LEFT(K828,3)="Aug","08",
IF(LEFT(K828,3)="Sep","09",
IF(LEFT(K828,3)="Oct","10",
IF(LEFT(K828,3)="Nov","11",
IF(LEFT(K828,3)="Dec","12","01"))))))))))))</f>
        <v>1797-09</v>
      </c>
      <c r="N828" s="44" t="s">
        <v>3961</v>
      </c>
      <c r="O828" s="43" t="s">
        <v>3959</v>
      </c>
      <c r="P828" s="43" t="s">
        <v>3970</v>
      </c>
      <c r="Q828" s="43">
        <v>294.75</v>
      </c>
      <c r="R828" s="43" t="s">
        <v>7422</v>
      </c>
      <c r="S828" s="44"/>
      <c r="T828" s="33" t="s">
        <v>8798</v>
      </c>
      <c r="U828" s="44" t="s">
        <v>7420</v>
      </c>
      <c r="V828" s="35" t="s">
        <v>7419</v>
      </c>
      <c r="W828" s="35" t="s">
        <v>8801</v>
      </c>
      <c r="X828" s="34"/>
      <c r="Y828" s="45" t="str">
        <f>IFERROR(LEFT(J828, FIND(",",J828)-1),"")</f>
        <v>HOBBS</v>
      </c>
      <c r="Z828" s="45"/>
      <c r="AA828" s="45" t="str">
        <f>IF(ISBLANK(E828),"","Surveyed "&amp;E828)  &amp; IF(ISBLANK(C828),"", " by " &amp;TRIM(D828)) &amp; IF(ISBLANK(E828),"","; ") &amp; IF(ISBLANK(K828),"","Patented in " &amp; K828)  &amp; IF(ISBLANK(H828),"", " by " &amp; TRIM(I828)) &amp; IF(ISBLANK(Q828),"",IF(Q828=0,""," for " &amp; Q828 &amp; " acres")) &amp; IF(ISBLANK(S828),""," repatented as " &amp; S828) &amp; IF(ISBLANK(R828),"", "; " &amp; R828) &amp; IF(ISBLANK(X828),"", ".  " &amp; X828&amp;".")</f>
        <v>Surveyed 8/2/1796 by Baruch Fowler; Patented in Sep 1797 by Wiilliam Hobbs for 294.75 acres; Resurvey of part of Hampton Court, A Piece By Itself, and Pillaged Land</v>
      </c>
      <c r="AB828" s="45" t="str">
        <f>IF(IFERROR(FIND("-",A828),0)=0,SUBSTITUTE(A828,"'",""),SUBSTITUTE(LEFT(A828,FIND("-",A828)-2),"'",""))</f>
        <v>TROUBLE FOR NOTHING</v>
      </c>
      <c r="AC828" s="45" t="str">
        <f>SUBSTITUTE(A828,"'","")</f>
        <v>TROUBLE FOR NOTHING</v>
      </c>
      <c r="AD828" s="45" t="str">
        <f>IFERROR(VLOOKUP(A828,MapGrantsTbl[], 5, FALSE),"")</f>
        <v>1796</v>
      </c>
      <c r="AE828" s="45" t="str">
        <f>IF(L828=AD828,"Y", IF(LEFT(AD828,1)&lt;&gt;"1","","N"))</f>
        <v>N</v>
      </c>
      <c r="AF828" s="45" t="str">
        <f>IFERROR(VLOOKUP(A828,MapGrantsTbl[], 3, FALSE),"")</f>
        <v>Surveyed 8/2/1796 by Baruch Fowler; Patented in Sep 1797 by Wiilliam Hobbs for 294.75 acres; Resurvey of part of Hampton Court, A Piece By Itself, and Pillaged Land</v>
      </c>
      <c r="AG828" s="45" t="str">
        <f>IF(AA828=AF828,"Y", IF(LEN(LEFT(AF828,4))&lt;&gt;4,"","N"))</f>
        <v>Y</v>
      </c>
      <c r="AH828" s="33" t="s">
        <v>78</v>
      </c>
      <c r="AI828" s="33" t="s">
        <v>7845</v>
      </c>
      <c r="AJ828" s="52" t="s">
        <v>8797</v>
      </c>
      <c r="AK828" s="52"/>
      <c r="AL828" s="71">
        <v>0</v>
      </c>
      <c r="AM828" s="71">
        <f>IFERROR(VLOOKUP(A828,Platted[],2,FALSE),"")</f>
        <v>240</v>
      </c>
      <c r="AN828" s="52"/>
      <c r="AO828" s="52"/>
      <c r="AP828" s="52"/>
      <c r="AQ828" s="52" t="str">
        <f>IFERROR(VLOOKUP(A828,MapGrantsTbl[], 5, FALSE),"")</f>
        <v>1796</v>
      </c>
      <c r="AR828" s="52" t="str">
        <f>IF(L828=AQ828,"Y", IF(LEN(LEFT(AQ828,4))&lt;&gt;4,"","N"))</f>
        <v>N</v>
      </c>
      <c r="AS828" s="52" t="str">
        <f>IFERROR(VLOOKUP(A828,MapGrantsTbl[],3, FALSE),"")</f>
        <v>Surveyed 8/2/1796 by Baruch Fowler; Patented in Sep 1797 by Wiilliam Hobbs for 294.75 acres; Resurvey of part of Hampton Court, A Piece By Itself, and Pillaged Land</v>
      </c>
      <c r="AT828" s="52" t="str">
        <f>IF(AA828=AS828,"Y", IF(LEN(LEFT(AS828,4))&lt;&gt;4,"","N"))</f>
        <v>Y</v>
      </c>
      <c r="AU828" s="52" t="str">
        <f>IFERROR(VLOOKUP(A828,MapGrantsTbl[],5, FALSE),"")</f>
        <v>1796</v>
      </c>
      <c r="AV828" s="52" t="str">
        <f>IF(L828=AU828,"Y", IF(LEN(LEFT(AU828,4))&lt;&gt;4,"","N"))</f>
        <v>N</v>
      </c>
    </row>
    <row r="829" spans="1:48" ht="43.2" x14ac:dyDescent="0.55000000000000004">
      <c r="A829" s="8" t="s">
        <v>3914</v>
      </c>
      <c r="B829" s="8" t="str">
        <f>IFERROR(VLOOKUP(A829,MapGrantsTbl[Short Name], 1, FALSE),IFERROR(VLOOKUP(A829,MapGrantsTbl[Other Map Grant Name],1,FALSE),""))</f>
        <v>TROY</v>
      </c>
      <c r="C829" s="8"/>
      <c r="D829" s="8" t="str">
        <f>IF(ISBLANK(C829),"",IFERROR(RIGHT(C829,LEN(C829)-FIND(",",C829)) &amp; " " &amp; LEFT(C829,1) &amp; LOWER(MID(C829,2, FIND(",",C829)-2)),""))</f>
        <v/>
      </c>
      <c r="E829" s="85"/>
      <c r="F829" s="85" t="str">
        <f>RIGHT(E829,4)</f>
        <v/>
      </c>
      <c r="G829" s="85" t="str">
        <f>IF(ISBLANK(E829),"",F829&amp;"-"&amp;RIGHT("00" &amp; SUBSTITUTE(LEFT(E829,2),"/",""),2))</f>
        <v/>
      </c>
      <c r="H829" s="8" t="s">
        <v>3594</v>
      </c>
      <c r="I829" s="8" t="str">
        <f>IFERROR(RIGHT(H829,LEN(H829)-FIND(",",H829)) &amp; " " &amp; LEFT(H829,1) &amp; LOWER(MID(H829,2, FIND(",",H829)-2)),"")</f>
        <v xml:space="preserve"> John  Dorsey</v>
      </c>
      <c r="J829" s="8" t="str">
        <f>H829</f>
        <v xml:space="preserve">DORSEY, John </v>
      </c>
      <c r="K829" s="8" t="s">
        <v>3754</v>
      </c>
      <c r="L829" s="8" t="str">
        <f>RIGHT(K829,4)</f>
        <v>1695</v>
      </c>
      <c r="M829" s="146" t="str">
        <f>IF(ISBLANK(K829),"",L829&amp;"-"&amp;
IF(LEFT(K829,3)="Feb","02",
IF(LEFT(K829,3)="Mar","03",
IF(LEFT(K829,3)="Apr","04",
IF(LEFT(K829,3)="May","05",
IF(LEFT(K829,3)="Jun","06",
IF(LEFT(K829,3)="Jul","07",
IF(LEFT(K829,3)="Aug","08",
IF(LEFT(K829,3)="Sep","09",
IF(LEFT(K829,3)="Oct","10",
IF(LEFT(K829,3)="Nov","11",
IF(LEFT(K829,3)="Dec","12","01"))))))))))))</f>
        <v>1695-11</v>
      </c>
      <c r="N829" s="34"/>
      <c r="O829" s="8" t="s">
        <v>3959</v>
      </c>
      <c r="P829" s="8" t="s">
        <v>136</v>
      </c>
      <c r="Q829" s="8">
        <v>763</v>
      </c>
      <c r="R829" s="8"/>
      <c r="S829" s="34"/>
      <c r="T829" s="34" t="s">
        <v>20</v>
      </c>
      <c r="U829" s="34"/>
      <c r="V829" s="34" t="s">
        <v>5806</v>
      </c>
      <c r="W829" s="34"/>
      <c r="X829" s="34"/>
      <c r="Y829" s="26" t="str">
        <f>IFERROR(LEFT(J829, FIND(",",J829)-1),"")</f>
        <v>DORSEY</v>
      </c>
      <c r="Z829" s="24" t="s">
        <v>4437</v>
      </c>
      <c r="AA829" s="24" t="str">
        <f>IF(ISBLANK(E829),"","Surveyed "&amp;E829)  &amp; IF(ISBLANK(C829),"", " by " &amp;TRIM(D829)) &amp; IF(ISBLANK(E829),"","; ") &amp; IF(ISBLANK(K829),"","Patented in " &amp; K829)  &amp; IF(ISBLANK(H829),"", " by " &amp; TRIM(I829)) &amp; IF(ISBLANK(Q829),"",IF(Q829=0,""," for " &amp; Q829 &amp; " acres")) &amp; IF(ISBLANK(S829),""," repatented as " &amp; S829) &amp; IF(ISBLANK(R829),"", "; " &amp; R829) &amp; IF(ISBLANK(X829),"", ".  " &amp; X829&amp;".")</f>
        <v>Patented in Nov 1695 by John Dorsey for 763 acres</v>
      </c>
      <c r="AB829" s="52" t="str">
        <f>IF(IFERROR(FIND("-",A829),0)=0,SUBSTITUTE(A829,"'",""),SUBSTITUTE(LEFT(A829,FIND("-",A829)-2),"'",""))</f>
        <v>TROY</v>
      </c>
      <c r="AC829" s="55" t="str">
        <f>SUBSTITUTE(A829,"'","")</f>
        <v>TROY</v>
      </c>
      <c r="AD829" s="52" t="str">
        <f>IFERROR(VLOOKUP(A829,MapGrantsTbl[], 5, FALSE),"")</f>
        <v>1695</v>
      </c>
      <c r="AE829" s="52" t="str">
        <f>IF(L829=AD829,"Y", IF(LEFT(AD829,1)&lt;&gt;"1","","N"))</f>
        <v>Y</v>
      </c>
      <c r="AF829" s="52" t="str">
        <f>IFERROR(VLOOKUP(A829,MapGrantsTbl[], 3, FALSE),"")</f>
        <v>Patented in Nov 1695 by John Dorsey for 763 acres</v>
      </c>
      <c r="AG829" s="52" t="str">
        <f>IF(AA829=AF829,"Y", IF(LEN(LEFT(AF829,4))&lt;&gt;4,"","N"))</f>
        <v>Y</v>
      </c>
      <c r="AH829" s="52" t="s">
        <v>47</v>
      </c>
      <c r="AI829" s="52"/>
      <c r="AJ829" s="71"/>
      <c r="AK829" s="71"/>
      <c r="AL829" s="71"/>
      <c r="AM829" s="71">
        <f>IFERROR(VLOOKUP(A829,Platted[],2,FALSE),"")</f>
        <v>49</v>
      </c>
      <c r="AN829" s="52"/>
      <c r="AO829" s="52"/>
      <c r="AP829" s="52"/>
      <c r="AQ829" s="52" t="str">
        <f>IFERROR(VLOOKUP(A829,MapGrantsTbl[], 5, FALSE),"")</f>
        <v>1695</v>
      </c>
      <c r="AR829" s="52" t="str">
        <f>IF(L829=AQ829,"Y", IF(LEN(LEFT(AQ829,4))&lt;&gt;4,"","N"))</f>
        <v>Y</v>
      </c>
      <c r="AS829" s="52" t="str">
        <f>IFERROR(VLOOKUP(A829,MapGrantsTbl[],3, FALSE),"")</f>
        <v>Patented in Nov 1695 by John Dorsey for 763 acres</v>
      </c>
      <c r="AT829" s="52" t="str">
        <f>IF(AA829=AS829,"Y", IF(LEN(LEFT(AS829,4))&lt;&gt;4,"","N"))</f>
        <v>Y</v>
      </c>
      <c r="AU829" s="52" t="str">
        <f>IFERROR(VLOOKUP(A829,MapGrantsTbl[],5, FALSE),"")</f>
        <v>1695</v>
      </c>
      <c r="AV829" s="52" t="str">
        <f>IF(L829=AU829,"Y", IF(LEN(LEFT(AU829,4))&lt;&gt;4,"","N"))</f>
        <v>Y</v>
      </c>
    </row>
    <row r="830" spans="1:48" ht="172.8" x14ac:dyDescent="0.55000000000000004">
      <c r="A830" s="43" t="s">
        <v>7002</v>
      </c>
      <c r="B830" s="42" t="str">
        <f>IFERROR(VLOOKUP(A830,MapGrantsTbl[Short Name], 1, FALSE),IFERROR(VLOOKUP(A830,MapGrantsTbl[Other Map Grant Name],1,FALSE),""))</f>
        <v>TRUSTY FRIEND</v>
      </c>
      <c r="C830" s="43" t="s">
        <v>4919</v>
      </c>
      <c r="D830" s="43" t="str">
        <f>IF(ISBLANK(C830),"",IFERROR(RIGHT(C830,LEN(C830)-FIND(",",C830)) &amp; " " &amp; LEFT(C830,1) &amp; LOWER(MID(C830,2, FIND(",",C830)-2)),""))</f>
        <v xml:space="preserve"> Richard Shipley</v>
      </c>
      <c r="E830" s="85" t="s">
        <v>10908</v>
      </c>
      <c r="F830" s="80" t="str">
        <f>RIGHT(E830,4)</f>
        <v>1752</v>
      </c>
      <c r="G830" s="80" t="str">
        <f>IF(ISBLANK(E830),"",F830&amp;"-"&amp;RIGHT("00" &amp; SUBSTITUTE(LEFT(E830,2),"/",""),2))</f>
        <v>1752-11</v>
      </c>
      <c r="H830" s="43" t="s">
        <v>3545</v>
      </c>
      <c r="I830" s="43" t="str">
        <f>IFERROR(RIGHT(H830,LEN(H830)-FIND(",",H830)) &amp; " " &amp; LEFT(H830,1) &amp; LOWER(MID(H830,2, FIND(",",H830)-2)),"")</f>
        <v xml:space="preserve"> Charles  Carroll</v>
      </c>
      <c r="J830" s="42" t="str">
        <f>H830</f>
        <v xml:space="preserve">CARROLL, Charles </v>
      </c>
      <c r="K830" s="43" t="s">
        <v>3780</v>
      </c>
      <c r="L830" s="42" t="str">
        <f>RIGHT(K830,4)</f>
        <v>1753</v>
      </c>
      <c r="M830" s="143" t="str">
        <f>IF(ISBLANK(K830),"",L830&amp;"-"&amp;
IF(LEFT(K830,3)="Feb","02",
IF(LEFT(K830,3)="Mar","03",
IF(LEFT(K830,3)="Apr","04",
IF(LEFT(K830,3)="May","05",
IF(LEFT(K830,3)="Jun","06",
IF(LEFT(K830,3)="Jul","07",
IF(LEFT(K830,3)="Aug","08",
IF(LEFT(K830,3)="Sep","09",
IF(LEFT(K830,3)="Oct","10",
IF(LEFT(K830,3)="Nov","11",
IF(LEFT(K830,3)="Dec","12","01"))))))))))))</f>
        <v>1753-01</v>
      </c>
      <c r="N830" s="44" t="s">
        <v>3961</v>
      </c>
      <c r="O830" s="43" t="s">
        <v>3961</v>
      </c>
      <c r="P830" s="43" t="s">
        <v>3970</v>
      </c>
      <c r="Q830" s="43">
        <v>3050</v>
      </c>
      <c r="R830" s="43" t="s">
        <v>7003</v>
      </c>
      <c r="S830" s="44"/>
      <c r="T830" s="45" t="s">
        <v>8898</v>
      </c>
      <c r="U830" s="44"/>
      <c r="V830" s="35" t="s">
        <v>2359</v>
      </c>
      <c r="W830" s="35" t="s">
        <v>10907</v>
      </c>
      <c r="X830" s="34"/>
      <c r="Y830" s="45" t="str">
        <f>IFERROR(LEFT(J830, FIND(",",J830)-1),"")</f>
        <v>CARROLL</v>
      </c>
      <c r="Z830" s="45"/>
      <c r="AA830" s="45" t="str">
        <f>IF(ISBLANK(E830),"","Surveyed "&amp;E830)  &amp; IF(ISBLANK(C830),"", " by " &amp;TRIM(D830)) &amp; IF(ISBLANK(E830),"","; ") &amp; IF(ISBLANK(K830),"","Patented in " &amp; K830)  &amp; IF(ISBLANK(H830),"", " by " &amp; TRIM(I830)) &amp; IF(ISBLANK(Q830),"",IF(Q830=0,""," for " &amp; Q830 &amp; " acres")) &amp; IF(ISBLANK(S830),""," repatented as " &amp; S830) &amp; IF(ISBLANK(R830),"", "; " &amp; R830) &amp; IF(ISBLANK(X830),"", ".  " &amp; X830&amp;".")</f>
        <v>Surveyed 11/8/1752 by Richard Shipley; Patented in Jan 1753 by Charles Carroll for 3050 acres; Resurvey of Pinkstone's Fancy lying "between the drafts of Patapsco River and the drafts of Patuxent River", adjoining Barbers Addition, The Support, Youngs Chance, Youngs Luckess(?), Watts Forrest, Youngs Good Luck, Youngs Range, Spanish Oak Grove, Bold Venture, Addition To Bold Venture, Hickory Thickett, Griffiths Lot, Richard And Thomas, Chaney's Third Beginning, Chaney's Choice, Browns Purchase, and Champion Forrest; mentions the dividing of Elkridge and Huntington Roads</v>
      </c>
      <c r="AB830" s="45" t="str">
        <f>IF(IFERROR(FIND("-",A830),0)=0,SUBSTITUTE(A830,"'",""),SUBSTITUTE(LEFT(A830,FIND("-",A830)-2),"'",""))</f>
        <v>TRUSTY FRIEND</v>
      </c>
      <c r="AC830" s="45" t="str">
        <f>SUBSTITUTE(A830,"'","")</f>
        <v>TRUSTY FRIEND</v>
      </c>
      <c r="AD830" s="45" t="str">
        <f>IFERROR(VLOOKUP(A830,MapGrantsTbl[], 5, FALSE),"")</f>
        <v>1752</v>
      </c>
      <c r="AE830" s="45" t="str">
        <f>IF(L830=AD830,"Y", IF(LEFT(AD830,1)&lt;&gt;"1","","N"))</f>
        <v>N</v>
      </c>
      <c r="AF830" s="45" t="str">
        <f>IFERROR(VLOOKUP(A830,MapGrantsTbl[], 3, FALSE),"")</f>
        <v>Surveyed 11/8/1752 by Richard Shipley; Patented in Jan 1753 by Charles Carroll for 3050 acres; Resurvey of Pinkstone's Fancy lying "between the drafts of Patapsco River and the drafts of Patuxent River", adjoining Barbers Addition, The Support, Youngs Chance, Youngs Luckess(?), Watts Forrest, Youngs Good Luck, Youngs Range, Spanish Oak Grove, Bold Venture, Addition To Bold Venture, Hickory Thickett, Griffiths Lot, Richard And Thomas, Chaney's Third Beginning, Chaney's Choice, Browns Purchase, and Champion Forrest; mentions the dividing of Elkridge and Huntington Roads</v>
      </c>
      <c r="AG830" s="45" t="str">
        <f>IF(AA830=AF830,"Y", IF(LEN(LEFT(AF830,4))&lt;&gt;4,"","N"))</f>
        <v>Y</v>
      </c>
      <c r="AH830" s="45"/>
      <c r="AI830" s="45"/>
      <c r="AJ830" s="71"/>
      <c r="AK830" s="71"/>
      <c r="AL830" s="71"/>
      <c r="AM830" s="71" t="str">
        <f>IFERROR(VLOOKUP(A830,Platted[],2,FALSE),"")</f>
        <v/>
      </c>
      <c r="AN830" s="52"/>
      <c r="AO830" s="52"/>
      <c r="AP830" s="52"/>
      <c r="AQ830" s="52" t="str">
        <f>IFERROR(VLOOKUP(A830,MapGrantsTbl[], 5, FALSE),"")</f>
        <v>1752</v>
      </c>
      <c r="AR830" s="52" t="str">
        <f>IF(L830=AQ830,"Y", IF(LEN(LEFT(AQ830,4))&lt;&gt;4,"","N"))</f>
        <v>N</v>
      </c>
      <c r="AS830" s="52" t="str">
        <f>IFERROR(VLOOKUP(A830,MapGrantsTbl[],3, FALSE),"")</f>
        <v>Surveyed 11/8/1752 by Richard Shipley; Patented in Jan 1753 by Charles Carroll for 3050 acres; Resurvey of Pinkstone's Fancy lying "between the drafts of Patapsco River and the drafts of Patuxent River", adjoining Barbers Addition, The Support, Youngs Chance, Youngs Luckess(?), Watts Forrest, Youngs Good Luck, Youngs Range, Spanish Oak Grove, Bold Venture, Addition To Bold Venture, Hickory Thickett, Griffiths Lot, Richard And Thomas, Chaney's Third Beginning, Chaney's Choice, Browns Purchase, and Champion Forrest; mentions the dividing of Elkridge and Huntington Roads</v>
      </c>
      <c r="AT830" s="52" t="str">
        <f>IF(AA830=AS830,"Y", IF(LEN(LEFT(AS830,4))&lt;&gt;4,"","N"))</f>
        <v>Y</v>
      </c>
      <c r="AU830" s="52" t="str">
        <f>IFERROR(VLOOKUP(A830,MapGrantsTbl[],5, FALSE),"")</f>
        <v>1752</v>
      </c>
      <c r="AV830" s="52" t="str">
        <f>IF(L830=AU830,"Y", IF(LEN(LEFT(AU830,4))&lt;&gt;4,"","N"))</f>
        <v>N</v>
      </c>
    </row>
    <row r="831" spans="1:48" ht="57.6" x14ac:dyDescent="0.55000000000000004">
      <c r="A831" s="8" t="s">
        <v>8753</v>
      </c>
      <c r="B831" s="8" t="str">
        <f>IFERROR(VLOOKUP(A831,MapGrantsTbl[Short Name], 1, FALSE),IFERROR(VLOOKUP(A831,MapGrantsTbl[Other Map Grant Name],1,FALSE),""))</f>
        <v>TUCKERS DELIGHT</v>
      </c>
      <c r="C831" s="8" t="s">
        <v>5622</v>
      </c>
      <c r="D831" s="8" t="str">
        <f>IF(ISBLANK(C831),"",IFERROR(RIGHT(C831,LEN(C831)-FIND(",",C831)) &amp; " " &amp; LEFT(C831,1) &amp; LOWER(MID(C831,2, FIND(",",C831)-2)),""))</f>
        <v xml:space="preserve"> John Dorsey</v>
      </c>
      <c r="E831" s="85" t="s">
        <v>11944</v>
      </c>
      <c r="F831" s="85" t="str">
        <f>RIGHT(E831,4)</f>
        <v>1720</v>
      </c>
      <c r="G831" s="85" t="str">
        <f>IF(ISBLANK(E831),"",F831&amp;"-"&amp;RIGHT("00" &amp; SUBSTITUTE(LEFT(E831,2),"/",""),2))</f>
        <v>1720-02</v>
      </c>
      <c r="H831" s="8" t="s">
        <v>3544</v>
      </c>
      <c r="I831" s="8" t="str">
        <f>IFERROR(RIGHT(H831,LEN(H831)-FIND(",",H831)) &amp; " " &amp; LEFT(H831,1) &amp; LOWER(MID(H831,2, FIND(",",H831)-2)),"")</f>
        <v xml:space="preserve"> William  Tucker</v>
      </c>
      <c r="J831" s="8" t="str">
        <f>H831</f>
        <v xml:space="preserve">TUCKER, William </v>
      </c>
      <c r="K831" s="8" t="s">
        <v>3736</v>
      </c>
      <c r="L831" s="8" t="str">
        <f>RIGHT(K831,4)</f>
        <v>1725</v>
      </c>
      <c r="M831" s="146" t="str">
        <f>IF(ISBLANK(K831),"",L831&amp;"-"&amp;
IF(LEFT(K831,3)="Feb","02",
IF(LEFT(K831,3)="Mar","03",
IF(LEFT(K831,3)="Apr","04",
IF(LEFT(K831,3)="May","05",
IF(LEFT(K831,3)="Jun","06",
IF(LEFT(K831,3)="Jul","07",
IF(LEFT(K831,3)="Aug","08",
IF(LEFT(K831,3)="Sep","09",
IF(LEFT(K831,3)="Oct","10",
IF(LEFT(K831,3)="Nov","11",
IF(LEFT(K831,3)="Dec","12","01"))))))))))))</f>
        <v>1725-08</v>
      </c>
      <c r="N831" s="34" t="s">
        <v>5668</v>
      </c>
      <c r="O831" s="8" t="s">
        <v>3959</v>
      </c>
      <c r="P831" s="8" t="s">
        <v>136</v>
      </c>
      <c r="Q831" s="8">
        <v>100</v>
      </c>
      <c r="R831" s="8" t="s">
        <v>5808</v>
      </c>
      <c r="S831" s="34"/>
      <c r="T831" s="34" t="str">
        <f>V831</f>
        <v>Tuckers Delight</v>
      </c>
      <c r="U831" s="34"/>
      <c r="V831" s="35" t="s">
        <v>9009</v>
      </c>
      <c r="W831" s="35" t="s">
        <v>11945</v>
      </c>
      <c r="X831" s="34"/>
      <c r="Y831" s="26" t="str">
        <f>IFERROR(LEFT(J831, FIND(",",J831)-1),"")</f>
        <v>TUCKER</v>
      </c>
      <c r="Z831" s="24" t="s">
        <v>4457</v>
      </c>
      <c r="AA831" s="24" t="str">
        <f>IF(ISBLANK(E831),"","Surveyed "&amp;E831)  &amp; IF(ISBLANK(C831),"", " by " &amp;TRIM(D831)) &amp; IF(ISBLANK(E831),"","; ") &amp; IF(ISBLANK(K831),"","Patented in " &amp; K831)  &amp; IF(ISBLANK(H831),"", " by " &amp; TRIM(I831)) &amp; IF(ISBLANK(Q831),"",IF(Q831=0,""," for " &amp; Q831 &amp; " acres")) &amp; IF(ISBLANK(S831),""," repatented as " &amp; S831) &amp; IF(ISBLANK(R831),"", "; " &amp; R831) &amp; IF(ISBLANK(X831),"", ".  " &amp; X831&amp;".")</f>
        <v>Surveyed 2/3/1720 by John Dorsey; Patented in Aug 1725 by William Tucker for 100 acres; in Baltimore County "on the south side the main falls of Patapsco River" starting "the east side of a run called ? Island Run"</v>
      </c>
      <c r="AB831" s="52" t="str">
        <f>IF(IFERROR(FIND("-",A831),0)=0,SUBSTITUTE(A831,"'",""),SUBSTITUTE(LEFT(A831,FIND("-",A831)-2),"'",""))</f>
        <v>TUCKERS DELIGHT</v>
      </c>
      <c r="AC831" s="55" t="str">
        <f>SUBSTITUTE(A831,"'","")</f>
        <v>TUCKERS DELIGHT</v>
      </c>
      <c r="AD831" s="52" t="str">
        <f>IFERROR(VLOOKUP(A831,MapGrantsTbl[], 5, FALSE),"")</f>
        <v>1720</v>
      </c>
      <c r="AE831" s="52" t="str">
        <f>IF(L831=AD831,"Y", IF(LEFT(AD831,1)&lt;&gt;"1","","N"))</f>
        <v>N</v>
      </c>
      <c r="AF831" s="52" t="str">
        <f>IFERROR(VLOOKUP(A831,MapGrantsTbl[], 3, FALSE),"")</f>
        <v>Surveyed 2/3/1720 by John Dorsey; Patented in Aug 1725 by William Tucker for 100 acres; in Baltimore County "on the south side the main falls of Patapsco River" starting "the east side of a run called ? Island Run"</v>
      </c>
      <c r="AG831" s="52" t="str">
        <f>IF(AA831=AF831,"Y", IF(LEN(LEFT(AF831,4))&lt;&gt;4,"","N"))</f>
        <v>Y</v>
      </c>
      <c r="AH831" s="52" t="s">
        <v>11990</v>
      </c>
      <c r="AI831" s="52"/>
      <c r="AJ831" s="71"/>
      <c r="AK831" s="71"/>
      <c r="AL831" s="71"/>
      <c r="AM831" s="71">
        <f>IFERROR(VLOOKUP(A831,Platted[],2,FALSE),"")</f>
        <v>444</v>
      </c>
      <c r="AN831" s="52"/>
      <c r="AO831" s="52"/>
      <c r="AP831" s="52"/>
      <c r="AQ831" s="52" t="str">
        <f>IFERROR(VLOOKUP(A831,MapGrantsTbl[], 5, FALSE),"")</f>
        <v>1720</v>
      </c>
      <c r="AR831" s="52" t="str">
        <f>IF(L831=AQ831,"Y", IF(LEN(LEFT(AQ831,4))&lt;&gt;4,"","N"))</f>
        <v>N</v>
      </c>
      <c r="AS831" s="52" t="str">
        <f>IFERROR(VLOOKUP(A831,MapGrantsTbl[],3, FALSE),"")</f>
        <v>Surveyed 2/3/1720 by John Dorsey; Patented in Aug 1725 by William Tucker for 100 acres; in Baltimore County "on the south side the main falls of Patapsco River" starting "the east side of a run called ? Island Run"</v>
      </c>
      <c r="AT831" s="52" t="str">
        <f>IF(AA831=AS831,"Y", IF(LEN(LEFT(AS831,4))&lt;&gt;4,"","N"))</f>
        <v>Y</v>
      </c>
      <c r="AU831" s="52" t="str">
        <f>IFERROR(VLOOKUP(A831,MapGrantsTbl[],5, FALSE),"")</f>
        <v>1720</v>
      </c>
      <c r="AV831" s="52" t="str">
        <f>IF(L831=AU831,"Y", IF(LEN(LEFT(AU831,4))&lt;&gt;4,"","N"))</f>
        <v>N</v>
      </c>
    </row>
    <row r="832" spans="1:48" ht="86.4" x14ac:dyDescent="0.55000000000000004">
      <c r="A832" s="10" t="s">
        <v>4913</v>
      </c>
      <c r="B832" s="10" t="str">
        <f>IFERROR(VLOOKUP(A832,MapGrantsTbl[Short Name], 1, FALSE),IFERROR(VLOOKUP(A832,MapGrantsTbl[Other Map Grant Name],1,FALSE),""))</f>
        <v>TURKEY POINT</v>
      </c>
      <c r="C832" s="10" t="s">
        <v>4916</v>
      </c>
      <c r="D832" s="10" t="str">
        <f>IF(ISBLANK(C832),"",IFERROR(RIGHT(C832,LEN(C832)-FIND(",",C832)) &amp; " " &amp; LEFT(C832,1) &amp; LOWER(MID(C832,2, FIND(",",C832)-2)),""))</f>
        <v xml:space="preserve"> William Cromwell</v>
      </c>
      <c r="E832" s="85" t="s">
        <v>11561</v>
      </c>
      <c r="F832" s="86" t="str">
        <f>RIGHT(E832,4)</f>
        <v>1744</v>
      </c>
      <c r="G832" s="86" t="str">
        <f>IF(ISBLANK(E832),"",F832&amp;"-"&amp;RIGHT("00" &amp; SUBSTITUTE(LEFT(E832,2),"/",""),2))</f>
        <v>1744-10</v>
      </c>
      <c r="H832" s="10" t="s">
        <v>3601</v>
      </c>
      <c r="I832" s="10" t="str">
        <f>IFERROR(RIGHT(H832,LEN(H832)-FIND(",",H832)) &amp; " " &amp; LEFT(H832,1) &amp; LOWER(MID(H832,2, FIND(",",H832)-2)),"")</f>
        <v xml:space="preserve"> Henry  Howard</v>
      </c>
      <c r="J832" s="15" t="str">
        <f>H832</f>
        <v xml:space="preserve">HOWARD, Henry </v>
      </c>
      <c r="K832" s="10" t="s">
        <v>4914</v>
      </c>
      <c r="L832" s="15" t="str">
        <f>RIGHT(K832,4)</f>
        <v>1744</v>
      </c>
      <c r="M832" s="147" t="str">
        <f>IF(ISBLANK(K832),"",L832&amp;"-"&amp;
IF(LEFT(K832,3)="Feb","02",
IF(LEFT(K832,3)="Mar","03",
IF(LEFT(K832,3)="Apr","04",
IF(LEFT(K832,3)="May","05",
IF(LEFT(K832,3)="Jun","06",
IF(LEFT(K832,3)="Jul","07",
IF(LEFT(K832,3)="Aug","08",
IF(LEFT(K832,3)="Sep","09",
IF(LEFT(K832,3)="Oct","10",
IF(LEFT(K832,3)="Nov","11",
IF(LEFT(K832,3)="Dec","12","01"))))))))))))</f>
        <v>1744-10</v>
      </c>
      <c r="N832" s="34" t="s">
        <v>3961</v>
      </c>
      <c r="O832" s="10" t="s">
        <v>3959</v>
      </c>
      <c r="P832" s="10" t="s">
        <v>136</v>
      </c>
      <c r="Q832" s="8">
        <v>75</v>
      </c>
      <c r="R832" s="10" t="s">
        <v>13285</v>
      </c>
      <c r="S832" s="26" t="s">
        <v>4216</v>
      </c>
      <c r="T832" s="26" t="str">
        <f>V832</f>
        <v>Turkey Point</v>
      </c>
      <c r="U832" s="26"/>
      <c r="V832" s="35" t="s">
        <v>4915</v>
      </c>
      <c r="W832" s="35" t="s">
        <v>11562</v>
      </c>
      <c r="X832" s="34"/>
      <c r="Y832" s="25" t="str">
        <f>IFERROR(LEFT(J832, FIND(",",J832)-1),"")</f>
        <v>HOWARD</v>
      </c>
      <c r="Z832" s="25"/>
      <c r="AA832" s="24" t="str">
        <f>IF(ISBLANK(E832),"","Surveyed "&amp;E832)  &amp; IF(ISBLANK(C832),"", " by " &amp;TRIM(D832)) &amp; IF(ISBLANK(E832),"","; ") &amp; IF(ISBLANK(K832),"","Patented in " &amp; K832)  &amp; IF(ISBLANK(H832),"", " by " &amp; TRIM(I832)) &amp; IF(ISBLANK(Q832),"",IF(Q832=0,""," for " &amp; Q832 &amp; " acres")) &amp; IF(ISBLANK(S832),""," repatented as " &amp; S832) &amp; IF(ISBLANK(R832),"", "; " &amp; R832) &amp; IF(ISBLANK(X832),"", ".  " &amp; X832&amp;".")</f>
        <v>Surveyed 10/17/1744 by William Cromwell; Patented in Oct 1744 by Henry Howard for 75 acres repatented as Howard's Resolution; "on both sides of that branch of Patuxent called Middle River" .. "on the north side of one of the head draughts of Toungue branch" near Dorsey's Grove</v>
      </c>
      <c r="AB832" s="52" t="str">
        <f>IF(IFERROR(FIND("-",A832),0)=0,SUBSTITUTE(A832,"'",""),SUBSTITUTE(LEFT(A832,FIND("-",A832)-2),"'",""))</f>
        <v>TURKEY POINT</v>
      </c>
      <c r="AC832" s="55" t="str">
        <f>SUBSTITUTE(A832,"'","")</f>
        <v>TURKEY POINT</v>
      </c>
      <c r="AD832" s="52" t="str">
        <f>IFERROR(VLOOKUP(A832,MapGrantsTbl[], 5, FALSE),"")</f>
        <v>1744</v>
      </c>
      <c r="AE832" s="52" t="str">
        <f>IF(L832=AD832,"Y", IF(LEFT(AD832,1)&lt;&gt;"1","","N"))</f>
        <v>Y</v>
      </c>
      <c r="AF832" s="52" t="str">
        <f>IFERROR(VLOOKUP(A832,MapGrantsTbl[], 3, FALSE),"")</f>
        <v>Surveyed 10/17/1744 by William Cromwell; Patented in Oct 1744 by Henry Howard for 75 acres repatented as Howard's Resolution; "on both sides of that branch of Patuxent called Middle River" .. "on the north side of one of the head draughts of Toungue branch" near Dorsey's Grove</v>
      </c>
      <c r="AG832" s="52" t="str">
        <f>IF(AA832=AF832,"Y", IF(LEN(LEFT(AF832,4))&lt;&gt;4,"","N"))</f>
        <v>Y</v>
      </c>
      <c r="AH832" s="52" t="s">
        <v>234</v>
      </c>
      <c r="AI832" s="52"/>
      <c r="AJ832" s="71"/>
      <c r="AK832" s="71"/>
      <c r="AL832" s="71"/>
      <c r="AM832" s="71" t="str">
        <f>IFERROR(VLOOKUP(A832,Platted[],2,FALSE),"")</f>
        <v/>
      </c>
      <c r="AN832" s="52"/>
      <c r="AO832" s="52"/>
      <c r="AP832" s="52"/>
      <c r="AQ832" s="52" t="str">
        <f>IFERROR(VLOOKUP(A832,MapGrantsTbl[], 5, FALSE),"")</f>
        <v>1744</v>
      </c>
      <c r="AR832" s="52" t="str">
        <f>IF(L832=AQ832,"Y", IF(LEN(LEFT(AQ832,4))&lt;&gt;4,"","N"))</f>
        <v>Y</v>
      </c>
      <c r="AS832" s="52" t="str">
        <f>IFERROR(VLOOKUP(A832,MapGrantsTbl[],3, FALSE),"")</f>
        <v>Surveyed 10/17/1744 by William Cromwell; Patented in Oct 1744 by Henry Howard for 75 acres repatented as Howard's Resolution; "on both sides of that branch of Patuxent called Middle River" .. "on the north side of one of the head draughts of Toungue branch" near Dorsey's Grove</v>
      </c>
      <c r="AT832" s="52" t="str">
        <f>IF(AA832=AS832,"Y", IF(LEN(LEFT(AS832,4))&lt;&gt;4,"","N"))</f>
        <v>Y</v>
      </c>
      <c r="AU832" s="52" t="str">
        <f>IFERROR(VLOOKUP(A832,MapGrantsTbl[],5, FALSE),"")</f>
        <v>1744</v>
      </c>
      <c r="AV832" s="52" t="str">
        <f>IF(L832=AU832,"Y", IF(LEN(LEFT(AU832,4))&lt;&gt;4,"","N"))</f>
        <v>Y</v>
      </c>
    </row>
    <row r="833" spans="1:48" ht="57.6" x14ac:dyDescent="0.55000000000000004">
      <c r="A833" s="43" t="s">
        <v>5534</v>
      </c>
      <c r="B833" s="15" t="str">
        <f>IFERROR(VLOOKUP(A833,MapGrantsTbl[Short Name], 1, FALSE),IFERROR(VLOOKUP(A833,MapGrantsTbl[Other Map Grant Name],1,FALSE),""))</f>
        <v>UNITY MOUNT</v>
      </c>
      <c r="C833" s="10" t="s">
        <v>4921</v>
      </c>
      <c r="D833" s="10" t="str">
        <f>IF(ISBLANK(C833),"",IFERROR(RIGHT(C833,LEN(C833)-FIND(",",C833)) &amp; " " &amp; LEFT(C833,1) &amp; LOWER(MID(C833,2, FIND(",",C833)-2)),""))</f>
        <v xml:space="preserve"> Basil Burgess</v>
      </c>
      <c r="E833" s="85" t="s">
        <v>10601</v>
      </c>
      <c r="F833" s="86" t="str">
        <f>RIGHT(E833,4)</f>
        <v>1770</v>
      </c>
      <c r="G833" s="86" t="str">
        <f>IF(ISBLANK(E833),"",F833&amp;"-"&amp;RIGHT("00" &amp; SUBSTITUTE(LEFT(E833,2),"/",""),2))</f>
        <v>1770-06</v>
      </c>
      <c r="H833" s="10" t="s">
        <v>5524</v>
      </c>
      <c r="I833" s="10" t="str">
        <f>IFERROR(RIGHT(H833,LEN(H833)-FIND(",",H833)) &amp; " " &amp; LEFT(H833,1) &amp; LOWER(MID(H833,2, FIND(",",H833)-2)),"")</f>
        <v xml:space="preserve"> William Shipley</v>
      </c>
      <c r="J833" s="15" t="str">
        <f>H833</f>
        <v>SHIPLEY, William</v>
      </c>
      <c r="K833" s="10" t="s">
        <v>5536</v>
      </c>
      <c r="L833" s="15" t="str">
        <f>RIGHT(K833,4)</f>
        <v>1770</v>
      </c>
      <c r="M833" s="147" t="str">
        <f>IF(ISBLANK(K833),"",L833&amp;"-"&amp;
IF(LEFT(K833,3)="Feb","02",
IF(LEFT(K833,3)="Mar","03",
IF(LEFT(K833,3)="Apr","04",
IF(LEFT(K833,3)="May","05",
IF(LEFT(K833,3)="Jun","06",
IF(LEFT(K833,3)="Jul","07",
IF(LEFT(K833,3)="Aug","08",
IF(LEFT(K833,3)="Sep","09",
IF(LEFT(K833,3)="Oct","10",
IF(LEFT(K833,3)="Nov","11",
IF(LEFT(K833,3)="Dec","12","01"))))))))))))</f>
        <v>1770-11</v>
      </c>
      <c r="N833" s="34" t="s">
        <v>3961</v>
      </c>
      <c r="O833" s="10" t="s">
        <v>3959</v>
      </c>
      <c r="P833" s="10" t="s">
        <v>136</v>
      </c>
      <c r="Q833" s="8">
        <v>12.75</v>
      </c>
      <c r="R833" s="10" t="s">
        <v>5535</v>
      </c>
      <c r="S833" s="26"/>
      <c r="T833" s="26" t="str">
        <f>V833</f>
        <v>Unity Mount</v>
      </c>
      <c r="U833" s="26"/>
      <c r="V833" s="35" t="s">
        <v>5537</v>
      </c>
      <c r="W833" s="35" t="s">
        <v>10600</v>
      </c>
      <c r="X833" s="34"/>
      <c r="Y833" s="25" t="str">
        <f>IFERROR(LEFT(J833, FIND(",",J833)-1),"")</f>
        <v>SHIPLEY</v>
      </c>
      <c r="Z833" s="25"/>
      <c r="AA833" s="24" t="str">
        <f>IF(ISBLANK(E833),"","Surveyed "&amp;E833)  &amp; IF(ISBLANK(C833),"", " by " &amp;TRIM(D833)) &amp; IF(ISBLANK(E833),"","; ") &amp; IF(ISBLANK(K833),"","Patented in " &amp; K833)  &amp; IF(ISBLANK(H833),"", " by " &amp; TRIM(I833)) &amp; IF(ISBLANK(Q833),"",IF(Q833=0,""," for " &amp; Q833 &amp; " acres")) &amp; IF(ISBLANK(S833),""," repatented as " &amp; S833) &amp; IF(ISBLANK(R833),"", "; " &amp; R833) &amp; IF(ISBLANK(X833),"", ".  " &amp; X833&amp;".")</f>
        <v>Surveyed 6/28/1770 by Basil Burgess; Patented in Nov 1770 by William Shipley for 12.75 acres; "on the south side of the main western falls of Patapsco River and adjoining thereto"</v>
      </c>
      <c r="AB833" s="52" t="str">
        <f>IF(IFERROR(FIND("-",A833),0)=0,SUBSTITUTE(A833,"'",""),SUBSTITUTE(LEFT(A833,FIND("-",A833)-2),"'",""))</f>
        <v>UNITY MOUNT</v>
      </c>
      <c r="AC833" s="55" t="str">
        <f>SUBSTITUTE(A833,"'","")</f>
        <v>UNITY MOUNT</v>
      </c>
      <c r="AD833" s="52" t="str">
        <f>IFERROR(VLOOKUP(A833,MapGrantsTbl[], 5, FALSE),"")</f>
        <v>1770</v>
      </c>
      <c r="AE833" s="52" t="str">
        <f>IF(L833=AD833,"Y", IF(LEFT(AD833,1)&lt;&gt;"1","","N"))</f>
        <v>Y</v>
      </c>
      <c r="AF833" s="52" t="str">
        <f>IFERROR(VLOOKUP(A833,MapGrantsTbl[], 3, FALSE),"")</f>
        <v>Surveyed 6/28/1770 by Basil Burgess; Patented in Nov 1770 by William Shipley for 12.75 acres; "on the south side of the main western falls of Patapsco River and adjoining thereto"</v>
      </c>
      <c r="AG833" s="52" t="str">
        <f>IF(AA833=AF833,"Y", IF(LEN(LEFT(AF833,4))&lt;&gt;4,"","N"))</f>
        <v>Y</v>
      </c>
      <c r="AH833" s="52" t="s">
        <v>198</v>
      </c>
      <c r="AI833" s="52"/>
      <c r="AJ833" s="71"/>
      <c r="AK833" s="71"/>
      <c r="AL833" s="71"/>
      <c r="AM833" s="71">
        <f>IFERROR(VLOOKUP(A833,Platted[],2,FALSE),"")</f>
        <v>701</v>
      </c>
      <c r="AN833" s="52"/>
      <c r="AO833" s="52"/>
      <c r="AP833" s="52"/>
      <c r="AQ833" s="52" t="str">
        <f>IFERROR(VLOOKUP(A833,MapGrantsTbl[], 5, FALSE),"")</f>
        <v>1770</v>
      </c>
      <c r="AR833" s="52" t="str">
        <f>IF(L833=AQ833,"Y", IF(LEN(LEFT(AQ833,4))&lt;&gt;4,"","N"))</f>
        <v>Y</v>
      </c>
      <c r="AS833" s="52" t="str">
        <f>IFERROR(VLOOKUP(A833,MapGrantsTbl[],3, FALSE),"")</f>
        <v>Surveyed 6/28/1770 by Basil Burgess; Patented in Nov 1770 by William Shipley for 12.75 acres; "on the south side of the main western falls of Patapsco River and adjoining thereto"</v>
      </c>
      <c r="AT833" s="52" t="str">
        <f>IF(AA833=AS833,"Y", IF(LEN(LEFT(AS833,4))&lt;&gt;4,"","N"))</f>
        <v>Y</v>
      </c>
      <c r="AU833" s="52" t="str">
        <f>IFERROR(VLOOKUP(A833,MapGrantsTbl[],5, FALSE),"")</f>
        <v>1770</v>
      </c>
      <c r="AV833" s="52" t="str">
        <f>IF(L833=AU833,"Y", IF(LEN(LEFT(AU833,4))&lt;&gt;4,"","N"))</f>
        <v>Y</v>
      </c>
    </row>
    <row r="834" spans="1:48" ht="72" x14ac:dyDescent="0.55000000000000004">
      <c r="A834" s="8" t="s">
        <v>3915</v>
      </c>
      <c r="B834" s="8" t="str">
        <f>IFERROR(VLOOKUP(A834,MapGrantsTbl[Short Name], 1, FALSE),IFERROR(VLOOKUP(A834,MapGrantsTbl[Other Map Grant Name],1,FALSE),""))</f>
        <v>UPLAND</v>
      </c>
      <c r="C834" s="8" t="s">
        <v>5622</v>
      </c>
      <c r="D834" s="8" t="str">
        <f>IF(ISBLANK(C834),"",IFERROR(RIGHT(C834,LEN(C834)-FIND(",",C834)) &amp; " " &amp; LEFT(C834,1) &amp; LOWER(MID(C834,2, FIND(",",C834)-2)),""))</f>
        <v xml:space="preserve"> John Dorsey</v>
      </c>
      <c r="E834" s="85" t="s">
        <v>10928</v>
      </c>
      <c r="F834" s="85" t="str">
        <f>RIGHT(E834,4)</f>
        <v>1725</v>
      </c>
      <c r="G834" s="85" t="str">
        <f>IF(ISBLANK(E834),"",F834&amp;"-"&amp;RIGHT("00" &amp; SUBSTITUTE(LEFT(E834,2),"/",""),2))</f>
        <v>1725-04</v>
      </c>
      <c r="H834" s="8" t="s">
        <v>4107</v>
      </c>
      <c r="I834" s="8" t="str">
        <f>IFERROR(RIGHT(H834,LEN(H834)-FIND(",",H834)) &amp; " " &amp; LEFT(H834,1) &amp; LOWER(MID(H834,2, FIND(",",H834)-2)),"")</f>
        <v xml:space="preserve"> Christian  Geist</v>
      </c>
      <c r="J834" s="8" t="str">
        <f>H834</f>
        <v xml:space="preserve">GEIST, Christian </v>
      </c>
      <c r="K834" s="8" t="s">
        <v>3752</v>
      </c>
      <c r="L834" s="8" t="str">
        <f>RIGHT(K834,4)</f>
        <v>1725</v>
      </c>
      <c r="M834" s="146" t="str">
        <f>IF(ISBLANK(K834),"",L834&amp;"-"&amp;
IF(LEFT(K834,3)="Feb","02",
IF(LEFT(K834,3)="Mar","03",
IF(LEFT(K834,3)="Apr","04",
IF(LEFT(K834,3)="May","05",
IF(LEFT(K834,3)="Jun","06",
IF(LEFT(K834,3)="Jul","07",
IF(LEFT(K834,3)="Aug","08",
IF(LEFT(K834,3)="Sep","09",
IF(LEFT(K834,3)="Oct","10",
IF(LEFT(K834,3)="Nov","11",
IF(LEFT(K834,3)="Dec","12","01"))))))))))))</f>
        <v>1725-05</v>
      </c>
      <c r="N834" s="34" t="s">
        <v>5668</v>
      </c>
      <c r="O834" s="8" t="s">
        <v>3959</v>
      </c>
      <c r="P834" s="8" t="s">
        <v>136</v>
      </c>
      <c r="Q834" s="8">
        <v>840</v>
      </c>
      <c r="R834" s="8" t="s">
        <v>5897</v>
      </c>
      <c r="S834" s="34" t="s">
        <v>4912</v>
      </c>
      <c r="T834" s="34" t="str">
        <f>V834</f>
        <v>Upland</v>
      </c>
      <c r="U834" s="34"/>
      <c r="V834" s="35" t="s">
        <v>4136</v>
      </c>
      <c r="W834" s="35" t="s">
        <v>10927</v>
      </c>
      <c r="X834" s="34"/>
      <c r="Y834" s="26" t="str">
        <f>IFERROR(LEFT(J834, FIND(",",J834)-1),"")</f>
        <v>GEIST</v>
      </c>
      <c r="Z834" s="24" t="s">
        <v>4616</v>
      </c>
      <c r="AA834" s="24" t="str">
        <f>IF(ISBLANK(E834),"","Surveyed "&amp;E834)  &amp; IF(ISBLANK(C834),"", " by " &amp;TRIM(D834)) &amp; IF(ISBLANK(E834),"","; ") &amp; IF(ISBLANK(K834),"","Patented in " &amp; K834)  &amp; IF(ISBLANK(H834),"", " by " &amp; TRIM(I834)) &amp; IF(ISBLANK(Q834),"",IF(Q834=0,""," for " &amp; Q834 &amp; " acres")) &amp; IF(ISBLANK(S834),""," repatented as " &amp; S834) &amp; IF(ISBLANK(R834),"", "; " &amp; R834) &amp; IF(ISBLANK(X834),"", ".  " &amp; X834&amp;".")</f>
        <v>Surveyed 4/30/1725 by John Dorsey; Patented in May 1725 by Christian Geist for 840 acres repatented as Burgess Look Out; in Baltiimore County on the north side of Snowden's River and starting near Geist's Run; resurveyed in 1753 by James Dick or Dickey, adjoining Small Land</v>
      </c>
      <c r="AB834" s="52" t="str">
        <f>IF(IFERROR(FIND("-",A834),0)=0,SUBSTITUTE(A834,"'",""),SUBSTITUTE(LEFT(A834,FIND("-",A834)-2),"'",""))</f>
        <v>UPLAND</v>
      </c>
      <c r="AC834" s="55" t="str">
        <f>SUBSTITUTE(A834,"'","")</f>
        <v>UPLAND</v>
      </c>
      <c r="AD834" s="52" t="str">
        <f>IFERROR(VLOOKUP(A834,MapGrantsTbl[], 5, FALSE),"")</f>
        <v>1725</v>
      </c>
      <c r="AE834" s="52" t="str">
        <f>IF(L834=AD834,"Y", IF(LEFT(AD834,1)&lt;&gt;"1","","N"))</f>
        <v>Y</v>
      </c>
      <c r="AF834" s="52" t="str">
        <f>IFERROR(VLOOKUP(A834,MapGrantsTbl[], 3, FALSE),"")</f>
        <v>Surveyed 4/30/1725 by John Dorsey; Patented in May 1725 by Christian Geist for 840 acres repatented as Burgess Look Out; in Baltiimore County on the north side of Snowden's River and starting near Geist's Run; resurveyed in 1753 by James Dick or Dickey, adjoining Small Land</v>
      </c>
      <c r="AG834" s="52" t="str">
        <f>IF(AA834=AF834,"Y", IF(LEN(LEFT(AF834,4))&lt;&gt;4,"","N"))</f>
        <v>Y</v>
      </c>
      <c r="AH834" s="52" t="s">
        <v>375</v>
      </c>
      <c r="AI834" s="52"/>
      <c r="AJ834" s="71"/>
      <c r="AK834" s="71"/>
      <c r="AL834" s="71"/>
      <c r="AM834" s="71">
        <f>IFERROR(VLOOKUP(A834,Platted[],2,FALSE),"")</f>
        <v>64</v>
      </c>
      <c r="AN834" s="52"/>
      <c r="AO834" s="52"/>
      <c r="AP834" s="52"/>
      <c r="AQ834" s="52" t="str">
        <f>IFERROR(VLOOKUP(A834,MapGrantsTbl[], 5, FALSE),"")</f>
        <v>1725</v>
      </c>
      <c r="AR834" s="52" t="str">
        <f>IF(L834=AQ834,"Y", IF(LEN(LEFT(AQ834,4))&lt;&gt;4,"","N"))</f>
        <v>Y</v>
      </c>
      <c r="AS834" s="52" t="str">
        <f>IFERROR(VLOOKUP(A834,MapGrantsTbl[],3, FALSE),"")</f>
        <v>Surveyed 4/30/1725 by John Dorsey; Patented in May 1725 by Christian Geist for 840 acres repatented as Burgess Look Out; in Baltiimore County on the north side of Snowden's River and starting near Geist's Run; resurveyed in 1753 by James Dick or Dickey, adjoining Small Land</v>
      </c>
      <c r="AT834" s="52" t="str">
        <f>IF(AA834=AS834,"Y", IF(LEN(LEFT(AS834,4))&lt;&gt;4,"","N"))</f>
        <v>Y</v>
      </c>
      <c r="AU834" s="52" t="str">
        <f>IFERROR(VLOOKUP(A834,MapGrantsTbl[],5, FALSE),"")</f>
        <v>1725</v>
      </c>
      <c r="AV834" s="52" t="str">
        <f>IF(L834=AU834,"Y", IF(LEN(LEFT(AU834,4))&lt;&gt;4,"","N"))</f>
        <v>Y</v>
      </c>
    </row>
    <row r="835" spans="1:48" ht="86.4" x14ac:dyDescent="0.55000000000000004">
      <c r="A835" s="10" t="s">
        <v>4898</v>
      </c>
      <c r="B835" s="10" t="str">
        <f>IFERROR(VLOOKUP(A835,MapGrantsTbl[Short Name], 1, FALSE),IFERROR(VLOOKUP(A835,MapGrantsTbl[Other Map Grant Name],1,FALSE),""))</f>
        <v/>
      </c>
      <c r="C835" s="10" t="s">
        <v>4919</v>
      </c>
      <c r="D835" s="10" t="str">
        <f>IF(ISBLANK(C835),"",IFERROR(RIGHT(C835,LEN(C835)-FIND(",",C835)) &amp; " " &amp; LEFT(C835,1) &amp; LOWER(MID(C835,2, FIND(",",C835)-2)),""))</f>
        <v xml:space="preserve"> Richard Shipley</v>
      </c>
      <c r="E835" s="85" t="s">
        <v>10930</v>
      </c>
      <c r="F835" s="86" t="str">
        <f>RIGHT(E835,4)</f>
        <v>1755</v>
      </c>
      <c r="G835" s="86" t="str">
        <f>IF(ISBLANK(E835),"",F835&amp;"-"&amp;RIGHT("00" &amp; SUBSTITUTE(LEFT(E835,2),"/",""),2))</f>
        <v>1755-03</v>
      </c>
      <c r="H835" s="10" t="s">
        <v>4899</v>
      </c>
      <c r="I835" s="10" t="str">
        <f>IFERROR(RIGHT(H835,LEN(H835)-FIND(",",H835)) &amp; " " &amp; LEFT(H835,1) &amp; LOWER(MID(H835,2, FIND(",",H835)-2)),"")</f>
        <v xml:space="preserve"> James Dick</v>
      </c>
      <c r="J835" s="15" t="str">
        <f>H835</f>
        <v>DICK, James</v>
      </c>
      <c r="K835" s="10" t="s">
        <v>4900</v>
      </c>
      <c r="L835" s="15" t="str">
        <f>RIGHT(K835,4)</f>
        <v>1755</v>
      </c>
      <c r="M835" s="147" t="str">
        <f>IF(ISBLANK(K835),"",L835&amp;"-"&amp;
IF(LEFT(K835,3)="Feb","02",
IF(LEFT(K835,3)="Mar","03",
IF(LEFT(K835,3)="Apr","04",
IF(LEFT(K835,3)="May","05",
IF(LEFT(K835,3)="Jun","06",
IF(LEFT(K835,3)="Jul","07",
IF(LEFT(K835,3)="Aug","08",
IF(LEFT(K835,3)="Sep","09",
IF(LEFT(K835,3)="Oct","10",
IF(LEFT(K835,3)="Nov","11",
IF(LEFT(K835,3)="Dec","12","01"))))))))))))</f>
        <v>1755-04</v>
      </c>
      <c r="N835" s="34" t="s">
        <v>3961</v>
      </c>
      <c r="O835" s="10" t="s">
        <v>3959</v>
      </c>
      <c r="P835" s="10" t="s">
        <v>3970</v>
      </c>
      <c r="Q835" s="8">
        <v>530</v>
      </c>
      <c r="R835" s="8" t="s">
        <v>5958</v>
      </c>
      <c r="S835" s="26"/>
      <c r="T835" s="26" t="s">
        <v>4136</v>
      </c>
      <c r="U835" s="26"/>
      <c r="V835" s="35" t="s">
        <v>4901</v>
      </c>
      <c r="W835" s="35" t="s">
        <v>10929</v>
      </c>
      <c r="X835" s="34"/>
      <c r="Y835" s="25" t="str">
        <f>IFERROR(LEFT(J835, FIND(",",J835)-1),"")</f>
        <v>DICK</v>
      </c>
      <c r="Z835" s="25"/>
      <c r="AA835" s="24" t="str">
        <f>IF(ISBLANK(E835),"","Surveyed "&amp;E835)  &amp; IF(ISBLANK(C835),"", " by " &amp;TRIM(D835)) &amp; IF(ISBLANK(E835),"","; ") &amp; IF(ISBLANK(K835),"","Patented in " &amp; K835)  &amp; IF(ISBLANK(H835),"", " by " &amp; TRIM(I835)) &amp; IF(ISBLANK(Q835),"",IF(Q835=0,""," for " &amp; Q835 &amp; " acres")) &amp; IF(ISBLANK(S835),""," repatented as " &amp; S835) &amp; IF(ISBLANK(R835),"", "; " &amp; R835) &amp; IF(ISBLANK(X835),"", ".  " &amp; X835&amp;".")</f>
        <v>Surveyed 3/1/1755 by Richard Shipley; Patented in Apr 1755 by James Dick for 530 acres; Resurvey of his share of Upland of 420 acres "on the North Branch of Patuxent commonly called Snowdens River", adjoining Wrights Chance And Neighbors Good Will and Morehouse's Generousity</v>
      </c>
      <c r="AB835" s="52" t="str">
        <f>IF(IFERROR(FIND("-",A835),0)=0,SUBSTITUTE(A835,"'",""),SUBSTITUTE(LEFT(A835,FIND("-",A835)-2),"'",""))</f>
        <v>UPLAND RESURVEYED</v>
      </c>
      <c r="AC835" s="55" t="str">
        <f>SUBSTITUTE(A835,"'","")</f>
        <v>UPLAND RESURVEYED</v>
      </c>
      <c r="AD835" s="52" t="str">
        <f>IFERROR(VLOOKUP(A835,MapGrantsTbl[], 5, FALSE),"")</f>
        <v/>
      </c>
      <c r="AE835" s="52" t="str">
        <f>IF(L835=AD835,"Y", IF(LEFT(AD835,1)&lt;&gt;"1","","N"))</f>
        <v/>
      </c>
      <c r="AF835" s="52" t="str">
        <f>IFERROR(VLOOKUP(A835,MapGrantsTbl[], 3, FALSE),"")</f>
        <v/>
      </c>
      <c r="AG835" s="52" t="str">
        <f>IF(AA835=AF835,"Y", IF(LEN(LEFT(AF835,4))&lt;&gt;4,"","N"))</f>
        <v/>
      </c>
      <c r="AH835" s="52" t="s">
        <v>375</v>
      </c>
      <c r="AI835" s="52"/>
      <c r="AJ835" s="71"/>
      <c r="AK835" s="71"/>
      <c r="AL835" s="71"/>
      <c r="AM835" s="71">
        <f>IFERROR(VLOOKUP(A835,Platted[],2,FALSE),"")</f>
        <v>138</v>
      </c>
      <c r="AN835" s="52"/>
      <c r="AO835" s="52"/>
      <c r="AP835" s="52"/>
      <c r="AQ835" s="52" t="str">
        <f>IFERROR(VLOOKUP(A835,MapGrantsTbl[], 5, FALSE),"")</f>
        <v/>
      </c>
      <c r="AR835" s="52" t="str">
        <f>IF(L835=AQ835,"Y", IF(LEN(LEFT(AQ835,4))&lt;&gt;4,"","N"))</f>
        <v/>
      </c>
      <c r="AS835" s="52" t="str">
        <f>IFERROR(VLOOKUP(A835,MapGrantsTbl[],3, FALSE),"")</f>
        <v/>
      </c>
      <c r="AT835" s="52" t="str">
        <f>IF(AA835=AS835,"Y", IF(LEN(LEFT(AS835,4))&lt;&gt;4,"","N"))</f>
        <v/>
      </c>
      <c r="AU835" s="52" t="str">
        <f>IFERROR(VLOOKUP(A835,MapGrantsTbl[],5, FALSE),"")</f>
        <v/>
      </c>
      <c r="AV835" s="52" t="str">
        <f>IF(L835=AU835,"Y", IF(LEN(LEFT(AU835,4))&lt;&gt;4,"","N"))</f>
        <v/>
      </c>
    </row>
    <row r="836" spans="1:48" ht="72" x14ac:dyDescent="0.55000000000000004">
      <c r="A836" s="10" t="s">
        <v>5425</v>
      </c>
      <c r="B836" s="10" t="str">
        <f>IFERROR(VLOOKUP(A836,MapGrantsTbl[Short Name], 1, FALSE),IFERROR(VLOOKUP(A836,MapGrantsTbl[Other Map Grant Name],1,FALSE),""))</f>
        <v>UPTON PARK</v>
      </c>
      <c r="C836" s="10" t="s">
        <v>4926</v>
      </c>
      <c r="D836" s="10" t="str">
        <f>IF(ISBLANK(C836),"",IFERROR(RIGHT(C836,LEN(C836)-FIND(",",C836)) &amp; " " &amp; LEFT(C836,1) &amp; LOWER(MID(C836,2, FIND(",",C836)-2)),""))</f>
        <v xml:space="preserve"> Joshua Griffith</v>
      </c>
      <c r="E836" s="85" t="s">
        <v>4664</v>
      </c>
      <c r="F836" s="86" t="str">
        <f>RIGHT(E836,4)</f>
        <v>1761</v>
      </c>
      <c r="G836" s="86" t="str">
        <f>IF(ISBLANK(E836),"",F836&amp;"-"&amp;RIGHT("00" &amp; SUBSTITUTE(LEFT(E836,2),"/",""),2))</f>
        <v>1761-04</v>
      </c>
      <c r="H836" s="10" t="s">
        <v>5428</v>
      </c>
      <c r="I836" s="10" t="str">
        <f>IFERROR(RIGHT(H836,LEN(H836)-FIND(",",H836)) &amp; " " &amp; LEFT(H836,1) &amp; LOWER(MID(H836,2, FIND(",",H836)-2)),"")</f>
        <v xml:space="preserve"> John Noble</v>
      </c>
      <c r="J836" s="15" t="str">
        <f>H836</f>
        <v>NOBLE, John</v>
      </c>
      <c r="K836" s="10" t="s">
        <v>5427</v>
      </c>
      <c r="L836" s="15" t="str">
        <f>RIGHT(K836,4)</f>
        <v>1761</v>
      </c>
      <c r="M836" s="147" t="str">
        <f>IF(ISBLANK(K836),"",L836&amp;"-"&amp;
IF(LEFT(K836,3)="Feb","02",
IF(LEFT(K836,3)="Mar","03",
IF(LEFT(K836,3)="Apr","04",
IF(LEFT(K836,3)="May","05",
IF(LEFT(K836,3)="Jun","06",
IF(LEFT(K836,3)="Jul","07",
IF(LEFT(K836,3)="Aug","08",
IF(LEFT(K836,3)="Sep","09",
IF(LEFT(K836,3)="Oct","10",
IF(LEFT(K836,3)="Nov","11",
IF(LEFT(K836,3)="Dec","12","01"))))))))))))</f>
        <v>1761-08</v>
      </c>
      <c r="N836" s="34" t="s">
        <v>3961</v>
      </c>
      <c r="O836" s="8" t="s">
        <v>3959</v>
      </c>
      <c r="P836" s="10" t="s">
        <v>3970</v>
      </c>
      <c r="Q836" s="8">
        <v>593</v>
      </c>
      <c r="R836" s="8" t="s">
        <v>7213</v>
      </c>
      <c r="S836" s="34" t="s">
        <v>7242</v>
      </c>
      <c r="T836" s="34" t="s">
        <v>8879</v>
      </c>
      <c r="U836" s="26"/>
      <c r="V836" s="35" t="s">
        <v>5426</v>
      </c>
      <c r="W836" s="35" t="s">
        <v>11951</v>
      </c>
      <c r="X836" s="34"/>
      <c r="Y836" s="25" t="str">
        <f>IFERROR(LEFT(J836, FIND(",",J836)-1),"")</f>
        <v>NOBLE</v>
      </c>
      <c r="Z836" s="25"/>
      <c r="AA836" s="24" t="str">
        <f>IF(ISBLANK(E836),"","Surveyed "&amp;E836)  &amp; IF(ISBLANK(C836),"", " by " &amp;TRIM(D836)) &amp; IF(ISBLANK(E836),"","; ") &amp; IF(ISBLANK(K836),"","Patented in " &amp; K836)  &amp; IF(ISBLANK(H836),"", " by " &amp; TRIM(I836)) &amp; IF(ISBLANK(Q836),"",IF(Q836=0,""," for " &amp; Q836 &amp; " acres")) &amp; IF(ISBLANK(S836),""," repatented as " &amp; S836) &amp; IF(ISBLANK(R836),"", "; " &amp; R836) &amp; IF(ISBLANK(X836),"", ".  " &amp; X836&amp;".")</f>
        <v>Surveyed 4/1/1761 by Joshua Griffith; Patented in Aug 1761 by John Noble for 593 acres repatented as Pleasant Fields; Resurvey of Pierpoint's Discovery, Joshua's Delight (Joshua's Desire), Joshua's Expectation, and Cowick Hall; adjoining Sewell's Coffer</v>
      </c>
      <c r="AB836" s="52" t="str">
        <f>IF(IFERROR(FIND("-",A836),0)=0,SUBSTITUTE(A836,"'",""),SUBSTITUTE(LEFT(A836,FIND("-",A836)-2),"'",""))</f>
        <v>UPTON PARK</v>
      </c>
      <c r="AC836" s="55" t="str">
        <f>SUBSTITUTE(A836,"'","")</f>
        <v>UPTON PARK</v>
      </c>
      <c r="AD836" s="52" t="str">
        <f>IFERROR(VLOOKUP(A836,MapGrantsTbl[], 5, FALSE),"")</f>
        <v>1761</v>
      </c>
      <c r="AE836" s="52" t="str">
        <f>IF(L836=AD836,"Y", IF(LEFT(AD836,1)&lt;&gt;"1","","N"))</f>
        <v>Y</v>
      </c>
      <c r="AF836" s="52" t="str">
        <f>IFERROR(VLOOKUP(A836,MapGrantsTbl[], 3, FALSE),"")</f>
        <v>Surveyed 4/1/1761 by Joshua Griffith; Patented in Aug 1761 by John Noble for 593 acres repatented as Pleasant Fields; Resurvey of Pierpoint's Discovery, Joshua's Delight (Joshua's Desire), Joshua's Expectation, and Cowick Hall; adjoining Sewell's Coffer</v>
      </c>
      <c r="AG836" s="52" t="str">
        <f>IF(AA836=AF836,"Y", IF(LEN(LEFT(AF836,4))&lt;&gt;4,"","N"))</f>
        <v>Y</v>
      </c>
      <c r="AH836" s="52" t="s">
        <v>11990</v>
      </c>
      <c r="AI836" s="52"/>
      <c r="AJ836" s="71"/>
      <c r="AK836" s="71"/>
      <c r="AL836" s="71"/>
      <c r="AM836" s="71">
        <f>IFERROR(VLOOKUP(A836,Platted[],2,FALSE),"")</f>
        <v>117</v>
      </c>
      <c r="AN836" s="52"/>
      <c r="AO836" s="52"/>
      <c r="AP836" s="52"/>
      <c r="AQ836" s="52" t="str">
        <f>IFERROR(VLOOKUP(A836,MapGrantsTbl[], 5, FALSE),"")</f>
        <v>1761</v>
      </c>
      <c r="AR836" s="52" t="str">
        <f>IF(L836=AQ836,"Y", IF(LEN(LEFT(AQ836,4))&lt;&gt;4,"","N"))</f>
        <v>Y</v>
      </c>
      <c r="AS836" s="52" t="str">
        <f>IFERROR(VLOOKUP(A836,MapGrantsTbl[],3, FALSE),"")</f>
        <v>Surveyed 4/1/1761 by Joshua Griffith; Patented in Aug 1761 by John Noble for 593 acres repatented as Pleasant Fields; Resurvey of Pierpoint's Discovery, Joshua's Delight (Joshua's Desire), Joshua's Expectation, and Cowick Hall; adjoining Sewell's Coffer</v>
      </c>
      <c r="AT836" s="52" t="str">
        <f>IF(AA836=AS836,"Y", IF(LEN(LEFT(AS836,4))&lt;&gt;4,"","N"))</f>
        <v>Y</v>
      </c>
      <c r="AU836" s="52" t="str">
        <f>IFERROR(VLOOKUP(A836,MapGrantsTbl[],5, FALSE),"")</f>
        <v>1761</v>
      </c>
      <c r="AV836" s="52" t="str">
        <f>IF(L836=AU836,"Y", IF(LEN(LEFT(AU836,4))&lt;&gt;4,"","N"))</f>
        <v>Y</v>
      </c>
    </row>
    <row r="837" spans="1:48" ht="86.4" x14ac:dyDescent="0.55000000000000004">
      <c r="A837" s="43" t="s">
        <v>6712</v>
      </c>
      <c r="B837" s="42" t="str">
        <f>IFERROR(VLOOKUP(A837,MapGrantsTbl[Short Name], 1, FALSE),IFERROR(VLOOKUP(A837,MapGrantsTbl[Other Map Grant Name],1,FALSE),""))</f>
        <v>VALLEY</v>
      </c>
      <c r="C837" s="43" t="s">
        <v>4920</v>
      </c>
      <c r="D837" s="43" t="str">
        <f>IF(ISBLANK(C837),"",IFERROR(RIGHT(C837,LEN(C837)-FIND(",",C837)) &amp; " " &amp; LEFT(C837,1) &amp; LOWER(MID(C837,2, FIND(",",C837)-2)),""))</f>
        <v xml:space="preserve"> Orlando Griffith</v>
      </c>
      <c r="E837" s="85" t="s">
        <v>10073</v>
      </c>
      <c r="F837" s="85" t="str">
        <f>RIGHT(E837,4)</f>
        <v>1768</v>
      </c>
      <c r="G837" s="85" t="str">
        <f>IF(ISBLANK(E837),"",F837&amp;"-"&amp;RIGHT("00" &amp; SUBSTITUTE(LEFT(E837,2),"/",""),2))</f>
        <v>1768-03</v>
      </c>
      <c r="H837" s="43" t="s">
        <v>3691</v>
      </c>
      <c r="I837" s="43" t="str">
        <f>IFERROR(RIGHT(H837,LEN(H837)-FIND(",",H837)) &amp; " " &amp; LEFT(H837,1) &amp; LOWER(MID(H837,2, FIND(",",H837)-2)),"")</f>
        <v xml:space="preserve"> Philemon  Dorsey</v>
      </c>
      <c r="J837" s="42" t="str">
        <f>H837</f>
        <v xml:space="preserve">DORSEY, Philemon </v>
      </c>
      <c r="K837" s="43" t="s">
        <v>6713</v>
      </c>
      <c r="L837" s="42" t="str">
        <f>RIGHT(K837,4)</f>
        <v>1792</v>
      </c>
      <c r="M837" s="143" t="str">
        <f>IF(ISBLANK(K837),"",L837&amp;"-"&amp;
IF(LEFT(K837,3)="Feb","02",
IF(LEFT(K837,3)="Mar","03",
IF(LEFT(K837,3)="Apr","04",
IF(LEFT(K837,3)="May","05",
IF(LEFT(K837,3)="Jun","06",
IF(LEFT(K837,3)="Jul","07",
IF(LEFT(K837,3)="Aug","08",
IF(LEFT(K837,3)="Sep","09",
IF(LEFT(K837,3)="Oct","10",
IF(LEFT(K837,3)="Nov","11",
IF(LEFT(K837,3)="Dec","12","01"))))))))))))</f>
        <v>1792-10</v>
      </c>
      <c r="N837" s="34" t="s">
        <v>3961</v>
      </c>
      <c r="O837" s="43" t="s">
        <v>3959</v>
      </c>
      <c r="P837" s="43" t="s">
        <v>136</v>
      </c>
      <c r="Q837" s="43">
        <v>15</v>
      </c>
      <c r="R837" s="43" t="s">
        <v>6715</v>
      </c>
      <c r="S837" s="44"/>
      <c r="T837" s="45" t="str">
        <f>V837</f>
        <v>Valley</v>
      </c>
      <c r="U837" s="44"/>
      <c r="V837" s="35" t="s">
        <v>6714</v>
      </c>
      <c r="W837" s="35" t="s">
        <v>9654</v>
      </c>
      <c r="X837" s="34"/>
      <c r="Y837" s="45" t="str">
        <f>IFERROR(LEFT(J837, FIND(",",J837)-1),"")</f>
        <v>DORSEY</v>
      </c>
      <c r="Z837" s="45"/>
      <c r="AA837" s="45" t="str">
        <f>IF(ISBLANK(E837),"","Surveyed "&amp;E837)  &amp; IF(ISBLANK(C837),"", " by " &amp;TRIM(D837)) &amp; IF(ISBLANK(E837),"","; ") &amp; IF(ISBLANK(K837),"","Patented in " &amp; K837)  &amp; IF(ISBLANK(H837),"", " by " &amp; TRIM(I837)) &amp; IF(ISBLANK(Q837),"",IF(Q837=0,""," for " &amp; Q837 &amp; " acres")) &amp; IF(ISBLANK(S837),""," repatented as " &amp; S837) &amp; IF(ISBLANK(R837),"", "; " &amp; R837) &amp; IF(ISBLANK(X837),"", ".  " &amp; X837&amp;".")</f>
        <v>Surveyed 3/8/1768 by Orlando Griffith; Patented in Oct 1792 by Philemon Dorsey for 15 acres; Beginning "at the end of the twenty fifth course of a tract of land called Vanity Mount it being a bounder of said land", it was surveyed for Henry Ridgely who signed over his rights to Philemon Dorsey</v>
      </c>
      <c r="AB837" s="45" t="str">
        <f>IF(IFERROR(FIND("-",A837),0)=0,SUBSTITUTE(A837,"'",""),SUBSTITUTE(LEFT(A837,FIND("-",A837)-2),"'",""))</f>
        <v>VALLEY</v>
      </c>
      <c r="AC837" s="45" t="str">
        <f>SUBSTITUTE(A837,"'","")</f>
        <v>VALLEY</v>
      </c>
      <c r="AD837" s="52" t="str">
        <f>IFERROR(VLOOKUP(A837,MapGrantsTbl[], 5, FALSE),"")</f>
        <v>1768</v>
      </c>
      <c r="AE837" s="52" t="str">
        <f>IF(L837=AD837,"Y", IF(LEFT(AD837,1)&lt;&gt;"1","","N"))</f>
        <v>N</v>
      </c>
      <c r="AF837" s="52" t="str">
        <f>IFERROR(VLOOKUP(A837,MapGrantsTbl[], 3, FALSE),"")</f>
        <v>Surveyed 3/8/1768 by Orlando Griffith; Patented in Oct 1792 by Philemon Dorsey for 15 acres; Beginning "at the end of the twenty fifth course of a tract of land called Vanity Mount it being a bounder of said land", it was surveyed for Henry Ridgely who signed over his rights to Philemon Dorsey</v>
      </c>
      <c r="AG837" s="52" t="str">
        <f>IF(AA837=AF837,"Y", IF(LEN(LEFT(AF837,4))&lt;&gt;4,"","N"))</f>
        <v>Y</v>
      </c>
      <c r="AH837" s="52" t="s">
        <v>51</v>
      </c>
      <c r="AI837" s="52"/>
      <c r="AJ837" s="71"/>
      <c r="AK837" s="71"/>
      <c r="AL837" s="71">
        <v>0</v>
      </c>
      <c r="AM837" s="71">
        <f>IFERROR(VLOOKUP(A837,Platted[],2,FALSE),"")</f>
        <v>697</v>
      </c>
      <c r="AN837" s="52"/>
      <c r="AO837" s="52"/>
      <c r="AP837" s="52"/>
      <c r="AQ837" s="52" t="str">
        <f>IFERROR(VLOOKUP(A837,MapGrantsTbl[], 5, FALSE),"")</f>
        <v>1768</v>
      </c>
      <c r="AR837" s="52" t="str">
        <f>IF(L837=AQ837,"Y", IF(LEN(LEFT(AQ837,4))&lt;&gt;4,"","N"))</f>
        <v>N</v>
      </c>
      <c r="AS837" s="52" t="str">
        <f>IFERROR(VLOOKUP(A837,MapGrantsTbl[],3, FALSE),"")</f>
        <v>Surveyed 3/8/1768 by Orlando Griffith; Patented in Oct 1792 by Philemon Dorsey for 15 acres; Beginning "at the end of the twenty fifth course of a tract of land called Vanity Mount it being a bounder of said land", it was surveyed for Henry Ridgely who signed over his rights to Philemon Dorsey</v>
      </c>
      <c r="AT837" s="52" t="str">
        <f>IF(AA837=AS837,"Y", IF(LEN(LEFT(AS837,4))&lt;&gt;4,"","N"))</f>
        <v>Y</v>
      </c>
      <c r="AU837" s="52" t="str">
        <f>IFERROR(VLOOKUP(A837,MapGrantsTbl[],5, FALSE),"")</f>
        <v>1768</v>
      </c>
      <c r="AV837" s="52" t="str">
        <f>IF(L837=AU837,"Y", IF(LEN(LEFT(AU837,4))&lt;&gt;4,"","N"))</f>
        <v>N</v>
      </c>
    </row>
    <row r="838" spans="1:48" ht="43.2" x14ac:dyDescent="0.55000000000000004">
      <c r="A838" s="10" t="s">
        <v>3916</v>
      </c>
      <c r="B838" s="10" t="str">
        <f>IFERROR(VLOOKUP(A838,MapGrantsTbl[Short Name], 1, FALSE),IFERROR(VLOOKUP(A838,MapGrantsTbl[Other Map Grant Name],1,FALSE),""))</f>
        <v>VANITY MOUNT</v>
      </c>
      <c r="C838" s="10" t="s">
        <v>4916</v>
      </c>
      <c r="D838" s="10" t="str">
        <f>IF(ISBLANK(C838),"",IFERROR(RIGHT(C838,LEN(C838)-FIND(",",C838)) &amp; " " &amp; LEFT(C838,1) &amp; LOWER(MID(C838,2, FIND(",",C838)-2)),""))</f>
        <v xml:space="preserve"> William Cromwell</v>
      </c>
      <c r="E838" s="85" t="s">
        <v>4715</v>
      </c>
      <c r="F838" s="86" t="str">
        <f>RIGHT(E838,4)</f>
        <v>1744</v>
      </c>
      <c r="G838" s="86" t="str">
        <f>IF(ISBLANK(E838),"",F838&amp;"-"&amp;RIGHT("00" &amp; SUBSTITUTE(LEFT(E838,2),"/",""),2))</f>
        <v>1744-09</v>
      </c>
      <c r="H838" s="10" t="s">
        <v>5078</v>
      </c>
      <c r="I838" s="10" t="str">
        <f>IFERROR(RIGHT(H838,LEN(H838)-FIND(",",H838)) &amp; " " &amp; LEFT(H838,1) &amp; LOWER(MID(H838,2, FIND(",",H838)-2)),"")</f>
        <v xml:space="preserve"> John Mewshaw</v>
      </c>
      <c r="J838" s="15" t="str">
        <f>H838</f>
        <v>MEWSHAW, John</v>
      </c>
      <c r="K838" s="8" t="s">
        <v>4764</v>
      </c>
      <c r="L838" s="15" t="str">
        <f>RIGHT(K838,4)</f>
        <v>1746</v>
      </c>
      <c r="M838" s="147" t="str">
        <f>IF(ISBLANK(K838),"",L838&amp;"-"&amp;
IF(LEFT(K838,3)="Feb","02",
IF(LEFT(K838,3)="Mar","03",
IF(LEFT(K838,3)="Apr","04",
IF(LEFT(K838,3)="May","05",
IF(LEFT(K838,3)="Jun","06",
IF(LEFT(K838,3)="Jul","07",
IF(LEFT(K838,3)="Aug","08",
IF(LEFT(K838,3)="Sep","09",
IF(LEFT(K838,3)="Oct","10",
IF(LEFT(K838,3)="Nov","11",
IF(LEFT(K838,3)="Dec","12","01"))))))))))))</f>
        <v>1746-03</v>
      </c>
      <c r="N838" s="34" t="s">
        <v>3961</v>
      </c>
      <c r="O838" s="8" t="s">
        <v>3959</v>
      </c>
      <c r="P838" s="10" t="s">
        <v>136</v>
      </c>
      <c r="Q838" s="8">
        <v>30</v>
      </c>
      <c r="R838" s="8" t="s">
        <v>5079</v>
      </c>
      <c r="S838" s="26"/>
      <c r="T838" s="26" t="str">
        <f>V838</f>
        <v>Vanity Mount</v>
      </c>
      <c r="U838" s="26"/>
      <c r="V838" s="35" t="s">
        <v>4135</v>
      </c>
      <c r="W838" s="35" t="s">
        <v>11314</v>
      </c>
      <c r="X838" s="34"/>
      <c r="Y838" s="25" t="str">
        <f>IFERROR(LEFT(J838, FIND(",",J838)-1),"")</f>
        <v>MEWSHAW</v>
      </c>
      <c r="Z838" s="25"/>
      <c r="AA838" s="24" t="str">
        <f>IF(ISBLANK(E838),"","Surveyed "&amp;E838)  &amp; IF(ISBLANK(C838),"", " by " &amp;TRIM(D838)) &amp; IF(ISBLANK(E838),"","; ") &amp; IF(ISBLANK(K838),"","Patented in " &amp; K838)  &amp; IF(ISBLANK(H838),"", " by " &amp; TRIM(I838)) &amp; IF(ISBLANK(Q838),"",IF(Q838=0,""," for " &amp; Q838 &amp; " acres")) &amp; IF(ISBLANK(S838),""," repatented as " &amp; S838) &amp; IF(ISBLANK(R838),"", "; " &amp; R838) &amp; IF(ISBLANK(X838),"", ".  " &amp; X838&amp;".")</f>
        <v>Surveyed 9/10/1744 by William Cromwell; Patented in Mar 1746 by John Mewshaw for 30 acres; "starting near the head of a bottom descending into Hankses Branch"</v>
      </c>
      <c r="AB838" s="52" t="str">
        <f>IF(IFERROR(FIND("-",A838),0)=0,SUBSTITUTE(A838,"'",""),SUBSTITUTE(LEFT(A838,FIND("-",A838)-2),"'",""))</f>
        <v>VANITY MOUNT</v>
      </c>
      <c r="AC838" s="55" t="str">
        <f>SUBSTITUTE(A838,"'","")</f>
        <v>VANITY MOUNT</v>
      </c>
      <c r="AD838" s="52" t="str">
        <f>IFERROR(VLOOKUP(A838,MapGrantsTbl[], 5, FALSE),"")</f>
        <v>1744</v>
      </c>
      <c r="AE838" s="52" t="str">
        <f>IF(L838=AD838,"Y", IF(LEFT(AD838,1)&lt;&gt;"1","","N"))</f>
        <v>N</v>
      </c>
      <c r="AF838" s="52" t="str">
        <f>IFERROR(VLOOKUP(A838,MapGrantsTbl[], 3, FALSE),"")</f>
        <v>Surveyed 9/10/1744 by William Cromwell; Patented in Mar 1746 by John Mewshaw for 30 acres; "starting near the head of a bottom descending into Hankses Branch"</v>
      </c>
      <c r="AG838" s="52" t="str">
        <f>IF(AA838=AF838,"Y", IF(LEN(LEFT(AF838,4))&lt;&gt;4,"","N"))</f>
        <v>Y</v>
      </c>
      <c r="AH838" s="52" t="s">
        <v>65</v>
      </c>
      <c r="AI838" s="52"/>
      <c r="AJ838" s="71"/>
      <c r="AK838" s="71"/>
      <c r="AL838" s="71"/>
      <c r="AM838" s="71">
        <f>IFERROR(VLOOKUP(A838,Platted[],2,FALSE),"")</f>
        <v>615</v>
      </c>
      <c r="AN838" s="52"/>
      <c r="AO838" s="52"/>
      <c r="AP838" s="52"/>
      <c r="AQ838" s="52" t="str">
        <f>IFERROR(VLOOKUP(A838,MapGrantsTbl[], 5, FALSE),"")</f>
        <v>1744</v>
      </c>
      <c r="AR838" s="52" t="str">
        <f>IF(L838=AQ838,"Y", IF(LEN(LEFT(AQ838,4))&lt;&gt;4,"","N"))</f>
        <v>N</v>
      </c>
      <c r="AS838" s="52" t="str">
        <f>IFERROR(VLOOKUP(A838,MapGrantsTbl[],3, FALSE),"")</f>
        <v>Surveyed 9/10/1744 by William Cromwell; Patented in Mar 1746 by John Mewshaw for 30 acres; "starting near the head of a bottom descending into Hankses Branch"</v>
      </c>
      <c r="AT838" s="52" t="str">
        <f>IF(AA838=AS838,"Y", IF(LEN(LEFT(AS838,4))&lt;&gt;4,"","N"))</f>
        <v>Y</v>
      </c>
      <c r="AU838" s="52" t="str">
        <f>IFERROR(VLOOKUP(A838,MapGrantsTbl[],5, FALSE),"")</f>
        <v>1744</v>
      </c>
      <c r="AV838" s="52" t="str">
        <f>IF(L838=AU838,"Y", IF(LEN(LEFT(AU838,4))&lt;&gt;4,"","N"))</f>
        <v>N</v>
      </c>
    </row>
    <row r="839" spans="1:48" ht="72" x14ac:dyDescent="0.55000000000000004">
      <c r="A839" s="8" t="s">
        <v>9361</v>
      </c>
      <c r="B839" s="8" t="str">
        <f>IFERROR(VLOOKUP(A839,MapGrantsTbl[Short Name], 1, FALSE),IFERROR(VLOOKUP(A839,MapGrantsTbl[Other Map Grant Name],1,FALSE),""))</f>
        <v/>
      </c>
      <c r="C839" s="8" t="s">
        <v>4919</v>
      </c>
      <c r="D839" s="8" t="str">
        <f>IF(ISBLANK(C839),"",IFERROR(RIGHT(C839,LEN(C839)-FIND(",",C839)) &amp; " " &amp; LEFT(C839,1) &amp; LOWER(MID(C839,2, FIND(",",C839)-2)),""))</f>
        <v xml:space="preserve"> Richard Shipley</v>
      </c>
      <c r="E839" s="85" t="s">
        <v>11313</v>
      </c>
      <c r="F839" s="85" t="str">
        <f>RIGHT(E839,4)</f>
        <v>1751</v>
      </c>
      <c r="G839" s="85" t="str">
        <f>IF(ISBLANK(E839),"",F839&amp;"-"&amp;RIGHT("00" &amp; SUBSTITUTE(LEFT(E839,2),"/",""),2))</f>
        <v>1751-03</v>
      </c>
      <c r="H839" s="8" t="s">
        <v>3691</v>
      </c>
      <c r="I839" s="8" t="str">
        <f>IFERROR(RIGHT(H839,LEN(H839)-FIND(",",H839)) &amp; " " &amp; LEFT(H839,1) &amp; LOWER(MID(H839,2, FIND(",",H839)-2)),"")</f>
        <v xml:space="preserve"> Philemon  Dorsey</v>
      </c>
      <c r="J839" s="8" t="str">
        <f>H839</f>
        <v xml:space="preserve">DORSEY, Philemon </v>
      </c>
      <c r="K839" s="8" t="s">
        <v>3826</v>
      </c>
      <c r="L839" s="8" t="str">
        <f>RIGHT(K839,4)</f>
        <v>1753</v>
      </c>
      <c r="M839" s="146" t="str">
        <f>IF(ISBLANK(K839),"",L839&amp;"-"&amp;
IF(LEFT(K839,3)="Feb","02",
IF(LEFT(K839,3)="Mar","03",
IF(LEFT(K839,3)="Apr","04",
IF(LEFT(K839,3)="May","05",
IF(LEFT(K839,3)="Jun","06",
IF(LEFT(K839,3)="Jul","07",
IF(LEFT(K839,3)="Aug","08",
IF(LEFT(K839,3)="Sep","09",
IF(LEFT(K839,3)="Oct","10",
IF(LEFT(K839,3)="Nov","11",
IF(LEFT(K839,3)="Dec","12","01"))))))))))))</f>
        <v>1753-08</v>
      </c>
      <c r="N839" s="34" t="s">
        <v>3961</v>
      </c>
      <c r="O839" s="8" t="s">
        <v>3959</v>
      </c>
      <c r="P839" s="8" t="s">
        <v>3970</v>
      </c>
      <c r="Q839" s="8">
        <v>450</v>
      </c>
      <c r="R839" s="8" t="s">
        <v>6716</v>
      </c>
      <c r="S839" s="34"/>
      <c r="T839" s="34" t="s">
        <v>4135</v>
      </c>
      <c r="U839" s="34"/>
      <c r="V839" s="35" t="s">
        <v>9398</v>
      </c>
      <c r="W839" s="35" t="s">
        <v>11151</v>
      </c>
      <c r="X839" s="34"/>
      <c r="Y839" s="18" t="str">
        <f>IFERROR(LEFT(J839, FIND(",",J839)-1),"")</f>
        <v>DORSEY</v>
      </c>
      <c r="Z839" s="24" t="s">
        <v>4437</v>
      </c>
      <c r="AA839" s="24" t="str">
        <f>IF(ISBLANK(E839),"","Surveyed "&amp;E839)  &amp; IF(ISBLANK(C839),"", " by " &amp;TRIM(D839)) &amp; IF(ISBLANK(E839),"","; ") &amp; IF(ISBLANK(K839),"","Patented in " &amp; K839)  &amp; IF(ISBLANK(H839),"", " by " &amp; TRIM(I839)) &amp; IF(ISBLANK(Q839),"",IF(Q839=0,""," for " &amp; Q839 &amp; " acres")) &amp; IF(ISBLANK(S839),""," repatented as " &amp; S839) &amp; IF(ISBLANK(R839),"", "; " &amp; R839) &amp; IF(ISBLANK(X839),"", ".  " &amp; X839&amp;".")</f>
        <v>Surveyed 3/10/1751 by Richard Shipley; Patented in Aug 1753 by Philemon Dorsey for 450 acres; Resurvey of tract of same name adjoining Duvall's Range, Friendship, Gilpin aka Pressley, Red Oak Hill; directions shown on the plat are reversed from the survey measurements</v>
      </c>
      <c r="AB839" s="52" t="str">
        <f>IF(IFERROR(FIND("-",A839),0)=0,SUBSTITUTE(A839,"'",""),SUBSTITUTE(LEFT(A839,FIND("-",A839)-2),"'",""))</f>
        <v>VANITY MOUNT</v>
      </c>
      <c r="AC839" s="55" t="str">
        <f>SUBSTITUTE(A839,"'","")</f>
        <v>VANITY MOUNT - Resurveyed</v>
      </c>
      <c r="AD839" s="52" t="str">
        <f>IFERROR(VLOOKUP(A839,MapGrantsTbl[], 5, FALSE),"")</f>
        <v/>
      </c>
      <c r="AE839" s="52" t="str">
        <f>IF(L839=AD839,"Y", IF(LEFT(AD839,1)&lt;&gt;"1","","N"))</f>
        <v/>
      </c>
      <c r="AF839" s="52" t="str">
        <f>IFERROR(VLOOKUP(A839,MapGrantsTbl[], 3, FALSE),"")</f>
        <v/>
      </c>
      <c r="AG839" s="52" t="str">
        <f>IF(AA839=AF839,"Y", IF(LEN(LEFT(AF839,4))&lt;&gt;4,"","N"))</f>
        <v/>
      </c>
      <c r="AH839" s="52" t="s">
        <v>65</v>
      </c>
      <c r="AI839" s="52"/>
      <c r="AJ839" s="71"/>
      <c r="AK839" s="71"/>
      <c r="AL839" s="71"/>
      <c r="AM839" s="71">
        <f>IFERROR(VLOOKUP(A839,Platted[],2,FALSE),"")</f>
        <v>160</v>
      </c>
      <c r="AN839" s="52"/>
      <c r="AO839" s="52"/>
      <c r="AP839" s="52"/>
      <c r="AQ839" s="52" t="str">
        <f>IFERROR(VLOOKUP(A839,MapGrantsTbl[], 5, FALSE),"")</f>
        <v/>
      </c>
      <c r="AR839" s="52" t="str">
        <f>IF(L839=AQ839,"Y", IF(LEN(LEFT(AQ839,4))&lt;&gt;4,"","N"))</f>
        <v/>
      </c>
      <c r="AS839" s="52" t="str">
        <f>IFERROR(VLOOKUP(A839,MapGrantsTbl[],3, FALSE),"")</f>
        <v/>
      </c>
      <c r="AT839" s="52" t="str">
        <f>IF(AA839=AS839,"Y", IF(LEN(LEFT(AS839,4))&lt;&gt;4,"","N"))</f>
        <v/>
      </c>
      <c r="AU839" s="52" t="str">
        <f>IFERROR(VLOOKUP(A839,MapGrantsTbl[],5, FALSE),"")</f>
        <v/>
      </c>
      <c r="AV839" s="52" t="str">
        <f>IF(L839=AU839,"Y", IF(LEN(LEFT(AU839,4))&lt;&gt;4,"","N"))</f>
        <v/>
      </c>
    </row>
    <row r="840" spans="1:48" ht="28.8" x14ac:dyDescent="0.55000000000000004">
      <c r="A840" s="8" t="s">
        <v>3917</v>
      </c>
      <c r="B840" s="8" t="str">
        <f>IFERROR(VLOOKUP(A840,MapGrantsTbl[Short Name], 1, FALSE),IFERROR(VLOOKUP(A840,MapGrantsTbl[Other Map Grant Name],1,FALSE),""))</f>
        <v>VENISON PARK</v>
      </c>
      <c r="C840" s="8"/>
      <c r="D840" s="8" t="str">
        <f>IF(ISBLANK(C840),"",IFERROR(RIGHT(C840,LEN(C840)-FIND(",",C840)) &amp; " " &amp; LEFT(C840,1) &amp; LOWER(MID(C840,2, FIND(",",C840)-2)),""))</f>
        <v/>
      </c>
      <c r="E840" s="85"/>
      <c r="F840" s="85" t="str">
        <f>RIGHT(E840,4)</f>
        <v/>
      </c>
      <c r="G840" s="85" t="str">
        <f>IF(ISBLANK(E840),"",F840&amp;"-"&amp;RIGHT("00" &amp; SUBSTITUTE(LEFT(E840,2),"/",""),2))</f>
        <v/>
      </c>
      <c r="H840" s="8" t="s">
        <v>3692</v>
      </c>
      <c r="I840" s="8" t="str">
        <f>IFERROR(RIGHT(H840,LEN(H840)-FIND(",",H840)) &amp; " " &amp; LEFT(H840,1) &amp; LOWER(MID(H840,2, FIND(",",H840)-2)),"")</f>
        <v xml:space="preserve"> John  Warfield</v>
      </c>
      <c r="J840" s="8" t="str">
        <f>H840</f>
        <v xml:space="preserve">WARFIELD, John </v>
      </c>
      <c r="K840" s="8" t="s">
        <v>5031</v>
      </c>
      <c r="L840" s="8" t="str">
        <f>RIGHT(K840,4)</f>
        <v>1702</v>
      </c>
      <c r="M840" s="146" t="str">
        <f>IF(ISBLANK(K840),"",L840&amp;"-"&amp;
IF(LEFT(K840,3)="Feb","02",
IF(LEFT(K840,3)="Mar","03",
IF(LEFT(K840,3)="Apr","04",
IF(LEFT(K840,3)="May","05",
IF(LEFT(K840,3)="Jun","06",
IF(LEFT(K840,3)="Jul","07",
IF(LEFT(K840,3)="Aug","08",
IF(LEFT(K840,3)="Sep","09",
IF(LEFT(K840,3)="Oct","10",
IF(LEFT(K840,3)="Nov","11",
IF(LEFT(K840,3)="Dec","12","01"))))))))))))</f>
        <v>1702-07</v>
      </c>
      <c r="N840" s="34" t="s">
        <v>3961</v>
      </c>
      <c r="O840" s="8" t="s">
        <v>3959</v>
      </c>
      <c r="P840" s="8" t="s">
        <v>136</v>
      </c>
      <c r="Q840" s="8">
        <v>800</v>
      </c>
      <c r="R840" s="8"/>
      <c r="S840" s="34" t="s">
        <v>5483</v>
      </c>
      <c r="T840" s="34" t="s">
        <v>4134</v>
      </c>
      <c r="U840" s="34"/>
      <c r="V840" s="34" t="s">
        <v>5898</v>
      </c>
      <c r="W840" s="34"/>
      <c r="X840" s="34"/>
      <c r="Y840" s="18" t="str">
        <f>IFERROR(LEFT(J840, FIND(",",J840)-1),"")</f>
        <v>WARFIELD</v>
      </c>
      <c r="Z840" s="24" t="s">
        <v>4453</v>
      </c>
      <c r="AA840" s="24" t="str">
        <f>IF(ISBLANK(E840),"","Surveyed "&amp;E840)  &amp; IF(ISBLANK(C840),"", " by " &amp;TRIM(D840)) &amp; IF(ISBLANK(E840),"","; ") &amp; IF(ISBLANK(K840),"","Patented in " &amp; K840)  &amp; IF(ISBLANK(H840),"", " by " &amp; TRIM(I840)) &amp; IF(ISBLANK(Q840),"",IF(Q840=0,""," for " &amp; Q840 &amp; " acres")) &amp; IF(ISBLANK(S840),""," repatented as " &amp; S840) &amp; IF(ISBLANK(R840),"", "; " &amp; R840) &amp; IF(ISBLANK(X840),"", ".  " &amp; X840&amp;".")</f>
        <v>Patented in Jul 1702 by John Warfield for 800 acres repatented as Venison Park Resurveyed</v>
      </c>
      <c r="AB840" s="52" t="str">
        <f>IF(IFERROR(FIND("-",A840),0)=0,SUBSTITUTE(A840,"'",""),SUBSTITUTE(LEFT(A840,FIND("-",A840)-2),"'",""))</f>
        <v>VENISON PARK</v>
      </c>
      <c r="AC840" s="55" t="str">
        <f>SUBSTITUTE(A840,"'","")</f>
        <v>VENISON PARK</v>
      </c>
      <c r="AD840" s="52" t="str">
        <f>IFERROR(VLOOKUP(A840,MapGrantsTbl[], 5, FALSE),"")</f>
        <v>1702</v>
      </c>
      <c r="AE840" s="52" t="str">
        <f>IF(L840=AD840,"Y", IF(LEFT(AD840,1)&lt;&gt;"1","","N"))</f>
        <v>Y</v>
      </c>
      <c r="AF840" s="52" t="str">
        <f>IFERROR(VLOOKUP(A840,MapGrantsTbl[], 3, FALSE),"")</f>
        <v>Patented in Jul 1702 by John Warfield for 800 acres repatented as Venison Park Resurveyed</v>
      </c>
      <c r="AG840" s="52" t="str">
        <f>IF(AA840=AF840,"Y", IF(LEN(LEFT(AF840,4))&lt;&gt;4,"","N"))</f>
        <v>Y</v>
      </c>
      <c r="AH840" s="52" t="s">
        <v>212</v>
      </c>
      <c r="AI840" s="52"/>
      <c r="AJ840" s="71"/>
      <c r="AK840" s="71"/>
      <c r="AL840" s="71"/>
      <c r="AM840" s="71" t="str">
        <f>IFERROR(VLOOKUP(A840,Platted[],2,FALSE),"")</f>
        <v/>
      </c>
      <c r="AN840" s="52"/>
      <c r="AO840" s="52"/>
      <c r="AP840" s="52"/>
      <c r="AQ840" s="52" t="str">
        <f>IFERROR(VLOOKUP(A840,MapGrantsTbl[], 5, FALSE),"")</f>
        <v>1702</v>
      </c>
      <c r="AR840" s="52" t="str">
        <f>IF(L840=AQ840,"Y", IF(LEN(LEFT(AQ840,4))&lt;&gt;4,"","N"))</f>
        <v>Y</v>
      </c>
      <c r="AS840" s="52" t="str">
        <f>IFERROR(VLOOKUP(A840,MapGrantsTbl[],3, FALSE),"")</f>
        <v>Patented in Jul 1702 by John Warfield for 800 acres repatented as Venison Park Resurveyed</v>
      </c>
      <c r="AT840" s="52" t="str">
        <f>IF(AA840=AS840,"Y", IF(LEN(LEFT(AS840,4))&lt;&gt;4,"","N"))</f>
        <v>Y</v>
      </c>
      <c r="AU840" s="52" t="str">
        <f>IFERROR(VLOOKUP(A840,MapGrantsTbl[],5, FALSE),"")</f>
        <v>1702</v>
      </c>
      <c r="AV840" s="52" t="str">
        <f>IF(L840=AU840,"Y", IF(LEN(LEFT(AU840,4))&lt;&gt;4,"","N"))</f>
        <v>Y</v>
      </c>
    </row>
    <row r="841" spans="1:48" ht="72" x14ac:dyDescent="0.55000000000000004">
      <c r="A841" s="10" t="s">
        <v>9362</v>
      </c>
      <c r="B841" s="10" t="str">
        <f>IFERROR(VLOOKUP(A841,MapGrantsTbl[Short Name], 1, FALSE),IFERROR(VLOOKUP(A841,MapGrantsTbl[Other Map Grant Name],1,FALSE),""))</f>
        <v/>
      </c>
      <c r="C841" s="10" t="s">
        <v>4965</v>
      </c>
      <c r="D841" s="10" t="str">
        <f>IF(ISBLANK(C841),"",IFERROR(RIGHT(C841,LEN(C841)-FIND(",",C841)) &amp; " " &amp; LEFT(C841,1) &amp; LOWER(MID(C841,2, FIND(",",C841)-2)),""))</f>
        <v xml:space="preserve"> Thomas Larkin</v>
      </c>
      <c r="E841" s="85" t="s">
        <v>12352</v>
      </c>
      <c r="F841" s="86" t="str">
        <f>RIGHT(E841,4)</f>
        <v>1720</v>
      </c>
      <c r="G841" s="86" t="str">
        <f>IF(ISBLANK(E841),"",F841&amp;"-"&amp;RIGHT("00" &amp; SUBSTITUTE(LEFT(E841,2),"/",""),2))</f>
        <v>1720-04</v>
      </c>
      <c r="H841" s="10" t="s">
        <v>5042</v>
      </c>
      <c r="I841" s="10" t="str">
        <f>IFERROR(RIGHT(H841,LEN(H841)-FIND(",",H841)) &amp; " " &amp; LEFT(H841,1) &amp; LOWER(MID(H841,2, FIND(",",H841)-2)),"")</f>
        <v xml:space="preserve"> Alexander Warfield</v>
      </c>
      <c r="J841" s="15" t="str">
        <f>H841</f>
        <v>WARFIELD, Alexander</v>
      </c>
      <c r="K841" s="10" t="s">
        <v>5041</v>
      </c>
      <c r="L841" s="15" t="str">
        <f>RIGHT(K841,4)</f>
        <v>1727</v>
      </c>
      <c r="M841" s="147" t="str">
        <f>IF(ISBLANK(K841),"",L841&amp;"-"&amp;
IF(LEFT(K841,3)="Feb","02",
IF(LEFT(K841,3)="Mar","03",
IF(LEFT(K841,3)="Apr","04",
IF(LEFT(K841,3)="May","05",
IF(LEFT(K841,3)="Jun","06",
IF(LEFT(K841,3)="Jul","07",
IF(LEFT(K841,3)="Aug","08",
IF(LEFT(K841,3)="Sep","09",
IF(LEFT(K841,3)="Oct","10",
IF(LEFT(K841,3)="Nov","11",
IF(LEFT(K841,3)="Dec","12","01"))))))))))))</f>
        <v>1727-07</v>
      </c>
      <c r="N841" s="34" t="s">
        <v>3961</v>
      </c>
      <c r="O841" s="8" t="s">
        <v>3959</v>
      </c>
      <c r="P841" s="10" t="s">
        <v>3970</v>
      </c>
      <c r="Q841" s="8">
        <v>1336</v>
      </c>
      <c r="R841" s="10" t="s">
        <v>5043</v>
      </c>
      <c r="S841" s="26" t="s">
        <v>5100</v>
      </c>
      <c r="T841" s="26" t="s">
        <v>4134</v>
      </c>
      <c r="U841" s="34" t="s">
        <v>12353</v>
      </c>
      <c r="V841" s="35" t="s">
        <v>9399</v>
      </c>
      <c r="W841" s="35" t="s">
        <v>10919</v>
      </c>
      <c r="X841" s="34"/>
      <c r="Y841" s="25" t="str">
        <f>IFERROR(LEFT(J841, FIND(",",J841)-1),"")</f>
        <v>WARFIELD</v>
      </c>
      <c r="Z841" s="25"/>
      <c r="AA841" s="24" t="str">
        <f>IF(ISBLANK(E841),"","Surveyed "&amp;E841)  &amp; IF(ISBLANK(C841),"", " by " &amp;TRIM(D841)) &amp; IF(ISBLANK(E841),"","; ") &amp; IF(ISBLANK(K841),"","Patented in " &amp; K841)  &amp; IF(ISBLANK(H841),"", " by " &amp; TRIM(I841)) &amp; IF(ISBLANK(Q841),"",IF(Q841=0,""," for " &amp; Q841 &amp; " acres")) &amp; IF(ISBLANK(S841),""," repatented as " &amp; S841) &amp; IF(ISBLANK(R841),"", "; " &amp; R841) &amp; IF(ISBLANK(X841),"", ".  " &amp; X841&amp;".")</f>
        <v>Surveyed 4/30/1720 by Thomas Larkin; Patented in Jul 1727 by Alexander Warfield for 1336 acres repatented as Brothers Partnership; "on the forks of Patuxent River" starting "on the south side of a branch called Hammonds Great Branch"</v>
      </c>
      <c r="AB841" s="52" t="str">
        <f>IF(IFERROR(FIND("-",A841),0)=0,SUBSTITUTE(A841,"'",""),SUBSTITUTE(LEFT(A841,FIND("-",A841)-2),"'",""))</f>
        <v>VENISON PARK</v>
      </c>
      <c r="AC841" s="55" t="str">
        <f>SUBSTITUTE(A841,"'","")</f>
        <v>VENISON PARK - Resurveyed</v>
      </c>
      <c r="AD841" s="52" t="str">
        <f>IFERROR(VLOOKUP(A841,MapGrantsTbl[], 5, FALSE),"")</f>
        <v/>
      </c>
      <c r="AE841" s="52" t="str">
        <f>IF(L841=AD841,"Y", IF(LEFT(AD841,1)&lt;&gt;"1","","N"))</f>
        <v/>
      </c>
      <c r="AF841" s="52" t="str">
        <f>IFERROR(VLOOKUP(A841,MapGrantsTbl[], 3, FALSE),"")</f>
        <v/>
      </c>
      <c r="AG841" s="52" t="str">
        <f>IF(AA841=AF841,"Y", IF(LEN(LEFT(AF841,4))&lt;&gt;4,"","N"))</f>
        <v/>
      </c>
      <c r="AH841" s="52" t="s">
        <v>212</v>
      </c>
      <c r="AI841" s="52"/>
      <c r="AJ841" s="71"/>
      <c r="AK841" s="71"/>
      <c r="AL841" s="71"/>
      <c r="AM841" s="71" t="str">
        <f>IFERROR(VLOOKUP(A841,Platted[],2,FALSE),"")</f>
        <v/>
      </c>
      <c r="AN841" s="52"/>
      <c r="AO841" s="52"/>
      <c r="AP841" s="52"/>
      <c r="AQ841" s="52" t="str">
        <f>IFERROR(VLOOKUP(A841,MapGrantsTbl[], 5, FALSE),"")</f>
        <v/>
      </c>
      <c r="AR841" s="52" t="str">
        <f>IF(L841=AQ841,"Y", IF(LEN(LEFT(AQ841,4))&lt;&gt;4,"","N"))</f>
        <v/>
      </c>
      <c r="AS841" s="52" t="str">
        <f>IFERROR(VLOOKUP(A841,MapGrantsTbl[],3, FALSE),"")</f>
        <v/>
      </c>
      <c r="AT841" s="52" t="str">
        <f>IF(AA841=AS841,"Y", IF(LEN(LEFT(AS841,4))&lt;&gt;4,"","N"))</f>
        <v/>
      </c>
      <c r="AU841" s="52" t="str">
        <f>IFERROR(VLOOKUP(A841,MapGrantsTbl[],5, FALSE),"")</f>
        <v/>
      </c>
      <c r="AV841" s="52" t="str">
        <f>IF(L841=AU841,"Y", IF(LEN(LEFT(AU841,4))&lt;&gt;4,"","N"))</f>
        <v/>
      </c>
    </row>
    <row r="842" spans="1:48" ht="72" x14ac:dyDescent="0.55000000000000004">
      <c r="A842" s="43" t="s">
        <v>7074</v>
      </c>
      <c r="B842" s="42" t="str">
        <f>IFERROR(VLOOKUP(A842,MapGrantsTbl[Short Name], 1, FALSE),IFERROR(VLOOKUP(A842,MapGrantsTbl[Other Map Grant Name],1,FALSE),""))</f>
        <v>VICE</v>
      </c>
      <c r="C842" s="43" t="s">
        <v>4920</v>
      </c>
      <c r="D842" s="43" t="str">
        <f>IF(ISBLANK(C842),"",IFERROR(RIGHT(C842,LEN(C842)-FIND(",",C842)) &amp; " " &amp; LEFT(C842,1) &amp; LOWER(MID(C842,2, FIND(",",C842)-2)),""))</f>
        <v xml:space="preserve"> Orlando Griffith</v>
      </c>
      <c r="E842" s="85" t="s">
        <v>11101</v>
      </c>
      <c r="F842" s="80" t="str">
        <f>RIGHT(E842,4)</f>
        <v>1767</v>
      </c>
      <c r="G842" s="80" t="str">
        <f>IF(ISBLANK(E842),"",F842&amp;"-"&amp;RIGHT("00" &amp; SUBSTITUTE(LEFT(E842,2),"/",""),2))</f>
        <v>1767-04</v>
      </c>
      <c r="H842" s="43" t="s">
        <v>3542</v>
      </c>
      <c r="I842" s="43" t="str">
        <f>IFERROR(RIGHT(H842,LEN(H842)-FIND(",",H842)) &amp; " " &amp; LEFT(H842,1) &amp; LOWER(MID(H842,2, FIND(",",H842)-2)),"")</f>
        <v xml:space="preserve"> John  Hammond</v>
      </c>
      <c r="J842" s="42" t="str">
        <f>H842</f>
        <v xml:space="preserve">HAMMOND, John </v>
      </c>
      <c r="K842" s="43" t="s">
        <v>7069</v>
      </c>
      <c r="L842" s="42" t="str">
        <f>RIGHT(K842,4)</f>
        <v>1768</v>
      </c>
      <c r="M842" s="143" t="str">
        <f>IF(ISBLANK(K842),"",L842&amp;"-"&amp;
IF(LEFT(K842,3)="Feb","02",
IF(LEFT(K842,3)="Mar","03",
IF(LEFT(K842,3)="Apr","04",
IF(LEFT(K842,3)="May","05",
IF(LEFT(K842,3)="Jun","06",
IF(LEFT(K842,3)="Jul","07",
IF(LEFT(K842,3)="Aug","08",
IF(LEFT(K842,3)="Sep","09",
IF(LEFT(K842,3)="Oct","10",
IF(LEFT(K842,3)="Nov","11",
IF(LEFT(K842,3)="Dec","12","01"))))))))))))</f>
        <v>1768-11</v>
      </c>
      <c r="N842" s="44" t="s">
        <v>3961</v>
      </c>
      <c r="O842" s="43" t="s">
        <v>3959</v>
      </c>
      <c r="P842" s="43" t="s">
        <v>136</v>
      </c>
      <c r="Q842" s="43">
        <v>68</v>
      </c>
      <c r="R842" s="43" t="s">
        <v>7076</v>
      </c>
      <c r="S842" s="44"/>
      <c r="T842" s="45" t="str">
        <f>V842</f>
        <v>Vice</v>
      </c>
      <c r="U842" s="44"/>
      <c r="V842" s="35" t="s">
        <v>7075</v>
      </c>
      <c r="W842" s="35" t="s">
        <v>11100</v>
      </c>
      <c r="X842" s="34"/>
      <c r="Y842" s="45" t="str">
        <f>IFERROR(LEFT(J842, FIND(",",J842)-1),"")</f>
        <v>HAMMOND</v>
      </c>
      <c r="Z842" s="45"/>
      <c r="AA842" s="45" t="str">
        <f>IF(ISBLANK(E842),"","Surveyed "&amp;E842)  &amp; IF(ISBLANK(C842),"", " by " &amp;TRIM(D842)) &amp; IF(ISBLANK(E842),"","; ") &amp; IF(ISBLANK(K842),"","Patented in " &amp; K842)  &amp; IF(ISBLANK(H842),"", " by " &amp; TRIM(I842)) &amp; IF(ISBLANK(Q842),"",IF(Q842=0,""," for " &amp; Q842 &amp; " acres")) &amp; IF(ISBLANK(S842),""," repatented as " &amp; S842) &amp; IF(ISBLANK(R842),"", "; " &amp; R842) &amp; IF(ISBLANK(X842),"", ".  " &amp; X842&amp;".")</f>
        <v>Surveyed 4/2/1767 by Orlando Griffith; Patented in Nov 1768 by John Hammond for 68 acres; "Beginning at the end of the fifth course of a tract of land called Champion forrest it also being the end of the first course of a tract of land called Stoner's Hammer"</v>
      </c>
      <c r="AB842" s="45" t="str">
        <f>IF(IFERROR(FIND("-",A842),0)=0,SUBSTITUTE(A842,"'",""),SUBSTITUTE(LEFT(A842,FIND("-",A842)-2),"'",""))</f>
        <v>VICE</v>
      </c>
      <c r="AC842" s="45" t="str">
        <f>SUBSTITUTE(A842,"'","")</f>
        <v>VICE</v>
      </c>
      <c r="AD842" s="45" t="str">
        <f>IFERROR(VLOOKUP(A842,MapGrantsTbl[], 5, FALSE),"")</f>
        <v>1767</v>
      </c>
      <c r="AE842" s="45" t="str">
        <f>IF(L842=AD842,"Y", IF(LEFT(AD842,1)&lt;&gt;"1","","N"))</f>
        <v>N</v>
      </c>
      <c r="AF842" s="45" t="str">
        <f>IFERROR(VLOOKUP(A842,MapGrantsTbl[], 3, FALSE),"")</f>
        <v>Surveyed 4/2/1767 by Orlando Griffith; Patented in Nov 1768 by John Hammond for 68 acres; "Beginning at the end of the fifth course of a tract of land called Champion forrest it also being the end of the first course of a tract of land called Stoner's Hammer"</v>
      </c>
      <c r="AG842" s="45" t="str">
        <f>IF(AA842=AF842,"Y", IF(LEN(LEFT(AF842,4))&lt;&gt;4,"","N"))</f>
        <v>Y</v>
      </c>
      <c r="AH842" s="33" t="s">
        <v>90</v>
      </c>
      <c r="AI842" s="45"/>
      <c r="AJ842" s="71"/>
      <c r="AK842" s="71"/>
      <c r="AL842" s="71"/>
      <c r="AM842" s="71">
        <f>IFERROR(VLOOKUP(A842,Platted[],2,FALSE),"")</f>
        <v>504</v>
      </c>
      <c r="AN842" s="52"/>
      <c r="AO842" s="52"/>
      <c r="AP842" s="52"/>
      <c r="AQ842" s="52" t="str">
        <f>IFERROR(VLOOKUP(A842,MapGrantsTbl[], 5, FALSE),"")</f>
        <v>1767</v>
      </c>
      <c r="AR842" s="52" t="str">
        <f>IF(L842=AQ842,"Y", IF(LEN(LEFT(AQ842,4))&lt;&gt;4,"","N"))</f>
        <v>N</v>
      </c>
      <c r="AS842" s="52" t="str">
        <f>IFERROR(VLOOKUP(A842,MapGrantsTbl[],3, FALSE),"")</f>
        <v>Surveyed 4/2/1767 by Orlando Griffith; Patented in Nov 1768 by John Hammond for 68 acres; "Beginning at the end of the fifth course of a tract of land called Champion forrest it also being the end of the first course of a tract of land called Stoner's Hammer"</v>
      </c>
      <c r="AT842" s="52" t="str">
        <f>IF(AA842=AS842,"Y", IF(LEN(LEFT(AS842,4))&lt;&gt;4,"","N"))</f>
        <v>Y</v>
      </c>
      <c r="AU842" s="52" t="str">
        <f>IFERROR(VLOOKUP(A842,MapGrantsTbl[],5, FALSE),"")</f>
        <v>1767</v>
      </c>
      <c r="AV842" s="52" t="str">
        <f>IF(L842=AU842,"Y", IF(LEN(LEFT(AU842,4))&lt;&gt;4,"","N"))</f>
        <v>N</v>
      </c>
    </row>
    <row r="843" spans="1:48" ht="57.6" x14ac:dyDescent="0.55000000000000004">
      <c r="A843" s="43" t="s">
        <v>7049</v>
      </c>
      <c r="B843" s="42" t="str">
        <f>IFERROR(VLOOKUP(A843,MapGrantsTbl[Short Name], 1, FALSE),IFERROR(VLOOKUP(A843,MapGrantsTbl[Other Map Grant Name],1,FALSE),""))</f>
        <v>VICTORY</v>
      </c>
      <c r="C843" s="43" t="s">
        <v>4920</v>
      </c>
      <c r="D843" s="43" t="str">
        <f>IF(ISBLANK(C843),"",IFERROR(RIGHT(C843,LEN(C843)-FIND(",",C843)) &amp; " " &amp; LEFT(C843,1) &amp; LOWER(MID(C843,2, FIND(",",C843)-2)),""))</f>
        <v xml:space="preserve"> Orlando Griffith</v>
      </c>
      <c r="E843" s="85" t="s">
        <v>4713</v>
      </c>
      <c r="F843" s="80" t="str">
        <f>RIGHT(E843,4)</f>
        <v>1766</v>
      </c>
      <c r="G843" s="80" t="str">
        <f>IF(ISBLANK(E843),"",F843&amp;"-"&amp;RIGHT("00" &amp; SUBSTITUTE(LEFT(E843,2),"/",""),2))</f>
        <v>1766-09</v>
      </c>
      <c r="H843" s="43" t="s">
        <v>3600</v>
      </c>
      <c r="I843" s="43" t="str">
        <f>IFERROR(RIGHT(H843,LEN(H843)-FIND(",",H843)) &amp; " " &amp; LEFT(H843,1) &amp; LOWER(MID(H843,2, FIND(",",H843)-2)),"")</f>
        <v xml:space="preserve"> Robert  Davis</v>
      </c>
      <c r="J843" s="42" t="str">
        <f>H843</f>
        <v xml:space="preserve">DAVIS, Robert </v>
      </c>
      <c r="K843" s="43" t="s">
        <v>7039</v>
      </c>
      <c r="L843" s="42" t="str">
        <f>RIGHT(K843,4)</f>
        <v>1766</v>
      </c>
      <c r="M843" s="143" t="str">
        <f>IF(ISBLANK(K843),"",L843&amp;"-"&amp;
IF(LEFT(K843,3)="Feb","02",
IF(LEFT(K843,3)="Mar","03",
IF(LEFT(K843,3)="Apr","04",
IF(LEFT(K843,3)="May","05",
IF(LEFT(K843,3)="Jun","06",
IF(LEFT(K843,3)="Jul","07",
IF(LEFT(K843,3)="Aug","08",
IF(LEFT(K843,3)="Sep","09",
IF(LEFT(K843,3)="Oct","10",
IF(LEFT(K843,3)="Nov","11",
IF(LEFT(K843,3)="Dec","12","01"))))))))))))</f>
        <v>1766-09</v>
      </c>
      <c r="N843" s="44" t="s">
        <v>3961</v>
      </c>
      <c r="O843" s="43" t="s">
        <v>3959</v>
      </c>
      <c r="P843" s="43" t="s">
        <v>136</v>
      </c>
      <c r="Q843" s="43">
        <v>30</v>
      </c>
      <c r="R843" s="8" t="s">
        <v>10867</v>
      </c>
      <c r="S843" s="44"/>
      <c r="T843" s="45" t="str">
        <f>V843</f>
        <v>Victory</v>
      </c>
      <c r="U843" s="44"/>
      <c r="V843" s="35" t="s">
        <v>6288</v>
      </c>
      <c r="W843" s="35" t="s">
        <v>10796</v>
      </c>
      <c r="X843" s="34"/>
      <c r="Y843" s="45" t="str">
        <f>IFERROR(LEFT(J843, FIND(",",J843)-1),"")</f>
        <v>DAVIS</v>
      </c>
      <c r="Z843" s="45"/>
      <c r="AA843" s="45" t="str">
        <f>IF(ISBLANK(E843),"","Surveyed "&amp;E843)  &amp; IF(ISBLANK(C843),"", " by " &amp;TRIM(D843)) &amp; IF(ISBLANK(E843),"","; ") &amp; IF(ISBLANK(K843),"","Patented in " &amp; K843)  &amp; IF(ISBLANK(H843),"", " by " &amp; TRIM(I843)) &amp; IF(ISBLANK(Q843),"",IF(Q843=0,""," for " &amp; Q843 &amp; " acres")) &amp; IF(ISBLANK(S843),""," repatented as " &amp; S843) &amp; IF(ISBLANK(R843),"", "; " &amp; R843) &amp; IF(ISBLANK(X843),"", ".  " &amp; X843&amp;".")</f>
        <v>Surveyed 9/4/1766 by Orlando Griffith; Patented in Sep 1766 by Robert Davis for 30 acres; starting at "the beginning tree of a tract of land called Ranters Ridge and a tract of land called the Mistake"</v>
      </c>
      <c r="AB843" s="45" t="str">
        <f>IF(IFERROR(FIND("-",A843),0)=0,SUBSTITUTE(A843,"'",""),SUBSTITUTE(LEFT(A843,FIND("-",A843)-2),"'",""))</f>
        <v>VICTORY</v>
      </c>
      <c r="AC843" s="45" t="str">
        <f>SUBSTITUTE(A843,"'","")</f>
        <v>VICTORY</v>
      </c>
      <c r="AD843" s="45" t="str">
        <f>IFERROR(VLOOKUP(A843,MapGrantsTbl[], 5, FALSE),"")</f>
        <v>1766</v>
      </c>
      <c r="AE843" s="45" t="str">
        <f>IF(L843=AD843,"Y", IF(LEFT(AD843,1)&lt;&gt;"1","","N"))</f>
        <v>Y</v>
      </c>
      <c r="AF843" s="45" t="str">
        <f>IFERROR(VLOOKUP(A843,MapGrantsTbl[], 3, FALSE),"")</f>
        <v>Surveyed 9/4/1766 by Orlando Griffith; Patented in Sep 1766 by Robert Davis for 30 acres; starting at "the beginning tree of a tract of land called Ranters Ridge and a tract of land called the Mistake"</v>
      </c>
      <c r="AG843" s="45" t="str">
        <f>IF(AA843=AF843,"Y", IF(LEN(LEFT(AF843,4))&lt;&gt;4,"","N"))</f>
        <v>Y</v>
      </c>
      <c r="AH843" s="33" t="s">
        <v>11989</v>
      </c>
      <c r="AI843" s="45"/>
      <c r="AJ843" s="71"/>
      <c r="AK843" s="71"/>
      <c r="AL843" s="71"/>
      <c r="AM843" s="71" t="str">
        <f>IFERROR(VLOOKUP(A843,Platted[],2,FALSE),"")</f>
        <v/>
      </c>
      <c r="AN843" s="52"/>
      <c r="AO843" s="52"/>
      <c r="AP843" s="52"/>
      <c r="AQ843" s="52" t="str">
        <f>IFERROR(VLOOKUP(A843,MapGrantsTbl[], 5, FALSE),"")</f>
        <v>1766</v>
      </c>
      <c r="AR843" s="52" t="str">
        <f>IF(L843=AQ843,"Y", IF(LEN(LEFT(AQ843,4))&lt;&gt;4,"","N"))</f>
        <v>Y</v>
      </c>
      <c r="AS843" s="52" t="str">
        <f>IFERROR(VLOOKUP(A843,MapGrantsTbl[],3, FALSE),"")</f>
        <v>Surveyed 9/4/1766 by Orlando Griffith; Patented in Sep 1766 by Robert Davis for 30 acres; starting at "the beginning tree of a tract of land called Ranters Ridge and a tract of land called the Mistake"</v>
      </c>
      <c r="AT843" s="52" t="str">
        <f>IF(AA843=AS843,"Y", IF(LEN(LEFT(AS843,4))&lt;&gt;4,"","N"))</f>
        <v>Y</v>
      </c>
      <c r="AU843" s="52" t="str">
        <f>IFERROR(VLOOKUP(A843,MapGrantsTbl[],5, FALSE),"")</f>
        <v>1766</v>
      </c>
      <c r="AV843" s="52" t="str">
        <f>IF(L843=AU843,"Y", IF(LEN(LEFT(AU843,4))&lt;&gt;4,"","N"))</f>
        <v>Y</v>
      </c>
    </row>
    <row r="844" spans="1:48" ht="86.4" x14ac:dyDescent="0.55000000000000004">
      <c r="A844" s="8" t="s">
        <v>7588</v>
      </c>
      <c r="B844" s="8" t="str">
        <f>IFERROR(VLOOKUP(A844,MapGrantsTbl[Short Name], 1, FALSE),IFERROR(VLOOKUP(A844,MapGrantsTbl[Other Map Grant Name],1,FALSE),""))</f>
        <v>VINES CHANCE</v>
      </c>
      <c r="C844" s="8"/>
      <c r="D844" s="8" t="str">
        <f>IF(ISBLANK(C844),"",IFERROR(RIGHT(C844,LEN(C844)-FIND(",",C844)) &amp; " " &amp; LEFT(C844,1) &amp; LOWER(MID(C844,2, FIND(",",C844)-2)),""))</f>
        <v/>
      </c>
      <c r="E844" s="85"/>
      <c r="F844" s="85" t="str">
        <f>RIGHT(E844,4)</f>
        <v/>
      </c>
      <c r="G844" s="85" t="str">
        <f>IF(ISBLANK(E844),"",F844&amp;"-"&amp;RIGHT("00" &amp; SUBSTITUTE(LEFT(E844,2),"/",""),2))</f>
        <v/>
      </c>
      <c r="H844" s="8" t="s">
        <v>7586</v>
      </c>
      <c r="I844" s="8" t="str">
        <f>IFERROR(RIGHT(H844,LEN(H844)-FIND(",",H844)) &amp; " " &amp; LEFT(H844,1) &amp; LOWER(MID(H844,2, FIND(",",H844)-2)),"")</f>
        <v xml:space="preserve"> William  Vines</v>
      </c>
      <c r="J844" s="8" t="str">
        <f>H844</f>
        <v xml:space="preserve">VINES, William </v>
      </c>
      <c r="K844" s="8" t="s">
        <v>5604</v>
      </c>
      <c r="L844" s="8" t="str">
        <f>RIGHT(K844,4)</f>
        <v>1727</v>
      </c>
      <c r="M844" s="146" t="str">
        <f>IF(ISBLANK(K844),"",L844&amp;"-"&amp;
IF(LEFT(K844,3)="Feb","02",
IF(LEFT(K844,3)="Mar","03",
IF(LEFT(K844,3)="Apr","04",
IF(LEFT(K844,3)="May","05",
IF(LEFT(K844,3)="Jun","06",
IF(LEFT(K844,3)="Jul","07",
IF(LEFT(K844,3)="Aug","08",
IF(LEFT(K844,3)="Sep","09",
IF(LEFT(K844,3)="Oct","10",
IF(LEFT(K844,3)="Nov","11",
IF(LEFT(K844,3)="Dec","12","01"))))))))))))</f>
        <v>1727-10</v>
      </c>
      <c r="N844" s="34" t="s">
        <v>5696</v>
      </c>
      <c r="O844" s="8" t="s">
        <v>3959</v>
      </c>
      <c r="P844" s="8" t="s">
        <v>136</v>
      </c>
      <c r="Q844" s="8">
        <v>200</v>
      </c>
      <c r="R844" s="8" t="s">
        <v>5603</v>
      </c>
      <c r="S844" s="34" t="s">
        <v>4938</v>
      </c>
      <c r="T844" s="34" t="s">
        <v>7587</v>
      </c>
      <c r="U844" s="34"/>
      <c r="V844" s="34" t="s">
        <v>5905</v>
      </c>
      <c r="W844" s="35" t="s">
        <v>11895</v>
      </c>
      <c r="X844" s="34"/>
      <c r="Y844" s="26" t="str">
        <f>IFERROR(LEFT(J844, FIND(",",J844)-1),"")</f>
        <v>VINES</v>
      </c>
      <c r="Z844" s="24" t="s">
        <v>4563</v>
      </c>
      <c r="AA844" s="24" t="str">
        <f>IF(ISBLANK(E844),"","Surveyed "&amp;E844)  &amp; IF(ISBLANK(C844),"", " by " &amp;TRIM(D844)) &amp; IF(ISBLANK(E844),"","; ") &amp; IF(ISBLANK(K844),"","Patented in " &amp; K844)  &amp; IF(ISBLANK(H844),"", " by " &amp; TRIM(I844)) &amp; IF(ISBLANK(Q844),"",IF(Q844=0,""," for " &amp; Q844 &amp; " acres")) &amp; IF(ISBLANK(S844),""," repatented as " &amp; S844) &amp; IF(ISBLANK(R844),"", "; " &amp; R844) &amp; IF(ISBLANK(X844),"", ".  " &amp; X844&amp;".")</f>
        <v>Patented in Oct 1727 by William Vines for 200 acres repatented as Brown's Purchase; Repatented as Brown's Purchase in which it says the date of the warrant was 1 Jun 1727, between Ridgely's Lott and Batchelor's Hope as shown in Brown's Purchase patent, formerly in Baltimore County</v>
      </c>
      <c r="AB844" s="52" t="str">
        <f>IF(IFERROR(FIND("-",A844),0)=0,SUBSTITUTE(A844,"'",""),SUBSTITUTE(LEFT(A844,FIND("-",A844)-2),"'",""))</f>
        <v>VINES CHANCE</v>
      </c>
      <c r="AC844" s="55" t="str">
        <f>SUBSTITUTE(A844,"'","")</f>
        <v>VINES CHANCE</v>
      </c>
      <c r="AD844" s="52" t="str">
        <f>IFERROR(VLOOKUP(A844,MapGrantsTbl[], 5, FALSE),"")</f>
        <v>1727</v>
      </c>
      <c r="AE844" s="52" t="str">
        <f>IF(L844=AD844,"Y", IF(LEFT(AD844,1)&lt;&gt;"1","","N"))</f>
        <v>Y</v>
      </c>
      <c r="AF844" s="52" t="str">
        <f>IFERROR(VLOOKUP(A844,MapGrantsTbl[], 3, FALSE),"")</f>
        <v>Patented in Oct 1727 by William Vines for 200 acres repatented as Brown's Purchase; Repatented as Brown's Purchase in which it says the date of the warrant was 1 Jun 1727, between Ridgely's Lott and Batchelor's Hope as shown in Brown's Purchase patent, formerly in Baltimore County</v>
      </c>
      <c r="AG844" s="52" t="str">
        <f>IF(AA844=AF844,"Y", IF(LEN(LEFT(AF844,4))&lt;&gt;4,"","N"))</f>
        <v>Y</v>
      </c>
      <c r="AH844" s="52" t="s">
        <v>90</v>
      </c>
      <c r="AI844" s="52"/>
      <c r="AJ844" s="71"/>
      <c r="AK844" s="71"/>
      <c r="AL844" s="71"/>
      <c r="AM844" s="71">
        <f>IFERROR(VLOOKUP(A844,Platted[],2,FALSE),"")</f>
        <v>537</v>
      </c>
      <c r="AN844" s="52"/>
      <c r="AO844" s="52"/>
      <c r="AP844" s="52"/>
      <c r="AQ844" s="52" t="str">
        <f>IFERROR(VLOOKUP(A844,MapGrantsTbl[], 5, FALSE),"")</f>
        <v>1727</v>
      </c>
      <c r="AR844" s="52" t="str">
        <f>IF(L844=AQ844,"Y", IF(LEN(LEFT(AQ844,4))&lt;&gt;4,"","N"))</f>
        <v>Y</v>
      </c>
      <c r="AS844" s="52" t="str">
        <f>IFERROR(VLOOKUP(A844,MapGrantsTbl[],3, FALSE),"")</f>
        <v>Patented in Oct 1727 by William Vines for 200 acres repatented as Brown's Purchase; Repatented as Brown's Purchase in which it says the date of the warrant was 1 Jun 1727, between Ridgely's Lott and Batchelor's Hope as shown in Brown's Purchase patent, formerly in Baltimore County</v>
      </c>
      <c r="AT844" s="52" t="str">
        <f>IF(AA844=AS844,"Y", IF(LEN(LEFT(AS844,4))&lt;&gt;4,"","N"))</f>
        <v>Y</v>
      </c>
      <c r="AU844" s="52" t="str">
        <f>IFERROR(VLOOKUP(A844,MapGrantsTbl[],5, FALSE),"")</f>
        <v>1727</v>
      </c>
      <c r="AV844" s="52" t="str">
        <f>IF(L844=AU844,"Y", IF(LEN(LEFT(AU844,4))&lt;&gt;4,"","N"))</f>
        <v>Y</v>
      </c>
    </row>
    <row r="845" spans="1:48" ht="43.2" x14ac:dyDescent="0.55000000000000004">
      <c r="A845" s="8" t="s">
        <v>7589</v>
      </c>
      <c r="B845" s="8" t="str">
        <f>IFERROR(VLOOKUP(A845,MapGrantsTbl[Short Name], 1, FALSE),IFERROR(VLOOKUP(A845,MapGrantsTbl[Other Map Grant Name],1,FALSE),""))</f>
        <v>VINES FANCY</v>
      </c>
      <c r="C845" s="8"/>
      <c r="D845" s="8" t="str">
        <f>IF(ISBLANK(C845),"",IFERROR(RIGHT(C845,LEN(C845)-FIND(",",C845)) &amp; " " &amp; LEFT(C845,1) &amp; LOWER(MID(C845,2, FIND(",",C845)-2)),""))</f>
        <v/>
      </c>
      <c r="E845" s="85"/>
      <c r="F845" s="85" t="str">
        <f>RIGHT(E845,4)</f>
        <v/>
      </c>
      <c r="G845" s="85" t="str">
        <f>IF(ISBLANK(E845),"",F845&amp;"-"&amp;RIGHT("00" &amp; SUBSTITUTE(LEFT(E845,2),"/",""),2))</f>
        <v/>
      </c>
      <c r="H845" s="8" t="s">
        <v>7586</v>
      </c>
      <c r="I845" s="8" t="str">
        <f>IFERROR(RIGHT(H845,LEN(H845)-FIND(",",H845)) &amp; " " &amp; LEFT(H845,1) &amp; LOWER(MID(H845,2, FIND(",",H845)-2)),"")</f>
        <v xml:space="preserve"> William  Vines</v>
      </c>
      <c r="J845" s="8" t="str">
        <f>H845</f>
        <v xml:space="preserve">VINES, William </v>
      </c>
      <c r="K845" s="8" t="s">
        <v>5191</v>
      </c>
      <c r="L845" s="8" t="str">
        <f>RIGHT(K845,4)</f>
        <v>1697</v>
      </c>
      <c r="M845" s="146" t="str">
        <f>IF(ISBLANK(K845),"",L845&amp;"-"&amp;
IF(LEFT(K845,3)="Feb","02",
IF(LEFT(K845,3)="Mar","03",
IF(LEFT(K845,3)="Apr","04",
IF(LEFT(K845,3)="May","05",
IF(LEFT(K845,3)="Jun","06",
IF(LEFT(K845,3)="Jul","07",
IF(LEFT(K845,3)="Aug","08",
IF(LEFT(K845,3)="Sep","09",
IF(LEFT(K845,3)="Oct","10",
IF(LEFT(K845,3)="Nov","11",
IF(LEFT(K845,3)="Dec","12","01"))))))))))))</f>
        <v>1697-03</v>
      </c>
      <c r="N845" s="34"/>
      <c r="O845" s="8" t="s">
        <v>3959</v>
      </c>
      <c r="P845" s="8" t="s">
        <v>136</v>
      </c>
      <c r="Q845" s="8">
        <v>60</v>
      </c>
      <c r="R845" s="8" t="s">
        <v>5810</v>
      </c>
      <c r="S845" s="34" t="s">
        <v>7582</v>
      </c>
      <c r="T845" s="34" t="s">
        <v>6642</v>
      </c>
      <c r="U845" s="34"/>
      <c r="V845" s="34" t="s">
        <v>5809</v>
      </c>
      <c r="W845" s="34"/>
      <c r="X845" s="34"/>
      <c r="Y845" s="18" t="str">
        <f>IFERROR(LEFT(J845, FIND(",",J845)-1),"")</f>
        <v>VINES</v>
      </c>
      <c r="Z845" s="24" t="s">
        <v>4563</v>
      </c>
      <c r="AA845" s="24" t="str">
        <f>IF(ISBLANK(E845),"","Surveyed "&amp;E845)  &amp; IF(ISBLANK(C845),"", " by " &amp;TRIM(D845)) &amp; IF(ISBLANK(E845),"","; ") &amp; IF(ISBLANK(K845),"","Patented in " &amp; K845)  &amp; IF(ISBLANK(H845),"", " by " &amp; TRIM(I845)) &amp; IF(ISBLANK(Q845),"",IF(Q845=0,""," for " &amp; Q845 &amp; " acres")) &amp; IF(ISBLANK(S845),""," repatented as " &amp; S845) &amp; IF(ISBLANK(R845),"", "; " &amp; R845) &amp; IF(ISBLANK(X845),"", ".  " &amp; X845&amp;".")</f>
        <v>Patented in Mar 1697 by William Vines for 60 acres repatented as Vines Fancy Enlarged; Called Vines His Fancy at MSA site but called Vines Fancy in the resurvey of 1903</v>
      </c>
      <c r="AB845" s="52" t="str">
        <f>IF(IFERROR(FIND("-",A845),0)=0,SUBSTITUTE(A845,"'",""),SUBSTITUTE(LEFT(A845,FIND("-",A845)-2),"'",""))</f>
        <v>VINES FANCY</v>
      </c>
      <c r="AC845" s="55" t="str">
        <f>SUBSTITUTE(A845,"'","")</f>
        <v>VINES FANCY</v>
      </c>
      <c r="AD845" s="52" t="str">
        <f>IFERROR(VLOOKUP(A845,MapGrantsTbl[], 5, FALSE),"")</f>
        <v>1697</v>
      </c>
      <c r="AE845" s="52" t="str">
        <f>IF(L845=AD845,"Y", IF(LEFT(AD845,1)&lt;&gt;"1","","N"))</f>
        <v>Y</v>
      </c>
      <c r="AF845" s="52" t="str">
        <f>IFERROR(VLOOKUP(A845,MapGrantsTbl[], 3, FALSE),"")</f>
        <v>Patented in Mar 1697 by William Vines for 60 acres repatented as Vines Fancy Enlarged; Called Vines His Fancy at MSA site but called Vines Fancy in the resurvey of 1903</v>
      </c>
      <c r="AG845" s="52" t="str">
        <f>IF(AA845=AF845,"Y", IF(LEN(LEFT(AF845,4))&lt;&gt;4,"","N"))</f>
        <v>Y</v>
      </c>
      <c r="AH845" s="52" t="s">
        <v>11990</v>
      </c>
      <c r="AI845" s="52"/>
      <c r="AJ845" s="71"/>
      <c r="AK845" s="71"/>
      <c r="AL845" s="71"/>
      <c r="AM845" s="71" t="str">
        <f>IFERROR(VLOOKUP(A845,Platted[],2,FALSE),"")</f>
        <v/>
      </c>
      <c r="AN845" s="52"/>
      <c r="AO845" s="52"/>
      <c r="AP845" s="52"/>
      <c r="AQ845" s="52" t="str">
        <f>IFERROR(VLOOKUP(A845,MapGrantsTbl[], 5, FALSE),"")</f>
        <v>1697</v>
      </c>
      <c r="AR845" s="52" t="str">
        <f>IF(L845=AQ845,"Y", IF(LEN(LEFT(AQ845,4))&lt;&gt;4,"","N"))</f>
        <v>Y</v>
      </c>
      <c r="AS845" s="52" t="str">
        <f>IFERROR(VLOOKUP(A845,MapGrantsTbl[],3, FALSE),"")</f>
        <v>Patented in Mar 1697 by William Vines for 60 acres repatented as Vines Fancy Enlarged; Called Vines His Fancy at MSA site but called Vines Fancy in the resurvey of 1903</v>
      </c>
      <c r="AT845" s="52" t="str">
        <f>IF(AA845=AS845,"Y", IF(LEN(LEFT(AS845,4))&lt;&gt;4,"","N"))</f>
        <v>Y</v>
      </c>
      <c r="AU845" s="52" t="str">
        <f>IFERROR(VLOOKUP(A845,MapGrantsTbl[],5, FALSE),"")</f>
        <v>1697</v>
      </c>
      <c r="AV845" s="52" t="str">
        <f>IF(L845=AU845,"Y", IF(LEN(LEFT(AU845,4))&lt;&gt;4,"","N"))</f>
        <v>Y</v>
      </c>
    </row>
    <row r="846" spans="1:48" ht="28.8" x14ac:dyDescent="0.55000000000000004">
      <c r="A846" s="8" t="s">
        <v>7581</v>
      </c>
      <c r="B846" s="32" t="str">
        <f>IFERROR(VLOOKUP(A846,MapGrantsTbl[Short Name], 1, FALSE),IFERROR(VLOOKUP(A846,MapGrantsTbl[Other Map Grant Name],1,FALSE),""))</f>
        <v/>
      </c>
      <c r="C846" s="8" t="s">
        <v>7590</v>
      </c>
      <c r="D846" s="8" t="str">
        <f>IF(ISBLANK(C846),"",IFERROR(RIGHT(C846,LEN(C846)-FIND(",",C846)) &amp; " " &amp; LEFT(C846,1) &amp; LOWER(MID(C846,2, FIND(",",C846)-2)),""))</f>
        <v xml:space="preserve"> R. R. Carroll</v>
      </c>
      <c r="E846" s="151" t="s">
        <v>12552</v>
      </c>
      <c r="F846" s="42">
        <v>1902</v>
      </c>
      <c r="G846" s="85" t="s">
        <v>12116</v>
      </c>
      <c r="H846" s="8" t="s">
        <v>7584</v>
      </c>
      <c r="I846" s="8" t="str">
        <f>IFERROR(RIGHT(H846,LEN(H846)-FIND(",",H846)) &amp; " " &amp; LEFT(H846,1) &amp; LOWER(MID(H846,2, FIND(",",H846)-2)),"")</f>
        <v xml:space="preserve"> Benjamin Sunderland</v>
      </c>
      <c r="J846" s="42" t="str">
        <f>H846</f>
        <v>SUNDERLAND, Benjamin</v>
      </c>
      <c r="K846" s="63" t="s">
        <v>7583</v>
      </c>
      <c r="L846" s="42" t="str">
        <f>RIGHT(K846,4)</f>
        <v>1903</v>
      </c>
      <c r="M846" s="143" t="str">
        <f>IF(ISBLANK(K846),"",L846&amp;"-"&amp;
IF(LEFT(K846,3)="Feb","02",
IF(LEFT(K846,3)="Mar","03",
IF(LEFT(K846,3)="Apr","04",
IF(LEFT(K846,3)="May","05",
IF(LEFT(K846,3)="Jun","06",
IF(LEFT(K846,3)="Jul","07",
IF(LEFT(K846,3)="Aug","08",
IF(LEFT(K846,3)="Sep","09",
IF(LEFT(K846,3)="Oct","10",
IF(LEFT(K846,3)="Nov","11",
IF(LEFT(K846,3)="Dec","12","01"))))))))))))</f>
        <v>1903-05</v>
      </c>
      <c r="N846" s="34" t="s">
        <v>3959</v>
      </c>
      <c r="O846" s="8" t="s">
        <v>3959</v>
      </c>
      <c r="P846" s="8" t="s">
        <v>3970</v>
      </c>
      <c r="Q846" s="8">
        <v>91</v>
      </c>
      <c r="R846" s="8" t="s">
        <v>7585</v>
      </c>
      <c r="S846" s="34"/>
      <c r="T846" s="33" t="s">
        <v>6642</v>
      </c>
      <c r="U846" s="34"/>
      <c r="V846" s="35" t="s">
        <v>7582</v>
      </c>
      <c r="W846" s="24" t="s">
        <v>10075</v>
      </c>
      <c r="X846" s="34"/>
      <c r="Y846" s="33" t="str">
        <f>IFERROR(LEFT(J846, FIND(",",J846)-1),"")</f>
        <v>SUNDERLAND</v>
      </c>
      <c r="Z846" s="33"/>
      <c r="AA846" s="45" t="str">
        <f>IF(ISBLANK(E846),"","Surveyed "&amp;E846)  &amp; IF(ISBLANK(C846),"", " by " &amp;TRIM(D846)) &amp; IF(ISBLANK(E846),"","; ") &amp; IF(ISBLANK(K846),"","Patented in " &amp; K846)  &amp; IF(ISBLANK(H846),"", " by " &amp; TRIM(I846)) &amp; IF(ISBLANK(Q846),"",IF(Q846=0,""," for " &amp; Q846 &amp; " acres")) &amp; IF(ISBLANK(S846),""," repatented as " &amp; S846) &amp; IF(ISBLANK(R846),"", "; " &amp; R846) &amp; IF(ISBLANK(X846),"", ".  " &amp; X846&amp;".")</f>
        <v>Surveyed 1902 by R. R. Carroll; Patented in May 1903 by Benjamin Sunderland for 91 acres; Resurvey of Vines Fancy</v>
      </c>
      <c r="AB846" s="33" t="str">
        <f>IF(IFERROR(FIND("-",A846),0)=0,SUBSTITUTE(A846,"'",""),SUBSTITUTE(LEFT(A846,FIND("-",A846)-2),"'",""))</f>
        <v>VINES FANCY ENLARGED</v>
      </c>
      <c r="AC846" s="33" t="str">
        <f>SUBSTITUTE(A846,"'","")</f>
        <v>VINES FANCY ENLARGED</v>
      </c>
      <c r="AD846" s="33" t="str">
        <f>IFERROR(VLOOKUP(A846,MapGrantsTbl[], 5, FALSE),"")</f>
        <v/>
      </c>
      <c r="AE846" s="33" t="str">
        <f>IF(L846=AD846,"Y", IF(LEFT(AD846,1)&lt;&gt;"1","","N"))</f>
        <v/>
      </c>
      <c r="AF846" s="33" t="str">
        <f>IFERROR(VLOOKUP(A846,MapGrantsTbl[], 3, FALSE),"")</f>
        <v/>
      </c>
      <c r="AG846" s="33" t="str">
        <f>IF(AA846=AF846,"Y", IF(LEN(LEFT(AF846,4))&lt;&gt;4,"","N"))</f>
        <v/>
      </c>
      <c r="AH846" s="33" t="s">
        <v>11990</v>
      </c>
      <c r="AI846" s="33"/>
      <c r="AJ846" s="71"/>
      <c r="AK846" s="71"/>
      <c r="AL846" s="71"/>
      <c r="AM846" s="71">
        <f>IFERROR(VLOOKUP(A846,Platted[],2,FALSE),"")</f>
        <v>479</v>
      </c>
      <c r="AN846" s="52"/>
      <c r="AO846" s="52"/>
      <c r="AP846" s="52"/>
      <c r="AQ846" s="52" t="str">
        <f>IFERROR(VLOOKUP(A846,MapGrantsTbl[], 5, FALSE),"")</f>
        <v/>
      </c>
      <c r="AR846" s="52" t="str">
        <f>IF(L846=AQ846,"Y", IF(LEN(LEFT(AQ846,4))&lt;&gt;4,"","N"))</f>
        <v/>
      </c>
      <c r="AS846" s="52" t="str">
        <f>IFERROR(VLOOKUP(A846,MapGrantsTbl[],3, FALSE),"")</f>
        <v/>
      </c>
      <c r="AT846" s="52" t="str">
        <f>IF(AA846=AS846,"Y", IF(LEN(LEFT(AS846,4))&lt;&gt;4,"","N"))</f>
        <v/>
      </c>
      <c r="AU846" s="52" t="str">
        <f>IFERROR(VLOOKUP(A846,MapGrantsTbl[],5, FALSE),"")</f>
        <v/>
      </c>
      <c r="AV846" s="52" t="str">
        <f>IF(L846=AU846,"Y", IF(LEN(LEFT(AU846,4))&lt;&gt;4,"","N"))</f>
        <v/>
      </c>
    </row>
    <row r="847" spans="1:48" ht="144" x14ac:dyDescent="0.55000000000000004">
      <c r="A847" s="10" t="s">
        <v>8754</v>
      </c>
      <c r="B847" s="10" t="str">
        <f>IFERROR(VLOOKUP(A847,MapGrantsTbl[Short Name], 1, FALSE),IFERROR(VLOOKUP(A847,MapGrantsTbl[Other Map Grant Name],1,FALSE),""))</f>
        <v>WALKERS INHERITANCE</v>
      </c>
      <c r="C847" s="10" t="s">
        <v>4919</v>
      </c>
      <c r="D847" s="10" t="str">
        <f>IF(ISBLANK(C847),"",IFERROR(RIGHT(C847,LEN(C847)-FIND(",",C847)) &amp; " " &amp; LEFT(C847,1) &amp; LOWER(MID(C847,2, FIND(",",C847)-2)),""))</f>
        <v xml:space="preserve"> Richard Shipley</v>
      </c>
      <c r="E847" s="85" t="s">
        <v>12548</v>
      </c>
      <c r="F847" s="86" t="str">
        <f>RIGHT(E847,4)</f>
        <v>1757</v>
      </c>
      <c r="G847" s="86" t="str">
        <f>IF(ISBLANK(E847),"",F847&amp;"-"&amp;RIGHT("00" &amp; SUBSTITUTE(LEFT(E847,2),"/",""),2))</f>
        <v>1757-07</v>
      </c>
      <c r="H847" s="10" t="s">
        <v>3986</v>
      </c>
      <c r="I847" s="10" t="str">
        <f>IFERROR(RIGHT(H847,LEN(H847)-FIND(",",H847)) &amp; " " &amp; LEFT(H847,1) &amp; LOWER(MID(H847,2, FIND(",",H847)-2)),"")</f>
        <v xml:space="preserve"> Dr. James Walker</v>
      </c>
      <c r="J847" s="10" t="str">
        <f>H847</f>
        <v>WALKER, Dr. James</v>
      </c>
      <c r="K847" s="10" t="s">
        <v>4940</v>
      </c>
      <c r="L847" s="15" t="str">
        <f>RIGHT(K847,4)</f>
        <v>1758</v>
      </c>
      <c r="M847" s="147" t="str">
        <f>IF(ISBLANK(K847),"",L847&amp;"-"&amp;
IF(LEFT(K847,3)="Feb","02",
IF(LEFT(K847,3)="Mar","03",
IF(LEFT(K847,3)="Apr","04",
IF(LEFT(K847,3)="May","05",
IF(LEFT(K847,3)="Jun","06",
IF(LEFT(K847,3)="Jul","07",
IF(LEFT(K847,3)="Aug","08",
IF(LEFT(K847,3)="Sep","09",
IF(LEFT(K847,3)="Oct","10",
IF(LEFT(K847,3)="Nov","11",
IF(LEFT(K847,3)="Dec","12","01"))))))))))))</f>
        <v>1758-03</v>
      </c>
      <c r="N847" s="34" t="s">
        <v>3961</v>
      </c>
      <c r="O847" s="10" t="s">
        <v>3961</v>
      </c>
      <c r="P847" s="10" t="s">
        <v>3970</v>
      </c>
      <c r="Q847" s="8">
        <v>1730</v>
      </c>
      <c r="R847" s="8" t="s">
        <v>6342</v>
      </c>
      <c r="S847" s="34"/>
      <c r="T847" s="34" t="str">
        <f>V847</f>
        <v>Walkers Inheritance</v>
      </c>
      <c r="U847" s="34"/>
      <c r="V847" s="35" t="s">
        <v>9010</v>
      </c>
      <c r="W847" s="35" t="s">
        <v>10913</v>
      </c>
      <c r="X847" s="34"/>
      <c r="Y847" s="18" t="str">
        <f>IFERROR(LEFT(J847, FIND(",",J847)-1),"")</f>
        <v>WALKER</v>
      </c>
      <c r="Z847" s="24" t="s">
        <v>4437</v>
      </c>
      <c r="AA847" s="24" t="str">
        <f>IF(ISBLANK(E847),"","Surveyed "&amp;E847)  &amp; IF(ISBLANK(C847),"", " by " &amp;TRIM(D847)) &amp; IF(ISBLANK(E847),"","; ") &amp; IF(ISBLANK(K847),"","Patented in " &amp; K847)  &amp; IF(ISBLANK(H847),"", " by " &amp; TRIM(I847)) &amp; IF(ISBLANK(Q847),"",IF(Q847=0,""," for " &amp; Q847 &amp; " acres")) &amp; IF(ISBLANK(S847),""," repatented as " &amp; S847) &amp; IF(ISBLANK(R847),"", "; " &amp; R847) &amp; IF(ISBLANK(X847),"", ".  " &amp; X847&amp;".")</f>
        <v>Surveyed 7/25/1757 by Richard Shipley; Patented in Mar 1758 by Dr. James Walker for 1730 acres; Resurvey of James McCubbin's patent of 1744 which was a Resurvey of Robert Hughes' patent.  Caleb Dorsey built the furnace, while James and Andrew Ellicott most likely built the hotel. (cit.?)  McCubbins' Discovery 41 acres, Cupola Hill 220 acres, Minerall Ridge 670 acres.  Lying "on the south side of the head of Patapsco River and on both sides of those drafts of Patapsco River called Deep Run and Stony Run". (Stoney)</v>
      </c>
      <c r="AB847" s="52" t="str">
        <f>IF(IFERROR(FIND("-",A847),0)=0,SUBSTITUTE(A847,"'",""),SUBSTITUTE(LEFT(A847,FIND("-",A847)-2),"'",""))</f>
        <v>WALKERS INHERITANCE</v>
      </c>
      <c r="AC847" s="55" t="str">
        <f>SUBSTITUTE(A847,"'","")</f>
        <v>WALKERS INHERITANCE</v>
      </c>
      <c r="AD847" s="52" t="str">
        <f>IFERROR(VLOOKUP(A847,MapGrantsTbl[], 5, FALSE),"")</f>
        <v>1757</v>
      </c>
      <c r="AE847" s="52" t="str">
        <f>IF(L847=AD847,"Y", IF(LEFT(AD847,1)&lt;&gt;"1","","N"))</f>
        <v>N</v>
      </c>
      <c r="AF847" s="52" t="str">
        <f>IFERROR(VLOOKUP(A847,MapGrantsTbl[], 3, FALSE),"")</f>
        <v>Surveyed 7/25/1757 by Richard Shipley; Patented in Mar 1758 by Dr. James Walker for 1730 acres; Resurvey of James McCubbin's patent of 1744 which was a Resurvey of Robert Hughes' patent.  Caleb Dorsey built the furnace, while James and Andrew Ellicott most likely built the hotel. (cit.?)  McCubbins' Discovery 41 acres, Cupola Hill 220 acres, Minerall Ridge 670 acres.  Lying "on the south side of the head of Patapsco River and on both sides of those drafts of Patapsco River called Deep Run and Stony Run". (Stoney)</v>
      </c>
      <c r="AG847" s="52" t="str">
        <f>IF(AA847=AF847,"Y", IF(LEN(LEFT(AF847,4))&lt;&gt;4,"","N"))</f>
        <v>Y</v>
      </c>
      <c r="AH847" s="52"/>
      <c r="AI847" s="52"/>
      <c r="AJ847" s="71"/>
      <c r="AK847" s="71"/>
      <c r="AL847" s="71"/>
      <c r="AM847" s="71" t="str">
        <f>IFERROR(VLOOKUP(A847,Platted[],2,FALSE),"")</f>
        <v/>
      </c>
      <c r="AN847" s="52"/>
      <c r="AO847" s="52"/>
      <c r="AP847" s="52"/>
      <c r="AQ847" s="52" t="str">
        <f>IFERROR(VLOOKUP(A847,MapGrantsTbl[], 5, FALSE),"")</f>
        <v>1757</v>
      </c>
      <c r="AR847" s="52" t="str">
        <f>IF(L847=AQ847,"Y", IF(LEN(LEFT(AQ847,4))&lt;&gt;4,"","N"))</f>
        <v>N</v>
      </c>
      <c r="AS847" s="52" t="str">
        <f>IFERROR(VLOOKUP(A847,MapGrantsTbl[],3, FALSE),"")</f>
        <v>Surveyed 7/25/1757 by Richard Shipley; Patented in Mar 1758 by Dr. James Walker for 1730 acres; Resurvey of James McCubbin's patent of 1744 which was a Resurvey of Robert Hughes' patent.  Caleb Dorsey built the furnace, while James and Andrew Ellicott most likely built the hotel. (cit.?)  McCubbins' Discovery 41 acres, Cupola Hill 220 acres, Minerall Ridge 670 acres.  Lying "on the south side of the head of Patapsco River and on both sides of those drafts of Patapsco River called Deep Run and Stony Run". (Stoney)</v>
      </c>
      <c r="AT847" s="52" t="str">
        <f>IF(AA847=AS847,"Y", IF(LEN(LEFT(AS847,4))&lt;&gt;4,"","N"))</f>
        <v>Y</v>
      </c>
      <c r="AU847" s="52" t="str">
        <f>IFERROR(VLOOKUP(A847,MapGrantsTbl[],5, FALSE),"")</f>
        <v>1757</v>
      </c>
      <c r="AV847" s="52" t="str">
        <f>IF(L847=AU847,"Y", IF(LEN(LEFT(AU847,4))&lt;&gt;4,"","N"))</f>
        <v>N</v>
      </c>
    </row>
    <row r="848" spans="1:48" ht="72" x14ac:dyDescent="0.55000000000000004">
      <c r="A848" s="8" t="s">
        <v>8755</v>
      </c>
      <c r="B848" s="8" t="str">
        <f>IFERROR(VLOOKUP(A848,MapGrantsTbl[Short Name], 1, FALSE),IFERROR(VLOOKUP(A848,MapGrantsTbl[Other Map Grant Name],1,FALSE),""))</f>
        <v>WALKERS LAYING</v>
      </c>
      <c r="C848" s="8" t="s">
        <v>4916</v>
      </c>
      <c r="D848" s="8" t="str">
        <f>IF(ISBLANK(C848),"",IFERROR(RIGHT(C848,LEN(C848)-FIND(",",C848)) &amp; " " &amp; LEFT(C848,1) &amp; LOWER(MID(C848,2, FIND(",",C848)-2)),""))</f>
        <v xml:space="preserve"> William Cromwell</v>
      </c>
      <c r="E848" s="85" t="s">
        <v>10623</v>
      </c>
      <c r="F848" s="85" t="str">
        <f>RIGHT(E848,4)</f>
        <v>1743</v>
      </c>
      <c r="G848" s="85" t="str">
        <f>IF(ISBLANK(E848),"",F848&amp;"-"&amp;RIGHT("00" &amp; SUBSTITUTE(LEFT(E848,2),"/",""),2))</f>
        <v>1743-05</v>
      </c>
      <c r="H848" s="8" t="s">
        <v>3693</v>
      </c>
      <c r="I848" s="8" t="str">
        <f>IFERROR(RIGHT(H848,LEN(H848)-FIND(",",H848)) &amp; " " &amp; LEFT(H848,1) &amp; LOWER(MID(H848,2, FIND(",",H848)-2)),"")</f>
        <v xml:space="preserve"> Joseph  Walker</v>
      </c>
      <c r="J848" s="8" t="str">
        <f>H848</f>
        <v xml:space="preserve">WALKER, Joseph </v>
      </c>
      <c r="K848" s="8" t="s">
        <v>3827</v>
      </c>
      <c r="L848" s="8" t="str">
        <f>RIGHT(K848,4)</f>
        <v>1746</v>
      </c>
      <c r="M848" s="146" t="str">
        <f>IF(ISBLANK(K848),"",L848&amp;"-"&amp;
IF(LEFT(K848,3)="Feb","02",
IF(LEFT(K848,3)="Mar","03",
IF(LEFT(K848,3)="Apr","04",
IF(LEFT(K848,3)="May","05",
IF(LEFT(K848,3)="Jun","06",
IF(LEFT(K848,3)="Jul","07",
IF(LEFT(K848,3)="Aug","08",
IF(LEFT(K848,3)="Sep","09",
IF(LEFT(K848,3)="Oct","10",
IF(LEFT(K848,3)="Nov","11",
IF(LEFT(K848,3)="Dec","12","01"))))))))))))</f>
        <v>1746-08</v>
      </c>
      <c r="N848" s="34" t="s">
        <v>3961</v>
      </c>
      <c r="O848" s="8" t="s">
        <v>3959</v>
      </c>
      <c r="P848" s="8" t="s">
        <v>136</v>
      </c>
      <c r="Q848" s="8">
        <v>150</v>
      </c>
      <c r="R848" s="8" t="s">
        <v>5296</v>
      </c>
      <c r="S848" s="34"/>
      <c r="T848" s="34" t="str">
        <f>V848</f>
        <v>Walkers Laying</v>
      </c>
      <c r="U848" s="34"/>
      <c r="V848" s="35" t="s">
        <v>9011</v>
      </c>
      <c r="W848" s="35" t="s">
        <v>10622</v>
      </c>
      <c r="X848" s="34"/>
      <c r="Y848" s="18" t="str">
        <f>IFERROR(LEFT(J848, FIND(",",J848)-1),"")</f>
        <v>WALKER</v>
      </c>
      <c r="Z848" s="24" t="s">
        <v>4564</v>
      </c>
      <c r="AA848" s="24" t="str">
        <f>IF(ISBLANK(E848),"","Surveyed "&amp;E848)  &amp; IF(ISBLANK(C848),"", " by " &amp;TRIM(D848)) &amp; IF(ISBLANK(E848),"","; ") &amp; IF(ISBLANK(K848),"","Patented in " &amp; K848)  &amp; IF(ISBLANK(H848),"", " by " &amp; TRIM(I848)) &amp; IF(ISBLANK(Q848),"",IF(Q848=0,""," for " &amp; Q848 &amp; " acres")) &amp; IF(ISBLANK(S848),""," repatented as " &amp; S848) &amp; IF(ISBLANK(R848),"", "; " &amp; R848) &amp; IF(ISBLANK(X848),"", ".  " &amp; X848&amp;".")</f>
        <v>Surveyed 5/30/1743 by William Cromwell; Patented in Aug 1746 by Joseph Walker for 150 acres; "on the westernmost side of the great branch of Patuxent River" starting "near the head of a small draught of a branch called Horse Run descending into Middle River"</v>
      </c>
      <c r="AB848" s="52" t="str">
        <f>IF(IFERROR(FIND("-",A848),0)=0,SUBSTITUTE(A848,"'",""),SUBSTITUTE(LEFT(A848,FIND("-",A848)-2),"'",""))</f>
        <v>WALKERS LAYING</v>
      </c>
      <c r="AC848" s="55" t="str">
        <f>SUBSTITUTE(A848,"'","")</f>
        <v>WALKERS LAYING</v>
      </c>
      <c r="AD848" s="52" t="str">
        <f>IFERROR(VLOOKUP(A848,MapGrantsTbl[], 5, FALSE),"")</f>
        <v>1743</v>
      </c>
      <c r="AE848" s="52" t="str">
        <f>IF(L848=AD848,"Y", IF(LEFT(AD848,1)&lt;&gt;"1","","N"))</f>
        <v>N</v>
      </c>
      <c r="AF848" s="52" t="str">
        <f>IFERROR(VLOOKUP(A848,MapGrantsTbl[], 3, FALSE),"")</f>
        <v>Surveyed 5/30/1743 by William Cromwell; Patented in Aug 1746 by Joseph Walker for 150 acres; "on the westernmost side of the great branch of Patuxent River" starting "near the head of a small draught of a branch called Horse Run descending into Middle River"</v>
      </c>
      <c r="AG848" s="52" t="str">
        <f>IF(AA848=AF848,"Y", IF(LEN(LEFT(AF848,4))&lt;&gt;4,"","N"))</f>
        <v>Y</v>
      </c>
      <c r="AH848" s="52" t="s">
        <v>376</v>
      </c>
      <c r="AI848" s="52"/>
      <c r="AJ848" s="71"/>
      <c r="AK848" s="71"/>
      <c r="AL848" s="71"/>
      <c r="AM848" s="71">
        <f>IFERROR(VLOOKUP(A848,Platted[],2,FALSE),"")</f>
        <v>337</v>
      </c>
      <c r="AN848" s="52"/>
      <c r="AO848" s="52"/>
      <c r="AP848" s="52"/>
      <c r="AQ848" s="52" t="str">
        <f>IFERROR(VLOOKUP(A848,MapGrantsTbl[], 5, FALSE),"")</f>
        <v>1743</v>
      </c>
      <c r="AR848" s="52" t="str">
        <f>IF(L848=AQ848,"Y", IF(LEN(LEFT(AQ848,4))&lt;&gt;4,"","N"))</f>
        <v>N</v>
      </c>
      <c r="AS848" s="52" t="str">
        <f>IFERROR(VLOOKUP(A848,MapGrantsTbl[],3, FALSE),"")</f>
        <v>Surveyed 5/30/1743 by William Cromwell; Patented in Aug 1746 by Joseph Walker for 150 acres; "on the westernmost side of the great branch of Patuxent River" starting "near the head of a small draught of a branch called Horse Run descending into Middle River"</v>
      </c>
      <c r="AT848" s="52" t="str">
        <f>IF(AA848=AS848,"Y", IF(LEN(LEFT(AS848,4))&lt;&gt;4,"","N"))</f>
        <v>Y</v>
      </c>
      <c r="AU848" s="52" t="str">
        <f>IFERROR(VLOOKUP(A848,MapGrantsTbl[],5, FALSE),"")</f>
        <v>1743</v>
      </c>
      <c r="AV848" s="52" t="str">
        <f>IF(L848=AU848,"Y", IF(LEN(LEFT(AU848,4))&lt;&gt;4,"","N"))</f>
        <v>N</v>
      </c>
    </row>
    <row r="849" spans="1:48" ht="72" x14ac:dyDescent="0.55000000000000004">
      <c r="A849" s="92" t="s">
        <v>9431</v>
      </c>
      <c r="B849" s="91" t="str">
        <f>IFERROR(VLOOKUP(A849,MapGrantsTbl[Short Name], 1, FALSE),IFERROR(VLOOKUP(A849,MapGrantsTbl[Other Map Grant Name],1,FALSE),""))</f>
        <v/>
      </c>
      <c r="C849" s="92" t="s">
        <v>4965</v>
      </c>
      <c r="D849" s="92" t="str">
        <f>IF(ISBLANK(C849),"",IFERROR(RIGHT(C849,LEN(C849)-FIND(",",C849)) &amp; " " &amp; LEFT(C849,1) &amp; LOWER(MID(C849,2, FIND(",",C849)-2)),""))</f>
        <v xml:space="preserve"> Thomas Larkin</v>
      </c>
      <c r="E849" s="93" t="s">
        <v>9440</v>
      </c>
      <c r="F849" s="93" t="str">
        <f>RIGHT(E849,4)</f>
        <v>1739</v>
      </c>
      <c r="G849" s="93" t="str">
        <f>IF(ISBLANK(E849),"",F849&amp;"-"&amp;RIGHT("00" &amp; SUBSTITUTE(LEFT(E849,2),"/",""),2))</f>
        <v>1739-08</v>
      </c>
      <c r="H849" s="92" t="s">
        <v>3631</v>
      </c>
      <c r="I849" s="92" t="str">
        <f>IFERROR(RIGHT(H849,LEN(H849)-FIND(",",H849)) &amp; " " &amp; LEFT(H849,1) &amp; LOWER(MID(H849,2, FIND(",",H849)-2)),"")</f>
        <v xml:space="preserve"> Orlando  Griffith</v>
      </c>
      <c r="J849" s="91" t="str">
        <f>H849</f>
        <v xml:space="preserve">GRIFFITH, Orlando </v>
      </c>
      <c r="K849" s="92" t="s">
        <v>3833</v>
      </c>
      <c r="L849" s="91" t="str">
        <f>RIGHT(K849,4)</f>
        <v>1739</v>
      </c>
      <c r="M849" s="144" t="str">
        <f>IF(ISBLANK(K849),"",L849&amp;"-"&amp;
IF(LEFT(K849,3)="Feb","02",
IF(LEFT(K849,3)="Mar","03",
IF(LEFT(K849,3)="Apr","04",
IF(LEFT(K849,3)="May","05",
IF(LEFT(K849,3)="Jun","06",
IF(LEFT(K849,3)="Jul","07",
IF(LEFT(K849,3)="Aug","08",
IF(LEFT(K849,3)="Sep","09",
IF(LEFT(K849,3)="Oct","10",
IF(LEFT(K849,3)="Nov","11",
IF(LEFT(K849,3)="Dec","12","01"))))))))))))</f>
        <v>1739-08</v>
      </c>
      <c r="N849" s="94" t="s">
        <v>3961</v>
      </c>
      <c r="O849" s="8" t="s">
        <v>3961</v>
      </c>
      <c r="P849" s="92" t="s">
        <v>136</v>
      </c>
      <c r="Q849" s="92">
        <v>60</v>
      </c>
      <c r="R849" s="92" t="s">
        <v>9441</v>
      </c>
      <c r="S849" s="34" t="s">
        <v>9438</v>
      </c>
      <c r="T849" s="95" t="s">
        <v>9433</v>
      </c>
      <c r="U849" s="94" t="s">
        <v>9434</v>
      </c>
      <c r="V849" s="35" t="s">
        <v>9433</v>
      </c>
      <c r="W849" s="35" t="s">
        <v>9655</v>
      </c>
      <c r="X849" s="34"/>
      <c r="Y849" s="95" t="str">
        <f>IFERROR(LEFT(J849, FIND(",",J849)-1),"")</f>
        <v>GRIFFITH</v>
      </c>
      <c r="Z849" s="95"/>
      <c r="AA849" s="95" t="str">
        <f>IF(ISBLANK(E849),"","Surveyed "&amp;E849)  &amp; IF(ISBLANK(C849),"", " by " &amp;TRIM(D849)) &amp; IF(ISBLANK(E849),"","; ") &amp; IF(ISBLANK(K849),"","Patented in " &amp; K849)  &amp; IF(ISBLANK(H849),"", " by " &amp; TRIM(I849)) &amp; IF(ISBLANK(Q849),"",IF(Q849=0,""," for " &amp; Q849 &amp; " acres")) &amp; IF(ISBLANK(S849),""," repatented as " &amp; S849) &amp; IF(ISBLANK(R849),"", "; " &amp; R849) &amp; IF(ISBLANK(X849),"", ".  " &amp; X849&amp;".")</f>
        <v>Surveyed 8/7/1739 by Thomas Larkin; Patented in Aug 1739 by Orlando Griffith for 60 acres repatented as Wards Care Enlarged; "in the fork of Patuxent River and joyning to a tract of land called Howards Luck now belonging to Orlando Griffith"</v>
      </c>
      <c r="AB849" s="95" t="str">
        <f>IF(IFERROR(FIND("-",A849),0)=0,SUBSTITUTE(A849,"'",""),SUBSTITUTE(LEFT(A849,FIND("-",A849)-2),"'",""))</f>
        <v>WARDS CARE</v>
      </c>
      <c r="AC849" s="95" t="str">
        <f>SUBSTITUTE(A849,"'","")</f>
        <v>WARDS CARE</v>
      </c>
      <c r="AD849" s="95" t="str">
        <f>IFERROR(VLOOKUP(A849,MapGrantsTbl[], 5, FALSE),"")</f>
        <v/>
      </c>
      <c r="AE849" s="95" t="str">
        <f>IF(L849=AD849,"Y", IF(LEFT(AD849,1)&lt;&gt;"1","","N"))</f>
        <v/>
      </c>
      <c r="AF849" s="95" t="str">
        <f>IFERROR(VLOOKUP(A849,MapGrantsTbl[], 3, FALSE),"")</f>
        <v/>
      </c>
      <c r="AG849" s="95" t="str">
        <f>IF(AA849=AF849,"Y", IF(LEN(LEFT(AF849,4))&lt;&gt;4,"","N"))</f>
        <v/>
      </c>
      <c r="AH849" s="95"/>
      <c r="AI849" s="95"/>
      <c r="AJ849" s="95"/>
      <c r="AK849" s="95"/>
      <c r="AL849" s="95"/>
      <c r="AM849" s="95">
        <f>IFERROR(VLOOKUP(A849,Platted[],2,FALSE),"")</f>
        <v>509</v>
      </c>
      <c r="AN849" s="52"/>
      <c r="AO849" s="52"/>
      <c r="AP849" s="52"/>
      <c r="AQ849" s="52" t="str">
        <f>IFERROR(VLOOKUP(A849,MapGrantsTbl[], 5, FALSE),"")</f>
        <v/>
      </c>
      <c r="AR849" s="52" t="str">
        <f>IF(L849=AQ849,"Y", IF(LEN(LEFT(AQ849,4))&lt;&gt;4,"","N"))</f>
        <v/>
      </c>
      <c r="AS849" s="52" t="str">
        <f>IFERROR(VLOOKUP(A849,MapGrantsTbl[],3, FALSE),"")</f>
        <v/>
      </c>
      <c r="AT849" s="52" t="str">
        <f>IF(AA849=AS849,"Y", IF(LEN(LEFT(AS849,4))&lt;&gt;4,"","N"))</f>
        <v/>
      </c>
      <c r="AU849" s="52" t="str">
        <f>IFERROR(VLOOKUP(A849,MapGrantsTbl[],5, FALSE),"")</f>
        <v/>
      </c>
      <c r="AV849" s="52" t="str">
        <f>IF(L849=AU849,"Y", IF(LEN(LEFT(AU849,4))&lt;&gt;4,"","N"))</f>
        <v/>
      </c>
    </row>
    <row r="850" spans="1:48" ht="57.6" x14ac:dyDescent="0.55000000000000004">
      <c r="A850" s="92" t="s">
        <v>9436</v>
      </c>
      <c r="B850" s="91" t="str">
        <f>IFERROR(VLOOKUP(A850,MapGrantsTbl[Short Name], 1, FALSE),IFERROR(VLOOKUP(A850,MapGrantsTbl[Other Map Grant Name],1,FALSE),""))</f>
        <v/>
      </c>
      <c r="C850" s="92" t="s">
        <v>4916</v>
      </c>
      <c r="D850" s="92" t="str">
        <f>IF(ISBLANK(C850),"",IFERROR(RIGHT(C850,LEN(C850)-FIND(",",C850)) &amp; " " &amp; LEFT(C850,1) &amp; LOWER(MID(C850,2, FIND(",",C850)-2)),""))</f>
        <v xml:space="preserve"> William Cromwell</v>
      </c>
      <c r="E850" s="93" t="s">
        <v>9435</v>
      </c>
      <c r="F850" s="93" t="str">
        <f>RIGHT(E850,4)</f>
        <v>1744</v>
      </c>
      <c r="G850" s="93" t="str">
        <f>IF(ISBLANK(E850),"",F850&amp;"-"&amp;RIGHT("00" &amp; SUBSTITUTE(LEFT(E850,2),"/",""),2))</f>
        <v>1744-02</v>
      </c>
      <c r="H850" s="92" t="s">
        <v>3631</v>
      </c>
      <c r="I850" s="92" t="str">
        <f>IFERROR(RIGHT(H850,LEN(H850)-FIND(",",H850)) &amp; " " &amp; LEFT(H850,1) &amp; LOWER(MID(H850,2, FIND(",",H850)-2)),"")</f>
        <v xml:space="preserve"> Orlando  Griffith</v>
      </c>
      <c r="J850" s="91" t="str">
        <f>H850</f>
        <v xml:space="preserve">GRIFFITH, Orlando </v>
      </c>
      <c r="K850" s="92" t="s">
        <v>9432</v>
      </c>
      <c r="L850" s="91" t="str">
        <f>RIGHT(K850,4)</f>
        <v>1745</v>
      </c>
      <c r="M850" s="144" t="str">
        <f>IF(ISBLANK(K850),"",L850&amp;"-"&amp;
IF(LEFT(K850,3)="Feb","02",
IF(LEFT(K850,3)="Mar","03",
IF(LEFT(K850,3)="Apr","04",
IF(LEFT(K850,3)="May","05",
IF(LEFT(K850,3)="Jun","06",
IF(LEFT(K850,3)="Jul","07",
IF(LEFT(K850,3)="Aug","08",
IF(LEFT(K850,3)="Sep","09",
IF(LEFT(K850,3)="Oct","10",
IF(LEFT(K850,3)="Nov","11",
IF(LEFT(K850,3)="Dec","12","01"))))))))))))</f>
        <v>1745-02</v>
      </c>
      <c r="N850" s="94" t="s">
        <v>3961</v>
      </c>
      <c r="O850" s="8" t="s">
        <v>3961</v>
      </c>
      <c r="P850" s="92" t="s">
        <v>3970</v>
      </c>
      <c r="Q850" s="92">
        <v>172</v>
      </c>
      <c r="R850" s="92" t="s">
        <v>9437</v>
      </c>
      <c r="S850" s="94"/>
      <c r="T850" s="95" t="s">
        <v>9433</v>
      </c>
      <c r="U850" s="94" t="s">
        <v>9439</v>
      </c>
      <c r="V850" s="35" t="s">
        <v>9438</v>
      </c>
      <c r="W850" s="35" t="s">
        <v>9656</v>
      </c>
      <c r="X850" s="34"/>
      <c r="Y850" s="95" t="str">
        <f>IFERROR(LEFT(J850, FIND(",",J850)-1),"")</f>
        <v>GRIFFITH</v>
      </c>
      <c r="Z850" s="95"/>
      <c r="AA850" s="95" t="str">
        <f>IF(ISBLANK(E850),"","Surveyed "&amp;E850)  &amp; IF(ISBLANK(C850),"", " by " &amp;TRIM(D850)) &amp; IF(ISBLANK(E850),"","; ") &amp; IF(ISBLANK(K850),"","Patented in " &amp; K850)  &amp; IF(ISBLANK(H850),"", " by " &amp; TRIM(I850)) &amp; IF(ISBLANK(Q850),"",IF(Q850=0,""," for " &amp; Q850 &amp; " acres")) &amp; IF(ISBLANK(S850),""," repatented as " &amp; S850) &amp; IF(ISBLANK(R850),"", "; " &amp; R850) &amp; IF(ISBLANK(X850),"", ".  " &amp; X850&amp;".")</f>
        <v>Surveyed 2/11/1744 by William Cromwell; Patented in Feb 1745 by Orlando Griffith for 172 acres; "in the fork of Patuxent River and adjoyning a tract of land called Howards Luck"</v>
      </c>
      <c r="AB850" s="95" t="str">
        <f>IF(IFERROR(FIND("-",A850),0)=0,SUBSTITUTE(A850,"'",""),SUBSTITUTE(LEFT(A850,FIND("-",A850)-2),"'",""))</f>
        <v>WARDS CARE ENLARGED</v>
      </c>
      <c r="AC850" s="95" t="str">
        <f>SUBSTITUTE(A850,"'","")</f>
        <v>WARDS CARE ENLARGED</v>
      </c>
      <c r="AD850" s="95" t="str">
        <f>IFERROR(VLOOKUP(A850,MapGrantsTbl[], 5, FALSE),"")</f>
        <v/>
      </c>
      <c r="AE850" s="95" t="str">
        <f>IF(L850=AD850,"Y", IF(LEFT(AD850,1)&lt;&gt;"1","","N"))</f>
        <v/>
      </c>
      <c r="AF850" s="95" t="str">
        <f>IFERROR(VLOOKUP(A850,MapGrantsTbl[], 3, FALSE),"")</f>
        <v/>
      </c>
      <c r="AG850" s="95" t="str">
        <f>IF(AA850=AF850,"Y", IF(LEN(LEFT(AF850,4))&lt;&gt;4,"","N"))</f>
        <v/>
      </c>
      <c r="AH850" s="95"/>
      <c r="AI850" s="95"/>
      <c r="AJ850" s="95"/>
      <c r="AK850" s="95"/>
      <c r="AL850" s="95">
        <v>-4</v>
      </c>
      <c r="AM850" s="95">
        <f>IFERROR(VLOOKUP(A850,Platted[],2,FALSE),"")</f>
        <v>348</v>
      </c>
      <c r="AN850" s="52"/>
      <c r="AO850" s="52"/>
      <c r="AP850" s="52"/>
      <c r="AQ850" s="52" t="str">
        <f>IFERROR(VLOOKUP(A850,MapGrantsTbl[], 5, FALSE),"")</f>
        <v/>
      </c>
      <c r="AR850" s="52" t="str">
        <f>IF(L850=AQ850,"Y", IF(LEN(LEFT(AQ850,4))&lt;&gt;4,"","N"))</f>
        <v/>
      </c>
      <c r="AS850" s="52" t="str">
        <f>IFERROR(VLOOKUP(A850,MapGrantsTbl[],3, FALSE),"")</f>
        <v/>
      </c>
      <c r="AT850" s="52" t="str">
        <f>IF(AA850=AS850,"Y", IF(LEN(LEFT(AS850,4))&lt;&gt;4,"","N"))</f>
        <v/>
      </c>
      <c r="AU850" s="52" t="str">
        <f>IFERROR(VLOOKUP(A850,MapGrantsTbl[],5, FALSE),"")</f>
        <v/>
      </c>
      <c r="AV850" s="52" t="str">
        <f>IF(L850=AU850,"Y", IF(LEN(LEFT(AU850,4))&lt;&gt;4,"","N"))</f>
        <v/>
      </c>
    </row>
    <row r="851" spans="1:48" ht="115.2" x14ac:dyDescent="0.55000000000000004">
      <c r="A851" s="8" t="s">
        <v>10362</v>
      </c>
      <c r="B851" s="42" t="str">
        <f>IFERROR(VLOOKUP(A851,MapGrantsTbl[Short Name], 1, FALSE),IFERROR(VLOOKUP(A851,MapGrantsTbl[Other Map Grant Name],1,FALSE),""))</f>
        <v>WARFIELD AND SNOWDEN</v>
      </c>
      <c r="C851" s="8" t="s">
        <v>10366</v>
      </c>
      <c r="D851" s="8" t="str">
        <f>IF(ISBLANK(C851),"",IFERROR(RIGHT(C851,LEN(C851)-FIND(",",C851)) &amp; " " &amp; LEFT(C851,1) &amp; LOWER(MID(C851,2, FIND(",",C851)-2)),""))</f>
        <v xml:space="preserve"> Joseph Elgar</v>
      </c>
      <c r="E851" s="85" t="s">
        <v>10365</v>
      </c>
      <c r="F851" s="80" t="str">
        <f>RIGHT(E851,4)</f>
        <v>1811</v>
      </c>
      <c r="G851" s="80" t="str">
        <f>IF(ISBLANK(E851),"",F851&amp;"-"&amp;RIGHT("00" &amp; SUBSTITUTE(LEFT(E851,2),"/",""),2))</f>
        <v>1811-06</v>
      </c>
      <c r="H851" s="8" t="s">
        <v>10367</v>
      </c>
      <c r="I851" s="8" t="str">
        <f>IFERROR(RIGHT(H851,LEN(H851)-FIND(",",H851)) &amp; " " &amp; LEFT(H851,1) &amp; LOWER(MID(H851,2, FIND(",",H851)-2)),"")</f>
        <v xml:space="preserve"> Charles Alexander Warfield</v>
      </c>
      <c r="J851" s="42" t="str">
        <f>H851</f>
        <v>WARFIELD, Charles Alexander</v>
      </c>
      <c r="K851" s="8" t="s">
        <v>6480</v>
      </c>
      <c r="L851" s="42" t="str">
        <f>RIGHT(K851,4)</f>
        <v>1812</v>
      </c>
      <c r="M851" s="143" t="str">
        <f>IF(ISBLANK(K851),"",L851&amp;"-"&amp;
IF(LEFT(K851,3)="Feb","02",
IF(LEFT(K851,3)="Mar","03",
IF(LEFT(K851,3)="Apr","04",
IF(LEFT(K851,3)="May","05",
IF(LEFT(K851,3)="Jun","06",
IF(LEFT(K851,3)="Jul","07",
IF(LEFT(K851,3)="Aug","08",
IF(LEFT(K851,3)="Sep","09",
IF(LEFT(K851,3)="Oct","10",
IF(LEFT(K851,3)="Nov","11",
IF(LEFT(K851,3)="Dec","12","01"))))))))))))</f>
        <v>1812-05</v>
      </c>
      <c r="N851" s="34" t="s">
        <v>7443</v>
      </c>
      <c r="O851" s="8" t="s">
        <v>3959</v>
      </c>
      <c r="P851" s="8" t="s">
        <v>3970</v>
      </c>
      <c r="Q851" s="43">
        <v>2084</v>
      </c>
      <c r="R851" s="8" t="s">
        <v>10368</v>
      </c>
      <c r="S851" s="44"/>
      <c r="T851" s="33" t="s">
        <v>10370</v>
      </c>
      <c r="U851" s="44"/>
      <c r="V851" s="35" t="s">
        <v>10363</v>
      </c>
      <c r="W851" s="35" t="s">
        <v>10364</v>
      </c>
      <c r="X851" s="34"/>
      <c r="Y851" s="45" t="str">
        <f>IFERROR(LEFT(J851, FIND(",",J851)-1),"")</f>
        <v>WARFIELD</v>
      </c>
      <c r="Z851" s="45"/>
      <c r="AA851" s="45" t="str">
        <f>IF(ISBLANK(E851),"","Surveyed "&amp;E851)  &amp; IF(ISBLANK(C851),"", " by " &amp;TRIM(D851)) &amp; IF(ISBLANK(E851),"","; ") &amp; IF(ISBLANK(K851),"","Patented in " &amp; K851)  &amp; IF(ISBLANK(H851),"", " by " &amp; TRIM(I851)) &amp; IF(ISBLANK(Q851),"",IF(Q851=0,""," for " &amp; Q851 &amp; " acres")) &amp; IF(ISBLANK(S851),""," repatented as " &amp; S851) &amp; IF(ISBLANK(R851),"", "; " &amp; R851) &amp; IF(ISBLANK(X851),"", ".  " &amp; X851&amp;".")</f>
        <v>Surveyed 6/14/1811 by Joseph Elgar; Patented in May 1812 by Charles Alexander Warfield for 2084 acres; Resurvey of Prospect Hill beginning "at the end of the sixteenth line of a tract of land called Ridgelys Goodwill", adjoining Hobbs Purchase, Chestnut Hill, Beautiful Craft, Neals Chance, Winsor Forest, Welcome Here Again, Pleasant Plains Of Damascus, Pembroke, Mount Radnor, intersects stone on side of Buseys Road</v>
      </c>
      <c r="AB851" s="45" t="str">
        <f>IF(IFERROR(FIND("-",A851),0)=0,SUBSTITUTE(A851,"'",""),SUBSTITUTE(LEFT(A851,FIND("-",A851)-2),"'",""))</f>
        <v>WARFIELD AND SNOWDEN</v>
      </c>
      <c r="AC851" s="45" t="str">
        <f>SUBSTITUTE(A851,"'","")</f>
        <v>WARFIELD AND SNOWDEN</v>
      </c>
      <c r="AD851" s="52" t="str">
        <f>IFERROR(VLOOKUP(A851,MapGrantsTbl[], 5, FALSE),"")</f>
        <v/>
      </c>
      <c r="AE851" s="52" t="str">
        <f>IF(L851=AD851,"Y", IF(LEFT(AD851,1)&lt;&gt;"1","","N"))</f>
        <v/>
      </c>
      <c r="AF851" s="52" t="str">
        <f>IFERROR(VLOOKUP(A851,MapGrantsTbl[], 3, FALSE),"")</f>
        <v/>
      </c>
      <c r="AG851" s="52" t="str">
        <f>IF(AA851=AF851,"Y", IF(LEN(LEFT(AF851,4))&lt;&gt;4,"","N"))</f>
        <v/>
      </c>
      <c r="AH851" s="52" t="s">
        <v>78</v>
      </c>
      <c r="AI851" s="52"/>
      <c r="AJ851" s="71"/>
      <c r="AK851" s="71"/>
      <c r="AL851" s="71"/>
      <c r="AM851" s="71">
        <f>IFERROR(VLOOKUP(A851,Platted[],2,FALSE),"")</f>
        <v>15</v>
      </c>
      <c r="AN851" s="52">
        <v>1</v>
      </c>
      <c r="AO851" s="52">
        <v>1</v>
      </c>
      <c r="AP851" s="52" t="s">
        <v>10381</v>
      </c>
      <c r="AQ851" s="52" t="str">
        <f>IFERROR(VLOOKUP(A851,MapGrantsTbl[], 5, FALSE),"")</f>
        <v/>
      </c>
      <c r="AR851" s="52" t="str">
        <f>IF(L851=AQ851,"Y", IF(LEN(LEFT(AQ851,4))&lt;&gt;4,"","N"))</f>
        <v/>
      </c>
      <c r="AS851" s="52" t="str">
        <f>IFERROR(VLOOKUP(A851,MapGrantsTbl[],3, FALSE),"")</f>
        <v/>
      </c>
      <c r="AT851" s="52" t="str">
        <f>IF(AA851=AS851,"Y", IF(LEN(LEFT(AS851,4))&lt;&gt;4,"","N"))</f>
        <v/>
      </c>
      <c r="AU851" s="52" t="str">
        <f>IFERROR(VLOOKUP(A851,MapGrantsTbl[],5, FALSE),"")</f>
        <v/>
      </c>
      <c r="AV851" s="52" t="str">
        <f>IF(L851=AU851,"Y", IF(LEN(LEFT(AU851,4))&lt;&gt;4,"","N"))</f>
        <v/>
      </c>
    </row>
    <row r="852" spans="1:48" ht="57.6" x14ac:dyDescent="0.55000000000000004">
      <c r="A852" s="10" t="s">
        <v>4610</v>
      </c>
      <c r="B852" s="10" t="str">
        <f>IFERROR(VLOOKUP(A852,MapGrantsTbl[Short Name], 1, FALSE),IFERROR(VLOOKUP(A852,MapGrantsTbl[Other Map Grant Name],1,FALSE),""))</f>
        <v>WARFIELDS</v>
      </c>
      <c r="C852" s="10" t="s">
        <v>4920</v>
      </c>
      <c r="D852" s="10" t="str">
        <f>IF(ISBLANK(C852),"",IFERROR(RIGHT(C852,LEN(C852)-FIND(",",C852)) &amp; " " &amp; LEFT(C852,1) &amp; LOWER(MID(C852,2, FIND(",",C852)-2)),""))</f>
        <v xml:space="preserve"> Orlando Griffith</v>
      </c>
      <c r="E852" s="85" t="s">
        <v>10808</v>
      </c>
      <c r="F852" s="86" t="str">
        <f>RIGHT(E852,4)</f>
        <v>1767</v>
      </c>
      <c r="G852" s="86" t="str">
        <f>IF(ISBLANK(E852),"",F852&amp;"-"&amp;RIGHT("00" &amp; SUBSTITUTE(LEFT(E852,2),"/",""),2))</f>
        <v>1767-02</v>
      </c>
      <c r="H852" s="10" t="s">
        <v>3695</v>
      </c>
      <c r="I852" s="10" t="str">
        <f>IFERROR(RIGHT(H852,LEN(H852)-FIND(",",H852)) &amp; " " &amp; LEFT(H852,1) &amp; LOWER(MID(H852,2, FIND(",",H852)-2)),"")</f>
        <v xml:space="preserve"> Seth  Warfield</v>
      </c>
      <c r="J852" s="10" t="str">
        <f>H852</f>
        <v xml:space="preserve">WARFIELD, Seth </v>
      </c>
      <c r="K852" s="10" t="s">
        <v>4611</v>
      </c>
      <c r="L852" s="15" t="str">
        <f>RIGHT(K852,4)</f>
        <v>1767</v>
      </c>
      <c r="M852" s="147" t="str">
        <f>IF(ISBLANK(K852),"",L852&amp;"-"&amp;
IF(LEFT(K852,3)="Feb","02",
IF(LEFT(K852,3)="Mar","03",
IF(LEFT(K852,3)="Apr","04",
IF(LEFT(K852,3)="May","05",
IF(LEFT(K852,3)="Jun","06",
IF(LEFT(K852,3)="Jul","07",
IF(LEFT(K852,3)="Aug","08",
IF(LEFT(K852,3)="Sep","09",
IF(LEFT(K852,3)="Oct","10",
IF(LEFT(K852,3)="Nov","11",
IF(LEFT(K852,3)="Dec","12","01"))))))))))))</f>
        <v>1767-03</v>
      </c>
      <c r="N852" s="34" t="s">
        <v>3961</v>
      </c>
      <c r="O852" s="10" t="s">
        <v>3959</v>
      </c>
      <c r="P852" s="10" t="s">
        <v>3970</v>
      </c>
      <c r="Q852" s="8">
        <v>1544</v>
      </c>
      <c r="R852" s="10" t="s">
        <v>4904</v>
      </c>
      <c r="S852" s="34" t="s">
        <v>4131</v>
      </c>
      <c r="T852" s="34" t="s">
        <v>9014</v>
      </c>
      <c r="U852" s="26"/>
      <c r="V852" s="35" t="s">
        <v>4903</v>
      </c>
      <c r="W852" s="35" t="s">
        <v>10807</v>
      </c>
      <c r="X852" s="34"/>
      <c r="Y852" s="27" t="str">
        <f>IFERROR(LEFT(J852, FIND(",",J852)-1),"")</f>
        <v>WARFIELD</v>
      </c>
      <c r="Z852" s="27" t="s">
        <v>4453</v>
      </c>
      <c r="AA852" s="24" t="str">
        <f>IF(ISBLANK(E852),"","Surveyed "&amp;E852)  &amp; IF(ISBLANK(C852),"", " by " &amp;TRIM(D852)) &amp; IF(ISBLANK(E852),"","; ") &amp; IF(ISBLANK(K852),"","Patented in " &amp; K852)  &amp; IF(ISBLANK(H852),"", " by " &amp; TRIM(I852)) &amp; IF(ISBLANK(Q852),"",IF(Q852=0,""," for " &amp; Q852 &amp; " acres")) &amp; IF(ISBLANK(S852),""," repatented as " &amp; S852) &amp; IF(ISBLANK(R852),"", "; " &amp; R852) &amp; IF(ISBLANK(X852),"", ".  " &amp; X852&amp;".")</f>
        <v>Surveyed 2/4/1767 by Orlando Griffith; Patented in Mar 1767 by Seth Warfield for 1544 acres repatented as Warfield's Forest; Resurvey of Warfield's Folly adjoining Howards Resolution</v>
      </c>
      <c r="AB852" s="52" t="str">
        <f>IF(IFERROR(FIND("-",A852),0)=0,SUBSTITUTE(A852,"'",""),SUBSTITUTE(LEFT(A852,FIND("-",A852)-2),"'",""))</f>
        <v>WARFIELDS</v>
      </c>
      <c r="AC852" s="55" t="str">
        <f>SUBSTITUTE(A852,"'","")</f>
        <v>WARFIELDS</v>
      </c>
      <c r="AD852" s="52" t="str">
        <f>IFERROR(VLOOKUP(A852,MapGrantsTbl[], 5, FALSE),"")</f>
        <v>1767</v>
      </c>
      <c r="AE852" s="52" t="str">
        <f>IF(L852=AD852,"Y", IF(LEFT(AD852,1)&lt;&gt;"1","","N"))</f>
        <v>Y</v>
      </c>
      <c r="AF852" s="52" t="str">
        <f>IFERROR(VLOOKUP(A852,MapGrantsTbl[], 3, FALSE),"")</f>
        <v>Surveyed 2/4/1767 by Orlando Griffith; Patented in Mar 1767 by Seth Warfield for 1544 acres repatented as Warfield's Forest; Resurvey of Warfield's Folly adjoining Howards Resolution</v>
      </c>
      <c r="AG852" s="52" t="str">
        <f>IF(AA852=AF852,"Y", IF(LEN(LEFT(AF852,4))&lt;&gt;4,"","N"))</f>
        <v>Y</v>
      </c>
      <c r="AH852" s="52" t="s">
        <v>51</v>
      </c>
      <c r="AI852" s="52"/>
      <c r="AJ852" s="71"/>
      <c r="AK852" s="71"/>
      <c r="AL852" s="71"/>
      <c r="AM852" s="71">
        <f>IFERROR(VLOOKUP(A852,Platted[],2,FALSE),"")</f>
        <v>25</v>
      </c>
      <c r="AN852" s="52"/>
      <c r="AO852" s="52"/>
      <c r="AP852" s="52"/>
      <c r="AQ852" s="52" t="str">
        <f>IFERROR(VLOOKUP(A852,MapGrantsTbl[], 5, FALSE),"")</f>
        <v>1767</v>
      </c>
      <c r="AR852" s="52" t="str">
        <f>IF(L852=AQ852,"Y", IF(LEN(LEFT(AQ852,4))&lt;&gt;4,"","N"))</f>
        <v>Y</v>
      </c>
      <c r="AS852" s="52" t="str">
        <f>IFERROR(VLOOKUP(A852,MapGrantsTbl[],3, FALSE),"")</f>
        <v>Surveyed 2/4/1767 by Orlando Griffith; Patented in Mar 1767 by Seth Warfield for 1544 acres repatented as Warfield's Forest; Resurvey of Warfield's Folly adjoining Howards Resolution</v>
      </c>
      <c r="AT852" s="52" t="str">
        <f>IF(AA852=AS852,"Y", IF(LEN(LEFT(AS852,4))&lt;&gt;4,"","N"))</f>
        <v>Y</v>
      </c>
      <c r="AU852" s="52" t="str">
        <f>IFERROR(VLOOKUP(A852,MapGrantsTbl[],5, FALSE),"")</f>
        <v>1767</v>
      </c>
      <c r="AV852" s="52" t="str">
        <f>IF(L852=AU852,"Y", IF(LEN(LEFT(AU852,4))&lt;&gt;4,"","N"))</f>
        <v>Y</v>
      </c>
    </row>
    <row r="853" spans="1:48" ht="57.6" x14ac:dyDescent="0.55000000000000004">
      <c r="A853" s="43" t="s">
        <v>8756</v>
      </c>
      <c r="B853" s="42" t="str">
        <f>IFERROR(VLOOKUP(A853,MapGrantsTbl[Short Name], 1, FALSE),IFERROR(VLOOKUP(A853,MapGrantsTbl[Other Map Grant Name],1,FALSE),""))</f>
        <v>WARFIELDS ADDITION</v>
      </c>
      <c r="C853" s="43" t="s">
        <v>4921</v>
      </c>
      <c r="D853" s="43" t="str">
        <f>IF(ISBLANK(C853),"",IFERROR(RIGHT(C853,LEN(C853)-FIND(",",C853)) &amp; " " &amp; LEFT(C853,1) &amp; LOWER(MID(C853,2, FIND(",",C853)-2)),""))</f>
        <v xml:space="preserve"> Basil Burgess</v>
      </c>
      <c r="E853" s="85" t="s">
        <v>11282</v>
      </c>
      <c r="F853" s="80" t="str">
        <f>RIGHT(E853,4)</f>
        <v>1772</v>
      </c>
      <c r="G853" s="80" t="str">
        <f>IF(ISBLANK(E853),"",F853&amp;"-"&amp;RIGHT("00" &amp; SUBSTITUTE(LEFT(E853,2),"/",""),2))</f>
        <v>1772-01</v>
      </c>
      <c r="H853" s="43" t="s">
        <v>6407</v>
      </c>
      <c r="I853" s="43" t="str">
        <f>IFERROR(RIGHT(H853,LEN(H853)-FIND(",",H853)) &amp; " " &amp; LEFT(H853,1) &amp; LOWER(MID(H853,2, FIND(",",H853)-2)),"")</f>
        <v xml:space="preserve"> John Warfield</v>
      </c>
      <c r="J853" s="42" t="str">
        <f>H853</f>
        <v>WARFIELD, John</v>
      </c>
      <c r="K853" s="43" t="s">
        <v>7102</v>
      </c>
      <c r="L853" s="42" t="str">
        <f>RIGHT(K853,4)</f>
        <v>1773</v>
      </c>
      <c r="M853" s="143" t="str">
        <f>IF(ISBLANK(K853),"",L853&amp;"-"&amp;
IF(LEFT(K853,3)="Feb","02",
IF(LEFT(K853,3)="Mar","03",
IF(LEFT(K853,3)="Apr","04",
IF(LEFT(K853,3)="May","05",
IF(LEFT(K853,3)="Jun","06",
IF(LEFT(K853,3)="Jul","07",
IF(LEFT(K853,3)="Aug","08",
IF(LEFT(K853,3)="Sep","09",
IF(LEFT(K853,3)="Oct","10",
IF(LEFT(K853,3)="Nov","11",
IF(LEFT(K853,3)="Dec","12","01"))))))))))))</f>
        <v>1773-06</v>
      </c>
      <c r="N853" s="44" t="s">
        <v>3961</v>
      </c>
      <c r="O853" s="43" t="s">
        <v>3959</v>
      </c>
      <c r="P853" s="43" t="s">
        <v>136</v>
      </c>
      <c r="Q853" s="43">
        <v>36</v>
      </c>
      <c r="R853" s="43" t="s">
        <v>7147</v>
      </c>
      <c r="S853" s="44"/>
      <c r="T853" s="45" t="str">
        <f>V853</f>
        <v>Warfields Addition</v>
      </c>
      <c r="U853" s="44"/>
      <c r="V853" s="35" t="s">
        <v>8899</v>
      </c>
      <c r="W853" s="35" t="s">
        <v>11281</v>
      </c>
      <c r="X853" s="34"/>
      <c r="Y853" s="45" t="str">
        <f>IFERROR(LEFT(J853, FIND(",",J853)-1),"")</f>
        <v>WARFIELD</v>
      </c>
      <c r="Z853" s="45"/>
      <c r="AA853" s="45" t="str">
        <f>IF(ISBLANK(E853),"","Surveyed "&amp;E853)  &amp; IF(ISBLANK(C853),"", " by " &amp;TRIM(D853)) &amp; IF(ISBLANK(E853),"","; ") &amp; IF(ISBLANK(K853),"","Patented in " &amp; K853)  &amp; IF(ISBLANK(H853),"", " by " &amp; TRIM(I853)) &amp; IF(ISBLANK(Q853),"",IF(Q853=0,""," for " &amp; Q853 &amp; " acres")) &amp; IF(ISBLANK(S853),""," repatented as " &amp; S853) &amp; IF(ISBLANK(R853),"", "; " &amp; R853) &amp; IF(ISBLANK(X853),"", ".  " &amp; X853&amp;".")</f>
        <v>Surveyed 1/14/1772 by Basil Burgess; Patented in Jun 1773 by John Warfield for 36 acres; "Beginning at the end of the twenty seventy line of a tract or parcel of land called Resurvey On Harrys Lott"</v>
      </c>
      <c r="AB853" s="45" t="str">
        <f>IF(IFERROR(FIND("-",A853),0)=0,SUBSTITUTE(A853,"'",""),SUBSTITUTE(LEFT(A853,FIND("-",A853)-2),"'",""))</f>
        <v>WARFIELDS ADDITION</v>
      </c>
      <c r="AC853" s="45" t="str">
        <f>SUBSTITUTE(A853,"'","")</f>
        <v>WARFIELDS ADDITION</v>
      </c>
      <c r="AD853" s="45" t="str">
        <f>IFERROR(VLOOKUP(A853,MapGrantsTbl[], 5, FALSE),"")</f>
        <v>1772</v>
      </c>
      <c r="AE853" s="45" t="str">
        <f>IF(L853=AD853,"Y", IF(LEFT(AD853,1)&lt;&gt;"1","","N"))</f>
        <v>N</v>
      </c>
      <c r="AF853" s="45" t="str">
        <f>IFERROR(VLOOKUP(A853,MapGrantsTbl[], 3, FALSE),"")</f>
        <v>Surveyed 1/14/1772 by Basil Burgess; Patented in Jun 1773 by John Warfield for 36 acres; "Beginning at the end of the twenty seventy line of a tract or parcel of land called Resurvey On Harrys Lott"</v>
      </c>
      <c r="AG853" s="45" t="str">
        <f>IF(AA853=AF853,"Y", IF(LEN(LEFT(AF853,4))&lt;&gt;4,"","N"))</f>
        <v>Y</v>
      </c>
      <c r="AH853" s="33" t="s">
        <v>51</v>
      </c>
      <c r="AI853" s="45"/>
      <c r="AJ853" s="71"/>
      <c r="AK853" s="71"/>
      <c r="AL853" s="71"/>
      <c r="AM853" s="71">
        <f>IFERROR(VLOOKUP(A853,Platted[],2,FALSE),"")</f>
        <v>607</v>
      </c>
      <c r="AN853" s="52"/>
      <c r="AO853" s="52"/>
      <c r="AP853" s="52"/>
      <c r="AQ853" s="52" t="str">
        <f>IFERROR(VLOOKUP(A853,MapGrantsTbl[], 5, FALSE),"")</f>
        <v>1772</v>
      </c>
      <c r="AR853" s="52" t="str">
        <f>IF(L853=AQ853,"Y", IF(LEN(LEFT(AQ853,4))&lt;&gt;4,"","N"))</f>
        <v>N</v>
      </c>
      <c r="AS853" s="52" t="str">
        <f>IFERROR(VLOOKUP(A853,MapGrantsTbl[],3, FALSE),"")</f>
        <v>Surveyed 1/14/1772 by Basil Burgess; Patented in Jun 1773 by John Warfield for 36 acres; "Beginning at the end of the twenty seventy line of a tract or parcel of land called Resurvey On Harrys Lott"</v>
      </c>
      <c r="AT853" s="52" t="str">
        <f>IF(AA853=AS853,"Y", IF(LEN(LEFT(AS853,4))&lt;&gt;4,"","N"))</f>
        <v>Y</v>
      </c>
      <c r="AU853" s="52" t="str">
        <f>IFERROR(VLOOKUP(A853,MapGrantsTbl[],5, FALSE),"")</f>
        <v>1772</v>
      </c>
      <c r="AV853" s="52" t="str">
        <f>IF(L853=AU853,"Y", IF(LEN(LEFT(AU853,4))&lt;&gt;4,"","N"))</f>
        <v>N</v>
      </c>
    </row>
    <row r="854" spans="1:48" ht="86.4" x14ac:dyDescent="0.55000000000000004">
      <c r="A854" s="43" t="s">
        <v>8757</v>
      </c>
      <c r="B854" s="42" t="str">
        <f>IFERROR(VLOOKUP(A854,MapGrantsTbl[Short Name], 1, FALSE),IFERROR(VLOOKUP(A854,MapGrantsTbl[Other Map Grant Name],1,FALSE),""))</f>
        <v/>
      </c>
      <c r="C854" s="43" t="s">
        <v>4921</v>
      </c>
      <c r="D854" s="43" t="str">
        <f>IF(ISBLANK(C854),"",IFERROR(RIGHT(C854,LEN(C854)-FIND(",",C854)) &amp; " " &amp; LEFT(C854,1) &amp; LOWER(MID(C854,2, FIND(",",C854)-2)),""))</f>
        <v xml:space="preserve"> Basil Burgess</v>
      </c>
      <c r="E854" s="85" t="s">
        <v>11279</v>
      </c>
      <c r="F854" s="80" t="str">
        <f>RIGHT(E854,4)</f>
        <v>1775</v>
      </c>
      <c r="G854" s="80" t="str">
        <f>IF(ISBLANK(E854),"",F854&amp;"-"&amp;RIGHT("00" &amp; SUBSTITUTE(LEFT(E854,2),"/",""),2))</f>
        <v>1775-05</v>
      </c>
      <c r="H854" s="43" t="s">
        <v>6407</v>
      </c>
      <c r="I854" s="43" t="str">
        <f>IFERROR(RIGHT(H854,LEN(H854)-FIND(",",H854)) &amp; " " &amp; LEFT(H854,1) &amp; LOWER(MID(H854,2, FIND(",",H854)-2)),"")</f>
        <v xml:space="preserve"> John Warfield</v>
      </c>
      <c r="J854" s="42" t="str">
        <f>H854</f>
        <v>WARFIELD, John</v>
      </c>
      <c r="K854" s="43" t="s">
        <v>7197</v>
      </c>
      <c r="L854" s="42" t="str">
        <f>RIGHT(K854,4)</f>
        <v>1776</v>
      </c>
      <c r="M854" s="143" t="str">
        <f>IF(ISBLANK(K854),"",L854&amp;"-"&amp;
IF(LEFT(K854,3)="Feb","02",
IF(LEFT(K854,3)="Mar","03",
IF(LEFT(K854,3)="Apr","04",
IF(LEFT(K854,3)="May","05",
IF(LEFT(K854,3)="Jun","06",
IF(LEFT(K854,3)="Jul","07",
IF(LEFT(K854,3)="Aug","08",
IF(LEFT(K854,3)="Sep","09",
IF(LEFT(K854,3)="Oct","10",
IF(LEFT(K854,3)="Nov","11",
IF(LEFT(K854,3)="Dec","12","01"))))))))))))</f>
        <v>1776-05</v>
      </c>
      <c r="N854" s="44" t="s">
        <v>3961</v>
      </c>
      <c r="O854" s="43" t="s">
        <v>3959</v>
      </c>
      <c r="P854" s="43" t="s">
        <v>3970</v>
      </c>
      <c r="Q854" s="43">
        <v>196</v>
      </c>
      <c r="R854" s="8" t="s">
        <v>11280</v>
      </c>
      <c r="S854" s="34" t="s">
        <v>8431</v>
      </c>
      <c r="T854" s="45" t="s">
        <v>8899</v>
      </c>
      <c r="U854" s="44"/>
      <c r="V854" s="35" t="s">
        <v>8431</v>
      </c>
      <c r="W854" s="35" t="s">
        <v>11278</v>
      </c>
      <c r="X854" s="34"/>
      <c r="Y854" s="45" t="str">
        <f>IFERROR(LEFT(J854, FIND(",",J854)-1),"")</f>
        <v>WARFIELD</v>
      </c>
      <c r="Z854" s="45"/>
      <c r="AA854" s="45" t="str">
        <f>IF(ISBLANK(E854),"","Surveyed "&amp;E854)  &amp; IF(ISBLANK(C854),"", " by " &amp;TRIM(D854)) &amp; IF(ISBLANK(E854),"","; ") &amp; IF(ISBLANK(K854),"","Patented in " &amp; K854)  &amp; IF(ISBLANK(H854),"", " by " &amp; TRIM(I854)) &amp; IF(ISBLANK(Q854),"",IF(Q854=0,""," for " &amp; Q854 &amp; " acres")) &amp; IF(ISBLANK(S854),""," repatented as " &amp; S854) &amp; IF(ISBLANK(R854),"", "; " &amp; R854) &amp; IF(ISBLANK(X854),"", ".  " &amp; X854&amp;".")</f>
        <v>Surveyed 5/6/1775 by Basil Burgess; Patented in May 1776 by John Warfield for 196 acres repatented as Warfields Addition Enlarged; Resurvey of Warfields Addition starting at an oak "on the west side of the road leading by John Welches to Samuel Mansells, the said oak is a boundary of a tract or parcel of land called Fredericksburgh"</v>
      </c>
      <c r="AB854" s="45" t="str">
        <f>IF(IFERROR(FIND("-",A854),0)=0,SUBSTITUTE(A854,"'",""),SUBSTITUTE(LEFT(A854,FIND("-",A854)-2),"'",""))</f>
        <v>WARFIELDS ADDITION ENLARGED</v>
      </c>
      <c r="AC854" s="45" t="str">
        <f>SUBSTITUTE(A854,"'","")</f>
        <v>WARFIELDS ADDITION ENLARGED</v>
      </c>
      <c r="AD854" s="45" t="str">
        <f>IFERROR(VLOOKUP(A854,MapGrantsTbl[], 5, FALSE),"")</f>
        <v/>
      </c>
      <c r="AE854" s="45" t="str">
        <f>IF(L854=AD854,"Y", IF(LEFT(AD854,1)&lt;&gt;"1","","N"))</f>
        <v/>
      </c>
      <c r="AF854" s="45" t="str">
        <f>IFERROR(VLOOKUP(A854,MapGrantsTbl[], 3, FALSE),"")</f>
        <v/>
      </c>
      <c r="AG854" s="45" t="str">
        <f>IF(AA854=AF854,"Y", IF(LEN(LEFT(AF854,4))&lt;&gt;4,"","N"))</f>
        <v/>
      </c>
      <c r="AH854" s="33" t="s">
        <v>51</v>
      </c>
      <c r="AI854" s="33" t="s">
        <v>7861</v>
      </c>
      <c r="AJ854" s="52" t="s">
        <v>11725</v>
      </c>
      <c r="AK854" s="52" t="s">
        <v>11726</v>
      </c>
      <c r="AL854" s="71"/>
      <c r="AM854" s="71">
        <f>IFERROR(VLOOKUP(A854,Platted[],2,FALSE),"")</f>
        <v>332</v>
      </c>
      <c r="AN854" s="52"/>
      <c r="AO854" s="52"/>
      <c r="AP854" s="52"/>
      <c r="AQ854" s="52" t="str">
        <f>IFERROR(VLOOKUP(A854,MapGrantsTbl[], 5, FALSE),"")</f>
        <v/>
      </c>
      <c r="AR854" s="52" t="str">
        <f>IF(L854=AQ854,"Y", IF(LEN(LEFT(AQ854,4))&lt;&gt;4,"","N"))</f>
        <v/>
      </c>
      <c r="AS854" s="52" t="str">
        <f>IFERROR(VLOOKUP(A854,MapGrantsTbl[],3, FALSE),"")</f>
        <v/>
      </c>
      <c r="AT854" s="52" t="str">
        <f>IF(AA854=AS854,"Y", IF(LEN(LEFT(AS854,4))&lt;&gt;4,"","N"))</f>
        <v/>
      </c>
      <c r="AU854" s="52" t="str">
        <f>IFERROR(VLOOKUP(A854,MapGrantsTbl[],5, FALSE),"")</f>
        <v/>
      </c>
      <c r="AV854" s="52" t="str">
        <f>IF(L854=AU854,"Y", IF(LEN(LEFT(AU854,4))&lt;&gt;4,"","N"))</f>
        <v/>
      </c>
    </row>
    <row r="855" spans="1:48" ht="43.2" x14ac:dyDescent="0.55000000000000004">
      <c r="A855" s="43" t="s">
        <v>8758</v>
      </c>
      <c r="B855" s="42" t="str">
        <f>IFERROR(VLOOKUP(A855,MapGrantsTbl[Short Name], 1, FALSE),IFERROR(VLOOKUP(A855,MapGrantsTbl[Other Map Grant Name],1,FALSE),""))</f>
        <v>WARFIELDS CHOICE</v>
      </c>
      <c r="C855" s="43" t="s">
        <v>4921</v>
      </c>
      <c r="D855" s="43" t="str">
        <f>IF(ISBLANK(C855),"",IFERROR(RIGHT(C855,LEN(C855)-FIND(",",C855)) &amp; " " &amp; LEFT(C855,1) &amp; LOWER(MID(C855,2, FIND(",",C855)-2)),""))</f>
        <v xml:space="preserve"> Basil Burgess</v>
      </c>
      <c r="E855" s="85" t="s">
        <v>12354</v>
      </c>
      <c r="F855" s="80" t="str">
        <f>RIGHT(E855,4)</f>
        <v>1771</v>
      </c>
      <c r="G855" s="80" t="str">
        <f>IF(ISBLANK(E855),"",F855&amp;"-"&amp;RIGHT("00" &amp; SUBSTITUTE(LEFT(E855,2),"/",""),2))</f>
        <v>1771-04</v>
      </c>
      <c r="H855" s="43" t="s">
        <v>6291</v>
      </c>
      <c r="I855" s="43" t="str">
        <f>IFERROR(RIGHT(H855,LEN(H855)-FIND(",",H855)) &amp; " " &amp; LEFT(H855,1) &amp; LOWER(MID(H855,2, FIND(",",H855)-2)),"")</f>
        <v xml:space="preserve"> Ephraim Warfield</v>
      </c>
      <c r="J855" s="42" t="str">
        <f>H855</f>
        <v>WARFIELD, Ephraim</v>
      </c>
      <c r="K855" s="43" t="s">
        <v>6292</v>
      </c>
      <c r="L855" s="42" t="str">
        <f>RIGHT(K855,4)</f>
        <v>1772</v>
      </c>
      <c r="M855" s="143" t="str">
        <f>IF(ISBLANK(K855),"",L855&amp;"-"&amp;
IF(LEFT(K855,3)="Feb","02",
IF(LEFT(K855,3)="Mar","03",
IF(LEFT(K855,3)="Apr","04",
IF(LEFT(K855,3)="May","05",
IF(LEFT(K855,3)="Jun","06",
IF(LEFT(K855,3)="Jul","07",
IF(LEFT(K855,3)="Aug","08",
IF(LEFT(K855,3)="Sep","09",
IF(LEFT(K855,3)="Oct","10",
IF(LEFT(K855,3)="Nov","11",
IF(LEFT(K855,3)="Dec","12","01"))))))))))))</f>
        <v>1772-08</v>
      </c>
      <c r="N855" s="44" t="s">
        <v>3961</v>
      </c>
      <c r="O855" s="43" t="s">
        <v>3959</v>
      </c>
      <c r="P855" s="43" t="s">
        <v>3970</v>
      </c>
      <c r="Q855" s="43">
        <v>325</v>
      </c>
      <c r="R855" s="8" t="s">
        <v>12459</v>
      </c>
      <c r="S855" s="44"/>
      <c r="T855" s="34" t="s">
        <v>5064</v>
      </c>
      <c r="U855" s="44"/>
      <c r="V855" s="35" t="s">
        <v>9012</v>
      </c>
      <c r="W855" s="35" t="s">
        <v>12238</v>
      </c>
      <c r="X855" s="34"/>
      <c r="Y855" s="45" t="str">
        <f>IFERROR(LEFT(J855, FIND(",",J855)-1),"")</f>
        <v>WARFIELD</v>
      </c>
      <c r="Z855" s="45"/>
      <c r="AA855" s="45" t="str">
        <f>IF(ISBLANK(E855),"","Surveyed "&amp;E855)  &amp; IF(ISBLANK(C855),"", " by " &amp;TRIM(D855)) &amp; IF(ISBLANK(E855),"","; ") &amp; IF(ISBLANK(K855),"","Patented in " &amp; K855)  &amp; IF(ISBLANK(H855),"", " by " &amp; TRIM(I855)) &amp; IF(ISBLANK(Q855),"",IF(Q855=0,""," for " &amp; Q855 &amp; " acres")) &amp; IF(ISBLANK(S855),""," repatented as " &amp; S855) &amp; IF(ISBLANK(R855),"", "; " &amp; R855) &amp; IF(ISBLANK(X855),"", ".  " &amp; X855&amp;".")</f>
        <v>Surveyed 4/25/1771 by Basil Burgess; Patented in Aug 1772 by Ephraim Warfield for 325 acres; Resurvey of part of Windsor Forrest and part of Look Sharp</v>
      </c>
      <c r="AB855" s="52" t="str">
        <f>IF(IFERROR(FIND("-",A855),0)=0,SUBSTITUTE(A855,"'",""),SUBSTITUTE(LEFT(A855,FIND("-",A855)-2),"'",""))</f>
        <v>WARFIELDS CHOICE</v>
      </c>
      <c r="AC855" s="55" t="str">
        <f>SUBSTITUTE(A855,"'","")</f>
        <v>WARFIELDS CHOICE</v>
      </c>
      <c r="AD855" s="52" t="str">
        <f>IFERROR(VLOOKUP(A855,MapGrantsTbl[], 5, FALSE),"")</f>
        <v>1771</v>
      </c>
      <c r="AE855" s="52" t="str">
        <f>IF(L855=AD855,"Y", IF(LEFT(AD855,1)&lt;&gt;"1","","N"))</f>
        <v>N</v>
      </c>
      <c r="AF855" s="52" t="str">
        <f>IFERROR(VLOOKUP(A855,MapGrantsTbl[], 3, FALSE),"")</f>
        <v>Surveyed 4/25/1771 by Basil Burgess; Patented in Aug 1772 by Ephraim Warfield for 325 acres; Resurvey of part of Windsor Forrest and part of Look Sharp</v>
      </c>
      <c r="AG855" s="52" t="str">
        <f>IF(AA855=AF855,"Y", IF(LEN(LEFT(AF855,4))&lt;&gt;4,"","N"))</f>
        <v>Y</v>
      </c>
      <c r="AH855" s="52" t="s">
        <v>78</v>
      </c>
      <c r="AI855" s="52"/>
      <c r="AJ855" s="71"/>
      <c r="AK855" s="71"/>
      <c r="AL855" s="71"/>
      <c r="AM855" s="71">
        <f>IFERROR(VLOOKUP(A855,Platted[],2,FALSE),"")</f>
        <v>205</v>
      </c>
      <c r="AN855" s="52"/>
      <c r="AO855" s="52"/>
      <c r="AP855" s="52"/>
      <c r="AQ855" s="52" t="str">
        <f>IFERROR(VLOOKUP(A855,MapGrantsTbl[], 5, FALSE),"")</f>
        <v>1771</v>
      </c>
      <c r="AR855" s="52" t="str">
        <f>IF(L855=AQ855,"Y", IF(LEN(LEFT(AQ855,4))&lt;&gt;4,"","N"))</f>
        <v>N</v>
      </c>
      <c r="AS855" s="52" t="str">
        <f>IFERROR(VLOOKUP(A855,MapGrantsTbl[],3, FALSE),"")</f>
        <v>Surveyed 4/25/1771 by Basil Burgess; Patented in Aug 1772 by Ephraim Warfield for 325 acres; Resurvey of part of Windsor Forrest and part of Look Sharp</v>
      </c>
      <c r="AT855" s="52" t="str">
        <f>IF(AA855=AS855,"Y", IF(LEN(LEFT(AS855,4))&lt;&gt;4,"","N"))</f>
        <v>Y</v>
      </c>
      <c r="AU855" s="52" t="str">
        <f>IFERROR(VLOOKUP(A855,MapGrantsTbl[],5, FALSE),"")</f>
        <v>1771</v>
      </c>
      <c r="AV855" s="52" t="str">
        <f>IF(L855=AU855,"Y", IF(LEN(LEFT(AU855,4))&lt;&gt;4,"","N"))</f>
        <v>N</v>
      </c>
    </row>
    <row r="856" spans="1:48" ht="86.4" x14ac:dyDescent="0.55000000000000004">
      <c r="A856" s="120" t="s">
        <v>10975</v>
      </c>
      <c r="B856" s="119" t="str">
        <f>IFERROR(VLOOKUP(A856,MapGrantsTbl[Short Name], 1, FALSE),IFERROR(VLOOKUP(A856,MapGrantsTbl[Other Map Grant Name],1,FALSE),""))</f>
        <v>WARFIELDS CONNECTION</v>
      </c>
      <c r="C856" s="120" t="s">
        <v>10467</v>
      </c>
      <c r="D856" s="120" t="str">
        <f>IF(ISBLANK(C856),"",IFERROR(RIGHT(C856,LEN(C856)-FIND(",",C856)) &amp; " " &amp; LEFT(C856,1) &amp; LOWER(MID(C856,2, FIND(",",C856)-2)),""))</f>
        <v xml:space="preserve"> Baruch Fowler</v>
      </c>
      <c r="E856" s="121" t="s">
        <v>10980</v>
      </c>
      <c r="F856" s="121" t="str">
        <f>RIGHT(E856,4)</f>
        <v>1799</v>
      </c>
      <c r="G856" s="121" t="str">
        <f>IF(ISBLANK(E856),"",F856&amp;"-"&amp;RIGHT("00" &amp; SUBSTITUTE(LEFT(E856,2),"/",""),2))</f>
        <v>1799-04</v>
      </c>
      <c r="H856" s="120" t="s">
        <v>10979</v>
      </c>
      <c r="I856" s="120" t="str">
        <f>IFERROR(RIGHT(H856,LEN(H856)-FIND(",",H856)) &amp; " " &amp; LEFT(H856,1) &amp; LOWER(MID(H856,2, FIND(",",H856)-2)),"")</f>
        <v xml:space="preserve"> Rachel Warfield</v>
      </c>
      <c r="J856" s="119" t="str">
        <f>H856</f>
        <v>WARFIELD, Rachel</v>
      </c>
      <c r="K856" s="120" t="s">
        <v>10976</v>
      </c>
      <c r="L856" s="119" t="str">
        <f>RIGHT(K856,4)</f>
        <v>1838</v>
      </c>
      <c r="M856" s="145" t="str">
        <f>IF(ISBLANK(K856),"",L856&amp;"-"&amp;
IF(LEFT(K856,3)="Feb","02",
IF(LEFT(K856,3)="Mar","03",
IF(LEFT(K856,3)="Apr","04",
IF(LEFT(K856,3)="May","05",
IF(LEFT(K856,3)="Jun","06",
IF(LEFT(K856,3)="Jul","07",
IF(LEFT(K856,3)="Aug","08",
IF(LEFT(K856,3)="Sep","09",
IF(LEFT(K856,3)="Oct","10",
IF(LEFT(K856,3)="Nov","11",
IF(LEFT(K856,3)="Dec","12","01"))))))))))))</f>
        <v>1838-06</v>
      </c>
      <c r="N856" s="122" t="s">
        <v>3961</v>
      </c>
      <c r="O856" s="120" t="s">
        <v>3959</v>
      </c>
      <c r="P856" s="120" t="s">
        <v>3970</v>
      </c>
      <c r="Q856" s="120">
        <v>618</v>
      </c>
      <c r="R856" s="120" t="s">
        <v>10981</v>
      </c>
      <c r="S856" s="123"/>
      <c r="T856" s="122" t="s">
        <v>10985</v>
      </c>
      <c r="U856" s="123"/>
      <c r="V856" s="35" t="s">
        <v>10977</v>
      </c>
      <c r="W856" s="35" t="s">
        <v>10978</v>
      </c>
      <c r="X856" s="35"/>
      <c r="Y856" s="122" t="str">
        <f>IFERROR(LEFT(J856, FIND(",",J856)-1),"")</f>
        <v>WARFIELD</v>
      </c>
      <c r="Z856" s="122"/>
      <c r="AA856" s="122" t="str">
        <f>IF(ISBLANK(E856),"","Surveyed "&amp;E856)  &amp; IF(ISBLANK(C856),"", " by " &amp;TRIM(D856)) &amp; IF(ISBLANK(E856),"","; ") &amp; IF(ISBLANK(K856),"","Patented in " &amp; K856)  &amp; IF(ISBLANK(H856),"", " by " &amp; TRIM(I856)) &amp; IF(ISBLANK(Q856),"",IF(Q856=0,""," for " &amp; Q856 &amp; " acres")) &amp; IF(ISBLANK(S856),""," repatented as " &amp; S856) &amp; IF(ISBLANK(R856),"", "; " &amp; R856) &amp; IF(ISBLANK(X856),"", ".  " &amp; X856&amp;".")</f>
        <v>Surveyed 4/1/1799 by Baruch Fowler; Patented in Jun 1838 by Rachel Warfield for 618 acres; Resurvey of part of the resurvey of Harrys Lot, part of Fredericksburgh, and Bear Head beginning "at a small bounded Chesnut now bounded on the South edge of the main road that leads through aforesaid land called Fredericksburgh"</v>
      </c>
      <c r="AB856" s="122" t="str">
        <f>IF(IFERROR(FIND("-",A856),0)=0,SUBSTITUTE(A856,"'",""),SUBSTITUTE(LEFT(A856,FIND("-",A856)-2),"'",""))</f>
        <v>WARFIELDS CONNECTION</v>
      </c>
      <c r="AC856" s="122" t="str">
        <f>SUBSTITUTE(A856,"'","")</f>
        <v>WARFIELDS CONNECTION</v>
      </c>
      <c r="AD856" s="122" t="str">
        <f>IFERROR(VLOOKUP(A856,MapGrantsTbl[], 5, FALSE),"")</f>
        <v>1799</v>
      </c>
      <c r="AE856" s="122" t="str">
        <f>IF(L856=AD856,"Y", IF(LEFT(AD856,1)&lt;&gt;"1","","N"))</f>
        <v>N</v>
      </c>
      <c r="AF856" s="122" t="str">
        <f>IFERROR(VLOOKUP(A856,MapGrantsTbl[], 3, FALSE),"")</f>
        <v>Surveyed 4/1/1799 by Baruch Fowler; Patented in Jun 1838 by Rachel Warfield for 618 acres; Resurvey of part of the resurvey of Harrys Lot, part of Fredericksburgh, and Bear Head beginning "at a small bounded Chesnut now bounded on the South edge of the main road that leads through aforesaid land called Fredericksburgh"</v>
      </c>
      <c r="AG856" s="122" t="str">
        <f>IF(AA856=AF856,"Y", IF(LEN(LEFT(AF856,4))&lt;&gt;4,"","N"))</f>
        <v>Y</v>
      </c>
      <c r="AH856" s="122" t="s">
        <v>51</v>
      </c>
      <c r="AI856" s="122"/>
      <c r="AJ856" s="122"/>
      <c r="AK856" s="122"/>
      <c r="AL856" s="122"/>
      <c r="AM856" s="122">
        <f>IFERROR(VLOOKUP(A856,Platted[],2,FALSE),"")</f>
        <v>114</v>
      </c>
      <c r="AN856" s="122"/>
      <c r="AO856" s="122"/>
      <c r="AP856" s="122"/>
      <c r="AQ856" s="122" t="str">
        <f>IFERROR(VLOOKUP(A856,MapGrantsTbl[], 5, FALSE),"")</f>
        <v>1799</v>
      </c>
      <c r="AR856" s="122" t="str">
        <f>IF(L856=AQ856,"Y", IF(LEN(LEFT(AQ856,4))&lt;&gt;4,"","N"))</f>
        <v>N</v>
      </c>
      <c r="AS856" s="52" t="str">
        <f>IFERROR(VLOOKUP(A856,MapGrantsTbl[],3, FALSE),"")</f>
        <v>Surveyed 4/1/1799 by Baruch Fowler; Patented in Jun 1838 by Rachel Warfield for 618 acres; Resurvey of part of the resurvey of Harrys Lot, part of Fredericksburgh, and Bear Head beginning "at a small bounded Chesnut now bounded on the South edge of the main road that leads through aforesaid land called Fredericksburgh"</v>
      </c>
      <c r="AT856" s="52" t="str">
        <f>IF(AA856=AS856,"Y", IF(LEN(LEFT(AS856,4))&lt;&gt;4,"","N"))</f>
        <v>Y</v>
      </c>
      <c r="AU856" s="52" t="str">
        <f>IFERROR(VLOOKUP(A856,MapGrantsTbl[],5, FALSE),"")</f>
        <v>1799</v>
      </c>
      <c r="AV856" s="52" t="str">
        <f>IF(L856=AU856,"Y", IF(LEN(LEFT(AU856,4))&lt;&gt;4,"","N"))</f>
        <v>N</v>
      </c>
    </row>
    <row r="857" spans="1:48" ht="57.6" x14ac:dyDescent="0.55000000000000004">
      <c r="A857" s="8" t="s">
        <v>8759</v>
      </c>
      <c r="B857" s="8" t="str">
        <f>IFERROR(VLOOKUP(A857,MapGrantsTbl[Short Name], 1, FALSE),IFERROR(VLOOKUP(A857,MapGrantsTbl[Other Map Grant Name],1,FALSE),""))</f>
        <v>WARFIELDS CONTRIVANCE</v>
      </c>
      <c r="C857" s="8" t="s">
        <v>5812</v>
      </c>
      <c r="D857" s="8" t="str">
        <f>IF(ISBLANK(C857),"",IFERROR(RIGHT(C857,LEN(C857)-FIND(",",C857)) &amp; " " &amp; LEFT(C857,1) &amp; LOWER(MID(C857,2, FIND(",",C857)-2)),""))</f>
        <v xml:space="preserve"> Richard Gist</v>
      </c>
      <c r="E857" s="85" t="s">
        <v>9772</v>
      </c>
      <c r="F857" s="85" t="str">
        <f>RIGHT(E857,4)</f>
        <v>1719</v>
      </c>
      <c r="G857" s="85" t="str">
        <f>IF(ISBLANK(E857),"",F857&amp;"-"&amp;RIGHT("00" &amp; SUBSTITUTE(LEFT(E857,2),"/",""),2))</f>
        <v>1719-02</v>
      </c>
      <c r="H857" s="8" t="s">
        <v>3694</v>
      </c>
      <c r="I857" s="8" t="str">
        <f>IFERROR(RIGHT(H857,LEN(H857)-FIND(",",H857)) &amp; " " &amp; LEFT(H857,1) &amp; LOWER(MID(H857,2, FIND(",",H857)-2)),"")</f>
        <v xml:space="preserve"> Richard  Warfield</v>
      </c>
      <c r="J857" s="8" t="str">
        <f>H857</f>
        <v xml:space="preserve">WARFIELD, Richard </v>
      </c>
      <c r="K857" s="8" t="s">
        <v>5811</v>
      </c>
      <c r="L857" s="8" t="str">
        <f>RIGHT(K857,4)</f>
        <v>1729</v>
      </c>
      <c r="M857" s="146" t="str">
        <f>IF(ISBLANK(K857),"",L857&amp;"-"&amp;
IF(LEFT(K857,3)="Feb","02",
IF(LEFT(K857,3)="Mar","03",
IF(LEFT(K857,3)="Apr","04",
IF(LEFT(K857,3)="May","05",
IF(LEFT(K857,3)="Jun","06",
IF(LEFT(K857,3)="Jul","07",
IF(LEFT(K857,3)="Aug","08",
IF(LEFT(K857,3)="Sep","09",
IF(LEFT(K857,3)="Oct","10",
IF(LEFT(K857,3)="Nov","11",
IF(LEFT(K857,3)="Dec","12","01"))))))))))))</f>
        <v>1729-07</v>
      </c>
      <c r="N857" s="34" t="s">
        <v>5668</v>
      </c>
      <c r="O857" s="8" t="s">
        <v>3959</v>
      </c>
      <c r="P857" s="8" t="s">
        <v>136</v>
      </c>
      <c r="Q857" s="8">
        <v>375</v>
      </c>
      <c r="R857" s="8" t="s">
        <v>11108</v>
      </c>
      <c r="S857" s="34" t="s">
        <v>5813</v>
      </c>
      <c r="T857" s="8" t="str">
        <f>V857</f>
        <v>Warfields Contrivance</v>
      </c>
      <c r="U857" s="34"/>
      <c r="V857" s="35" t="s">
        <v>9013</v>
      </c>
      <c r="W857" s="35" t="s">
        <v>11105</v>
      </c>
      <c r="X857" s="34"/>
      <c r="Y857" s="18" t="str">
        <f>IFERROR(LEFT(J857, FIND(",",J857)-1),"")</f>
        <v>WARFIELD</v>
      </c>
      <c r="Z857" s="24" t="s">
        <v>4453</v>
      </c>
      <c r="AA857" s="24" t="str">
        <f>IF(ISBLANK(E857),"","Surveyed "&amp;E857)  &amp; IF(ISBLANK(C857),"", " by " &amp;TRIM(D857)) &amp; IF(ISBLANK(E857),"","; ") &amp; IF(ISBLANK(K857),"","Patented in " &amp; K857)  &amp; IF(ISBLANK(H857),"", " by " &amp; TRIM(I857)) &amp; IF(ISBLANK(Q857),"",IF(Q857=0,""," for " &amp; Q857 &amp; " acres")) &amp; IF(ISBLANK(S857),""," repatented as " &amp; S857) &amp; IF(ISBLANK(R857),"", "; " &amp; R857) &amp; IF(ISBLANK(X857),"", ".  " &amp; X857&amp;".")</f>
        <v>Surveyed 2/26/1719 by Richard Gist; Patented in Jul 1729 by Richard Warfield for 375 acres repatented as Warfield's Contrivance (Resurveyed); in Baltimore County "on the west side of a run called Stoney Run"</v>
      </c>
      <c r="AB857" s="52" t="str">
        <f>IF(IFERROR(FIND("-",A857),0)=0,SUBSTITUTE(A857,"'",""),SUBSTITUTE(LEFT(A857,FIND("-",A857)-2),"'",""))</f>
        <v>WARFIELDS CONTRIVANCE</v>
      </c>
      <c r="AC857" s="55" t="str">
        <f>SUBSTITUTE(A857,"'","")</f>
        <v>WARFIELDS CONTRIVANCE</v>
      </c>
      <c r="AD857" s="52" t="str">
        <f>IFERROR(VLOOKUP(A857,MapGrantsTbl[], 5, FALSE),"")</f>
        <v>1719</v>
      </c>
      <c r="AE857" s="52" t="str">
        <f>IF(L857=AD857,"Y", IF(LEFT(AD857,1)&lt;&gt;"1","","N"))</f>
        <v>N</v>
      </c>
      <c r="AF857" s="52" t="str">
        <f>IFERROR(VLOOKUP(A857,MapGrantsTbl[], 3, FALSE),"")</f>
        <v>Surveyed 2/26/1719 by Richard Gist; Patented in Jul 1729 by Richard Warfield for 375 acres repatented as Warfield's Contrivance (Resurveyed); in Baltimore County "on the west side of a run called Stoney Run"</v>
      </c>
      <c r="AG857" s="52" t="str">
        <f>IF(AA857=AF857,"Y", IF(LEN(LEFT(AF857,4))&lt;&gt;4,"","N"))</f>
        <v>Y</v>
      </c>
      <c r="AH857" s="52" t="s">
        <v>90</v>
      </c>
      <c r="AI857" s="52"/>
      <c r="AJ857" s="71"/>
      <c r="AK857" s="71"/>
      <c r="AL857" s="71"/>
      <c r="AM857" s="71" t="str">
        <f>IFERROR(VLOOKUP(A857,Platted[],2,FALSE),"")</f>
        <v/>
      </c>
      <c r="AN857" s="52"/>
      <c r="AO857" s="52"/>
      <c r="AP857" s="52"/>
      <c r="AQ857" s="52" t="str">
        <f>IFERROR(VLOOKUP(A857,MapGrantsTbl[], 5, FALSE),"")</f>
        <v>1719</v>
      </c>
      <c r="AR857" s="52" t="str">
        <f>IF(L857=AQ857,"Y", IF(LEN(LEFT(AQ857,4))&lt;&gt;4,"","N"))</f>
        <v>N</v>
      </c>
      <c r="AS857" s="52" t="str">
        <f>IFERROR(VLOOKUP(A857,MapGrantsTbl[],3, FALSE),"")</f>
        <v>Surveyed 2/26/1719 by Richard Gist; Patented in Jul 1729 by Richard Warfield for 375 acres repatented as Warfield's Contrivance (Resurveyed); in Baltimore County "on the west side of a run called Stoney Run"</v>
      </c>
      <c r="AT857" s="52" t="str">
        <f>IF(AA857=AS857,"Y", IF(LEN(LEFT(AS857,4))&lt;&gt;4,"","N"))</f>
        <v>Y</v>
      </c>
      <c r="AU857" s="52" t="str">
        <f>IFERROR(VLOOKUP(A857,MapGrantsTbl[],5, FALSE),"")</f>
        <v>1719</v>
      </c>
      <c r="AV857" s="52" t="str">
        <f>IF(L857=AU857,"Y", IF(LEN(LEFT(AU857,4))&lt;&gt;4,"","N"))</f>
        <v>N</v>
      </c>
    </row>
    <row r="858" spans="1:48" ht="43.2" x14ac:dyDescent="0.55000000000000004">
      <c r="A858" s="8" t="s">
        <v>9363</v>
      </c>
      <c r="B858" s="42" t="str">
        <f>IFERROR(VLOOKUP(A858,MapGrantsTbl[Short Name], 1, FALSE),IFERROR(VLOOKUP(A858,MapGrantsTbl[Other Map Grant Name],1,FALSE),""))</f>
        <v/>
      </c>
      <c r="C858" s="43" t="s">
        <v>5812</v>
      </c>
      <c r="D858" s="43" t="str">
        <f>IF(ISBLANK(C858),"",IFERROR(RIGHT(C858,LEN(C858)-FIND(",",C858)) &amp; " " &amp; LEFT(C858,1) &amp; LOWER(MID(C858,2, FIND(",",C858)-2)),""))</f>
        <v xml:space="preserve"> Richard Gist</v>
      </c>
      <c r="E858" s="85" t="s">
        <v>11107</v>
      </c>
      <c r="F858" s="80" t="str">
        <f>RIGHT(E858,4)</f>
        <v>1727</v>
      </c>
      <c r="G858" s="80" t="str">
        <f>IF(ISBLANK(E858),"",F858&amp;"-"&amp;RIGHT("00" &amp; SUBSTITUTE(LEFT(E858,2),"/",""),2))</f>
        <v>1727-05</v>
      </c>
      <c r="H858" s="43" t="s">
        <v>3694</v>
      </c>
      <c r="I858" s="43" t="str">
        <f>IFERROR(RIGHT(H858,LEN(H858)-FIND(",",H858)) &amp; " " &amp; LEFT(H858,1) &amp; LOWER(MID(H858,2, FIND(",",H858)-2)),"")</f>
        <v xml:space="preserve"> Richard  Warfield</v>
      </c>
      <c r="J858" s="42" t="str">
        <f>H858</f>
        <v xml:space="preserve">WARFIELD, Richard </v>
      </c>
      <c r="K858" s="43" t="s">
        <v>5811</v>
      </c>
      <c r="L858" s="42" t="str">
        <f>RIGHT(K858,4)</f>
        <v>1729</v>
      </c>
      <c r="M858" s="143" t="str">
        <f>IF(ISBLANK(K858),"",L858&amp;"-"&amp;
IF(LEFT(K858,3)="Feb","02",
IF(LEFT(K858,3)="Mar","03",
IF(LEFT(K858,3)="Apr","04",
IF(LEFT(K858,3)="May","05",
IF(LEFT(K858,3)="Jun","06",
IF(LEFT(K858,3)="Jul","07",
IF(LEFT(K858,3)="Aug","08",
IF(LEFT(K858,3)="Sep","09",
IF(LEFT(K858,3)="Oct","10",
IF(LEFT(K858,3)="Nov","11",
IF(LEFT(K858,3)="Dec","12","01"))))))))))))</f>
        <v>1729-07</v>
      </c>
      <c r="N858" s="44" t="s">
        <v>5668</v>
      </c>
      <c r="O858" s="43" t="s">
        <v>3959</v>
      </c>
      <c r="P858" s="43" t="s">
        <v>3970</v>
      </c>
      <c r="Q858" s="43">
        <v>836</v>
      </c>
      <c r="R858" s="43" t="s">
        <v>6780</v>
      </c>
      <c r="S858" s="44"/>
      <c r="T858" s="44" t="s">
        <v>8900</v>
      </c>
      <c r="U858" s="44"/>
      <c r="V858" s="35" t="s">
        <v>9400</v>
      </c>
      <c r="W858" s="35" t="s">
        <v>11106</v>
      </c>
      <c r="X858" s="34"/>
      <c r="Y858" s="45" t="str">
        <f>IFERROR(LEFT(J858, FIND(",",J858)-1),"")</f>
        <v>WARFIELD</v>
      </c>
      <c r="Z858" s="45"/>
      <c r="AA858" s="24" t="str">
        <f>IF(ISBLANK(E858),"","Surveyed "&amp;E858)  &amp; IF(ISBLANK(C858),"", " by " &amp;TRIM(D858)) &amp; IF(ISBLANK(E858),"","; ") &amp; IF(ISBLANK(K858),"","Patented in " &amp; K858)  &amp; IF(ISBLANK(H858),"", " by " &amp; TRIM(I858)) &amp; IF(ISBLANK(Q858),"",IF(Q858=0,""," for " &amp; Q858 &amp; " acres")) &amp; IF(ISBLANK(S858),""," repatented as " &amp; S858) &amp; IF(ISBLANK(R858),"", "; " &amp; R858) &amp; IF(ISBLANK(X858),"", ".  " &amp; X858&amp;".")</f>
        <v>Surveyed 5/4/1727 by Richard Gist; Patented in Jul 1729 by Richard Warfield for 836 acres; Resurvey of Warfield's Contrivance and Lees Range lying in Baltimore County</v>
      </c>
      <c r="AB858" s="52" t="str">
        <f>IF(IFERROR(FIND("-",A858),0)=0,SUBSTITUTE(A858,"'",""),SUBSTITUTE(LEFT(A858,FIND("-",A858)-2),"'",""))</f>
        <v>WARFIELDS CONTRIVANCE</v>
      </c>
      <c r="AC858" s="55" t="str">
        <f>SUBSTITUTE(A858,"'","")</f>
        <v>WARFIELDS CONTRIVANCE - Resurveyed</v>
      </c>
      <c r="AD858" s="52" t="str">
        <f>IFERROR(VLOOKUP(A858,MapGrantsTbl[], 5, FALSE),"")</f>
        <v/>
      </c>
      <c r="AE858" s="52" t="str">
        <f>IF(L858=AD858,"Y", IF(LEFT(AD858,1)&lt;&gt;"1","","N"))</f>
        <v/>
      </c>
      <c r="AF858" s="52" t="str">
        <f>IFERROR(VLOOKUP(A858,MapGrantsTbl[], 3, FALSE),"")</f>
        <v/>
      </c>
      <c r="AG858" s="52" t="str">
        <f>IF(AA858=AF858,"Y", IF(LEN(LEFT(AF858,4))&lt;&gt;4,"","N"))</f>
        <v/>
      </c>
      <c r="AH858" s="52" t="s">
        <v>90</v>
      </c>
      <c r="AI858" s="52"/>
      <c r="AJ858" s="71"/>
      <c r="AK858" s="71"/>
      <c r="AL858" s="71"/>
      <c r="AM858" s="71">
        <f>IFERROR(VLOOKUP(A858,Platted[],2,FALSE),"")</f>
        <v>67</v>
      </c>
      <c r="AN858" s="52"/>
      <c r="AO858" s="52"/>
      <c r="AP858" s="52"/>
      <c r="AQ858" s="52" t="str">
        <f>IFERROR(VLOOKUP(A858,MapGrantsTbl[], 5, FALSE),"")</f>
        <v/>
      </c>
      <c r="AR858" s="52" t="str">
        <f>IF(L858=AQ858,"Y", IF(LEN(LEFT(AQ858,4))&lt;&gt;4,"","N"))</f>
        <v/>
      </c>
      <c r="AS858" s="52" t="str">
        <f>IFERROR(VLOOKUP(A858,MapGrantsTbl[],3, FALSE),"")</f>
        <v/>
      </c>
      <c r="AT858" s="52" t="str">
        <f>IF(AA858=AS858,"Y", IF(LEN(LEFT(AS858,4))&lt;&gt;4,"","N"))</f>
        <v/>
      </c>
      <c r="AU858" s="52" t="str">
        <f>IFERROR(VLOOKUP(A858,MapGrantsTbl[],5, FALSE),"")</f>
        <v/>
      </c>
      <c r="AV858" s="52" t="str">
        <f>IF(L858=AU858,"Y", IF(LEN(LEFT(AU858,4))&lt;&gt;4,"","N"))</f>
        <v/>
      </c>
    </row>
    <row r="859" spans="1:48" ht="57.6" x14ac:dyDescent="0.55000000000000004">
      <c r="A859" s="8" t="s">
        <v>8760</v>
      </c>
      <c r="B859" s="8" t="str">
        <f>IFERROR(VLOOKUP(A859,MapGrantsTbl[Short Name], 1, FALSE),IFERROR(VLOOKUP(A859,MapGrantsTbl[Other Map Grant Name],1,FALSE),""))</f>
        <v>WARFIELDS FOLLY</v>
      </c>
      <c r="C859" s="8" t="s">
        <v>4918</v>
      </c>
      <c r="D859" s="8" t="str">
        <f>IF(ISBLANK(C859),"",IFERROR(RIGHT(C859,LEN(C859)-FIND(",",C859)) &amp; " " &amp; LEFT(C859,1) &amp; LOWER(MID(C859,2, FIND(",",C859)-2)),""))</f>
        <v xml:space="preserve"> Loch Weems</v>
      </c>
      <c r="E859" s="85" t="s">
        <v>10810</v>
      </c>
      <c r="F859" s="85" t="str">
        <f>RIGHT(E859,4)</f>
        <v>1760</v>
      </c>
      <c r="G859" s="85" t="str">
        <f>IF(ISBLANK(E859),"",F859&amp;"-"&amp;RIGHT("00" &amp; SUBSTITUTE(LEFT(E859,2),"/",""),2))</f>
        <v>1760-04</v>
      </c>
      <c r="H859" s="8" t="s">
        <v>3695</v>
      </c>
      <c r="I859" s="8" t="str">
        <f>IFERROR(RIGHT(H859,LEN(H859)-FIND(",",H859)) &amp; " " &amp; LEFT(H859,1) &amp; LOWER(MID(H859,2, FIND(",",H859)-2)),"")</f>
        <v xml:space="preserve"> Seth  Warfield</v>
      </c>
      <c r="J859" s="8" t="str">
        <f>H859</f>
        <v xml:space="preserve">WARFIELD, Seth </v>
      </c>
      <c r="K859" s="8" t="s">
        <v>3828</v>
      </c>
      <c r="L859" s="8" t="str">
        <f>RIGHT(K859,4)</f>
        <v>1760</v>
      </c>
      <c r="M859" s="146" t="str">
        <f>IF(ISBLANK(K859),"",L859&amp;"-"&amp;
IF(LEFT(K859,3)="Feb","02",
IF(LEFT(K859,3)="Mar","03",
IF(LEFT(K859,3)="Apr","04",
IF(LEFT(K859,3)="May","05",
IF(LEFT(K859,3)="Jun","06",
IF(LEFT(K859,3)="Jul","07",
IF(LEFT(K859,3)="Aug","08",
IF(LEFT(K859,3)="Sep","09",
IF(LEFT(K859,3)="Oct","10",
IF(LEFT(K859,3)="Nov","11",
IF(LEFT(K859,3)="Dec","12","01"))))))))))))</f>
        <v>1760-05</v>
      </c>
      <c r="N859" s="34" t="s">
        <v>3961</v>
      </c>
      <c r="O859" s="8" t="s">
        <v>3959</v>
      </c>
      <c r="P859" s="8" t="s">
        <v>136</v>
      </c>
      <c r="Q859" s="8">
        <v>700</v>
      </c>
      <c r="R859" s="8" t="s">
        <v>13286</v>
      </c>
      <c r="S859" s="34" t="s">
        <v>4903</v>
      </c>
      <c r="T859" s="34" t="str">
        <f>V859</f>
        <v>Warfields Folly</v>
      </c>
      <c r="U859" s="34"/>
      <c r="V859" s="35" t="s">
        <v>9014</v>
      </c>
      <c r="W859" s="35" t="s">
        <v>10809</v>
      </c>
      <c r="X859" s="34"/>
      <c r="Y859" s="18" t="str">
        <f>IFERROR(LEFT(J859, FIND(",",J859)-1),"")</f>
        <v>WARFIELD</v>
      </c>
      <c r="Z859" s="24" t="s">
        <v>4453</v>
      </c>
      <c r="AA859" s="24" t="str">
        <f>IF(ISBLANK(E859),"","Surveyed "&amp;E859)  &amp; IF(ISBLANK(C859),"", " by " &amp;TRIM(D859)) &amp; IF(ISBLANK(E859),"","; ") &amp; IF(ISBLANK(K859),"","Patented in " &amp; K859)  &amp; IF(ISBLANK(H859),"", " by " &amp; TRIM(I859)) &amp; IF(ISBLANK(Q859),"",IF(Q859=0,""," for " &amp; Q859 &amp; " acres")) &amp; IF(ISBLANK(S859),""," repatented as " &amp; S859) &amp; IF(ISBLANK(R859),"", "; " &amp; R859) &amp; IF(ISBLANK(X859),"", ".  " &amp; X859&amp;".")</f>
        <v>Surveyed 4/29/1760 by Loch Weems; Patented in May 1760 by Seth Warfield for 700 acres repatented as Warfields; "on the south side of Patapsco Falls" .. "near the head of a glade that leads to the Cattail River"</v>
      </c>
      <c r="AB859" s="52" t="str">
        <f>IF(IFERROR(FIND("-",A859),0)=0,SUBSTITUTE(A859,"'",""),SUBSTITUTE(LEFT(A859,FIND("-",A859)-2),"'",""))</f>
        <v>WARFIELDS FOLLY</v>
      </c>
      <c r="AC859" s="55" t="str">
        <f>SUBSTITUTE(A859,"'","")</f>
        <v>WARFIELDS FOLLY</v>
      </c>
      <c r="AD859" s="52" t="str">
        <f>IFERROR(VLOOKUP(A859,MapGrantsTbl[], 5, FALSE),"")</f>
        <v>1760</v>
      </c>
      <c r="AE859" s="52" t="str">
        <f>IF(L859=AD859,"Y", IF(LEFT(AD859,1)&lt;&gt;"1","","N"))</f>
        <v>Y</v>
      </c>
      <c r="AF859" s="52" t="str">
        <f>IFERROR(VLOOKUP(A859,MapGrantsTbl[], 3, FALSE),"")</f>
        <v>Surveyed 4/29/1760 by Loch Weems; Patented in May 1760 by Seth Warfield for 700 acres repatented as Warfields; "on the south side of Patapsco Falls" .. "near the head of a glade that leads to the Cattail River"</v>
      </c>
      <c r="AG859" s="52" t="str">
        <f>IF(AA859=AF859,"Y", IF(LEN(LEFT(AF859,4))&lt;&gt;4,"","N"))</f>
        <v>Y</v>
      </c>
      <c r="AH859" s="52" t="s">
        <v>51</v>
      </c>
      <c r="AI859" s="52"/>
      <c r="AJ859" s="71"/>
      <c r="AK859" s="71"/>
      <c r="AL859" s="71"/>
      <c r="AM859" s="71">
        <f>IFERROR(VLOOKUP(A859,Platted[],2,FALSE),"")</f>
        <v>91</v>
      </c>
      <c r="AN859" s="52"/>
      <c r="AO859" s="52"/>
      <c r="AP859" s="52"/>
      <c r="AQ859" s="52" t="str">
        <f>IFERROR(VLOOKUP(A859,MapGrantsTbl[], 5, FALSE),"")</f>
        <v>1760</v>
      </c>
      <c r="AR859" s="52" t="str">
        <f>IF(L859=AQ859,"Y", IF(LEN(LEFT(AQ859,4))&lt;&gt;4,"","N"))</f>
        <v>Y</v>
      </c>
      <c r="AS859" s="52" t="str">
        <f>IFERROR(VLOOKUP(A859,MapGrantsTbl[],3, FALSE),"")</f>
        <v>Surveyed 4/29/1760 by Loch Weems; Patented in May 1760 by Seth Warfield for 700 acres repatented as Warfields; "on the south side of Patapsco Falls" .. "near the head of a glade that leads to the Cattail River"</v>
      </c>
      <c r="AT859" s="52" t="str">
        <f>IF(AA859=AS859,"Y", IF(LEN(LEFT(AS859,4))&lt;&gt;4,"","N"))</f>
        <v>Y</v>
      </c>
      <c r="AU859" s="52" t="str">
        <f>IFERROR(VLOOKUP(A859,MapGrantsTbl[],5, FALSE),"")</f>
        <v>1760</v>
      </c>
      <c r="AV859" s="52" t="str">
        <f>IF(L859=AU859,"Y", IF(LEN(LEFT(AU859,4))&lt;&gt;4,"","N"))</f>
        <v>Y</v>
      </c>
    </row>
    <row r="860" spans="1:48" ht="86.4" x14ac:dyDescent="0.55000000000000004">
      <c r="A860" s="10" t="s">
        <v>8761</v>
      </c>
      <c r="B860" s="10" t="str">
        <f>IFERROR(VLOOKUP(A860,MapGrantsTbl[Short Name], 1, FALSE),IFERROR(VLOOKUP(A860,MapGrantsTbl[Other Map Grant Name],1,FALSE),""))</f>
        <v>WARFIELDS FOREST</v>
      </c>
      <c r="C860" s="10" t="s">
        <v>4921</v>
      </c>
      <c r="D860" s="10" t="str">
        <f>IF(ISBLANK(C860),"",IFERROR(RIGHT(C860,LEN(C860)-FIND(",",C860)) &amp; " " &amp; LEFT(C860,1) &amp; LOWER(MID(C860,2, FIND(",",C860)-2)),""))</f>
        <v xml:space="preserve"> Basil Burgess</v>
      </c>
      <c r="E860" s="85" t="s">
        <v>10829</v>
      </c>
      <c r="F860" s="86" t="str">
        <f>RIGHT(E860,4)</f>
        <v>1772</v>
      </c>
      <c r="G860" s="86" t="str">
        <f>IF(ISBLANK(E860),"",F860&amp;"-"&amp;RIGHT("00" &amp; SUBSTITUTE(LEFT(E860,2),"/",""),2))</f>
        <v>1772-11</v>
      </c>
      <c r="H860" s="10" t="s">
        <v>3695</v>
      </c>
      <c r="I860" s="10" t="str">
        <f>IFERROR(RIGHT(H860,LEN(H860)-FIND(",",H860)) &amp; " " &amp; LEFT(H860,1) &amp; LOWER(MID(H860,2, FIND(",",H860)-2)),"")</f>
        <v xml:space="preserve"> Seth  Warfield</v>
      </c>
      <c r="J860" s="10" t="str">
        <f>H860</f>
        <v xml:space="preserve">WARFIELD, Seth </v>
      </c>
      <c r="K860" s="10" t="s">
        <v>4609</v>
      </c>
      <c r="L860" s="15" t="str">
        <f>RIGHT(K860,4)</f>
        <v>1794</v>
      </c>
      <c r="M860" s="147" t="str">
        <f>IF(ISBLANK(K860),"",L860&amp;"-"&amp;
IF(LEFT(K860,3)="Feb","02",
IF(LEFT(K860,3)="Mar","03",
IF(LEFT(K860,3)="Apr","04",
IF(LEFT(K860,3)="May","05",
IF(LEFT(K860,3)="Jun","06",
IF(LEFT(K860,3)="Jul","07",
IF(LEFT(K860,3)="Aug","08",
IF(LEFT(K860,3)="Sep","09",
IF(LEFT(K860,3)="Oct","10",
IF(LEFT(K860,3)="Nov","11",
IF(LEFT(K860,3)="Dec","12","01"))))))))))))</f>
        <v>1794-07</v>
      </c>
      <c r="N860" s="34" t="s">
        <v>3961</v>
      </c>
      <c r="O860" s="10" t="s">
        <v>3959</v>
      </c>
      <c r="P860" s="10" t="s">
        <v>3970</v>
      </c>
      <c r="Q860" s="8">
        <v>1800</v>
      </c>
      <c r="R860" s="8" t="s">
        <v>12456</v>
      </c>
      <c r="S860" s="26"/>
      <c r="T860" s="34" t="s">
        <v>8901</v>
      </c>
      <c r="U860" s="34"/>
      <c r="V860" s="35" t="s">
        <v>8371</v>
      </c>
      <c r="W860" s="35" t="s">
        <v>10828</v>
      </c>
      <c r="X860" s="34"/>
      <c r="Y860" s="18" t="str">
        <f>IFERROR(LEFT(J860, FIND(",",J860)-1),"")</f>
        <v>WARFIELD</v>
      </c>
      <c r="Z860" s="24" t="s">
        <v>4453</v>
      </c>
      <c r="AA860" s="24" t="str">
        <f>IF(ISBLANK(E860),"","Surveyed "&amp;E860)  &amp; IF(ISBLANK(C860),"", " by " &amp;TRIM(D860)) &amp; IF(ISBLANK(E860),"","; ") &amp; IF(ISBLANK(K860),"","Patented in " &amp; K860)  &amp; IF(ISBLANK(H860),"", " by " &amp; TRIM(I860)) &amp; IF(ISBLANK(Q860),"",IF(Q860=0,""," for " &amp; Q860 &amp; " acres")) &amp; IF(ISBLANK(S860),""," repatented as " &amp; S860) &amp; IF(ISBLANK(R860),"", "; " &amp; R860) &amp; IF(ISBLANK(X860),"", ".  " &amp; X860&amp;".")</f>
        <v>Surveyed 11/4/1772 by Basil Burgess; Patented in Jul 1794 by Seth Warfield for 1800 acres; repatent of Warfield's, Warfield's Folly adjoining Dunghill Ground, Howards Resolution, Stop the Gap, Brothers Agreement, Sallys Chance</v>
      </c>
      <c r="AB860" s="52" t="str">
        <f>IF(IFERROR(FIND("-",A860),0)=0,SUBSTITUTE(A860,"'",""),SUBSTITUTE(LEFT(A860,FIND("-",A860)-2),"'",""))</f>
        <v>WARFIELDS FOREST</v>
      </c>
      <c r="AC860" s="55" t="str">
        <f>SUBSTITUTE(A860,"'","")</f>
        <v>WARFIELDS FOREST</v>
      </c>
      <c r="AD860" s="52" t="str">
        <f>IFERROR(VLOOKUP(A860,MapGrantsTbl[], 5, FALSE),"")</f>
        <v>1772</v>
      </c>
      <c r="AE860" s="52" t="str">
        <f>IF(L860=AD860,"Y", IF(LEFT(AD860,1)&lt;&gt;"1","","N"))</f>
        <v>N</v>
      </c>
      <c r="AF860" s="52" t="str">
        <f>IFERROR(VLOOKUP(A860,MapGrantsTbl[], 3, FALSE),"")</f>
        <v>Surveyed 11/4/1772 by Basil Burgess; Patented in Jul 1794 by Seth Warfield for 1800 acres; repatent of Warfield's, Warfield's Folly adjoining Dunghill Ground, Howards Resolution, Stop the Gap, Brothers Agreement, Sallys Chance</v>
      </c>
      <c r="AG860" s="52" t="str">
        <f>IF(AA860=AF860,"Y", IF(LEN(LEFT(AF860,4))&lt;&gt;4,"","N"))</f>
        <v>Y</v>
      </c>
      <c r="AH860" s="52" t="s">
        <v>51</v>
      </c>
      <c r="AI860" s="52"/>
      <c r="AJ860" s="71"/>
      <c r="AK860" s="71"/>
      <c r="AL860" s="71"/>
      <c r="AM860" s="71">
        <f>IFERROR(VLOOKUP(A860,Platted[],2,FALSE),"")</f>
        <v>20</v>
      </c>
      <c r="AN860" s="52"/>
      <c r="AO860" s="52"/>
      <c r="AP860" s="52"/>
      <c r="AQ860" s="52" t="str">
        <f>IFERROR(VLOOKUP(A860,MapGrantsTbl[], 5, FALSE),"")</f>
        <v>1772</v>
      </c>
      <c r="AR860" s="52" t="str">
        <f>IF(L860=AQ860,"Y", IF(LEN(LEFT(AQ860,4))&lt;&gt;4,"","N"))</f>
        <v>N</v>
      </c>
      <c r="AS860" s="52" t="str">
        <f>IFERROR(VLOOKUP(A860,MapGrantsTbl[],3, FALSE),"")</f>
        <v>Surveyed 11/4/1772 by Basil Burgess; Patented in Jul 1794 by Seth Warfield for 1800 acres; repatent of Warfield's, Warfield's Folly adjoining Dunghill Ground, Howards Resolution, Stop the Gap, Brothers Agreement, Sallys Chance</v>
      </c>
      <c r="AT860" s="52" t="str">
        <f>IF(AA860=AS860,"Y", IF(LEN(LEFT(AS860,4))&lt;&gt;4,"","N"))</f>
        <v>Y</v>
      </c>
      <c r="AU860" s="52" t="str">
        <f>IFERROR(VLOOKUP(A860,MapGrantsTbl[],5, FALSE),"")</f>
        <v>1772</v>
      </c>
      <c r="AV860" s="52" t="str">
        <f>IF(L860=AU860,"Y", IF(LEN(LEFT(AU860,4))&lt;&gt;4,"","N"))</f>
        <v>N</v>
      </c>
    </row>
    <row r="861" spans="1:48" ht="43.2" x14ac:dyDescent="0.55000000000000004">
      <c r="A861" s="8" t="s">
        <v>8762</v>
      </c>
      <c r="B861" s="8" t="str">
        <f>IFERROR(VLOOKUP(A861,MapGrantsTbl[Short Name], 1, FALSE),IFERROR(VLOOKUP(A861,MapGrantsTbl[Other Map Grant Name],1,FALSE),""))</f>
        <v>WARFIELDS NEGLECT</v>
      </c>
      <c r="C861" s="8" t="s">
        <v>4918</v>
      </c>
      <c r="D861" s="8" t="str">
        <f>IF(ISBLANK(C861),"",IFERROR(RIGHT(C861,LEN(C861)-FIND(",",C861)) &amp; " " &amp; LEFT(C861,1) &amp; LOWER(MID(C861,2, FIND(",",C861)-2)),""))</f>
        <v xml:space="preserve"> Loch Weems</v>
      </c>
      <c r="E861" s="85" t="s">
        <v>4625</v>
      </c>
      <c r="F861" s="85" t="str">
        <f>RIGHT(E861,4)</f>
        <v>1757</v>
      </c>
      <c r="G861" s="85" t="str">
        <f>IF(ISBLANK(E861),"",F861&amp;"-"&amp;RIGHT("00" &amp; SUBSTITUTE(LEFT(E861,2),"/",""),2))</f>
        <v>1757-10</v>
      </c>
      <c r="H861" s="8" t="s">
        <v>3696</v>
      </c>
      <c r="I861" s="8" t="str">
        <f>IFERROR(RIGHT(H861,LEN(H861)-FIND(",",H861)) &amp; " " &amp; LEFT(H861,1) &amp; LOWER(MID(H861,2, FIND(",",H861)-2)),"")</f>
        <v xml:space="preserve"> Thomas  Sappington</v>
      </c>
      <c r="J861" s="8" t="str">
        <f>H861</f>
        <v xml:space="preserve">SAPPINGTON, Thomas </v>
      </c>
      <c r="K861" s="8" t="s">
        <v>3829</v>
      </c>
      <c r="L861" s="8" t="str">
        <f>RIGHT(K861,4)</f>
        <v>1757</v>
      </c>
      <c r="M861" s="146" t="str">
        <f>IF(ISBLANK(K861),"",L861&amp;"-"&amp;
IF(LEFT(K861,3)="Feb","02",
IF(LEFT(K861,3)="Mar","03",
IF(LEFT(K861,3)="Apr","04",
IF(LEFT(K861,3)="May","05",
IF(LEFT(K861,3)="Jun","06",
IF(LEFT(K861,3)="Jul","07",
IF(LEFT(K861,3)="Aug","08",
IF(LEFT(K861,3)="Sep","09",
IF(LEFT(K861,3)="Oct","10",
IF(LEFT(K861,3)="Nov","11",
IF(LEFT(K861,3)="Dec","12","01"))))))))))))</f>
        <v>1757-10</v>
      </c>
      <c r="N861" s="34" t="s">
        <v>3961</v>
      </c>
      <c r="O861" s="8" t="s">
        <v>3959</v>
      </c>
      <c r="P861" s="8" t="s">
        <v>136</v>
      </c>
      <c r="Q861" s="8">
        <v>75</v>
      </c>
      <c r="R861" s="8" t="s">
        <v>5593</v>
      </c>
      <c r="S861" s="34" t="s">
        <v>5456</v>
      </c>
      <c r="T861" s="34" t="str">
        <f>V861</f>
        <v>Warfields Neglect</v>
      </c>
      <c r="U861" s="34"/>
      <c r="V861" s="35" t="s">
        <v>8891</v>
      </c>
      <c r="W861" s="35" t="s">
        <v>11183</v>
      </c>
      <c r="X861" s="34"/>
      <c r="Y861" s="18" t="str">
        <f>IFERROR(LEFT(J861, FIND(",",J861)-1),"")</f>
        <v>SAPPINGTON</v>
      </c>
      <c r="Z861" s="24" t="s">
        <v>4565</v>
      </c>
      <c r="AA861" s="24" t="str">
        <f>IF(ISBLANK(E861),"","Surveyed "&amp;E861)  &amp; IF(ISBLANK(C861),"", " by " &amp;TRIM(D861)) &amp; IF(ISBLANK(E861),"","; ") &amp; IF(ISBLANK(K861),"","Patented in " &amp; K861)  &amp; IF(ISBLANK(H861),"", " by " &amp; TRIM(I861)) &amp; IF(ISBLANK(Q861),"",IF(Q861=0,""," for " &amp; Q861 &amp; " acres")) &amp; IF(ISBLANK(S861),""," repatented as " &amp; S861) &amp; IF(ISBLANK(R861),"", "; " &amp; R861) &amp; IF(ISBLANK(X861),"", ".  " &amp; X861&amp;".")</f>
        <v>Surveyed 10/20/1757 by Loch Weems; Patented in Oct 1757 by Thomas Sappington for 75 acres repatented as Sappington's Sweep; No location given in survey</v>
      </c>
      <c r="AB861" s="52" t="str">
        <f>IF(IFERROR(FIND("-",A861),0)=0,SUBSTITUTE(A861,"'",""),SUBSTITUTE(LEFT(A861,FIND("-",A861)-2),"'",""))</f>
        <v>WARFIELDS NEGLECT</v>
      </c>
      <c r="AC861" s="55" t="str">
        <f>SUBSTITUTE(A861,"'","")</f>
        <v>WARFIELDS NEGLECT</v>
      </c>
      <c r="AD861" s="52" t="str">
        <f>IFERROR(VLOOKUP(A861,MapGrantsTbl[], 5, FALSE),"")</f>
        <v>1757</v>
      </c>
      <c r="AE861" s="52" t="str">
        <f>IF(L861=AD861,"Y", IF(LEFT(AD861,1)&lt;&gt;"1","","N"))</f>
        <v>Y</v>
      </c>
      <c r="AF861" s="52" t="str">
        <f>IFERROR(VLOOKUP(A861,MapGrantsTbl[], 3, FALSE),"")</f>
        <v>Surveyed 10/20/1757 by Loch Weems; Patented in Oct 1757 by Thomas Sappington for 75 acres repatented as Sappington's Sweep; No location given in survey</v>
      </c>
      <c r="AG861" s="52" t="str">
        <f>IF(AA861=AF861,"Y", IF(LEN(LEFT(AF861,4))&lt;&gt;4,"","N"))</f>
        <v>Y</v>
      </c>
      <c r="AH861" s="52" t="s">
        <v>212</v>
      </c>
      <c r="AI861" s="52"/>
      <c r="AJ861" s="71"/>
      <c r="AK861" s="71"/>
      <c r="AL861" s="71"/>
      <c r="AM861" s="71">
        <f>IFERROR(VLOOKUP(A861,Platted[],2,FALSE),"")</f>
        <v>491</v>
      </c>
      <c r="AN861" s="52"/>
      <c r="AO861" s="52"/>
      <c r="AP861" s="52"/>
      <c r="AQ861" s="52" t="str">
        <f>IFERROR(VLOOKUP(A861,MapGrantsTbl[], 5, FALSE),"")</f>
        <v>1757</v>
      </c>
      <c r="AR861" s="52" t="str">
        <f>IF(L861=AQ861,"Y", IF(LEN(LEFT(AQ861,4))&lt;&gt;4,"","N"))</f>
        <v>Y</v>
      </c>
      <c r="AS861" s="52" t="str">
        <f>IFERROR(VLOOKUP(A861,MapGrantsTbl[],3, FALSE),"")</f>
        <v>Surveyed 10/20/1757 by Loch Weems; Patented in Oct 1757 by Thomas Sappington for 75 acres repatented as Sappington's Sweep; No location given in survey</v>
      </c>
      <c r="AT861" s="52" t="str">
        <f>IF(AA861=AS861,"Y", IF(LEN(LEFT(AS861,4))&lt;&gt;4,"","N"))</f>
        <v>Y</v>
      </c>
      <c r="AU861" s="52" t="str">
        <f>IFERROR(VLOOKUP(A861,MapGrantsTbl[],5, FALSE),"")</f>
        <v>1757</v>
      </c>
      <c r="AV861" s="52" t="str">
        <f>IF(L861=AU861,"Y", IF(LEN(LEFT(AU861,4))&lt;&gt;4,"","N"))</f>
        <v>Y</v>
      </c>
    </row>
    <row r="862" spans="1:48" ht="72" x14ac:dyDescent="0.55000000000000004">
      <c r="A862" s="10" t="s">
        <v>8763</v>
      </c>
      <c r="B862" s="10" t="str">
        <f>IFERROR(VLOOKUP(A862,MapGrantsTbl[Short Name], 1, FALSE),IFERROR(VLOOKUP(A862,MapGrantsTbl[Other Map Grant Name],1,FALSE),""))</f>
        <v>WARFIELDS RANGE</v>
      </c>
      <c r="C862" s="10"/>
      <c r="D862" s="10" t="str">
        <f>IF(ISBLANK(C862),"",IFERROR(RIGHT(C862,LEN(C862)-FIND(",",C862)) &amp; " " &amp; LEFT(C862,1) &amp; LOWER(MID(C862,2, FIND(",",C862)-2)),""))</f>
        <v/>
      </c>
      <c r="E862" s="85" t="s">
        <v>11988</v>
      </c>
      <c r="F862" s="86" t="str">
        <f>RIGHT(E862,4)</f>
        <v>1696</v>
      </c>
      <c r="G862" s="86" t="str">
        <f>IF(ISBLANK(E862),"",F862&amp;"-"&amp;RIGHT("00" &amp; SUBSTITUTE(LEFT(E862,2),"/",""),2))</f>
        <v>1696-03</v>
      </c>
      <c r="H862" s="10" t="s">
        <v>3694</v>
      </c>
      <c r="I862" s="10" t="str">
        <f>IFERROR(RIGHT(H862,LEN(H862)-FIND(",",H862)) &amp; " " &amp; LEFT(H862,1) &amp; LOWER(MID(H862,2, FIND(",",H862)-2)),"")</f>
        <v xml:space="preserve"> Richard  Warfield</v>
      </c>
      <c r="J862" s="15" t="str">
        <f>H862</f>
        <v xml:space="preserve">WARFIELD, Richard </v>
      </c>
      <c r="K862" s="10" t="s">
        <v>5028</v>
      </c>
      <c r="L862" s="15" t="str">
        <f>RIGHT(K862,4)</f>
        <v>1696</v>
      </c>
      <c r="M862" s="147" t="str">
        <f>IF(ISBLANK(K862),"",L862&amp;"-"&amp;
IF(LEFT(K862,3)="Feb","02",
IF(LEFT(K862,3)="Mar","03",
IF(LEFT(K862,3)="Apr","04",
IF(LEFT(K862,3)="May","05",
IF(LEFT(K862,3)="Jun","06",
IF(LEFT(K862,3)="Jul","07",
IF(LEFT(K862,3)="Aug","08",
IF(LEFT(K862,3)="Sep","09",
IF(LEFT(K862,3)="Oct","10",
IF(LEFT(K862,3)="Nov","11",
IF(LEFT(K862,3)="Dec","12","01"))))))))))))</f>
        <v>1696-03</v>
      </c>
      <c r="N862" s="34" t="s">
        <v>3961</v>
      </c>
      <c r="O862" s="8" t="s">
        <v>3959</v>
      </c>
      <c r="P862" s="10" t="s">
        <v>136</v>
      </c>
      <c r="Q862" s="8">
        <v>1080</v>
      </c>
      <c r="R862" s="10"/>
      <c r="S862" s="26" t="s">
        <v>5580</v>
      </c>
      <c r="T862" s="34" t="s">
        <v>8902</v>
      </c>
      <c r="U862" s="34" t="s">
        <v>5029</v>
      </c>
      <c r="V862" s="34" t="s">
        <v>5899</v>
      </c>
      <c r="W862" s="34"/>
      <c r="X862" s="34"/>
      <c r="Y862" s="25" t="str">
        <f>IFERROR(LEFT(J862, FIND(",",J862)-1),"")</f>
        <v>WARFIELD</v>
      </c>
      <c r="Z862" s="25"/>
      <c r="AA862" s="24" t="str">
        <f>IF(ISBLANK(E862),"","Surveyed "&amp;E862)  &amp; IF(ISBLANK(C862),"", " by " &amp;TRIM(D862)) &amp; IF(ISBLANK(E862),"","; ") &amp; IF(ISBLANK(K862),"","Patented in " &amp; K862)  &amp; IF(ISBLANK(H862),"", " by " &amp; TRIM(I862)) &amp; IF(ISBLANK(Q862),"",IF(Q862=0,""," for " &amp; Q862 &amp; " acres")) &amp; IF(ISBLANK(S862),""," repatented as " &amp; S862) &amp; IF(ISBLANK(R862),"", "; " &amp; R862) &amp; IF(ISBLANK(X862),"", ".  " &amp; X862&amp;".")</f>
        <v>Surveyed 3/26/1696; Patented in Mar 1696 by Richard Warfield for 1080 acres repatented as Warfield's Range (Resurveyed)</v>
      </c>
      <c r="AB862" s="52" t="str">
        <f>IF(IFERROR(FIND("-",A862),0)=0,SUBSTITUTE(A862,"'",""),SUBSTITUTE(LEFT(A862,FIND("-",A862)-2),"'",""))</f>
        <v>WARFIELDS RANGE</v>
      </c>
      <c r="AC862" s="55" t="str">
        <f>SUBSTITUTE(A862,"'","")</f>
        <v>WARFIELDS RANGE</v>
      </c>
      <c r="AD862" s="52" t="str">
        <f>IFERROR(VLOOKUP(A862,MapGrantsTbl[], 5, FALSE),"")</f>
        <v>1696</v>
      </c>
      <c r="AE862" s="52" t="str">
        <f>IF(L862=AD862,"Y", IF(LEFT(AD862,1)&lt;&gt;"1","","N"))</f>
        <v>Y</v>
      </c>
      <c r="AF862" s="52" t="str">
        <f>IFERROR(VLOOKUP(A862,MapGrantsTbl[], 3, FALSE),"")</f>
        <v>Surveyed 3/26/1696; Patented in Mar 1696 by Richard Warfield for 1080 acres repatented as Warfield's Range (Resurveyed)</v>
      </c>
      <c r="AG862" s="52" t="str">
        <f>IF(AA862=AF862,"Y", IF(LEN(LEFT(AF862,4))&lt;&gt;4,"","N"))</f>
        <v>Y</v>
      </c>
      <c r="AH862" s="52" t="s">
        <v>212</v>
      </c>
      <c r="AI862" s="52"/>
      <c r="AJ862" s="71"/>
      <c r="AK862" s="71"/>
      <c r="AL862" s="71"/>
      <c r="AM862" s="71">
        <f>IFERROR(VLOOKUP(A862,Platted[],2,FALSE),"")</f>
        <v>32</v>
      </c>
      <c r="AN862" s="52"/>
      <c r="AO862" s="52"/>
      <c r="AP862" s="52"/>
      <c r="AQ862" s="52" t="str">
        <f>IFERROR(VLOOKUP(A862,MapGrantsTbl[], 5, FALSE),"")</f>
        <v>1696</v>
      </c>
      <c r="AR862" s="52" t="str">
        <f>IF(L862=AQ862,"Y", IF(LEN(LEFT(AQ862,4))&lt;&gt;4,"","N"))</f>
        <v>Y</v>
      </c>
      <c r="AS862" s="52" t="str">
        <f>IFERROR(VLOOKUP(A862,MapGrantsTbl[],3, FALSE),"")</f>
        <v>Surveyed 3/26/1696; Patented in Mar 1696 by Richard Warfield for 1080 acres repatented as Warfield's Range (Resurveyed)</v>
      </c>
      <c r="AT862" s="52" t="str">
        <f>IF(AA862=AS862,"Y", IF(LEN(LEFT(AS862,4))&lt;&gt;4,"","N"))</f>
        <v>Y</v>
      </c>
      <c r="AU862" s="52" t="str">
        <f>IFERROR(VLOOKUP(A862,MapGrantsTbl[],5, FALSE),"")</f>
        <v>1696</v>
      </c>
      <c r="AV862" s="52" t="str">
        <f>IF(L862=AU862,"Y", IF(LEN(LEFT(AU862,4))&lt;&gt;4,"","N"))</f>
        <v>Y</v>
      </c>
    </row>
    <row r="863" spans="1:48" ht="57.6" x14ac:dyDescent="0.55000000000000004">
      <c r="A863" s="8" t="s">
        <v>9364</v>
      </c>
      <c r="B863" s="8" t="str">
        <f>IFERROR(VLOOKUP(A863,MapGrantsTbl[Short Name], 1, FALSE),IFERROR(VLOOKUP(A863,MapGrantsTbl[Other Map Grant Name],1,FALSE),""))</f>
        <v/>
      </c>
      <c r="C863" s="8" t="s">
        <v>4105</v>
      </c>
      <c r="D863" s="8" t="str">
        <f>IF(ISBLANK(C863),"",IFERROR(RIGHT(C863,LEN(C863)-FIND(",",C863)) &amp; " " &amp; LEFT(C863,1) &amp; LOWER(MID(C863,2, FIND(",",C863)-2)),""))</f>
        <v xml:space="preserve"> Henry Ridgely</v>
      </c>
      <c r="E863" s="85" t="s">
        <v>10915</v>
      </c>
      <c r="F863" s="85" t="str">
        <f>RIGHT(E863,4)</f>
        <v>1732</v>
      </c>
      <c r="G863" s="85" t="str">
        <f>IF(ISBLANK(E863),"",F863&amp;"-"&amp;RIGHT("00" &amp; SUBSTITUTE(LEFT(E863,2),"/",""),2))</f>
        <v>1732-04</v>
      </c>
      <c r="H863" s="8" t="s">
        <v>3694</v>
      </c>
      <c r="I863" s="8" t="str">
        <f>IFERROR(RIGHT(H863,LEN(H863)-FIND(",",H863)) &amp; " " &amp; LEFT(H863,1) &amp; LOWER(MID(H863,2, FIND(",",H863)-2)),"")</f>
        <v xml:space="preserve"> Richard  Warfield</v>
      </c>
      <c r="J863" s="8" t="str">
        <f>H863</f>
        <v xml:space="preserve">WARFIELD, Richard </v>
      </c>
      <c r="K863" s="8" t="s">
        <v>5568</v>
      </c>
      <c r="L863" s="8" t="str">
        <f>RIGHT(K863,4)</f>
        <v>1733</v>
      </c>
      <c r="M863" s="146" t="str">
        <f>IF(ISBLANK(K863),"",L863&amp;"-"&amp;
IF(LEFT(K863,3)="Feb","02",
IF(LEFT(K863,3)="Mar","03",
IF(LEFT(K863,3)="Apr","04",
IF(LEFT(K863,3)="May","05",
IF(LEFT(K863,3)="Jun","06",
IF(LEFT(K863,3)="Jul","07",
IF(LEFT(K863,3)="Aug","08",
IF(LEFT(K863,3)="Sep","09",
IF(LEFT(K863,3)="Oct","10",
IF(LEFT(K863,3)="Nov","11",
IF(LEFT(K863,3)="Dec","12","01"))))))))))))</f>
        <v>1733-09</v>
      </c>
      <c r="N863" s="34" t="s">
        <v>3961</v>
      </c>
      <c r="O863" s="8" t="s">
        <v>3959</v>
      </c>
      <c r="P863" s="8" t="s">
        <v>3970</v>
      </c>
      <c r="Q863" s="8">
        <v>1502</v>
      </c>
      <c r="R863" s="8" t="s">
        <v>5030</v>
      </c>
      <c r="S863" s="34"/>
      <c r="T863" s="34" t="s">
        <v>8902</v>
      </c>
      <c r="U863" s="26"/>
      <c r="V863" s="35" t="s">
        <v>9401</v>
      </c>
      <c r="W863" s="35" t="s">
        <v>10914</v>
      </c>
      <c r="X863" s="34"/>
      <c r="Y863" s="18" t="str">
        <f>IFERROR(LEFT(J863, FIND(",",J863)-1),"")</f>
        <v>WARFIELD</v>
      </c>
      <c r="Z863" s="24" t="s">
        <v>4453</v>
      </c>
      <c r="AA863" s="24" t="str">
        <f>IF(ISBLANK(E863),"","Surveyed "&amp;E863)  &amp; IF(ISBLANK(C863),"", " by " &amp;TRIM(D863)) &amp; IF(ISBLANK(E863),"","; ") &amp; IF(ISBLANK(K863),"","Patented in " &amp; K863)  &amp; IF(ISBLANK(H863),"", " by " &amp; TRIM(I863)) &amp; IF(ISBLANK(Q863),"",IF(Q863=0,""," for " &amp; Q863 &amp; " acres")) &amp; IF(ISBLANK(S863),""," repatented as " &amp; S863) &amp; IF(ISBLANK(R863),"", "; " &amp; R863) &amp; IF(ISBLANK(X863),"", ".  " &amp; X863&amp;".")</f>
        <v>Surveyed 4/5/1732 by Henry Ridgely; Patented in Sep 1733 by Richard Warfield for 1502 acres; "on the west side of a branch of Patuxent River called the Middle River", near Hammonds Great Branch</v>
      </c>
      <c r="AB863" s="52" t="str">
        <f>IF(IFERROR(FIND("-",A863),0)=0,SUBSTITUTE(A863,"'",""),SUBSTITUTE(LEFT(A863,FIND("-",A863)-2),"'",""))</f>
        <v>WARFIELDS RANGE</v>
      </c>
      <c r="AC863" s="55" t="str">
        <f>SUBSTITUTE(A863,"'","")</f>
        <v>WARFIELDS RANGE - Resurveyed</v>
      </c>
      <c r="AD863" s="52" t="str">
        <f>IFERROR(VLOOKUP(A863,MapGrantsTbl[], 5, FALSE),"")</f>
        <v/>
      </c>
      <c r="AE863" s="52" t="str">
        <f>IF(L863=AD863,"Y", IF(LEFT(AD863,1)&lt;&gt;"1","","N"))</f>
        <v/>
      </c>
      <c r="AF863" s="52" t="str">
        <f>IFERROR(VLOOKUP(A863,MapGrantsTbl[], 3, FALSE),"")</f>
        <v/>
      </c>
      <c r="AG863" s="52" t="str">
        <f>IF(AA863=AF863,"Y", IF(LEN(LEFT(AF863,4))&lt;&gt;4,"","N"))</f>
        <v/>
      </c>
      <c r="AH863" s="52" t="s">
        <v>212</v>
      </c>
      <c r="AI863" s="52"/>
      <c r="AJ863" s="71"/>
      <c r="AK863" s="71"/>
      <c r="AL863" s="71"/>
      <c r="AM863" s="71" t="str">
        <f>IFERROR(VLOOKUP(A863,Platted[],2,FALSE),"")</f>
        <v/>
      </c>
      <c r="AN863" s="52"/>
      <c r="AO863" s="52"/>
      <c r="AP863" s="52"/>
      <c r="AQ863" s="52" t="str">
        <f>IFERROR(VLOOKUP(A863,MapGrantsTbl[], 5, FALSE),"")</f>
        <v/>
      </c>
      <c r="AR863" s="52" t="str">
        <f>IF(L863=AQ863,"Y", IF(LEN(LEFT(AQ863,4))&lt;&gt;4,"","N"))</f>
        <v/>
      </c>
      <c r="AS863" s="52" t="str">
        <f>IFERROR(VLOOKUP(A863,MapGrantsTbl[],3, FALSE),"")</f>
        <v/>
      </c>
      <c r="AT863" s="52" t="str">
        <f>IF(AA863=AS863,"Y", IF(LEN(LEFT(AS863,4))&lt;&gt;4,"","N"))</f>
        <v/>
      </c>
      <c r="AU863" s="52" t="str">
        <f>IFERROR(VLOOKUP(A863,MapGrantsTbl[],5, FALSE),"")</f>
        <v/>
      </c>
      <c r="AV863" s="52" t="str">
        <f>IF(L863=AU863,"Y", IF(LEN(LEFT(AU863,4))&lt;&gt;4,"","N"))</f>
        <v/>
      </c>
    </row>
    <row r="864" spans="1:48" ht="28.8" x14ac:dyDescent="0.55000000000000004">
      <c r="A864" s="43" t="s">
        <v>8764</v>
      </c>
      <c r="B864" s="42" t="str">
        <f>IFERROR(VLOOKUP(A864,MapGrantsTbl[Short Name], 1, FALSE),IFERROR(VLOOKUP(A864,MapGrantsTbl[Other Map Grant Name],1,FALSE),""))</f>
        <v/>
      </c>
      <c r="C864" s="43" t="s">
        <v>4916</v>
      </c>
      <c r="D864" s="43" t="str">
        <f>IF(ISBLANK(C864),"",IFERROR(RIGHT(C864,LEN(C864)-FIND(",",C864)) &amp; " " &amp; LEFT(C864,1) &amp; LOWER(MID(C864,2, FIND(",",C864)-2)),""))</f>
        <v xml:space="preserve"> William Cromwell</v>
      </c>
      <c r="E864" s="85" t="s">
        <v>10947</v>
      </c>
      <c r="F864" s="80" t="str">
        <f>RIGHT(E864,4)</f>
        <v>1741</v>
      </c>
      <c r="G864" s="80" t="str">
        <f>IF(ISBLANK(E864),"",F864&amp;"-"&amp;RIGHT("00" &amp; SUBSTITUTE(LEFT(E864,2),"/",""),2))</f>
        <v>1741-08</v>
      </c>
      <c r="H864" s="43" t="s">
        <v>3542</v>
      </c>
      <c r="I864" s="43" t="str">
        <f>IFERROR(RIGHT(H864,LEN(H864)-FIND(",",H864)) &amp; " " &amp; LEFT(H864,1) &amp; LOWER(MID(H864,2, FIND(",",H864)-2)),"")</f>
        <v xml:space="preserve"> John  Hammond</v>
      </c>
      <c r="J864" s="42" t="str">
        <f>H864</f>
        <v xml:space="preserve">HAMMOND, John </v>
      </c>
      <c r="K864" s="43" t="s">
        <v>5207</v>
      </c>
      <c r="L864" s="42" t="str">
        <f>RIGHT(K864,4)</f>
        <v>1747</v>
      </c>
      <c r="M864" s="143" t="str">
        <f>IF(ISBLANK(K864),"",L864&amp;"-"&amp;
IF(LEFT(K864,3)="Feb","02",
IF(LEFT(K864,3)="Mar","03",
IF(LEFT(K864,3)="Apr","04",
IF(LEFT(K864,3)="May","05",
IF(LEFT(K864,3)="Jun","06",
IF(LEFT(K864,3)="Jul","07",
IF(LEFT(K864,3)="Aug","08",
IF(LEFT(K864,3)="Sep","09",
IF(LEFT(K864,3)="Oct","10",
IF(LEFT(K864,3)="Nov","11",
IF(LEFT(K864,3)="Dec","12","01"))))))))))))</f>
        <v>1747-09</v>
      </c>
      <c r="N864" s="34" t="s">
        <v>3961</v>
      </c>
      <c r="O864" s="43" t="s">
        <v>3959</v>
      </c>
      <c r="P864" s="43" t="s">
        <v>136</v>
      </c>
      <c r="Q864" s="8">
        <v>80</v>
      </c>
      <c r="R864" s="43" t="s">
        <v>5661</v>
      </c>
      <c r="S864" s="44"/>
      <c r="T864" s="44" t="str">
        <f>V864</f>
        <v>Weavers Lot</v>
      </c>
      <c r="U864" s="44"/>
      <c r="V864" s="35" t="s">
        <v>5660</v>
      </c>
      <c r="W864" s="35" t="s">
        <v>11826</v>
      </c>
      <c r="X864" s="34"/>
      <c r="Y864" s="45" t="str">
        <f>IFERROR(LEFT(J864, FIND(",",J864)-1),"")</f>
        <v>HAMMOND</v>
      </c>
      <c r="Z864" s="45"/>
      <c r="AA864" s="24" t="str">
        <f>IF(ISBLANK(E864),"","Surveyed "&amp;E864)  &amp; IF(ISBLANK(C864),"", " by " &amp;TRIM(D864)) &amp; IF(ISBLANK(E864),"","; ") &amp; IF(ISBLANK(K864),"","Patented in " &amp; K864)  &amp; IF(ISBLANK(H864),"", " by " &amp; TRIM(I864)) &amp; IF(ISBLANK(Q864),"",IF(Q864=0,""," for " &amp; Q864 &amp; " acres")) &amp; IF(ISBLANK(S864),""," repatented as " &amp; S864) &amp; IF(ISBLANK(R864),"", "; " &amp; R864) &amp; IF(ISBLANK(X864),"", ".  " &amp; X864&amp;".")</f>
        <v>Surveyed 8/10/1741 by William Cromwell; Patented in Sep 1747 by John Hammond for 80 acres; "on Elk Ridge"</v>
      </c>
      <c r="AB864" s="52" t="str">
        <f>IF(IFERROR(FIND("-",A864),0)=0,SUBSTITUTE(A864,"'",""),SUBSTITUTE(LEFT(A864,FIND("-",A864)-2),"'",""))</f>
        <v>WEAVERS LOT</v>
      </c>
      <c r="AC864" s="55" t="str">
        <f>SUBSTITUTE(A864,"'","")</f>
        <v>WEAVERS LOT</v>
      </c>
      <c r="AD864" s="52" t="str">
        <f>IFERROR(VLOOKUP(A864,MapGrantsTbl[], 5, FALSE),"")</f>
        <v/>
      </c>
      <c r="AE864" s="52" t="str">
        <f>IF(L864=AD864,"Y", IF(LEFT(AD864,1)&lt;&gt;"1","","N"))</f>
        <v/>
      </c>
      <c r="AF864" s="52" t="str">
        <f>IFERROR(VLOOKUP(A864,MapGrantsTbl[], 3, FALSE),"")</f>
        <v/>
      </c>
      <c r="AG864" s="52" t="str">
        <f>IF(AA864=AF864,"Y", IF(LEN(LEFT(AF864,4))&lt;&gt;4,"","N"))</f>
        <v/>
      </c>
      <c r="AH864" s="52" t="s">
        <v>212</v>
      </c>
      <c r="AI864" s="52"/>
      <c r="AJ864" s="71"/>
      <c r="AK864" s="71"/>
      <c r="AL864" s="71"/>
      <c r="AM864" s="71">
        <f>IFERROR(VLOOKUP(A864,Platted[],2,FALSE),"")</f>
        <v>492</v>
      </c>
      <c r="AN864" s="52"/>
      <c r="AO864" s="52"/>
      <c r="AP864" s="52"/>
      <c r="AQ864" s="52" t="str">
        <f>IFERROR(VLOOKUP(A864,MapGrantsTbl[], 5, FALSE),"")</f>
        <v/>
      </c>
      <c r="AR864" s="52" t="str">
        <f>IF(L864=AQ864,"Y", IF(LEN(LEFT(AQ864,4))&lt;&gt;4,"","N"))</f>
        <v/>
      </c>
      <c r="AS864" s="52" t="str">
        <f>IFERROR(VLOOKUP(A864,MapGrantsTbl[],3, FALSE),"")</f>
        <v/>
      </c>
      <c r="AT864" s="52" t="str">
        <f>IF(AA864=AS864,"Y", IF(LEN(LEFT(AS864,4))&lt;&gt;4,"","N"))</f>
        <v/>
      </c>
      <c r="AU864" s="52" t="str">
        <f>IFERROR(VLOOKUP(A864,MapGrantsTbl[],5, FALSE),"")</f>
        <v/>
      </c>
      <c r="AV864" s="52" t="str">
        <f>IF(L864=AU864,"Y", IF(LEN(LEFT(AU864,4))&lt;&gt;4,"","N"))</f>
        <v/>
      </c>
    </row>
    <row r="865" spans="1:48" ht="57.6" x14ac:dyDescent="0.55000000000000004">
      <c r="A865" s="8" t="s">
        <v>9425</v>
      </c>
      <c r="B865" s="32" t="str">
        <f>IFERROR(VLOOKUP(A865,MapGrantsTbl[Short Name], 1, FALSE),IFERROR(VLOOKUP(A865,MapGrantsTbl[Other Map Grant Name],1,FALSE),""))</f>
        <v>WELCOME HERE AGAIN</v>
      </c>
      <c r="C865" s="8" t="s">
        <v>4921</v>
      </c>
      <c r="D865" s="8" t="str">
        <f>IF(ISBLANK(C865),"",IFERROR(RIGHT(C865,LEN(C865)-FIND(",",C865)) &amp; " " &amp; LEFT(C865,1) &amp; LOWER(MID(C865,2, FIND(",",C865)-2)),""))</f>
        <v xml:space="preserve"> Basil Burgess</v>
      </c>
      <c r="E865" s="85" t="s">
        <v>9428</v>
      </c>
      <c r="F865" s="85" t="str">
        <f>RIGHT(E865,4)</f>
        <v>1772</v>
      </c>
      <c r="G865" s="85" t="str">
        <f>IF(ISBLANK(E865),"",F865&amp;"-"&amp;RIGHT("00" &amp; SUBSTITUTE(LEFT(E865,2),"/",""),2))</f>
        <v>1772-02</v>
      </c>
      <c r="H865" s="8" t="s">
        <v>3653</v>
      </c>
      <c r="I865" s="8" t="str">
        <f>IFERROR(RIGHT(H865,LEN(H865)-FIND(",",H865)) &amp; " " &amp; LEFT(H865,1) &amp; LOWER(MID(H865,2, FIND(",",H865)-2)),"")</f>
        <v xml:space="preserve"> Thomas  Bisset</v>
      </c>
      <c r="J865" s="32" t="str">
        <f>H865</f>
        <v xml:space="preserve">BISSET, Thomas </v>
      </c>
      <c r="K865" s="8" t="s">
        <v>9426</v>
      </c>
      <c r="L865" s="32" t="str">
        <f>RIGHT(K865,4)</f>
        <v>1772</v>
      </c>
      <c r="M865" s="146" t="str">
        <f>IF(ISBLANK(K865),"",L865&amp;"-"&amp;
IF(LEFT(K865,3)="Feb","02",
IF(LEFT(K865,3)="Mar","03",
IF(LEFT(K865,3)="Apr","04",
IF(LEFT(K865,3)="May","05",
IF(LEFT(K865,3)="Jun","06",
IF(LEFT(K865,3)="Jul","07",
IF(LEFT(K865,3)="Aug","08",
IF(LEFT(K865,3)="Sep","09",
IF(LEFT(K865,3)="Oct","10",
IF(LEFT(K865,3)="Nov","11",
IF(LEFT(K865,3)="Dec","12","01"))))))))))))</f>
        <v>1772-11</v>
      </c>
      <c r="N865" s="34" t="s">
        <v>3961</v>
      </c>
      <c r="O865" s="8" t="s">
        <v>3959</v>
      </c>
      <c r="P865" s="8" t="s">
        <v>6586</v>
      </c>
      <c r="Q865" s="8">
        <v>36</v>
      </c>
      <c r="R865" s="8" t="s">
        <v>11486</v>
      </c>
      <c r="S865" s="34"/>
      <c r="T865" s="33" t="str">
        <f>V865</f>
        <v>Welcome Here Again</v>
      </c>
      <c r="U865" s="34"/>
      <c r="V865" s="35" t="s">
        <v>9427</v>
      </c>
      <c r="W865" s="35" t="s">
        <v>11250</v>
      </c>
      <c r="X865" s="34"/>
      <c r="Y865" s="33" t="str">
        <f>IFERROR(LEFT(J865, FIND(",",J865)-1),"")</f>
        <v>BISSET</v>
      </c>
      <c r="Z865" s="33"/>
      <c r="AA865" s="33" t="str">
        <f>IF(ISBLANK(E865),"","Surveyed "&amp;E865)  &amp; IF(ISBLANK(C865),"", " by " &amp;TRIM(D865)) &amp; IF(ISBLANK(E865),"","; ") &amp; IF(ISBLANK(K865),"","Patented in " &amp; K865)  &amp; IF(ISBLANK(H865),"", " by " &amp; TRIM(I865)) &amp; IF(ISBLANK(Q865),"",IF(Q865=0,""," for " &amp; Q865 &amp; " acres")) &amp; IF(ISBLANK(S865),""," repatented as " &amp; S865) &amp; IF(ISBLANK(R865),"", "; " &amp; R865) &amp; IF(ISBLANK(X865),"", ".  " &amp; X865&amp;".")</f>
        <v>Surveyed 2/4/1772 by Basil Burgess; Patented in Nov 1772 by Thomas Bisset for 36 acres; Shown on the plat for Prospect Hill as lying south of Windsor Forrest along the Patuxent</v>
      </c>
      <c r="AB865" s="33" t="str">
        <f>IF(IFERROR(FIND("-",A865),0)=0,SUBSTITUTE(A865,"'",""),SUBSTITUTE(LEFT(A865,FIND("-",A865)-2),"'",""))</f>
        <v>WELCOME HERE AGAIN</v>
      </c>
      <c r="AC865" s="33" t="str">
        <f>SUBSTITUTE(A865,"'","")</f>
        <v>WELCOME HERE AGAIN</v>
      </c>
      <c r="AD865" s="33" t="str">
        <f>IFERROR(VLOOKUP(A865,MapGrantsTbl[], 5, FALSE),"")</f>
        <v>1772</v>
      </c>
      <c r="AE865" s="33" t="str">
        <f>IF(L865=AD865,"Y", IF(LEFT(AD865,1)&lt;&gt;"1","","N"))</f>
        <v>Y</v>
      </c>
      <c r="AF865" s="33" t="str">
        <f>IFERROR(VLOOKUP(A865,MapGrantsTbl[], 3, FALSE),"")</f>
        <v>Surveyed 2/4/1772 by Basil Burgess; Patented in Nov 1772 by Thomas Bisset for 36 acres; Shown on the plat for Prospect Hill as lying south of Windsor Forrest along the Patuxent</v>
      </c>
      <c r="AG865" s="33" t="str">
        <f>IF(AA865=AF865,"Y", IF(LEN(LEFT(AF865,4))&lt;&gt;4,"","N"))</f>
        <v>Y</v>
      </c>
      <c r="AH865" s="33" t="s">
        <v>78</v>
      </c>
      <c r="AI865" s="33"/>
      <c r="AJ865" s="33"/>
      <c r="AK865" s="33"/>
      <c r="AL865" s="33"/>
      <c r="AM865" s="33">
        <f>IFERROR(VLOOKUP(A865,Platted[],2,FALSE),"")</f>
        <v>605</v>
      </c>
      <c r="AN865" s="52"/>
      <c r="AO865" s="52"/>
      <c r="AP865" s="52"/>
      <c r="AQ865" s="52" t="str">
        <f>IFERROR(VLOOKUP(A865,MapGrantsTbl[], 5, FALSE),"")</f>
        <v>1772</v>
      </c>
      <c r="AR865" s="52" t="str">
        <f>IF(L865=AQ865,"Y", IF(LEN(LEFT(AQ865,4))&lt;&gt;4,"","N"))</f>
        <v>Y</v>
      </c>
      <c r="AS865" s="52" t="str">
        <f>IFERROR(VLOOKUP(A865,MapGrantsTbl[],3, FALSE),"")</f>
        <v>Surveyed 2/4/1772 by Basil Burgess; Patented in Nov 1772 by Thomas Bisset for 36 acres; Shown on the plat for Prospect Hill as lying south of Windsor Forrest along the Patuxent</v>
      </c>
      <c r="AT865" s="52" t="str">
        <f>IF(AA865=AS865,"Y", IF(LEN(LEFT(AS865,4))&lt;&gt;4,"","N"))</f>
        <v>Y</v>
      </c>
      <c r="AU865" s="52" t="str">
        <f>IFERROR(VLOOKUP(A865,MapGrantsTbl[],5, FALSE),"")</f>
        <v>1772</v>
      </c>
      <c r="AV865" s="52" t="str">
        <f>IF(L865=AU865,"Y", IF(LEN(LEFT(AU865,4))&lt;&gt;4,"","N"))</f>
        <v>Y</v>
      </c>
    </row>
    <row r="866" spans="1:48" ht="43.2" x14ac:dyDescent="0.55000000000000004">
      <c r="A866" s="43" t="s">
        <v>7335</v>
      </c>
      <c r="B866" s="42" t="str">
        <f>IFERROR(VLOOKUP(A866,MapGrantsTbl[Short Name], 1, FALSE),IFERROR(VLOOKUP(A866,MapGrantsTbl[Other Map Grant Name],1,FALSE),""))</f>
        <v/>
      </c>
      <c r="C866" s="43"/>
      <c r="D866" s="43" t="str">
        <f>IF(ISBLANK(C866),"",IFERROR(RIGHT(C866,LEN(C866)-FIND(",",C866)) &amp; " " &amp; LEFT(C866,1) &amp; LOWER(MID(C866,2, FIND(",",C866)-2)),""))</f>
        <v/>
      </c>
      <c r="E866" s="80"/>
      <c r="F866" s="80" t="str">
        <f>RIGHT(E866,4)</f>
        <v/>
      </c>
      <c r="G866" s="80" t="str">
        <f>IF(ISBLANK(E866),"",F866&amp;"-"&amp;RIGHT("00" &amp; SUBSTITUTE(LEFT(E866,2),"/",""),2))</f>
        <v/>
      </c>
      <c r="H866" s="43" t="s">
        <v>7332</v>
      </c>
      <c r="I866" s="43" t="str">
        <f>IFERROR(RIGHT(H866,LEN(H866)-FIND(",",H866)) &amp; " " &amp; LEFT(H866,1) &amp; LOWER(MID(H866,2, FIND(",",H866)-2)),"")</f>
        <v xml:space="preserve"> Michael Cusack</v>
      </c>
      <c r="J866" s="42" t="str">
        <f>H866</f>
        <v>CUSACK, Michael</v>
      </c>
      <c r="K866" s="43" t="s">
        <v>7334</v>
      </c>
      <c r="L866" s="42" t="str">
        <f>RIGHT(K866,4)</f>
        <v>1687</v>
      </c>
      <c r="M866" s="143" t="str">
        <f>IF(ISBLANK(K866),"",L866&amp;"-"&amp;
IF(LEFT(K866,3)="Feb","02",
IF(LEFT(K866,3)="Mar","03",
IF(LEFT(K866,3)="Apr","04",
IF(LEFT(K866,3)="May","05",
IF(LEFT(K866,3)="Jun","06",
IF(LEFT(K866,3)="Jul","07",
IF(LEFT(K866,3)="Aug","08",
IF(LEFT(K866,3)="Sep","09",
IF(LEFT(K866,3)="Oct","10",
IF(LEFT(K866,3)="Nov","11",
IF(LEFT(K866,3)="Dec","12","01"))))))))))))</f>
        <v>1687-09</v>
      </c>
      <c r="N866" s="44" t="s">
        <v>5668</v>
      </c>
      <c r="O866" s="43" t="s">
        <v>3961</v>
      </c>
      <c r="P866" s="43" t="s">
        <v>136</v>
      </c>
      <c r="Q866" s="43">
        <v>104</v>
      </c>
      <c r="R866" s="43"/>
      <c r="S866" s="44"/>
      <c r="T866" s="45" t="str">
        <f>V866</f>
        <v>no survey found at MSA site; MSA S1581-5061; Settlers of MD</v>
      </c>
      <c r="U866" s="44"/>
      <c r="V866" s="34" t="s">
        <v>11217</v>
      </c>
      <c r="W866" s="44"/>
      <c r="X866" s="34"/>
      <c r="Y866" s="45" t="str">
        <f>IFERROR(LEFT(J866, FIND(",",J866)-1),"")</f>
        <v>CUSACK</v>
      </c>
      <c r="Z866" s="45"/>
      <c r="AA866" s="45" t="str">
        <f>IF(ISBLANK(E866),"","Surveyed "&amp;E866)  &amp; IF(ISBLANK(C866),"", " by " &amp;TRIM(D866)) &amp; IF(ISBLANK(E866),"","; ") &amp; IF(ISBLANK(K866),"","Patented in " &amp; K866)  &amp; IF(ISBLANK(H866),"", " by " &amp; TRIM(I866)) &amp; IF(ISBLANK(Q866),"",IF(Q866=0,""," for " &amp; Q866 &amp; " acres")) &amp; IF(ISBLANK(S866),""," repatented as " &amp; S866) &amp; IF(ISBLANK(R866),"", "; " &amp; R866) &amp; IF(ISBLANK(X866),"", ".  " &amp; X866&amp;".")</f>
        <v>Patented in Sep 1687 by Michael Cusack for 104 acres</v>
      </c>
      <c r="AB866" s="45" t="str">
        <f>IF(IFERROR(FIND("-",A866),0)=0,SUBSTITUTE(A866,"'",""),SUBSTITUTE(LEFT(A866,FIND("-",A866)-2),"'",""))</f>
        <v>WELFARE</v>
      </c>
      <c r="AC866" s="45" t="str">
        <f>SUBSTITUTE(A866,"'","")</f>
        <v>WELFARE</v>
      </c>
      <c r="AD866" s="45" t="str">
        <f>IFERROR(VLOOKUP(A866,MapGrantsTbl[], 5, FALSE),"")</f>
        <v/>
      </c>
      <c r="AE866" s="45" t="str">
        <f>IF(L866=AD866,"Y", IF(LEFT(AD866,1)&lt;&gt;"1","","N"))</f>
        <v/>
      </c>
      <c r="AF866" s="45" t="str">
        <f>IFERROR(VLOOKUP(A866,MapGrantsTbl[], 3, FALSE),"")</f>
        <v/>
      </c>
      <c r="AG866" s="45" t="str">
        <f>IF(AA866=AF866,"Y", IF(LEN(LEFT(AF866,4))&lt;&gt;4,"","N"))</f>
        <v/>
      </c>
      <c r="AH866" s="45"/>
      <c r="AI866" s="45"/>
      <c r="AJ866" s="71"/>
      <c r="AK866" s="71"/>
      <c r="AL866" s="71"/>
      <c r="AM866" s="71" t="str">
        <f>IFERROR(VLOOKUP(A866,Platted[],2,FALSE),"")</f>
        <v/>
      </c>
      <c r="AN866" s="52"/>
      <c r="AO866" s="52"/>
      <c r="AP866" s="52"/>
      <c r="AQ866" s="52" t="str">
        <f>IFERROR(VLOOKUP(A866,MapGrantsTbl[], 5, FALSE),"")</f>
        <v/>
      </c>
      <c r="AR866" s="52" t="str">
        <f>IF(L866=AQ866,"Y", IF(LEN(LEFT(AQ866,4))&lt;&gt;4,"","N"))</f>
        <v/>
      </c>
      <c r="AS866" s="52" t="str">
        <f>IFERROR(VLOOKUP(A866,MapGrantsTbl[],3, FALSE),"")</f>
        <v/>
      </c>
      <c r="AT866" s="52" t="str">
        <f>IF(AA866=AS866,"Y", IF(LEN(LEFT(AS866,4))&lt;&gt;4,"","N"))</f>
        <v/>
      </c>
      <c r="AU866" s="52" t="str">
        <f>IFERROR(VLOOKUP(A866,MapGrantsTbl[],5, FALSE),"")</f>
        <v/>
      </c>
      <c r="AV866" s="52" t="str">
        <f>IF(L866=AU866,"Y", IF(LEN(LEFT(AU866,4))&lt;&gt;4,"","N"))</f>
        <v/>
      </c>
    </row>
    <row r="867" spans="1:48" ht="144" x14ac:dyDescent="0.55000000000000004">
      <c r="A867" s="92" t="s">
        <v>9526</v>
      </c>
      <c r="B867" s="91" t="str">
        <f>IFERROR(VLOOKUP(A867,MapGrantsTbl[Short Name], 1, FALSE),IFERROR(VLOOKUP(A867,MapGrantsTbl[Other Map Grant Name],1,FALSE),""))</f>
        <v>WEST ILCHESTER</v>
      </c>
      <c r="C867" s="92" t="s">
        <v>10467</v>
      </c>
      <c r="D867" s="92" t="str">
        <f>IF(ISBLANK(C867),"",IFERROR(RIGHT(C867,LEN(C867)-FIND(",",C867)) &amp; " " &amp; LEFT(C867,1) &amp; LOWER(MID(C867,2, FIND(",",C867)-2)),""))</f>
        <v xml:space="preserve"> Baruch Fowler</v>
      </c>
      <c r="E867" s="93" t="s">
        <v>9672</v>
      </c>
      <c r="F867" s="93" t="str">
        <f>RIGHT(E867,4)</f>
        <v>1803</v>
      </c>
      <c r="G867" s="93" t="str">
        <f>IF(ISBLANK(E867),"",F867&amp;"-"&amp;RIGHT("00" &amp; SUBSTITUTE(LEFT(E867,2),"/",""),2))</f>
        <v>1803-02</v>
      </c>
      <c r="H867" s="92" t="s">
        <v>5326</v>
      </c>
      <c r="I867" s="92" t="str">
        <f>IFERROR(RIGHT(H867,LEN(H867)-FIND(",",H867)) &amp; " " &amp; LEFT(H867,1) &amp; LOWER(MID(H867,2, FIND(",",H867)-2)),"")</f>
        <v xml:space="preserve"> Jonathan  Ellicott</v>
      </c>
      <c r="J867" s="91" t="str">
        <f>H867</f>
        <v xml:space="preserve">ELLICOTT, Jonathan </v>
      </c>
      <c r="K867" s="92" t="s">
        <v>6698</v>
      </c>
      <c r="L867" s="91" t="str">
        <f>RIGHT(K867,4)</f>
        <v>1804</v>
      </c>
      <c r="M867" s="144" t="str">
        <f>IF(ISBLANK(K867),"",L867&amp;"-"&amp;
IF(LEFT(K867,3)="Feb","02",
IF(LEFT(K867,3)="Mar","03",
IF(LEFT(K867,3)="Apr","04",
IF(LEFT(K867,3)="May","05",
IF(LEFT(K867,3)="Jun","06",
IF(LEFT(K867,3)="Jul","07",
IF(LEFT(K867,3)="Aug","08",
IF(LEFT(K867,3)="Sep","09",
IF(LEFT(K867,3)="Oct","10",
IF(LEFT(K867,3)="Nov","11",
IF(LEFT(K867,3)="Dec","12","01"))))))))))))</f>
        <v>1804-09</v>
      </c>
      <c r="N867" s="94" t="s">
        <v>3961</v>
      </c>
      <c r="O867" s="92" t="s">
        <v>3959</v>
      </c>
      <c r="P867" s="92" t="s">
        <v>3970</v>
      </c>
      <c r="Q867" s="92">
        <v>743.25</v>
      </c>
      <c r="R867" s="92" t="s">
        <v>9673</v>
      </c>
      <c r="S867" s="34" t="s">
        <v>10529</v>
      </c>
      <c r="T867" s="34" t="s">
        <v>10532</v>
      </c>
      <c r="U867" s="94"/>
      <c r="V867" s="35" t="s">
        <v>9657</v>
      </c>
      <c r="W867" s="35" t="s">
        <v>9658</v>
      </c>
      <c r="X867" s="35"/>
      <c r="Y867" s="95" t="str">
        <f>IFERROR(LEFT(J867, FIND(",",J867)-1),"")</f>
        <v>ELLICOTT</v>
      </c>
      <c r="Z867" s="95"/>
      <c r="AA867" s="95" t="str">
        <f>IF(ISBLANK(E867),"","Surveyed "&amp;E867)  &amp; IF(ISBLANK(C867),"", " by " &amp;TRIM(D867)) &amp; IF(ISBLANK(E867),"","; ") &amp; IF(ISBLANK(K867),"","Patented in " &amp; K867)  &amp; IF(ISBLANK(H867),"", " by " &amp; TRIM(I867)) &amp; IF(ISBLANK(Q867),"",IF(Q867=0,""," for " &amp; Q867 &amp; " acres")) &amp; IF(ISBLANK(S867),""," repatented as " &amp; S867) &amp; IF(ISBLANK(R867),"", "; " &amp; R867) &amp; IF(ISBLANK(X867),"", ".  " &amp; X867&amp;".")</f>
        <v>Surveyed 2/15/1803 by Baruch Fowler; Patented in Sep 1804 by Jonathan Ellicott for 743.25 acres repatented as Oella; Lying partly in Anne Arundel and partly in Baltimore Counties, a resurvey of part of Mount Unity, Teals Search, Mount Gilboa, Stout, Prestidges Folly, Good Neighborhood, Addition To Mount Unity, The First Discovery, Mount Vesuvius, The Escheat, Teals Chance, Haywards Pleasure</v>
      </c>
      <c r="AB867" s="95" t="str">
        <f>IF(IFERROR(FIND("-",A867),0)=0,SUBSTITUTE(A867,"'",""),SUBSTITUTE(LEFT(A867,FIND("-",A867)-2),"'",""))</f>
        <v>WEST ILCHESTER</v>
      </c>
      <c r="AC867" s="95" t="str">
        <f>SUBSTITUTE(A867,"'","")</f>
        <v>WEST ILCHESTER</v>
      </c>
      <c r="AD867" s="95" t="str">
        <f>IFERROR(VLOOKUP(A867,MapGrantsTbl[], 5, FALSE),"")</f>
        <v>1803</v>
      </c>
      <c r="AE867" s="95" t="str">
        <f>IF(L867=AD867,"Y", IF(LEFT(AD867,1)&lt;&gt;"1","","N"))</f>
        <v>N</v>
      </c>
      <c r="AF867" s="95" t="str">
        <f>IFERROR(VLOOKUP(A867,MapGrantsTbl[], 3, FALSE),"")</f>
        <v>Surveyed 2/15/1803 by Baruch Fowler; Patented in Sep 1804 by Jonathan Ellicott for 743.25 acres repatented as Oella; Lying partly in Anne Arundel and partly in Baltimore Counties, a resurvey of part of Mount Unity, Teals Search, Mount Gilboa, Stout, Prestidges Folly, Good Neighborhood, Addition To Mount Unity, The First Discovery, Mount Vesuvius, The Escheat, Teals Chance, Haywards Pleasure</v>
      </c>
      <c r="AG867" s="95" t="str">
        <f>IF(AA867=AF867,"Y", IF(LEN(LEFT(AF867,4))&lt;&gt;4,"","N"))</f>
        <v>Y</v>
      </c>
      <c r="AH867" s="33" t="s">
        <v>11990</v>
      </c>
      <c r="AI867" s="95"/>
      <c r="AJ867" s="95"/>
      <c r="AK867" s="95"/>
      <c r="AL867" s="95"/>
      <c r="AM867" s="95">
        <f>IFERROR(VLOOKUP(A867,Platted[],2,FALSE),"")</f>
        <v>87</v>
      </c>
      <c r="AN867" s="52"/>
      <c r="AO867" s="52"/>
      <c r="AP867" s="52"/>
      <c r="AQ867" s="52" t="str">
        <f>IFERROR(VLOOKUP(A867,MapGrantsTbl[], 5, FALSE),"")</f>
        <v>1803</v>
      </c>
      <c r="AR867" s="52" t="str">
        <f>IF(L867=AQ867,"Y", IF(LEN(LEFT(AQ867,4))&lt;&gt;4,"","N"))</f>
        <v>N</v>
      </c>
      <c r="AS867" s="52" t="str">
        <f>IFERROR(VLOOKUP(A867,MapGrantsTbl[],3, FALSE),"")</f>
        <v>Surveyed 2/15/1803 by Baruch Fowler; Patented in Sep 1804 by Jonathan Ellicott for 743.25 acres repatented as Oella; Lying partly in Anne Arundel and partly in Baltimore Counties, a resurvey of part of Mount Unity, Teals Search, Mount Gilboa, Stout, Prestidges Folly, Good Neighborhood, Addition To Mount Unity, The First Discovery, Mount Vesuvius, The Escheat, Teals Chance, Haywards Pleasure</v>
      </c>
      <c r="AT867" s="52" t="str">
        <f>IF(AA867=AS867,"Y", IF(LEN(LEFT(AS867,4))&lt;&gt;4,"","N"))</f>
        <v>Y</v>
      </c>
      <c r="AU867" s="52" t="str">
        <f>IFERROR(VLOOKUP(A867,MapGrantsTbl[],5, FALSE),"")</f>
        <v>1803</v>
      </c>
      <c r="AV867" s="52" t="str">
        <f>IF(L867=AU867,"Y", IF(LEN(LEFT(AU867,4))&lt;&gt;4,"","N"))</f>
        <v>N</v>
      </c>
    </row>
    <row r="868" spans="1:48" ht="57.6" x14ac:dyDescent="0.55000000000000004">
      <c r="A868" s="43" t="s">
        <v>6941</v>
      </c>
      <c r="B868" s="42" t="str">
        <f>IFERROR(VLOOKUP(A868,MapGrantsTbl[Short Name], 1, FALSE),IFERROR(VLOOKUP(A868,MapGrantsTbl[Other Map Grant Name],1,FALSE),""))</f>
        <v>WHAT IS LEFT</v>
      </c>
      <c r="C868" s="43" t="s">
        <v>4918</v>
      </c>
      <c r="D868" s="43" t="str">
        <f>IF(ISBLANK(C868),"",IFERROR(RIGHT(C868,LEN(C868)-FIND(",",C868)) &amp; " " &amp; LEFT(C868,1) &amp; LOWER(MID(C868,2, FIND(",",C868)-2)),""))</f>
        <v xml:space="preserve"> Loch Weems</v>
      </c>
      <c r="E868" s="85" t="s">
        <v>4640</v>
      </c>
      <c r="F868" s="80" t="str">
        <f>RIGHT(E868,4)</f>
        <v>1759</v>
      </c>
      <c r="G868" s="80" t="str">
        <f>IF(ISBLANK(E868),"",F868&amp;"-"&amp;RIGHT("00" &amp; SUBSTITUTE(LEFT(E868,2),"/",""),2))</f>
        <v>1759-02</v>
      </c>
      <c r="H868" s="43" t="s">
        <v>4954</v>
      </c>
      <c r="I868" s="43" t="str">
        <f>IFERROR(RIGHT(H868,LEN(H868)-FIND(",",H868)) &amp; " " &amp; LEFT(H868,1) &amp; LOWER(MID(H868,2, FIND(",",H868)-2)),"")</f>
        <v xml:space="preserve"> Charles Ridgely</v>
      </c>
      <c r="J868" s="42" t="str">
        <f>H868</f>
        <v>RIDGELY, Charles</v>
      </c>
      <c r="K868" s="43" t="s">
        <v>6942</v>
      </c>
      <c r="L868" s="42" t="str">
        <f>RIGHT(K868,4)</f>
        <v>1760</v>
      </c>
      <c r="M868" s="143" t="str">
        <f>IF(ISBLANK(K868),"",L868&amp;"-"&amp;
IF(LEFT(K868,3)="Feb","02",
IF(LEFT(K868,3)="Mar","03",
IF(LEFT(K868,3)="Apr","04",
IF(LEFT(K868,3)="May","05",
IF(LEFT(K868,3)="Jun","06",
IF(LEFT(K868,3)="Jul","07",
IF(LEFT(K868,3)="Aug","08",
IF(LEFT(K868,3)="Sep","09",
IF(LEFT(K868,3)="Oct","10",
IF(LEFT(K868,3)="Nov","11",
IF(LEFT(K868,3)="Dec","12","01"))))))))))))</f>
        <v>1760-11</v>
      </c>
      <c r="N868" s="44" t="s">
        <v>3961</v>
      </c>
      <c r="O868" s="43" t="s">
        <v>3959</v>
      </c>
      <c r="P868" s="43" t="s">
        <v>136</v>
      </c>
      <c r="Q868" s="43">
        <v>94</v>
      </c>
      <c r="R868" s="43" t="s">
        <v>6944</v>
      </c>
      <c r="S868" s="34" t="s">
        <v>8991</v>
      </c>
      <c r="T868" s="45" t="str">
        <f>V868</f>
        <v>What Is Left</v>
      </c>
      <c r="U868" s="34"/>
      <c r="V868" s="35" t="s">
        <v>6943</v>
      </c>
      <c r="W868" s="35" t="s">
        <v>10627</v>
      </c>
      <c r="X868" s="34"/>
      <c r="Y868" s="45" t="str">
        <f>IFERROR(LEFT(J868, FIND(",",J868)-1),"")</f>
        <v>RIDGELY</v>
      </c>
      <c r="Z868" s="45"/>
      <c r="AA868" s="45" t="str">
        <f>IF(ISBLANK(E868),"","Surveyed "&amp;E868)  &amp; IF(ISBLANK(C868),"", " by " &amp;TRIM(D868)) &amp; IF(ISBLANK(E868),"","; ") &amp; IF(ISBLANK(K868),"","Patented in " &amp; K868)  &amp; IF(ISBLANK(H868),"", " by " &amp; TRIM(I868)) &amp; IF(ISBLANK(Q868),"",IF(Q868=0,""," for " &amp; Q868 &amp; " acres")) &amp; IF(ISBLANK(S868),""," repatented as " &amp; S868) &amp; IF(ISBLANK(R868),"", "; " &amp; R868) &amp; IF(ISBLANK(X868),"", ".  " &amp; X868&amp;".")</f>
        <v>Surveyed 2/10/1759 by Loch Weems; Patented in Nov 1760 by Charles Ridgely for 94 acres repatented as Ridgelys Meadow; "Beginning at the end of the second course of a tract of land called Barnes Hunt"</v>
      </c>
      <c r="AB868" s="45" t="str">
        <f>IF(IFERROR(FIND("-",A868),0)=0,SUBSTITUTE(A868,"'",""),SUBSTITUTE(LEFT(A868,FIND("-",A868)-2),"'",""))</f>
        <v>WHAT IS LEFT</v>
      </c>
      <c r="AC868" s="45" t="str">
        <f>SUBSTITUTE(A868,"'","")</f>
        <v>WHAT IS LEFT</v>
      </c>
      <c r="AD868" s="52" t="str">
        <f>IFERROR(VLOOKUP(A868,MapGrantsTbl[], 5, FALSE),"")</f>
        <v>1759</v>
      </c>
      <c r="AE868" s="52" t="str">
        <f>IF(L868=AD868,"Y", IF(LEFT(AD868,1)&lt;&gt;"1","","N"))</f>
        <v>N</v>
      </c>
      <c r="AF868" s="52" t="str">
        <f>IFERROR(VLOOKUP(A868,MapGrantsTbl[], 3, FALSE),"")</f>
        <v>Surveyed 2/10/1759 by Loch Weems; Patented in Nov 1760 by Charles Ridgely for 94 acres repatented as Ridgelys Meadow; "Beginning at the end of the second course of a tract of land called Barnes Hunt"</v>
      </c>
      <c r="AG868" s="52" t="str">
        <f>IF(AA868=AF868,"Y", IF(LEN(LEFT(AF868,4))&lt;&gt;4,"","N"))</f>
        <v>Y</v>
      </c>
      <c r="AH868" s="52" t="s">
        <v>198</v>
      </c>
      <c r="AI868" s="52"/>
      <c r="AJ868" s="71"/>
      <c r="AK868" s="71"/>
      <c r="AL868" s="71"/>
      <c r="AM868" s="71">
        <f>IFERROR(VLOOKUP(A868,Platted[],2,FALSE),"")</f>
        <v>470</v>
      </c>
      <c r="AN868" s="52"/>
      <c r="AO868" s="52"/>
      <c r="AP868" s="52"/>
      <c r="AQ868" s="52" t="str">
        <f>IFERROR(VLOOKUP(A868,MapGrantsTbl[], 5, FALSE),"")</f>
        <v>1759</v>
      </c>
      <c r="AR868" s="52" t="str">
        <f>IF(L868=AQ868,"Y", IF(LEN(LEFT(AQ868,4))&lt;&gt;4,"","N"))</f>
        <v>N</v>
      </c>
      <c r="AS868" s="52" t="str">
        <f>IFERROR(VLOOKUP(A868,MapGrantsTbl[],3, FALSE),"")</f>
        <v>Surveyed 2/10/1759 by Loch Weems; Patented in Nov 1760 by Charles Ridgely for 94 acres repatented as Ridgelys Meadow; "Beginning at the end of the second course of a tract of land called Barnes Hunt"</v>
      </c>
      <c r="AT868" s="52" t="str">
        <f>IF(AA868=AS868,"Y", IF(LEN(LEFT(AS868,4))&lt;&gt;4,"","N"))</f>
        <v>Y</v>
      </c>
      <c r="AU868" s="52" t="str">
        <f>IFERROR(VLOOKUP(A868,MapGrantsTbl[],5, FALSE),"")</f>
        <v>1759</v>
      </c>
      <c r="AV868" s="52" t="str">
        <f>IF(L868=AU868,"Y", IF(LEN(LEFT(AU868,4))&lt;&gt;4,"","N"))</f>
        <v>N</v>
      </c>
    </row>
    <row r="869" spans="1:48" ht="43.2" x14ac:dyDescent="0.55000000000000004">
      <c r="A869" s="68" t="s">
        <v>7832</v>
      </c>
      <c r="B869" s="67" t="str">
        <f>IFERROR(VLOOKUP(A869,MapGrantsTbl[Short Name], 1, FALSE),IFERROR(VLOOKUP(A869,MapGrantsTbl[Other Map Grant Name],1,FALSE),""))</f>
        <v/>
      </c>
      <c r="C869" s="68" t="s">
        <v>7770</v>
      </c>
      <c r="D869" s="68" t="str">
        <f>IF(ISBLANK(C869),"",IFERROR(RIGHT(C869,LEN(C869)-FIND(",",C869)) &amp; " " &amp; LEFT(C869,1) &amp; LOWER(MID(C869,2, FIND(",",C869)-2)),""))</f>
        <v xml:space="preserve"> Isaac Brooke</v>
      </c>
      <c r="E869" s="87"/>
      <c r="F869" s="87" t="str">
        <f>RIGHT(E869,4)</f>
        <v/>
      </c>
      <c r="G869" s="87" t="str">
        <f>IF(ISBLANK(E869),"",F869&amp;"-"&amp;RIGHT("00" &amp; SUBSTITUTE(LEFT(E869,2),"/",""),2))</f>
        <v/>
      </c>
      <c r="H869" s="68" t="s">
        <v>5622</v>
      </c>
      <c r="I869" s="68" t="str">
        <f>IFERROR(RIGHT(H869,LEN(H869)-FIND(",",H869)) &amp; " " &amp; LEFT(H869,1) &amp; LOWER(MID(H869,2, FIND(",",H869)-2)),"")</f>
        <v xml:space="preserve"> John Dorsey</v>
      </c>
      <c r="J869" s="67" t="str">
        <f>H869</f>
        <v>DORSEY, John</v>
      </c>
      <c r="K869" s="68" t="s">
        <v>7833</v>
      </c>
      <c r="L869" s="67" t="str">
        <f>RIGHT(K869,4)</f>
        <v>1756</v>
      </c>
      <c r="M869" s="148" t="str">
        <f>IF(ISBLANK(K869),"",L869&amp;"-"&amp;
IF(LEFT(K869,3)="Feb","02",
IF(LEFT(K869,3)="Mar","03",
IF(LEFT(K869,3)="Apr","04",
IF(LEFT(K869,3)="May","05",
IF(LEFT(K869,3)="Jun","06",
IF(LEFT(K869,3)="Jul","07",
IF(LEFT(K869,3)="Aug","08",
IF(LEFT(K869,3)="Sep","09",
IF(LEFT(K869,3)="Oct","10",
IF(LEFT(K869,3)="Nov","11",
IF(LEFT(K869,3)="Dec","12","01"))))))))))))</f>
        <v>1756-04</v>
      </c>
      <c r="N869" s="34" t="s">
        <v>6530</v>
      </c>
      <c r="O869" s="68" t="s">
        <v>6530</v>
      </c>
      <c r="P869" s="68" t="s">
        <v>3970</v>
      </c>
      <c r="Q869" s="68">
        <v>705</v>
      </c>
      <c r="R869" s="68" t="s">
        <v>7836</v>
      </c>
      <c r="S869" s="69" t="s">
        <v>7841</v>
      </c>
      <c r="T869" s="70" t="s">
        <v>7835</v>
      </c>
      <c r="U869" s="69"/>
      <c r="V869" s="35" t="s">
        <v>7834</v>
      </c>
      <c r="W869" s="35" t="s">
        <v>9660</v>
      </c>
      <c r="X869" s="34"/>
      <c r="Y869" s="70" t="str">
        <f>IFERROR(LEFT(J869, FIND(",",J869)-1),"")</f>
        <v>DORSEY</v>
      </c>
      <c r="Z869" s="70"/>
      <c r="AA869" s="70" t="str">
        <f>IF(ISBLANK(E869),"","Surveyed "&amp;E869)  &amp; IF(ISBLANK(C869),"", " by " &amp;TRIM(D869)) &amp; IF(ISBLANK(E869),"","; ") &amp; IF(ISBLANK(K869),"","Patented in " &amp; K869)  &amp; IF(ISBLANK(H869),"", " by " &amp; TRIM(I869)) &amp; IF(ISBLANK(Q869),"",IF(Q869=0,""," for " &amp; Q869 &amp; " acres")) &amp; IF(ISBLANK(S869),""," repatented as " &amp; S869) &amp; IF(ISBLANK(R869),"", "; " &amp; R869) &amp; IF(ISBLANK(X869),"", ".  " &amp; X869&amp;".")</f>
        <v xml:space="preserve"> by Isaac BrookePatented in Apr 1756 by John Dorsey for 705 acres repatented as What's Left Corrected; Resurvey of Mill Race</v>
      </c>
      <c r="AB869" s="70" t="str">
        <f>IF(IFERROR(FIND("-",A869),0)=0,SUBSTITUTE(A869,"'",""),SUBSTITUTE(LEFT(A869,FIND("-",A869)-2),"'",""))</f>
        <v>WHATS LEFT</v>
      </c>
      <c r="AC869" s="70" t="str">
        <f>SUBSTITUTE(A869,"'","")</f>
        <v>WHATS LEFT - Dorsey</v>
      </c>
      <c r="AD869" s="70" t="str">
        <f>IFERROR(VLOOKUP(A869,MapGrantsTbl[], 5, FALSE),"")</f>
        <v/>
      </c>
      <c r="AE869" s="70" t="str">
        <f>IF(L869=AD869,"Y", IF(LEFT(AD869,1)&lt;&gt;"1","","N"))</f>
        <v/>
      </c>
      <c r="AF869" s="70" t="str">
        <f>IFERROR(VLOOKUP(A869,MapGrantsTbl[], 3, FALSE),"")</f>
        <v/>
      </c>
      <c r="AG869" s="70" t="str">
        <f>IF(AA869=AF869,"Y", IF(LEN(LEFT(AF869,4))&lt;&gt;4,"","N"))</f>
        <v/>
      </c>
      <c r="AH869" s="70"/>
      <c r="AI869" s="70"/>
      <c r="AJ869" s="70"/>
      <c r="AK869" s="70"/>
      <c r="AL869" s="71"/>
      <c r="AM869" s="71" t="str">
        <f>IFERROR(VLOOKUP(A869,Platted[],2,FALSE),"")</f>
        <v/>
      </c>
      <c r="AN869" s="52"/>
      <c r="AO869" s="52"/>
      <c r="AP869" s="52"/>
      <c r="AQ869" s="52" t="str">
        <f>IFERROR(VLOOKUP(A869,MapGrantsTbl[], 5, FALSE),"")</f>
        <v/>
      </c>
      <c r="AR869" s="52" t="str">
        <f>IF(L869=AQ869,"Y", IF(LEN(LEFT(AQ869,4))&lt;&gt;4,"","N"))</f>
        <v/>
      </c>
      <c r="AS869" s="52" t="str">
        <f>IFERROR(VLOOKUP(A869,MapGrantsTbl[],3, FALSE),"")</f>
        <v/>
      </c>
      <c r="AT869" s="52" t="str">
        <f>IF(AA869=AS869,"Y", IF(LEN(LEFT(AS869,4))&lt;&gt;4,"","N"))</f>
        <v/>
      </c>
      <c r="AU869" s="52" t="str">
        <f>IFERROR(VLOOKUP(A869,MapGrantsTbl[],5, FALSE),"")</f>
        <v/>
      </c>
      <c r="AV869" s="52" t="str">
        <f>IF(L869=AU869,"Y", IF(LEN(LEFT(AU869,4))&lt;&gt;4,"","N"))</f>
        <v/>
      </c>
    </row>
    <row r="870" spans="1:48" ht="72" x14ac:dyDescent="0.55000000000000004">
      <c r="A870" s="8" t="s">
        <v>8793</v>
      </c>
      <c r="B870" s="32" t="str">
        <f>IFERROR(VLOOKUP(A870,MapGrantsTbl[Short Name], 1, FALSE),IFERROR(VLOOKUP(A870,MapGrantsTbl[Other Map Grant Name],1,FALSE),""))</f>
        <v>WHATS LEFT - FRENCH</v>
      </c>
      <c r="C870" s="8" t="s">
        <v>4921</v>
      </c>
      <c r="D870" s="8" t="str">
        <f>IF(ISBLANK(C870),"",IFERROR(RIGHT(C870,LEN(C870)-FIND(",",C870)) &amp; " " &amp; LEFT(C870,1) &amp; LOWER(MID(C870,2, FIND(",",C870)-2)),""))</f>
        <v xml:space="preserve"> Basil Burgess</v>
      </c>
      <c r="E870" s="85" t="s">
        <v>8794</v>
      </c>
      <c r="F870" s="85" t="str">
        <f>RIGHT(E870,4)</f>
        <v>1775</v>
      </c>
      <c r="G870" s="85" t="str">
        <f>IF(ISBLANK(E870),"",F870&amp;"-"&amp;RIGHT("00" &amp; SUBSTITUTE(LEFT(E870,2),"/",""),2))</f>
        <v>1775-07</v>
      </c>
      <c r="H870" s="8" t="s">
        <v>6592</v>
      </c>
      <c r="I870" s="8" t="str">
        <f>IFERROR(RIGHT(H870,LEN(H870)-FIND(",",H870)) &amp; " " &amp; LEFT(H870,1) &amp; LOWER(MID(H870,2, FIND(",",H870)-2)),"")</f>
        <v xml:space="preserve"> Thomas French</v>
      </c>
      <c r="J870" s="32" t="str">
        <f>H870</f>
        <v>FRENCH, Thomas</v>
      </c>
      <c r="K870" s="8" t="s">
        <v>5421</v>
      </c>
      <c r="L870" s="32" t="str">
        <f>RIGHT(K870,4)</f>
        <v>1782</v>
      </c>
      <c r="M870" s="146" t="str">
        <f>IF(ISBLANK(K870),"",L870&amp;"-"&amp;
IF(LEFT(K870,3)="Feb","02",
IF(LEFT(K870,3)="Mar","03",
IF(LEFT(K870,3)="Apr","04",
IF(LEFT(K870,3)="May","05",
IF(LEFT(K870,3)="Jun","06",
IF(LEFT(K870,3)="Jul","07",
IF(LEFT(K870,3)="Aug","08",
IF(LEFT(K870,3)="Sep","09",
IF(LEFT(K870,3)="Oct","10",
IF(LEFT(K870,3)="Nov","11",
IF(LEFT(K870,3)="Dec","12","01"))))))))))))</f>
        <v>1782-10</v>
      </c>
      <c r="N870" s="34" t="s">
        <v>3961</v>
      </c>
      <c r="O870" s="8" t="s">
        <v>3959</v>
      </c>
      <c r="P870" s="8" t="s">
        <v>136</v>
      </c>
      <c r="Q870" s="8">
        <v>24</v>
      </c>
      <c r="R870" s="8" t="s">
        <v>8795</v>
      </c>
      <c r="S870" s="34"/>
      <c r="T870" s="33" t="str">
        <f>V870</f>
        <v>Whats Left</v>
      </c>
      <c r="U870" s="34"/>
      <c r="V870" s="35" t="s">
        <v>8119</v>
      </c>
      <c r="W870" s="35" t="s">
        <v>8800</v>
      </c>
      <c r="X870" s="34"/>
      <c r="Y870" s="33" t="str">
        <f>IFERROR(LEFT(J870, FIND(",",J870)-1),"")</f>
        <v>FRENCH</v>
      </c>
      <c r="Z870" s="33"/>
      <c r="AA870" s="33" t="str">
        <f>IF(ISBLANK(E870),"","Surveyed "&amp;E870)  &amp; IF(ISBLANK(C870),"", " by " &amp;TRIM(D870)) &amp; IF(ISBLANK(E870),"","; ") &amp; IF(ISBLANK(K870),"","Patented in " &amp; K870)  &amp; IF(ISBLANK(H870),"", " by " &amp; TRIM(I870)) &amp; IF(ISBLANK(Q870),"",IF(Q870=0,""," for " &amp; Q870 &amp; " acres")) &amp; IF(ISBLANK(S870),""," repatented as " &amp; S870) &amp; IF(ISBLANK(R870),"", "; " &amp; R870) &amp; IF(ISBLANK(X870),"", ".  " &amp; X870&amp;".")</f>
        <v>Surveyed 7/1/1775 by Basil Burgess; Patented in Oct 1782 by Thomas French for 24 acres; Beginning "on the south side of Patapsco falls and about eighty yards from the said falls and on the southwest side of a draught or small branch that descends into the said falls"</v>
      </c>
      <c r="AB870" s="33" t="str">
        <f>IF(IFERROR(FIND("-",A870),0)=0,SUBSTITUTE(A870,"'",""),SUBSTITUTE(LEFT(A870,FIND("-",A870)-2),"'",""))</f>
        <v>WHATS LEFT</v>
      </c>
      <c r="AC870" s="33" t="str">
        <f>SUBSTITUTE(A870,"'","")</f>
        <v>WHATS LEFT - French</v>
      </c>
      <c r="AD870" s="33" t="str">
        <f>IFERROR(VLOOKUP(A870,MapGrantsTbl[], 5, FALSE),"")</f>
        <v>1775</v>
      </c>
      <c r="AE870" s="33" t="str">
        <f>IF(L870=AD870,"Y", IF(LEFT(AD870,1)&lt;&gt;"1","","N"))</f>
        <v>N</v>
      </c>
      <c r="AF870" s="33" t="str">
        <f>IFERROR(VLOOKUP(A870,MapGrantsTbl[], 3, FALSE),"")</f>
        <v>Surveyed 7/1/1775 by Basil Burgess; Patented in Oct 1782 by Thomas French for 24 acres; Beginning "on the south side of Patapsco falls and about eighty yards from the said falls and on the southwest side of a draught or small branch that descends into the said falls"</v>
      </c>
      <c r="AG870" s="33" t="str">
        <f>IF(AA870=AF870,"Y", IF(LEN(LEFT(AF870,4))&lt;&gt;4,"","N"))</f>
        <v>Y</v>
      </c>
      <c r="AH870" s="33" t="s">
        <v>78</v>
      </c>
      <c r="AI870" s="33" t="s">
        <v>7845</v>
      </c>
      <c r="AJ870" s="33" t="s">
        <v>8796</v>
      </c>
      <c r="AK870" s="33"/>
      <c r="AL870" s="33">
        <v>0</v>
      </c>
      <c r="AM870" s="33">
        <f>IFERROR(VLOOKUP(A870,Platted[],2,FALSE),"")</f>
        <v>644</v>
      </c>
      <c r="AN870" s="52"/>
      <c r="AO870" s="52"/>
      <c r="AP870" s="52"/>
      <c r="AQ870" s="52" t="str">
        <f>IFERROR(VLOOKUP(A870,MapGrantsTbl[], 5, FALSE),"")</f>
        <v>1775</v>
      </c>
      <c r="AR870" s="52" t="str">
        <f>IF(L870=AQ870,"Y", IF(LEN(LEFT(AQ870,4))&lt;&gt;4,"","N"))</f>
        <v>N</v>
      </c>
      <c r="AS870" s="52" t="str">
        <f>IFERROR(VLOOKUP(A870,MapGrantsTbl[],3, FALSE),"")</f>
        <v>Surveyed 7/1/1775 by Basil Burgess; Patented in Oct 1782 by Thomas French for 24 acres; Beginning "on the south side of Patapsco falls and about eighty yards from the said falls and on the southwest side of a draught or small branch that descends into the said falls"</v>
      </c>
      <c r="AT870" s="52" t="str">
        <f>IF(AA870=AS870,"Y", IF(LEN(LEFT(AS870,4))&lt;&gt;4,"","N"))</f>
        <v>Y</v>
      </c>
      <c r="AU870" s="52" t="str">
        <f>IFERROR(VLOOKUP(A870,MapGrantsTbl[],5, FALSE),"")</f>
        <v>1775</v>
      </c>
      <c r="AV870" s="52" t="str">
        <f>IF(L870=AU870,"Y", IF(LEN(LEFT(AU870,4))&lt;&gt;4,"","N"))</f>
        <v>N</v>
      </c>
    </row>
    <row r="871" spans="1:48" ht="86.4" x14ac:dyDescent="0.55000000000000004">
      <c r="A871" s="43" t="s">
        <v>8765</v>
      </c>
      <c r="B871" s="42" t="str">
        <f>IFERROR(VLOOKUP(A871,MapGrantsTbl[Short Name], 1, FALSE),IFERROR(VLOOKUP(A871,MapGrantsTbl[Other Map Grant Name],1,FALSE),""))</f>
        <v>WHATS LEFT - HOBBS</v>
      </c>
      <c r="C871" s="43" t="s">
        <v>4920</v>
      </c>
      <c r="D871" s="43" t="str">
        <f>IF(ISBLANK(C871),"",IFERROR(RIGHT(C871,LEN(C871)-FIND(",",C871)) &amp; " " &amp; LEFT(C871,1) &amp; LOWER(MID(C871,2, FIND(",",C871)-2)),""))</f>
        <v xml:space="preserve"> Orlando Griffith</v>
      </c>
      <c r="E871" s="85" t="s">
        <v>11135</v>
      </c>
      <c r="F871" s="80" t="str">
        <f>RIGHT(E871,4)</f>
        <v>1768</v>
      </c>
      <c r="G871" s="80" t="str">
        <f>IF(ISBLANK(E871),"",F871&amp;"-"&amp;RIGHT("00" &amp; SUBSTITUTE(LEFT(E871,2),"/",""),2))</f>
        <v>1768-05</v>
      </c>
      <c r="H871" s="43" t="s">
        <v>3680</v>
      </c>
      <c r="I871" s="43" t="str">
        <f>IFERROR(RIGHT(H871,LEN(H871)-FIND(",",H871)) &amp; " " &amp; LEFT(H871,1) &amp; LOWER(MID(H871,2, FIND(",",H871)-2)),"")</f>
        <v xml:space="preserve"> Thomas  Hobbs</v>
      </c>
      <c r="J871" s="42" t="str">
        <f>H871</f>
        <v xml:space="preserve">HOBBS, Thomas </v>
      </c>
      <c r="K871" s="43" t="s">
        <v>7034</v>
      </c>
      <c r="L871" s="42" t="str">
        <f>RIGHT(K871,4)</f>
        <v>1769</v>
      </c>
      <c r="M871" s="143" t="str">
        <f>IF(ISBLANK(K871),"",L871&amp;"-"&amp;
IF(LEFT(K871,3)="Feb","02",
IF(LEFT(K871,3)="Mar","03",
IF(LEFT(K871,3)="Apr","04",
IF(LEFT(K871,3)="May","05",
IF(LEFT(K871,3)="Jun","06",
IF(LEFT(K871,3)="Jul","07",
IF(LEFT(K871,3)="Aug","08",
IF(LEFT(K871,3)="Sep","09",
IF(LEFT(K871,3)="Oct","10",
IF(LEFT(K871,3)="Nov","11",
IF(LEFT(K871,3)="Dec","12","01"))))))))))))</f>
        <v>1769-11</v>
      </c>
      <c r="N871" s="44" t="s">
        <v>3961</v>
      </c>
      <c r="O871" s="43" t="s">
        <v>3959</v>
      </c>
      <c r="P871" s="43" t="s">
        <v>3970</v>
      </c>
      <c r="Q871" s="43">
        <v>190</v>
      </c>
      <c r="R871" s="43" t="s">
        <v>7036</v>
      </c>
      <c r="S871" s="44"/>
      <c r="T871" s="45" t="s">
        <v>6985</v>
      </c>
      <c r="U871" s="44" t="s">
        <v>7037</v>
      </c>
      <c r="V871" s="35" t="s">
        <v>8119</v>
      </c>
      <c r="W871" s="35" t="s">
        <v>12134</v>
      </c>
      <c r="X871" s="34"/>
      <c r="Y871" s="45" t="str">
        <f>IFERROR(LEFT(J871, FIND(",",J871)-1),"")</f>
        <v>HOBBS</v>
      </c>
      <c r="Z871" s="45"/>
      <c r="AA871" s="45" t="str">
        <f>IF(ISBLANK(E871),"","Surveyed "&amp;E871)  &amp; IF(ISBLANK(C871),"", " by " &amp;TRIM(D871)) &amp; IF(ISBLANK(E871),"","; ") &amp; IF(ISBLANK(K871),"","Patented in " &amp; K871)  &amp; IF(ISBLANK(H871),"", " by " &amp; TRIM(I871)) &amp; IF(ISBLANK(Q871),"",IF(Q871=0,""," for " &amp; Q871 &amp; " acres")) &amp; IF(ISBLANK(S871),""," repatented as " &amp; S871) &amp; IF(ISBLANK(R871),"", "; " &amp; R871) &amp; IF(ISBLANK(X871),"", ".  " &amp; X871&amp;".")</f>
        <v>Surveyed 5/5/1768 by Orlando Griffith; Patented in Nov 1769 by Thomas Hobbs for 190 acres; Resurvey of Catch As Catch Can beginning "at a stone marked HB on the east side of a draft that descends into Middle River the said stone being a boundary of a tract of land called Cumberland"</v>
      </c>
      <c r="AB871" s="45" t="str">
        <f>IF(IFERROR(FIND("-",A871),0)=0,SUBSTITUTE(A871,"'",""),SUBSTITUTE(LEFT(A871,FIND("-",A871)-2),"'",""))</f>
        <v>WHATS LEFT</v>
      </c>
      <c r="AC871" s="45" t="str">
        <f>SUBSTITUTE(A871,"'","")</f>
        <v>WHATS LEFT - Hobbs</v>
      </c>
      <c r="AD871" s="45" t="str">
        <f>IFERROR(VLOOKUP(A871,MapGrantsTbl[], 5, FALSE),"")</f>
        <v>1768</v>
      </c>
      <c r="AE871" s="45" t="str">
        <f>IF(L871=AD871,"Y", IF(LEFT(AD871,1)&lt;&gt;"1","","N"))</f>
        <v>N</v>
      </c>
      <c r="AF871" s="45" t="str">
        <f>IFERROR(VLOOKUP(A871,MapGrantsTbl[], 3, FALSE),"")</f>
        <v>Surveyed 5/5/1768 by Orlando Griffith; Patented in Nov 1769 by Thomas Hobbs for 190 acres; Resurvey of Catch As Catch Can beginning "at a stone marked HB on the east side of a draft that descends into Middle River the said stone being a boundary of a tract of land called Cumberland"</v>
      </c>
      <c r="AG871" s="45" t="str">
        <f>IF(AA871=AF871,"Y", IF(LEN(LEFT(AF871,4))&lt;&gt;4,"","N"))</f>
        <v>Y</v>
      </c>
      <c r="AH871" s="33" t="s">
        <v>234</v>
      </c>
      <c r="AI871" s="45"/>
      <c r="AJ871" s="71"/>
      <c r="AK871" s="71"/>
      <c r="AL871" s="71"/>
      <c r="AM871" s="71">
        <f>IFERROR(VLOOKUP(A871,Platted[],2,FALSE),"")</f>
        <v>335</v>
      </c>
      <c r="AN871" s="52"/>
      <c r="AO871" s="52"/>
      <c r="AP871" s="52"/>
      <c r="AQ871" s="52" t="str">
        <f>IFERROR(VLOOKUP(A871,MapGrantsTbl[], 5, FALSE),"")</f>
        <v>1768</v>
      </c>
      <c r="AR871" s="52" t="str">
        <f>IF(L871=AQ871,"Y", IF(LEN(LEFT(AQ871,4))&lt;&gt;4,"","N"))</f>
        <v>N</v>
      </c>
      <c r="AS871" s="52" t="str">
        <f>IFERROR(VLOOKUP(A871,MapGrantsTbl[],3, FALSE),"")</f>
        <v>Surveyed 5/5/1768 by Orlando Griffith; Patented in Nov 1769 by Thomas Hobbs for 190 acres; Resurvey of Catch As Catch Can beginning "at a stone marked HB on the east side of a draft that descends into Middle River the said stone being a boundary of a tract of land called Cumberland"</v>
      </c>
      <c r="AT871" s="52" t="str">
        <f>IF(AA871=AS871,"Y", IF(LEN(LEFT(AS871,4))&lt;&gt;4,"","N"))</f>
        <v>Y</v>
      </c>
      <c r="AU871" s="52" t="str">
        <f>IFERROR(VLOOKUP(A871,MapGrantsTbl[],5, FALSE),"")</f>
        <v>1768</v>
      </c>
      <c r="AV871" s="52" t="str">
        <f>IF(L871=AU871,"Y", IF(LEN(LEFT(AU871,4))&lt;&gt;4,"","N"))</f>
        <v>N</v>
      </c>
    </row>
    <row r="872" spans="1:48" ht="86.4" x14ac:dyDescent="0.55000000000000004">
      <c r="A872" s="8" t="s">
        <v>8792</v>
      </c>
      <c r="B872" s="15" t="str">
        <f>IFERROR(VLOOKUP(A872,MapGrantsTbl[Short Name], 1, FALSE),IFERROR(VLOOKUP(A872,MapGrantsTbl[Other Map Grant Name],1,FALSE),""))</f>
        <v>WHATS LEFT - SHIPLEY</v>
      </c>
      <c r="C872" s="10" t="s">
        <v>4916</v>
      </c>
      <c r="D872" s="10" t="str">
        <f>IF(ISBLANK(C872),"",IFERROR(RIGHT(C872,LEN(C872)-FIND(",",C872)) &amp; " " &amp; LEFT(C872,1) &amp; LOWER(MID(C872,2, FIND(",",C872)-2)),""))</f>
        <v xml:space="preserve"> William Cromwell</v>
      </c>
      <c r="E872" s="85" t="s">
        <v>4660</v>
      </c>
      <c r="F872" s="85" t="str">
        <f>RIGHT(E872,4)</f>
        <v>1743</v>
      </c>
      <c r="G872" s="85" t="str">
        <f>IF(ISBLANK(E872),"",F872&amp;"-"&amp;RIGHT("00" &amp; SUBSTITUTE(LEFT(E872,2),"/",""),2))</f>
        <v>1743-03</v>
      </c>
      <c r="H872" s="10" t="s">
        <v>3674</v>
      </c>
      <c r="I872" s="10" t="str">
        <f>IFERROR(RIGHT(H872,LEN(H872)-FIND(",",H872)) &amp; " " &amp; LEFT(H872,1) &amp; LOWER(MID(H872,2, FIND(",",H872)-2)),"")</f>
        <v xml:space="preserve"> Robert  Shipley</v>
      </c>
      <c r="J872" s="15" t="str">
        <f>H872</f>
        <v xml:space="preserve">SHIPLEY, Robert </v>
      </c>
      <c r="K872" s="10" t="s">
        <v>5516</v>
      </c>
      <c r="L872" s="15" t="str">
        <f>RIGHT(K872,4)</f>
        <v>1743</v>
      </c>
      <c r="M872" s="147" t="str">
        <f>IF(ISBLANK(K872),"",L872&amp;"-"&amp;
IF(LEFT(K872,3)="Feb","02",
IF(LEFT(K872,3)="Mar","03",
IF(LEFT(K872,3)="Apr","04",
IF(LEFT(K872,3)="May","05",
IF(LEFT(K872,3)="Jun","06",
IF(LEFT(K872,3)="Jul","07",
IF(LEFT(K872,3)="Aug","08",
IF(LEFT(K872,3)="Sep","09",
IF(LEFT(K872,3)="Oct","10",
IF(LEFT(K872,3)="Nov","11",
IF(LEFT(K872,3)="Dec","12","01"))))))))))))</f>
        <v>1743-03</v>
      </c>
      <c r="N872" s="34" t="s">
        <v>3961</v>
      </c>
      <c r="O872" s="10" t="s">
        <v>3959</v>
      </c>
      <c r="P872" s="10" t="s">
        <v>136</v>
      </c>
      <c r="Q872" s="8">
        <v>100</v>
      </c>
      <c r="R872" s="26" t="s">
        <v>5517</v>
      </c>
      <c r="S872" s="26"/>
      <c r="T872" s="26" t="str">
        <f>V872</f>
        <v>Whats Left</v>
      </c>
      <c r="U872" s="26"/>
      <c r="V872" s="35" t="s">
        <v>8119</v>
      </c>
      <c r="W872" s="35" t="s">
        <v>12135</v>
      </c>
      <c r="X872" s="34"/>
      <c r="Y872" s="25" t="str">
        <f>IFERROR(LEFT(J872, FIND(",",J872)-1),"")</f>
        <v>SHIPLEY</v>
      </c>
      <c r="Z872" s="25"/>
      <c r="AA872" s="24" t="str">
        <f>IF(ISBLANK(E872),"","Surveyed "&amp;E872)  &amp; IF(ISBLANK(C872),"", " by " &amp;TRIM(D872)) &amp; IF(ISBLANK(E872),"","; ") &amp; IF(ISBLANK(K872),"","Patented in " &amp; K872)  &amp; IF(ISBLANK(H872),"", " by " &amp; TRIM(I872)) &amp; IF(ISBLANK(Q872),"",IF(Q872=0,""," for " &amp; Q872 &amp; " acres")) &amp; IF(ISBLANK(S872),""," repatented as " &amp; S872) &amp; IF(ISBLANK(R872),"", "; " &amp; R872) &amp; IF(ISBLANK(X872),"", ".  " &amp; X872&amp;".")</f>
        <v>Surveyed 3/28/1743 by William Cromwell; Patented in Mar 1743 by Robert Shipley for 100 acres; "on the south side of the westernmost drafts of the Great Falls of Patapsco River" starting "near the head of a small branch descending into the said falls commonly called and known by the name of Bens branch"</v>
      </c>
      <c r="AB872" s="52" t="str">
        <f>IF(IFERROR(FIND("-",A872),0)=0,SUBSTITUTE(A872,"'",""),SUBSTITUTE(LEFT(A872,FIND("-",A872)-2),"'",""))</f>
        <v>WHATS LEFT</v>
      </c>
      <c r="AC872" s="55" t="str">
        <f>SUBSTITUTE(A872,"'","")</f>
        <v>WHATS LEFT - Shipley</v>
      </c>
      <c r="AD872" s="52" t="str">
        <f>IFERROR(VLOOKUP(A872,MapGrantsTbl[], 5, FALSE),"")</f>
        <v>1743</v>
      </c>
      <c r="AE872" s="52" t="str">
        <f>IF(L872=AD872,"Y", IF(LEFT(AD872,1)&lt;&gt;"1","","N"))</f>
        <v>Y</v>
      </c>
      <c r="AF872" s="52" t="str">
        <f>IFERROR(VLOOKUP(A872,MapGrantsTbl[], 3, FALSE),"")</f>
        <v>Surveyed 3/28/1743 by William Cromwell; Patented in Mar 1743 by Robert Shipley for 100 acres; "on the south side of the westernmost drafts of the Great Falls of Patapsco River" starting "near the head of a small branch descending into the said falls commonly called and known by the name of Bens branch"</v>
      </c>
      <c r="AG872" s="52" t="str">
        <f>IF(AA872=AF872,"Y", IF(LEN(LEFT(AF872,4))&lt;&gt;4,"","N"))</f>
        <v>Y</v>
      </c>
      <c r="AH872" s="52" t="s">
        <v>198</v>
      </c>
      <c r="AI872" s="52"/>
      <c r="AJ872" s="71"/>
      <c r="AK872" s="71"/>
      <c r="AL872" s="71">
        <v>0</v>
      </c>
      <c r="AM872" s="71">
        <f>IFERROR(VLOOKUP(A872,Platted[],2,FALSE),"")</f>
        <v>404</v>
      </c>
      <c r="AN872" s="52"/>
      <c r="AO872" s="52"/>
      <c r="AP872" s="52"/>
      <c r="AQ872" s="52" t="str">
        <f>IFERROR(VLOOKUP(A872,MapGrantsTbl[], 5, FALSE),"")</f>
        <v>1743</v>
      </c>
      <c r="AR872" s="52" t="str">
        <f>IF(L872=AQ872,"Y", IF(LEN(LEFT(AQ872,4))&lt;&gt;4,"","N"))</f>
        <v>Y</v>
      </c>
      <c r="AS872" s="52" t="str">
        <f>IFERROR(VLOOKUP(A872,MapGrantsTbl[],3, FALSE),"")</f>
        <v>Surveyed 3/28/1743 by William Cromwell; Patented in Mar 1743 by Robert Shipley for 100 acres; "on the south side of the westernmost drafts of the Great Falls of Patapsco River" starting "near the head of a small branch descending into the said falls commonly called and known by the name of Bens branch"</v>
      </c>
      <c r="AT872" s="52" t="str">
        <f>IF(AA872=AS872,"Y", IF(LEN(LEFT(AS872,4))&lt;&gt;4,"","N"))</f>
        <v>Y</v>
      </c>
      <c r="AU872" s="52" t="str">
        <f>IFERROR(VLOOKUP(A872,MapGrantsTbl[],5, FALSE),"")</f>
        <v>1743</v>
      </c>
      <c r="AV872" s="52" t="str">
        <f>IF(L872=AU872,"Y", IF(LEN(LEFT(AU872,4))&lt;&gt;4,"","N"))</f>
        <v>Y</v>
      </c>
    </row>
    <row r="873" spans="1:48" ht="129.6" x14ac:dyDescent="0.55000000000000004">
      <c r="A873" s="10" t="s">
        <v>4878</v>
      </c>
      <c r="B873" s="10" t="str">
        <f>IFERROR(VLOOKUP(A873,MapGrantsTbl[Short Name], 1, FALSE),IFERROR(VLOOKUP(A873,MapGrantsTbl[Other Map Grant Name],1,FALSE),""))</f>
        <v>WHATS LEFT CORRECTED</v>
      </c>
      <c r="C873" s="10" t="s">
        <v>4917</v>
      </c>
      <c r="D873" s="10" t="str">
        <f>IF(ISBLANK(C873),"",IFERROR(RIGHT(C873,LEN(C873)-FIND(",",C873)) &amp; " " &amp; LEFT(C873,1) &amp; LOWER(MID(C873,2, FIND(",",C873)-2)),""))</f>
        <v xml:space="preserve"> Vachel Stevens</v>
      </c>
      <c r="E873" s="85" t="s">
        <v>10066</v>
      </c>
      <c r="F873" s="85" t="str">
        <f>RIGHT(E873,4)</f>
        <v>1785</v>
      </c>
      <c r="G873" s="85" t="str">
        <f>IF(ISBLANK(E873),"",F873&amp;"-"&amp;RIGHT("00" &amp; SUBSTITUTE(LEFT(E873,2),"/",""),2))</f>
        <v>1785-05</v>
      </c>
      <c r="H873" s="10" t="s">
        <v>3594</v>
      </c>
      <c r="I873" s="10" t="str">
        <f>IFERROR(RIGHT(H873,LEN(H873)-FIND(",",H873)) &amp; " " &amp; LEFT(H873,1) &amp; LOWER(MID(H873,2, FIND(",",H873)-2)),"")</f>
        <v xml:space="preserve"> John  Dorsey</v>
      </c>
      <c r="J873" s="15" t="str">
        <f>H873</f>
        <v xml:space="preserve">DORSEY, John </v>
      </c>
      <c r="K873" s="10" t="s">
        <v>4879</v>
      </c>
      <c r="L873" s="15" t="str">
        <f>RIGHT(K873,4)</f>
        <v>1794</v>
      </c>
      <c r="M873" s="147" t="str">
        <f>IF(ISBLANK(K873),"",L873&amp;"-"&amp;
IF(LEFT(K873,3)="Feb","02",
IF(LEFT(K873,3)="Mar","03",
IF(LEFT(K873,3)="Apr","04",
IF(LEFT(K873,3)="May","05",
IF(LEFT(K873,3)="Jun","06",
IF(LEFT(K873,3)="Jul","07",
IF(LEFT(K873,3)="Aug","08",
IF(LEFT(K873,3)="Sep","09",
IF(LEFT(K873,3)="Oct","10",
IF(LEFT(K873,3)="Nov","11",
IF(LEFT(K873,3)="Dec","12","01"))))))))))))</f>
        <v>1794-04</v>
      </c>
      <c r="N873" s="34" t="s">
        <v>3961</v>
      </c>
      <c r="O873" s="10" t="s">
        <v>3959</v>
      </c>
      <c r="P873" s="10" t="s">
        <v>3970</v>
      </c>
      <c r="Q873" s="8">
        <v>440</v>
      </c>
      <c r="R873" s="8" t="s">
        <v>7842</v>
      </c>
      <c r="S873" s="26"/>
      <c r="T873" s="8" t="s">
        <v>8903</v>
      </c>
      <c r="U873" s="26"/>
      <c r="V873" s="35" t="s">
        <v>4880</v>
      </c>
      <c r="W873" s="35" t="s">
        <v>10935</v>
      </c>
      <c r="X873" s="34"/>
      <c r="Y873" s="25" t="str">
        <f>IFERROR(LEFT(J873, FIND(",",J873)-1),"")</f>
        <v>DORSEY</v>
      </c>
      <c r="Z873" s="25"/>
      <c r="AA873" s="24" t="str">
        <f>IF(ISBLANK(E873),"","Surveyed "&amp;E873)  &amp; IF(ISBLANK(C873),"", " by " &amp;TRIM(D873)) &amp; IF(ISBLANK(E873),"","; ") &amp; IF(ISBLANK(K873),"","Patented in " &amp; K873)  &amp; IF(ISBLANK(H873),"", " by " &amp; TRIM(I873)) &amp; IF(ISBLANK(Q873),"",IF(Q873=0,""," for " &amp; Q873 &amp; " acres")) &amp; IF(ISBLANK(S873),""," repatented as " &amp; S873) &amp; IF(ISBLANK(R873),"", "; " &amp; R873) &amp; IF(ISBLANK(X873),"", ".  " &amp; X873&amp;".")</f>
        <v>Surveyed 5/10/1785 by Vachel Stevens; Patented in Apr 1794 by John Dorsey for 440 acres; Resurvey of what was orginally called Mill Race, now containing all or part of Brown's Enlargement, Rocky Ridge, Sapling Range, Gaither's Purchase, Benjamin's Lott, Addition to Brooke Grove, Brooke Chance, and Brooke Black Meadow, Burgess' Lookout; bordering Gilpen and/or Pressley, Holland's Sweep and located mostly in Montgomery County</v>
      </c>
      <c r="AB873" s="52" t="str">
        <f>IF(IFERROR(FIND("-",A873),0)=0,SUBSTITUTE(A873,"'",""),SUBSTITUTE(LEFT(A873,FIND("-",A873)-2),"'",""))</f>
        <v>WHATS LEFT CORRECTED</v>
      </c>
      <c r="AC873" s="55" t="str">
        <f>SUBSTITUTE(A873,"'","")</f>
        <v>WHATS LEFT CORRECTED</v>
      </c>
      <c r="AD873" s="52" t="str">
        <f>IFERROR(VLOOKUP(A873,MapGrantsTbl[], 5, FALSE),"")</f>
        <v>1785</v>
      </c>
      <c r="AE873" s="52" t="str">
        <f>IF(L873=AD873,"Y", IF(LEFT(AD873,1)&lt;&gt;"1","","N"))</f>
        <v>N</v>
      </c>
      <c r="AF873" s="52" t="str">
        <f>IFERROR(VLOOKUP(A873,MapGrantsTbl[], 3, FALSE),"")</f>
        <v>Surveyed 5/10/1785 by Vachel Stevens; Patented in Apr 1794 by John Dorsey for 440 acres; Resurvey of what was orginally called Mill Race, now containing all or part of Brown's Enlargement, Rocky Ridge, Sapling Range, Gaither's Purchase, Benjamin's Lott, Addition to Brooke Grove, Brooke Chance, and Brooke Black Meadow, Burgess' Lookout; bordering Gilpen and/or Pressley, Holland's Sweep and located mostly in Montgomery County</v>
      </c>
      <c r="AG873" s="52" t="str">
        <f>IF(AA873=AF873,"Y", IF(LEN(LEFT(AF873,4))&lt;&gt;4,"","N"))</f>
        <v>Y</v>
      </c>
      <c r="AH873" s="52" t="s">
        <v>375</v>
      </c>
      <c r="AI873" s="52"/>
      <c r="AJ873" s="71"/>
      <c r="AK873" s="71"/>
      <c r="AL873" s="71">
        <v>-3</v>
      </c>
      <c r="AM873" s="71">
        <f>IFERROR(VLOOKUP(A873,Platted[],2,FALSE),"")</f>
        <v>246</v>
      </c>
      <c r="AN873" s="52"/>
      <c r="AO873" s="52"/>
      <c r="AP873" s="52"/>
      <c r="AQ873" s="52" t="str">
        <f>IFERROR(VLOOKUP(A873,MapGrantsTbl[], 5, FALSE),"")</f>
        <v>1785</v>
      </c>
      <c r="AR873" s="52" t="str">
        <f>IF(L873=AQ873,"Y", IF(LEN(LEFT(AQ873,4))&lt;&gt;4,"","N"))</f>
        <v>N</v>
      </c>
      <c r="AS873" s="52" t="str">
        <f>IFERROR(VLOOKUP(A873,MapGrantsTbl[],3, FALSE),"")</f>
        <v>Surveyed 5/10/1785 by Vachel Stevens; Patented in Apr 1794 by John Dorsey for 440 acres; Resurvey of what was orginally called Mill Race, now containing all or part of Brown's Enlargement, Rocky Ridge, Sapling Range, Gaither's Purchase, Benjamin's Lott, Addition to Brooke Grove, Brooke Chance, and Brooke Black Meadow, Burgess' Lookout; bordering Gilpen and/or Pressley, Holland's Sweep and located mostly in Montgomery County</v>
      </c>
      <c r="AT873" s="52" t="str">
        <f>IF(AA873=AS873,"Y", IF(LEN(LEFT(AS873,4))&lt;&gt;4,"","N"))</f>
        <v>Y</v>
      </c>
      <c r="AU873" s="52" t="str">
        <f>IFERROR(VLOOKUP(A873,MapGrantsTbl[],5, FALSE),"")</f>
        <v>1785</v>
      </c>
      <c r="AV873" s="52" t="str">
        <f>IF(L873=AU873,"Y", IF(LEN(LEFT(AU873,4))&lt;&gt;4,"","N"))</f>
        <v>N</v>
      </c>
    </row>
    <row r="874" spans="1:48" ht="100.8" x14ac:dyDescent="0.55000000000000004">
      <c r="A874" s="8" t="s">
        <v>10585</v>
      </c>
      <c r="B874" s="42" t="str">
        <f>IFERROR(VLOOKUP(A874,MapGrantsTbl[Short Name], 1, FALSE),IFERROR(VLOOKUP(A874,MapGrantsTbl[Other Map Grant Name],1,FALSE),""))</f>
        <v>WHIPPS HILLS</v>
      </c>
      <c r="C874" s="43" t="s">
        <v>10467</v>
      </c>
      <c r="D874" s="43" t="str">
        <f>IF(ISBLANK(C874),"",IFERROR(RIGHT(C874,LEN(C874)-FIND(",",C874)) &amp; " " &amp; LEFT(C874,1) &amp; LOWER(MID(C874,2, FIND(",",C874)-2)),""))</f>
        <v xml:space="preserve"> Baruch Fowler</v>
      </c>
      <c r="E874" s="85" t="s">
        <v>10595</v>
      </c>
      <c r="F874" s="80" t="str">
        <f>RIGHT(E874,4)</f>
        <v>1795</v>
      </c>
      <c r="G874" s="80" t="str">
        <f>IF(ISBLANK(E874),"",F874&amp;"-"&amp;RIGHT("00" &amp; SUBSTITUTE(LEFT(E874,2),"/",""),2))</f>
        <v>1795-12</v>
      </c>
      <c r="H874" s="43" t="s">
        <v>5544</v>
      </c>
      <c r="I874" s="43" t="str">
        <f>IFERROR(RIGHT(H874,LEN(H874)-FIND(",",H874)) &amp; " " &amp; LEFT(H874,1) &amp; LOWER(MID(H874,2, FIND(",",H874)-2)),"")</f>
        <v xml:space="preserve"> George Whipps</v>
      </c>
      <c r="J874" s="42" t="str">
        <f>H874</f>
        <v>WHIPPS, George</v>
      </c>
      <c r="K874" s="43" t="s">
        <v>7463</v>
      </c>
      <c r="L874" s="42" t="str">
        <f>RIGHT(K874,4)</f>
        <v>1803</v>
      </c>
      <c r="M874" s="143" t="str">
        <f>IF(ISBLANK(K874),"",L874&amp;"-"&amp;
IF(LEFT(K874,3)="Feb","02",
IF(LEFT(K874,3)="Mar","03",
IF(LEFT(K874,3)="Apr","04",
IF(LEFT(K874,3)="May","05",
IF(LEFT(K874,3)="Jun","06",
IF(LEFT(K874,3)="Jul","07",
IF(LEFT(K874,3)="Aug","08",
IF(LEFT(K874,3)="Sep","09",
IF(LEFT(K874,3)="Oct","10",
IF(LEFT(K874,3)="Nov","11",
IF(LEFT(K874,3)="Dec","12","01"))))))))))))</f>
        <v>1803-03</v>
      </c>
      <c r="N874" s="44" t="s">
        <v>3961</v>
      </c>
      <c r="O874" s="43" t="s">
        <v>3959</v>
      </c>
      <c r="P874" s="43" t="s">
        <v>3970</v>
      </c>
      <c r="Q874" s="43">
        <v>234</v>
      </c>
      <c r="R874" s="43" t="s">
        <v>7465</v>
      </c>
      <c r="S874" s="44"/>
      <c r="T874" s="32" t="s">
        <v>10594</v>
      </c>
      <c r="U874" s="44"/>
      <c r="V874" s="35" t="s">
        <v>7464</v>
      </c>
      <c r="W874" s="35" t="s">
        <v>10588</v>
      </c>
      <c r="X874" s="34"/>
      <c r="Y874" s="45" t="str">
        <f>IFERROR(LEFT(J874, FIND(",",J874)-1),"")</f>
        <v>WHIPPS</v>
      </c>
      <c r="Z874" s="45"/>
      <c r="AA874" s="45" t="str">
        <f>IF(ISBLANK(E874),"","Surveyed "&amp;E874)  &amp; IF(ISBLANK(C874),"", " by " &amp;TRIM(D874)) &amp; IF(ISBLANK(E874),"","; ") &amp; IF(ISBLANK(K874),"","Patented in " &amp; K874)  &amp; IF(ISBLANK(H874),"", " by " &amp; TRIM(I874)) &amp; IF(ISBLANK(Q874),"",IF(Q874=0,""," for " &amp; Q874 &amp; " acres")) &amp; IF(ISBLANK(S874),""," repatented as " &amp; S874) &amp; IF(ISBLANK(R874),"", "; " &amp; R874) &amp; IF(ISBLANK(X874),"", ".  " &amp; X874&amp;".")</f>
        <v>Surveyed 12/1/1795 by Baruch Fowler; Patented in Mar 1803 by George Whipps for 234 acres; Resurvey of Second Choice and his part of Additional Progress starting at the beginning tree of both First Choice and Second Choice, adjoining The Last Shift, Progress, Shipley's Search, Unity Mount, Whips Mill Seat, Forrest Grove, Whips Lot, The Improved Centre, Hood's Friendship, and Pillaged Thicket</v>
      </c>
      <c r="AB874" s="45" t="str">
        <f>IF(IFERROR(FIND("-",A874),0)=0,SUBSTITUTE(A874,"'",""),SUBSTITUTE(LEFT(A874,FIND("-",A874)-2),"'",""))</f>
        <v>WHIPPS HILLS</v>
      </c>
      <c r="AC874" s="45" t="str">
        <f>SUBSTITUTE(A874,"'","")</f>
        <v>WHIPPS HILLS</v>
      </c>
      <c r="AD874" s="45" t="str">
        <f>IFERROR(VLOOKUP(A874,MapGrantsTbl[], 5, FALSE),"")</f>
        <v>1795</v>
      </c>
      <c r="AE874" s="45" t="str">
        <f>IF(L874=AD874,"Y", IF(LEFT(AD874,1)&lt;&gt;"1","","N"))</f>
        <v>N</v>
      </c>
      <c r="AF874" s="45" t="str">
        <f>IFERROR(VLOOKUP(A874,MapGrantsTbl[], 3, FALSE),"")</f>
        <v>Surveyed 12/1/1795 by Baruch Fowler; Patented in Mar 1803 by George Whipps for 234 acres; Resurvey of Second Choice and his part of Additional Progress starting at the beginning tree of both First Choice and Second Choice, adjoining The Last Shift, Progress, Shipley's Search, Unity Mount, Whips Mill Seat, Forrest Grove, Whips Lot, The Improved Centre, Hood's Friendship, and Pillaged Thicket</v>
      </c>
      <c r="AG874" s="45" t="str">
        <f>IF(AA874=AF874,"Y", IF(LEN(LEFT(AF874,4))&lt;&gt;4,"","N"))</f>
        <v>Y</v>
      </c>
      <c r="AH874" s="33" t="s">
        <v>198</v>
      </c>
      <c r="AI874" s="45"/>
      <c r="AJ874" s="71"/>
      <c r="AK874" s="71"/>
      <c r="AL874" s="71"/>
      <c r="AM874" s="71">
        <f>IFERROR(VLOOKUP(A874,Platted[],2,FALSE),"")</f>
        <v>277</v>
      </c>
      <c r="AN874" s="52"/>
      <c r="AO874" s="52"/>
      <c r="AP874" s="52"/>
      <c r="AQ874" s="52" t="str">
        <f>IFERROR(VLOOKUP(A874,MapGrantsTbl[], 5, FALSE),"")</f>
        <v>1795</v>
      </c>
      <c r="AR874" s="52" t="str">
        <f>IF(L874=AQ874,"Y", IF(LEN(LEFT(AQ874,4))&lt;&gt;4,"","N"))</f>
        <v>N</v>
      </c>
      <c r="AS874" s="52" t="str">
        <f>IFERROR(VLOOKUP(A874,MapGrantsTbl[],3, FALSE),"")</f>
        <v>Surveyed 12/1/1795 by Baruch Fowler; Patented in Mar 1803 by George Whipps for 234 acres; Resurvey of Second Choice and his part of Additional Progress starting at the beginning tree of both First Choice and Second Choice, adjoining The Last Shift, Progress, Shipley's Search, Unity Mount, Whips Mill Seat, Forrest Grove, Whips Lot, The Improved Centre, Hood's Friendship, and Pillaged Thicket</v>
      </c>
      <c r="AT874" s="52" t="str">
        <f>IF(AA874=AS874,"Y", IF(LEN(LEFT(AS874,4))&lt;&gt;4,"","N"))</f>
        <v>Y</v>
      </c>
      <c r="AU874" s="52" t="str">
        <f>IFERROR(VLOOKUP(A874,MapGrantsTbl[],5, FALSE),"")</f>
        <v>1795</v>
      </c>
      <c r="AV874" s="52" t="str">
        <f>IF(L874=AU874,"Y", IF(LEN(LEFT(AU874,4))&lt;&gt;4,"","N"))</f>
        <v>N</v>
      </c>
    </row>
    <row r="875" spans="1:48" ht="43.2" x14ac:dyDescent="0.55000000000000004">
      <c r="A875" s="53" t="s">
        <v>10586</v>
      </c>
      <c r="B875" s="42" t="str">
        <f>IFERROR(VLOOKUP(A875,MapGrantsTbl[Short Name], 1, FALSE),IFERROR(VLOOKUP(A875,MapGrantsTbl[Other Map Grant Name],1,FALSE),""))</f>
        <v/>
      </c>
      <c r="C875" s="43" t="s">
        <v>4916</v>
      </c>
      <c r="D875" s="43" t="str">
        <f>IF(ISBLANK(C875),"",IFERROR(RIGHT(C875,LEN(C875)-FIND(",",C875)) &amp; " " &amp; LEFT(C875,1) &amp; LOWER(MID(C875,2, FIND(",",C875)-2)),""))</f>
        <v xml:space="preserve"> William Cromwell</v>
      </c>
      <c r="E875" s="85" t="s">
        <v>10598</v>
      </c>
      <c r="F875" s="80" t="str">
        <f>RIGHT(E875,4)</f>
        <v>1741</v>
      </c>
      <c r="G875" s="80" t="str">
        <f>IF(ISBLANK(E875),"",F875&amp;"-"&amp;RIGHT("00" &amp; SUBSTITUTE(LEFT(E875,2),"/",""),2))</f>
        <v>1741-01</v>
      </c>
      <c r="H875" s="43" t="s">
        <v>5506</v>
      </c>
      <c r="I875" s="43" t="str">
        <f>IFERROR(RIGHT(H875,LEN(H875)-FIND(",",H875)) &amp; " " &amp; LEFT(H875,1) &amp; LOWER(MID(H875,2, FIND(",",H875)-2)),"")</f>
        <v xml:space="preserve"> John Whipps</v>
      </c>
      <c r="J875" s="42" t="str">
        <f>H875</f>
        <v>WHIPPS, John</v>
      </c>
      <c r="K875" s="43" t="s">
        <v>5005</v>
      </c>
      <c r="L875" s="42" t="str">
        <f>RIGHT(K875,4)</f>
        <v>1742</v>
      </c>
      <c r="M875" s="143" t="str">
        <f>IF(ISBLANK(K875),"",L875&amp;"-"&amp;
IF(LEFT(K875,3)="Feb","02",
IF(LEFT(K875,3)="Mar","03",
IF(LEFT(K875,3)="Apr","04",
IF(LEFT(K875,3)="May","05",
IF(LEFT(K875,3)="Jun","06",
IF(LEFT(K875,3)="Jul","07",
IF(LEFT(K875,3)="Aug","08",
IF(LEFT(K875,3)="Sep","09",
IF(LEFT(K875,3)="Oct","10",
IF(LEFT(K875,3)="Nov","11",
IF(LEFT(K875,3)="Dec","12","01"))))))))))))</f>
        <v>1742-09</v>
      </c>
      <c r="N875" s="44" t="s">
        <v>3961</v>
      </c>
      <c r="O875" s="43" t="s">
        <v>3959</v>
      </c>
      <c r="P875" s="43" t="s">
        <v>136</v>
      </c>
      <c r="Q875" s="8">
        <v>5</v>
      </c>
      <c r="R875" s="43" t="s">
        <v>5712</v>
      </c>
      <c r="S875" s="34" t="s">
        <v>10597</v>
      </c>
      <c r="T875" s="34" t="s">
        <v>10596</v>
      </c>
      <c r="U875" s="44"/>
      <c r="V875" s="35" t="s">
        <v>7103</v>
      </c>
      <c r="W875" s="35" t="s">
        <v>10590</v>
      </c>
      <c r="X875" s="34"/>
      <c r="Y875" s="45" t="str">
        <f>IFERROR(LEFT(J875, FIND(",",J875)-1),"")</f>
        <v>WHIPPS</v>
      </c>
      <c r="Z875" s="45"/>
      <c r="AA875" s="24" t="str">
        <f>IF(ISBLANK(E875),"","Surveyed "&amp;E875)  &amp; IF(ISBLANK(C875),"", " by " &amp;TRIM(D875)) &amp; IF(ISBLANK(E875),"","; ") &amp; IF(ISBLANK(K875),"","Patented in " &amp; K875)  &amp; IF(ISBLANK(H875),"", " by " &amp; TRIM(I875)) &amp; IF(ISBLANK(Q875),"",IF(Q875=0,""," for " &amp; Q875 &amp; " acres")) &amp; IF(ISBLANK(S875),""," repatented as " &amp; S875) &amp; IF(ISBLANK(R875),"", "; " &amp; R875) &amp; IF(ISBLANK(X875),"", ".  " &amp; X875&amp;".")</f>
        <v>Surveyed 1/20/1741 by William Cromwell; Patented in Sep 1742 by John Whipps for 5 acres repatented as Whipps Mill Seat; "on the great west fork of patapsco falls"</v>
      </c>
      <c r="AB875" s="52" t="str">
        <f>IF(IFERROR(FIND("-",A875),0)=0,SUBSTITUTE(A875,"'",""),SUBSTITUTE(LEFT(A875,FIND("-",A875)-2),"'",""))</f>
        <v>WHIPPS LOT</v>
      </c>
      <c r="AC875" s="55" t="str">
        <f>SUBSTITUTE(A875,"'","")</f>
        <v>WHIPPS LOT</v>
      </c>
      <c r="AD875" s="52" t="str">
        <f>IFERROR(VLOOKUP(A875,MapGrantsTbl[], 5, FALSE),"")</f>
        <v/>
      </c>
      <c r="AE875" s="52" t="str">
        <f>IF(L875=AD875,"Y", IF(LEFT(AD875,1)&lt;&gt;"1","","N"))</f>
        <v/>
      </c>
      <c r="AF875" s="52" t="str">
        <f>IFERROR(VLOOKUP(A875,MapGrantsTbl[], 3, FALSE),"")</f>
        <v/>
      </c>
      <c r="AG875" s="52" t="str">
        <f>IF(AA875=AF875,"Y", IF(LEN(LEFT(AF875,4))&lt;&gt;4,"","N"))</f>
        <v/>
      </c>
      <c r="AH875" s="52" t="s">
        <v>198</v>
      </c>
      <c r="AI875" s="52"/>
      <c r="AJ875" s="71"/>
      <c r="AK875" s="71"/>
      <c r="AL875" s="71"/>
      <c r="AM875" s="71">
        <f>IFERROR(VLOOKUP(A875,Platted[],2,FALSE),"")</f>
        <v>745</v>
      </c>
      <c r="AN875" s="52"/>
      <c r="AO875" s="52"/>
      <c r="AP875" s="52"/>
      <c r="AQ875" s="52" t="str">
        <f>IFERROR(VLOOKUP(A875,MapGrantsTbl[], 5, FALSE),"")</f>
        <v/>
      </c>
      <c r="AR875" s="52" t="str">
        <f>IF(L875=AQ875,"Y", IF(LEN(LEFT(AQ875,4))&lt;&gt;4,"","N"))</f>
        <v/>
      </c>
      <c r="AS875" s="52" t="str">
        <f>IFERROR(VLOOKUP(A875,MapGrantsTbl[],3, FALSE),"")</f>
        <v/>
      </c>
      <c r="AT875" s="52" t="str">
        <f>IF(AA875=AS875,"Y", IF(LEN(LEFT(AS875,4))&lt;&gt;4,"","N"))</f>
        <v/>
      </c>
      <c r="AU875" s="52" t="str">
        <f>IFERROR(VLOOKUP(A875,MapGrantsTbl[],5, FALSE),"")</f>
        <v/>
      </c>
      <c r="AV875" s="52" t="str">
        <f>IF(L875=AU875,"Y", IF(LEN(LEFT(AU875,4))&lt;&gt;4,"","N"))</f>
        <v/>
      </c>
    </row>
    <row r="876" spans="1:48" ht="43.2" x14ac:dyDescent="0.55000000000000004">
      <c r="A876" s="43" t="s">
        <v>10587</v>
      </c>
      <c r="B876" s="42" t="str">
        <f>IFERROR(VLOOKUP(A876,MapGrantsTbl[Short Name], 1, FALSE),IFERROR(VLOOKUP(A876,MapGrantsTbl[Other Map Grant Name],1,FALSE),""))</f>
        <v>WHIPPS MILL SEAT</v>
      </c>
      <c r="C876" s="43" t="s">
        <v>4917</v>
      </c>
      <c r="D876" s="43" t="str">
        <f>IF(ISBLANK(C876),"",IFERROR(RIGHT(C876,LEN(C876)-FIND(",",C876)) &amp; " " &amp; LEFT(C876,1) &amp; LOWER(MID(C876,2, FIND(",",C876)-2)),""))</f>
        <v xml:space="preserve"> Vachel Stevens</v>
      </c>
      <c r="E876" s="85" t="s">
        <v>10599</v>
      </c>
      <c r="F876" s="80" t="str">
        <f>RIGHT(E876,4)</f>
        <v>1783</v>
      </c>
      <c r="G876" s="80" t="str">
        <f>IF(ISBLANK(E876),"",F876&amp;"-"&amp;RIGHT("00" &amp; SUBSTITUTE(LEFT(E876,2),"/",""),2))</f>
        <v>1783-02</v>
      </c>
      <c r="H876" s="43" t="s">
        <v>7303</v>
      </c>
      <c r="I876" s="43" t="str">
        <f>IFERROR(RIGHT(H876,LEN(H876)-FIND(",",H876)) &amp; " " &amp; LEFT(H876,1) &amp; LOWER(MID(H876,2, FIND(",",H876)-2)),"")</f>
        <v xml:space="preserve"> Benjamin Whipps</v>
      </c>
      <c r="J876" s="42" t="str">
        <f>H876</f>
        <v>WHIPPS, Benjamin</v>
      </c>
      <c r="K876" s="43" t="s">
        <v>7302</v>
      </c>
      <c r="L876" s="42" t="str">
        <f>RIGHT(K876,4)</f>
        <v>1791</v>
      </c>
      <c r="M876" s="143" t="str">
        <f>IF(ISBLANK(K876),"",L876&amp;"-"&amp;
IF(LEFT(K876,3)="Feb","02",
IF(LEFT(K876,3)="Mar","03",
IF(LEFT(K876,3)="Apr","04",
IF(LEFT(K876,3)="May","05",
IF(LEFT(K876,3)="Jun","06",
IF(LEFT(K876,3)="Jul","07",
IF(LEFT(K876,3)="Aug","08",
IF(LEFT(K876,3)="Sep","09",
IF(LEFT(K876,3)="Oct","10",
IF(LEFT(K876,3)="Nov","11",
IF(LEFT(K876,3)="Dec","12","01"))))))))))))</f>
        <v>1791-04</v>
      </c>
      <c r="N876" s="44" t="s">
        <v>3961</v>
      </c>
      <c r="O876" s="43" t="s">
        <v>3959</v>
      </c>
      <c r="P876" s="43" t="s">
        <v>136</v>
      </c>
      <c r="Q876" s="43">
        <v>9.6</v>
      </c>
      <c r="R876" s="43" t="s">
        <v>7305</v>
      </c>
      <c r="S876" s="44"/>
      <c r="T876" s="33" t="s">
        <v>10596</v>
      </c>
      <c r="U876" s="44"/>
      <c r="V876" s="35" t="s">
        <v>7304</v>
      </c>
      <c r="W876" s="35" t="s">
        <v>10589</v>
      </c>
      <c r="X876" s="34"/>
      <c r="Y876" s="45" t="str">
        <f>IFERROR(LEFT(J876, FIND(",",J876)-1),"")</f>
        <v>WHIPPS</v>
      </c>
      <c r="Z876" s="45"/>
      <c r="AA876" s="45" t="str">
        <f>IF(ISBLANK(E876),"","Surveyed "&amp;E876)  &amp; IF(ISBLANK(C876),"", " by " &amp;TRIM(D876)) &amp; IF(ISBLANK(E876),"","; ") &amp; IF(ISBLANK(K876),"","Patented in " &amp; K876)  &amp; IF(ISBLANK(H876),"", " by " &amp; TRIM(I876)) &amp; IF(ISBLANK(Q876),"",IF(Q876=0,""," for " &amp; Q876 &amp; " acres")) &amp; IF(ISBLANK(S876),""," repatented as " &amp; S876) &amp; IF(ISBLANK(R876),"", "; " &amp; R876) &amp; IF(ISBLANK(X876),"", ".  " &amp; X876&amp;".")</f>
        <v>Surveyed 2/22/1783 by Vachel Stevens; Patented in Apr 1791 by Benjamin Whipps for 9.6 acres; Resurvey of Whips Lot</v>
      </c>
      <c r="AB876" s="45" t="str">
        <f>IF(IFERROR(FIND("-",A876),0)=0,SUBSTITUTE(A876,"'",""),SUBSTITUTE(LEFT(A876,FIND("-",A876)-2),"'",""))</f>
        <v>WHIPPS MILL SEAT</v>
      </c>
      <c r="AC876" s="45" t="str">
        <f>SUBSTITUTE(A876,"'","")</f>
        <v>WHIPPS MILL SEAT</v>
      </c>
      <c r="AD876" s="45" t="str">
        <f>IFERROR(VLOOKUP(A876,MapGrantsTbl[], 5, FALSE),"")</f>
        <v>1783</v>
      </c>
      <c r="AE876" s="45" t="str">
        <f>IF(L876=AD876,"Y", IF(LEFT(AD876,1)&lt;&gt;"1","","N"))</f>
        <v>N</v>
      </c>
      <c r="AF876" s="45" t="str">
        <f>IFERROR(VLOOKUP(A876,MapGrantsTbl[], 3, FALSE),"")</f>
        <v>Surveyed 2/22/1783 by Vachel Stevens; Patented in Apr 1791 by Benjamin Whipps for 9.6 acres; Resurvey of Whips Lot</v>
      </c>
      <c r="AG876" s="45" t="str">
        <f>IF(AA876=AF876,"Y", IF(LEN(LEFT(AF876,4))&lt;&gt;4,"","N"))</f>
        <v>Y</v>
      </c>
      <c r="AH876" s="33" t="s">
        <v>198</v>
      </c>
      <c r="AI876" s="45"/>
      <c r="AJ876" s="71"/>
      <c r="AK876" s="71"/>
      <c r="AL876" s="71"/>
      <c r="AM876" s="71">
        <f>IFERROR(VLOOKUP(A876,Platted[],2,FALSE),"")</f>
        <v>719</v>
      </c>
      <c r="AN876" s="52"/>
      <c r="AO876" s="52"/>
      <c r="AP876" s="52"/>
      <c r="AQ876" s="52" t="str">
        <f>IFERROR(VLOOKUP(A876,MapGrantsTbl[], 5, FALSE),"")</f>
        <v>1783</v>
      </c>
      <c r="AR876" s="52" t="str">
        <f>IF(L876=AQ876,"Y", IF(LEN(LEFT(AQ876,4))&lt;&gt;4,"","N"))</f>
        <v>N</v>
      </c>
      <c r="AS876" s="52" t="str">
        <f>IFERROR(VLOOKUP(A876,MapGrantsTbl[],3, FALSE),"")</f>
        <v>Surveyed 2/22/1783 by Vachel Stevens; Patented in Apr 1791 by Benjamin Whipps for 9.6 acres; Resurvey of Whips Lot</v>
      </c>
      <c r="AT876" s="52" t="str">
        <f>IF(AA876=AS876,"Y", IF(LEN(LEFT(AS876,4))&lt;&gt;4,"","N"))</f>
        <v>Y</v>
      </c>
      <c r="AU876" s="52" t="str">
        <f>IFERROR(VLOOKUP(A876,MapGrantsTbl[],5, FALSE),"")</f>
        <v>1783</v>
      </c>
      <c r="AV876" s="52" t="str">
        <f>IF(L876=AU876,"Y", IF(LEN(LEFT(AU876,4))&lt;&gt;4,"","N"))</f>
        <v>N</v>
      </c>
    </row>
    <row r="877" spans="1:48" ht="43.2" x14ac:dyDescent="0.55000000000000004">
      <c r="A877" s="8" t="s">
        <v>6874</v>
      </c>
      <c r="B877" s="42" t="str">
        <f>IFERROR(VLOOKUP(A877,MapGrantsTbl[Short Name], 1, FALSE),IFERROR(VLOOKUP(A877,MapGrantsTbl[Other Map Grant Name],1,FALSE),""))</f>
        <v/>
      </c>
      <c r="C877" s="43" t="s">
        <v>4919</v>
      </c>
      <c r="D877" s="43" t="str">
        <f>IF(ISBLANK(C877),"",IFERROR(RIGHT(C877,LEN(C877)-FIND(",",C877)) &amp; " " &amp; LEFT(C877,1) &amp; LOWER(MID(C877,2, FIND(",",C877)-2)),""))</f>
        <v xml:space="preserve"> Richard Shipley</v>
      </c>
      <c r="E877" s="85" t="s">
        <v>12355</v>
      </c>
      <c r="F877" s="80" t="str">
        <f>RIGHT(E877,4)</f>
        <v>1753</v>
      </c>
      <c r="G877" s="80" t="str">
        <f>IF(ISBLANK(E877),"",F877&amp;"-"&amp;RIGHT("00" &amp; SUBSTITUTE(LEFT(E877,2),"/",""),2))</f>
        <v>1753-04</v>
      </c>
      <c r="H877" s="43" t="s">
        <v>6869</v>
      </c>
      <c r="I877" s="43" t="str">
        <f>IFERROR(RIGHT(H877,LEN(H877)-FIND(",",H877)) &amp; " " &amp; LEFT(H877,1) &amp; LOWER(MID(H877,2, FIND(",",H877)-2)),"")</f>
        <v xml:space="preserve"> Nathaniel Ward</v>
      </c>
      <c r="J877" s="42" t="str">
        <f>H877</f>
        <v>WARD, Nathaniel</v>
      </c>
      <c r="K877" s="43" t="s">
        <v>3826</v>
      </c>
      <c r="L877" s="42" t="str">
        <f>RIGHT(K877,4)</f>
        <v>1753</v>
      </c>
      <c r="M877" s="143" t="str">
        <f>IF(ISBLANK(K877),"",L877&amp;"-"&amp;
IF(LEFT(K877,3)="Feb","02",
IF(LEFT(K877,3)="Mar","03",
IF(LEFT(K877,3)="Apr","04",
IF(LEFT(K877,3)="May","05",
IF(LEFT(K877,3)="Jun","06",
IF(LEFT(K877,3)="Jul","07",
IF(LEFT(K877,3)="Aug","08",
IF(LEFT(K877,3)="Sep","09",
IF(LEFT(K877,3)="Oct","10",
IF(LEFT(K877,3)="Nov","11",
IF(LEFT(K877,3)="Dec","12","01"))))))))))))</f>
        <v>1753-08</v>
      </c>
      <c r="N877" s="44" t="s">
        <v>3961</v>
      </c>
      <c r="O877" s="43" t="s">
        <v>3959</v>
      </c>
      <c r="P877" s="43" t="s">
        <v>136</v>
      </c>
      <c r="Q877" s="43">
        <v>11</v>
      </c>
      <c r="R877" s="43" t="s">
        <v>6881</v>
      </c>
      <c r="S877" s="44"/>
      <c r="T877" s="42" t="str">
        <f>V877</f>
        <v>White Oak Bottom</v>
      </c>
      <c r="U877" s="44"/>
      <c r="V877" s="35" t="s">
        <v>6875</v>
      </c>
      <c r="W877" s="35" t="s">
        <v>12356</v>
      </c>
      <c r="X877" s="34"/>
      <c r="Y877" s="45" t="str">
        <f>IFERROR(LEFT(J877, FIND(",",J877)-1),"")</f>
        <v>WARD</v>
      </c>
      <c r="Z877" s="45"/>
      <c r="AA877" s="45" t="str">
        <f>IF(ISBLANK(E877),"","Surveyed "&amp;E877)  &amp; IF(ISBLANK(C877),"", " by " &amp;TRIM(D877)) &amp; IF(ISBLANK(E877),"","; ") &amp; IF(ISBLANK(K877),"","Patented in " &amp; K877)  &amp; IF(ISBLANK(H877),"", " by " &amp; TRIM(I877)) &amp; IF(ISBLANK(Q877),"",IF(Q877=0,""," for " &amp; Q877 &amp; " acres")) &amp; IF(ISBLANK(S877),""," repatented as " &amp; S877) &amp; IF(ISBLANK(R877),"", "; " &amp; R877) &amp; IF(ISBLANK(X877),"", ".  " &amp; X877&amp;".")</f>
        <v xml:space="preserve">Surveyed 4/18/1753 by Richard Shipley; Patented in Aug 1753 by Nathaniel Ward for 11 acres; "on the east side of Snowdens River"  </v>
      </c>
      <c r="AB877" s="45" t="str">
        <f>IF(IFERROR(FIND("-",A877),0)=0,SUBSTITUTE(A877,"'",""),SUBSTITUTE(LEFT(A877,FIND("-",A877)-2),"'",""))</f>
        <v>WHITE OAK BOTTOM</v>
      </c>
      <c r="AC877" s="45" t="str">
        <f>SUBSTITUTE(A877,"'","")</f>
        <v>WHITE OAK BOTTOM</v>
      </c>
      <c r="AD877" s="52" t="str">
        <f>IFERROR(VLOOKUP(A877,MapGrantsTbl[], 5, FALSE),"")</f>
        <v/>
      </c>
      <c r="AE877" s="52" t="str">
        <f>IF(L877=AD877,"Y", IF(LEFT(AD877,1)&lt;&gt;"1","","N"))</f>
        <v/>
      </c>
      <c r="AF877" s="52" t="str">
        <f>IFERROR(VLOOKUP(A877,MapGrantsTbl[], 3, FALSE),"")</f>
        <v/>
      </c>
      <c r="AG877" s="52" t="str">
        <f>IF(AA877=AF877,"Y", IF(LEN(LEFT(AF877,4))&lt;&gt;4,"","N"))</f>
        <v/>
      </c>
      <c r="AH877" s="52"/>
      <c r="AI877" s="52"/>
      <c r="AJ877" s="71"/>
      <c r="AK877" s="71"/>
      <c r="AL877" s="71"/>
      <c r="AM877" s="71" t="str">
        <f>IFERROR(VLOOKUP(A877,Platted[],2,FALSE),"")</f>
        <v/>
      </c>
      <c r="AN877" s="52"/>
      <c r="AO877" s="52"/>
      <c r="AP877" s="52"/>
      <c r="AQ877" s="52" t="str">
        <f>IFERROR(VLOOKUP(A877,MapGrantsTbl[], 5, FALSE),"")</f>
        <v/>
      </c>
      <c r="AR877" s="52" t="str">
        <f>IF(L877=AQ877,"Y", IF(LEN(LEFT(AQ877,4))&lt;&gt;4,"","N"))</f>
        <v/>
      </c>
      <c r="AS877" s="52" t="str">
        <f>IFERROR(VLOOKUP(A877,MapGrantsTbl[],3, FALSE),"")</f>
        <v/>
      </c>
      <c r="AT877" s="52" t="str">
        <f>IF(AA877=AS877,"Y", IF(LEN(LEFT(AS877,4))&lt;&gt;4,"","N"))</f>
        <v/>
      </c>
      <c r="AU877" s="52" t="str">
        <f>IFERROR(VLOOKUP(A877,MapGrantsTbl[],5, FALSE),"")</f>
        <v/>
      </c>
      <c r="AV877" s="52" t="str">
        <f>IF(L877=AU877,"Y", IF(LEN(LEFT(AU877,4))&lt;&gt;4,"","N"))</f>
        <v/>
      </c>
    </row>
    <row r="878" spans="1:48" ht="72" x14ac:dyDescent="0.55000000000000004">
      <c r="A878" s="43" t="s">
        <v>6753</v>
      </c>
      <c r="B878" s="42" t="str">
        <f>IFERROR(VLOOKUP(A878,MapGrantsTbl[Short Name], 1, FALSE),IFERROR(VLOOKUP(A878,MapGrantsTbl[Other Map Grant Name],1,FALSE),""))</f>
        <v>WHITE OAK ORCHARD</v>
      </c>
      <c r="C878" s="43" t="s">
        <v>4105</v>
      </c>
      <c r="D878" s="43" t="str">
        <f>IF(ISBLANK(C878),"",IFERROR(RIGHT(C878,LEN(C878)-FIND(",",C878)) &amp; " " &amp; LEFT(C878,1) &amp; LOWER(MID(C878,2, FIND(",",C878)-2)),""))</f>
        <v xml:space="preserve"> Henry Ridgely</v>
      </c>
      <c r="E878" s="85" t="s">
        <v>10309</v>
      </c>
      <c r="F878" s="80" t="str">
        <f>RIGHT(E878,4)</f>
        <v>1729</v>
      </c>
      <c r="G878" s="80" t="str">
        <f>IF(ISBLANK(E878),"",F878&amp;"-"&amp;RIGHT("00" &amp; SUBSTITUTE(LEFT(E878,2),"/",""),2))</f>
        <v>1729-12</v>
      </c>
      <c r="H878" s="43" t="s">
        <v>6754</v>
      </c>
      <c r="I878" s="43" t="str">
        <f>IFERROR(RIGHT(H878,LEN(H878)-FIND(",",H878)) &amp; " " &amp; LEFT(H878,1) &amp; LOWER(MID(H878,2, FIND(",",H878)-2)),"")</f>
        <v xml:space="preserve"> John Martin</v>
      </c>
      <c r="J878" s="42" t="str">
        <f>H878</f>
        <v>MARTIN, John</v>
      </c>
      <c r="K878" s="43" t="s">
        <v>3781</v>
      </c>
      <c r="L878" s="42" t="str">
        <f>RIGHT(K878,4)</f>
        <v>1734</v>
      </c>
      <c r="M878" s="143" t="str">
        <f>IF(ISBLANK(K878),"",L878&amp;"-"&amp;
IF(LEFT(K878,3)="Feb","02",
IF(LEFT(K878,3)="Mar","03",
IF(LEFT(K878,3)="Apr","04",
IF(LEFT(K878,3)="May","05",
IF(LEFT(K878,3)="Jun","06",
IF(LEFT(K878,3)="Jul","07",
IF(LEFT(K878,3)="Aug","08",
IF(LEFT(K878,3)="Sep","09",
IF(LEFT(K878,3)="Oct","10",
IF(LEFT(K878,3)="Nov","11",
IF(LEFT(K878,3)="Dec","12","01"))))))))))))</f>
        <v>1734-06</v>
      </c>
      <c r="N878" s="44" t="s">
        <v>3961</v>
      </c>
      <c r="O878" s="43" t="s">
        <v>3959</v>
      </c>
      <c r="P878" s="43" t="s">
        <v>136</v>
      </c>
      <c r="Q878" s="43">
        <v>116</v>
      </c>
      <c r="R878" s="43" t="s">
        <v>6757</v>
      </c>
      <c r="S878" s="34" t="s">
        <v>10548</v>
      </c>
      <c r="T878" s="42" t="str">
        <f>V878</f>
        <v>White Oak Orchard</v>
      </c>
      <c r="U878" s="44"/>
      <c r="V878" s="35" t="s">
        <v>6755</v>
      </c>
      <c r="W878" s="35" t="s">
        <v>10310</v>
      </c>
      <c r="X878" s="34"/>
      <c r="Y878" s="45" t="str">
        <f>IFERROR(LEFT(J878, FIND(",",J878)-1),"")</f>
        <v>MARTIN</v>
      </c>
      <c r="Z878" s="45"/>
      <c r="AA878" s="45" t="str">
        <f>IF(ISBLANK(E878),"","Surveyed "&amp;E878)  &amp; IF(ISBLANK(C878),"", " by " &amp;TRIM(D878)) &amp; IF(ISBLANK(E878),"","; ") &amp; IF(ISBLANK(K878),"","Patented in " &amp; K878)  &amp; IF(ISBLANK(H878),"", " by " &amp; TRIM(I878)) &amp; IF(ISBLANK(Q878),"",IF(Q878=0,""," for " &amp; Q878 &amp; " acres")) &amp; IF(ISBLANK(S878),""," repatented as " &amp; S878) &amp; IF(ISBLANK(R878),"", "; " &amp; R878) &amp; IF(ISBLANK(X878),"", ".  " &amp; X878&amp;".")</f>
        <v>Surveyed 12/30/1729 by Henry Ridgely; Patented in Jun 1734 by John Martin for 116 acres repatented as Resurvey Of Tracts - Howard; "in the great fork of Patuxent River" starting near "the mouth of a small draft leading into Dorseys Great Branch", adjoining Joshua's Lot</v>
      </c>
      <c r="AB878" s="45" t="str">
        <f>IF(IFERROR(FIND("-",A878),0)=0,SUBSTITUTE(A878,"'",""),SUBSTITUTE(LEFT(A878,FIND("-",A878)-2),"'",""))</f>
        <v>WHITE OAK ORCHARD</v>
      </c>
      <c r="AC878" s="45" t="str">
        <f>SUBSTITUTE(A878,"'","")</f>
        <v>WHITE OAK ORCHARD</v>
      </c>
      <c r="AD878" s="52" t="str">
        <f>IFERROR(VLOOKUP(A878,MapGrantsTbl[], 5, FALSE),"")</f>
        <v>1729</v>
      </c>
      <c r="AE878" s="52" t="str">
        <f>IF(L878=AD878,"Y", IF(LEFT(AD878,1)&lt;&gt;"1","","N"))</f>
        <v>N</v>
      </c>
      <c r="AF878" s="52" t="str">
        <f>IFERROR(VLOOKUP(A878,MapGrantsTbl[], 3, FALSE),"")</f>
        <v>Surveyed 12/30/1729 by Henry Ridgely; Patented in Jun 1734 by John Martin for 116 acres repatented as Resurvey Of Tracts - Howard; "in the great fork of Patuxent River" starting near "the mouth of a small draft leading into Dorseys Great Branch", adjoining Joshua's Lot</v>
      </c>
      <c r="AG878" s="52" t="str">
        <f>IF(AA878=AF878,"Y", IF(LEN(LEFT(AF878,4))&lt;&gt;4,"","N"))</f>
        <v>Y</v>
      </c>
      <c r="AH878" s="52" t="s">
        <v>36</v>
      </c>
      <c r="AI878" s="52" t="s">
        <v>7820</v>
      </c>
      <c r="AJ878" s="52" t="s">
        <v>10313</v>
      </c>
      <c r="AK878" s="52"/>
      <c r="AL878" s="71">
        <v>-5</v>
      </c>
      <c r="AM878" s="71">
        <f>IFERROR(VLOOKUP(A878,Platted[],2,FALSE),"")</f>
        <v>398</v>
      </c>
      <c r="AN878" s="52"/>
      <c r="AO878" s="52"/>
      <c r="AP878" s="52"/>
      <c r="AQ878" s="52" t="str">
        <f>IFERROR(VLOOKUP(A878,MapGrantsTbl[], 5, FALSE),"")</f>
        <v>1729</v>
      </c>
      <c r="AR878" s="52" t="str">
        <f>IF(L878=AQ878,"Y", IF(LEN(LEFT(AQ878,4))&lt;&gt;4,"","N"))</f>
        <v>N</v>
      </c>
      <c r="AS878" s="52" t="str">
        <f>IFERROR(VLOOKUP(A878,MapGrantsTbl[],3, FALSE),"")</f>
        <v>Surveyed 12/30/1729 by Henry Ridgely; Patented in Jun 1734 by John Martin for 116 acres repatented as Resurvey Of Tracts - Howard; "in the great fork of Patuxent River" starting near "the mouth of a small draft leading into Dorseys Great Branch", adjoining Joshua's Lot</v>
      </c>
      <c r="AT878" s="52" t="str">
        <f>IF(AA878=AS878,"Y", IF(LEN(LEFT(AS878,4))&lt;&gt;4,"","N"))</f>
        <v>Y</v>
      </c>
      <c r="AU878" s="52" t="str">
        <f>IFERROR(VLOOKUP(A878,MapGrantsTbl[],5, FALSE),"")</f>
        <v>1729</v>
      </c>
      <c r="AV878" s="52" t="str">
        <f>IF(L878=AU878,"Y", IF(LEN(LEFT(AU878,4))&lt;&gt;4,"","N"))</f>
        <v>N</v>
      </c>
    </row>
    <row r="879" spans="1:48" ht="43.2" x14ac:dyDescent="0.55000000000000004">
      <c r="A879" s="8" t="s">
        <v>6666</v>
      </c>
      <c r="B879" s="8" t="str">
        <f>IFERROR(VLOOKUP(A879,MapGrantsTbl[Short Name], 1, FALSE),IFERROR(VLOOKUP(A879,MapGrantsTbl[Other Map Grant Name],1,FALSE),""))</f>
        <v>WHITE WINE AND CLARET</v>
      </c>
      <c r="C879" s="8"/>
      <c r="D879" s="8" t="str">
        <f>IF(ISBLANK(C879),"",IFERROR(RIGHT(C879,LEN(C879)-FIND(",",C879)) &amp; " " &amp; LEFT(C879,1) &amp; LOWER(MID(C879,2, FIND(",",C879)-2)),""))</f>
        <v/>
      </c>
      <c r="E879" s="85" t="s">
        <v>11986</v>
      </c>
      <c r="F879" s="85" t="str">
        <f>RIGHT(E879,4)</f>
        <v>1702</v>
      </c>
      <c r="G879" s="85" t="str">
        <f>IF(ISBLANK(E879),"",F879&amp;"-"&amp;RIGHT("00" &amp; SUBSTITUTE(LEFT(E879,2),"/",""),2))</f>
        <v>1702-06</v>
      </c>
      <c r="H879" s="8" t="s">
        <v>3594</v>
      </c>
      <c r="I879" s="8" t="str">
        <f>IFERROR(RIGHT(H879,LEN(H879)-FIND(",",H879)) &amp; " " &amp; LEFT(H879,1) &amp; LOWER(MID(H879,2, FIND(",",H879)-2)),"")</f>
        <v xml:space="preserve"> John  Dorsey</v>
      </c>
      <c r="J879" s="8" t="str">
        <f>H879</f>
        <v xml:space="preserve">DORSEY, John </v>
      </c>
      <c r="K879" s="8" t="s">
        <v>5225</v>
      </c>
      <c r="L879" s="8" t="str">
        <f>RIGHT(K879,4)</f>
        <v>1702</v>
      </c>
      <c r="M879" s="146" t="str">
        <f>IF(ISBLANK(K879),"",L879&amp;"-"&amp;
IF(LEFT(K879,3)="Feb","02",
IF(LEFT(K879,3)="Mar","03",
IF(LEFT(K879,3)="Apr","04",
IF(LEFT(K879,3)="May","05",
IF(LEFT(K879,3)="Jun","06",
IF(LEFT(K879,3)="Jul","07",
IF(LEFT(K879,3)="Aug","08",
IF(LEFT(K879,3)="Sep","09",
IF(LEFT(K879,3)="Oct","10",
IF(LEFT(K879,3)="Nov","11",
IF(LEFT(K879,3)="Dec","12","01"))))))))))))</f>
        <v>1702-06</v>
      </c>
      <c r="N879" s="34" t="s">
        <v>3961</v>
      </c>
      <c r="O879" s="8" t="s">
        <v>3959</v>
      </c>
      <c r="P879" s="8" t="s">
        <v>136</v>
      </c>
      <c r="Q879" s="8">
        <v>1400</v>
      </c>
      <c r="R879" s="8"/>
      <c r="S879" s="34" t="s">
        <v>4956</v>
      </c>
      <c r="T879" s="34" t="s">
        <v>6347</v>
      </c>
      <c r="U879" s="34" t="s">
        <v>11987</v>
      </c>
      <c r="V879" s="34" t="s">
        <v>5900</v>
      </c>
      <c r="W879" s="34"/>
      <c r="X879" s="34"/>
      <c r="Y879" s="26" t="str">
        <f>IFERROR(LEFT(J879, FIND(",",J879)-1),"")</f>
        <v>DORSEY</v>
      </c>
      <c r="Z879" s="24" t="s">
        <v>4437</v>
      </c>
      <c r="AA879" s="24" t="str">
        <f>IF(ISBLANK(E879),"","Surveyed "&amp;E879)  &amp; IF(ISBLANK(C879),"", " by " &amp;TRIM(D879)) &amp; IF(ISBLANK(E879),"","; ") &amp; IF(ISBLANK(K879),"","Patented in " &amp; K879)  &amp; IF(ISBLANK(H879),"", " by " &amp; TRIM(I879)) &amp; IF(ISBLANK(Q879),"",IF(Q879=0,""," for " &amp; Q879 &amp; " acres")) &amp; IF(ISBLANK(S879),""," repatented as " &amp; S879) &amp; IF(ISBLANK(R879),"", "; " &amp; R879) &amp; IF(ISBLANK(X879),"", ".  " &amp; X879&amp;".")</f>
        <v>Surveyed 6/6/1702; Patented in Jun 1702 by John Dorsey for 1400 acres repatented as White Wine and Claret (Resurveyed)</v>
      </c>
      <c r="AB879" s="52" t="str">
        <f>IF(IFERROR(FIND("-",A879),0)=0,SUBSTITUTE(A879,"'",""),SUBSTITUTE(LEFT(A879,FIND("-",A879)-2),"'",""))</f>
        <v>WHITE WINE AND CLARET</v>
      </c>
      <c r="AC879" s="55" t="str">
        <f>SUBSTITUTE(A879,"'","")</f>
        <v>WHITE WINE AND CLARET</v>
      </c>
      <c r="AD879" s="52" t="str">
        <f>IFERROR(VLOOKUP(A879,MapGrantsTbl[], 5, FALSE),"")</f>
        <v>1702</v>
      </c>
      <c r="AE879" s="52" t="str">
        <f>IF(L879=AD879,"Y", IF(LEFT(AD879,1)&lt;&gt;"1","","N"))</f>
        <v>Y</v>
      </c>
      <c r="AF879" s="52" t="str">
        <f>IFERROR(VLOOKUP(A879,MapGrantsTbl[], 3, FALSE),"")</f>
        <v>Surveyed 6/6/1702; Patented in Jun 1702 by John Dorsey for 1400 acres repatented as White Wine and Claret (Resurveyed)</v>
      </c>
      <c r="AG879" s="52" t="str">
        <f>IF(AA879=AF879,"Y", IF(LEN(LEFT(AF879,4))&lt;&gt;4,"","N"))</f>
        <v>Y</v>
      </c>
      <c r="AH879" s="52" t="s">
        <v>36</v>
      </c>
      <c r="AI879" s="52"/>
      <c r="AJ879" s="71"/>
      <c r="AK879" s="71"/>
      <c r="AL879" s="71"/>
      <c r="AM879" s="71" t="str">
        <f>IFERROR(VLOOKUP(A879,Platted[],2,FALSE),"")</f>
        <v/>
      </c>
      <c r="AN879" s="52"/>
      <c r="AO879" s="52"/>
      <c r="AP879" s="52"/>
      <c r="AQ879" s="52" t="str">
        <f>IFERROR(VLOOKUP(A879,MapGrantsTbl[], 5, FALSE),"")</f>
        <v>1702</v>
      </c>
      <c r="AR879" s="52" t="str">
        <f>IF(L879=AQ879,"Y", IF(LEN(LEFT(AQ879,4))&lt;&gt;4,"","N"))</f>
        <v>Y</v>
      </c>
      <c r="AS879" s="52" t="str">
        <f>IFERROR(VLOOKUP(A879,MapGrantsTbl[],3, FALSE),"")</f>
        <v>Surveyed 6/6/1702; Patented in Jun 1702 by John Dorsey for 1400 acres repatented as White Wine and Claret (Resurveyed)</v>
      </c>
      <c r="AT879" s="52" t="str">
        <f>IF(AA879=AS879,"Y", IF(LEN(LEFT(AS879,4))&lt;&gt;4,"","N"))</f>
        <v>Y</v>
      </c>
      <c r="AU879" s="52" t="str">
        <f>IFERROR(VLOOKUP(A879,MapGrantsTbl[],5, FALSE),"")</f>
        <v>1702</v>
      </c>
      <c r="AV879" s="52" t="str">
        <f>IF(L879=AU879,"Y", IF(LEN(LEFT(AU879,4))&lt;&gt;4,"","N"))</f>
        <v>Y</v>
      </c>
    </row>
    <row r="880" spans="1:48" ht="100.8" x14ac:dyDescent="0.55000000000000004">
      <c r="A880" s="10" t="s">
        <v>9365</v>
      </c>
      <c r="B880" s="10" t="str">
        <f>IFERROR(VLOOKUP(A880,MapGrantsTbl[Short Name], 1, FALSE),IFERROR(VLOOKUP(A880,MapGrantsTbl[Other Map Grant Name],1,FALSE),""))</f>
        <v/>
      </c>
      <c r="C880" s="10" t="s">
        <v>4105</v>
      </c>
      <c r="D880" s="10" t="str">
        <f>IF(ISBLANK(C880),"",IFERROR(RIGHT(C880,LEN(C880)-FIND(",",C880)) &amp; " " &amp; LEFT(C880,1) &amp; LOWER(MID(C880,2, FIND(",",C880)-2)),""))</f>
        <v xml:space="preserve"> Henry Ridgely</v>
      </c>
      <c r="E880" s="85" t="s">
        <v>10912</v>
      </c>
      <c r="F880" s="86" t="str">
        <f>RIGHT(E880,4)</f>
        <v>1733</v>
      </c>
      <c r="G880" s="86" t="str">
        <f>IF(ISBLANK(E880),"",F880&amp;"-"&amp;RIGHT("00" &amp; SUBSTITUTE(LEFT(E880,2),"/",""),2))</f>
        <v>1733-03</v>
      </c>
      <c r="H880" s="10" t="s">
        <v>4954</v>
      </c>
      <c r="I880" s="10" t="str">
        <f>IFERROR(RIGHT(H880,LEN(H880)-FIND(",",H880)) &amp; " " &amp; LEFT(H880,1) &amp; LOWER(MID(H880,2, FIND(",",H880)-2)),"")</f>
        <v xml:space="preserve"> Charles Ridgely</v>
      </c>
      <c r="J880" s="15" t="str">
        <f>H880</f>
        <v>RIDGELY, Charles</v>
      </c>
      <c r="K880" s="10" t="s">
        <v>4990</v>
      </c>
      <c r="L880" s="15" t="str">
        <f>RIGHT(K880,4)</f>
        <v>1735</v>
      </c>
      <c r="M880" s="147" t="str">
        <f>IF(ISBLANK(K880),"",L880&amp;"-"&amp;
IF(LEFT(K880,3)="Feb","02",
IF(LEFT(K880,3)="Mar","03",
IF(LEFT(K880,3)="Apr","04",
IF(LEFT(K880,3)="May","05",
IF(LEFT(K880,3)="Jun","06",
IF(LEFT(K880,3)="Jul","07",
IF(LEFT(K880,3)="Aug","08",
IF(LEFT(K880,3)="Sep","09",
IF(LEFT(K880,3)="Oct","10",
IF(LEFT(K880,3)="Nov","11",
IF(LEFT(K880,3)="Dec","12","01"))))))))))))</f>
        <v>1735-11</v>
      </c>
      <c r="N880" s="34" t="s">
        <v>3961</v>
      </c>
      <c r="O880" s="8" t="s">
        <v>3959</v>
      </c>
      <c r="P880" s="10" t="s">
        <v>3970</v>
      </c>
      <c r="Q880" s="8">
        <v>2145</v>
      </c>
      <c r="R880" s="10" t="s">
        <v>4957</v>
      </c>
      <c r="S880" s="26" t="s">
        <v>4955</v>
      </c>
      <c r="T880" s="8" t="s">
        <v>6347</v>
      </c>
      <c r="U880" s="26"/>
      <c r="V880" s="35" t="s">
        <v>9402</v>
      </c>
      <c r="W880" s="35" t="s">
        <v>10911</v>
      </c>
      <c r="X880" s="34"/>
      <c r="Y880" s="25" t="str">
        <f>IFERROR(LEFT(J880, FIND(",",J880)-1),"")</f>
        <v>RIDGELY</v>
      </c>
      <c r="Z880" s="25"/>
      <c r="AA880" s="24" t="str">
        <f>IF(ISBLANK(E880),"","Surveyed "&amp;E880)  &amp; IF(ISBLANK(C880),"", " by " &amp;TRIM(D880)) &amp; IF(ISBLANK(E880),"","; ") &amp; IF(ISBLANK(K880),"","Patented in " &amp; K880)  &amp; IF(ISBLANK(H880),"", " by " &amp; TRIM(I880)) &amp; IF(ISBLANK(Q880),"",IF(Q880=0,""," for " &amp; Q880 &amp; " acres")) &amp; IF(ISBLANK(S880),""," repatented as " &amp; S880) &amp; IF(ISBLANK(R880),"", "; " &amp; R880) &amp; IF(ISBLANK(X880),"", ".  " &amp; X880&amp;".")</f>
        <v>Surveyed 3/27/1733 by Henry Ridgely; Patented in Nov 1735 by Charles Ridgely for 2145 acres repatented as Charles Ridgely of Baltimore and his son William of AA; "in the great fork of Patuxent River" lying west of "Carroll's Manner", adjoining Worthingtons Range and Clarys Forrest, "to Dorseys Great Branch now commonly called Clagett's Branch"</v>
      </c>
      <c r="AB880" s="52" t="str">
        <f>IF(IFERROR(FIND("-",A880),0)=0,SUBSTITUTE(A880,"'",""),SUBSTITUTE(LEFT(A880,FIND("-",A880)-2),"'",""))</f>
        <v>WHITE WINE AND CLARET</v>
      </c>
      <c r="AC880" s="55" t="str">
        <f>SUBSTITUTE(A880,"'","")</f>
        <v>WHITE WINE AND CLARET - Resurveyed</v>
      </c>
      <c r="AD880" s="52" t="str">
        <f>IFERROR(VLOOKUP(A880,MapGrantsTbl[], 5, FALSE),"")</f>
        <v/>
      </c>
      <c r="AE880" s="52" t="str">
        <f>IF(L880=AD880,"Y", IF(LEFT(AD880,1)&lt;&gt;"1","","N"))</f>
        <v/>
      </c>
      <c r="AF880" s="52" t="str">
        <f>IFERROR(VLOOKUP(A880,MapGrantsTbl[], 3, FALSE),"")</f>
        <v/>
      </c>
      <c r="AG880" s="52" t="str">
        <f>IF(AA880=AF880,"Y", IF(LEN(LEFT(AF880,4))&lt;&gt;4,"","N"))</f>
        <v/>
      </c>
      <c r="AH880" s="52" t="s">
        <v>36</v>
      </c>
      <c r="AI880" s="52"/>
      <c r="AJ880" s="71"/>
      <c r="AK880" s="71"/>
      <c r="AL880" s="71"/>
      <c r="AM880" s="71">
        <f>IFERROR(VLOOKUP(A880,Platted[],2,FALSE),"")</f>
        <v>12</v>
      </c>
      <c r="AN880" s="52"/>
      <c r="AO880" s="52"/>
      <c r="AP880" s="52"/>
      <c r="AQ880" s="52" t="str">
        <f>IFERROR(VLOOKUP(A880,MapGrantsTbl[], 5, FALSE),"")</f>
        <v/>
      </c>
      <c r="AR880" s="52" t="str">
        <f>IF(L880=AQ880,"Y", IF(LEN(LEFT(AQ880,4))&lt;&gt;4,"","N"))</f>
        <v/>
      </c>
      <c r="AS880" s="52" t="str">
        <f>IFERROR(VLOOKUP(A880,MapGrantsTbl[],3, FALSE),"")</f>
        <v/>
      </c>
      <c r="AT880" s="52" t="str">
        <f>IF(AA880=AS880,"Y", IF(LEN(LEFT(AS880,4))&lt;&gt;4,"","N"))</f>
        <v/>
      </c>
      <c r="AU880" s="52" t="str">
        <f>IFERROR(VLOOKUP(A880,MapGrantsTbl[],5, FALSE),"")</f>
        <v/>
      </c>
      <c r="AV880" s="52" t="str">
        <f>IF(L880=AU880,"Y", IF(LEN(LEFT(AU880,4))&lt;&gt;4,"","N"))</f>
        <v/>
      </c>
    </row>
    <row r="881" spans="1:48" ht="57.6" x14ac:dyDescent="0.55000000000000004">
      <c r="A881" s="8" t="s">
        <v>3918</v>
      </c>
      <c r="B881" s="8" t="str">
        <f>IFERROR(VLOOKUP(A881,MapGrantsTbl[Short Name], 1, FALSE),IFERROR(VLOOKUP(A881,MapGrantsTbl[Other Map Grant Name],1,FALSE),""))</f>
        <v>WHITEACRES CHANCE</v>
      </c>
      <c r="C881" s="8"/>
      <c r="D881" s="8" t="str">
        <f>IF(ISBLANK(C881),"",IFERROR(RIGHT(C881,LEN(C881)-FIND(",",C881)) &amp; " " &amp; LEFT(C881,1) &amp; LOWER(MID(C881,2, FIND(",",C881)-2)),""))</f>
        <v/>
      </c>
      <c r="E881" s="85" t="s">
        <v>9992</v>
      </c>
      <c r="F881" s="85" t="str">
        <f>RIGHT(E881,4)</f>
        <v>1695</v>
      </c>
      <c r="G881" s="85" t="str">
        <f>IF(ISBLANK(E881),"",F881&amp;"-"&amp;RIGHT("00" &amp; SUBSTITUTE(LEFT(E881,2),"/",""),2))</f>
        <v>1695-10</v>
      </c>
      <c r="H881" s="8" t="s">
        <v>3698</v>
      </c>
      <c r="I881" s="8" t="str">
        <f>IFERROR(RIGHT(H881,LEN(H881)-FIND(",",H881)) &amp; " " &amp; LEFT(H881,1) &amp; LOWER(MID(H881,2, FIND(",",H881)-2)),"")</f>
        <v xml:space="preserve"> John  Whiteacre</v>
      </c>
      <c r="J881" s="8" t="str">
        <f>H881</f>
        <v xml:space="preserve">WHITEACRE, John </v>
      </c>
      <c r="K881" s="8" t="s">
        <v>5028</v>
      </c>
      <c r="L881" s="8" t="str">
        <f>RIGHT(K881,4)</f>
        <v>1696</v>
      </c>
      <c r="M881" s="146" t="str">
        <f>IF(ISBLANK(K881),"",L881&amp;"-"&amp;
IF(LEFT(K881,3)="Feb","02",
IF(LEFT(K881,3)="Mar","03",
IF(LEFT(K881,3)="Apr","04",
IF(LEFT(K881,3)="May","05",
IF(LEFT(K881,3)="Jun","06",
IF(LEFT(K881,3)="Jul","07",
IF(LEFT(K881,3)="Aug","08",
IF(LEFT(K881,3)="Sep","09",
IF(LEFT(K881,3)="Oct","10",
IF(LEFT(K881,3)="Nov","11",
IF(LEFT(K881,3)="Dec","12","01"))))))))))))</f>
        <v>1696-03</v>
      </c>
      <c r="N881" s="34" t="s">
        <v>3961</v>
      </c>
      <c r="O881" s="8" t="s">
        <v>3959</v>
      </c>
      <c r="P881" s="8" t="s">
        <v>136</v>
      </c>
      <c r="Q881" s="8">
        <v>150</v>
      </c>
      <c r="R881" s="8" t="s">
        <v>9993</v>
      </c>
      <c r="S881" s="34" t="s">
        <v>4600</v>
      </c>
      <c r="T881" s="34" t="s">
        <v>4125</v>
      </c>
      <c r="U881" s="34"/>
      <c r="V881" s="34" t="s">
        <v>5901</v>
      </c>
      <c r="W881" s="34"/>
      <c r="X881" s="34"/>
      <c r="Y881" s="18" t="str">
        <f>IFERROR(LEFT(J881, FIND(",",J881)-1),"")</f>
        <v>WHITEACRE</v>
      </c>
      <c r="Z881" s="24" t="s">
        <v>4566</v>
      </c>
      <c r="AA881" s="24" t="str">
        <f>IF(ISBLANK(E881),"","Surveyed "&amp;E881)  &amp; IF(ISBLANK(C881),"", " by " &amp;TRIM(D881)) &amp; IF(ISBLANK(E881),"","; ") &amp; IF(ISBLANK(K881),"","Patented in " &amp; K881)  &amp; IF(ISBLANK(H881),"", " by " &amp; TRIM(I881)) &amp; IF(ISBLANK(Q881),"",IF(Q881=0,""," for " &amp; Q881 &amp; " acres")) &amp; IF(ISBLANK(S881),""," repatented as " &amp; S881) &amp; IF(ISBLANK(R881),"", "; " &amp; R881) &amp; IF(ISBLANK(X881),"", ".  " &amp; X881&amp;".")</f>
        <v>Surveyed 10/25/1695; Patented in Mar 1696 by John Whiteacre for 150 acres repatented as Felicity; a portion was repatented as Felicity which says it was surveyed 25 Oct 1695</v>
      </c>
      <c r="AB881" s="52" t="str">
        <f>IF(IFERROR(FIND("-",A881),0)=0,SUBSTITUTE(A881,"'",""),SUBSTITUTE(LEFT(A881,FIND("-",A881)-2),"'",""))</f>
        <v>WHITEACRES CHANCE</v>
      </c>
      <c r="AC881" s="55" t="str">
        <f>SUBSTITUTE(A881,"'","")</f>
        <v>WHITEACRES CHANCE</v>
      </c>
      <c r="AD881" s="33" t="str">
        <f>IFERROR(VLOOKUP(A881,MapGrantsTbl[], 5, FALSE),"")</f>
        <v>1695</v>
      </c>
      <c r="AE881" s="52" t="str">
        <f>IF(L881=AD881,"Y", IF(LEFT(AD881,1)&lt;&gt;"1","","N"))</f>
        <v>N</v>
      </c>
      <c r="AF881" s="33" t="str">
        <f>IFERROR(VLOOKUP(A881,MapGrantsTbl[], 3, FALSE),"")</f>
        <v>Surveyed 10/25/1695; Patented in Mar 1696 by John Whiteacre for 150 acres repatented as Felicity; a portion was repatented as Felicity which says it was surveyed 25 Oct 1695</v>
      </c>
      <c r="AG881" s="52" t="str">
        <f>IF(AA881=AF881,"Y", IF(LEN(LEFT(AF881,4))&lt;&gt;4,"","N"))</f>
        <v>Y</v>
      </c>
      <c r="AH881" s="52" t="s">
        <v>11992</v>
      </c>
      <c r="AI881" s="52"/>
      <c r="AJ881" s="71"/>
      <c r="AK881" s="71"/>
      <c r="AL881" s="71"/>
      <c r="AM881" s="71">
        <f>IFERROR(VLOOKUP(A881,Platted[],2,FALSE),"")</f>
        <v>347</v>
      </c>
      <c r="AN881" s="52"/>
      <c r="AO881" s="52"/>
      <c r="AP881" s="52"/>
      <c r="AQ881" s="52" t="str">
        <f>IFERROR(VLOOKUP(A881,MapGrantsTbl[], 5, FALSE),"")</f>
        <v>1695</v>
      </c>
      <c r="AR881" s="52" t="str">
        <f>IF(L881=AQ881,"Y", IF(LEN(LEFT(AQ881,4))&lt;&gt;4,"","N"))</f>
        <v>N</v>
      </c>
      <c r="AS881" s="52" t="str">
        <f>IFERROR(VLOOKUP(A881,MapGrantsTbl[],3, FALSE),"")</f>
        <v>Surveyed 10/25/1695; Patented in Mar 1696 by John Whiteacre for 150 acres repatented as Felicity; a portion was repatented as Felicity which says it was surveyed 25 Oct 1695</v>
      </c>
      <c r="AT881" s="52" t="str">
        <f>IF(AA881=AS881,"Y", IF(LEN(LEFT(AS881,4))&lt;&gt;4,"","N"))</f>
        <v>Y</v>
      </c>
      <c r="AU881" s="52" t="str">
        <f>IFERROR(VLOOKUP(A881,MapGrantsTbl[],5, FALSE),"")</f>
        <v>1695</v>
      </c>
      <c r="AV881" s="52" t="str">
        <f>IF(L881=AU881,"Y", IF(LEN(LEFT(AU881,4))&lt;&gt;4,"","N"))</f>
        <v>N</v>
      </c>
    </row>
    <row r="882" spans="1:48" ht="72" x14ac:dyDescent="0.55000000000000004">
      <c r="A882" s="8" t="s">
        <v>8766</v>
      </c>
      <c r="B882" s="8" t="str">
        <f>IFERROR(VLOOKUP(A882,MapGrantsTbl[Short Name], 1, FALSE),IFERROR(VLOOKUP(A882,MapGrantsTbl[Other Map Grant Name],1,FALSE),""))</f>
        <v>WHITES CONTRIVANCE</v>
      </c>
      <c r="C882" s="8" t="s">
        <v>4918</v>
      </c>
      <c r="D882" s="8" t="str">
        <f>IF(ISBLANK(C882),"",IFERROR(RIGHT(C882,LEN(C882)-FIND(",",C882)) &amp; " " &amp; LEFT(C882,1) &amp; LOWER(MID(C882,2, FIND(",",C882)-2)),""))</f>
        <v xml:space="preserve"> Loch Weems</v>
      </c>
      <c r="E882" s="85" t="s">
        <v>11170</v>
      </c>
      <c r="F882" s="85" t="str">
        <f>RIGHT(E882,4)</f>
        <v>1759</v>
      </c>
      <c r="G882" s="85" t="str">
        <f>IF(ISBLANK(E882),"",F882&amp;"-"&amp;RIGHT("00" &amp; SUBSTITUTE(LEFT(E882,2),"/",""),2))</f>
        <v>1759-10</v>
      </c>
      <c r="H882" s="8" t="s">
        <v>3697</v>
      </c>
      <c r="I882" s="8" t="str">
        <f>IFERROR(RIGHT(H882,LEN(H882)-FIND(",",H882)) &amp; " " &amp; LEFT(H882,1) &amp; LOWER(MID(H882,2, FIND(",",H882)-2)),"")</f>
        <v xml:space="preserve"> Griffith  White</v>
      </c>
      <c r="J882" s="8" t="str">
        <f>H882</f>
        <v xml:space="preserve">WHITE, Griffith </v>
      </c>
      <c r="K882" s="8" t="s">
        <v>3830</v>
      </c>
      <c r="L882" s="8" t="str">
        <f>RIGHT(K882,4)</f>
        <v>1797</v>
      </c>
      <c r="M882" s="146" t="str">
        <f>IF(ISBLANK(K882),"",L882&amp;"-"&amp;
IF(LEFT(K882,3)="Feb","02",
IF(LEFT(K882,3)="Mar","03",
IF(LEFT(K882,3)="Apr","04",
IF(LEFT(K882,3)="May","05",
IF(LEFT(K882,3)="Jun","06",
IF(LEFT(K882,3)="Jul","07",
IF(LEFT(K882,3)="Aug","08",
IF(LEFT(K882,3)="Sep","09",
IF(LEFT(K882,3)="Oct","10",
IF(LEFT(K882,3)="Nov","11",
IF(LEFT(K882,3)="Dec","12","01"))))))))))))</f>
        <v>1797-01</v>
      </c>
      <c r="N882" s="34" t="s">
        <v>3961</v>
      </c>
      <c r="O882" s="8" t="s">
        <v>3959</v>
      </c>
      <c r="P882" s="8" t="s">
        <v>3970</v>
      </c>
      <c r="Q882" s="8">
        <v>801</v>
      </c>
      <c r="R882" s="8" t="s">
        <v>5025</v>
      </c>
      <c r="S882" s="34"/>
      <c r="T882" s="34" t="s">
        <v>8904</v>
      </c>
      <c r="U882" s="34" t="s">
        <v>11172</v>
      </c>
      <c r="V882" s="35" t="s">
        <v>9015</v>
      </c>
      <c r="W882" s="35" t="s">
        <v>11171</v>
      </c>
      <c r="X882" s="34"/>
      <c r="Y882" s="18" t="str">
        <f>IFERROR(LEFT(J882, FIND(",",J882)-1),"")</f>
        <v>WHITE</v>
      </c>
      <c r="Z882" s="24" t="s">
        <v>4553</v>
      </c>
      <c r="AA882" s="24" t="str">
        <f>IF(ISBLANK(E882),"","Surveyed "&amp;E882)  &amp; IF(ISBLANK(C882),"", " by " &amp;TRIM(D882)) &amp; IF(ISBLANK(E882),"","; ") &amp; IF(ISBLANK(K882),"","Patented in " &amp; K882)  &amp; IF(ISBLANK(H882),"", " by " &amp; TRIM(I882)) &amp; IF(ISBLANK(Q882),"",IF(Q882=0,""," for " &amp; Q882 &amp; " acres")) &amp; IF(ISBLANK(S882),""," repatented as " &amp; S882) &amp; IF(ISBLANK(R882),"", "; " &amp; R882) &amp; IF(ISBLANK(X882),"", ".  " &amp; X882&amp;".")</f>
        <v>Surveyed 10/24/1759 by Loch Weems; Patented in Jan 1797 by Griffith White for 801 acres; Resurvey of Marlborough Plains and White's Fortune plus vacancies, adjoining Second Supply, Food Plenty, Warfields Contrivance, and Harrys Lott</v>
      </c>
      <c r="AB882" s="52" t="str">
        <f>IF(IFERROR(FIND("-",A882),0)=0,SUBSTITUTE(A882,"'",""),SUBSTITUTE(LEFT(A882,FIND("-",A882)-2),"'",""))</f>
        <v>WHITES CONTRIVANCE</v>
      </c>
      <c r="AC882" s="55" t="str">
        <f>SUBSTITUTE(A882,"'","")</f>
        <v>WHITES CONTRIVANCE</v>
      </c>
      <c r="AD882" s="52" t="str">
        <f>IFERROR(VLOOKUP(A882,MapGrantsTbl[], 5, FALSE),"")</f>
        <v>1759</v>
      </c>
      <c r="AE882" s="52" t="str">
        <f>IF(L882=AD882,"Y", IF(LEFT(AD882,1)&lt;&gt;"1","","N"))</f>
        <v>N</v>
      </c>
      <c r="AF882" s="52" t="str">
        <f>IFERROR(VLOOKUP(A882,MapGrantsTbl[], 3, FALSE),"")</f>
        <v>Surveyed 10/24/1759 by Loch Weems; Patented in Jan 1797 by Griffith White for 801 acres; Resurvey of Marlborough Plains and White's Fortune plus vacancies, adjoining Second Supply, Food Plenty, Warfields Contrivance, and Harrys Lott</v>
      </c>
      <c r="AG882" s="52" t="str">
        <f>IF(AA882=AF882,"Y", IF(LEN(LEFT(AF882,4))&lt;&gt;4,"","N"))</f>
        <v>Y</v>
      </c>
      <c r="AH882" s="52" t="s">
        <v>204</v>
      </c>
      <c r="AI882" s="52" t="s">
        <v>7820</v>
      </c>
      <c r="AJ882" s="52" t="s">
        <v>11174</v>
      </c>
      <c r="AK882" s="52"/>
      <c r="AL882" s="71">
        <v>-5</v>
      </c>
      <c r="AM882" s="71">
        <f>IFERROR(VLOOKUP(A882,Platted[],2,FALSE),"")</f>
        <v>73</v>
      </c>
      <c r="AN882" s="52"/>
      <c r="AO882" s="52"/>
      <c r="AP882" s="52"/>
      <c r="AQ882" s="52" t="str">
        <f>IFERROR(VLOOKUP(A882,MapGrantsTbl[], 5, FALSE),"")</f>
        <v>1759</v>
      </c>
      <c r="AR882" s="52" t="str">
        <f>IF(L882=AQ882,"Y", IF(LEN(LEFT(AQ882,4))&lt;&gt;4,"","N"))</f>
        <v>N</v>
      </c>
      <c r="AS882" s="52" t="str">
        <f>IFERROR(VLOOKUP(A882,MapGrantsTbl[],3, FALSE),"")</f>
        <v>Surveyed 10/24/1759 by Loch Weems; Patented in Jan 1797 by Griffith White for 801 acres; Resurvey of Marlborough Plains and White's Fortune plus vacancies, adjoining Second Supply, Food Plenty, Warfields Contrivance, and Harrys Lott</v>
      </c>
      <c r="AT882" s="52" t="str">
        <f>IF(AA882=AS882,"Y", IF(LEN(LEFT(AS882,4))&lt;&gt;4,"","N"))</f>
        <v>Y</v>
      </c>
      <c r="AU882" s="52" t="str">
        <f>IFERROR(VLOOKUP(A882,MapGrantsTbl[],5, FALSE),"")</f>
        <v>1759</v>
      </c>
      <c r="AV882" s="52" t="str">
        <f>IF(L882=AU882,"Y", IF(LEN(LEFT(AU882,4))&lt;&gt;4,"","N"))</f>
        <v>N</v>
      </c>
    </row>
    <row r="883" spans="1:48" ht="57.6" x14ac:dyDescent="0.55000000000000004">
      <c r="A883" s="8" t="s">
        <v>8767</v>
      </c>
      <c r="B883" s="8" t="str">
        <f>IFERROR(VLOOKUP(A883,MapGrantsTbl[Short Name], 1, FALSE),IFERROR(VLOOKUP(A883,MapGrantsTbl[Other Map Grant Name],1,FALSE),""))</f>
        <v>WHITES FORTUNE</v>
      </c>
      <c r="C883" s="8" t="s">
        <v>5002</v>
      </c>
      <c r="D883" s="8" t="str">
        <f>IF(ISBLANK(C883),"",IFERROR(RIGHT(C883,LEN(C883)-FIND(",",C883)) &amp; " " &amp; LEFT(C883,1) &amp; LOWER(MID(C883,2, FIND(",",C883)-2)),""))</f>
        <v xml:space="preserve"> James Weems</v>
      </c>
      <c r="E883" s="85" t="s">
        <v>11980</v>
      </c>
      <c r="F883" s="85" t="str">
        <f>RIGHT(E883,4)</f>
        <v>1726</v>
      </c>
      <c r="G883" s="85" t="str">
        <f>IF(ISBLANK(E883),"",F883&amp;"-"&amp;RIGHT("00" &amp; SUBSTITUTE(LEFT(E883,2),"/",""),2))</f>
        <v>1726-03</v>
      </c>
      <c r="H883" s="8" t="s">
        <v>3671</v>
      </c>
      <c r="I883" s="8" t="str">
        <f>IFERROR(RIGHT(H883,LEN(H883)-FIND(",",H883)) &amp; " " &amp; LEFT(H883,1) &amp; LOWER(MID(H883,2, FIND(",",H883)-2)),"")</f>
        <v xml:space="preserve"> Joseph  White</v>
      </c>
      <c r="J883" s="8" t="str">
        <f>H883</f>
        <v xml:space="preserve">WHITE, Joseph </v>
      </c>
      <c r="K883" s="8" t="s">
        <v>3781</v>
      </c>
      <c r="L883" s="8" t="str">
        <f>RIGHT(K883,4)</f>
        <v>1734</v>
      </c>
      <c r="M883" s="146" t="str">
        <f>IF(ISBLANK(K883),"",L883&amp;"-"&amp;
IF(LEFT(K883,3)="Feb","02",
IF(LEFT(K883,3)="Mar","03",
IF(LEFT(K883,3)="Apr","04",
IF(LEFT(K883,3)="May","05",
IF(LEFT(K883,3)="Jun","06",
IF(LEFT(K883,3)="Jul","07",
IF(LEFT(K883,3)="Aug","08",
IF(LEFT(K883,3)="Sep","09",
IF(LEFT(K883,3)="Oct","10",
IF(LEFT(K883,3)="Nov","11",
IF(LEFT(K883,3)="Dec","12","01"))))))))))))</f>
        <v>1734-06</v>
      </c>
      <c r="N883" s="34" t="s">
        <v>3961</v>
      </c>
      <c r="O883" s="8" t="s">
        <v>3959</v>
      </c>
      <c r="P883" s="8" t="s">
        <v>136</v>
      </c>
      <c r="Q883" s="8">
        <v>268</v>
      </c>
      <c r="R883" s="8" t="s">
        <v>11173</v>
      </c>
      <c r="S883" s="34" t="s">
        <v>4127</v>
      </c>
      <c r="T883" s="34" t="str">
        <f>V883</f>
        <v>Whites Fortune</v>
      </c>
      <c r="U883" s="34" t="s">
        <v>5026</v>
      </c>
      <c r="V883" s="35" t="s">
        <v>9016</v>
      </c>
      <c r="W883" s="35" t="s">
        <v>11171</v>
      </c>
      <c r="X883" s="34"/>
      <c r="Y883" s="18" t="str">
        <f>IFERROR(LEFT(J883, FIND(",",J883)-1),"")</f>
        <v>WHITE</v>
      </c>
      <c r="Z883" s="24" t="s">
        <v>4553</v>
      </c>
      <c r="AA883" s="24" t="str">
        <f>IF(ISBLANK(E883),"","Surveyed "&amp;E883)  &amp; IF(ISBLANK(C883),"", " by " &amp;TRIM(D883)) &amp; IF(ISBLANK(E883),"","; ") &amp; IF(ISBLANK(K883),"","Patented in " &amp; K883)  &amp; IF(ISBLANK(H883),"", " by " &amp; TRIM(I883)) &amp; IF(ISBLANK(Q883),"",IF(Q883=0,""," for " &amp; Q883 &amp; " acres")) &amp; IF(ISBLANK(S883),""," repatented as " &amp; S883) &amp; IF(ISBLANK(R883),"", "; " &amp; R883) &amp; IF(ISBLANK(X883),"", ".  " &amp; X883&amp;".")</f>
        <v>Surveyed 3/19/1726 by James Weems; Patented in Jun 1734 by Joseph White for 268 acres repatented as White's Contrivance; Survey courses and plat shown in the resurvey, overlaid Marlborough Plains quite a bit</v>
      </c>
      <c r="AB883" s="52" t="str">
        <f>IF(IFERROR(FIND("-",A883),0)=0,SUBSTITUTE(A883,"'",""),SUBSTITUTE(LEFT(A883,FIND("-",A883)-2),"'",""))</f>
        <v>WHITES FORTUNE</v>
      </c>
      <c r="AC883" s="55" t="str">
        <f>SUBSTITUTE(A883,"'","")</f>
        <v>WHITES FORTUNE</v>
      </c>
      <c r="AD883" s="52" t="str">
        <f>IFERROR(VLOOKUP(A883,MapGrantsTbl[], 5, FALSE),"")</f>
        <v>1726</v>
      </c>
      <c r="AE883" s="52" t="str">
        <f>IF(L883=AD883,"Y", IF(LEFT(AD883,1)&lt;&gt;"1","","N"))</f>
        <v>N</v>
      </c>
      <c r="AF883" s="52" t="str">
        <f>IFERROR(VLOOKUP(A883,MapGrantsTbl[], 3, FALSE),"")</f>
        <v>Surveyed 3/19/1726 by James Weems; Patented in Jun 1734 by Joseph White for 268 acres repatented as White's Contrivance; Survey courses and plat shown in the resurvey, overlaid Marlborough Plains quite a bit</v>
      </c>
      <c r="AG883" s="52" t="str">
        <f>IF(AA883=AF883,"Y", IF(LEN(LEFT(AF883,4))&lt;&gt;4,"","N"))</f>
        <v>Y</v>
      </c>
      <c r="AH883" s="52" t="s">
        <v>204</v>
      </c>
      <c r="AI883" s="52" t="s">
        <v>7820</v>
      </c>
      <c r="AJ883" s="52" t="s">
        <v>11174</v>
      </c>
      <c r="AK883" s="52"/>
      <c r="AL883" s="71">
        <v>-5</v>
      </c>
      <c r="AM883" s="71">
        <f>IFERROR(VLOOKUP(A883,Platted[],2,FALSE),"")</f>
        <v>229</v>
      </c>
      <c r="AN883" s="52"/>
      <c r="AO883" s="52"/>
      <c r="AP883" s="52"/>
      <c r="AQ883" s="52" t="str">
        <f>IFERROR(VLOOKUP(A883,MapGrantsTbl[], 5, FALSE),"")</f>
        <v>1726</v>
      </c>
      <c r="AR883" s="52" t="str">
        <f>IF(L883=AQ883,"Y", IF(LEN(LEFT(AQ883,4))&lt;&gt;4,"","N"))</f>
        <v>N</v>
      </c>
      <c r="AS883" s="52" t="str">
        <f>IFERROR(VLOOKUP(A883,MapGrantsTbl[],3, FALSE),"")</f>
        <v>Surveyed 3/19/1726 by James Weems; Patented in Jun 1734 by Joseph White for 268 acres repatented as White's Contrivance; Survey courses and plat shown in the resurvey, overlaid Marlborough Plains quite a bit</v>
      </c>
      <c r="AT883" s="52" t="str">
        <f>IF(AA883=AS883,"Y", IF(LEN(LEFT(AS883,4))&lt;&gt;4,"","N"))</f>
        <v>Y</v>
      </c>
      <c r="AU883" s="52" t="str">
        <f>IFERROR(VLOOKUP(A883,MapGrantsTbl[],5, FALSE),"")</f>
        <v>1726</v>
      </c>
      <c r="AV883" s="52" t="str">
        <f>IF(L883=AU883,"Y", IF(LEN(LEFT(AU883,4))&lt;&gt;4,"","N"))</f>
        <v>N</v>
      </c>
    </row>
    <row r="884" spans="1:48" ht="28.8" x14ac:dyDescent="0.55000000000000004">
      <c r="A884" s="10" t="s">
        <v>3960</v>
      </c>
      <c r="B884" s="10" t="str">
        <f>IFERROR(VLOOKUP(A884,MapGrantsTbl[Short Name], 1, FALSE),IFERROR(VLOOKUP(A884,MapGrantsTbl[Other Map Grant Name],1,FALSE),""))</f>
        <v/>
      </c>
      <c r="C884" s="10"/>
      <c r="D884" s="10" t="str">
        <f>IF(ISBLANK(C884),"",IFERROR(RIGHT(C884,LEN(C884)-FIND(",",C884)) &amp; " " &amp; LEFT(C884,1) &amp; LOWER(MID(C884,2, FIND(",",C884)-2)),""))</f>
        <v/>
      </c>
      <c r="E884" s="86"/>
      <c r="F884" s="86" t="str">
        <f>RIGHT(E884,4)</f>
        <v/>
      </c>
      <c r="G884" s="86" t="str">
        <f>IF(ISBLANK(E884),"",F884&amp;"-"&amp;RIGHT("00" &amp; SUBSTITUTE(LEFT(E884,2),"/",""),2))</f>
        <v/>
      </c>
      <c r="H884" s="10" t="s">
        <v>3962</v>
      </c>
      <c r="I884" s="10" t="str">
        <f>IFERROR(RIGHT(H884,LEN(H884)-FIND(",",H884)) &amp; " " &amp; LEFT(H884,1) &amp; LOWER(MID(H884,2, FIND(",",H884)-2)),"")</f>
        <v xml:space="preserve"> Jerome White</v>
      </c>
      <c r="J884" s="10" t="str">
        <f>H884</f>
        <v>WHITE, Jerome</v>
      </c>
      <c r="K884" s="10">
        <v>1665</v>
      </c>
      <c r="L884" s="10" t="str">
        <f>RIGHT(K884,4)</f>
        <v>1665</v>
      </c>
      <c r="M884" s="147" t="str">
        <f>IF(ISBLANK(K884),"",L884&amp;"-"&amp;
IF(LEFT(K884,3)="Feb","02",
IF(LEFT(K884,3)="Mar","03",
IF(LEFT(K884,3)="Apr","04",
IF(LEFT(K884,3)="May","05",
IF(LEFT(K884,3)="Jun","06",
IF(LEFT(K884,3)="Jul","07",
IF(LEFT(K884,3)="Aug","08",
IF(LEFT(K884,3)="Sep","09",
IF(LEFT(K884,3)="Oct","10",
IF(LEFT(K884,3)="Nov","11",
IF(LEFT(K884,3)="Dec","12","01"))))))))))))</f>
        <v>1665-01</v>
      </c>
      <c r="N884" s="34"/>
      <c r="O884" s="10" t="s">
        <v>3961</v>
      </c>
      <c r="P884" s="8" t="s">
        <v>136</v>
      </c>
      <c r="Q884" s="8">
        <v>1800</v>
      </c>
      <c r="R884" s="10"/>
      <c r="S884" s="26"/>
      <c r="T884" s="34" t="s">
        <v>3958</v>
      </c>
      <c r="U884" s="26"/>
      <c r="V884" s="34" t="s">
        <v>5720</v>
      </c>
      <c r="W884" s="34"/>
      <c r="X884" s="34"/>
      <c r="Y884" s="18" t="str">
        <f>IFERROR(LEFT(J884, FIND(",",J884)-1),"")</f>
        <v>WHITE</v>
      </c>
      <c r="Z884" s="24" t="s">
        <v>4553</v>
      </c>
      <c r="AA884" s="24" t="str">
        <f>IF(ISBLANK(E884),"","Surveyed "&amp;E884)  &amp; IF(ISBLANK(C884),"", " by " &amp;TRIM(D884)) &amp; IF(ISBLANK(E884),"","; ") &amp; IF(ISBLANK(K884),"","Patented in " &amp; K884)  &amp; IF(ISBLANK(H884),"", " by " &amp; TRIM(I884)) &amp; IF(ISBLANK(Q884),"",IF(Q884=0,""," for " &amp; Q884 &amp; " acres")) &amp; IF(ISBLANK(S884),""," repatented as " &amp; S884) &amp; IF(ISBLANK(R884),"", "; " &amp; R884) &amp; IF(ISBLANK(X884),"", ".  " &amp; X884&amp;".")</f>
        <v>Patented in 1665 by Jerome White for 1800 acres</v>
      </c>
      <c r="AB884" s="52" t="str">
        <f>IF(IFERROR(FIND("-",A884),0)=0,SUBSTITUTE(A884,"'",""),SUBSTITUTE(LEFT(A884,FIND("-",A884)-2),"'",""))</f>
        <v>WHITES HALL</v>
      </c>
      <c r="AC884" s="55" t="str">
        <f>SUBSTITUTE(A884,"'","")</f>
        <v>WHITES HALL</v>
      </c>
      <c r="AD884" s="52" t="str">
        <f>IFERROR(VLOOKUP(A884,MapGrantsTbl[], 5, FALSE),"")</f>
        <v/>
      </c>
      <c r="AE884" s="52" t="str">
        <f>IF(L884=AD884,"Y", IF(LEFT(AD884,1)&lt;&gt;"1","","N"))</f>
        <v/>
      </c>
      <c r="AF884" s="52" t="str">
        <f>IFERROR(VLOOKUP(A884,MapGrantsTbl[], 3, FALSE),"")</f>
        <v/>
      </c>
      <c r="AG884" s="52" t="str">
        <f>IF(AA884=AF884,"Y", IF(LEN(LEFT(AF884,4))&lt;&gt;4,"","N"))</f>
        <v/>
      </c>
      <c r="AH884" s="52"/>
      <c r="AI884" s="52"/>
      <c r="AJ884" s="52"/>
      <c r="AK884" s="52"/>
      <c r="AL884" s="71"/>
      <c r="AM884" s="71" t="str">
        <f>IFERROR(VLOOKUP(A884,Platted[],2,FALSE),"")</f>
        <v/>
      </c>
      <c r="AN884" s="52"/>
      <c r="AO884" s="52"/>
      <c r="AP884" s="52"/>
      <c r="AQ884" s="52" t="str">
        <f>IFERROR(VLOOKUP(A884,MapGrantsTbl[], 5, FALSE),"")</f>
        <v/>
      </c>
      <c r="AR884" s="52" t="str">
        <f>IF(L884=AQ884,"Y", IF(LEN(LEFT(AQ884,4))&lt;&gt;4,"","N"))</f>
        <v/>
      </c>
      <c r="AS884" s="52" t="str">
        <f>IFERROR(VLOOKUP(A884,MapGrantsTbl[],3, FALSE),"")</f>
        <v/>
      </c>
      <c r="AT884" s="52" t="str">
        <f>IF(AA884=AS884,"Y", IF(LEN(LEFT(AS884,4))&lt;&gt;4,"","N"))</f>
        <v/>
      </c>
      <c r="AU884" s="52" t="str">
        <f>IFERROR(VLOOKUP(A884,MapGrantsTbl[],5, FALSE),"")</f>
        <v/>
      </c>
      <c r="AV884" s="52" t="str">
        <f>IF(L884=AU884,"Y", IF(LEN(LEFT(AU884,4))&lt;&gt;4,"","N"))</f>
        <v/>
      </c>
    </row>
    <row r="885" spans="1:48" ht="43.2" x14ac:dyDescent="0.55000000000000004">
      <c r="A885" s="8" t="s">
        <v>7093</v>
      </c>
      <c r="B885" s="8" t="str">
        <f>IFERROR(VLOOKUP(A885,MapGrantsTbl[Short Name], 1, FALSE),IFERROR(VLOOKUP(A885,MapGrantsTbl[Other Map Grant Name],1,FALSE),""))</f>
        <v>WHITSUNTIDES GIFT</v>
      </c>
      <c r="C885" s="8" t="s">
        <v>4921</v>
      </c>
      <c r="D885" s="8" t="str">
        <f>IF(ISBLANK(C885),"",IFERROR(RIGHT(C885,LEN(C885)-FIND(",",C885)) &amp; " " &amp; LEFT(C885,1) &amp; LOWER(MID(C885,2, FIND(",",C885)-2)),""))</f>
        <v xml:space="preserve"> Basil Burgess</v>
      </c>
      <c r="E885" s="85" t="s">
        <v>4642</v>
      </c>
      <c r="F885" s="85" t="str">
        <f>RIGHT(E885,4)</f>
        <v>1762</v>
      </c>
      <c r="G885" s="85" t="str">
        <f>IF(ISBLANK(E885),"",F885&amp;"-"&amp;RIGHT("00" &amp; SUBSTITUTE(LEFT(E885,2),"/",""),2))</f>
        <v>1762-02</v>
      </c>
      <c r="H885" s="8" t="s">
        <v>3680</v>
      </c>
      <c r="I885" s="8" t="str">
        <f>IFERROR(RIGHT(H885,LEN(H885)-FIND(",",H885)) &amp; " " &amp; LEFT(H885,1) &amp; LOWER(MID(H885,2, FIND(",",H885)-2)),"")</f>
        <v xml:space="preserve"> Thomas  Hobbs</v>
      </c>
      <c r="J885" s="8" t="str">
        <f>H885</f>
        <v xml:space="preserve">HOBBS, Thomas </v>
      </c>
      <c r="K885" s="8" t="s">
        <v>3831</v>
      </c>
      <c r="L885" s="8" t="str">
        <f>RIGHT(K885,4)</f>
        <v>1770</v>
      </c>
      <c r="M885" s="146" t="str">
        <f>IF(ISBLANK(K885),"",L885&amp;"-"&amp;
IF(LEFT(K885,3)="Feb","02",
IF(LEFT(K885,3)="Mar","03",
IF(LEFT(K885,3)="Apr","04",
IF(LEFT(K885,3)="May","05",
IF(LEFT(K885,3)="Jun","06",
IF(LEFT(K885,3)="Jul","07",
IF(LEFT(K885,3)="Aug","08",
IF(LEFT(K885,3)="Sep","09",
IF(LEFT(K885,3)="Oct","10",
IF(LEFT(K885,3)="Nov","11",
IF(LEFT(K885,3)="Dec","12","01"))))))))))))</f>
        <v>1770-08</v>
      </c>
      <c r="N885" s="34" t="s">
        <v>3961</v>
      </c>
      <c r="O885" s="8" t="s">
        <v>3959</v>
      </c>
      <c r="P885" s="8" t="s">
        <v>136</v>
      </c>
      <c r="Q885" s="8">
        <v>112</v>
      </c>
      <c r="R885" s="8" t="s">
        <v>5448</v>
      </c>
      <c r="S885" s="34" t="s">
        <v>4143</v>
      </c>
      <c r="T885" s="34" t="str">
        <f>V885</f>
        <v>Whitsuntides Gift</v>
      </c>
      <c r="U885" s="34"/>
      <c r="V885" s="35" t="s">
        <v>7094</v>
      </c>
      <c r="W885" s="35" t="s">
        <v>12363</v>
      </c>
      <c r="X885" s="34"/>
      <c r="Y885" s="18" t="str">
        <f>IFERROR(LEFT(J885, FIND(",",J885)-1),"")</f>
        <v>HOBBS</v>
      </c>
      <c r="Z885" s="24" t="s">
        <v>4496</v>
      </c>
      <c r="AA885" s="24" t="str">
        <f>IF(ISBLANK(E885),"","Surveyed "&amp;E885)  &amp; IF(ISBLANK(C885),"", " by " &amp;TRIM(D885)) &amp; IF(ISBLANK(E885),"","; ") &amp; IF(ISBLANK(K885),"","Patented in " &amp; K885)  &amp; IF(ISBLANK(H885),"", " by " &amp; TRIM(I885)) &amp; IF(ISBLANK(Q885),"",IF(Q885=0,""," for " &amp; Q885 &amp; " acres")) &amp; IF(ISBLANK(S885),""," repatented as " &amp; S885) &amp; IF(ISBLANK(R885),"", "; " &amp; R885) &amp; IF(ISBLANK(X885),"", ".  " &amp; X885&amp;".")</f>
        <v>Surveyed 2/18/1762 by Basil Burgess; Patented in Aug 1770 by Thomas Hobbs for 112 acres repatented as The Trusty Friend; adjoining Poverty Discovered</v>
      </c>
      <c r="AB885" s="52" t="str">
        <f>IF(IFERROR(FIND("-",A885),0)=0,SUBSTITUTE(A885,"'",""),SUBSTITUTE(LEFT(A885,FIND("-",A885)-2),"'",""))</f>
        <v>WHITSUNTIDES GIFT</v>
      </c>
      <c r="AC885" s="55" t="str">
        <f>SUBSTITUTE(A885,"'","")</f>
        <v>WHITSUNTIDES GIFT</v>
      </c>
      <c r="AD885" s="52" t="str">
        <f>IFERROR(VLOOKUP(A885,MapGrantsTbl[], 5, FALSE),"")</f>
        <v>1762</v>
      </c>
      <c r="AE885" s="52" t="str">
        <f>IF(L885=AD885,"Y", IF(LEFT(AD885,1)&lt;&gt;"1","","N"))</f>
        <v>N</v>
      </c>
      <c r="AF885" s="52" t="str">
        <f>IFERROR(VLOOKUP(A885,MapGrantsTbl[], 3, FALSE),"")</f>
        <v>Surveyed 2/18/1762 by Basil Burgess; Patented in Aug 1770 by Thomas Hobbs for 112 acres repatented as The Trusty Friend; adjoining Poverty Discovered</v>
      </c>
      <c r="AG885" s="52" t="str">
        <f>IF(AA885=AF885,"Y", IF(LEN(LEFT(AF885,4))&lt;&gt;4,"","N"))</f>
        <v>Y</v>
      </c>
      <c r="AH885" s="52" t="s">
        <v>123</v>
      </c>
      <c r="AI885" s="52"/>
      <c r="AJ885" s="71"/>
      <c r="AK885" s="71"/>
      <c r="AL885" s="71"/>
      <c r="AM885" s="71">
        <f>IFERROR(VLOOKUP(A885,Platted[],2,FALSE),"")</f>
        <v>399</v>
      </c>
      <c r="AN885" s="52"/>
      <c r="AO885" s="52"/>
      <c r="AP885" s="52"/>
      <c r="AQ885" s="52" t="str">
        <f>IFERROR(VLOOKUP(A885,MapGrantsTbl[], 5, FALSE),"")</f>
        <v>1762</v>
      </c>
      <c r="AR885" s="52" t="str">
        <f>IF(L885=AQ885,"Y", IF(LEN(LEFT(AQ885,4))&lt;&gt;4,"","N"))</f>
        <v>N</v>
      </c>
      <c r="AS885" s="52" t="str">
        <f>IFERROR(VLOOKUP(A885,MapGrantsTbl[],3, FALSE),"")</f>
        <v>Surveyed 2/18/1762 by Basil Burgess; Patented in Aug 1770 by Thomas Hobbs for 112 acres repatented as The Trusty Friend; adjoining Poverty Discovered</v>
      </c>
      <c r="AT885" s="52" t="str">
        <f>IF(AA885=AS885,"Y", IF(LEN(LEFT(AS885,4))&lt;&gt;4,"","N"))</f>
        <v>Y</v>
      </c>
      <c r="AU885" s="52" t="str">
        <f>IFERROR(VLOOKUP(A885,MapGrantsTbl[],5, FALSE),"")</f>
        <v>1762</v>
      </c>
      <c r="AV885" s="52" t="str">
        <f>IF(L885=AU885,"Y", IF(LEN(LEFT(AU885,4))&lt;&gt;4,"","N"))</f>
        <v>N</v>
      </c>
    </row>
    <row r="886" spans="1:48" ht="57.6" x14ac:dyDescent="0.55000000000000004">
      <c r="A886" s="8" t="s">
        <v>8768</v>
      </c>
      <c r="B886" s="8" t="str">
        <f>IFERROR(VLOOKUP(A886,MapGrantsTbl[Short Name], 1, FALSE),IFERROR(VLOOKUP(A886,MapGrantsTbl[Other Map Grant Name],1,FALSE),""))</f>
        <v>WHITTECARS PURCHASE</v>
      </c>
      <c r="C886" s="8"/>
      <c r="D886" s="8" t="str">
        <f>IF(ISBLANK(C886),"",IFERROR(RIGHT(C886,LEN(C886)-FIND(",",C886)) &amp; " " &amp; LEFT(C886,1) &amp; LOWER(MID(C886,2, FIND(",",C886)-2)),""))</f>
        <v/>
      </c>
      <c r="E886" s="85"/>
      <c r="F886" s="85" t="str">
        <f>RIGHT(E886,4)</f>
        <v/>
      </c>
      <c r="G886" s="85" t="str">
        <f>IF(ISBLANK(E886),"",F886&amp;"-"&amp;RIGHT("00" &amp; SUBSTITUTE(LEFT(E886,2),"/",""),2))</f>
        <v/>
      </c>
      <c r="H886" s="8" t="s">
        <v>3699</v>
      </c>
      <c r="I886" s="8" t="str">
        <f>IFERROR(RIGHT(H886,LEN(H886)-FIND(",",H886)) &amp; " " &amp; LEFT(H886,1) &amp; LOWER(MID(H886,2, FIND(",",H886)-2)),"")</f>
        <v xml:space="preserve"> John  Whittecar</v>
      </c>
      <c r="J886" s="8" t="str">
        <f>H886</f>
        <v xml:space="preserve">WHITTECAR, John </v>
      </c>
      <c r="K886" s="8" t="s">
        <v>5196</v>
      </c>
      <c r="L886" s="8" t="str">
        <f>RIGHT(K886,4)</f>
        <v>1696</v>
      </c>
      <c r="M886" s="146" t="str">
        <f>IF(ISBLANK(K886),"",L886&amp;"-"&amp;
IF(LEFT(K886,3)="Feb","02",
IF(LEFT(K886,3)="Mar","03",
IF(LEFT(K886,3)="Apr","04",
IF(LEFT(K886,3)="May","05",
IF(LEFT(K886,3)="Jun","06",
IF(LEFT(K886,3)="Jul","07",
IF(LEFT(K886,3)="Aug","08",
IF(LEFT(K886,3)="Sep","09",
IF(LEFT(K886,3)="Oct","10",
IF(LEFT(K886,3)="Nov","11",
IF(LEFT(K886,3)="Dec","12","01"))))))))))))</f>
        <v>1696-04</v>
      </c>
      <c r="N886" s="34"/>
      <c r="O886" s="8" t="s">
        <v>3959</v>
      </c>
      <c r="P886" s="8" t="s">
        <v>136</v>
      </c>
      <c r="Q886" s="8">
        <v>79</v>
      </c>
      <c r="R886" s="8" t="s">
        <v>10136</v>
      </c>
      <c r="S886" s="34" t="s">
        <v>6745</v>
      </c>
      <c r="T886" s="34" t="s">
        <v>6639</v>
      </c>
      <c r="U886" s="34"/>
      <c r="V886" s="24" t="s">
        <v>5814</v>
      </c>
      <c r="W886" s="35" t="s">
        <v>10135</v>
      </c>
      <c r="X886" s="34"/>
      <c r="Y886" s="18" t="str">
        <f>IFERROR(LEFT(J886, FIND(",",J886)-1),"")</f>
        <v>WHITTECAR</v>
      </c>
      <c r="Z886" s="24" t="s">
        <v>4567</v>
      </c>
      <c r="AA886" s="24" t="str">
        <f>IF(ISBLANK(E886),"","Surveyed "&amp;E886)  &amp; IF(ISBLANK(C886),"", " by " &amp;TRIM(D886)) &amp; IF(ISBLANK(E886),"","; ") &amp; IF(ISBLANK(K886),"","Patented in " &amp; K886)  &amp; IF(ISBLANK(H886),"", " by " &amp; TRIM(I886)) &amp; IF(ISBLANK(Q886),"",IF(Q886=0,""," for " &amp; Q886 &amp; " acres")) &amp; IF(ISBLANK(S886),""," repatented as " &amp; S886) &amp; IF(ISBLANK(R886),"", "; " &amp; R886) &amp; IF(ISBLANK(X886),"", ".  " &amp; X886&amp;".")</f>
        <v>Patented in Apr 1696 by John Whittecar for 79 acres repatented as Dorsey's Inheritance; Original plat shown in resurvey but missing some of the original course measurements</v>
      </c>
      <c r="AB886" s="52" t="str">
        <f>IF(IFERROR(FIND("-",A886),0)=0,SUBSTITUTE(A886,"'",""),SUBSTITUTE(LEFT(A886,FIND("-",A886)-2),"'",""))</f>
        <v>WHITTECARS PURCHASE</v>
      </c>
      <c r="AC886" s="55" t="str">
        <f>SUBSTITUTE(A886,"'","")</f>
        <v>WHITTECARS PURCHASE</v>
      </c>
      <c r="AD886" s="52" t="str">
        <f>IFERROR(VLOOKUP(A886,MapGrantsTbl[], 5, FALSE),"")</f>
        <v>1696</v>
      </c>
      <c r="AE886" s="52" t="str">
        <f>IF(L886=AD886,"Y", IF(LEFT(AD886,1)&lt;&gt;"1","","N"))</f>
        <v>Y</v>
      </c>
      <c r="AF886" s="52" t="str">
        <f>IFERROR(VLOOKUP(A886,MapGrantsTbl[], 3, FALSE),"")</f>
        <v>Patented in Apr 1696 by John Whittecar for 79 acres repatented as Dorsey's Inheritance; Original plat shown in resurvey but missing some of the original course measurements</v>
      </c>
      <c r="AG886" s="52" t="str">
        <f>IF(AA886=AF886,"Y", IF(LEN(LEFT(AF886,4))&lt;&gt;4,"","N"))</f>
        <v>Y</v>
      </c>
      <c r="AH886" s="52" t="s">
        <v>47</v>
      </c>
      <c r="AI886" s="52"/>
      <c r="AJ886" s="71"/>
      <c r="AK886" s="71"/>
      <c r="AL886" s="71"/>
      <c r="AM886" s="71" t="str">
        <f>IFERROR(VLOOKUP(A886,Platted[],2,FALSE),"")</f>
        <v/>
      </c>
      <c r="AN886" s="52"/>
      <c r="AO886" s="52"/>
      <c r="AP886" s="52"/>
      <c r="AQ886" s="52" t="str">
        <f>IFERROR(VLOOKUP(A886,MapGrantsTbl[], 5, FALSE),"")</f>
        <v>1696</v>
      </c>
      <c r="AR886" s="52" t="str">
        <f>IF(L886=AQ886,"Y", IF(LEN(LEFT(AQ886,4))&lt;&gt;4,"","N"))</f>
        <v>Y</v>
      </c>
      <c r="AS886" s="52" t="str">
        <f>IFERROR(VLOOKUP(A886,MapGrantsTbl[],3, FALSE),"")</f>
        <v>Patented in Apr 1696 by John Whittecar for 79 acres repatented as Dorsey's Inheritance; Original plat shown in resurvey but missing some of the original course measurements</v>
      </c>
      <c r="AT886" s="52" t="str">
        <f>IF(AA886=AS886,"Y", IF(LEN(LEFT(AS886,4))&lt;&gt;4,"","N"))</f>
        <v>Y</v>
      </c>
      <c r="AU886" s="52" t="str">
        <f>IFERROR(VLOOKUP(A886,MapGrantsTbl[],5, FALSE),"")</f>
        <v>1696</v>
      </c>
      <c r="AV886" s="52" t="str">
        <f>IF(L886=AU886,"Y", IF(LEN(LEFT(AU886,4))&lt;&gt;4,"","N"))</f>
        <v>Y</v>
      </c>
    </row>
    <row r="887" spans="1:48" ht="72" x14ac:dyDescent="0.55000000000000004">
      <c r="A887" s="43" t="s">
        <v>6551</v>
      </c>
      <c r="B887" s="42" t="str">
        <f>IFERROR(VLOOKUP(A887,MapGrantsTbl[Short Name], 1, FALSE),IFERROR(VLOOKUP(A887,MapGrantsTbl[Other Map Grant Name],1,FALSE),""))</f>
        <v>WHO KNOWS THE WORTH OF IT</v>
      </c>
      <c r="C887" s="43" t="s">
        <v>4926</v>
      </c>
      <c r="D887" s="43" t="str">
        <f>IF(ISBLANK(C887),"",IFERROR(RIGHT(C887,LEN(C887)-FIND(",",C887)) &amp; " " &amp; LEFT(C887,1) &amp; LOWER(MID(C887,2, FIND(",",C887)-2)),""))</f>
        <v xml:space="preserve"> Joshua Griffith</v>
      </c>
      <c r="E887" s="85" t="s">
        <v>4703</v>
      </c>
      <c r="F887" s="80" t="str">
        <f>RIGHT(E887,4)</f>
        <v>1765</v>
      </c>
      <c r="G887" s="80" t="str">
        <f>IF(ISBLANK(E887),"",F887&amp;"-"&amp;RIGHT("00" &amp; SUBSTITUTE(LEFT(E887,2),"/",""),2))</f>
        <v>1765-05</v>
      </c>
      <c r="H887" s="43" t="s">
        <v>3546</v>
      </c>
      <c r="I887" s="43" t="str">
        <f>IFERROR(RIGHT(H887,LEN(H887)-FIND(",",H887)) &amp; " " &amp; LEFT(H887,1) &amp; LOWER(MID(H887,2, FIND(",",H887)-2)),"")</f>
        <v xml:space="preserve"> Samuel  Mansell</v>
      </c>
      <c r="J887" s="42" t="str">
        <f>H887</f>
        <v xml:space="preserve">MANSELL, Samuel </v>
      </c>
      <c r="K887" s="43" t="s">
        <v>4788</v>
      </c>
      <c r="L887" s="42" t="str">
        <f>RIGHT(K887,4)</f>
        <v>1765</v>
      </c>
      <c r="M887" s="143" t="str">
        <f>IF(ISBLANK(K887),"",L887&amp;"-"&amp;
IF(LEFT(K887,3)="Feb","02",
IF(LEFT(K887,3)="Mar","03",
IF(LEFT(K887,3)="Apr","04",
IF(LEFT(K887,3)="May","05",
IF(LEFT(K887,3)="Jun","06",
IF(LEFT(K887,3)="Jul","07",
IF(LEFT(K887,3)="Aug","08",
IF(LEFT(K887,3)="Sep","09",
IF(LEFT(K887,3)="Oct","10",
IF(LEFT(K887,3)="Nov","11",
IF(LEFT(K887,3)="Dec","12","01"))))))))))))</f>
        <v>1765-05</v>
      </c>
      <c r="N887" s="44" t="s">
        <v>3961</v>
      </c>
      <c r="O887" s="43" t="s">
        <v>3959</v>
      </c>
      <c r="P887" s="43" t="s">
        <v>136</v>
      </c>
      <c r="Q887" s="43">
        <v>50</v>
      </c>
      <c r="R887" s="43" t="s">
        <v>6553</v>
      </c>
      <c r="S887" s="44" t="s">
        <v>6571</v>
      </c>
      <c r="T887" s="45" t="str">
        <f>V887</f>
        <v>Who Knows The Worth Of It</v>
      </c>
      <c r="U887" s="44"/>
      <c r="V887" s="35" t="s">
        <v>6552</v>
      </c>
      <c r="W887" s="35" t="s">
        <v>10866</v>
      </c>
      <c r="X887" s="34"/>
      <c r="Y887" s="45" t="str">
        <f>IFERROR(LEFT(J887, FIND(",",J887)-1),"")</f>
        <v>MANSELL</v>
      </c>
      <c r="Z887" s="45"/>
      <c r="AA887" s="45" t="str">
        <f>IF(ISBLANK(E887),"","Surveyed "&amp;E887)  &amp; IF(ISBLANK(C887),"", " by " &amp;TRIM(D887)) &amp; IF(ISBLANK(E887),"","; ") &amp; IF(ISBLANK(K887),"","Patented in " &amp; K887)  &amp; IF(ISBLANK(H887),"", " by " &amp; TRIM(I887)) &amp; IF(ISBLANK(Q887),"",IF(Q887=0,""," for " &amp; Q887 &amp; " acres")) &amp; IF(ISBLANK(S887),""," repatented as " &amp; S887) &amp; IF(ISBLANK(R887),"", "; " &amp; R887) &amp; IF(ISBLANK(X887),"", ".  " &amp; X887&amp;".")</f>
        <v>Surveyed 5/8/1765 by Joshua Griffith; Patented in May 1765 by Samuel Mansell for 50 acres repatented as Mansells United Friendship; beginning "on the west side of a draft that leads into a branch commonly called the Hay Meadow branch and nigh the head of said draft"</v>
      </c>
      <c r="AB887" s="45" t="str">
        <f>IF(IFERROR(FIND("-",A887),0)=0,SUBSTITUTE(A887,"'",""),SUBSTITUTE(LEFT(A887,FIND("-",A887)-2),"'",""))</f>
        <v>WHO KNOWS THE WORTH OF IT</v>
      </c>
      <c r="AC887" s="55" t="str">
        <f>SUBSTITUTE(A887,"'","")</f>
        <v>WHO KNOWS THE WORTH OF IT</v>
      </c>
      <c r="AD887" s="52" t="str">
        <f>IFERROR(VLOOKUP(A887,MapGrantsTbl[], 5, FALSE),"")</f>
        <v>1765</v>
      </c>
      <c r="AE887" s="52" t="str">
        <f>IF(L887=AD887,"Y", IF(LEFT(AD887,1)&lt;&gt;"1","","N"))</f>
        <v>Y</v>
      </c>
      <c r="AF887" s="52" t="str">
        <f>IFERROR(VLOOKUP(A887,MapGrantsTbl[], 3, FALSE),"")</f>
        <v>Surveyed 5/8/1765 by Joshua Griffith; Patented in May 1765 by Samuel Mansell for 50 acres repatented as Mansells United Friendship; beginning "on the west side of a draft that leads into a branch commonly called the Hay Meadow branch and nigh the head of said draft"</v>
      </c>
      <c r="AG887" s="52" t="str">
        <f>IF(AA887=AF887,"Y", IF(LEN(LEFT(AF887,4))&lt;&gt;4,"","N"))</f>
        <v>Y</v>
      </c>
      <c r="AH887" s="52" t="s">
        <v>78</v>
      </c>
      <c r="AI887" s="52" t="s">
        <v>7845</v>
      </c>
      <c r="AJ887" s="71" t="s">
        <v>9171</v>
      </c>
      <c r="AK887" s="71"/>
      <c r="AL887" s="71">
        <v>0</v>
      </c>
      <c r="AM887" s="71">
        <f>IFERROR(VLOOKUP(A887,Platted[],2,FALSE),"")</f>
        <v>543</v>
      </c>
      <c r="AN887" s="52"/>
      <c r="AO887" s="52"/>
      <c r="AP887" s="52"/>
      <c r="AQ887" s="52" t="str">
        <f>IFERROR(VLOOKUP(A887,MapGrantsTbl[], 5, FALSE),"")</f>
        <v>1765</v>
      </c>
      <c r="AR887" s="52" t="str">
        <f>IF(L887=AQ887,"Y", IF(LEN(LEFT(AQ887,4))&lt;&gt;4,"","N"))</f>
        <v>Y</v>
      </c>
      <c r="AS887" s="52" t="str">
        <f>IFERROR(VLOOKUP(A887,MapGrantsTbl[],3, FALSE),"")</f>
        <v>Surveyed 5/8/1765 by Joshua Griffith; Patented in May 1765 by Samuel Mansell for 50 acres repatented as Mansells United Friendship; beginning "on the west side of a draft that leads into a branch commonly called the Hay Meadow branch and nigh the head of said draft"</v>
      </c>
      <c r="AT887" s="52" t="str">
        <f>IF(AA887=AS887,"Y", IF(LEN(LEFT(AS887,4))&lt;&gt;4,"","N"))</f>
        <v>Y</v>
      </c>
      <c r="AU887" s="52" t="str">
        <f>IFERROR(VLOOKUP(A887,MapGrantsTbl[],5, FALSE),"")</f>
        <v>1765</v>
      </c>
      <c r="AV887" s="52" t="str">
        <f>IF(L887=AU887,"Y", IF(LEN(LEFT(AU887,4))&lt;&gt;4,"","N"))</f>
        <v>Y</v>
      </c>
    </row>
    <row r="888" spans="1:48" ht="72" x14ac:dyDescent="0.55000000000000004">
      <c r="A888" s="10" t="s">
        <v>5407</v>
      </c>
      <c r="B888" s="10" t="str">
        <f>IFERROR(VLOOKUP(A888,MapGrantsTbl[Short Name], 1, FALSE),IFERROR(VLOOKUP(A888,MapGrantsTbl[Other Map Grant Name],1,FALSE),""))</f>
        <v>WHOLE GAMMON</v>
      </c>
      <c r="C888" s="10" t="s">
        <v>4916</v>
      </c>
      <c r="D888" s="10" t="str">
        <f>IF(ISBLANK(C888),"",IFERROR(RIGHT(C888,LEN(C888)-FIND(",",C888)) &amp; " " &amp; LEFT(C888,1) &amp; LOWER(MID(C888,2, FIND(",",C888)-2)),""))</f>
        <v xml:space="preserve"> William Cromwell</v>
      </c>
      <c r="E888" s="85" t="s">
        <v>10641</v>
      </c>
      <c r="F888" s="86" t="str">
        <f>RIGHT(E888,4)</f>
        <v>1741</v>
      </c>
      <c r="G888" s="86" t="str">
        <f>IF(ISBLANK(E888),"",F888&amp;"-"&amp;RIGHT("00" &amp; SUBSTITUTE(LEFT(E888,2),"/",""),2))</f>
        <v>1741-04</v>
      </c>
      <c r="H888" s="10" t="s">
        <v>3639</v>
      </c>
      <c r="I888" s="10" t="str">
        <f>IFERROR(RIGHT(H888,LEN(H888)-FIND(",",H888)) &amp; " " &amp; LEFT(H888,1) &amp; LOWER(MID(H888,2, FIND(",",H888)-2)),"")</f>
        <v xml:space="preserve"> Joshua  Brown</v>
      </c>
      <c r="J888" s="15" t="str">
        <f>H888</f>
        <v xml:space="preserve">BROWN, Joshua </v>
      </c>
      <c r="K888" s="10" t="s">
        <v>3746</v>
      </c>
      <c r="L888" s="15" t="str">
        <f>RIGHT(K888,4)</f>
        <v>1741</v>
      </c>
      <c r="M888" s="147" t="str">
        <f>IF(ISBLANK(K888),"",L888&amp;"-"&amp;
IF(LEFT(K888,3)="Feb","02",
IF(LEFT(K888,3)="Mar","03",
IF(LEFT(K888,3)="Apr","04",
IF(LEFT(K888,3)="May","05",
IF(LEFT(K888,3)="Jun","06",
IF(LEFT(K888,3)="Jul","07",
IF(LEFT(K888,3)="Aug","08",
IF(LEFT(K888,3)="Sep","09",
IF(LEFT(K888,3)="Oct","10",
IF(LEFT(K888,3)="Nov","11",
IF(LEFT(K888,3)="Dec","12","01"))))))))))))</f>
        <v>1741-11</v>
      </c>
      <c r="N888" s="34" t="s">
        <v>3961</v>
      </c>
      <c r="O888" s="8" t="s">
        <v>3959</v>
      </c>
      <c r="P888" s="10" t="s">
        <v>136</v>
      </c>
      <c r="Q888" s="8">
        <v>100</v>
      </c>
      <c r="R888" s="10" t="s">
        <v>5409</v>
      </c>
      <c r="S888" s="26" t="s">
        <v>5406</v>
      </c>
      <c r="T888" s="26" t="str">
        <f>V888</f>
        <v>Whole Gammon</v>
      </c>
      <c r="U888" s="26"/>
      <c r="V888" s="35" t="s">
        <v>5408</v>
      </c>
      <c r="W888" s="35" t="s">
        <v>10642</v>
      </c>
      <c r="X888" s="34"/>
      <c r="Y888" s="25" t="str">
        <f>IFERROR(LEFT(J888, FIND(",",J888)-1),"")</f>
        <v>BROWN</v>
      </c>
      <c r="Z888" s="25"/>
      <c r="AA888" s="24" t="str">
        <f>IF(ISBLANK(E888),"","Surveyed "&amp;E888)  &amp; IF(ISBLANK(C888),"", " by " &amp;TRIM(D888)) &amp; IF(ISBLANK(E888),"","; ") &amp; IF(ISBLANK(K888),"","Patented in " &amp; K888)  &amp; IF(ISBLANK(H888),"", " by " &amp; TRIM(I888)) &amp; IF(ISBLANK(Q888),"",IF(Q888=0,""," for " &amp; Q888 &amp; " acres")) &amp; IF(ISBLANK(S888),""," repatented as " &amp; S888) &amp; IF(ISBLANK(R888),"", "; " &amp; R888) &amp; IF(ISBLANK(X888),"", ".  " &amp; X888&amp;".")</f>
        <v>Surveyed 4/23/1741 by William Cromwell; Patented in Nov 1741 by Joshua Brown for 100 acres repatented as Joshua's Loss And Dorsey's Advantage; "next adjoining to a tract of land called Half Pone on the north side of Patuxent River"</v>
      </c>
      <c r="AB888" s="52" t="str">
        <f>IF(IFERROR(FIND("-",A888),0)=0,SUBSTITUTE(A888,"'",""),SUBSTITUTE(LEFT(A888,FIND("-",A888)-2),"'",""))</f>
        <v>WHOLE GAMMON</v>
      </c>
      <c r="AC888" s="55" t="str">
        <f>SUBSTITUTE(A888,"'","")</f>
        <v>WHOLE GAMMON</v>
      </c>
      <c r="AD888" s="52" t="str">
        <f>IFERROR(VLOOKUP(A888,MapGrantsTbl[], 5, FALSE),"")</f>
        <v>1741</v>
      </c>
      <c r="AE888" s="52" t="str">
        <f>IF(L888=AD888,"Y", IF(LEFT(AD888,1)&lt;&gt;"1","","N"))</f>
        <v>Y</v>
      </c>
      <c r="AF888" s="52" t="str">
        <f>IFERROR(VLOOKUP(A888,MapGrantsTbl[], 3, FALSE),"")</f>
        <v>Surveyed 4/23/1741 by William Cromwell; Patented in Nov 1741 by Joshua Brown for 100 acres repatented as Joshua's Loss And Dorsey's Advantage; "next adjoining to a tract of land called Half Pone on the north side of Patuxent River"</v>
      </c>
      <c r="AG888" s="52" t="str">
        <f>IF(AA888=AF888,"Y", IF(LEN(LEFT(AF888,4))&lt;&gt;4,"","N"))</f>
        <v>Y</v>
      </c>
      <c r="AH888" s="52" t="s">
        <v>61</v>
      </c>
      <c r="AI888" s="52"/>
      <c r="AJ888" s="71"/>
      <c r="AK888" s="71"/>
      <c r="AL888" s="71"/>
      <c r="AM888" s="71">
        <f>IFERROR(VLOOKUP(A888,Platted[],2,FALSE),"")</f>
        <v>442</v>
      </c>
      <c r="AN888" s="52"/>
      <c r="AO888" s="52"/>
      <c r="AP888" s="52"/>
      <c r="AQ888" s="52" t="str">
        <f>IFERROR(VLOOKUP(A888,MapGrantsTbl[], 5, FALSE),"")</f>
        <v>1741</v>
      </c>
      <c r="AR888" s="52" t="str">
        <f>IF(L888=AQ888,"Y", IF(LEN(LEFT(AQ888,4))&lt;&gt;4,"","N"))</f>
        <v>Y</v>
      </c>
      <c r="AS888" s="52" t="str">
        <f>IFERROR(VLOOKUP(A888,MapGrantsTbl[],3, FALSE),"")</f>
        <v>Surveyed 4/23/1741 by William Cromwell; Patented in Nov 1741 by Joshua Brown for 100 acres repatented as Joshua's Loss And Dorsey's Advantage; "next adjoining to a tract of land called Half Pone on the north side of Patuxent River"</v>
      </c>
      <c r="AT888" s="52" t="str">
        <f>IF(AA888=AS888,"Y", IF(LEN(LEFT(AS888,4))&lt;&gt;4,"","N"))</f>
        <v>Y</v>
      </c>
      <c r="AU888" s="52" t="str">
        <f>IFERROR(VLOOKUP(A888,MapGrantsTbl[],5, FALSE),"")</f>
        <v>1741</v>
      </c>
      <c r="AV888" s="52" t="str">
        <f>IF(L888=AU888,"Y", IF(LEN(LEFT(AU888,4))&lt;&gt;4,"","N"))</f>
        <v>Y</v>
      </c>
    </row>
    <row r="889" spans="1:48" ht="100.8" x14ac:dyDescent="0.55000000000000004">
      <c r="A889" s="8" t="s">
        <v>7057</v>
      </c>
      <c r="B889" s="42" t="str">
        <f>IFERROR(VLOOKUP(A889,MapGrantsTbl[Short Name], 1, FALSE),IFERROR(VLOOKUP(A889,MapGrantsTbl[Other Map Grant Name],1,FALSE),""))</f>
        <v/>
      </c>
      <c r="C889" s="43" t="s">
        <v>4919</v>
      </c>
      <c r="D889" s="43" t="str">
        <f>IF(ISBLANK(C889),"",IFERROR(RIGHT(C889,LEN(C889)-FIND(",",C889)) &amp; " " &amp; LEFT(C889,1) &amp; LOWER(MID(C889,2, FIND(",",C889)-2)),""))</f>
        <v xml:space="preserve"> Richard Shipley</v>
      </c>
      <c r="E889" s="121" t="s">
        <v>12367</v>
      </c>
      <c r="F889" s="80" t="str">
        <f>RIGHT(E889,4)</f>
        <v>1753</v>
      </c>
      <c r="G889" s="80" t="str">
        <f>IF(ISBLANK(E889),"",F889&amp;"-"&amp;RIGHT("00" &amp; SUBSTITUTE(LEFT(E889,2),"/",""),2))</f>
        <v>1753-11</v>
      </c>
      <c r="H889" s="43" t="s">
        <v>3581</v>
      </c>
      <c r="I889" s="43" t="str">
        <f>IFERROR(RIGHT(H889,LEN(H889)-FIND(",",H889)) &amp; " " &amp; LEFT(H889,1) &amp; LOWER(MID(H889,2, FIND(",",H889)-2)),"")</f>
        <v xml:space="preserve"> Nathan  Hammond</v>
      </c>
      <c r="J889" s="42" t="str">
        <f>H889</f>
        <v xml:space="preserve">HAMMOND, Nathan </v>
      </c>
      <c r="K889" s="43" t="s">
        <v>6890</v>
      </c>
      <c r="L889" s="42" t="str">
        <f>RIGHT(K889,4)</f>
        <v>1755</v>
      </c>
      <c r="M889" s="143" t="str">
        <f>IF(ISBLANK(K889),"",L889&amp;"-"&amp;
IF(LEFT(K889,3)="Feb","02",
IF(LEFT(K889,3)="Mar","03",
IF(LEFT(K889,3)="Apr","04",
IF(LEFT(K889,3)="May","05",
IF(LEFT(K889,3)="Jun","06",
IF(LEFT(K889,3)="Jul","07",
IF(LEFT(K889,3)="Aug","08",
IF(LEFT(K889,3)="Sep","09",
IF(LEFT(K889,3)="Oct","10",
IF(LEFT(K889,3)="Nov","11",
IF(LEFT(K889,3)="Dec","12","01"))))))))))))</f>
        <v>1755-07</v>
      </c>
      <c r="N889" s="44" t="s">
        <v>3961</v>
      </c>
      <c r="O889" s="8" t="s">
        <v>3961</v>
      </c>
      <c r="P889" s="43" t="s">
        <v>136</v>
      </c>
      <c r="Q889" s="43">
        <v>450</v>
      </c>
      <c r="R889" s="43" t="s">
        <v>7059</v>
      </c>
      <c r="S889" s="44"/>
      <c r="T889" s="45" t="str">
        <f>V889</f>
        <v>Wilderness</v>
      </c>
      <c r="U889" s="44"/>
      <c r="V889" s="35" t="s">
        <v>7058</v>
      </c>
      <c r="W889" s="35" t="s">
        <v>12366</v>
      </c>
      <c r="X889" s="34"/>
      <c r="Y889" s="45" t="str">
        <f>IFERROR(LEFT(J889, FIND(",",J889)-1),"")</f>
        <v>HAMMOND</v>
      </c>
      <c r="Z889" s="45"/>
      <c r="AA889" s="45" t="str">
        <f>IF(ISBLANK(E889),"","Surveyed "&amp;E889)  &amp; IF(ISBLANK(C889),"", " by " &amp;TRIM(D889)) &amp; IF(ISBLANK(E889),"","; ") &amp; IF(ISBLANK(K889),"","Patented in " &amp; K889)  &amp; IF(ISBLANK(H889),"", " by " &amp; TRIM(I889)) &amp; IF(ISBLANK(Q889),"",IF(Q889=0,""," for " &amp; Q889 &amp; " acres")) &amp; IF(ISBLANK(S889),""," repatented as " &amp; S889) &amp; IF(ISBLANK(R889),"", "; " &amp; R889) &amp; IF(ISBLANK(X889),"", ".  " &amp; X889&amp;".")</f>
        <v>Surveyed 11/5/1753 by Richard Shipley; Patented in Jul 1755 by Nathan Hammond for 450 acres; "on the drafts of a run called Deep Run in a Forrest commonly called Catelings Forrest adjoyning the lands called Addition To Timber Neck, Calebs Purchase, and Forresters Range" starting at "the south fifty four degrees east fifty perch course of the aforesaid Forresters Range"</v>
      </c>
      <c r="AB889" s="45" t="str">
        <f>IF(IFERROR(FIND("-",A889),0)=0,SUBSTITUTE(A889,"'",""),SUBSTITUTE(LEFT(A889,FIND("-",A889)-2),"'",""))</f>
        <v>WILDERNESS</v>
      </c>
      <c r="AC889" s="45" t="str">
        <f>SUBSTITUTE(A889,"'","")</f>
        <v>WILDERNESS</v>
      </c>
      <c r="AD889" s="45" t="str">
        <f>IFERROR(VLOOKUP(A889,MapGrantsTbl[], 5, FALSE),"")</f>
        <v/>
      </c>
      <c r="AE889" s="45" t="str">
        <f>IF(L889=AD889,"Y", IF(LEFT(AD889,1)&lt;&gt;"1","","N"))</f>
        <v/>
      </c>
      <c r="AF889" s="45" t="str">
        <f>IFERROR(VLOOKUP(A889,MapGrantsTbl[], 3, FALSE),"")</f>
        <v/>
      </c>
      <c r="AG889" s="45" t="str">
        <f>IF(AA889=AF889,"Y", IF(LEN(LEFT(AF889,4))&lt;&gt;4,"","N"))</f>
        <v/>
      </c>
      <c r="AH889" s="45"/>
      <c r="AI889" s="45"/>
      <c r="AJ889" s="71"/>
      <c r="AK889" s="71"/>
      <c r="AL889" s="71"/>
      <c r="AM889" s="71" t="str">
        <f>IFERROR(VLOOKUP(A889,Platted[],2,FALSE),"")</f>
        <v/>
      </c>
      <c r="AN889" s="52"/>
      <c r="AO889" s="52"/>
      <c r="AP889" s="52"/>
      <c r="AQ889" s="52" t="str">
        <f>IFERROR(VLOOKUP(A889,MapGrantsTbl[], 5, FALSE),"")</f>
        <v/>
      </c>
      <c r="AR889" s="52" t="str">
        <f>IF(L889=AQ889,"Y", IF(LEN(LEFT(AQ889,4))&lt;&gt;4,"","N"))</f>
        <v/>
      </c>
      <c r="AS889" s="52" t="str">
        <f>IFERROR(VLOOKUP(A889,MapGrantsTbl[],3, FALSE),"")</f>
        <v/>
      </c>
      <c r="AT889" s="52" t="str">
        <f>IF(AA889=AS889,"Y", IF(LEN(LEFT(AS889,4))&lt;&gt;4,"","N"))</f>
        <v/>
      </c>
      <c r="AU889" s="52" t="str">
        <f>IFERROR(VLOOKUP(A889,MapGrantsTbl[],5, FALSE),"")</f>
        <v/>
      </c>
      <c r="AV889" s="52" t="str">
        <f>IF(L889=AU889,"Y", IF(LEN(LEFT(AU889,4))&lt;&gt;4,"","N"))</f>
        <v/>
      </c>
    </row>
    <row r="890" spans="1:48" ht="43.2" x14ac:dyDescent="0.55000000000000004">
      <c r="A890" s="43" t="s">
        <v>7087</v>
      </c>
      <c r="B890" s="42" t="str">
        <f>IFERROR(VLOOKUP(A890,MapGrantsTbl[Short Name], 1, FALSE),IFERROR(VLOOKUP(A890,MapGrantsTbl[Other Map Grant Name],1,FALSE),""))</f>
        <v>WILKS AND LIBERTY</v>
      </c>
      <c r="C890" s="43" t="s">
        <v>4920</v>
      </c>
      <c r="D890" s="43" t="str">
        <f>IF(ISBLANK(C890),"",IFERROR(RIGHT(C890,LEN(C890)-FIND(",",C890)) &amp; " " &amp; LEFT(C890,1) &amp; LOWER(MID(C890,2, FIND(",",C890)-2)),""))</f>
        <v xml:space="preserve"> Orlando Griffith</v>
      </c>
      <c r="E890" s="85" t="s">
        <v>10832</v>
      </c>
      <c r="F890" s="80" t="str">
        <f>RIGHT(E890,4)</f>
        <v>1768</v>
      </c>
      <c r="G890" s="80" t="str">
        <f>IF(ISBLANK(E890),"",F890&amp;"-"&amp;RIGHT("00" &amp; SUBSTITUTE(LEFT(E890,2),"/",""),2))</f>
        <v>1768-04</v>
      </c>
      <c r="H890" s="43" t="s">
        <v>4991</v>
      </c>
      <c r="I890" s="43" t="str">
        <f>IFERROR(RIGHT(H890,LEN(H890)-FIND(",",H890)) &amp; " " &amp; LEFT(H890,1) &amp; LOWER(MID(H890,2, FIND(",",H890)-2)),"")</f>
        <v xml:space="preserve"> Cornelius Howard</v>
      </c>
      <c r="J890" s="42" t="str">
        <f>H890</f>
        <v>HOWARD, Cornelius</v>
      </c>
      <c r="K890" s="43" t="s">
        <v>5646</v>
      </c>
      <c r="L890" s="42" t="str">
        <f>RIGHT(K890,4)</f>
        <v>1770</v>
      </c>
      <c r="M890" s="143" t="str">
        <f>IF(ISBLANK(K890),"",L890&amp;"-"&amp;
IF(LEFT(K890,3)="Feb","02",
IF(LEFT(K890,3)="Mar","03",
IF(LEFT(K890,3)="Apr","04",
IF(LEFT(K890,3)="May","05",
IF(LEFT(K890,3)="Jun","06",
IF(LEFT(K890,3)="Jul","07",
IF(LEFT(K890,3)="Aug","08",
IF(LEFT(K890,3)="Sep","09",
IF(LEFT(K890,3)="Oct","10",
IF(LEFT(K890,3)="Nov","11",
IF(LEFT(K890,3)="Dec","12","01"))))))))))))</f>
        <v>1770-07</v>
      </c>
      <c r="N890" s="44" t="s">
        <v>3961</v>
      </c>
      <c r="O890" s="43" t="s">
        <v>3959</v>
      </c>
      <c r="P890" s="43" t="s">
        <v>3970</v>
      </c>
      <c r="Q890" s="43">
        <v>650</v>
      </c>
      <c r="R890" s="43" t="s">
        <v>7088</v>
      </c>
      <c r="S890" s="44"/>
      <c r="T890" s="45" t="s">
        <v>8856</v>
      </c>
      <c r="U890" s="34" t="s">
        <v>11068</v>
      </c>
      <c r="V890" s="35" t="s">
        <v>7086</v>
      </c>
      <c r="W890" s="35" t="s">
        <v>11069</v>
      </c>
      <c r="X890" s="34"/>
      <c r="Y890" s="45" t="str">
        <f>IFERROR(LEFT(J890, FIND(",",J890)-1),"")</f>
        <v>HOWARD</v>
      </c>
      <c r="Z890" s="45"/>
      <c r="AA890" s="45" t="str">
        <f>IF(ISBLANK(E890),"","Surveyed "&amp;E890)  &amp; IF(ISBLANK(C890),"", " by " &amp;TRIM(D890)) &amp; IF(ISBLANK(E890),"","; ") &amp; IF(ISBLANK(K890),"","Patented in " &amp; K890)  &amp; IF(ISBLANK(H890),"", " by " &amp; TRIM(I890)) &amp; IF(ISBLANK(Q890),"",IF(Q890=0,""," for " &amp; Q890 &amp; " acres")) &amp; IF(ISBLANK(S890),""," repatented as " &amp; S890) &amp; IF(ISBLANK(R890),"", "; " &amp; R890) &amp; IF(ISBLANK(X890),"", ".  " &amp; X890&amp;".")</f>
        <v>Surveyed 4/1/1768 by Orlando Griffith; Patented in Jul 1770 by Cornelius Howard for 650 acres; Resurvey of Howards Resolution</v>
      </c>
      <c r="AB890" s="45" t="str">
        <f>IF(IFERROR(FIND("-",A890),0)=0,SUBSTITUTE(A890,"'",""),SUBSTITUTE(LEFT(A890,FIND("-",A890)-2),"'",""))</f>
        <v>WILKS AND LIBERTY</v>
      </c>
      <c r="AC890" s="45" t="str">
        <f>SUBSTITUTE(A890,"'","")</f>
        <v>WILKS AND LIBERTY</v>
      </c>
      <c r="AD890" s="45" t="str">
        <f>IFERROR(VLOOKUP(A890,MapGrantsTbl[], 5, FALSE),"")</f>
        <v>1768</v>
      </c>
      <c r="AE890" s="45" t="str">
        <f>IF(L890=AD890,"Y", IF(LEFT(AD890,1)&lt;&gt;"1","","N"))</f>
        <v>N</v>
      </c>
      <c r="AF890" s="45" t="str">
        <f>IFERROR(VLOOKUP(A890,MapGrantsTbl[], 3, FALSE),"")</f>
        <v>Surveyed 4/1/1768 by Orlando Griffith; Patented in Jul 1770 by Cornelius Howard for 650 acres; Resurvey of Howards Resolution</v>
      </c>
      <c r="AG890" s="45" t="str">
        <f>IF(AA890=AF890,"Y", IF(LEN(LEFT(AF890,4))&lt;&gt;4,"","N"))</f>
        <v>Y</v>
      </c>
      <c r="AH890" s="33" t="s">
        <v>51</v>
      </c>
      <c r="AI890" s="45"/>
      <c r="AJ890" s="71"/>
      <c r="AK890" s="71"/>
      <c r="AL890" s="71"/>
      <c r="AM890" s="71">
        <f>IFERROR(VLOOKUP(A890,Platted[],2,FALSE),"")</f>
        <v>110</v>
      </c>
      <c r="AN890" s="52"/>
      <c r="AO890" s="52"/>
      <c r="AP890" s="52"/>
      <c r="AQ890" s="52" t="str">
        <f>IFERROR(VLOOKUP(A890,MapGrantsTbl[], 5, FALSE),"")</f>
        <v>1768</v>
      </c>
      <c r="AR890" s="52" t="str">
        <f>IF(L890=AQ890,"Y", IF(LEN(LEFT(AQ890,4))&lt;&gt;4,"","N"))</f>
        <v>N</v>
      </c>
      <c r="AS890" s="52" t="str">
        <f>IFERROR(VLOOKUP(A890,MapGrantsTbl[],3, FALSE),"")</f>
        <v>Surveyed 4/1/1768 by Orlando Griffith; Patented in Jul 1770 by Cornelius Howard for 650 acres; Resurvey of Howards Resolution</v>
      </c>
      <c r="AT890" s="52" t="str">
        <f>IF(AA890=AS890,"Y", IF(LEN(LEFT(AS890,4))&lt;&gt;4,"","N"))</f>
        <v>Y</v>
      </c>
      <c r="AU890" s="52" t="str">
        <f>IFERROR(VLOOKUP(A890,MapGrantsTbl[],5, FALSE),"")</f>
        <v>1768</v>
      </c>
      <c r="AV890" s="52" t="str">
        <f>IF(L890=AU890,"Y", IF(LEN(LEFT(AU890,4))&lt;&gt;4,"","N"))</f>
        <v>N</v>
      </c>
    </row>
    <row r="891" spans="1:48" ht="43.2" x14ac:dyDescent="0.55000000000000004">
      <c r="A891" s="8" t="s">
        <v>8769</v>
      </c>
      <c r="B891" s="8" t="str">
        <f>IFERROR(VLOOKUP(A891,MapGrantsTbl[Short Name], 1, FALSE),IFERROR(VLOOKUP(A891,MapGrantsTbl[Other Map Grant Name],1,FALSE),""))</f>
        <v>WILLIAMS CONTRIVANCE</v>
      </c>
      <c r="C891" s="8"/>
      <c r="D891" s="8" t="str">
        <f>IF(ISBLANK(C891),"",IFERROR(RIGHT(C891,LEN(C891)-FIND(",",C891)) &amp; " " &amp; LEFT(C891,1) &amp; LOWER(MID(C891,2, FIND(",",C891)-2)),""))</f>
        <v/>
      </c>
      <c r="E891" s="85"/>
      <c r="F891" s="85" t="str">
        <f>RIGHT(E891,4)</f>
        <v/>
      </c>
      <c r="G891" s="85" t="str">
        <f>IF(ISBLANK(E891),"",F891&amp;"-"&amp;RIGHT("00" &amp; SUBSTITUTE(LEFT(E891,2),"/",""),2))</f>
        <v/>
      </c>
      <c r="H891" s="8" t="s">
        <v>3700</v>
      </c>
      <c r="I891" s="8" t="str">
        <f>IFERROR(RIGHT(H891,LEN(H891)-FIND(",",H891)) &amp; " " &amp; LEFT(H891,1) &amp; LOWER(MID(H891,2, FIND(",",H891)-2)),"")</f>
        <v xml:space="preserve"> Benjamin  Williams</v>
      </c>
      <c r="J891" s="8" t="str">
        <f>H891</f>
        <v xml:space="preserve">WILLIAMS, Benjamin </v>
      </c>
      <c r="K891" s="8" t="s">
        <v>5218</v>
      </c>
      <c r="L891" s="8" t="str">
        <f>RIGHT(K891,4)</f>
        <v>1700</v>
      </c>
      <c r="M891" s="146" t="str">
        <f>IF(ISBLANK(K891),"",L891&amp;"-"&amp;
IF(LEFT(K891,3)="Feb","02",
IF(LEFT(K891,3)="Mar","03",
IF(LEFT(K891,3)="Apr","04",
IF(LEFT(K891,3)="May","05",
IF(LEFT(K891,3)="Jun","06",
IF(LEFT(K891,3)="Jul","07",
IF(LEFT(K891,3)="Aug","08",
IF(LEFT(K891,3)="Sep","09",
IF(LEFT(K891,3)="Oct","10",
IF(LEFT(K891,3)="Nov","11",
IF(LEFT(K891,3)="Dec","12","01"))))))))))))</f>
        <v>1700-06</v>
      </c>
      <c r="N891" s="34"/>
      <c r="O891" s="8" t="s">
        <v>3959</v>
      </c>
      <c r="P891" s="8" t="s">
        <v>136</v>
      </c>
      <c r="Q891" s="8">
        <v>327</v>
      </c>
      <c r="R891" s="8"/>
      <c r="S891" s="34"/>
      <c r="T891" s="34" t="s">
        <v>8905</v>
      </c>
      <c r="U891" s="34"/>
      <c r="V891" s="34" t="s">
        <v>5815</v>
      </c>
      <c r="W891" s="24"/>
      <c r="X891" s="34"/>
      <c r="Y891" s="18" t="str">
        <f>IFERROR(LEFT(J891, FIND(",",J891)-1),"")</f>
        <v>WILLIAMS</v>
      </c>
      <c r="Z891" s="24" t="s">
        <v>4568</v>
      </c>
      <c r="AA891" s="24" t="str">
        <f>IF(ISBLANK(E891),"","Surveyed "&amp;E891)  &amp; IF(ISBLANK(C891),"", " by " &amp;TRIM(D891)) &amp; IF(ISBLANK(E891),"","; ") &amp; IF(ISBLANK(K891),"","Patented in " &amp; K891)  &amp; IF(ISBLANK(H891),"", " by " &amp; TRIM(I891)) &amp; IF(ISBLANK(Q891),"",IF(Q891=0,""," for " &amp; Q891 &amp; " acres")) &amp; IF(ISBLANK(S891),""," repatented as " &amp; S891) &amp; IF(ISBLANK(R891),"", "; " &amp; R891) &amp; IF(ISBLANK(X891),"", ".  " &amp; X891&amp;".")</f>
        <v>Patented in Jun 1700 by Benjamin Williams for 327 acres</v>
      </c>
      <c r="AB891" s="52" t="str">
        <f>IF(IFERROR(FIND("-",A891),0)=0,SUBSTITUTE(A891,"'",""),SUBSTITUTE(LEFT(A891,FIND("-",A891)-2),"'",""))</f>
        <v>WILLIAMS CONTRIVANCE</v>
      </c>
      <c r="AC891" s="55" t="str">
        <f>SUBSTITUTE(A891,"'","")</f>
        <v>WILLIAMS CONTRIVANCE</v>
      </c>
      <c r="AD891" s="52" t="str">
        <f>IFERROR(VLOOKUP(A891,MapGrantsTbl[], 5, FALSE),"")</f>
        <v>1700</v>
      </c>
      <c r="AE891" s="52" t="str">
        <f>IF(L891=AD891,"Y", IF(LEFT(AD891,1)&lt;&gt;"1","","N"))</f>
        <v>Y</v>
      </c>
      <c r="AF891" s="52" t="str">
        <f>IFERROR(VLOOKUP(A891,MapGrantsTbl[], 3, FALSE),"")</f>
        <v>Patented in Jun 1700 by Benjamin Williams for 327 acres</v>
      </c>
      <c r="AG891" s="52" t="str">
        <f>IF(AA891=AF891,"Y", IF(LEN(LEFT(AF891,4))&lt;&gt;4,"","N"))</f>
        <v>Y</v>
      </c>
      <c r="AH891" s="52" t="s">
        <v>333</v>
      </c>
      <c r="AI891" s="52"/>
      <c r="AJ891" s="71"/>
      <c r="AK891" s="71"/>
      <c r="AL891" s="71"/>
      <c r="AM891" s="71" t="str">
        <f>IFERROR(VLOOKUP(A891,Platted[],2,FALSE),"")</f>
        <v/>
      </c>
      <c r="AN891" s="52"/>
      <c r="AO891" s="52"/>
      <c r="AP891" s="52"/>
      <c r="AQ891" s="52" t="str">
        <f>IFERROR(VLOOKUP(A891,MapGrantsTbl[], 5, FALSE),"")</f>
        <v>1700</v>
      </c>
      <c r="AR891" s="52" t="str">
        <f>IF(L891=AQ891,"Y", IF(LEN(LEFT(AQ891,4))&lt;&gt;4,"","N"))</f>
        <v>Y</v>
      </c>
      <c r="AS891" s="52" t="str">
        <f>IFERROR(VLOOKUP(A891,MapGrantsTbl[],3, FALSE),"")</f>
        <v>Patented in Jun 1700 by Benjamin Williams for 327 acres</v>
      </c>
      <c r="AT891" s="52" t="str">
        <f>IF(AA891=AS891,"Y", IF(LEN(LEFT(AS891,4))&lt;&gt;4,"","N"))</f>
        <v>Y</v>
      </c>
      <c r="AU891" s="52" t="str">
        <f>IFERROR(VLOOKUP(A891,MapGrantsTbl[],5, FALSE),"")</f>
        <v>1700</v>
      </c>
      <c r="AV891" s="52" t="str">
        <f>IF(L891=AU891,"Y", IF(LEN(LEFT(AU891,4))&lt;&gt;4,"","N"))</f>
        <v>Y</v>
      </c>
    </row>
    <row r="892" spans="1:48" ht="86.4" x14ac:dyDescent="0.55000000000000004">
      <c r="A892" s="8" t="s">
        <v>9266</v>
      </c>
      <c r="B892" s="42" t="str">
        <f>IFERROR(VLOOKUP(A892,MapGrantsTbl[Short Name], 1, FALSE),IFERROR(VLOOKUP(A892,MapGrantsTbl[Other Map Grant Name],1,FALSE),""))</f>
        <v>WILLIAMS LOT - BROWN</v>
      </c>
      <c r="C892" s="43" t="s">
        <v>4105</v>
      </c>
      <c r="D892" s="43" t="str">
        <f>IF(ISBLANK(C892),"",IFERROR(RIGHT(C892,LEN(C892)-FIND(",",C892)) &amp; " " &amp; LEFT(C892,1) &amp; LOWER(MID(C892,2, FIND(",",C892)-2)),""))</f>
        <v xml:space="preserve"> Henry Ridgely</v>
      </c>
      <c r="E892" s="85" t="s">
        <v>11852</v>
      </c>
      <c r="F892" s="80" t="str">
        <f>RIGHT(E892,4)</f>
        <v>1732</v>
      </c>
      <c r="G892" s="80" t="str">
        <f>IF(ISBLANK(E892),"",F892&amp;"-"&amp;RIGHT("00" &amp; SUBSTITUTE(LEFT(E892,2),"/",""),2))</f>
        <v>1732-09</v>
      </c>
      <c r="H892" s="43" t="s">
        <v>3577</v>
      </c>
      <c r="I892" s="43" t="str">
        <f>IFERROR(RIGHT(H892,LEN(H892)-FIND(",",H892)) &amp; " " &amp; LEFT(H892,1) &amp; LOWER(MID(H892,2, FIND(",",H892)-2)),"")</f>
        <v xml:space="preserve"> Robert  Brown</v>
      </c>
      <c r="J892" s="42" t="str">
        <f>H892</f>
        <v xml:space="preserve">BROWN, Robert </v>
      </c>
      <c r="K892" s="43" t="s">
        <v>3781</v>
      </c>
      <c r="L892" s="42" t="str">
        <f>RIGHT(K892,4)</f>
        <v>1734</v>
      </c>
      <c r="M892" s="143" t="str">
        <f>IF(ISBLANK(K892),"",L892&amp;"-"&amp;
IF(LEFT(K892,3)="Feb","02",
IF(LEFT(K892,3)="Mar","03",
IF(LEFT(K892,3)="Apr","04",
IF(LEFT(K892,3)="May","05",
IF(LEFT(K892,3)="Jun","06",
IF(LEFT(K892,3)="Jul","07",
IF(LEFT(K892,3)="Aug","08",
IF(LEFT(K892,3)="Sep","09",
IF(LEFT(K892,3)="Oct","10",
IF(LEFT(K892,3)="Nov","11",
IF(LEFT(K892,3)="Dec","12","01"))))))))))))</f>
        <v>1734-06</v>
      </c>
      <c r="N892" s="44" t="s">
        <v>3961</v>
      </c>
      <c r="O892" s="43" t="s">
        <v>3959</v>
      </c>
      <c r="P892" s="43" t="s">
        <v>136</v>
      </c>
      <c r="Q892" s="43">
        <v>100</v>
      </c>
      <c r="R892" s="43" t="s">
        <v>6350</v>
      </c>
      <c r="S892" s="44"/>
      <c r="T892" s="33" t="s">
        <v>9268</v>
      </c>
      <c r="U892" s="44"/>
      <c r="V892" s="35" t="s">
        <v>9268</v>
      </c>
      <c r="W892" s="35" t="s">
        <v>11850</v>
      </c>
      <c r="X892" s="34"/>
      <c r="Y892" s="45" t="str">
        <f>IFERROR(LEFT(J892, FIND(",",J892)-1),"")</f>
        <v>BROWN</v>
      </c>
      <c r="Z892" s="45"/>
      <c r="AA892" s="45" t="str">
        <f>IF(ISBLANK(E892),"","Surveyed "&amp;E892)  &amp; IF(ISBLANK(C892),"", " by " &amp;TRIM(D892)) &amp; IF(ISBLANK(E892),"","; ") &amp; IF(ISBLANK(K892),"","Patented in " &amp; K892)  &amp; IF(ISBLANK(H892),"", " by " &amp; TRIM(I892)) &amp; IF(ISBLANK(Q892),"",IF(Q892=0,""," for " &amp; Q892 &amp; " acres")) &amp; IF(ISBLANK(S892),""," repatented as " &amp; S892) &amp; IF(ISBLANK(R892),"", "; " &amp; R892) &amp; IF(ISBLANK(X892),"", ".  " &amp; X892&amp;".")</f>
        <v>Surveyed 9/7/1732 by Henry Ridgely; Patented in Jun 1734 by Robert Brown for 100 acres; "in a fork of the branches of Patuxent River commonly called and known by the name Winkepin Neck" starting "at the end of the second course of a tract of land called Atholl and also in the line of a tract of land called Brownes Hopyard"</v>
      </c>
      <c r="AB892" s="52" t="str">
        <f>IF(IFERROR(FIND("-",A892),0)=0,SUBSTITUTE(A892,"'",""),SUBSTITUTE(LEFT(A892,FIND("-",A892)-2),"'",""))</f>
        <v>WILLIAMS LOT</v>
      </c>
      <c r="AC892" s="55" t="str">
        <f>SUBSTITUTE(A892,"'","")</f>
        <v>WILLIAMS LOT - Brown</v>
      </c>
      <c r="AD892" s="52" t="str">
        <f>IFERROR(VLOOKUP(A892,MapGrantsTbl[], 5, FALSE),"")</f>
        <v>1732</v>
      </c>
      <c r="AE892" s="52" t="str">
        <f>IF(L892=AD892,"Y", IF(LEFT(AD892,1)&lt;&gt;"1","","N"))</f>
        <v>N</v>
      </c>
      <c r="AF892" s="52" t="str">
        <f>IFERROR(VLOOKUP(A892,MapGrantsTbl[], 3, FALSE),"")</f>
        <v>Surveyed 9/7/1732 by Henry Ridgely; Patented in Jun 1734 by Robert Brown for 100 acres; "in a fork of the branches of Patuxent River commonly called and known by the name Winkepin Neck" starting "at the end of the second course of a tract of land called Atholl and also in the line of a tract of land called Brownes Hopyard"</v>
      </c>
      <c r="AG892" s="52" t="str">
        <f>IF(AA892=AF892,"Y", IF(LEN(LEFT(AF892,4))&lt;&gt;4,"","N"))</f>
        <v>Y</v>
      </c>
      <c r="AH892" s="52" t="s">
        <v>11994</v>
      </c>
      <c r="AI892" s="52"/>
      <c r="AJ892" s="71"/>
      <c r="AK892" s="71"/>
      <c r="AL892" s="71"/>
      <c r="AM892" s="71">
        <f>IFERROR(VLOOKUP(A892,Platted[],2,FALSE),"")</f>
        <v>411</v>
      </c>
      <c r="AN892" s="52"/>
      <c r="AO892" s="52"/>
      <c r="AP892" s="52"/>
      <c r="AQ892" s="52" t="str">
        <f>IFERROR(VLOOKUP(A892,MapGrantsTbl[], 5, FALSE),"")</f>
        <v>1732</v>
      </c>
      <c r="AR892" s="52" t="str">
        <f>IF(L892=AQ892,"Y", IF(LEN(LEFT(AQ892,4))&lt;&gt;4,"","N"))</f>
        <v>N</v>
      </c>
      <c r="AS892" s="52" t="str">
        <f>IFERROR(VLOOKUP(A892,MapGrantsTbl[],3, FALSE),"")</f>
        <v>Surveyed 9/7/1732 by Henry Ridgely; Patented in Jun 1734 by Robert Brown for 100 acres; "in a fork of the branches of Patuxent River commonly called and known by the name Winkepin Neck" starting "at the end of the second course of a tract of land called Atholl and also in the line of a tract of land called Brownes Hopyard"</v>
      </c>
      <c r="AT892" s="52" t="str">
        <f>IF(AA892=AS892,"Y", IF(LEN(LEFT(AS892,4))&lt;&gt;4,"","N"))</f>
        <v>Y</v>
      </c>
      <c r="AU892" s="52" t="str">
        <f>IFERROR(VLOOKUP(A892,MapGrantsTbl[],5, FALSE),"")</f>
        <v>1732</v>
      </c>
      <c r="AV892" s="52" t="str">
        <f>IF(L892=AU892,"Y", IF(LEN(LEFT(AU892,4))&lt;&gt;4,"","N"))</f>
        <v>N</v>
      </c>
    </row>
    <row r="893" spans="1:48" ht="86.4" x14ac:dyDescent="0.55000000000000004">
      <c r="A893" s="8" t="s">
        <v>9267</v>
      </c>
      <c r="B893" s="8" t="str">
        <f>IFERROR(VLOOKUP(A893,MapGrantsTbl[Short Name], 1, FALSE),IFERROR(VLOOKUP(A893,MapGrantsTbl[Other Map Grant Name],1,FALSE),""))</f>
        <v>WILLIAMS LOT - SHIPLEY</v>
      </c>
      <c r="C893" s="8" t="s">
        <v>4105</v>
      </c>
      <c r="D893" s="8" t="str">
        <f>IF(ISBLANK(C893),"",IFERROR(RIGHT(C893,LEN(C893)-FIND(",",C893)) &amp; " " &amp; LEFT(C893,1) &amp; LOWER(MID(C893,2, FIND(",",C893)-2)),""))</f>
        <v xml:space="preserve"> Henry Ridgely</v>
      </c>
      <c r="E893" s="85" t="s">
        <v>9923</v>
      </c>
      <c r="F893" s="85" t="str">
        <f>RIGHT(E893,4)</f>
        <v>1730</v>
      </c>
      <c r="G893" s="85" t="str">
        <f>IF(ISBLANK(E893),"",F893&amp;"-"&amp;RIGHT("00" &amp; SUBSTITUTE(LEFT(E893,2),"/",""),2))</f>
        <v>1730-04</v>
      </c>
      <c r="H893" s="8" t="s">
        <v>3674</v>
      </c>
      <c r="I893" s="8" t="str">
        <f>IFERROR(RIGHT(H893,LEN(H893)-FIND(",",H893)) &amp; " " &amp; LEFT(H893,1) &amp; LOWER(MID(H893,2, FIND(",",H893)-2)),"")</f>
        <v xml:space="preserve"> Robert  Shipley</v>
      </c>
      <c r="J893" s="8" t="str">
        <f>H893</f>
        <v xml:space="preserve">SHIPLEY, Robert </v>
      </c>
      <c r="K893" s="8" t="s">
        <v>5211</v>
      </c>
      <c r="L893" s="8" t="str">
        <f>RIGHT(K893,4)</f>
        <v>1731</v>
      </c>
      <c r="M893" s="146" t="str">
        <f>IF(ISBLANK(K893),"",L893&amp;"-"&amp;
IF(LEFT(K893,3)="Feb","02",
IF(LEFT(K893,3)="Mar","03",
IF(LEFT(K893,3)="Apr","04",
IF(LEFT(K893,3)="May","05",
IF(LEFT(K893,3)="Jun","06",
IF(LEFT(K893,3)="Jul","07",
IF(LEFT(K893,3)="Aug","08",
IF(LEFT(K893,3)="Sep","09",
IF(LEFT(K893,3)="Oct","10",
IF(LEFT(K893,3)="Nov","11",
IF(LEFT(K893,3)="Dec","12","01"))))))))))))</f>
        <v>1731-09</v>
      </c>
      <c r="N893" s="34" t="s">
        <v>3961</v>
      </c>
      <c r="O893" s="8" t="s">
        <v>3959</v>
      </c>
      <c r="P893" s="8" t="s">
        <v>136</v>
      </c>
      <c r="Q893" s="8">
        <v>103</v>
      </c>
      <c r="R893" s="8" t="s">
        <v>5512</v>
      </c>
      <c r="S893" s="34" t="s">
        <v>4930</v>
      </c>
      <c r="T893" s="34" t="s">
        <v>9587</v>
      </c>
      <c r="U893" s="34"/>
      <c r="V893" s="30" t="s">
        <v>9587</v>
      </c>
      <c r="W893" s="30" t="s">
        <v>11851</v>
      </c>
      <c r="X893" s="34"/>
      <c r="Y893" s="18" t="str">
        <f>IFERROR(LEFT(J893, FIND(",",J893)-1),"")</f>
        <v>SHIPLEY</v>
      </c>
      <c r="Z893" s="24" t="s">
        <v>4450</v>
      </c>
      <c r="AA893" s="24" t="str">
        <f>IF(ISBLANK(E893),"","Surveyed "&amp;E893)  &amp; IF(ISBLANK(C893),"", " by " &amp;TRIM(D893)) &amp; IF(ISBLANK(E893),"","; ") &amp; IF(ISBLANK(K893),"","Patented in " &amp; K893)  &amp; IF(ISBLANK(H893),"", " by " &amp; TRIM(I893)) &amp; IF(ISBLANK(Q893),"",IF(Q893=0,""," for " &amp; Q893 &amp; " acres")) &amp; IF(ISBLANK(S893),""," repatented as " &amp; S893) &amp; IF(ISBLANK(R893),"", "; " &amp; R893) &amp; IF(ISBLANK(X893),"", ".  " &amp; X893&amp;".")</f>
        <v>Surveyed 4/16/1730 by Henry Ridgely; Patented in Sep 1731 by Robert Shipley for 103 acres repatented as Shipley's Enlargement; "on the south side of the westernmost great branch of Patapsco Falls" starting "on the west side of the first branch on the westward of a tract of land called Shipley's Discovery"</v>
      </c>
      <c r="AB893" s="52" t="str">
        <f>IF(IFERROR(FIND("-",A893),0)=0,SUBSTITUTE(A893,"'",""),SUBSTITUTE(LEFT(A893,FIND("-",A893)-2),"'",""))</f>
        <v>WILLIAMS LOT</v>
      </c>
      <c r="AC893" s="55" t="str">
        <f>SUBSTITUTE(A893,"'","")</f>
        <v>WILLIAMS LOT - Shipley</v>
      </c>
      <c r="AD893" s="52" t="str">
        <f>IFERROR(VLOOKUP(A893,MapGrantsTbl[], 5, FALSE),"")</f>
        <v>1730</v>
      </c>
      <c r="AE893" s="52" t="str">
        <f>IF(L893=AD893,"Y", IF(LEFT(AD893,1)&lt;&gt;"1","","N"))</f>
        <v>N</v>
      </c>
      <c r="AF893" s="52" t="str">
        <f>IFERROR(VLOOKUP(A893,MapGrantsTbl[], 3, FALSE),"")</f>
        <v>Surveyed 4/16/1730 by Henry Ridgely; Patented in Sep 1731 by Robert Shipley for 103 acres repatented as Shipley's Enlargement; "on the south side of the westernmost great branch of Patapsco Falls" starting "on the west side of the first branch on the westward of a tract of land called Shipley's Discovery"</v>
      </c>
      <c r="AG893" s="52" t="str">
        <f>IF(AA893=AF893,"Y", IF(LEN(LEFT(AF893,4))&lt;&gt;4,"","N"))</f>
        <v>Y</v>
      </c>
      <c r="AH893" s="52" t="s">
        <v>51</v>
      </c>
      <c r="AI893" s="52"/>
      <c r="AJ893" s="71"/>
      <c r="AK893" s="71"/>
      <c r="AL893" s="71">
        <v>-6</v>
      </c>
      <c r="AM893" s="71">
        <f>IFERROR(VLOOKUP(A893,Platted[],2,FALSE),"")</f>
        <v>437</v>
      </c>
      <c r="AN893" s="52"/>
      <c r="AO893" s="52"/>
      <c r="AP893" s="52"/>
      <c r="AQ893" s="52" t="str">
        <f>IFERROR(VLOOKUP(A893,MapGrantsTbl[], 5, FALSE),"")</f>
        <v>1730</v>
      </c>
      <c r="AR893" s="52" t="str">
        <f>IF(L893=AQ893,"Y", IF(LEN(LEFT(AQ893,4))&lt;&gt;4,"","N"))</f>
        <v>N</v>
      </c>
      <c r="AS893" s="52" t="str">
        <f>IFERROR(VLOOKUP(A893,MapGrantsTbl[],3, FALSE),"")</f>
        <v>Surveyed 4/16/1730 by Henry Ridgely; Patented in Sep 1731 by Robert Shipley for 103 acres repatented as Shipley's Enlargement; "on the south side of the westernmost great branch of Patapsco Falls" starting "on the west side of the first branch on the westward of a tract of land called Shipley's Discovery"</v>
      </c>
      <c r="AT893" s="52" t="str">
        <f>IF(AA893=AS893,"Y", IF(LEN(LEFT(AS893,4))&lt;&gt;4,"","N"))</f>
        <v>Y</v>
      </c>
      <c r="AU893" s="52" t="str">
        <f>IFERROR(VLOOKUP(A893,MapGrantsTbl[],5, FALSE),"")</f>
        <v>1730</v>
      </c>
      <c r="AV893" s="52" t="str">
        <f>IF(L893=AU893,"Y", IF(LEN(LEFT(AU893,4))&lt;&gt;4,"","N"))</f>
        <v>N</v>
      </c>
    </row>
    <row r="894" spans="1:48" ht="72" x14ac:dyDescent="0.55000000000000004">
      <c r="A894" s="43" t="s">
        <v>7289</v>
      </c>
      <c r="B894" s="42" t="str">
        <f>IFERROR(VLOOKUP(A894,MapGrantsTbl[Short Name], 1, FALSE),IFERROR(VLOOKUP(A894,MapGrantsTbl[Other Map Grant Name],1,FALSE),""))</f>
        <v>WILLIAMSONS TROUBLE</v>
      </c>
      <c r="C894" s="43" t="s">
        <v>4917</v>
      </c>
      <c r="D894" s="43" t="str">
        <f>IF(ISBLANK(C894),"",IFERROR(RIGHT(C894,LEN(C894)-FIND(",",C894)) &amp; " " &amp; LEFT(C894,1) &amp; LOWER(MID(C894,2, FIND(",",C894)-2)),""))</f>
        <v xml:space="preserve"> Vachel Stevens</v>
      </c>
      <c r="E894" s="85" t="s">
        <v>9769</v>
      </c>
      <c r="F894" s="85" t="str">
        <f>RIGHT(E894,4)</f>
        <v>1784</v>
      </c>
      <c r="G894" s="85" t="str">
        <f>IF(ISBLANK(E894),"",F894&amp;"-"&amp;RIGHT("00" &amp; SUBSTITUTE(LEFT(E894,2),"/",""),2))</f>
        <v>1784-06</v>
      </c>
      <c r="H894" s="43" t="s">
        <v>7291</v>
      </c>
      <c r="I894" s="43" t="str">
        <f>IFERROR(RIGHT(H894,LEN(H894)-FIND(",",H894)) &amp; " " &amp; LEFT(H894,1) &amp; LOWER(MID(H894,2, FIND(",",H894)-2)),"")</f>
        <v xml:space="preserve"> Thomas Williamson</v>
      </c>
      <c r="J894" s="42" t="str">
        <f>H894</f>
        <v>WILLIAMSON, Thomas</v>
      </c>
      <c r="K894" s="43" t="s">
        <v>5102</v>
      </c>
      <c r="L894" s="42" t="str">
        <f>RIGHT(K894,4)</f>
        <v>1786</v>
      </c>
      <c r="M894" s="143" t="str">
        <f>IF(ISBLANK(K894),"",L894&amp;"-"&amp;
IF(LEFT(K894,3)="Feb","02",
IF(LEFT(K894,3)="Mar","03",
IF(LEFT(K894,3)="Apr","04",
IF(LEFT(K894,3)="May","05",
IF(LEFT(K894,3)="Jun","06",
IF(LEFT(K894,3)="Jul","07",
IF(LEFT(K894,3)="Aug","08",
IF(LEFT(K894,3)="Sep","09",
IF(LEFT(K894,3)="Oct","10",
IF(LEFT(K894,3)="Nov","11",
IF(LEFT(K894,3)="Dec","12","01"))))))))))))</f>
        <v>1786-05</v>
      </c>
      <c r="N894" s="44" t="s">
        <v>3961</v>
      </c>
      <c r="O894" s="43" t="s">
        <v>3959</v>
      </c>
      <c r="P894" s="43" t="s">
        <v>136</v>
      </c>
      <c r="Q894" s="43">
        <v>8.6</v>
      </c>
      <c r="R894" s="43" t="s">
        <v>9755</v>
      </c>
      <c r="S894" s="34" t="s">
        <v>1561</v>
      </c>
      <c r="T894" s="45" t="str">
        <f>V894</f>
        <v>Williamsons Trouble</v>
      </c>
      <c r="U894" s="44"/>
      <c r="V894" s="35" t="s">
        <v>7290</v>
      </c>
      <c r="W894" s="35" t="s">
        <v>9770</v>
      </c>
      <c r="X894" s="34"/>
      <c r="Y894" s="45" t="str">
        <f>IFERROR(LEFT(J894, FIND(",",J894)-1),"")</f>
        <v>WILLIAMSON</v>
      </c>
      <c r="Z894" s="45"/>
      <c r="AA894" s="45" t="str">
        <f>IF(ISBLANK(E894),"","Surveyed "&amp;E894)  &amp; IF(ISBLANK(C894),"", " by " &amp;TRIM(D894)) &amp; IF(ISBLANK(E894),"","; ") &amp; IF(ISBLANK(K894),"","Patented in " &amp; K894)  &amp; IF(ISBLANK(H894),"", " by " &amp; TRIM(I894)) &amp; IF(ISBLANK(Q894),"",IF(Q894=0,""," for " &amp; Q894 &amp; " acres")) &amp; IF(ISBLANK(S894),""," repatented as " &amp; S894) &amp; IF(ISBLANK(R894),"", "; " &amp; R894) &amp; IF(ISBLANK(X894),"", ".  " &amp; X894&amp;".")</f>
        <v>Surveyed 6/26/1784 by Vachel Stevens; Patented in May 1786 by Thomas Williamson for 8.6 acres repatented as Mount Hebron; "Beginning at the end of the thirteenth course of a tract of land called Addition To Gardiners Gardin"</v>
      </c>
      <c r="AB894" s="45" t="str">
        <f>IF(IFERROR(FIND("-",A894),0)=0,SUBSTITUTE(A894,"'",""),SUBSTITUTE(LEFT(A894,FIND("-",A894)-2),"'",""))</f>
        <v>WILLIAMSONS TROUBLE</v>
      </c>
      <c r="AC894" s="45" t="str">
        <f>SUBSTITUTE(A894,"'","")</f>
        <v>WILLIAMSONS TROUBLE</v>
      </c>
      <c r="AD894" s="45" t="str">
        <f>IFERROR(VLOOKUP(A894,MapGrantsTbl[], 5, FALSE),"")</f>
        <v>1784</v>
      </c>
      <c r="AE894" s="45" t="str">
        <f>IF(L894=AD894,"Y", IF(LEFT(AD894,1)&lt;&gt;"1","","N"))</f>
        <v>N</v>
      </c>
      <c r="AF894" s="45" t="str">
        <f>IFERROR(VLOOKUP(A894,MapGrantsTbl[], 3, FALSE),"")</f>
        <v>Surveyed 6/26/1784 by Vachel Stevens; Patented in May 1786 by Thomas Williamson for 8.6 acres repatented as Mount Hebron; "Beginning at the end of the thirteenth course of a tract of land called Addition To Gardiners Gardin"</v>
      </c>
      <c r="AG894" s="45" t="str">
        <f>IF(AA894=AF894,"Y", IF(LEN(LEFT(AF894,4))&lt;&gt;4,"","N"))</f>
        <v>Y</v>
      </c>
      <c r="AH894" s="52" t="s">
        <v>11989</v>
      </c>
      <c r="AI894" s="33" t="s">
        <v>9154</v>
      </c>
      <c r="AJ894" s="52" t="s">
        <v>9773</v>
      </c>
      <c r="AK894" s="52"/>
      <c r="AL894" s="71">
        <v>-4</v>
      </c>
      <c r="AM894" s="71">
        <f>IFERROR(VLOOKUP(A894,Platted[],2,FALSE),"")</f>
        <v>724</v>
      </c>
      <c r="AN894" s="52"/>
      <c r="AO894" s="52"/>
      <c r="AP894" s="52"/>
      <c r="AQ894" s="52" t="str">
        <f>IFERROR(VLOOKUP(A894,MapGrantsTbl[], 5, FALSE),"")</f>
        <v>1784</v>
      </c>
      <c r="AR894" s="52" t="str">
        <f>IF(L894=AQ894,"Y", IF(LEN(LEFT(AQ894,4))&lt;&gt;4,"","N"))</f>
        <v>N</v>
      </c>
      <c r="AS894" s="52" t="str">
        <f>IFERROR(VLOOKUP(A894,MapGrantsTbl[],3, FALSE),"")</f>
        <v>Surveyed 6/26/1784 by Vachel Stevens; Patented in May 1786 by Thomas Williamson for 8.6 acres repatented as Mount Hebron; "Beginning at the end of the thirteenth course of a tract of land called Addition To Gardiners Gardin"</v>
      </c>
      <c r="AT894" s="52" t="str">
        <f>IF(AA894=AS894,"Y", IF(LEN(LEFT(AS894,4))&lt;&gt;4,"","N"))</f>
        <v>Y</v>
      </c>
      <c r="AU894" s="52" t="str">
        <f>IFERROR(VLOOKUP(A894,MapGrantsTbl[],5, FALSE),"")</f>
        <v>1784</v>
      </c>
      <c r="AV894" s="52" t="str">
        <f>IF(L894=AU894,"Y", IF(LEN(LEFT(AU894,4))&lt;&gt;4,"","N"))</f>
        <v>N</v>
      </c>
    </row>
    <row r="895" spans="1:48" ht="43.2" x14ac:dyDescent="0.55000000000000004">
      <c r="A895" s="10" t="s">
        <v>3919</v>
      </c>
      <c r="B895" s="10" t="str">
        <f>IFERROR(VLOOKUP(A895,MapGrantsTbl[Short Name], 1, FALSE),IFERROR(VLOOKUP(A895,MapGrantsTbl[Other Map Grant Name],1,FALSE),""))</f>
        <v>WINCOPIN NECK</v>
      </c>
      <c r="C895" s="10"/>
      <c r="D895" s="10" t="str">
        <f>IF(ISBLANK(C895),"",IFERROR(RIGHT(C895,LEN(C895)-FIND(",",C895)) &amp; " " &amp; LEFT(C895,1) &amp; LOWER(MID(C895,2, FIND(",",C895)-2)),""))</f>
        <v/>
      </c>
      <c r="E895" s="86"/>
      <c r="F895" s="86" t="str">
        <f>RIGHT(E895,4)</f>
        <v/>
      </c>
      <c r="G895" s="86" t="str">
        <f>IF(ISBLANK(E895),"",F895&amp;"-"&amp;RIGHT("00" &amp; SUBSTITUTE(LEFT(E895,2),"/",""),2))</f>
        <v/>
      </c>
      <c r="H895" s="10" t="s">
        <v>3539</v>
      </c>
      <c r="I895" s="10" t="str">
        <f>IFERROR(RIGHT(H895,LEN(H895)-FIND(",",H895)) &amp; " " &amp; LEFT(H895,1) &amp; LOWER(MID(H895,2, FIND(",",H895)-2)),"")</f>
        <v xml:space="preserve"> Benjamin  Warfield</v>
      </c>
      <c r="J895" s="15" t="str">
        <f>H895</f>
        <v xml:space="preserve">WARFIELD, Benjamin </v>
      </c>
      <c r="K895" s="10" t="s">
        <v>5031</v>
      </c>
      <c r="L895" s="15" t="str">
        <f>RIGHT(K895,4)</f>
        <v>1702</v>
      </c>
      <c r="M895" s="147" t="str">
        <f>IF(ISBLANK(K895),"",L895&amp;"-"&amp;
IF(LEFT(K895,3)="Feb","02",
IF(LEFT(K895,3)="Mar","03",
IF(LEFT(K895,3)="Apr","04",
IF(LEFT(K895,3)="May","05",
IF(LEFT(K895,3)="Jun","06",
IF(LEFT(K895,3)="Jul","07",
IF(LEFT(K895,3)="Aug","08",
IF(LEFT(K895,3)="Sep","09",
IF(LEFT(K895,3)="Oct","10",
IF(LEFT(K895,3)="Nov","11",
IF(LEFT(K895,3)="Dec","12","01"))))))))))))</f>
        <v>1702-07</v>
      </c>
      <c r="N895" s="34" t="s">
        <v>5668</v>
      </c>
      <c r="O895" s="8" t="s">
        <v>3959</v>
      </c>
      <c r="P895" s="10" t="s">
        <v>136</v>
      </c>
      <c r="Q895" s="8">
        <v>883</v>
      </c>
      <c r="R895" s="8"/>
      <c r="S895" s="26" t="s">
        <v>5581</v>
      </c>
      <c r="T895" s="34" t="s">
        <v>4122</v>
      </c>
      <c r="U895" s="26" t="s">
        <v>5032</v>
      </c>
      <c r="V895" s="34" t="s">
        <v>5902</v>
      </c>
      <c r="W895" s="34"/>
      <c r="X895" s="34"/>
      <c r="Y895" s="25" t="str">
        <f>IFERROR(LEFT(J895, FIND(",",J895)-1),"")</f>
        <v>WARFIELD</v>
      </c>
      <c r="Z895" s="25"/>
      <c r="AA895" s="24" t="str">
        <f>IF(ISBLANK(E895),"","Surveyed "&amp;E895)  &amp; IF(ISBLANK(C895),"", " by " &amp;TRIM(D895)) &amp; IF(ISBLANK(E895),"","; ") &amp; IF(ISBLANK(K895),"","Patented in " &amp; K895)  &amp; IF(ISBLANK(H895),"", " by " &amp; TRIM(I895)) &amp; IF(ISBLANK(Q895),"",IF(Q895=0,""," for " &amp; Q895 &amp; " acres")) &amp; IF(ISBLANK(S895),""," repatented as " &amp; S895) &amp; IF(ISBLANK(R895),"", "; " &amp; R895) &amp; IF(ISBLANK(X895),"", ".  " &amp; X895&amp;".")</f>
        <v>Patented in Jul 1702 by Benjamin Warfield for 883 acres repatented as Wincopin Neck (Resurveyed)</v>
      </c>
      <c r="AB895" s="52" t="str">
        <f>IF(IFERROR(FIND("-",A895),0)=0,SUBSTITUTE(A895,"'",""),SUBSTITUTE(LEFT(A895,FIND("-",A895)-2),"'",""))</f>
        <v>WINCOPIN NECK</v>
      </c>
      <c r="AC895" s="55" t="str">
        <f>SUBSTITUTE(A895,"'","")</f>
        <v>WINCOPIN NECK</v>
      </c>
      <c r="AD895" s="52" t="str">
        <f>IFERROR(VLOOKUP(A895,MapGrantsTbl[], 5, FALSE),"")</f>
        <v>1702</v>
      </c>
      <c r="AE895" s="52" t="str">
        <f>IF(L895=AD895,"Y", IF(LEFT(AD895,1)&lt;&gt;"1","","N"))</f>
        <v>Y</v>
      </c>
      <c r="AF895" s="52" t="str">
        <f>IFERROR(VLOOKUP(A895,MapGrantsTbl[], 3, FALSE),"")</f>
        <v>Patented in Jul 1702 by Benjamin Warfield for 883 acres repatented as Wincopin Neck (Resurveyed)</v>
      </c>
      <c r="AG895" s="52" t="str">
        <f>IF(AA895=AF895,"Y", IF(LEN(LEFT(AF895,4))&lt;&gt;4,"","N"))</f>
        <v>Y</v>
      </c>
      <c r="AH895" s="52" t="s">
        <v>11994</v>
      </c>
      <c r="AI895" s="52"/>
      <c r="AJ895" s="71"/>
      <c r="AK895" s="71"/>
      <c r="AL895" s="71"/>
      <c r="AM895" s="71" t="str">
        <f>IFERROR(VLOOKUP(A895,Platted[],2,FALSE),"")</f>
        <v/>
      </c>
      <c r="AN895" s="52"/>
      <c r="AO895" s="52"/>
      <c r="AP895" s="52"/>
      <c r="AQ895" s="52" t="str">
        <f>IFERROR(VLOOKUP(A895,MapGrantsTbl[], 5, FALSE),"")</f>
        <v>1702</v>
      </c>
      <c r="AR895" s="52" t="str">
        <f>IF(L895=AQ895,"Y", IF(LEN(LEFT(AQ895,4))&lt;&gt;4,"","N"))</f>
        <v>Y</v>
      </c>
      <c r="AS895" s="52" t="str">
        <f>IFERROR(VLOOKUP(A895,MapGrantsTbl[],3, FALSE),"")</f>
        <v>Patented in Jul 1702 by Benjamin Warfield for 883 acres repatented as Wincopin Neck (Resurveyed)</v>
      </c>
      <c r="AT895" s="52" t="str">
        <f>IF(AA895=AS895,"Y", IF(LEN(LEFT(AS895,4))&lt;&gt;4,"","N"))</f>
        <v>Y</v>
      </c>
      <c r="AU895" s="52" t="str">
        <f>IFERROR(VLOOKUP(A895,MapGrantsTbl[],5, FALSE),"")</f>
        <v>1702</v>
      </c>
      <c r="AV895" s="52" t="str">
        <f>IF(L895=AU895,"Y", IF(LEN(LEFT(AU895,4))&lt;&gt;4,"","N"))</f>
        <v>Y</v>
      </c>
    </row>
    <row r="896" spans="1:48" ht="57.6" x14ac:dyDescent="0.55000000000000004">
      <c r="A896" s="8" t="s">
        <v>9366</v>
      </c>
      <c r="B896" s="8" t="str">
        <f>IFERROR(VLOOKUP(A896,MapGrantsTbl[Short Name], 1, FALSE),IFERROR(VLOOKUP(A896,MapGrantsTbl[Other Map Grant Name],1,FALSE),""))</f>
        <v/>
      </c>
      <c r="C896" s="8" t="s">
        <v>4105</v>
      </c>
      <c r="D896" s="8" t="str">
        <f>IF(ISBLANK(C896),"",IFERROR(RIGHT(C896,LEN(C896)-FIND(",",C896)) &amp; " " &amp; LEFT(C896,1) &amp; LOWER(MID(C896,2, FIND(",",C896)-2)),""))</f>
        <v xml:space="preserve"> Henry Ridgely</v>
      </c>
      <c r="E896" s="85" t="s">
        <v>10436</v>
      </c>
      <c r="F896" s="85" t="str">
        <f>RIGHT(E896,4)</f>
        <v>1732</v>
      </c>
      <c r="G896" s="85" t="str">
        <f>IF(ISBLANK(E896),"",F896&amp;"-"&amp;RIGHT("00" &amp; SUBSTITUTE(LEFT(E896,2),"/",""),2))</f>
        <v>1732-09</v>
      </c>
      <c r="H896" s="8" t="s">
        <v>3694</v>
      </c>
      <c r="I896" s="8" t="str">
        <f>IFERROR(RIGHT(H896,LEN(H896)-FIND(",",H896)) &amp; " " &amp; LEFT(H896,1) &amp; LOWER(MID(H896,2, FIND(",",H896)-2)),"")</f>
        <v xml:space="preserve"> Richard  Warfield</v>
      </c>
      <c r="J896" s="8" t="str">
        <f>H896</f>
        <v xml:space="preserve">WARFIELD, Richard </v>
      </c>
      <c r="K896" s="8" t="s">
        <v>4990</v>
      </c>
      <c r="L896" s="8" t="str">
        <f>RIGHT(K896,4)</f>
        <v>1735</v>
      </c>
      <c r="M896" s="146" t="str">
        <f>IF(ISBLANK(K896),"",L896&amp;"-"&amp;
IF(LEFT(K896,3)="Feb","02",
IF(LEFT(K896,3)="Mar","03",
IF(LEFT(K896,3)="Apr","04",
IF(LEFT(K896,3)="May","05",
IF(LEFT(K896,3)="Jun","06",
IF(LEFT(K896,3)="Jul","07",
IF(LEFT(K896,3)="Aug","08",
IF(LEFT(K896,3)="Sep","09",
IF(LEFT(K896,3)="Oct","10",
IF(LEFT(K896,3)="Nov","11",
IF(LEFT(K896,3)="Dec","12","01"))))))))))))</f>
        <v>1735-11</v>
      </c>
      <c r="N896" s="34" t="s">
        <v>3961</v>
      </c>
      <c r="O896" s="8" t="s">
        <v>3959</v>
      </c>
      <c r="P896" s="8" t="s">
        <v>3970</v>
      </c>
      <c r="Q896" s="8">
        <v>864</v>
      </c>
      <c r="R896" s="8" t="s">
        <v>5033</v>
      </c>
      <c r="S896" s="34"/>
      <c r="T896" s="34" t="s">
        <v>4122</v>
      </c>
      <c r="U896" s="34"/>
      <c r="V896" s="35" t="s">
        <v>9377</v>
      </c>
      <c r="W896" s="35" t="s">
        <v>10435</v>
      </c>
      <c r="X896" s="34"/>
      <c r="Y896" s="18" t="str">
        <f>IFERROR(LEFT(J896, FIND(",",J896)-1),"")</f>
        <v>WARFIELD</v>
      </c>
      <c r="Z896" s="24" t="s">
        <v>4453</v>
      </c>
      <c r="AA896" s="24" t="str">
        <f>IF(ISBLANK(E896),"","Surveyed "&amp;E896)  &amp; IF(ISBLANK(C896),"", " by " &amp;TRIM(D896)) &amp; IF(ISBLANK(E896),"","; ") &amp; IF(ISBLANK(K896),"","Patented in " &amp; K896)  &amp; IF(ISBLANK(H896),"", " by " &amp; TRIM(I896)) &amp; IF(ISBLANK(Q896),"",IF(Q896=0,""," for " &amp; Q896 &amp; " acres")) &amp; IF(ISBLANK(S896),""," repatented as " &amp; S896) &amp; IF(ISBLANK(R896),"", "; " &amp; R896) &amp; IF(ISBLANK(X896),"", ".  " &amp; X896&amp;".")</f>
        <v>Surveyed 9/13/1732 by Henry Ridgely; Patented in Nov 1735 by Richard Warfield for 864 acres; "in the fork made by the Middle and North Rivers of Patuxent", adjoining John Jones' land</v>
      </c>
      <c r="AB896" s="52" t="str">
        <f>IF(IFERROR(FIND("-",A896),0)=0,SUBSTITUTE(A896,"'",""),SUBSTITUTE(LEFT(A896,FIND("-",A896)-2),"'",""))</f>
        <v>WINCOPIN NECK</v>
      </c>
      <c r="AC896" s="55" t="str">
        <f>SUBSTITUTE(A896,"'","")</f>
        <v>WINCOPIN NECK - Resurveyed</v>
      </c>
      <c r="AD896" s="52" t="str">
        <f>IFERROR(VLOOKUP(A896,MapGrantsTbl[], 5, FALSE),"")</f>
        <v/>
      </c>
      <c r="AE896" s="52" t="str">
        <f>IF(L896=AD896,"Y", IF(LEFT(AD896,1)&lt;&gt;"1","","N"))</f>
        <v/>
      </c>
      <c r="AF896" s="52" t="str">
        <f>IFERROR(VLOOKUP(A896,MapGrantsTbl[], 3, FALSE),"")</f>
        <v/>
      </c>
      <c r="AG896" s="52" t="str">
        <f>IF(AA896=AF896,"Y", IF(LEN(LEFT(AF896,4))&lt;&gt;4,"","N"))</f>
        <v/>
      </c>
      <c r="AH896" s="52" t="s">
        <v>11994</v>
      </c>
      <c r="AI896" s="52" t="s">
        <v>7820</v>
      </c>
      <c r="AJ896" s="52" t="s">
        <v>10437</v>
      </c>
      <c r="AK896" s="52"/>
      <c r="AL896" s="71"/>
      <c r="AM896" s="71">
        <f>IFERROR(VLOOKUP(A896,Platted[],2,FALSE),"")</f>
        <v>61</v>
      </c>
      <c r="AN896" s="52"/>
      <c r="AO896" s="52"/>
      <c r="AP896" s="52"/>
      <c r="AQ896" s="52" t="str">
        <f>IFERROR(VLOOKUP(A896,MapGrantsTbl[], 5, FALSE),"")</f>
        <v/>
      </c>
      <c r="AR896" s="52" t="str">
        <f>IF(L896=AQ896,"Y", IF(LEN(LEFT(AQ896,4))&lt;&gt;4,"","N"))</f>
        <v/>
      </c>
      <c r="AS896" s="52" t="str">
        <f>IFERROR(VLOOKUP(A896,MapGrantsTbl[],3, FALSE),"")</f>
        <v/>
      </c>
      <c r="AT896" s="52" t="str">
        <f>IF(AA896=AS896,"Y", IF(LEN(LEFT(AS896,4))&lt;&gt;4,"","N"))</f>
        <v/>
      </c>
      <c r="AU896" s="52" t="str">
        <f>IFERROR(VLOOKUP(A896,MapGrantsTbl[],5, FALSE),"")</f>
        <v/>
      </c>
      <c r="AV896" s="52" t="str">
        <f>IF(L896=AU896,"Y", IF(LEN(LEFT(AU896,4))&lt;&gt;4,"","N"))</f>
        <v/>
      </c>
    </row>
    <row r="897" spans="1:48" ht="86.4" x14ac:dyDescent="0.55000000000000004">
      <c r="A897" s="43" t="s">
        <v>5059</v>
      </c>
      <c r="B897" s="42" t="str">
        <f>IFERROR(VLOOKUP(A897,MapGrantsTbl[Short Name], 1, FALSE),IFERROR(VLOOKUP(A897,MapGrantsTbl[Other Map Grant Name],1,FALSE),""))</f>
        <v>WINDSOR</v>
      </c>
      <c r="C897" s="8" t="s">
        <v>4918</v>
      </c>
      <c r="D897" s="8" t="str">
        <f>IF(ISBLANK(C897),"",IFERROR(RIGHT(C897,LEN(C897)-FIND(",",C897)) &amp; " " &amp; LEFT(C897,1) &amp; LOWER(MID(C897,2, FIND(",",C897)-2)),""))</f>
        <v xml:space="preserve"> Loch Weems</v>
      </c>
      <c r="E897" s="85" t="s">
        <v>11715</v>
      </c>
      <c r="F897" s="80" t="str">
        <f>RIGHT(E897,4)</f>
        <v>1758</v>
      </c>
      <c r="G897" s="80" t="str">
        <f>IF(ISBLANK(E897),"",F897&amp;"-"&amp;RIGHT("00" &amp; SUBSTITUTE(LEFT(E897,2),"/",""),2))</f>
        <v>1758-06</v>
      </c>
      <c r="H897" s="43" t="s">
        <v>3601</v>
      </c>
      <c r="I897" s="43" t="str">
        <f>IFERROR(RIGHT(H897,LEN(H897)-FIND(",",H897)) &amp; " " &amp; LEFT(H897,1) &amp; LOWER(MID(H897,2, FIND(",",H897)-2)),"")</f>
        <v xml:space="preserve"> Henry  Howard</v>
      </c>
      <c r="J897" s="42" t="str">
        <f>H897</f>
        <v xml:space="preserve">HOWARD, Henry </v>
      </c>
      <c r="K897" s="43" t="s">
        <v>5923</v>
      </c>
      <c r="L897" s="42" t="str">
        <f>RIGHT(K897,4)</f>
        <v>1758</v>
      </c>
      <c r="M897" s="143" t="str">
        <f>IF(ISBLANK(K897),"",L897&amp;"-"&amp;
IF(LEFT(K897,3)="Feb","02",
IF(LEFT(K897,3)="Mar","03",
IF(LEFT(K897,3)="Apr","04",
IF(LEFT(K897,3)="May","05",
IF(LEFT(K897,3)="Jun","06",
IF(LEFT(K897,3)="Jul","07",
IF(LEFT(K897,3)="Aug","08",
IF(LEFT(K897,3)="Sep","09",
IF(LEFT(K897,3)="Oct","10",
IF(LEFT(K897,3)="Nov","11",
IF(LEFT(K897,3)="Dec","12","01"))))))))))))</f>
        <v>1758-06</v>
      </c>
      <c r="N897" s="44" t="s">
        <v>3961</v>
      </c>
      <c r="O897" s="43" t="s">
        <v>3959</v>
      </c>
      <c r="P897" s="43" t="s">
        <v>3970</v>
      </c>
      <c r="Q897" s="43">
        <v>516</v>
      </c>
      <c r="R897" s="43" t="s">
        <v>5922</v>
      </c>
      <c r="S897" s="34" t="s">
        <v>11762</v>
      </c>
      <c r="T897" s="34" t="s">
        <v>5380</v>
      </c>
      <c r="U897" s="34" t="s">
        <v>11714</v>
      </c>
      <c r="V897" s="35" t="s">
        <v>5061</v>
      </c>
      <c r="W897" s="35" t="s">
        <v>11713</v>
      </c>
      <c r="X897" s="34"/>
      <c r="Y897" s="45" t="str">
        <f>IFERROR(LEFT(J897, FIND(",",J897)-1),"")</f>
        <v>HOWARD</v>
      </c>
      <c r="Z897" s="45"/>
      <c r="AA897" s="24" t="str">
        <f>IF(ISBLANK(E897),"","Surveyed "&amp;E897)  &amp; IF(ISBLANK(C897),"", " by " &amp;TRIM(D897)) &amp; IF(ISBLANK(E897),"","; ") &amp; IF(ISBLANK(K897),"","Patented in " &amp; K897)  &amp; IF(ISBLANK(H897),"", " by " &amp; TRIM(I897)) &amp; IF(ISBLANK(Q897),"",IF(Q897=0,""," for " &amp; Q897 &amp; " acres")) &amp; IF(ISBLANK(S897),""," repatented as " &amp; S897) &amp; IF(ISBLANK(R897),"", "; " &amp; R897) &amp; IF(ISBLANK(X897),"", ".  " &amp; X897&amp;".")</f>
        <v>Surveyed 6/1/1758 by Loch Weems; Patented in Jun 1758 by Henry Howard for 516 acres repatented as Ridgelys Great Park; Resurvey of Henry And Peter "between the branches of Snowden's River and the branches of the Middle River in the Barrens", adjoining Pheasant Ridge, Fine Soil Forrest, and the Boyling Springs</v>
      </c>
      <c r="AB897" s="52" t="str">
        <f>IF(IFERROR(FIND("-",A897),0)=0,SUBSTITUTE(A897,"'",""),SUBSTITUTE(LEFT(A897,FIND("-",A897)-2),"'",""))</f>
        <v>WINDSOR</v>
      </c>
      <c r="AC897" s="55" t="str">
        <f>SUBSTITUTE(A897,"'","")</f>
        <v>WINDSOR</v>
      </c>
      <c r="AD897" s="52" t="str">
        <f>IFERROR(VLOOKUP(A897,MapGrantsTbl[], 5, FALSE),"")</f>
        <v/>
      </c>
      <c r="AE897" s="52" t="str">
        <f>IF(L897=AD897,"Y", IF(LEFT(AD897,1)&lt;&gt;"1","","N"))</f>
        <v/>
      </c>
      <c r="AF897" s="52" t="str">
        <f>IFERROR(VLOOKUP(A897,MapGrantsTbl[], 3, FALSE),"")</f>
        <v/>
      </c>
      <c r="AG897" s="52" t="str">
        <f>IF(AA897=AF897,"Y", IF(LEN(LEFT(AF897,4))&lt;&gt;4,"","N"))</f>
        <v/>
      </c>
      <c r="AH897" s="52" t="s">
        <v>65</v>
      </c>
      <c r="AI897" s="52"/>
      <c r="AJ897" s="71"/>
      <c r="AK897" s="71"/>
      <c r="AL897" s="71"/>
      <c r="AM897" s="71">
        <f>IFERROR(VLOOKUP(A897,Platted[],2,FALSE),"")</f>
        <v>140</v>
      </c>
      <c r="AN897" s="52"/>
      <c r="AO897" s="52"/>
      <c r="AP897" s="52"/>
      <c r="AQ897" s="52" t="str">
        <f>IFERROR(VLOOKUP(A897,MapGrantsTbl[], 5, FALSE),"")</f>
        <v/>
      </c>
      <c r="AR897" s="52" t="str">
        <f>IF(L897=AQ897,"Y", IF(LEN(LEFT(AQ897,4))&lt;&gt;4,"","N"))</f>
        <v/>
      </c>
      <c r="AS897" s="52" t="str">
        <f>IFERROR(VLOOKUP(A897,MapGrantsTbl[],3, FALSE),"")</f>
        <v/>
      </c>
      <c r="AT897" s="52" t="str">
        <f>IF(AA897=AS897,"Y", IF(LEN(LEFT(AS897,4))&lt;&gt;4,"","N"))</f>
        <v/>
      </c>
      <c r="AU897" s="52" t="str">
        <f>IFERROR(VLOOKUP(A897,MapGrantsTbl[],5, FALSE),"")</f>
        <v/>
      </c>
      <c r="AV897" s="52" t="str">
        <f>IF(L897=AU897,"Y", IF(LEN(LEFT(AU897,4))&lt;&gt;4,"","N"))</f>
        <v/>
      </c>
    </row>
    <row r="898" spans="1:48" ht="43.2" x14ac:dyDescent="0.55000000000000004">
      <c r="A898" s="43" t="s">
        <v>7760</v>
      </c>
      <c r="B898" s="42" t="str">
        <f>IFERROR(VLOOKUP(A898,MapGrantsTbl[Short Name], 1, FALSE),IFERROR(VLOOKUP(A898,MapGrantsTbl[Other Map Grant Name],1,FALSE),""))</f>
        <v/>
      </c>
      <c r="C898" s="43" t="s">
        <v>5830</v>
      </c>
      <c r="D898" s="43" t="str">
        <f>IF(ISBLANK(C898),"",IFERROR(RIGHT(C898,LEN(C898)-FIND(",",C898)) &amp; " " &amp; LEFT(C898,1) &amp; LOWER(MID(C898,2, FIND(",",C898)-2)),""))</f>
        <v xml:space="preserve"> William Smith</v>
      </c>
      <c r="E898" s="80"/>
      <c r="F898" s="80" t="str">
        <f>RIGHT(E898,4)</f>
        <v/>
      </c>
      <c r="G898" s="80" t="str">
        <f>IF(ISBLANK(E898),"",F898&amp;"-"&amp;RIGHT("00" &amp; SUBSTITUTE(LEFT(E898,2),"/",""),2))</f>
        <v/>
      </c>
      <c r="H898" s="43" t="s">
        <v>5622</v>
      </c>
      <c r="I898" s="43" t="str">
        <f>IFERROR(RIGHT(H898,LEN(H898)-FIND(",",H898)) &amp; " " &amp; LEFT(H898,1) &amp; LOWER(MID(H898,2, FIND(",",H898)-2)),"")</f>
        <v xml:space="preserve"> John Dorsey</v>
      </c>
      <c r="J898" s="42" t="str">
        <f>H898</f>
        <v>DORSEY, John</v>
      </c>
      <c r="K898" s="43" t="s">
        <v>5681</v>
      </c>
      <c r="L898" s="42" t="str">
        <f>RIGHT(K898,4)</f>
        <v>1769</v>
      </c>
      <c r="M898" s="143" t="str">
        <f>IF(ISBLANK(K898),"",L898&amp;"-"&amp;
IF(LEFT(K898,3)="Feb","02",
IF(LEFT(K898,3)="Mar","03",
IF(LEFT(K898,3)="Apr","04",
IF(LEFT(K898,3)="May","05",
IF(LEFT(K898,3)="Jun","06",
IF(LEFT(K898,3)="Jul","07",
IF(LEFT(K898,3)="Aug","08",
IF(LEFT(K898,3)="Sep","09",
IF(LEFT(K898,3)="Oct","10",
IF(LEFT(K898,3)="Nov","11",
IF(LEFT(K898,3)="Dec","12","01"))))))))))))</f>
        <v>1769-09</v>
      </c>
      <c r="N898" s="44" t="s">
        <v>5668</v>
      </c>
      <c r="O898" s="43" t="s">
        <v>5668</v>
      </c>
      <c r="P898" s="43" t="s">
        <v>3970</v>
      </c>
      <c r="Q898" s="43">
        <v>1638</v>
      </c>
      <c r="R898" s="43" t="s">
        <v>7761</v>
      </c>
      <c r="S898" s="34" t="s">
        <v>9977</v>
      </c>
      <c r="T898" s="45" t="s">
        <v>7762</v>
      </c>
      <c r="U898" s="44"/>
      <c r="V898" s="35" t="s">
        <v>6667</v>
      </c>
      <c r="W898" s="35"/>
      <c r="X898" s="34"/>
      <c r="Y898" s="45" t="str">
        <f>IFERROR(LEFT(J898, FIND(",",J898)-1),"")</f>
        <v>DORSEY</v>
      </c>
      <c r="Z898" s="45"/>
      <c r="AA898" s="45" t="str">
        <f>IF(ISBLANK(E898),"","Surveyed "&amp;E898)  &amp; IF(ISBLANK(C898),"", " by " &amp;TRIM(D898)) &amp; IF(ISBLANK(E898),"","; ") &amp; IF(ISBLANK(K898),"","Patented in " &amp; K898)  &amp; IF(ISBLANK(H898),"", " by " &amp; TRIM(I898)) &amp; IF(ISBLANK(Q898),"",IF(Q898=0,""," for " &amp; Q898 &amp; " acres")) &amp; IF(ISBLANK(S898),""," repatented as " &amp; S898) &amp; IF(ISBLANK(R898),"", "; " &amp; R898) &amp; IF(ISBLANK(X898),"", ".  " &amp; X898&amp;".")</f>
        <v xml:space="preserve"> by William SmithPatented in Sep 1769 by John Dorsey for 1638 acres repatented as Windsor Forrest Resurveyed; Resurvey of John Mistake</v>
      </c>
      <c r="AB898" s="45" t="str">
        <f>IF(IFERROR(FIND("-",A898),0)=0,SUBSTITUTE(A898,"'",""),SUBSTITUTE(LEFT(A898,FIND("-",A898)-2),"'",""))</f>
        <v>WINDSOR FORREST</v>
      </c>
      <c r="AC898" s="45" t="str">
        <f>SUBSTITUTE(A898,"'","")</f>
        <v>WINDSOR FORREST - Dorsey</v>
      </c>
      <c r="AD898" s="45" t="str">
        <f>IFERROR(VLOOKUP(A898,MapGrantsTbl[], 5, FALSE),"")</f>
        <v/>
      </c>
      <c r="AE898" s="45" t="str">
        <f>IF(L898=AD898,"Y", IF(LEFT(AD898,1)&lt;&gt;"1","","N"))</f>
        <v/>
      </c>
      <c r="AF898" s="45" t="str">
        <f>IFERROR(VLOOKUP(A898,MapGrantsTbl[], 3, FALSE),"")</f>
        <v/>
      </c>
      <c r="AG898" s="45" t="str">
        <f>IF(AA898=AF898,"Y", IF(LEN(LEFT(AF898,4))&lt;&gt;4,"","N"))</f>
        <v/>
      </c>
      <c r="AH898" s="45"/>
      <c r="AI898" s="45"/>
      <c r="AJ898" s="71"/>
      <c r="AK898" s="71"/>
      <c r="AL898" s="71"/>
      <c r="AM898" s="71" t="str">
        <f>IFERROR(VLOOKUP(A898,Platted[],2,FALSE),"")</f>
        <v/>
      </c>
      <c r="AN898" s="52"/>
      <c r="AO898" s="52"/>
      <c r="AP898" s="52"/>
      <c r="AQ898" s="52" t="str">
        <f>IFERROR(VLOOKUP(A898,MapGrantsTbl[], 5, FALSE),"")</f>
        <v/>
      </c>
      <c r="AR898" s="52" t="str">
        <f>IF(L898=AQ898,"Y", IF(LEN(LEFT(AQ898,4))&lt;&gt;4,"","N"))</f>
        <v/>
      </c>
      <c r="AS898" s="52" t="str">
        <f>IFERROR(VLOOKUP(A898,MapGrantsTbl[],3, FALSE),"")</f>
        <v/>
      </c>
      <c r="AT898" s="52" t="str">
        <f>IF(AA898=AS898,"Y", IF(LEN(LEFT(AS898,4))&lt;&gt;4,"","N"))</f>
        <v/>
      </c>
      <c r="AU898" s="52" t="str">
        <f>IFERROR(VLOOKUP(A898,MapGrantsTbl[],5, FALSE),"")</f>
        <v/>
      </c>
      <c r="AV898" s="52" t="str">
        <f>IF(L898=AU898,"Y", IF(LEN(LEFT(AU898,4))&lt;&gt;4,"","N"))</f>
        <v/>
      </c>
    </row>
    <row r="899" spans="1:48" ht="43.2" x14ac:dyDescent="0.55000000000000004">
      <c r="A899" s="8" t="s">
        <v>9976</v>
      </c>
      <c r="B899" s="8" t="str">
        <f>IFERROR(VLOOKUP(A899,MapGrantsTbl[Short Name], 1, FALSE),IFERROR(VLOOKUP(A899,MapGrantsTbl[Other Map Grant Name],1,FALSE),""))</f>
        <v>WINDSOR FORREST - MANSELL</v>
      </c>
      <c r="C899" s="8" t="s">
        <v>4920</v>
      </c>
      <c r="D899" s="8" t="str">
        <f>IF(ISBLANK(C899),"",IFERROR(RIGHT(C899,LEN(C899)-FIND(",",C899)) &amp; " " &amp; LEFT(C899,1) &amp; LOWER(MID(C899,2, FIND(",",C899)-2)),""))</f>
        <v xml:space="preserve"> Orlando Griffith</v>
      </c>
      <c r="E899" s="85" t="s">
        <v>4623</v>
      </c>
      <c r="F899" s="85" t="str">
        <f>RIGHT(E899,4)</f>
        <v>1765</v>
      </c>
      <c r="G899" s="85" t="str">
        <f>IF(ISBLANK(E899),"",F899&amp;"-"&amp;RIGHT("00" &amp; SUBSTITUTE(LEFT(E899,2),"/",""),2))</f>
        <v>1765-10</v>
      </c>
      <c r="H899" s="8" t="s">
        <v>3546</v>
      </c>
      <c r="I899" s="8" t="str">
        <f>IFERROR(RIGHT(H899,LEN(H899)-FIND(",",H899)) &amp; " " &amp; LEFT(H899,1) &amp; LOWER(MID(H899,2, FIND(",",H899)-2)),"")</f>
        <v xml:space="preserve"> Samuel  Mansell</v>
      </c>
      <c r="J899" s="8" t="str">
        <f>H899</f>
        <v xml:space="preserve">MANSELL, Samuel </v>
      </c>
      <c r="K899" s="8" t="s">
        <v>3832</v>
      </c>
      <c r="L899" s="8" t="str">
        <f>RIGHT(K899,4)</f>
        <v>1769</v>
      </c>
      <c r="M899" s="146" t="str">
        <f>IF(ISBLANK(K899),"",L899&amp;"-"&amp;
IF(LEFT(K899,3)="Feb","02",
IF(LEFT(K899,3)="Mar","03",
IF(LEFT(K899,3)="Apr","04",
IF(LEFT(K899,3)="May","05",
IF(LEFT(K899,3)="Jun","06",
IF(LEFT(K899,3)="Jul","07",
IF(LEFT(K899,3)="Aug","08",
IF(LEFT(K899,3)="Sep","09",
IF(LEFT(K899,3)="Oct","10",
IF(LEFT(K899,3)="Nov","11",
IF(LEFT(K899,3)="Dec","12","01"))))))))))))</f>
        <v>1769-12</v>
      </c>
      <c r="N899" s="34" t="s">
        <v>3961</v>
      </c>
      <c r="O899" s="8" t="s">
        <v>3959</v>
      </c>
      <c r="P899" s="8" t="s">
        <v>3970</v>
      </c>
      <c r="Q899" s="8">
        <v>1434</v>
      </c>
      <c r="R899" s="8" t="s">
        <v>5594</v>
      </c>
      <c r="S899" s="34"/>
      <c r="T899" s="34" t="s">
        <v>7788</v>
      </c>
      <c r="U899" s="34"/>
      <c r="V899" s="35" t="s">
        <v>10369</v>
      </c>
      <c r="W899" s="35" t="s">
        <v>10387</v>
      </c>
      <c r="X899" s="34"/>
      <c r="Y899" s="18" t="str">
        <f>IFERROR(LEFT(J899, FIND(",",J899)-1),"")</f>
        <v>MANSELL</v>
      </c>
      <c r="Z899" s="24" t="s">
        <v>4458</v>
      </c>
      <c r="AA899" s="24" t="str">
        <f>IF(ISBLANK(E899),"","Surveyed "&amp;E899)  &amp; IF(ISBLANK(C899),"", " by " &amp;TRIM(D899)) &amp; IF(ISBLANK(E899),"","; ") &amp; IF(ISBLANK(K899),"","Patented in " &amp; K899)  &amp; IF(ISBLANK(H899),"", " by " &amp; TRIM(I899)) &amp; IF(ISBLANK(Q899),"",IF(Q899=0,""," for " &amp; Q899 &amp; " acres")) &amp; IF(ISBLANK(S899),""," repatented as " &amp; S899) &amp; IF(ISBLANK(R899),"", "; " &amp; R899) &amp; IF(ISBLANK(X899),"", ".  " &amp; X899&amp;".")</f>
        <v>Surveyed 10/28/1765 by Orlando Griffith; Patented in Dec 1769 by Samuel Mansell for 1434 acres; Resurvey of Look Sharp</v>
      </c>
      <c r="AB899" s="52" t="str">
        <f>IF(IFERROR(FIND("-",A899),0)=0,SUBSTITUTE(A899,"'",""),SUBSTITUTE(LEFT(A899,FIND("-",A899)-2),"'",""))</f>
        <v>WINDSOR FORREST</v>
      </c>
      <c r="AC899" s="55" t="str">
        <f>SUBSTITUTE(A899,"'","")</f>
        <v>WINDSOR FORREST - Mansell</v>
      </c>
      <c r="AD899" s="52" t="str">
        <f>IFERROR(VLOOKUP(A899,MapGrantsTbl[], 5, FALSE),"")</f>
        <v>1765</v>
      </c>
      <c r="AE899" s="52" t="str">
        <f>IF(L899=AD899,"Y", IF(LEFT(AD899,1)&lt;&gt;"1","","N"))</f>
        <v>N</v>
      </c>
      <c r="AF899" s="52" t="str">
        <f>IFERROR(VLOOKUP(A899,MapGrantsTbl[], 3, FALSE),"")</f>
        <v>Surveyed 10/28/1765 by Orlando Griffith; Patented in Dec 1769 by Samuel Mansell for 1434 acres; Resurvey of Look Sharp</v>
      </c>
      <c r="AG899" s="52" t="str">
        <f>IF(AA899=AF899,"Y", IF(LEN(LEFT(AF899,4))&lt;&gt;4,"","N"))</f>
        <v>Y</v>
      </c>
      <c r="AH899" s="52" t="s">
        <v>78</v>
      </c>
      <c r="AI899" s="52"/>
      <c r="AJ899" s="71"/>
      <c r="AK899" s="71"/>
      <c r="AL899" s="71"/>
      <c r="AM899" s="71">
        <f>IFERROR(VLOOKUP(A899,Platted[],2,FALSE),"")</f>
        <v>26</v>
      </c>
      <c r="AN899" s="52">
        <v>1</v>
      </c>
      <c r="AO899" s="52">
        <v>1</v>
      </c>
      <c r="AP899" s="52" t="s">
        <v>10386</v>
      </c>
      <c r="AQ899" s="52" t="str">
        <f>IFERROR(VLOOKUP(A899,MapGrantsTbl[], 5, FALSE),"")</f>
        <v>1765</v>
      </c>
      <c r="AR899" s="52" t="str">
        <f>IF(L899=AQ899,"Y", IF(LEN(LEFT(AQ899,4))&lt;&gt;4,"","N"))</f>
        <v>N</v>
      </c>
      <c r="AS899" s="52" t="str">
        <f>IFERROR(VLOOKUP(A899,MapGrantsTbl[],3, FALSE),"")</f>
        <v>Surveyed 10/28/1765 by Orlando Griffith; Patented in Dec 1769 by Samuel Mansell for 1434 acres; Resurvey of Look Sharp</v>
      </c>
      <c r="AT899" s="52" t="str">
        <f>IF(AA899=AS899,"Y", IF(LEN(LEFT(AS899,4))&lt;&gt;4,"","N"))</f>
        <v>Y</v>
      </c>
      <c r="AU899" s="52" t="str">
        <f>IFERROR(VLOOKUP(A899,MapGrantsTbl[],5, FALSE),"")</f>
        <v>1765</v>
      </c>
      <c r="AV899" s="52" t="str">
        <f>IF(L899=AU899,"Y", IF(LEN(LEFT(AU899,4))&lt;&gt;4,"","N"))</f>
        <v>N</v>
      </c>
    </row>
    <row r="900" spans="1:48" ht="57.6" x14ac:dyDescent="0.55000000000000004">
      <c r="A900" s="43" t="s">
        <v>7460</v>
      </c>
      <c r="B900" s="42" t="str">
        <f>IFERROR(VLOOKUP(A900,MapGrantsTbl[Short Name], 1, FALSE),IFERROR(VLOOKUP(A900,MapGrantsTbl[Other Map Grant Name],1,FALSE),""))</f>
        <v/>
      </c>
      <c r="C900" s="8" t="s">
        <v>5760</v>
      </c>
      <c r="D900" s="8" t="str">
        <f>IF(ISBLANK(C900),"",IFERROR(RIGHT(C900,LEN(C900)-FIND(",",C900)) &amp; " " &amp; LEFT(C900,1) &amp; LOWER(MID(C900,2, FIND(",",C900)-2)),""))</f>
        <v xml:space="preserve"> Thomas Gist</v>
      </c>
      <c r="E900" s="85" t="s">
        <v>10910</v>
      </c>
      <c r="F900" s="80" t="str">
        <f>RIGHT(E900,4)</f>
        <v>1798</v>
      </c>
      <c r="G900" s="80" t="str">
        <f>IF(ISBLANK(E900),"",F900&amp;"-"&amp;RIGHT("00" &amp; SUBSTITUTE(LEFT(E900,2),"/",""),2))</f>
        <v>1798-09</v>
      </c>
      <c r="H900" s="43" t="s">
        <v>7462</v>
      </c>
      <c r="I900" s="43" t="str">
        <f>IFERROR(RIGHT(H900,LEN(H900)-FIND(",",H900)) &amp; " " &amp; LEFT(H900,1) &amp; LOWER(MID(H900,2, FIND(",",H900)-2)),"")</f>
        <v xml:space="preserve"> William Buchanan</v>
      </c>
      <c r="J900" s="42" t="str">
        <f>H900</f>
        <v>BUCHANAN, William</v>
      </c>
      <c r="K900" s="43" t="s">
        <v>6703</v>
      </c>
      <c r="L900" s="42" t="str">
        <f>RIGHT(K900,4)</f>
        <v>1802</v>
      </c>
      <c r="M900" s="143" t="str">
        <f>IF(ISBLANK(K900),"",L900&amp;"-"&amp;
IF(LEFT(K900,3)="Feb","02",
IF(LEFT(K900,3)="Mar","03",
IF(LEFT(K900,3)="Apr","04",
IF(LEFT(K900,3)="May","05",
IF(LEFT(K900,3)="Jun","06",
IF(LEFT(K900,3)="Jul","07",
IF(LEFT(K900,3)="Aug","08",
IF(LEFT(K900,3)="Sep","09",
IF(LEFT(K900,3)="Oct","10",
IF(LEFT(K900,3)="Nov","11",
IF(LEFT(K900,3)="Dec","12","01"))))))))))))</f>
        <v>1802-05</v>
      </c>
      <c r="N900" s="44" t="s">
        <v>5668</v>
      </c>
      <c r="O900" s="43" t="s">
        <v>5668</v>
      </c>
      <c r="P900" s="43" t="s">
        <v>3970</v>
      </c>
      <c r="Q900" s="43">
        <v>2187</v>
      </c>
      <c r="R900" s="43" t="s">
        <v>7765</v>
      </c>
      <c r="S900" s="44"/>
      <c r="T900" s="45" t="s">
        <v>7762</v>
      </c>
      <c r="U900" s="34"/>
      <c r="V900" s="35" t="s">
        <v>7461</v>
      </c>
      <c r="W900" s="35" t="s">
        <v>10909</v>
      </c>
      <c r="X900" s="34"/>
      <c r="Y900" s="45" t="str">
        <f>IFERROR(LEFT(J900, FIND(",",J900)-1),"")</f>
        <v>BUCHANAN</v>
      </c>
      <c r="Z900" s="45"/>
      <c r="AA900" s="45" t="str">
        <f>IF(ISBLANK(E900),"","Surveyed "&amp;E900)  &amp; IF(ISBLANK(C900),"", " by " &amp;TRIM(D900)) &amp; IF(ISBLANK(E900),"","; ") &amp; IF(ISBLANK(K900),"","Patented in " &amp; K900)  &amp; IF(ISBLANK(H900),"", " by " &amp; TRIM(I900)) &amp; IF(ISBLANK(Q900),"",IF(Q900=0,""," for " &amp; Q900 &amp; " acres")) &amp; IF(ISBLANK(S900),""," repatented as " &amp; S900) &amp; IF(ISBLANK(R900),"", "; " &amp; R900) &amp; IF(ISBLANK(X900),"", ".  " &amp; X900&amp;".")</f>
        <v>Surveyed 9/28/1798 by Thomas Gist; Patented in May 1802 by William Buchanan for 2187 acres; Resurvey of Windsor Forrest Resurveyed, almost 900 acres lost to elder surveys but 300 acres in vacancies added</v>
      </c>
      <c r="AB900" s="45" t="str">
        <f>IF(IFERROR(FIND("-",A900),0)=0,SUBSTITUTE(A900,"'",""),SUBSTITUTE(LEFT(A900,FIND("-",A900)-2),"'",""))</f>
        <v>WINDSOR FORREST CORRECTED</v>
      </c>
      <c r="AC900" s="45" t="str">
        <f>SUBSTITUTE(A900,"'","")</f>
        <v>WINDSOR FORREST CORRECTED</v>
      </c>
      <c r="AD900" s="45" t="str">
        <f>IFERROR(VLOOKUP(A900,MapGrantsTbl[], 5, FALSE),"")</f>
        <v/>
      </c>
      <c r="AE900" s="45" t="str">
        <f>IF(L900=AD900,"Y", IF(LEFT(AD900,1)&lt;&gt;"1","","N"))</f>
        <v/>
      </c>
      <c r="AF900" s="45" t="str">
        <f>IFERROR(VLOOKUP(A900,MapGrantsTbl[], 3, FALSE),"")</f>
        <v/>
      </c>
      <c r="AG900" s="45" t="str">
        <f>IF(AA900=AF900,"Y", IF(LEN(LEFT(AF900,4))&lt;&gt;4,"","N"))</f>
        <v/>
      </c>
      <c r="AH900" s="45"/>
      <c r="AI900" s="45"/>
      <c r="AJ900" s="71"/>
      <c r="AK900" s="71"/>
      <c r="AL900" s="71"/>
      <c r="AM900" s="71">
        <f>IFERROR(VLOOKUP(A900,Platted[],2,FALSE),"")</f>
        <v>13</v>
      </c>
      <c r="AN900" s="52"/>
      <c r="AO900" s="52"/>
      <c r="AP900" s="52"/>
      <c r="AQ900" s="52" t="str">
        <f>IFERROR(VLOOKUP(A900,MapGrantsTbl[], 5, FALSE),"")</f>
        <v/>
      </c>
      <c r="AR900" s="52" t="str">
        <f>IF(L900=AQ900,"Y", IF(LEN(LEFT(AQ900,4))&lt;&gt;4,"","N"))</f>
        <v/>
      </c>
      <c r="AS900" s="52" t="str">
        <f>IFERROR(VLOOKUP(A900,MapGrantsTbl[],3, FALSE),"")</f>
        <v/>
      </c>
      <c r="AT900" s="52" t="str">
        <f>IF(AA900=AS900,"Y", IF(LEN(LEFT(AS900,4))&lt;&gt;4,"","N"))</f>
        <v/>
      </c>
      <c r="AU900" s="52" t="str">
        <f>IFERROR(VLOOKUP(A900,MapGrantsTbl[],5, FALSE),"")</f>
        <v/>
      </c>
      <c r="AV900" s="52" t="str">
        <f>IF(L900=AU900,"Y", IF(LEN(LEFT(AU900,4))&lt;&gt;4,"","N"))</f>
        <v/>
      </c>
    </row>
    <row r="901" spans="1:48" ht="43.2" x14ac:dyDescent="0.55000000000000004">
      <c r="A901" s="43" t="s">
        <v>7763</v>
      </c>
      <c r="B901" s="42" t="str">
        <f>IFERROR(VLOOKUP(A901,MapGrantsTbl[Short Name], 1, FALSE),IFERROR(VLOOKUP(A901,MapGrantsTbl[Other Map Grant Name],1,FALSE),""))</f>
        <v/>
      </c>
      <c r="C901" s="43" t="s">
        <v>6268</v>
      </c>
      <c r="D901" s="43" t="str">
        <f>IF(ISBLANK(C901),"",IFERROR(RIGHT(C901,LEN(C901)-FIND(",",C901)) &amp; " " &amp; LEFT(C901,1) &amp; LOWER(MID(C901,2, FIND(",",C901)-2)),""))</f>
        <v xml:space="preserve"> James Calder</v>
      </c>
      <c r="E901" s="80"/>
      <c r="F901" s="80" t="str">
        <f>RIGHT(E901,4)</f>
        <v/>
      </c>
      <c r="G901" s="80" t="str">
        <f>IF(ISBLANK(E901),"",F901&amp;"-"&amp;RIGHT("00" &amp; SUBSTITUTE(LEFT(E901,2),"/",""),2))</f>
        <v/>
      </c>
      <c r="H901" s="43" t="s">
        <v>5622</v>
      </c>
      <c r="I901" s="43" t="str">
        <f>IFERROR(RIGHT(H901,LEN(H901)-FIND(",",H901)) &amp; " " &amp; LEFT(H901,1) &amp; LOWER(MID(H901,2, FIND(",",H901)-2)),"")</f>
        <v xml:space="preserve"> John Dorsey</v>
      </c>
      <c r="J901" s="42" t="str">
        <f>H901</f>
        <v>DORSEY, John</v>
      </c>
      <c r="K901" s="43" t="s">
        <v>7151</v>
      </c>
      <c r="L901" s="42" t="str">
        <f>RIGHT(K901,4)</f>
        <v>1774</v>
      </c>
      <c r="M901" s="143" t="str">
        <f>IF(ISBLANK(K901),"",L901&amp;"-"&amp;
IF(LEFT(K901,3)="Feb","02",
IF(LEFT(K901,3)="Mar","03",
IF(LEFT(K901,3)="Apr","04",
IF(LEFT(K901,3)="May","05",
IF(LEFT(K901,3)="Jun","06",
IF(LEFT(K901,3)="Jul","07",
IF(LEFT(K901,3)="Aug","08",
IF(LEFT(K901,3)="Sep","09",
IF(LEFT(K901,3)="Oct","10",
IF(LEFT(K901,3)="Nov","11",
IF(LEFT(K901,3)="Dec","12","01"))))))))))))</f>
        <v>1774-05</v>
      </c>
      <c r="N901" s="44" t="s">
        <v>5668</v>
      </c>
      <c r="O901" s="43" t="s">
        <v>5668</v>
      </c>
      <c r="P901" s="43" t="s">
        <v>3970</v>
      </c>
      <c r="Q901" s="43">
        <v>2886</v>
      </c>
      <c r="R901" s="43" t="s">
        <v>7764</v>
      </c>
      <c r="S901" s="44" t="s">
        <v>7461</v>
      </c>
      <c r="T901" s="45" t="s">
        <v>7762</v>
      </c>
      <c r="U901" s="43"/>
      <c r="V901" s="127" t="s">
        <v>7459</v>
      </c>
      <c r="W901" s="127"/>
      <c r="X901" s="34"/>
      <c r="Y901" s="45" t="str">
        <f>IFERROR(LEFT(J901, FIND(",",J901)-1),"")</f>
        <v>DORSEY</v>
      </c>
      <c r="Z901" s="45"/>
      <c r="AA901" s="45" t="str">
        <f>IF(ISBLANK(E901),"","Surveyed "&amp;E901)  &amp; IF(ISBLANK(C901),"", " by " &amp;TRIM(D901)) &amp; IF(ISBLANK(E901),"","; ") &amp; IF(ISBLANK(K901),"","Patented in " &amp; K901)  &amp; IF(ISBLANK(H901),"", " by " &amp; TRIM(I901)) &amp; IF(ISBLANK(Q901),"",IF(Q901=0,""," for " &amp; Q901 &amp; " acres")) &amp; IF(ISBLANK(S901),""," repatented as " &amp; S901) &amp; IF(ISBLANK(R901),"", "; " &amp; R901) &amp; IF(ISBLANK(X901),"", ".  " &amp; X901&amp;".")</f>
        <v xml:space="preserve"> by James CalderPatented in May 1774 by John Dorsey for 2886 acres repatented as Windsor Forrest Corrected; Resurvey of John Dorsey's Windsor Forrest </v>
      </c>
      <c r="AB901" s="45" t="str">
        <f>IF(IFERROR(FIND("-",A901),0)=0,SUBSTITUTE(A901,"'",""),SUBSTITUTE(LEFT(A901,FIND("-",A901)-2),"'",""))</f>
        <v>WINDSOR FORREST RESURVEYED</v>
      </c>
      <c r="AC901" s="45" t="str">
        <f>SUBSTITUTE(A901,"'","")</f>
        <v>WINDSOR FORREST RESURVEYED</v>
      </c>
      <c r="AD901" s="45" t="str">
        <f>IFERROR(VLOOKUP(A901,MapGrantsTbl[], 5, FALSE),"")</f>
        <v/>
      </c>
      <c r="AE901" s="45" t="str">
        <f>IF(L901=AD901,"Y", IF(LEFT(AD901,1)&lt;&gt;"1","","N"))</f>
        <v/>
      </c>
      <c r="AF901" s="45" t="str">
        <f>IFERROR(VLOOKUP(A901,MapGrantsTbl[], 3, FALSE),"")</f>
        <v/>
      </c>
      <c r="AG901" s="45" t="str">
        <f>IF(AA901=AF901,"Y", IF(LEN(LEFT(AF901,4))&lt;&gt;4,"","N"))</f>
        <v/>
      </c>
      <c r="AH901" s="45"/>
      <c r="AI901" s="45"/>
      <c r="AJ901" s="71"/>
      <c r="AK901" s="71"/>
      <c r="AL901" s="71"/>
      <c r="AM901" s="71" t="str">
        <f>IFERROR(VLOOKUP(A901,Platted[],2,FALSE),"")</f>
        <v/>
      </c>
      <c r="AN901" s="52"/>
      <c r="AO901" s="52"/>
      <c r="AP901" s="52"/>
      <c r="AQ901" s="52" t="str">
        <f>IFERROR(VLOOKUP(A901,MapGrantsTbl[], 5, FALSE),"")</f>
        <v/>
      </c>
      <c r="AR901" s="52" t="str">
        <f>IF(L901=AQ901,"Y", IF(LEN(LEFT(AQ901,4))&lt;&gt;4,"","N"))</f>
        <v/>
      </c>
      <c r="AS901" s="52" t="str">
        <f>IFERROR(VLOOKUP(A901,MapGrantsTbl[],3, FALSE),"")</f>
        <v/>
      </c>
      <c r="AT901" s="52" t="str">
        <f>IF(AA901=AS901,"Y", IF(LEN(LEFT(AS901,4))&lt;&gt;4,"","N"))</f>
        <v/>
      </c>
      <c r="AU901" s="52" t="str">
        <f>IFERROR(VLOOKUP(A901,MapGrantsTbl[],5, FALSE),"")</f>
        <v/>
      </c>
      <c r="AV901" s="52" t="str">
        <f>IF(L901=AU901,"Y", IF(LEN(LEFT(AU901,4))&lt;&gt;4,"","N"))</f>
        <v/>
      </c>
    </row>
    <row r="902" spans="1:48" ht="57.6" x14ac:dyDescent="0.55000000000000004">
      <c r="A902" s="8" t="s">
        <v>10508</v>
      </c>
      <c r="B902" s="32" t="str">
        <f>IFERROR(VLOOKUP(A902,MapGrantsTbl[Short Name], 1, FALSE),IFERROR(VLOOKUP(A902,MapGrantsTbl[Other Map Grant Name],1,FALSE),""))</f>
        <v>WINDSOR PLAINS</v>
      </c>
      <c r="C902" s="8" t="s">
        <v>4917</v>
      </c>
      <c r="D902" s="8" t="str">
        <f>IF(ISBLANK(C902),"",IFERROR(RIGHT(C902,LEN(C902)-FIND(",",C902)) &amp; " " &amp; LEFT(C902,1) &amp; LOWER(MID(C902,2, FIND(",",C902)-2)),""))</f>
        <v xml:space="preserve"> Vachel Stevens</v>
      </c>
      <c r="E902" s="85" t="s">
        <v>10515</v>
      </c>
      <c r="F902" s="85" t="str">
        <f>RIGHT(E902,4)</f>
        <v>1795</v>
      </c>
      <c r="G902" s="85" t="str">
        <f>IF(ISBLANK(E902),"",F902&amp;"-"&amp;RIGHT("00" &amp; SUBSTITUTE(LEFT(E902,2),"/",""),2))</f>
        <v>1795-04</v>
      </c>
      <c r="H902" s="8" t="s">
        <v>10513</v>
      </c>
      <c r="I902" s="8" t="str">
        <f>IFERROR(RIGHT(H902,LEN(H902)-FIND(",",H902)) &amp; " " &amp; LEFT(H902,1) &amp; LOWER(MID(H902,2, FIND(",",H902)-2)),"")</f>
        <v xml:space="preserve"> John Worthington Dorsey</v>
      </c>
      <c r="J902" s="32" t="str">
        <f>H902</f>
        <v>DORSEY, John Worthington</v>
      </c>
      <c r="K902" s="8" t="s">
        <v>10514</v>
      </c>
      <c r="L902" s="32" t="str">
        <f>RIGHT(K902,4)</f>
        <v>1811</v>
      </c>
      <c r="M902" s="146" t="str">
        <f>IF(ISBLANK(K902),"",L902&amp;"-"&amp;
IF(LEFT(K902,3)="Feb","02",
IF(LEFT(K902,3)="Mar","03",
IF(LEFT(K902,3)="Apr","04",
IF(LEFT(K902,3)="May","05",
IF(LEFT(K902,3)="Jun","06",
IF(LEFT(K902,3)="Jul","07",
IF(LEFT(K902,3)="Aug","08",
IF(LEFT(K902,3)="Sep","09",
IF(LEFT(K902,3)="Oct","10",
IF(LEFT(K902,3)="Nov","11",
IF(LEFT(K902,3)="Dec","12","01"))))))))))))</f>
        <v>1811-09</v>
      </c>
      <c r="N902" s="33" t="s">
        <v>3961</v>
      </c>
      <c r="O902" s="8" t="s">
        <v>3959</v>
      </c>
      <c r="P902" s="8" t="s">
        <v>3970</v>
      </c>
      <c r="Q902" s="8">
        <v>644</v>
      </c>
      <c r="R902" s="8" t="s">
        <v>10511</v>
      </c>
      <c r="S902" s="34"/>
      <c r="T902" s="34" t="s">
        <v>10512</v>
      </c>
      <c r="U902" s="34"/>
      <c r="V902" s="35" t="s">
        <v>10510</v>
      </c>
      <c r="W902" s="35" t="s">
        <v>10509</v>
      </c>
      <c r="X902" s="35"/>
      <c r="Y902" s="33" t="str">
        <f>IFERROR(LEFT(J902, FIND(",",J902)-1),"")</f>
        <v>DORSEY</v>
      </c>
      <c r="Z902" s="33"/>
      <c r="AA902" s="33" t="str">
        <f>IF(ISBLANK(E902),"","Surveyed "&amp;E902)  &amp; IF(ISBLANK(C902),"", " by " &amp;TRIM(D902)) &amp; IF(ISBLANK(E902),"","; ") &amp; IF(ISBLANK(K902),"","Patented in " &amp; K902)  &amp; IF(ISBLANK(H902),"", " by " &amp; TRIM(I902)) &amp; IF(ISBLANK(Q902),"",IF(Q902=0,""," for " &amp; Q902 &amp; " acres")) &amp; IF(ISBLANK(S902),""," repatented as " &amp; S902) &amp; IF(ISBLANK(R902),"", "; " &amp; R902) &amp; IF(ISBLANK(X902),"", ".  " &amp; X902&amp;".")</f>
        <v>Surveyed 4/11/1795 by Vachel Stevens; Patented in Sep 1811 by John Worthington Dorsey for 644 acres; Resurvey of Taylors Hall, John And Elizabeth, Frizells Chance, Yates Addition</v>
      </c>
      <c r="AB902" s="33" t="str">
        <f>IF(IFERROR(FIND("-",A902),0)=0,SUBSTITUTE(A902,"'",""),SUBSTITUTE(LEFT(A902,FIND("-",A902)-2),"'",""))</f>
        <v>WINDSOR PLAINS</v>
      </c>
      <c r="AC902" s="33" t="str">
        <f>SUBSTITUTE(A902,"'","")</f>
        <v>WINDSOR PLAINS</v>
      </c>
      <c r="AD902" s="33" t="str">
        <f>IFERROR(VLOOKUP(A902,MapGrantsTbl[], 5, FALSE),"")</f>
        <v>1795</v>
      </c>
      <c r="AE902" s="33" t="str">
        <f>IF(L902=AD902,"Y", IF(LEFT(AD902,1)&lt;&gt;"1","","N"))</f>
        <v>N</v>
      </c>
      <c r="AF902" s="33" t="str">
        <f>IFERROR(VLOOKUP(A902,MapGrantsTbl[], 3, FALSE),"")</f>
        <v>Surveyed 4/11/1795 by Vachel Stevens; Patented in Sep 1811 by John Worthington Dorsey for 644 acres; Resurvey of Taylors Hall, John And Elizabeth, Frizells Chance, Yates Addition</v>
      </c>
      <c r="AG902" s="33" t="str">
        <f>IF(AA902=AF902,"Y", IF(LEN(LEFT(AF902,4))&lt;&gt;4,"","N"))</f>
        <v>Y</v>
      </c>
      <c r="AH902" s="33" t="s">
        <v>11989</v>
      </c>
      <c r="AI902" s="33"/>
      <c r="AJ902" s="33"/>
      <c r="AK902" s="33"/>
      <c r="AL902" s="33"/>
      <c r="AM902" s="33">
        <f>IFERROR(VLOOKUP(A902,Platted[],2,FALSE),"")</f>
        <v>107</v>
      </c>
      <c r="AN902" s="33"/>
      <c r="AO902" s="33"/>
      <c r="AP902" s="33"/>
      <c r="AQ902" s="52" t="str">
        <f>IFERROR(VLOOKUP(A902,MapGrantsTbl[], 5, FALSE),"")</f>
        <v>1795</v>
      </c>
      <c r="AR902" s="52" t="str">
        <f>IF(L902=AQ902,"Y", IF(LEN(LEFT(AQ902,4))&lt;&gt;4,"","N"))</f>
        <v>N</v>
      </c>
      <c r="AS902" s="52" t="str">
        <f>IFERROR(VLOOKUP(A902,MapGrantsTbl[],3, FALSE),"")</f>
        <v>Surveyed 4/11/1795 by Vachel Stevens; Patented in Sep 1811 by John Worthington Dorsey for 644 acres; Resurvey of Taylors Hall, John And Elizabeth, Frizells Chance, Yates Addition</v>
      </c>
      <c r="AT902" s="52" t="str">
        <f>IF(AA902=AS902,"Y", IF(LEN(LEFT(AS902,4))&lt;&gt;4,"","N"))</f>
        <v>Y</v>
      </c>
      <c r="AU902" s="52" t="str">
        <f>IFERROR(VLOOKUP(A902,MapGrantsTbl[],5, FALSE),"")</f>
        <v>1795</v>
      </c>
      <c r="AV902" s="52" t="str">
        <f>IF(L902=AU902,"Y", IF(LEN(LEFT(AU902,4))&lt;&gt;4,"","N"))</f>
        <v>N</v>
      </c>
    </row>
    <row r="903" spans="1:48" ht="57.6" x14ac:dyDescent="0.55000000000000004">
      <c r="A903" s="8" t="s">
        <v>8770</v>
      </c>
      <c r="B903" s="8" t="str">
        <f>IFERROR(VLOOKUP(A903,MapGrantsTbl[Short Name], 1, FALSE),IFERROR(VLOOKUP(A903,MapGrantsTbl[Other Map Grant Name],1,FALSE),""))</f>
        <v>WISE MANS FOLLY</v>
      </c>
      <c r="C903" s="8" t="s">
        <v>4919</v>
      </c>
      <c r="D903" s="8" t="str">
        <f>IF(ISBLANK(C903),"",IFERROR(RIGHT(C903,LEN(C903)-FIND(",",C903)) &amp; " " &amp; LEFT(C903,1) &amp; LOWER(MID(C903,2, FIND(",",C903)-2)),""))</f>
        <v xml:space="preserve"> Richard Shipley</v>
      </c>
      <c r="E903" s="85" t="s">
        <v>4648</v>
      </c>
      <c r="F903" s="85" t="str">
        <f>RIGHT(E903,4)</f>
        <v>1748</v>
      </c>
      <c r="G903" s="85" t="str">
        <f>IF(ISBLANK(E903),"",F903&amp;"-"&amp;RIGHT("00" &amp; SUBSTITUTE(LEFT(E903,2),"/",""),2))</f>
        <v>1748-02</v>
      </c>
      <c r="H903" s="8" t="s">
        <v>3701</v>
      </c>
      <c r="I903" s="8" t="str">
        <f>IFERROR(RIGHT(H903,LEN(H903)-FIND(",",H903)) &amp; " " &amp; LEFT(H903,1) &amp; LOWER(MID(H903,2, FIND(",",H903)-2)),"")</f>
        <v xml:space="preserve"> Richard  Richardson</v>
      </c>
      <c r="J903" s="8" t="str">
        <f>H903</f>
        <v xml:space="preserve">RICHARDSON, Richard </v>
      </c>
      <c r="K903" s="8" t="s">
        <v>3762</v>
      </c>
      <c r="L903" s="8" t="str">
        <f>RIGHT(K903,4)</f>
        <v>1748</v>
      </c>
      <c r="M903" s="146" t="str">
        <f>IF(ISBLANK(K903),"",L903&amp;"-"&amp;
IF(LEFT(K903,3)="Feb","02",
IF(LEFT(K903,3)="Mar","03",
IF(LEFT(K903,3)="Apr","04",
IF(LEFT(K903,3)="May","05",
IF(LEFT(K903,3)="Jun","06",
IF(LEFT(K903,3)="Jul","07",
IF(LEFT(K903,3)="Aug","08",
IF(LEFT(K903,3)="Sep","09",
IF(LEFT(K903,3)="Oct","10",
IF(LEFT(K903,3)="Nov","11",
IF(LEFT(K903,3)="Dec","12","01"))))))))))))</f>
        <v>1748-02</v>
      </c>
      <c r="N903" s="34" t="s">
        <v>3961</v>
      </c>
      <c r="O903" s="8" t="s">
        <v>3959</v>
      </c>
      <c r="P903" s="8" t="s">
        <v>136</v>
      </c>
      <c r="Q903" s="8">
        <v>140</v>
      </c>
      <c r="R903" s="8" t="s">
        <v>4892</v>
      </c>
      <c r="S903" s="34"/>
      <c r="T903" s="34" t="str">
        <f>V903</f>
        <v>Wise Mans Folly</v>
      </c>
      <c r="U903" s="34"/>
      <c r="V903" s="35" t="s">
        <v>8424</v>
      </c>
      <c r="W903" s="35" t="s">
        <v>11267</v>
      </c>
      <c r="X903" s="34"/>
      <c r="Y903" s="18" t="str">
        <f>IFERROR(LEFT(J903, FIND(",",J903)-1),"")</f>
        <v>RICHARDSON</v>
      </c>
      <c r="Z903" s="24" t="s">
        <v>4569</v>
      </c>
      <c r="AA903" s="24" t="str">
        <f>IF(ISBLANK(E903),"","Surveyed "&amp;E903)  &amp; IF(ISBLANK(C903),"", " by " &amp;TRIM(D903)) &amp; IF(ISBLANK(E903),"","; ") &amp; IF(ISBLANK(K903),"","Patented in " &amp; K903)  &amp; IF(ISBLANK(H903),"", " by " &amp; TRIM(I903)) &amp; IF(ISBLANK(Q903),"",IF(Q903=0,""," for " &amp; Q903 &amp; " acres")) &amp; IF(ISBLANK(S903),""," repatented as " &amp; S903) &amp; IF(ISBLANK(R903),"", "; " &amp; R903) &amp; IF(ISBLANK(X903),"", ".  " &amp; X903&amp;".")</f>
        <v>Surveyed 2/27/1748 by Richard Shipley; Patented in Feb 1748 by Richard Richardson for 140 acres; on the drafts of the branches of the Snowden River and adjoining Mobberley's Rest</v>
      </c>
      <c r="AB903" s="52" t="str">
        <f>IF(IFERROR(FIND("-",A903),0)=0,SUBSTITUTE(A903,"'",""),SUBSTITUTE(LEFT(A903,FIND("-",A903)-2),"'",""))</f>
        <v>WISE MANS FOLLY</v>
      </c>
      <c r="AC903" s="55" t="str">
        <f>SUBSTITUTE(A903,"'","")</f>
        <v>WISE MANS FOLLY</v>
      </c>
      <c r="AD903" s="52" t="str">
        <f>IFERROR(VLOOKUP(A903,MapGrantsTbl[], 5, FALSE),"")</f>
        <v>1748</v>
      </c>
      <c r="AE903" s="52" t="str">
        <f>IF(L903=AD903,"Y", IF(LEFT(AD903,1)&lt;&gt;"1","","N"))</f>
        <v>Y</v>
      </c>
      <c r="AF903" s="52" t="str">
        <f>IFERROR(VLOOKUP(A903,MapGrantsTbl[], 3, FALSE),"")</f>
        <v>Surveyed 2/27/1748 by Richard Shipley; Patented in Feb 1748 by Richard Richardson for 140 acres; on the drafts of the branches of the Snowden River and adjoining Mobberley's Rest</v>
      </c>
      <c r="AG903" s="52" t="str">
        <f>IF(AA903=AF903,"Y", IF(LEN(LEFT(AF903,4))&lt;&gt;4,"","N"))</f>
        <v>Y</v>
      </c>
      <c r="AH903" s="52" t="s">
        <v>51</v>
      </c>
      <c r="AI903" s="52"/>
      <c r="AJ903" s="71"/>
      <c r="AK903" s="71"/>
      <c r="AL903" s="71"/>
      <c r="AM903" s="71">
        <f>IFERROR(VLOOKUP(A903,Platted[],2,FALSE),"")</f>
        <v>367</v>
      </c>
      <c r="AN903" s="52"/>
      <c r="AO903" s="52"/>
      <c r="AP903" s="52"/>
      <c r="AQ903" s="52" t="str">
        <f>IFERROR(VLOOKUP(A903,MapGrantsTbl[], 5, FALSE),"")</f>
        <v>1748</v>
      </c>
      <c r="AR903" s="52" t="str">
        <f>IF(L903=AQ903,"Y", IF(LEN(LEFT(AQ903,4))&lt;&gt;4,"","N"))</f>
        <v>Y</v>
      </c>
      <c r="AS903" s="52" t="str">
        <f>IFERROR(VLOOKUP(A903,MapGrantsTbl[],3, FALSE),"")</f>
        <v>Surveyed 2/27/1748 by Richard Shipley; Patented in Feb 1748 by Richard Richardson for 140 acres; on the drafts of the branches of the Snowden River and adjoining Mobberley's Rest</v>
      </c>
      <c r="AT903" s="52" t="str">
        <f>IF(AA903=AS903,"Y", IF(LEN(LEFT(AS903,4))&lt;&gt;4,"","N"))</f>
        <v>Y</v>
      </c>
      <c r="AU903" s="52" t="str">
        <f>IFERROR(VLOOKUP(A903,MapGrantsTbl[],5, FALSE),"")</f>
        <v>1748</v>
      </c>
      <c r="AV903" s="52" t="str">
        <f>IF(L903=AU903,"Y", IF(LEN(LEFT(AU903,4))&lt;&gt;4,"","N"))</f>
        <v>Y</v>
      </c>
    </row>
    <row r="904" spans="1:48" ht="100.8" x14ac:dyDescent="0.55000000000000004">
      <c r="A904" s="8" t="s">
        <v>10534</v>
      </c>
      <c r="B904" s="32" t="str">
        <f>IFERROR(VLOOKUP(A904,MapGrantsTbl[Short Name], 1, FALSE),IFERROR(VLOOKUP(A904,MapGrantsTbl[Other Map Grant Name],1,FALSE),""))</f>
        <v/>
      </c>
      <c r="C904" s="8" t="s">
        <v>7378</v>
      </c>
      <c r="D904" s="8" t="str">
        <f>IF(ISBLANK(C904),"",IFERROR(RIGHT(C904,LEN(C904)-FIND(",",C904)) &amp; " " &amp; LEFT(C904,1) &amp; LOWER(MID(C904,2, FIND(",",C904)-2)),""))</f>
        <v xml:space="preserve"> John Hatherly</v>
      </c>
      <c r="E904" s="85" t="s">
        <v>10537</v>
      </c>
      <c r="F904" s="85" t="str">
        <f>RIGHT(E904,4)</f>
        <v>1805</v>
      </c>
      <c r="G904" s="85" t="str">
        <f>IF(ISBLANK(E904),"",F904&amp;"-"&amp;RIGHT("00" &amp; SUBSTITUTE(LEFT(E904,2),"/",""),2))</f>
        <v>1805-03</v>
      </c>
      <c r="H904" s="8" t="s">
        <v>10536</v>
      </c>
      <c r="I904" s="8" t="str">
        <f>IFERROR(RIGHT(H904,LEN(H904)-FIND(",",H904)) &amp; " " &amp; LEFT(H904,1) &amp; LOWER(MID(H904,2, FIND(",",H904)-2)),"")</f>
        <v xml:space="preserve"> Henry Welsh</v>
      </c>
      <c r="J904" s="32" t="str">
        <f>H904</f>
        <v>WELSH, Henry</v>
      </c>
      <c r="K904" s="8" t="s">
        <v>10535</v>
      </c>
      <c r="L904" s="32" t="str">
        <f>RIGHT(K904,4)</f>
        <v>1811</v>
      </c>
      <c r="M904" s="146" t="str">
        <f>IF(ISBLANK(K904),"",L904&amp;"-"&amp;
IF(LEFT(K904,3)="Feb","02",
IF(LEFT(K904,3)="Mar","03",
IF(LEFT(K904,3)="Apr","04",
IF(LEFT(K904,3)="May","05",
IF(LEFT(K904,3)="Jun","06",
IF(LEFT(K904,3)="Jul","07",
IF(LEFT(K904,3)="Aug","08",
IF(LEFT(K904,3)="Sep","09",
IF(LEFT(K904,3)="Oct","10",
IF(LEFT(K904,3)="Nov","11",
IF(LEFT(K904,3)="Dec","12","01"))))))))))))</f>
        <v>1811-10</v>
      </c>
      <c r="N904" s="33" t="s">
        <v>3961</v>
      </c>
      <c r="O904" s="8" t="s">
        <v>3959</v>
      </c>
      <c r="P904" s="8" t="s">
        <v>136</v>
      </c>
      <c r="Q904" s="8">
        <v>33</v>
      </c>
      <c r="R904" s="8" t="s">
        <v>10540</v>
      </c>
      <c r="S904" s="34"/>
      <c r="T904" s="33" t="str">
        <f>V904</f>
        <v>Wood Plenty</v>
      </c>
      <c r="U904" s="34"/>
      <c r="V904" s="35" t="s">
        <v>10539</v>
      </c>
      <c r="W904" s="35" t="s">
        <v>10538</v>
      </c>
      <c r="X904" s="35"/>
      <c r="Y904" s="33" t="str">
        <f>IFERROR(LEFT(J904, FIND(",",J904)-1),"")</f>
        <v>WELSH</v>
      </c>
      <c r="Z904" s="33"/>
      <c r="AA904" s="33" t="str">
        <f>IF(ISBLANK(E904),"","Surveyed "&amp;E904)  &amp; IF(ISBLANK(C904),"", " by " &amp;TRIM(D904)) &amp; IF(ISBLANK(E904),"","; ") &amp; IF(ISBLANK(K904),"","Patented in " &amp; K904)  &amp; IF(ISBLANK(H904),"", " by " &amp; TRIM(I904)) &amp; IF(ISBLANK(Q904),"",IF(Q904=0,""," for " &amp; Q904 &amp; " acres")) &amp; IF(ISBLANK(S904),""," repatented as " &amp; S904) &amp; IF(ISBLANK(R904),"", "; " &amp; R904) &amp; IF(ISBLANK(X904),"", ".  " &amp; X904&amp;".")</f>
        <v>Surveyed 3/23/1805 by John Hatherly; Patented in Oct 1811 by Henry Welsh for 33 acres; Vacant land lying between Ridgelys Range, Ridgelys Great Park, Bite The Skinner, Dunghill Ground Thicket, Warfields Forest, Fredericksburgh, and Additional Defense; "Beginning at the end of one hundred sixty one perches on the eighty ninth line of the aforesaid land called Ridgelys Range"</v>
      </c>
      <c r="AB904" s="33" t="str">
        <f>IF(IFERROR(FIND("-",A904),0)=0,SUBSTITUTE(A904,"'",""),SUBSTITUTE(LEFT(A904,FIND("-",A904)-2),"'",""))</f>
        <v>WOOD PLENTY</v>
      </c>
      <c r="AC904" s="33" t="str">
        <f>SUBSTITUTE(A904,"'","")</f>
        <v>WOOD PLENTY</v>
      </c>
      <c r="AD904" s="33" t="str">
        <f>IFERROR(VLOOKUP(A904,MapGrantsTbl[], 5, FALSE),"")</f>
        <v/>
      </c>
      <c r="AE904" s="33" t="str">
        <f>IF(L904=AD904,"Y", IF(LEFT(AD904,1)&lt;&gt;"1","","N"))</f>
        <v/>
      </c>
      <c r="AF904" s="33" t="str">
        <f>IFERROR(VLOOKUP(A904,MapGrantsTbl[], 3, FALSE),"")</f>
        <v/>
      </c>
      <c r="AG904" s="33" t="str">
        <f>IF(AA904=AF904,"Y", IF(LEN(LEFT(AF904,4))&lt;&gt;4,"","N"))</f>
        <v/>
      </c>
      <c r="AH904" s="33"/>
      <c r="AI904" s="33"/>
      <c r="AJ904" s="33"/>
      <c r="AK904" s="33"/>
      <c r="AL904" s="33"/>
      <c r="AM904" s="33">
        <f>IFERROR(VLOOKUP(A904,Platted[],2,FALSE),"")</f>
        <v>609</v>
      </c>
      <c r="AN904" s="33"/>
      <c r="AO904" s="33"/>
      <c r="AP904" s="33"/>
      <c r="AQ904" s="52" t="str">
        <f>IFERROR(VLOOKUP(A904,MapGrantsTbl[], 5, FALSE),"")</f>
        <v/>
      </c>
      <c r="AR904" s="52" t="str">
        <f>IF(L904=AQ904,"Y", IF(LEN(LEFT(AQ904,4))&lt;&gt;4,"","N"))</f>
        <v/>
      </c>
      <c r="AS904" s="52" t="str">
        <f>IFERROR(VLOOKUP(A904,MapGrantsTbl[],3, FALSE),"")</f>
        <v/>
      </c>
      <c r="AT904" s="52" t="str">
        <f>IF(AA904=AS904,"Y", IF(LEN(LEFT(AS904,4))&lt;&gt;4,"","N"))</f>
        <v/>
      </c>
      <c r="AU904" s="52" t="str">
        <f>IFERROR(VLOOKUP(A904,MapGrantsTbl[],5, FALSE),"")</f>
        <v/>
      </c>
      <c r="AV904" s="52" t="str">
        <f>IF(L904=AU904,"Y", IF(LEN(LEFT(AU904,4))&lt;&gt;4,"","N"))</f>
        <v/>
      </c>
    </row>
    <row r="905" spans="1:48" ht="129.6" x14ac:dyDescent="0.55000000000000004">
      <c r="A905" s="8" t="s">
        <v>3920</v>
      </c>
      <c r="B905" s="8" t="str">
        <f>IFERROR(VLOOKUP(A905,MapGrantsTbl[Short Name], 1, FALSE),IFERROR(VLOOKUP(A905,MapGrantsTbl[Other Map Grant Name],1,FALSE),""))</f>
        <v>WOODFORD</v>
      </c>
      <c r="C905" s="8" t="s">
        <v>5812</v>
      </c>
      <c r="D905" s="8" t="str">
        <f>IF(ISBLANK(C905),"",IFERROR(RIGHT(C905,LEN(C905)-FIND(",",C905)) &amp; " " &amp; LEFT(C905,1) &amp; LOWER(MID(C905,2, FIND(",",C905)-2)),""))</f>
        <v xml:space="preserve"> Richard Gist</v>
      </c>
      <c r="E905" s="85" t="s">
        <v>10062</v>
      </c>
      <c r="F905" s="85" t="str">
        <f>RIGHT(E905,4)</f>
        <v>1727</v>
      </c>
      <c r="G905" s="85" t="str">
        <f>IF(ISBLANK(E905),"",F905&amp;"-"&amp;RIGHT("00" &amp; SUBSTITUTE(LEFT(E905,2),"/",""),2))</f>
        <v>1727-05</v>
      </c>
      <c r="H905" s="8" t="s">
        <v>3702</v>
      </c>
      <c r="I905" s="8" t="str">
        <f>IFERROR(RIGHT(H905,LEN(H905)-FIND(",",H905)) &amp; " " &amp; LEFT(H905,1) &amp; LOWER(MID(H905,2, FIND(",",H905)-2)),"")</f>
        <v xml:space="preserve"> John  Taillor</v>
      </c>
      <c r="J905" s="32" t="str">
        <f>H905</f>
        <v xml:space="preserve">TAILLOR, John </v>
      </c>
      <c r="K905" s="8" t="s">
        <v>5265</v>
      </c>
      <c r="L905" s="32" t="str">
        <f>RIGHT(K905,4)</f>
        <v>1727</v>
      </c>
      <c r="M905" s="146" t="str">
        <f>IF(ISBLANK(K905),"",L905&amp;"-"&amp;
IF(LEFT(K905,3)="Feb","02",
IF(LEFT(K905,3)="Mar","03",
IF(LEFT(K905,3)="Apr","04",
IF(LEFT(K905,3)="May","05",
IF(LEFT(K905,3)="Jun","06",
IF(LEFT(K905,3)="Jul","07",
IF(LEFT(K905,3)="Aug","08",
IF(LEFT(K905,3)="Sep","09",
IF(LEFT(K905,3)="Oct","10",
IF(LEFT(K905,3)="Nov","11",
IF(LEFT(K905,3)="Dec","12","01"))))))))))))</f>
        <v>1727-12</v>
      </c>
      <c r="N905" s="34" t="s">
        <v>5668</v>
      </c>
      <c r="O905" s="8" t="s">
        <v>3959</v>
      </c>
      <c r="P905" s="8" t="s">
        <v>3970</v>
      </c>
      <c r="Q905" s="8">
        <v>3440</v>
      </c>
      <c r="R905" s="8" t="s">
        <v>10804</v>
      </c>
      <c r="S905" s="34" t="s">
        <v>10523</v>
      </c>
      <c r="T905" s="34" t="s">
        <v>8906</v>
      </c>
      <c r="U905" s="34" t="s">
        <v>5259</v>
      </c>
      <c r="V905" s="35" t="s">
        <v>4119</v>
      </c>
      <c r="W905" s="35" t="s">
        <v>9665</v>
      </c>
      <c r="X905" s="34" t="s">
        <v>9489</v>
      </c>
      <c r="Y905" s="33" t="str">
        <f>IFERROR(LEFT(J905, FIND(",",J905)-1),"")</f>
        <v>TAILLOR</v>
      </c>
      <c r="Z905" s="33"/>
      <c r="AA905" s="24" t="str">
        <f>IF(ISBLANK(E905),"","Surveyed "&amp;E905)  &amp; IF(ISBLANK(C905),"", " by " &amp;TRIM(D905)) &amp; IF(ISBLANK(E905),"","; ") &amp; IF(ISBLANK(K905),"","Patented in " &amp; K905)  &amp; IF(ISBLANK(H905),"", " by " &amp; TRIM(I905)) &amp; IF(ISBLANK(Q905),"",IF(Q905=0,""," for " &amp; Q905 &amp; " acres")) &amp; IF(ISBLANK(S905),""," repatented as " &amp; S905) &amp; IF(ISBLANK(R905),"", "; " &amp; R905) &amp; IF(ISBLANK(X905),"", ".  " &amp; X905&amp;".")</f>
        <v>Surveyed 5/8/1727 by Richard Gist; Patented in Dec 1727 by John Taillor for 3440 acres repatented as Hammond's Enlargement and Guinns Purchase; Resurvey of Delaware Bottom and Belt's Chance in Baltimore County, adjoining Taylor's Park, Ranter's Ridge, and Jack's Peacock, mentions the east side of Delaware Bottom Branch.  1023 acres sold to Samuel Howard by Matthias Hammond were repatented as Hammond's Enlargement; 263 acres resurveyed as Guinns Purchase.</v>
      </c>
      <c r="AB905" s="52" t="str">
        <f>IF(IFERROR(FIND("-",A905),0)=0,SUBSTITUTE(A905,"'",""),SUBSTITUTE(LEFT(A905,FIND("-",A905)-2),"'",""))</f>
        <v>WOODFORD</v>
      </c>
      <c r="AC905" s="55" t="str">
        <f>SUBSTITUTE(A905,"'","")</f>
        <v>WOODFORD</v>
      </c>
      <c r="AD905" s="52" t="str">
        <f>IFERROR(VLOOKUP(A905,MapGrantsTbl[], 5, FALSE),"")</f>
        <v>1727</v>
      </c>
      <c r="AE905" s="52" t="str">
        <f>IF(L905=AD905,"Y", IF(LEFT(AD905,1)&lt;&gt;"1","","N"))</f>
        <v>Y</v>
      </c>
      <c r="AF905" s="52" t="str">
        <f>IFERROR(VLOOKUP(A905,MapGrantsTbl[], 3, FALSE),"")</f>
        <v>Surveyed 5/8/1727 by Richard Gist; Patented in Dec 1727 by John Taillor for 3440 acres repatented as Hammond's Enlargement and Guinns Purchase; Resurvey of Delaware Bottom and Belt's Chance in Baltimore County, adjoining Taylor's Park, Ranter's Ridge, and Jack's Peacock, mentions the east side of Delaware Bottom Branch.  1023 acres sold to Samuel Howard by Matthias Hammond were repatented as Hammond's Enlargement; 263 acres resurveyed as Guinns Purchase.</v>
      </c>
      <c r="AG905" s="52" t="str">
        <f>IF(AA905=AF905,"Y", IF(LEN(LEFT(AF905,4))&lt;&gt;4,"","N"))</f>
        <v>Y</v>
      </c>
      <c r="AH905" s="52" t="s">
        <v>376</v>
      </c>
      <c r="AI905" s="52"/>
      <c r="AJ905" s="71"/>
      <c r="AK905" s="71"/>
      <c r="AL905" s="71">
        <v>-5</v>
      </c>
      <c r="AM905" s="71">
        <f>IFERROR(VLOOKUP(A905,Platted[],2,FALSE),"")</f>
        <v>5</v>
      </c>
      <c r="AN905" s="52"/>
      <c r="AO905" s="52"/>
      <c r="AP905" s="52"/>
      <c r="AQ905" s="52" t="str">
        <f>IFERROR(VLOOKUP(A905,MapGrantsTbl[], 5, FALSE),"")</f>
        <v>1727</v>
      </c>
      <c r="AR905" s="52" t="str">
        <f>IF(L905=AQ905,"Y", IF(LEN(LEFT(AQ905,4))&lt;&gt;4,"","N"))</f>
        <v>Y</v>
      </c>
      <c r="AS905" s="52" t="str">
        <f>IFERROR(VLOOKUP(A905,MapGrantsTbl[],3, FALSE),"")</f>
        <v>Surveyed 5/8/1727 by Richard Gist; Patented in Dec 1727 by John Taillor for 3440 acres repatented as Hammond's Enlargement and Guinns Purchase; Resurvey of Delaware Bottom and Belt's Chance in Baltimore County, adjoining Taylor's Park, Ranter's Ridge, and Jack's Peacock, mentions the east side of Delaware Bottom Branch.  1023 acres sold to Samuel Howard by Matthias Hammond were repatented as Hammond's Enlargement; 263 acres resurveyed as Guinns Purchase.</v>
      </c>
      <c r="AT905" s="52" t="str">
        <f>IF(AA905=AS905,"Y", IF(LEN(LEFT(AS905,4))&lt;&gt;4,"","N"))</f>
        <v>Y</v>
      </c>
      <c r="AU905" s="52" t="str">
        <f>IFERROR(VLOOKUP(A905,MapGrantsTbl[],5, FALSE),"")</f>
        <v>1727</v>
      </c>
      <c r="AV905" s="52" t="str">
        <f>IF(L905=AU905,"Y", IF(LEN(LEFT(AU905,4))&lt;&gt;4,"","N"))</f>
        <v>Y</v>
      </c>
    </row>
    <row r="906" spans="1:48" ht="72" x14ac:dyDescent="0.55000000000000004">
      <c r="A906" s="8" t="s">
        <v>9367</v>
      </c>
      <c r="B906" s="8" t="str">
        <f>IFERROR(VLOOKUP(A906,MapGrantsTbl[Short Name], 1, FALSE),IFERROR(VLOOKUP(A906,MapGrantsTbl[Other Map Grant Name],1,FALSE),""))</f>
        <v>WOODFORD - RESURVEYED</v>
      </c>
      <c r="C906" s="8" t="s">
        <v>5903</v>
      </c>
      <c r="D906" s="8" t="str">
        <f>IF(ISBLANK(C906),"",IFERROR(RIGHT(C906,LEN(C906)-FIND(",",C906)) &amp; " " &amp; LEFT(C906,1) &amp; LOWER(MID(C906,2, FIND(",",C906)-2)),""))</f>
        <v xml:space="preserve"> John Duvall</v>
      </c>
      <c r="E906" s="85" t="s">
        <v>11572</v>
      </c>
      <c r="F906" s="85" t="str">
        <f>RIGHT(E906,4)</f>
        <v>1830</v>
      </c>
      <c r="G906" s="85" t="str">
        <f>IF(ISBLANK(E906),"",F906&amp;"-"&amp;RIGHT("00" &amp; SUBSTITUTE(LEFT(E906,2),"/",""),2))</f>
        <v>1830-05</v>
      </c>
      <c r="H906" s="8" t="s">
        <v>5257</v>
      </c>
      <c r="I906" s="8" t="str">
        <f>IFERROR(RIGHT(H906,LEN(H906)-FIND(",",H906)) &amp; " " &amp; LEFT(H906,1) &amp; LOWER(MID(H906,2, FIND(",",H906)-2)),"")</f>
        <v xml:space="preserve"> William H. Marriott</v>
      </c>
      <c r="J906" s="32" t="str">
        <f>H906</f>
        <v>MARRIOTT, William H.</v>
      </c>
      <c r="K906" s="8" t="s">
        <v>5261</v>
      </c>
      <c r="L906" s="32" t="str">
        <f>RIGHT(K906,4)</f>
        <v>1831</v>
      </c>
      <c r="M906" s="146" t="str">
        <f>IF(ISBLANK(K906),"",L906&amp;"-"&amp;
IF(LEFT(K906,3)="Feb","02",
IF(LEFT(K906,3)="Mar","03",
IF(LEFT(K906,3)="Apr","04",
IF(LEFT(K906,3)="May","05",
IF(LEFT(K906,3)="Jun","06",
IF(LEFT(K906,3)="Jul","07",
IF(LEFT(K906,3)="Aug","08",
IF(LEFT(K906,3)="Sep","09",
IF(LEFT(K906,3)="Oct","10",
IF(LEFT(K906,3)="Nov","11",
IF(LEFT(K906,3)="Dec","12","01"))))))))))))</f>
        <v>1831-03</v>
      </c>
      <c r="N906" s="34" t="s">
        <v>3961</v>
      </c>
      <c r="O906" s="8" t="s">
        <v>3959</v>
      </c>
      <c r="P906" s="8" t="s">
        <v>3970</v>
      </c>
      <c r="Q906" s="8">
        <v>905</v>
      </c>
      <c r="R906" s="8" t="s">
        <v>5260</v>
      </c>
      <c r="S906" s="34"/>
      <c r="T906" s="34" t="s">
        <v>8847</v>
      </c>
      <c r="U906" s="34" t="s">
        <v>5259</v>
      </c>
      <c r="V906" s="35" t="s">
        <v>9374</v>
      </c>
      <c r="W906" s="35" t="s">
        <v>12364</v>
      </c>
      <c r="X906" s="34"/>
      <c r="Y906" s="33" t="str">
        <f>IFERROR(LEFT(J906, FIND(",",J906)-1),"")</f>
        <v>MARRIOTT</v>
      </c>
      <c r="Z906" s="33"/>
      <c r="AA906" s="24" t="str">
        <f>IF(ISBLANK(E906),"","Surveyed "&amp;E906)  &amp; IF(ISBLANK(C906),"", " by " &amp;TRIM(D906)) &amp; IF(ISBLANK(E906),"","; ") &amp; IF(ISBLANK(K906),"","Patented in " &amp; K906)  &amp; IF(ISBLANK(H906),"", " by " &amp; TRIM(I906)) &amp; IF(ISBLANK(Q906),"",IF(Q906=0,""," for " &amp; Q906 &amp; " acres")) &amp; IF(ISBLANK(S906),""," repatented as " &amp; S906) &amp; IF(ISBLANK(R906),"", "; " &amp; R906) &amp; IF(ISBLANK(X906),"", ".  " &amp; X906&amp;".")</f>
        <v>Surveyed 5/10/1830 by John Duvall; Patented in Mar 1831 by William H. Marriott for 905 acres; Resurvey of Hammond's Enlargement</v>
      </c>
      <c r="AB906" s="52" t="str">
        <f>IF(IFERROR(FIND("-",A906),0)=0,SUBSTITUTE(A906,"'",""),SUBSTITUTE(LEFT(A906,FIND("-",A906)-2),"'",""))</f>
        <v>WOODFORD</v>
      </c>
      <c r="AC906" s="55" t="str">
        <f>SUBSTITUTE(A906,"'","")</f>
        <v>WOODFORD - Resurveyed</v>
      </c>
      <c r="AD906" s="52" t="str">
        <f>IFERROR(VLOOKUP(A906,MapGrantsTbl[], 5, FALSE),"")</f>
        <v>1830</v>
      </c>
      <c r="AE906" s="52" t="str">
        <f>IF(L906=AD906,"Y", IF(LEFT(AD906,1)&lt;&gt;"1","","N"))</f>
        <v>N</v>
      </c>
      <c r="AF906" s="52" t="str">
        <f>IFERROR(VLOOKUP(A906,MapGrantsTbl[], 3, FALSE),"")</f>
        <v>Surveyed 5/10/1830 by John Duvall; Patented in Mar 1831 by William H. Marriott for 905 acres; Resurvey of Hammond's Enlargement</v>
      </c>
      <c r="AG906" s="52" t="str">
        <f>IF(AA906=AF906,"Y", IF(LEN(LEFT(AF906,4))&lt;&gt;4,"","N"))</f>
        <v>Y</v>
      </c>
      <c r="AH906" s="52" t="s">
        <v>376</v>
      </c>
      <c r="AI906" s="52"/>
      <c r="AJ906" s="71"/>
      <c r="AK906" s="71"/>
      <c r="AL906" s="71"/>
      <c r="AM906" s="71">
        <f>IFERROR(VLOOKUP(A906,Platted[],2,FALSE),"")</f>
        <v>60</v>
      </c>
      <c r="AN906" s="52"/>
      <c r="AO906" s="52"/>
      <c r="AP906" s="52"/>
      <c r="AQ906" s="52" t="str">
        <f>IFERROR(VLOOKUP(A906,MapGrantsTbl[], 5, FALSE),"")</f>
        <v>1830</v>
      </c>
      <c r="AR906" s="52" t="str">
        <f>IF(L906=AQ906,"Y", IF(LEN(LEFT(AQ906,4))&lt;&gt;4,"","N"))</f>
        <v>N</v>
      </c>
      <c r="AS906" s="52" t="str">
        <f>IFERROR(VLOOKUP(A906,MapGrantsTbl[],3, FALSE),"")</f>
        <v>Surveyed 5/10/1830 by John Duvall; Patented in Mar 1831 by William H. Marriott for 905 acres; Resurvey of Hammond's Enlargement</v>
      </c>
      <c r="AT906" s="52" t="str">
        <f>IF(AA906=AS906,"Y", IF(LEN(LEFT(AS906,4))&lt;&gt;4,"","N"))</f>
        <v>Y</v>
      </c>
      <c r="AU906" s="52" t="str">
        <f>IFERROR(VLOOKUP(A906,MapGrantsTbl[],5, FALSE),"")</f>
        <v>1830</v>
      </c>
      <c r="AV906" s="52" t="str">
        <f>IF(L906=AU906,"Y", IF(LEN(LEFT(AU906,4))&lt;&gt;4,"","N"))</f>
        <v>N</v>
      </c>
    </row>
    <row r="907" spans="1:48" ht="57.6" x14ac:dyDescent="0.55000000000000004">
      <c r="A907" s="43" t="s">
        <v>8771</v>
      </c>
      <c r="B907" s="42" t="str">
        <f>IFERROR(VLOOKUP(A907,MapGrantsTbl[Short Name], 1, FALSE),IFERROR(VLOOKUP(A907,MapGrantsTbl[Other Map Grant Name],1,FALSE),""))</f>
        <v>WORTHINGTONS ADDITION</v>
      </c>
      <c r="C907" s="43" t="s">
        <v>4917</v>
      </c>
      <c r="D907" s="43" t="str">
        <f>IF(ISBLANK(C907),"",IFERROR(RIGHT(C907,LEN(C907)-FIND(",",C907)) &amp; " " &amp; LEFT(C907,1) &amp; LOWER(MID(C907,2, FIND(",",C907)-2)),""))</f>
        <v xml:space="preserve"> Vachel Stevens</v>
      </c>
      <c r="E907" s="85" t="s">
        <v>10411</v>
      </c>
      <c r="F907" s="80" t="str">
        <f>RIGHT(E907,4)</f>
        <v>1787</v>
      </c>
      <c r="G907" s="80" t="str">
        <f>IF(ISBLANK(E907),"",F907&amp;"-"&amp;RIGHT("00" &amp; SUBSTITUTE(LEFT(E907,2),"/",""),2))</f>
        <v>1787-08</v>
      </c>
      <c r="H907" s="43" t="s">
        <v>3643</v>
      </c>
      <c r="I907" s="43" t="str">
        <f>IFERROR(RIGHT(H907,LEN(H907)-FIND(",",H907)) &amp; " " &amp; LEFT(H907,1) &amp; LOWER(MID(H907,2, FIND(",",H907)-2)),"")</f>
        <v xml:space="preserve"> Nicholas  Worthington</v>
      </c>
      <c r="J907" s="42" t="str">
        <f>H907</f>
        <v xml:space="preserve">WORTHINGTON, Nicholas </v>
      </c>
      <c r="K907" s="43" t="s">
        <v>7296</v>
      </c>
      <c r="L907" s="42" t="str">
        <f>RIGHT(K907,4)</f>
        <v>1791</v>
      </c>
      <c r="M907" s="143" t="str">
        <f>IF(ISBLANK(K907),"",L907&amp;"-"&amp;
IF(LEFT(K907,3)="Feb","02",
IF(LEFT(K907,3)="Mar","03",
IF(LEFT(K907,3)="Apr","04",
IF(LEFT(K907,3)="May","05",
IF(LEFT(K907,3)="Jun","06",
IF(LEFT(K907,3)="Jul","07",
IF(LEFT(K907,3)="Aug","08",
IF(LEFT(K907,3)="Sep","09",
IF(LEFT(K907,3)="Oct","10",
IF(LEFT(K907,3)="Nov","11",
IF(LEFT(K907,3)="Dec","12","01"))))))))))))</f>
        <v>1791-01</v>
      </c>
      <c r="N907" s="44" t="s">
        <v>3961</v>
      </c>
      <c r="O907" s="43" t="s">
        <v>3959</v>
      </c>
      <c r="P907" s="8" t="s">
        <v>3970</v>
      </c>
      <c r="Q907" s="43">
        <v>791</v>
      </c>
      <c r="R907" s="8" t="s">
        <v>12535</v>
      </c>
      <c r="S907" s="44"/>
      <c r="T907" s="44" t="s">
        <v>8907</v>
      </c>
      <c r="U907" s="44"/>
      <c r="V907" s="35" t="s">
        <v>9017</v>
      </c>
      <c r="W907" s="35" t="s">
        <v>10427</v>
      </c>
      <c r="X907" s="34"/>
      <c r="Y907" s="45" t="str">
        <f>IFERROR(LEFT(J907, FIND(",",J907)-1),"")</f>
        <v>WORTHINGTON</v>
      </c>
      <c r="Z907" s="45"/>
      <c r="AA907" s="45" t="str">
        <f>IF(ISBLANK(E907),"","Surveyed "&amp;E907)  &amp; IF(ISBLANK(C907),"", " by " &amp;TRIM(D907)) &amp; IF(ISBLANK(E907),"","; ") &amp; IF(ISBLANK(K907),"","Patented in " &amp; K907)  &amp; IF(ISBLANK(H907),"", " by " &amp; TRIM(I907)) &amp; IF(ISBLANK(Q907),"",IF(Q907=0,""," for " &amp; Q907 &amp; " acres")) &amp; IF(ISBLANK(S907),""," repatented as " &amp; S907) &amp; IF(ISBLANK(R907),"", "; " &amp; R907) &amp; IF(ISBLANK(X907),"", ".  " &amp; X907&amp;".")</f>
        <v>Surveyed 8/20/1787 by Vachel Stevens; Patented in Jan 1791 by Nicholas Worthington for 791 acres; Resurvey of Ridgely's Neck, The Addition, Long And Narrow, and Broken Land</v>
      </c>
      <c r="AB907" s="45" t="str">
        <f>IF(IFERROR(FIND("-",A907),0)=0,SUBSTITUTE(A907,"'",""),SUBSTITUTE(LEFT(A907,FIND("-",A907)-2),"'",""))</f>
        <v>WORTHINGTONS ADDITION</v>
      </c>
      <c r="AC907" s="45" t="str">
        <f>SUBSTITUTE(A907,"'","")</f>
        <v>WORTHINGTONS ADDITION</v>
      </c>
      <c r="AD907" s="45" t="str">
        <f>IFERROR(VLOOKUP(A907,MapGrantsTbl[], 5, FALSE),"")</f>
        <v>1787</v>
      </c>
      <c r="AE907" s="45" t="str">
        <f>IF(L907=AD907,"Y", IF(LEFT(AD907,1)&lt;&gt;"1","","N"))</f>
        <v>N</v>
      </c>
      <c r="AF907" s="45" t="str">
        <f>IFERROR(VLOOKUP(A907,MapGrantsTbl[], 3, FALSE),"")</f>
        <v>Surveyed 8/20/1787 by Vachel Stevens; Patented in Jan 1791 by Nicholas Worthington for 791 acres; Resurvey of Ridgely's Neck, The Addition, Long And Narrow, and Broken Land</v>
      </c>
      <c r="AG907" s="45" t="str">
        <f>IF(AA907=AF907,"Y", IF(LEN(LEFT(AF907,4))&lt;&gt;4,"","N"))</f>
        <v>Y</v>
      </c>
      <c r="AH907" s="33" t="s">
        <v>11994</v>
      </c>
      <c r="AI907" s="45"/>
      <c r="AJ907" s="71"/>
      <c r="AK907" s="71"/>
      <c r="AL907" s="71"/>
      <c r="AM907" s="71">
        <f>IFERROR(VLOOKUP(A907,Platted[],2,FALSE),"")</f>
        <v>74</v>
      </c>
      <c r="AN907" s="52"/>
      <c r="AO907" s="52"/>
      <c r="AP907" s="52"/>
      <c r="AQ907" s="52" t="str">
        <f>IFERROR(VLOOKUP(A907,MapGrantsTbl[], 5, FALSE),"")</f>
        <v>1787</v>
      </c>
      <c r="AR907" s="52" t="str">
        <f>IF(L907=AQ907,"Y", IF(LEN(LEFT(AQ907,4))&lt;&gt;4,"","N"))</f>
        <v>N</v>
      </c>
      <c r="AS907" s="52" t="str">
        <f>IFERROR(VLOOKUP(A907,MapGrantsTbl[],3, FALSE),"")</f>
        <v>Surveyed 8/20/1787 by Vachel Stevens; Patented in Jan 1791 by Nicholas Worthington for 791 acres; Resurvey of Ridgely's Neck, The Addition, Long And Narrow, and Broken Land</v>
      </c>
      <c r="AT907" s="52" t="str">
        <f>IF(AA907=AS907,"Y", IF(LEN(LEFT(AS907,4))&lt;&gt;4,"","N"))</f>
        <v>Y</v>
      </c>
      <c r="AU907" s="52" t="str">
        <f>IFERROR(VLOOKUP(A907,MapGrantsTbl[],5, FALSE),"")</f>
        <v>1787</v>
      </c>
      <c r="AV907" s="52" t="str">
        <f>IF(L907=AU907,"Y", IF(LEN(LEFT(AU907,4))&lt;&gt;4,"","N"))</f>
        <v>N</v>
      </c>
    </row>
    <row r="908" spans="1:48" ht="57.6" x14ac:dyDescent="0.55000000000000004">
      <c r="A908" s="111" t="s">
        <v>10474</v>
      </c>
      <c r="B908" s="110" t="str">
        <f>IFERROR(VLOOKUP(A908,MapGrantsTbl[Short Name], 1, FALSE),IFERROR(VLOOKUP(A908,MapGrantsTbl[Other Map Grant Name],1,FALSE),""))</f>
        <v/>
      </c>
      <c r="C908" s="111" t="s">
        <v>6481</v>
      </c>
      <c r="D908" s="111" t="str">
        <f>IF(ISBLANK(C908),"",IFERROR(RIGHT(C908,LEN(C908)-FIND(",",C908)) &amp; " " &amp; LEFT(C908,1) &amp; LOWER(MID(C908,2, FIND(",",C908)-2)),""))</f>
        <v xml:space="preserve"> Charles Stewart</v>
      </c>
      <c r="E908" s="117" t="s">
        <v>10480</v>
      </c>
      <c r="F908" s="117" t="str">
        <f>RIGHT(E908,4)</f>
        <v>1812</v>
      </c>
      <c r="G908" s="117" t="str">
        <f>IF(ISBLANK(E908),"",F908&amp;"-"&amp;RIGHT("00" &amp; SUBSTITUTE(LEFT(E908,2),"/",""),2))</f>
        <v>1812-02</v>
      </c>
      <c r="H908" s="111" t="s">
        <v>3547</v>
      </c>
      <c r="I908" s="111" t="str">
        <f>IFERROR(RIGHT(H908,LEN(H908)-FIND(",",H908)) &amp; " " &amp; LEFT(H908,1) &amp; LOWER(MID(H908,2, FIND(",",H908)-2)),"")</f>
        <v xml:space="preserve"> Thomas  Worthington</v>
      </c>
      <c r="J908" s="110" t="str">
        <f>H908</f>
        <v xml:space="preserve">WORTHINGTON, Thomas </v>
      </c>
      <c r="K908" s="111" t="s">
        <v>10479</v>
      </c>
      <c r="L908" s="110" t="str">
        <f>RIGHT(K908,4)</f>
        <v>1812</v>
      </c>
      <c r="M908" s="149" t="str">
        <f>IF(ISBLANK(K908),"",L908&amp;"-"&amp;
IF(LEFT(K908,3)="Feb","02",
IF(LEFT(K908,3)="Mar","03",
IF(LEFT(K908,3)="Apr","04",
IF(LEFT(K908,3)="May","05",
IF(LEFT(K908,3)="Jun","06",
IF(LEFT(K908,3)="Jul","07",
IF(LEFT(K908,3)="Aug","08",
IF(LEFT(K908,3)="Sep","09",
IF(LEFT(K908,3)="Oct","10",
IF(LEFT(K908,3)="Nov","11",
IF(LEFT(K908,3)="Dec","12","01"))))))))))))</f>
        <v>1812-09</v>
      </c>
      <c r="N908" s="112" t="s">
        <v>3961</v>
      </c>
      <c r="O908" s="111" t="s">
        <v>3959</v>
      </c>
      <c r="P908" s="111" t="s">
        <v>3970</v>
      </c>
      <c r="Q908" s="111">
        <v>767</v>
      </c>
      <c r="R908" s="110" t="s">
        <v>10476</v>
      </c>
      <c r="S908" s="113"/>
      <c r="T908" s="112" t="s">
        <v>10475</v>
      </c>
      <c r="U908" s="113"/>
      <c r="V908" s="35" t="s">
        <v>10478</v>
      </c>
      <c r="W908" s="35" t="s">
        <v>10477</v>
      </c>
      <c r="X908" s="35"/>
      <c r="Y908" s="112" t="str">
        <f>IFERROR(LEFT(J908, FIND(",",J908)-1),"")</f>
        <v>WORTHINGTON</v>
      </c>
      <c r="Z908" s="112"/>
      <c r="AA908" s="112" t="str">
        <f>IF(ISBLANK(E908),"","Surveyed "&amp;E908)  &amp; IF(ISBLANK(C908),"", " by " &amp;TRIM(D908)) &amp; IF(ISBLANK(E908),"","; ") &amp; IF(ISBLANK(K908),"","Patented in " &amp; K908)  &amp; IF(ISBLANK(H908),"", " by " &amp; TRIM(I908)) &amp; IF(ISBLANK(Q908),"",IF(Q908=0,""," for " &amp; Q908 &amp; " acres")) &amp; IF(ISBLANK(S908),""," repatented as " &amp; S908) &amp; IF(ISBLANK(R908),"", "; " &amp; R908) &amp; IF(ISBLANK(X908),"", ".  " &amp; X908&amp;".")</f>
        <v>Surveyed 2/18/1812 by Charles Stewart; Patented in Sep 1812 by Thomas Worthington for 767 acres; Resurvey of Hunting Ground, Ridgelys Range, Worthingtons String, part of Broken Land</v>
      </c>
      <c r="AB908" s="112" t="str">
        <f>IF(IFERROR(FIND("-",A908),0)=0,SUBSTITUTE(A908,"'",""),SUBSTITUTE(LEFT(A908,FIND("-",A908)-2),"'",""))</f>
        <v>WORTHINGTONS IMPROVEMENTS</v>
      </c>
      <c r="AC908" s="112" t="str">
        <f>SUBSTITUTE(A908,"'","")</f>
        <v>WORTHINGTONS IMPROVEMENTS</v>
      </c>
      <c r="AD908" s="112" t="str">
        <f>IFERROR(VLOOKUP(A908,MapGrantsTbl[], 5, FALSE),"")</f>
        <v/>
      </c>
      <c r="AE908" s="112" t="str">
        <f>IF(L908=AD908,"Y", IF(LEFT(AD908,1)&lt;&gt;"1","","N"))</f>
        <v/>
      </c>
      <c r="AF908" s="112" t="str">
        <f>IFERROR(VLOOKUP(A908,MapGrantsTbl[], 3, FALSE),"")</f>
        <v/>
      </c>
      <c r="AG908" s="112" t="str">
        <f>IF(AA908=AF908,"Y", IF(LEN(LEFT(AF908,4))&lt;&gt;4,"","N"))</f>
        <v/>
      </c>
      <c r="AH908" s="112"/>
      <c r="AI908" s="112"/>
      <c r="AJ908" s="112"/>
      <c r="AK908" s="112"/>
      <c r="AL908" s="112"/>
      <c r="AM908" s="112">
        <f>IFERROR(VLOOKUP(A908,Platted[],2,FALSE),"")</f>
        <v>80</v>
      </c>
      <c r="AN908" s="112"/>
      <c r="AO908" s="112"/>
      <c r="AP908" s="112"/>
      <c r="AQ908" s="52" t="str">
        <f>IFERROR(VLOOKUP(A908,MapGrantsTbl[], 5, FALSE),"")</f>
        <v/>
      </c>
      <c r="AR908" s="52" t="str">
        <f>IF(L908=AQ908,"Y", IF(LEN(LEFT(AQ908,4))&lt;&gt;4,"","N"))</f>
        <v/>
      </c>
      <c r="AS908" s="52" t="str">
        <f>IFERROR(VLOOKUP(A908,MapGrantsTbl[],3, FALSE),"")</f>
        <v/>
      </c>
      <c r="AT908" s="52" t="str">
        <f>IF(AA908=AS908,"Y", IF(LEN(LEFT(AS908,4))&lt;&gt;4,"","N"))</f>
        <v/>
      </c>
      <c r="AU908" s="52" t="str">
        <f>IFERROR(VLOOKUP(A908,MapGrantsTbl[],5, FALSE),"")</f>
        <v/>
      </c>
      <c r="AV908" s="52" t="str">
        <f>IF(L908=AU908,"Y", IF(LEN(LEFT(AU908,4))&lt;&gt;4,"","N"))</f>
        <v/>
      </c>
    </row>
    <row r="909" spans="1:48" ht="57.6" x14ac:dyDescent="0.55000000000000004">
      <c r="A909" s="43" t="s">
        <v>8772</v>
      </c>
      <c r="B909" s="42" t="str">
        <f>IFERROR(VLOOKUP(A909,MapGrantsTbl[Short Name], 1, FALSE),IFERROR(VLOOKUP(A909,MapGrantsTbl[Other Map Grant Name],1,FALSE),""))</f>
        <v>WORTHINGTONS PLAINS</v>
      </c>
      <c r="C909" s="8" t="s">
        <v>5903</v>
      </c>
      <c r="D909" s="8" t="str">
        <f>IF(ISBLANK(C909),"",IFERROR(RIGHT(C909,LEN(C909)-FIND(",",C909)) &amp; " " &amp; LEFT(C909,1) &amp; LOWER(MID(C909,2, FIND(",",C909)-2)),""))</f>
        <v xml:space="preserve"> John Duvall</v>
      </c>
      <c r="E909" s="85" t="s">
        <v>11180</v>
      </c>
      <c r="F909" s="85" t="str">
        <f>RIGHT(E909,4)</f>
        <v>1820</v>
      </c>
      <c r="G909" s="85" t="str">
        <f>IF(ISBLANK(E909),"",F909&amp;"-"&amp;RIGHT("00" &amp; SUBSTITUTE(LEFT(E909,2),"/",""),2))</f>
        <v>1820-06</v>
      </c>
      <c r="H909" s="43" t="s">
        <v>3547</v>
      </c>
      <c r="I909" s="43" t="str">
        <f>IFERROR(RIGHT(H909,LEN(H909)-FIND(",",H909)) &amp; " " &amp; LEFT(H909,1) &amp; LOWER(MID(H909,2, FIND(",",H909)-2)),"")</f>
        <v xml:space="preserve"> Thomas  Worthington</v>
      </c>
      <c r="J909" s="42" t="str">
        <f>H909</f>
        <v xml:space="preserve">WORTHINGTON, Thomas </v>
      </c>
      <c r="K909" s="43" t="s">
        <v>4870</v>
      </c>
      <c r="L909" s="42" t="str">
        <f>RIGHT(K909,4)</f>
        <v>1822</v>
      </c>
      <c r="M909" s="143" t="str">
        <f>IF(ISBLANK(K909),"",L909&amp;"-"&amp;
IF(LEFT(K909,3)="Feb","02",
IF(LEFT(K909,3)="Mar","03",
IF(LEFT(K909,3)="Apr","04",
IF(LEFT(K909,3)="May","05",
IF(LEFT(K909,3)="Jun","06",
IF(LEFT(K909,3)="Jul","07",
IF(LEFT(K909,3)="Aug","08",
IF(LEFT(K909,3)="Sep","09",
IF(LEFT(K909,3)="Oct","10",
IF(LEFT(K909,3)="Nov","11",
IF(LEFT(K909,3)="Dec","12","01"))))))))))))</f>
        <v>1822-08</v>
      </c>
      <c r="N909" s="34" t="s">
        <v>3961</v>
      </c>
      <c r="O909" s="43" t="s">
        <v>3959</v>
      </c>
      <c r="P909" s="43" t="s">
        <v>3970</v>
      </c>
      <c r="Q909" s="8">
        <v>703</v>
      </c>
      <c r="R909" s="43" t="s">
        <v>5671</v>
      </c>
      <c r="S909" s="44"/>
      <c r="T909" s="44" t="s">
        <v>4247</v>
      </c>
      <c r="U909" s="44" t="s">
        <v>5670</v>
      </c>
      <c r="V909" s="35" t="s">
        <v>9018</v>
      </c>
      <c r="W909" s="35" t="s">
        <v>11104</v>
      </c>
      <c r="X909" s="34"/>
      <c r="Y909" s="45" t="str">
        <f>IFERROR(LEFT(J909, FIND(",",J909)-1),"")</f>
        <v>WORTHINGTON</v>
      </c>
      <c r="Z909" s="45"/>
      <c r="AA909" s="24" t="str">
        <f>IF(ISBLANK(E909),"","Surveyed "&amp;E909)  &amp; IF(ISBLANK(C909),"", " by " &amp;TRIM(D909)) &amp; IF(ISBLANK(E909),"","; ") &amp; IF(ISBLANK(K909),"","Patented in " &amp; K909)  &amp; IF(ISBLANK(H909),"", " by " &amp; TRIM(I909)) &amp; IF(ISBLANK(Q909),"",IF(Q909=0,""," for " &amp; Q909 &amp; " acres")) &amp; IF(ISBLANK(S909),""," repatented as " &amp; S909) &amp; IF(ISBLANK(R909),"", "; " &amp; R909) &amp; IF(ISBLANK(X909),"", ".  " &amp; X909&amp;".")</f>
        <v>Surveyed 6/5/1820 by John Duvall; Patented in Aug 1822 by Thomas Worthington for 703 acres; Resurvey of Food Plenty, part of Howard's Luck, Huntington's Quarter, and Harrison's Beginning</v>
      </c>
      <c r="AB909" s="52" t="str">
        <f>IF(IFERROR(FIND("-",A909),0)=0,SUBSTITUTE(A909,"'",""),SUBSTITUTE(LEFT(A909,FIND("-",A909)-2),"'",""))</f>
        <v>WORTHINGTONS PLAINS</v>
      </c>
      <c r="AC909" s="55" t="str">
        <f>SUBSTITUTE(A909,"'","")</f>
        <v>WORTHINGTONS PLAINS</v>
      </c>
      <c r="AD909" s="52" t="str">
        <f>IFERROR(VLOOKUP(A909,MapGrantsTbl[], 5, FALSE),"")</f>
        <v>1820</v>
      </c>
      <c r="AE909" s="52" t="str">
        <f>IF(L909=AD909,"Y", IF(LEFT(AD909,1)&lt;&gt;"1","","N"))</f>
        <v>N</v>
      </c>
      <c r="AF909" s="52" t="str">
        <f>IFERROR(VLOOKUP(A909,MapGrantsTbl[], 3, FALSE),"")</f>
        <v>Surveyed 6/5/1820 by John Duvall; Patented in Aug 1822 by Thomas Worthington for 703 acres; Resurvey of Food Plenty, part of Howard's Luck, Huntington's Quarter, and Harrison's Beginning</v>
      </c>
      <c r="AG909" s="52" t="str">
        <f>IF(AA909=AF909,"Y", IF(LEN(LEFT(AF909,4))&lt;&gt;4,"","N"))</f>
        <v>Y</v>
      </c>
      <c r="AH909" s="52" t="s">
        <v>90</v>
      </c>
      <c r="AI909" s="52"/>
      <c r="AJ909" s="71"/>
      <c r="AK909" s="71"/>
      <c r="AL909" s="71"/>
      <c r="AM909" s="71">
        <f>IFERROR(VLOOKUP(A909,Platted[],2,FALSE),"")</f>
        <v>95</v>
      </c>
      <c r="AN909" s="52"/>
      <c r="AO909" s="52"/>
      <c r="AP909" s="52"/>
      <c r="AQ909" s="52" t="str">
        <f>IFERROR(VLOOKUP(A909,MapGrantsTbl[], 5, FALSE),"")</f>
        <v>1820</v>
      </c>
      <c r="AR909" s="52" t="str">
        <f>IF(L909=AQ909,"Y", IF(LEN(LEFT(AQ909,4))&lt;&gt;4,"","N"))</f>
        <v>N</v>
      </c>
      <c r="AS909" s="52" t="str">
        <f>IFERROR(VLOOKUP(A909,MapGrantsTbl[],3, FALSE),"")</f>
        <v>Surveyed 6/5/1820 by John Duvall; Patented in Aug 1822 by Thomas Worthington for 703 acres; Resurvey of Food Plenty, part of Howard's Luck, Huntington's Quarter, and Harrison's Beginning</v>
      </c>
      <c r="AT909" s="52" t="str">
        <f>IF(AA909=AS909,"Y", IF(LEN(LEFT(AS909,4))&lt;&gt;4,"","N"))</f>
        <v>Y</v>
      </c>
      <c r="AU909" s="52" t="str">
        <f>IFERROR(VLOOKUP(A909,MapGrantsTbl[],5, FALSE),"")</f>
        <v>1820</v>
      </c>
      <c r="AV909" s="52" t="str">
        <f>IF(L909=AU909,"Y", IF(LEN(LEFT(AU909,4))&lt;&gt;4,"","N"))</f>
        <v>N</v>
      </c>
    </row>
    <row r="910" spans="1:48" ht="72" x14ac:dyDescent="0.55000000000000004">
      <c r="A910" s="10" t="s">
        <v>8773</v>
      </c>
      <c r="B910" s="10" t="str">
        <f>IFERROR(VLOOKUP(A910,MapGrantsTbl[Short Name], 1, FALSE),IFERROR(VLOOKUP(A910,MapGrantsTbl[Other Map Grant Name],1,FALSE),""))</f>
        <v>WORTHINGTONS RANGE</v>
      </c>
      <c r="C910" s="10" t="s">
        <v>4105</v>
      </c>
      <c r="D910" s="10" t="str">
        <f>IF(ISBLANK(C910),"",IFERROR(RIGHT(C910,LEN(C910)-FIND(",",C910)) &amp; " " &amp; LEFT(C910,1) &amp; LOWER(MID(C910,2, FIND(",",C910)-2)),""))</f>
        <v xml:space="preserve"> Henry Ridgely</v>
      </c>
      <c r="E910" s="85" t="s">
        <v>10318</v>
      </c>
      <c r="F910" s="86" t="str">
        <f>RIGHT(E910,4)</f>
        <v>1730</v>
      </c>
      <c r="G910" s="86" t="str">
        <f>IF(ISBLANK(E910),"",F910&amp;"-"&amp;RIGHT("00" &amp; SUBSTITUTE(LEFT(E910,2),"/",""),2))</f>
        <v>1730-05</v>
      </c>
      <c r="H910" s="10" t="s">
        <v>3547</v>
      </c>
      <c r="I910" s="10" t="str">
        <f>IFERROR(RIGHT(H910,LEN(H910)-FIND(",",H910)) &amp; " " &amp; LEFT(H910,1) &amp; LOWER(MID(H910,2, FIND(",",H910)-2)),"")</f>
        <v xml:space="preserve"> Thomas  Worthington</v>
      </c>
      <c r="J910" s="10" t="str">
        <f>H910</f>
        <v xml:space="preserve">WORTHINGTON, Thomas </v>
      </c>
      <c r="K910" s="10" t="s">
        <v>4941</v>
      </c>
      <c r="L910" s="15" t="str">
        <f>RIGHT(K910,4)</f>
        <v>1733</v>
      </c>
      <c r="M910" s="147" t="str">
        <f>IF(ISBLANK(K910),"",L910&amp;"-"&amp;
IF(LEFT(K910,3)="Feb","02",
IF(LEFT(K910,3)="Mar","03",
IF(LEFT(K910,3)="Apr","04",
IF(LEFT(K910,3)="May","05",
IF(LEFT(K910,3)="Jun","06",
IF(LEFT(K910,3)="Jul","07",
IF(LEFT(K910,3)="Aug","08",
IF(LEFT(K910,3)="Sep","09",
IF(LEFT(K910,3)="Oct","10",
IF(LEFT(K910,3)="Nov","11",
IF(LEFT(K910,3)="Dec","12","01"))))))))))))</f>
        <v>1733-07</v>
      </c>
      <c r="N910" s="34" t="s">
        <v>3961</v>
      </c>
      <c r="O910" s="10" t="s">
        <v>3959</v>
      </c>
      <c r="P910" s="10" t="s">
        <v>3970</v>
      </c>
      <c r="Q910" s="8">
        <v>1169</v>
      </c>
      <c r="R910" s="8" t="s">
        <v>5956</v>
      </c>
      <c r="S910" s="26"/>
      <c r="T910" s="34" t="s">
        <v>5862</v>
      </c>
      <c r="U910" s="26"/>
      <c r="V910" s="35" t="s">
        <v>8199</v>
      </c>
      <c r="W910" s="35" t="s">
        <v>10317</v>
      </c>
      <c r="X910" s="34"/>
      <c r="Y910" s="18" t="str">
        <f>IFERROR(LEFT(J910, FIND(",",J910)-1),"")</f>
        <v>WORTHINGTON</v>
      </c>
      <c r="Z910" s="24" t="s">
        <v>2585</v>
      </c>
      <c r="AA910" s="24" t="str">
        <f>IF(ISBLANK(E910),"","Surveyed "&amp;E910)  &amp; IF(ISBLANK(C910),"", " by " &amp;TRIM(D910)) &amp; IF(ISBLANK(E910),"","; ") &amp; IF(ISBLANK(K910),"","Patented in " &amp; K910)  &amp; IF(ISBLANK(H910),"", " by " &amp; TRIM(I910)) &amp; IF(ISBLANK(Q910),"",IF(Q910=0,""," for " &amp; Q910 &amp; " acres")) &amp; IF(ISBLANK(S910),""," repatented as " &amp; S910) &amp; IF(ISBLANK(R910),"", "; " &amp; R910) &amp; IF(ISBLANK(X910),"", ".  " &amp; X910&amp;".")</f>
        <v>Surveyed 5/9/1730 by Henry Ridgely; Patented in Jul 1733 by Thomas Worthington for 1169 acres; Resurvey of Henry And Thomas "on the west side of the Middle River of Patuxent", adjoining White Wine and Claret, Brown's Chance and Capt. Dorsey's Friendship, Altogether</v>
      </c>
      <c r="AB910" s="52" t="str">
        <f>IF(IFERROR(FIND("-",A910),0)=0,SUBSTITUTE(A910,"'",""),SUBSTITUTE(LEFT(A910,FIND("-",A910)-2),"'",""))</f>
        <v>WORTHINGTONS RANGE</v>
      </c>
      <c r="AC910" s="55" t="str">
        <f>SUBSTITUTE(A910,"'","")</f>
        <v>WORTHINGTONS RANGE</v>
      </c>
      <c r="AD910" s="52" t="str">
        <f>IFERROR(VLOOKUP(A910,MapGrantsTbl[], 5, FALSE),"")</f>
        <v>1730</v>
      </c>
      <c r="AE910" s="52" t="str">
        <f>IF(L910=AD910,"Y", IF(LEFT(AD910,1)&lt;&gt;"1","","N"))</f>
        <v>N</v>
      </c>
      <c r="AF910" s="52" t="str">
        <f>IFERROR(VLOOKUP(A910,MapGrantsTbl[], 3, FALSE),"")</f>
        <v>Surveyed 5/9/1730 by Henry Ridgely; Patented in Jul 1733 by Thomas Worthington for 1169 acres; Resurvey of Henry And Thomas "on the west side of the Middle River of Patuxent", adjoining White Wine and Claret, Brown's Chance and Capt. Dorsey's Friendship, Altogether</v>
      </c>
      <c r="AG910" s="52" t="str">
        <f>IF(AA910=AF910,"Y", IF(LEN(LEFT(AF910,4))&lt;&gt;4,"","N"))</f>
        <v>Y</v>
      </c>
      <c r="AH910" s="52" t="s">
        <v>36</v>
      </c>
      <c r="AI910" s="52"/>
      <c r="AJ910" s="71"/>
      <c r="AK910" s="71"/>
      <c r="AL910" s="71"/>
      <c r="AM910" s="71">
        <f>IFERROR(VLOOKUP(A910,Platted[],2,FALSE),"")</f>
        <v>43</v>
      </c>
      <c r="AN910" s="52"/>
      <c r="AO910" s="52"/>
      <c r="AP910" s="52"/>
      <c r="AQ910" s="52" t="str">
        <f>IFERROR(VLOOKUP(A910,MapGrantsTbl[], 5, FALSE),"")</f>
        <v>1730</v>
      </c>
      <c r="AR910" s="52" t="str">
        <f>IF(L910=AQ910,"Y", IF(LEN(LEFT(AQ910,4))&lt;&gt;4,"","N"))</f>
        <v>N</v>
      </c>
      <c r="AS910" s="52" t="str">
        <f>IFERROR(VLOOKUP(A910,MapGrantsTbl[],3, FALSE),"")</f>
        <v>Surveyed 5/9/1730 by Henry Ridgely; Patented in Jul 1733 by Thomas Worthington for 1169 acres; Resurvey of Henry And Thomas "on the west side of the Middle River of Patuxent", adjoining White Wine and Claret, Brown's Chance and Capt. Dorsey's Friendship, Altogether</v>
      </c>
      <c r="AT910" s="52" t="str">
        <f>IF(AA910=AS910,"Y", IF(LEN(LEFT(AS910,4))&lt;&gt;4,"","N"))</f>
        <v>Y</v>
      </c>
      <c r="AU910" s="52" t="str">
        <f>IFERROR(VLOOKUP(A910,MapGrantsTbl[],5, FALSE),"")</f>
        <v>1730</v>
      </c>
      <c r="AV910" s="52" t="str">
        <f>IF(L910=AU910,"Y", IF(LEN(LEFT(AU910,4))&lt;&gt;4,"","N"))</f>
        <v>N</v>
      </c>
    </row>
    <row r="911" spans="1:48" ht="43.2" x14ac:dyDescent="0.55000000000000004">
      <c r="A911" s="8" t="s">
        <v>3921</v>
      </c>
      <c r="B911" s="8" t="str">
        <f>IFERROR(VLOOKUP(A911,MapGrantsTbl[Short Name], 1, FALSE),IFERROR(VLOOKUP(A911,MapGrantsTbl[Other Map Grant Name],1,FALSE),""))</f>
        <v>WORTHLESS</v>
      </c>
      <c r="C911" s="8" t="s">
        <v>4918</v>
      </c>
      <c r="D911" s="8" t="str">
        <f>IF(ISBLANK(C911),"",IFERROR(RIGHT(C911,LEN(C911)-FIND(",",C911)) &amp; " " &amp; LEFT(C911,1) &amp; LOWER(MID(C911,2, FIND(",",C911)-2)),""))</f>
        <v xml:space="preserve"> Loch Weems</v>
      </c>
      <c r="E911" s="85" t="s">
        <v>9913</v>
      </c>
      <c r="F911" s="85" t="str">
        <f>RIGHT(E911,4)</f>
        <v>1757</v>
      </c>
      <c r="G911" s="85" t="str">
        <f>IF(ISBLANK(E911),"",F911&amp;"-"&amp;RIGHT("00" &amp; SUBSTITUTE(LEFT(E911,2),"/",""),2))</f>
        <v>1757-12</v>
      </c>
      <c r="H911" s="8" t="s">
        <v>3617</v>
      </c>
      <c r="I911" s="8" t="str">
        <f>IFERROR(RIGHT(H911,LEN(H911)-FIND(",",H911)) &amp; " " &amp; LEFT(H911,1) &amp; LOWER(MID(H911,2, FIND(",",H911)-2)),"")</f>
        <v xml:space="preserve"> William  Fisher</v>
      </c>
      <c r="J911" s="8" t="str">
        <f>H911</f>
        <v xml:space="preserve">FISHER, William </v>
      </c>
      <c r="K911" s="8" t="s">
        <v>3740</v>
      </c>
      <c r="L911" s="8" t="str">
        <f>RIGHT(K911,4)</f>
        <v>1758</v>
      </c>
      <c r="M911" s="146" t="str">
        <f>IF(ISBLANK(K911),"",L911&amp;"-"&amp;
IF(LEFT(K911,3)="Feb","02",
IF(LEFT(K911,3)="Mar","03",
IF(LEFT(K911,3)="Apr","04",
IF(LEFT(K911,3)="May","05",
IF(LEFT(K911,3)="Jun","06",
IF(LEFT(K911,3)="Jul","07",
IF(LEFT(K911,3)="Aug","08",
IF(LEFT(K911,3)="Sep","09",
IF(LEFT(K911,3)="Oct","10",
IF(LEFT(K911,3)="Nov","11",
IF(LEFT(K911,3)="Dec","12","01"))))))))))))</f>
        <v>1758-01</v>
      </c>
      <c r="N911" s="34" t="s">
        <v>3961</v>
      </c>
      <c r="O911" s="8" t="s">
        <v>3959</v>
      </c>
      <c r="P911" s="8" t="s">
        <v>3970</v>
      </c>
      <c r="Q911" s="8">
        <v>90</v>
      </c>
      <c r="R911" s="8" t="s">
        <v>5346</v>
      </c>
      <c r="S911" s="34"/>
      <c r="T911" s="34" t="s">
        <v>5348</v>
      </c>
      <c r="U911" s="34"/>
      <c r="V911" s="35" t="s">
        <v>4117</v>
      </c>
      <c r="W911" s="35" t="s">
        <v>9914</v>
      </c>
      <c r="X911" s="34"/>
      <c r="Y911" s="18" t="str">
        <f>IFERROR(LEFT(J911, FIND(",",J911)-1),"")</f>
        <v>FISHER</v>
      </c>
      <c r="Z911" s="24" t="s">
        <v>4511</v>
      </c>
      <c r="AA911" s="24" t="str">
        <f>IF(ISBLANK(E911),"","Surveyed "&amp;E911)  &amp; IF(ISBLANK(C911),"", " by " &amp;TRIM(D911)) &amp; IF(ISBLANK(E911),"","; ") &amp; IF(ISBLANK(K911),"","Patented in " &amp; K911)  &amp; IF(ISBLANK(H911),"", " by " &amp; TRIM(I911)) &amp; IF(ISBLANK(Q911),"",IF(Q911=0,""," for " &amp; Q911 &amp; " acres")) &amp; IF(ISBLANK(S911),""," repatented as " &amp; S911) &amp; IF(ISBLANK(R911),"", "; " &amp; R911) &amp; IF(ISBLANK(X911),"", ".  " &amp; X911&amp;".")</f>
        <v>Surveyed 12/29/1757 by Loch Weems; Patented in Jan 1758 by William Fisher for 90 acres; Resurvey of Littleworth</v>
      </c>
      <c r="AB911" s="52" t="str">
        <f>IF(IFERROR(FIND("-",A911),0)=0,SUBSTITUTE(A911,"'",""),SUBSTITUTE(LEFT(A911,FIND("-",A911)-2),"'",""))</f>
        <v>WORTHLESS</v>
      </c>
      <c r="AC911" s="55" t="str">
        <f>SUBSTITUTE(A911,"'","")</f>
        <v>WORTHLESS</v>
      </c>
      <c r="AD911" s="52" t="str">
        <f>IFERROR(VLOOKUP(A911,MapGrantsTbl[], 5, FALSE),"")</f>
        <v/>
      </c>
      <c r="AE911" s="52" t="str">
        <f>IF(L911=AD911,"Y", IF(LEFT(AD911,1)&lt;&gt;"1","","N"))</f>
        <v/>
      </c>
      <c r="AF911" s="52" t="str">
        <f>IFERROR(VLOOKUP(A911,MapGrantsTbl[], 3, FALSE),"")</f>
        <v/>
      </c>
      <c r="AG911" s="52" t="str">
        <f>IF(AA911=AF911,"Y", IF(LEN(LEFT(AF911,4))&lt;&gt;4,"","N"))</f>
        <v/>
      </c>
      <c r="AH911" s="52" t="s">
        <v>51</v>
      </c>
      <c r="AI911" s="52"/>
      <c r="AJ911" s="71"/>
      <c r="AK911" s="71"/>
      <c r="AL911" s="71">
        <v>-6</v>
      </c>
      <c r="AM911" s="71">
        <f>IFERROR(VLOOKUP(A911,Platted[],2,FALSE),"")</f>
        <v>329</v>
      </c>
      <c r="AN911" s="52"/>
      <c r="AO911" s="52"/>
      <c r="AP911" s="52"/>
      <c r="AQ911" s="52" t="str">
        <f>IFERROR(VLOOKUP(A911,MapGrantsTbl[], 5, FALSE),"")</f>
        <v/>
      </c>
      <c r="AR911" s="52" t="str">
        <f>IF(L911=AQ911,"Y", IF(LEN(LEFT(AQ911,4))&lt;&gt;4,"","N"))</f>
        <v/>
      </c>
      <c r="AS911" s="52" t="str">
        <f>IFERROR(VLOOKUP(A911,MapGrantsTbl[],3, FALSE),"")</f>
        <v/>
      </c>
      <c r="AT911" s="52" t="str">
        <f>IF(AA911=AS911,"Y", IF(LEN(LEFT(AS911,4))&lt;&gt;4,"","N"))</f>
        <v/>
      </c>
      <c r="AU911" s="52" t="str">
        <f>IFERROR(VLOOKUP(A911,MapGrantsTbl[],5, FALSE),"")</f>
        <v/>
      </c>
      <c r="AV911" s="52" t="str">
        <f>IF(L911=AU911,"Y", IF(LEN(LEFT(AU911,4))&lt;&gt;4,"","N"))</f>
        <v/>
      </c>
    </row>
    <row r="912" spans="1:48" ht="57.6" x14ac:dyDescent="0.55000000000000004">
      <c r="A912" s="8" t="s">
        <v>8774</v>
      </c>
      <c r="B912" s="8" t="str">
        <f>IFERROR(VLOOKUP(A912,MapGrantsTbl[Short Name], 1, FALSE),IFERROR(VLOOKUP(A912,MapGrantsTbl[Other Map Grant Name],1,FALSE),""))</f>
        <v>WRIGHTS CHANCE AND NEIGHBORS GOOD WILL</v>
      </c>
      <c r="C912" s="8" t="s">
        <v>4916</v>
      </c>
      <c r="D912" s="8" t="str">
        <f>IF(ISBLANK(C912),"",IFERROR(RIGHT(C912,LEN(C912)-FIND(",",C912)) &amp; " " &amp; LEFT(C912,1) &amp; LOWER(MID(C912,2, FIND(",",C912)-2)),""))</f>
        <v xml:space="preserve"> William Cromwell</v>
      </c>
      <c r="E912" s="85" t="s">
        <v>10340</v>
      </c>
      <c r="F912" s="85" t="str">
        <f>RIGHT(E912,4)</f>
        <v>1736</v>
      </c>
      <c r="G912" s="85" t="str">
        <f>IF(ISBLANK(E912),"",F912&amp;"-"&amp;RIGHT("00" &amp; SUBSTITUTE(LEFT(E912,2),"/",""),2))</f>
        <v>1736-12</v>
      </c>
      <c r="H912" s="8" t="s">
        <v>3641</v>
      </c>
      <c r="I912" s="8" t="str">
        <f>IFERROR(RIGHT(H912,LEN(H912)-FIND(",",H912)) &amp; " " &amp; LEFT(H912,1) &amp; LOWER(MID(H912,2, FIND(",",H912)-2)),"")</f>
        <v xml:space="preserve"> Robert  Wright</v>
      </c>
      <c r="J912" s="8" t="str">
        <f>H912</f>
        <v xml:space="preserve">WRIGHT, Robert </v>
      </c>
      <c r="K912" s="8" t="s">
        <v>3833</v>
      </c>
      <c r="L912" s="8" t="str">
        <f>RIGHT(K912,4)</f>
        <v>1739</v>
      </c>
      <c r="M912" s="146" t="str">
        <f>IF(ISBLANK(K912),"",L912&amp;"-"&amp;
IF(LEFT(K912,3)="Feb","02",
IF(LEFT(K912,3)="Mar","03",
IF(LEFT(K912,3)="Apr","04",
IF(LEFT(K912,3)="May","05",
IF(LEFT(K912,3)="Jun","06",
IF(LEFT(K912,3)="Jul","07",
IF(LEFT(K912,3)="Aug","08",
IF(LEFT(K912,3)="Sep","09",
IF(LEFT(K912,3)="Oct","10",
IF(LEFT(K912,3)="Nov","11",
IF(LEFT(K912,3)="Dec","12","01"))))))))))))</f>
        <v>1739-08</v>
      </c>
      <c r="N912" s="34" t="s">
        <v>3961</v>
      </c>
      <c r="O912" s="8" t="s">
        <v>3959</v>
      </c>
      <c r="P912" s="8" t="s">
        <v>136</v>
      </c>
      <c r="Q912" s="8">
        <v>24</v>
      </c>
      <c r="R912" s="8" t="s">
        <v>10342</v>
      </c>
      <c r="S912" s="34"/>
      <c r="T912" s="34" t="str">
        <f>V912</f>
        <v>Wrights Chance &amp; Neighbors Good Will</v>
      </c>
      <c r="U912" s="34"/>
      <c r="V912" s="35" t="s">
        <v>9019</v>
      </c>
      <c r="W912" s="35" t="s">
        <v>10341</v>
      </c>
      <c r="X912" s="34"/>
      <c r="Y912" s="18" t="str">
        <f>IFERROR(LEFT(J912, FIND(",",J912)-1),"")</f>
        <v>WRIGHT</v>
      </c>
      <c r="Z912" s="24" t="s">
        <v>4531</v>
      </c>
      <c r="AA912" s="24" t="str">
        <f>IF(ISBLANK(E912),"","Surveyed "&amp;E912)  &amp; IF(ISBLANK(C912),"", " by " &amp;TRIM(D912)) &amp; IF(ISBLANK(E912),"","; ") &amp; IF(ISBLANK(K912),"","Patented in " &amp; K912)  &amp; IF(ISBLANK(H912),"", " by " &amp; TRIM(I912)) &amp; IF(ISBLANK(Q912),"",IF(Q912=0,""," for " &amp; Q912 &amp; " acres")) &amp; IF(ISBLANK(S912),""," repatented as " &amp; S912) &amp; IF(ISBLANK(R912),"", "; " &amp; R912) &amp; IF(ISBLANK(X912),"", ".  " &amp; X912&amp;".")</f>
        <v>Surveyed 12/20/1736 by William Cromwell; Patented in Aug 1739 by Robert Wright for 24 acres; in the "fork of Patapsco River Next Adjoining to a tract of land called Upland" beginning "on a hill facing the said river"</v>
      </c>
      <c r="AB912" s="52" t="str">
        <f>IF(IFERROR(FIND("-",A912),0)=0,SUBSTITUTE(A912,"'",""),SUBSTITUTE(LEFT(A912,FIND("-",A912)-2),"'",""))</f>
        <v>WRIGHTS CHANCE AND NEIGHBORS GOOD WILL</v>
      </c>
      <c r="AC912" s="55" t="str">
        <f>SUBSTITUTE(A912,"'","")</f>
        <v>WRIGHTS CHANCE AND NEIGHBORS GOOD WILL</v>
      </c>
      <c r="AD912" s="52" t="str">
        <f>IFERROR(VLOOKUP(A912,MapGrantsTbl[], 5, FALSE),"")</f>
        <v>1736</v>
      </c>
      <c r="AE912" s="52" t="str">
        <f>IF(L912=AD912,"Y", IF(LEFT(AD912,1)&lt;&gt;"1","","N"))</f>
        <v>N</v>
      </c>
      <c r="AF912" s="52" t="str">
        <f>IFERROR(VLOOKUP(A912,MapGrantsTbl[], 3, FALSE),"")</f>
        <v>Surveyed 12/20/1736 by William Cromwell; Patented in Aug 1739 by Robert Wright for 24 acres; in the "fork of Patapsco River Next Adjoining to a tract of land called Upland" beginning "on a hill facing the said river"</v>
      </c>
      <c r="AG912" s="52" t="str">
        <f>IF(AA912=AF912,"Y", IF(LEN(LEFT(AF912,4))&lt;&gt;4,"","N"))</f>
        <v>Y</v>
      </c>
      <c r="AH912" s="52" t="s">
        <v>36</v>
      </c>
      <c r="AI912" s="52" t="s">
        <v>10332</v>
      </c>
      <c r="AJ912" s="52" t="s">
        <v>10343</v>
      </c>
      <c r="AK912" s="52"/>
      <c r="AL912" s="71">
        <v>0</v>
      </c>
      <c r="AM912" s="71">
        <f>IFERROR(VLOOKUP(A912,Platted[],2,FALSE),"")</f>
        <v>647</v>
      </c>
      <c r="AN912" s="52"/>
      <c r="AO912" s="52"/>
      <c r="AP912" s="52"/>
      <c r="AQ912" s="52" t="str">
        <f>IFERROR(VLOOKUP(A912,MapGrantsTbl[], 5, FALSE),"")</f>
        <v>1736</v>
      </c>
      <c r="AR912" s="52" t="str">
        <f>IF(L912=AQ912,"Y", IF(LEN(LEFT(AQ912,4))&lt;&gt;4,"","N"))</f>
        <v>N</v>
      </c>
      <c r="AS912" s="52" t="str">
        <f>IFERROR(VLOOKUP(A912,MapGrantsTbl[],3, FALSE),"")</f>
        <v>Surveyed 12/20/1736 by William Cromwell; Patented in Aug 1739 by Robert Wright for 24 acres; in the "fork of Patapsco River Next Adjoining to a tract of land called Upland" beginning "on a hill facing the said river"</v>
      </c>
      <c r="AT912" s="52" t="str">
        <f>IF(AA912=AS912,"Y", IF(LEN(LEFT(AS912,4))&lt;&gt;4,"","N"))</f>
        <v>Y</v>
      </c>
      <c r="AU912" s="52" t="str">
        <f>IFERROR(VLOOKUP(A912,MapGrantsTbl[],5, FALSE),"")</f>
        <v>1736</v>
      </c>
      <c r="AV912" s="52" t="str">
        <f>IF(L912=AU912,"Y", IF(LEN(LEFT(AU912,4))&lt;&gt;4,"","N"))</f>
        <v>N</v>
      </c>
    </row>
    <row r="913" spans="1:48" ht="72" x14ac:dyDescent="0.55000000000000004">
      <c r="A913" s="8" t="s">
        <v>8775</v>
      </c>
      <c r="B913" s="8" t="str">
        <f>IFERROR(VLOOKUP(A913,MapGrantsTbl[Short Name], 1, FALSE),IFERROR(VLOOKUP(A913,MapGrantsTbl[Other Map Grant Name],1,FALSE),""))</f>
        <v>YATES ADDITION</v>
      </c>
      <c r="C913" s="8" t="s">
        <v>5622</v>
      </c>
      <c r="D913" s="8" t="str">
        <f>IF(ISBLANK(C913),"",IFERROR(RIGHT(C913,LEN(C913)-FIND(",",C913)) &amp; " " &amp; LEFT(C913,1) &amp; LOWER(MID(C913,2, FIND(",",C913)-2)),""))</f>
        <v xml:space="preserve"> John Dorsey</v>
      </c>
      <c r="E913" s="85" t="s">
        <v>9732</v>
      </c>
      <c r="F913" s="85" t="str">
        <f>RIGHT(E913,4)</f>
        <v>1720</v>
      </c>
      <c r="G913" s="85" t="str">
        <f>IF(ISBLANK(E913),"",F913&amp;"-"&amp;RIGHT("00" &amp; SUBSTITUTE(LEFT(E913,2),"/",""),2))</f>
        <v>1720-02</v>
      </c>
      <c r="H913" s="8" t="s">
        <v>3703</v>
      </c>
      <c r="I913" s="8" t="str">
        <f>IFERROR(RIGHT(H913,LEN(H913)-FIND(",",H913)) &amp; " " &amp; LEFT(H913,1) &amp; LOWER(MID(H913,2, FIND(",",H913)-2)),"")</f>
        <v xml:space="preserve"> John  Awbrey</v>
      </c>
      <c r="J913" s="8" t="str">
        <f>H913</f>
        <v xml:space="preserve">AWBREY, John </v>
      </c>
      <c r="K913" s="8" t="s">
        <v>3781</v>
      </c>
      <c r="L913" s="8" t="str">
        <f>RIGHT(K913,4)</f>
        <v>1734</v>
      </c>
      <c r="M913" s="146" t="str">
        <f>IF(ISBLANK(K913),"",L913&amp;"-"&amp;
IF(LEFT(K913,3)="Feb","02",
IF(LEFT(K913,3)="Mar","03",
IF(LEFT(K913,3)="Apr","04",
IF(LEFT(K913,3)="May","05",
IF(LEFT(K913,3)="Jun","06",
IF(LEFT(K913,3)="Jul","07",
IF(LEFT(K913,3)="Aug","08",
IF(LEFT(K913,3)="Sep","09",
IF(LEFT(K913,3)="Oct","10",
IF(LEFT(K913,3)="Nov","11",
IF(LEFT(K913,3)="Dec","12","01"))))))))))))</f>
        <v>1734-06</v>
      </c>
      <c r="N913" s="34" t="s">
        <v>5668</v>
      </c>
      <c r="O913" s="8" t="s">
        <v>3959</v>
      </c>
      <c r="P913" s="8" t="s">
        <v>136</v>
      </c>
      <c r="Q913" s="8">
        <v>130</v>
      </c>
      <c r="R913" s="8" t="s">
        <v>5802</v>
      </c>
      <c r="S913" s="34" t="s">
        <v>10510</v>
      </c>
      <c r="T913" s="34" t="str">
        <f>V913</f>
        <v>Yates Addition</v>
      </c>
      <c r="U913" s="34"/>
      <c r="V913" s="35" t="s">
        <v>5801</v>
      </c>
      <c r="W913" s="35" t="s">
        <v>9705</v>
      </c>
      <c r="X913" s="34"/>
      <c r="Y913" s="18" t="str">
        <f>IFERROR(LEFT(J913, FIND(",",J913)-1),"")</f>
        <v>AWBREY</v>
      </c>
      <c r="Z913" s="24" t="s">
        <v>4570</v>
      </c>
      <c r="AA913" s="24" t="str">
        <f>IF(ISBLANK(E913),"","Surveyed "&amp;E913)  &amp; IF(ISBLANK(C913),"", " by " &amp;TRIM(D913)) &amp; IF(ISBLANK(E913),"","; ") &amp; IF(ISBLANK(K913),"","Patented in " &amp; K913)  &amp; IF(ISBLANK(H913),"", " by " &amp; TRIM(I913)) &amp; IF(ISBLANK(Q913),"",IF(Q913=0,""," for " &amp; Q913 &amp; " acres")) &amp; IF(ISBLANK(S913),""," repatented as " &amp; S913) &amp; IF(ISBLANK(R913),"", "; " &amp; R913) &amp; IF(ISBLANK(X913),"", ".  " &amp; X913&amp;".")</f>
        <v>Surveyed 2/29/1720 by John Dorsey; Patented in Jun 1734 by John Awbrey for 130 acres repatented as Windsor Plains; in Baltimore County "on the south side of the main falls of Patapsco River" adjoining the land where Yates now lives</v>
      </c>
      <c r="AB913" s="52" t="str">
        <f>IF(IFERROR(FIND("-",A913),0)=0,SUBSTITUTE(A913,"'",""),SUBSTITUTE(LEFT(A913,FIND("-",A913)-2),"'",""))</f>
        <v>YATES ADDITION</v>
      </c>
      <c r="AC913" s="55" t="str">
        <f>SUBSTITUTE(A913,"'","")</f>
        <v>YATES ADDITION</v>
      </c>
      <c r="AD913" s="52" t="str">
        <f>IFERROR(VLOOKUP(A913,MapGrantsTbl[], 5, FALSE),"")</f>
        <v>1720</v>
      </c>
      <c r="AE913" s="52" t="str">
        <f>IF(L913=AD913,"Y", IF(LEFT(AD913,1)&lt;&gt;"1","","N"))</f>
        <v>N</v>
      </c>
      <c r="AF913" s="52" t="str">
        <f>IFERROR(VLOOKUP(A913,MapGrantsTbl[], 3, FALSE),"")</f>
        <v>Surveyed 2/29/1720 by John Dorsey; Patented in Jun 1734 by John Awbrey for 130 acres repatented as Windsor Plains; in Baltimore County "on the south side of the main falls of Patapsco River" adjoining the land where Yates now lives</v>
      </c>
      <c r="AG913" s="52" t="str">
        <f>IF(AA913=AF913,"Y", IF(LEN(LEFT(AF913,4))&lt;&gt;4,"","N"))</f>
        <v>Y</v>
      </c>
      <c r="AH913" s="52" t="s">
        <v>11990</v>
      </c>
      <c r="AI913" s="52"/>
      <c r="AJ913" s="71"/>
      <c r="AK913" s="71"/>
      <c r="AL913" s="71">
        <v>-6</v>
      </c>
      <c r="AM913" s="71">
        <f>IFERROR(VLOOKUP(A913,Platted[],2,FALSE),"")</f>
        <v>381</v>
      </c>
      <c r="AN913" s="52"/>
      <c r="AO913" s="52"/>
      <c r="AP913" s="52"/>
      <c r="AQ913" s="52" t="str">
        <f>IFERROR(VLOOKUP(A913,MapGrantsTbl[], 5, FALSE),"")</f>
        <v>1720</v>
      </c>
      <c r="AR913" s="52" t="str">
        <f>IF(L913=AQ913,"Y", IF(LEN(LEFT(AQ913,4))&lt;&gt;4,"","N"))</f>
        <v>N</v>
      </c>
      <c r="AS913" s="52" t="str">
        <f>IFERROR(VLOOKUP(A913,MapGrantsTbl[],3, FALSE),"")</f>
        <v>Surveyed 2/29/1720 by John Dorsey; Patented in Jun 1734 by John Awbrey for 130 acres repatented as Windsor Plains; in Baltimore County "on the south side of the main falls of Patapsco River" adjoining the land where Yates now lives</v>
      </c>
      <c r="AT913" s="52" t="str">
        <f>IF(AA913=AS913,"Y", IF(LEN(LEFT(AS913,4))&lt;&gt;4,"","N"))</f>
        <v>Y</v>
      </c>
      <c r="AU913" s="52" t="str">
        <f>IFERROR(VLOOKUP(A913,MapGrantsTbl[],5, FALSE),"")</f>
        <v>1720</v>
      </c>
      <c r="AV913" s="52" t="str">
        <f>IF(L913=AU913,"Y", IF(LEN(LEFT(AU913,4))&lt;&gt;4,"","N"))</f>
        <v>N</v>
      </c>
    </row>
    <row r="914" spans="1:48" ht="86.4" x14ac:dyDescent="0.55000000000000004">
      <c r="A914" s="8" t="s">
        <v>8776</v>
      </c>
      <c r="B914" s="8" t="str">
        <f>IFERROR(VLOOKUP(A914,MapGrantsTbl[Short Name], 1, FALSE),IFERROR(VLOOKUP(A914,MapGrantsTbl[Other Map Grant Name],1,FALSE),""))</f>
        <v>YATES CONTRIVANCE</v>
      </c>
      <c r="C914" s="8"/>
      <c r="D914" s="8" t="str">
        <f>IF(ISBLANK(C914),"",IFERROR(RIGHT(C914,LEN(C914)-FIND(",",C914)) &amp; " " &amp; LEFT(C914,1) &amp; LOWER(MID(C914,2, FIND(",",C914)-2)),""))</f>
        <v/>
      </c>
      <c r="E914" s="85"/>
      <c r="F914" s="85" t="str">
        <f>RIGHT(E914,4)</f>
        <v/>
      </c>
      <c r="G914" s="85" t="str">
        <f>IF(ISBLANK(E914),"",F914&amp;"-"&amp;RIGHT("00" &amp; SUBSTITUTE(LEFT(E914,2),"/",""),2))</f>
        <v/>
      </c>
      <c r="H914" s="8" t="s">
        <v>3704</v>
      </c>
      <c r="I914" s="8" t="str">
        <f>IFERROR(RIGHT(H914,LEN(H914)-FIND(",",H914)) &amp; " " &amp; LEFT(H914,1) &amp; LOWER(MID(H914,2, FIND(",",H914)-2)),"")</f>
        <v xml:space="preserve"> George  Yates</v>
      </c>
      <c r="J914" s="8" t="str">
        <f>H914</f>
        <v xml:space="preserve">YATES, George </v>
      </c>
      <c r="K914" s="8" t="s">
        <v>3798</v>
      </c>
      <c r="L914" s="8" t="str">
        <f>RIGHT(K914,4)</f>
        <v>1706</v>
      </c>
      <c r="M914" s="146" t="str">
        <f>IF(ISBLANK(K914),"",L914&amp;"-"&amp;
IF(LEFT(K914,3)="Feb","02",
IF(LEFT(K914,3)="Mar","03",
IF(LEFT(K914,3)="Apr","04",
IF(LEFT(K914,3)="May","05",
IF(LEFT(K914,3)="Jun","06",
IF(LEFT(K914,3)="Jul","07",
IF(LEFT(K914,3)="Aug","08",
IF(LEFT(K914,3)="Sep","09",
IF(LEFT(K914,3)="Oct","10",
IF(LEFT(K914,3)="Nov","11",
IF(LEFT(K914,3)="Dec","12","01"))))))))))))</f>
        <v>1706-06</v>
      </c>
      <c r="N914" s="34" t="s">
        <v>5668</v>
      </c>
      <c r="O914" s="8" t="s">
        <v>3959</v>
      </c>
      <c r="P914" s="8" t="s">
        <v>136</v>
      </c>
      <c r="Q914" s="8">
        <v>400</v>
      </c>
      <c r="R914" s="8" t="s">
        <v>9711</v>
      </c>
      <c r="S914" s="34" t="s">
        <v>10524</v>
      </c>
      <c r="T914" s="34" t="s">
        <v>6348</v>
      </c>
      <c r="U914" s="34"/>
      <c r="V914" s="34" t="s">
        <v>9712</v>
      </c>
      <c r="W914" s="35"/>
      <c r="X914" s="34"/>
      <c r="Y914" s="18" t="str">
        <f>IFERROR(LEFT(J914, FIND(",",J914)-1),"")</f>
        <v>YATES</v>
      </c>
      <c r="Z914" s="24" t="s">
        <v>4571</v>
      </c>
      <c r="AA914" s="24" t="str">
        <f>IF(ISBLANK(E914),"","Surveyed "&amp;E914)  &amp; IF(ISBLANK(C914),"", " by " &amp;TRIM(D914)) &amp; IF(ISBLANK(E914),"","; ") &amp; IF(ISBLANK(K914),"","Patented in " &amp; K914)  &amp; IF(ISBLANK(H914),"", " by " &amp; TRIM(I914)) &amp; IF(ISBLANK(Q914),"",IF(Q914=0,""," for " &amp; Q914 &amp; " acres")) &amp; IF(ISBLANK(S914),""," repatented as " &amp; S914) &amp; IF(ISBLANK(R914),"", "; " &amp; R914) &amp; IF(ISBLANK(X914),"", ".  " &amp; X914&amp;".")</f>
        <v>Patented in Jun 1706 by George Yates for 400 acres repatented as Todd's Improvement and Mount Hebron; Adjoining Cockey's Regulation (Long Discovery), the northwest part was resurveyed as part of Mount Hebron while the southeast part was included in Todd's Improvement</v>
      </c>
      <c r="AB914" s="52" t="str">
        <f>IF(IFERROR(FIND("-",A914),0)=0,SUBSTITUTE(A914,"'",""),SUBSTITUTE(LEFT(A914,FIND("-",A914)-2),"'",""))</f>
        <v>YATES CONTRIVANCE</v>
      </c>
      <c r="AC914" s="55" t="str">
        <f>SUBSTITUTE(A914,"'","")</f>
        <v>YATES CONTRIVANCE</v>
      </c>
      <c r="AD914" s="52" t="str">
        <f>IFERROR(VLOOKUP(A914,MapGrantsTbl[], 5, FALSE),"")</f>
        <v>1706</v>
      </c>
      <c r="AE914" s="52" t="str">
        <f>IF(L914=AD914,"Y", IF(LEFT(AD914,1)&lt;&gt;"1","","N"))</f>
        <v>Y</v>
      </c>
      <c r="AF914" s="52" t="str">
        <f>IFERROR(VLOOKUP(A914,MapGrantsTbl[], 3, FALSE),"")</f>
        <v>Patented in Jun 1706 by George Yates for 400 acres repatented as Todd's Improvement and Mount Hebron; Adjoining Cockey's Regulation (Long Discovery), the northwest part was resurveyed as part of Mount Hebron while the southeast part was included in Todd's Improvement</v>
      </c>
      <c r="AG914" s="52" t="str">
        <f>IF(AA914=AF914,"Y", IF(LEN(LEFT(AF914,4))&lt;&gt;4,"","N"))</f>
        <v>Y</v>
      </c>
      <c r="AH914" s="52" t="s">
        <v>11990</v>
      </c>
      <c r="AI914" s="52"/>
      <c r="AJ914" s="71"/>
      <c r="AK914" s="71"/>
      <c r="AL914" s="71"/>
      <c r="AM914" s="71" t="str">
        <f>IFERROR(VLOOKUP(A914,Platted[],2,FALSE),"")</f>
        <v/>
      </c>
      <c r="AN914" s="52"/>
      <c r="AO914" s="52"/>
      <c r="AP914" s="52"/>
      <c r="AQ914" s="52" t="str">
        <f>IFERROR(VLOOKUP(A914,MapGrantsTbl[], 5, FALSE),"")</f>
        <v>1706</v>
      </c>
      <c r="AR914" s="52" t="str">
        <f>IF(L914=AQ914,"Y", IF(LEN(LEFT(AQ914,4))&lt;&gt;4,"","N"))</f>
        <v>Y</v>
      </c>
      <c r="AS914" s="52" t="str">
        <f>IFERROR(VLOOKUP(A914,MapGrantsTbl[],3, FALSE),"")</f>
        <v>Patented in Jun 1706 by George Yates for 400 acres repatented as Todd's Improvement and Mount Hebron; Adjoining Cockey's Regulation (Long Discovery), the northwest part was resurveyed as part of Mount Hebron while the southeast part was included in Todd's Improvement</v>
      </c>
      <c r="AT914" s="52" t="str">
        <f>IF(AA914=AS914,"Y", IF(LEN(LEFT(AS914,4))&lt;&gt;4,"","N"))</f>
        <v>Y</v>
      </c>
      <c r="AU914" s="52" t="str">
        <f>IFERROR(VLOOKUP(A914,MapGrantsTbl[],5, FALSE),"")</f>
        <v>1706</v>
      </c>
      <c r="AV914" s="52" t="str">
        <f>IF(L914=AU914,"Y", IF(LEN(LEFT(AU914,4))&lt;&gt;4,"","N"))</f>
        <v>Y</v>
      </c>
    </row>
    <row r="915" spans="1:48" ht="57.6" x14ac:dyDescent="0.55000000000000004">
      <c r="A915" s="8" t="s">
        <v>8777</v>
      </c>
      <c r="B915" s="8" t="str">
        <f>IFERROR(VLOOKUP(A915,MapGrantsTbl[Short Name], 1, FALSE),IFERROR(VLOOKUP(A915,MapGrantsTbl[Other Map Grant Name],1,FALSE),""))</f>
        <v>YATES INHERITANCE</v>
      </c>
      <c r="C915" s="8"/>
      <c r="D915" s="8" t="str">
        <f>IF(ISBLANK(C915),"",IFERROR(RIGHT(C915,LEN(C915)-FIND(",",C915)) &amp; " " &amp; LEFT(C915,1) &amp; LOWER(MID(C915,2, FIND(",",C915)-2)),""))</f>
        <v/>
      </c>
      <c r="E915" s="85"/>
      <c r="F915" s="85" t="str">
        <f>RIGHT(E915,4)</f>
        <v/>
      </c>
      <c r="G915" s="85" t="str">
        <f>IF(ISBLANK(E915),"",F915&amp;"-"&amp;RIGHT("00" &amp; SUBSTITUTE(LEFT(E915,2),"/",""),2))</f>
        <v/>
      </c>
      <c r="H915" s="8" t="s">
        <v>3705</v>
      </c>
      <c r="I915" s="8" t="str">
        <f>IFERROR(RIGHT(H915,LEN(H915)-FIND(",",H915)) &amp; " " &amp; LEFT(H915,1) &amp; LOWER(MID(H915,2, FIND(",",H915)-2)),"")</f>
        <v xml:space="preserve"> John  Yates</v>
      </c>
      <c r="J915" s="8" t="str">
        <f>H915</f>
        <v xml:space="preserve">YATES, John </v>
      </c>
      <c r="K915" s="8" t="s">
        <v>3834</v>
      </c>
      <c r="L915" s="8" t="str">
        <f>RIGHT(K915,4)</f>
        <v>1717</v>
      </c>
      <c r="M915" s="146" t="str">
        <f>IF(ISBLANK(K915),"",L915&amp;"-"&amp;
IF(LEFT(K915,3)="Feb","02",
IF(LEFT(K915,3)="Mar","03",
IF(LEFT(K915,3)="Apr","04",
IF(LEFT(K915,3)="May","05",
IF(LEFT(K915,3)="Jun","06",
IF(LEFT(K915,3)="Jul","07",
IF(LEFT(K915,3)="Aug","08",
IF(LEFT(K915,3)="Sep","09",
IF(LEFT(K915,3)="Oct","10",
IF(LEFT(K915,3)="Nov","11",
IF(LEFT(K915,3)="Dec","12","01"))))))))))))</f>
        <v>1717-12</v>
      </c>
      <c r="N915" s="34" t="s">
        <v>5668</v>
      </c>
      <c r="O915" s="8" t="s">
        <v>3959</v>
      </c>
      <c r="P915" s="8" t="s">
        <v>136</v>
      </c>
      <c r="Q915" s="8">
        <v>100</v>
      </c>
      <c r="R915" s="8" t="s">
        <v>9681</v>
      </c>
      <c r="S915" s="34" t="s">
        <v>9675</v>
      </c>
      <c r="T915" s="95" t="s">
        <v>6349</v>
      </c>
      <c r="U915" s="34" t="s">
        <v>12334</v>
      </c>
      <c r="V915" s="35" t="s">
        <v>9675</v>
      </c>
      <c r="W915" s="35" t="s">
        <v>9679</v>
      </c>
      <c r="X915" s="34"/>
      <c r="Y915" s="18" t="str">
        <f>IFERROR(LEFT(J915, FIND(",",J915)-1),"")</f>
        <v>YATES</v>
      </c>
      <c r="Z915" s="24" t="s">
        <v>4571</v>
      </c>
      <c r="AA915" s="24" t="str">
        <f>IF(ISBLANK(E915),"","Surveyed "&amp;E915)  &amp; IF(ISBLANK(C915),"", " by " &amp;TRIM(D915)) &amp; IF(ISBLANK(E915),"","; ") &amp; IF(ISBLANK(K915),"","Patented in " &amp; K915)  &amp; IF(ISBLANK(H915),"", " by " &amp; TRIM(I915)) &amp; IF(ISBLANK(Q915),"",IF(Q915=0,""," for " &amp; Q915 &amp; " acres")) &amp; IF(ISBLANK(S915),""," repatented as " &amp; S915) &amp; IF(ISBLANK(R915),"", "; " &amp; R915) &amp; IF(ISBLANK(X915),"", ".  " &amp; X915&amp;".")</f>
        <v>Patented in Dec 1717 by John Yates for 100 acres repatented as Carrick; described in the resurvey as beginning at trees  on the "draft side of a run called the Island Run Branch"</v>
      </c>
      <c r="AB915" s="52" t="str">
        <f>IF(IFERROR(FIND("-",A915),0)=0,SUBSTITUTE(A915,"'",""),SUBSTITUTE(LEFT(A915,FIND("-",A915)-2),"'",""))</f>
        <v>YATES INHERITANCE</v>
      </c>
      <c r="AC915" s="55" t="str">
        <f>SUBSTITUTE(A915,"'","")</f>
        <v>YATES INHERITANCE</v>
      </c>
      <c r="AD915" s="52" t="str">
        <f>IFERROR(VLOOKUP(A915,MapGrantsTbl[], 5, FALSE),"")</f>
        <v>1717</v>
      </c>
      <c r="AE915" s="52" t="str">
        <f>IF(L915=AD915,"Y", IF(LEFT(AD915,1)&lt;&gt;"1","","N"))</f>
        <v>Y</v>
      </c>
      <c r="AF915" s="52" t="str">
        <f>IFERROR(VLOOKUP(A915,MapGrantsTbl[], 3, FALSE),"")</f>
        <v>Patented in Dec 1717 by John Yates for 100 acres repatented as Carrick; described in the resurvey as beginning at trees  on the "draft side of a run called the Island Run Branch"</v>
      </c>
      <c r="AG915" s="52" t="str">
        <f>IF(AA915=AF915,"Y", IF(LEN(LEFT(AF915,4))&lt;&gt;4,"","N"))</f>
        <v>Y</v>
      </c>
      <c r="AH915" s="52" t="s">
        <v>11990</v>
      </c>
      <c r="AI915" s="52"/>
      <c r="AJ915" s="71"/>
      <c r="AK915" s="71"/>
      <c r="AL915" s="71">
        <v>-6</v>
      </c>
      <c r="AM915" s="71">
        <f>IFERROR(VLOOKUP(A915,Platted[],2,FALSE),"")</f>
        <v>451</v>
      </c>
      <c r="AN915" s="52"/>
      <c r="AO915" s="52"/>
      <c r="AP915" s="52"/>
      <c r="AQ915" s="52" t="str">
        <f>IFERROR(VLOOKUP(A915,MapGrantsTbl[], 5, FALSE),"")</f>
        <v>1717</v>
      </c>
      <c r="AR915" s="52" t="str">
        <f>IF(L915=AQ915,"Y", IF(LEN(LEFT(AQ915,4))&lt;&gt;4,"","N"))</f>
        <v>Y</v>
      </c>
      <c r="AS915" s="52" t="str">
        <f>IFERROR(VLOOKUP(A915,MapGrantsTbl[],3, FALSE),"")</f>
        <v>Patented in Dec 1717 by John Yates for 100 acres repatented as Carrick; described in the resurvey as beginning at trees  on the "draft side of a run called the Island Run Branch"</v>
      </c>
      <c r="AT915" s="52" t="str">
        <f>IF(AA915=AS915,"Y", IF(LEN(LEFT(AS915,4))&lt;&gt;4,"","N"))</f>
        <v>Y</v>
      </c>
      <c r="AU915" s="52" t="str">
        <f>IFERROR(VLOOKUP(A915,MapGrantsTbl[],5, FALSE),"")</f>
        <v>1717</v>
      </c>
      <c r="AV915" s="52" t="str">
        <f>IF(L915=AU915,"Y", IF(LEN(LEFT(AU915,4))&lt;&gt;4,"","N"))</f>
        <v>Y</v>
      </c>
    </row>
    <row r="916" spans="1:48" ht="57.6" x14ac:dyDescent="0.55000000000000004">
      <c r="A916" s="43" t="s">
        <v>9368</v>
      </c>
      <c r="B916" s="42" t="str">
        <f>IFERROR(VLOOKUP(A916,MapGrantsTbl[Short Name], 1, FALSE),IFERROR(VLOOKUP(A916,MapGrantsTbl[Other Map Grant Name],1,FALSE),""))</f>
        <v/>
      </c>
      <c r="C916" s="43" t="s">
        <v>5622</v>
      </c>
      <c r="D916" s="43" t="str">
        <f>IF(ISBLANK(C916),"",IFERROR(RIGHT(C916,LEN(C916)-FIND(",",C916)) &amp; " " &amp; LEFT(C916,1) &amp; LOWER(MID(C916,2, FIND(",",C916)-2)),""))</f>
        <v xml:space="preserve"> John Dorsey</v>
      </c>
      <c r="E916" s="85" t="s">
        <v>9716</v>
      </c>
      <c r="F916" s="85" t="str">
        <f>RIGHT(E916,4)</f>
        <v>1723</v>
      </c>
      <c r="G916" s="85" t="str">
        <f>IF(ISBLANK(E916),"",F916&amp;"-"&amp;RIGHT("00" &amp; SUBSTITUTE(LEFT(E916,2),"/",""),2))</f>
        <v>1723-03</v>
      </c>
      <c r="H916" s="43" t="s">
        <v>6653</v>
      </c>
      <c r="I916" s="43" t="str">
        <f>IFERROR(RIGHT(H916,LEN(H916)-FIND(",",H916)) &amp; " " &amp; LEFT(H916,1) &amp; LOWER(MID(H916,2, FIND(",",H916)-2)),"")</f>
        <v xml:space="preserve"> Benjamin Howard</v>
      </c>
      <c r="J916" s="42" t="str">
        <f>H916</f>
        <v>HOWARD, Benjamin</v>
      </c>
      <c r="K916" s="43" t="s">
        <v>6650</v>
      </c>
      <c r="L916" s="42" t="str">
        <f>RIGHT(K916,4)</f>
        <v>1734</v>
      </c>
      <c r="M916" s="143" t="str">
        <f>IF(ISBLANK(K916),"",L916&amp;"-"&amp;
IF(LEFT(K916,3)="Feb","02",
IF(LEFT(K916,3)="Mar","03",
IF(LEFT(K916,3)="Apr","04",
IF(LEFT(K916,3)="May","05",
IF(LEFT(K916,3)="Jun","06",
IF(LEFT(K916,3)="Jul","07",
IF(LEFT(K916,3)="Aug","08",
IF(LEFT(K916,3)="Sep","09",
IF(LEFT(K916,3)="Oct","10",
IF(LEFT(K916,3)="Nov","11",
IF(LEFT(K916,3)="Dec","12","01"))))))))))))</f>
        <v>1734-08</v>
      </c>
      <c r="N916" s="44" t="s">
        <v>3961</v>
      </c>
      <c r="O916" s="8" t="s">
        <v>3961</v>
      </c>
      <c r="P916" s="43" t="s">
        <v>3970</v>
      </c>
      <c r="Q916" s="43">
        <v>430</v>
      </c>
      <c r="R916" s="43" t="s">
        <v>6657</v>
      </c>
      <c r="S916" s="34"/>
      <c r="T916" s="33" t="s">
        <v>11207</v>
      </c>
      <c r="U916" s="44"/>
      <c r="V916" s="35" t="s">
        <v>9334</v>
      </c>
      <c r="W916" s="35" t="s">
        <v>9706</v>
      </c>
      <c r="X916" s="34"/>
      <c r="Y916" s="45" t="str">
        <f>IFERROR(LEFT(J916, FIND(",",J916)-1),"")</f>
        <v>HOWARD</v>
      </c>
      <c r="Z916" s="45"/>
      <c r="AA916" s="45" t="str">
        <f>IF(ISBLANK(E916),"","Surveyed "&amp;E916)  &amp; IF(ISBLANK(C916),"", " by " &amp;TRIM(D916)) &amp; IF(ISBLANK(E916),"","; ") &amp; IF(ISBLANK(K916),"","Patented in " &amp; K916)  &amp; IF(ISBLANK(H916),"", " by " &amp; TRIM(I916)) &amp; IF(ISBLANK(Q916),"",IF(Q916=0,""," for " &amp; Q916 &amp; " acres")) &amp; IF(ISBLANK(S916),""," repatented as " &amp; S916) &amp; IF(ISBLANK(R916),"", "; " &amp; R916) &amp; IF(ISBLANK(X916),"", ".  " &amp; X916&amp;".")</f>
        <v>Surveyed 3/25/1723 by John Dorsey; Patented in Aug 1734 by Benjamin Howard for 430 acres; Resurvey of Yates's Inheritance "on the south side of Patapsco River", intersects Harborough</v>
      </c>
      <c r="AB916" s="45" t="str">
        <f>IF(IFERROR(FIND("-",A916),0)=0,SUBSTITUTE(A916,"'",""),SUBSTITUTE(LEFT(A916,FIND("-",A916)-2),"'",""))</f>
        <v>YATES INHERITANCE</v>
      </c>
      <c r="AC916" s="55" t="str">
        <f>SUBSTITUTE(A916,"'","")</f>
        <v>YATES INHERITANCE - Resurveyed</v>
      </c>
      <c r="AD916" s="52" t="str">
        <f>IFERROR(VLOOKUP(A916,MapGrantsTbl[], 5, FALSE),"")</f>
        <v/>
      </c>
      <c r="AE916" s="52" t="str">
        <f>IF(L916=AD916,"Y", IF(LEFT(AD916,1)&lt;&gt;"1","","N"))</f>
        <v/>
      </c>
      <c r="AF916" s="52" t="str">
        <f>IFERROR(VLOOKUP(A916,MapGrantsTbl[], 3, FALSE),"")</f>
        <v/>
      </c>
      <c r="AG916" s="52" t="str">
        <f>IF(AA916=AF916,"Y", IF(LEN(LEFT(AF916,4))&lt;&gt;4,"","N"))</f>
        <v/>
      </c>
      <c r="AH916" s="52"/>
      <c r="AI916" s="52"/>
      <c r="AJ916" s="71"/>
      <c r="AK916" s="71"/>
      <c r="AL916" s="71">
        <v>0</v>
      </c>
      <c r="AM916" s="71">
        <f>IFERROR(VLOOKUP(A916,Platted[],2,FALSE),"")</f>
        <v>164</v>
      </c>
      <c r="AN916" s="52"/>
      <c r="AO916" s="52"/>
      <c r="AP916" s="52"/>
      <c r="AQ916" s="52" t="str">
        <f>IFERROR(VLOOKUP(A916,MapGrantsTbl[], 5, FALSE),"")</f>
        <v/>
      </c>
      <c r="AR916" s="52" t="str">
        <f>IF(L916=AQ916,"Y", IF(LEN(LEFT(AQ916,4))&lt;&gt;4,"","N"))</f>
        <v/>
      </c>
      <c r="AS916" s="52" t="str">
        <f>IFERROR(VLOOKUP(A916,MapGrantsTbl[],3, FALSE),"")</f>
        <v/>
      </c>
      <c r="AT916" s="52" t="str">
        <f>IF(AA916=AS916,"Y", IF(LEN(LEFT(AS916,4))&lt;&gt;4,"","N"))</f>
        <v/>
      </c>
      <c r="AU916" s="52" t="str">
        <f>IFERROR(VLOOKUP(A916,MapGrantsTbl[],5, FALSE),"")</f>
        <v/>
      </c>
      <c r="AV916" s="52" t="str">
        <f>IF(L916=AU916,"Y", IF(LEN(LEFT(AU916,4))&lt;&gt;4,"","N"))</f>
        <v/>
      </c>
    </row>
    <row r="917" spans="1:48" ht="57.6" x14ac:dyDescent="0.55000000000000004">
      <c r="A917" s="43" t="s">
        <v>7189</v>
      </c>
      <c r="B917" s="42" t="str">
        <f>IFERROR(VLOOKUP(A917,MapGrantsTbl[Short Name], 1, FALSE),IFERROR(VLOOKUP(A917,MapGrantsTbl[Other Map Grant Name],1,FALSE),""))</f>
        <v>YEATES GOOD WILL</v>
      </c>
      <c r="C917" s="43" t="s">
        <v>4920</v>
      </c>
      <c r="D917" s="43" t="str">
        <f>IF(ISBLANK(C917),"",IFERROR(RIGHT(C917,LEN(C917)-FIND(",",C917)) &amp; " " &amp; LEFT(C917,1) &amp; LOWER(MID(C917,2, FIND(",",C917)-2)),""))</f>
        <v xml:space="preserve"> Orlando Griffith</v>
      </c>
      <c r="E917" s="85" t="s">
        <v>9715</v>
      </c>
      <c r="F917" s="85" t="str">
        <f>RIGHT(E917,4)</f>
        <v>1767</v>
      </c>
      <c r="G917" s="85" t="str">
        <f>IF(ISBLANK(E917),"",F917&amp;"-"&amp;RIGHT("00" &amp; SUBSTITUTE(LEFT(E917,2),"/",""),2))</f>
        <v>1767-11</v>
      </c>
      <c r="H917" s="43" t="s">
        <v>7072</v>
      </c>
      <c r="I917" s="43" t="str">
        <f>IFERROR(RIGHT(H917,LEN(H917)-FIND(",",H917)) &amp; " " &amp; LEFT(H917,1) &amp; LOWER(MID(H917,2, FIND(",",H917)-2)),"")</f>
        <v xml:space="preserve"> Richard Yeates</v>
      </c>
      <c r="J917" s="42" t="str">
        <f>H917</f>
        <v>YEATES, Richard</v>
      </c>
      <c r="K917" s="43" t="s">
        <v>7069</v>
      </c>
      <c r="L917" s="42" t="str">
        <f>RIGHT(K917,4)</f>
        <v>1768</v>
      </c>
      <c r="M917" s="143" t="str">
        <f>IF(ISBLANK(K917),"",L917&amp;"-"&amp;
IF(LEFT(K917,3)="Feb","02",
IF(LEFT(K917,3)="Mar","03",
IF(LEFT(K917,3)="Apr","04",
IF(LEFT(K917,3)="May","05",
IF(LEFT(K917,3)="Jun","06",
IF(LEFT(K917,3)="Jul","07",
IF(LEFT(K917,3)="Aug","08",
IF(LEFT(K917,3)="Sep","09",
IF(LEFT(K917,3)="Oct","10",
IF(LEFT(K917,3)="Nov","11",
IF(LEFT(K917,3)="Dec","12","01"))))))))))))</f>
        <v>1768-11</v>
      </c>
      <c r="N917" s="44" t="s">
        <v>3961</v>
      </c>
      <c r="O917" s="43" t="s">
        <v>3959</v>
      </c>
      <c r="P917" s="43" t="s">
        <v>136</v>
      </c>
      <c r="Q917" s="43">
        <v>65</v>
      </c>
      <c r="R917" s="43" t="s">
        <v>7191</v>
      </c>
      <c r="S917" s="44"/>
      <c r="T917" s="45" t="str">
        <f>V917</f>
        <v>Yeates Good Will</v>
      </c>
      <c r="U917" s="44"/>
      <c r="V917" s="35" t="s">
        <v>7190</v>
      </c>
      <c r="W917" s="35" t="s">
        <v>9707</v>
      </c>
      <c r="X917" s="34"/>
      <c r="Y917" s="45" t="str">
        <f>IFERROR(LEFT(J917, FIND(",",J917)-1),"")</f>
        <v>YEATES</v>
      </c>
      <c r="Z917" s="45"/>
      <c r="AA917" s="45" t="str">
        <f>IF(ISBLANK(E917),"","Surveyed "&amp;E917)  &amp; IF(ISBLANK(C917),"", " by " &amp;TRIM(D917)) &amp; IF(ISBLANK(E917),"","; ") &amp; IF(ISBLANK(K917),"","Patented in " &amp; K917)  &amp; IF(ISBLANK(H917),"", " by " &amp; TRIM(I917)) &amp; IF(ISBLANK(Q917),"",IF(Q917=0,""," for " &amp; Q917 &amp; " acres")) &amp; IF(ISBLANK(S917),""," repatented as " &amp; S917) &amp; IF(ISBLANK(R917),"", "; " &amp; R917) &amp; IF(ISBLANK(X917),"", ".  " &amp; X917&amp;".")</f>
        <v>Surveyed 11/21/1767 by Orlando Griffith; Patented in Nov 1768 by Richard Yeates for 65 acres; "Beginning at the end of the eighth line of the land called Stoner's Hammer", lies north east of that tract</v>
      </c>
      <c r="AB917" s="45" t="str">
        <f>IF(IFERROR(FIND("-",A917),0)=0,SUBSTITUTE(A917,"'",""),SUBSTITUTE(LEFT(A917,FIND("-",A917)-2),"'",""))</f>
        <v>YEATES GOOD WILL</v>
      </c>
      <c r="AC917" s="45" t="str">
        <f>SUBSTITUTE(A917,"'","")</f>
        <v>YEATES GOOD WILL</v>
      </c>
      <c r="AD917" s="45" t="str">
        <f>IFERROR(VLOOKUP(A917,MapGrantsTbl[], 5, FALSE),"")</f>
        <v>1767</v>
      </c>
      <c r="AE917" s="45" t="str">
        <f>IF(L917=AD917,"Y", IF(LEFT(AD917,1)&lt;&gt;"1","","N"))</f>
        <v>N</v>
      </c>
      <c r="AF917" s="45" t="str">
        <f>IFERROR(VLOOKUP(A917,MapGrantsTbl[], 3, FALSE),"")</f>
        <v>Surveyed 11/21/1767 by Orlando Griffith; Patented in Nov 1768 by Richard Yeates for 65 acres; "Beginning at the end of the eighth line of the land called Stoner's Hammer", lies north east of that tract</v>
      </c>
      <c r="AG917" s="45" t="str">
        <f>IF(AA917=AF917,"Y", IF(LEN(LEFT(AF917,4))&lt;&gt;4,"","N"))</f>
        <v>Y</v>
      </c>
      <c r="AH917" s="33" t="s">
        <v>90</v>
      </c>
      <c r="AI917" s="33" t="s">
        <v>7845</v>
      </c>
      <c r="AJ917" s="52" t="s">
        <v>6999</v>
      </c>
      <c r="AK917" s="52"/>
      <c r="AL917" s="71"/>
      <c r="AM917" s="71">
        <f>IFERROR(VLOOKUP(A917,Platted[],2,FALSE),"")</f>
        <v>506</v>
      </c>
      <c r="AN917" s="52"/>
      <c r="AO917" s="52"/>
      <c r="AP917" s="52"/>
      <c r="AQ917" s="52" t="str">
        <f>IFERROR(VLOOKUP(A917,MapGrantsTbl[], 5, FALSE),"")</f>
        <v>1767</v>
      </c>
      <c r="AR917" s="52" t="str">
        <f>IF(L917=AQ917,"Y", IF(LEN(LEFT(AQ917,4))&lt;&gt;4,"","N"))</f>
        <v>N</v>
      </c>
      <c r="AS917" s="52" t="str">
        <f>IFERROR(VLOOKUP(A917,MapGrantsTbl[],3, FALSE),"")</f>
        <v>Surveyed 11/21/1767 by Orlando Griffith; Patented in Nov 1768 by Richard Yeates for 65 acres; "Beginning at the end of the eighth line of the land called Stoner's Hammer", lies north east of that tract</v>
      </c>
      <c r="AT917" s="52" t="str">
        <f>IF(AA917=AS917,"Y", IF(LEN(LEFT(AS917,4))&lt;&gt;4,"","N"))</f>
        <v>Y</v>
      </c>
      <c r="AU917" s="52" t="str">
        <f>IFERROR(VLOOKUP(A917,MapGrantsTbl[],5, FALSE),"")</f>
        <v>1767</v>
      </c>
      <c r="AV917" s="52" t="str">
        <f>IF(L917=AU917,"Y", IF(LEN(LEFT(AU917,4))&lt;&gt;4,"","N"))</f>
        <v>N</v>
      </c>
    </row>
    <row r="918" spans="1:48" ht="57.6" x14ac:dyDescent="0.55000000000000004">
      <c r="A918" s="43" t="s">
        <v>7148</v>
      </c>
      <c r="B918" s="42" t="str">
        <f>IFERROR(VLOOKUP(A918,MapGrantsTbl[Short Name], 1, FALSE),IFERROR(VLOOKUP(A918,MapGrantsTbl[Other Map Grant Name],1,FALSE),""))</f>
        <v>YOUR NAME</v>
      </c>
      <c r="C918" s="43" t="s">
        <v>4921</v>
      </c>
      <c r="D918" s="43" t="str">
        <f>IF(ISBLANK(C918),"",IFERROR(RIGHT(C918,LEN(C918)-FIND(",",C918)) &amp; " " &amp; LEFT(C918,1) &amp; LOWER(MID(C918,2, FIND(",",C918)-2)),""))</f>
        <v xml:space="preserve"> Basil Burgess</v>
      </c>
      <c r="E918" s="85" t="s">
        <v>9713</v>
      </c>
      <c r="F918" s="85" t="str">
        <f>RIGHT(E918,4)</f>
        <v>1770</v>
      </c>
      <c r="G918" s="85" t="str">
        <f>IF(ISBLANK(E918),"",F918&amp;"-"&amp;RIGHT("00" &amp; SUBSTITUTE(LEFT(E918,2),"/",""),2))</f>
        <v>1770-11</v>
      </c>
      <c r="H918" s="43" t="s">
        <v>4753</v>
      </c>
      <c r="I918" s="43" t="str">
        <f>IFERROR(RIGHT(H918,LEN(H918)-FIND(",",H918)) &amp; " " &amp; LEFT(H918,1) &amp; LOWER(MID(H918,2, FIND(",",H918)-2)),"")</f>
        <v xml:space="preserve"> John Welsh</v>
      </c>
      <c r="J918" s="42" t="str">
        <f>H918</f>
        <v>WELSH, John</v>
      </c>
      <c r="K918" s="43" t="s">
        <v>7102</v>
      </c>
      <c r="L918" s="42" t="str">
        <f>RIGHT(K918,4)</f>
        <v>1773</v>
      </c>
      <c r="M918" s="143" t="str">
        <f>IF(ISBLANK(K918),"",L918&amp;"-"&amp;
IF(LEFT(K918,3)="Feb","02",
IF(LEFT(K918,3)="Mar","03",
IF(LEFT(K918,3)="Apr","04",
IF(LEFT(K918,3)="May","05",
IF(LEFT(K918,3)="Jun","06",
IF(LEFT(K918,3)="Jul","07",
IF(LEFT(K918,3)="Aug","08",
IF(LEFT(K918,3)="Sep","09",
IF(LEFT(K918,3)="Oct","10",
IF(LEFT(K918,3)="Nov","11",
IF(LEFT(K918,3)="Dec","12","01"))))))))))))</f>
        <v>1773-06</v>
      </c>
      <c r="N918" s="44" t="s">
        <v>3961</v>
      </c>
      <c r="O918" s="43" t="s">
        <v>3959</v>
      </c>
      <c r="P918" s="43" t="s">
        <v>136</v>
      </c>
      <c r="Q918" s="43">
        <v>56.5</v>
      </c>
      <c r="R918" s="43" t="s">
        <v>7150</v>
      </c>
      <c r="S918" s="44" t="s">
        <v>7466</v>
      </c>
      <c r="T918" s="45" t="str">
        <f>V918</f>
        <v>Your Name</v>
      </c>
      <c r="U918" s="44"/>
      <c r="V918" s="35" t="s">
        <v>7149</v>
      </c>
      <c r="W918" s="35" t="s">
        <v>9708</v>
      </c>
      <c r="X918" s="34"/>
      <c r="Y918" s="45" t="str">
        <f>IFERROR(LEFT(J918, FIND(",",J918)-1),"")</f>
        <v>WELSH</v>
      </c>
      <c r="Z918" s="45"/>
      <c r="AA918" s="45" t="str">
        <f>IF(ISBLANK(E918),"","Surveyed "&amp;E918)  &amp; IF(ISBLANK(C918),"", " by " &amp;TRIM(D918)) &amp; IF(ISBLANK(E918),"","; ") &amp; IF(ISBLANK(K918),"","Patented in " &amp; K918)  &amp; IF(ISBLANK(H918),"", " by " &amp; TRIM(I918)) &amp; IF(ISBLANK(Q918),"",IF(Q918=0,""," for " &amp; Q918 &amp; " acres")) &amp; IF(ISBLANK(S918),""," repatented as " &amp; S918) &amp; IF(ISBLANK(R918),"", "; " &amp; R918) &amp; IF(ISBLANK(X918),"", ".  " &amp; X918&amp;".")</f>
        <v>Surveyed 11/17/1770 by Basil Burgess; Patented in Jun 1773 by John Welsh for 56.5 acres repatented as John's Hurry; Beginning "on the south side of a hill near the head of a valley leading into a branch called Bush Cabbin Branch"</v>
      </c>
      <c r="AB918" s="45" t="str">
        <f>IF(IFERROR(FIND("-",A918),0)=0,SUBSTITUTE(A918,"'",""),SUBSTITUTE(LEFT(A918,FIND("-",A918)-2),"'",""))</f>
        <v>YOUR NAME</v>
      </c>
      <c r="AC918" s="45" t="str">
        <f>SUBSTITUTE(A918,"'","")</f>
        <v>YOUR NAME</v>
      </c>
      <c r="AD918" s="45" t="str">
        <f>IFERROR(VLOOKUP(A918,MapGrantsTbl[], 5, FALSE),"")</f>
        <v>1770</v>
      </c>
      <c r="AE918" s="45" t="str">
        <f>IF(L918=AD918,"Y", IF(LEFT(AD918,1)&lt;&gt;"1","","N"))</f>
        <v>N</v>
      </c>
      <c r="AF918" s="45" t="str">
        <f>IFERROR(VLOOKUP(A918,MapGrantsTbl[], 3, FALSE),"")</f>
        <v>Surveyed 11/17/1770 by Basil Burgess; Patented in Jun 1773 by John Welsh for 56.5 acres repatented as John's Hurry; Beginning "on the south side of a hill near the head of a valley leading into a branch called Bush Cabbin Branch"</v>
      </c>
      <c r="AG918" s="45" t="str">
        <f>IF(AA918=AF918,"Y", IF(LEN(LEFT(AF918,4))&lt;&gt;4,"","N"))</f>
        <v>Y</v>
      </c>
      <c r="AH918" s="33" t="s">
        <v>51</v>
      </c>
      <c r="AI918" s="45"/>
      <c r="AJ918" s="71"/>
      <c r="AK918" s="71"/>
      <c r="AL918" s="71">
        <v>0</v>
      </c>
      <c r="AM918" s="71">
        <f>IFERROR(VLOOKUP(A918,Platted[],2,FALSE),"")</f>
        <v>540</v>
      </c>
      <c r="AN918" s="52"/>
      <c r="AO918" s="52"/>
      <c r="AP918" s="52"/>
      <c r="AQ918" s="52" t="str">
        <f>IFERROR(VLOOKUP(A918,MapGrantsTbl[], 5, FALSE),"")</f>
        <v>1770</v>
      </c>
      <c r="AR918" s="52" t="str">
        <f>IF(L918=AQ918,"Y", IF(LEN(LEFT(AQ918,4))&lt;&gt;4,"","N"))</f>
        <v>N</v>
      </c>
      <c r="AS918" s="52" t="str">
        <f>IFERROR(VLOOKUP(A918,MapGrantsTbl[],3, FALSE),"")</f>
        <v>Surveyed 11/17/1770 by Basil Burgess; Patented in Jun 1773 by John Welsh for 56.5 acres repatented as John's Hurry; Beginning "on the south side of a hill near the head of a valley leading into a branch called Bush Cabbin Branch"</v>
      </c>
      <c r="AT918" s="52" t="str">
        <f>IF(AA918=AS918,"Y", IF(LEN(LEFT(AS918,4))&lt;&gt;4,"","N"))</f>
        <v>Y</v>
      </c>
      <c r="AU918" s="52" t="str">
        <f>IFERROR(VLOOKUP(A918,MapGrantsTbl[],5, FALSE),"")</f>
        <v>1770</v>
      </c>
      <c r="AV918" s="52" t="str">
        <f>IF(L918=AU918,"Y", IF(LEN(LEFT(AU918,4))&lt;&gt;4,"","N"))</f>
        <v>N</v>
      </c>
    </row>
  </sheetData>
  <hyperlinks>
    <hyperlink ref="V272" r:id="rId1"/>
    <hyperlink ref="V903" r:id="rId2" display="Wise Man's Folly"/>
    <hyperlink ref="V15" r:id="rId3" display="Adam's Forrest"/>
    <hyperlink ref="V65" r:id="rId4"/>
    <hyperlink ref="V112" r:id="rId5"/>
    <hyperlink ref="V386" r:id="rId6"/>
    <hyperlink ref="V190" r:id="rId7"/>
    <hyperlink ref="V232" r:id="rId8" display="Dorsey's Friendship &amp; Higgins Chance"/>
    <hyperlink ref="V262" r:id="rId9"/>
    <hyperlink ref="V239" r:id="rId10" display="Dorsey's Range"/>
    <hyperlink ref="V240" r:id="rId11"/>
    <hyperlink ref="V248" r:id="rId12" display="Duvall's Range"/>
    <hyperlink ref="V108" r:id="rId13"/>
    <hyperlink ref="V796" r:id="rId14"/>
    <hyperlink ref="V671" r:id="rId15"/>
    <hyperlink ref="V672" r:id="rId16"/>
    <hyperlink ref="V673" r:id="rId17" display="Sapling Range (Resurveyed)"/>
    <hyperlink ref="V244" r:id="rId18"/>
    <hyperlink ref="V157" r:id="rId19"/>
    <hyperlink ref="V21" r:id="rId20"/>
    <hyperlink ref="V209" r:id="rId21"/>
    <hyperlink ref="V754" r:id="rId22" display="Stringer's Neglect"/>
    <hyperlink ref="V873" r:id="rId23"/>
    <hyperlink ref="V260" r:id="rId24"/>
    <hyperlink ref="V726" r:id="rId25"/>
    <hyperlink ref="V133" r:id="rId26" display="Brown's Enlargement"/>
    <hyperlink ref="V339" r:id="rId27" display="Hammond's Inheritance"/>
    <hyperlink ref="V522" r:id="rId28" display="Moberley's Desire"/>
    <hyperlink ref="V523" r:id="rId29" display="Moberley's Rest"/>
    <hyperlink ref="V524" r:id="rId30" display="Moberley's Tavern"/>
    <hyperlink ref="V604" r:id="rId31"/>
    <hyperlink ref="V758" r:id="rId32" display="Talbott's Last Shift"/>
    <hyperlink ref="V835" r:id="rId33"/>
    <hyperlink ref="V834" r:id="rId34"/>
    <hyperlink ref="V859" r:id="rId35" display="Warfield's Folly"/>
    <hyperlink ref="V852" r:id="rId36"/>
    <hyperlink ref="V860" r:id="rId37" display="Warfield's Forest"/>
    <hyperlink ref="V246" r:id="rId38"/>
    <hyperlink ref="V407" r:id="rId39" display="Howard's Resolution"/>
    <hyperlink ref="V832" r:id="rId40"/>
    <hyperlink ref="V309" r:id="rId41"/>
    <hyperlink ref="V443" r:id="rId42" display="Joseph's Advancement"/>
    <hyperlink ref="V470" r:id="rId43"/>
    <hyperlink ref="V487" r:id="rId44"/>
    <hyperlink ref="V690" r:id="rId45" display="Selby's Inheritance"/>
    <hyperlink ref="V630" r:id="rId46"/>
    <hyperlink ref="V651" r:id="rId47" display="Ridgely's Range"/>
    <hyperlink ref="V607" r:id="rId48" display="Prestidge's Folly"/>
    <hyperlink ref="V693" r:id="rId49" display="Sewell's Coffer"/>
    <hyperlink ref="V202" r:id="rId50"/>
    <hyperlink ref="V703" r:id="rId51" display="Shipley's Enlargement"/>
    <hyperlink ref="V699" r:id="rId52" display="Shipley's Adventure"/>
    <hyperlink ref="V705" r:id="rId53" display="Shipley's Foresight"/>
    <hyperlink ref="V825" r:id="rId54"/>
    <hyperlink ref="V847" r:id="rId55" display="Walker's Inheritance"/>
    <hyperlink ref="V910" r:id="rId56" display="Worthington's Range"/>
    <hyperlink ref="V912" r:id="rId57" display="Wright's Chance &amp; Neighbors Good Will"/>
    <hyperlink ref="V14" r:id="rId58"/>
    <hyperlink ref="V19" r:id="rId59" display="Addition to Brothers' Level"/>
    <hyperlink ref="V124" r:id="rId60" display="Brother's Level"/>
    <hyperlink ref="V49" r:id="rId61"/>
    <hyperlink ref="V717" r:id="rId62"/>
    <hyperlink ref="V621" r:id="rId63" display="Raynold's Habitation"/>
    <hyperlink ref="V596" r:id="rId64" display="Poor Man's Beginning"/>
    <hyperlink ref="V308" r:id="rId65"/>
    <hyperlink ref="V328" r:id="rId66"/>
    <hyperlink ref="V880" r:id="rId67" display="White Wine and Claret (Resurveyed)"/>
    <hyperlink ref="V597" r:id="rId68" display="Poor Man's Beginning (Resurveyed)"/>
    <hyperlink ref="V174" r:id="rId69" display="Clary's Forrest"/>
    <hyperlink ref="V111" r:id="rId70"/>
    <hyperlink ref="V615" r:id="rId71" display="Purdum's Enlargement"/>
    <hyperlink ref="V614" r:id="rId72" display="Purdum's Choice"/>
    <hyperlink ref="V368" r:id="rId73"/>
    <hyperlink ref="V325" r:id="rId74"/>
    <hyperlink ref="V333" r:id="rId75"/>
    <hyperlink ref="V375" r:id="rId76"/>
    <hyperlink ref="V376" r:id="rId77" display="Hickory Ridge (Resurveyed)"/>
    <hyperlink ref="V374" r:id="rId78"/>
    <hyperlink ref="V805" r:id="rId79"/>
    <hyperlink ref="V322" r:id="rId80" display="Green's Delight"/>
    <hyperlink ref="V326" r:id="rId81"/>
    <hyperlink ref="V474" r:id="rId82"/>
    <hyperlink ref="V734" r:id="rId83"/>
    <hyperlink ref="V736" r:id="rId84"/>
    <hyperlink ref="V735" r:id="rId85"/>
    <hyperlink ref="V559" r:id="rId86"/>
    <hyperlink ref="V782" r:id="rId87"/>
    <hyperlink ref="V131" r:id="rId88" display="Brown's Chance"/>
    <hyperlink ref="V135" r:id="rId89" display="Brown's Forrest (Resurveyed)"/>
    <hyperlink ref="V398" r:id="rId90" display="Howard's Chance (Philip)"/>
    <hyperlink ref="V397" r:id="rId91" display="Howard's Chance (Cornelius)"/>
    <hyperlink ref="V82" r:id="rId92" display="Barnes' Luck"/>
    <hyperlink ref="V81" r:id="rId93" display="Barnes' Hunt"/>
    <hyperlink ref="V80" r:id="rId94" display="Barnes' Friendship"/>
    <hyperlink ref="V84" r:id="rId95" display="Barnes' Purchase"/>
    <hyperlink ref="V809" r:id="rId96"/>
    <hyperlink ref="V358" r:id="rId97" display="Hatherly's Resolution"/>
    <hyperlink ref="V530" r:id="rId98"/>
    <hyperlink ref="V105" r:id="rId99" display="Ben's Luck"/>
    <hyperlink ref="V425" r:id="rId100"/>
    <hyperlink ref="V402" r:id="rId101" display="Howard's Luck"/>
    <hyperlink ref="V356" r:id="rId102" display="Hatherly's Contrivance"/>
    <hyperlink ref="V357" r:id="rId103" display="Hatherly's Forrest"/>
    <hyperlink ref="V32" r:id="rId104" display="Addition to Hatherly's Forrest"/>
    <hyperlink ref="V104" r:id="rId105" display="Ben's Delight"/>
    <hyperlink ref="V263" r:id="rId106"/>
    <hyperlink ref="V746" r:id="rId107"/>
    <hyperlink ref="V747" r:id="rId108"/>
    <hyperlink ref="V757" r:id="rId109" display="Talbott's Addition"/>
    <hyperlink ref="V802" r:id="rId110"/>
    <hyperlink ref="V380" r:id="rId111"/>
    <hyperlink ref="V379" r:id="rId112" display="Hobb's Lot"/>
    <hyperlink ref="V882" r:id="rId113" display="White's Contrivance"/>
    <hyperlink ref="V883" r:id="rId114" display="White's Fortune"/>
    <hyperlink ref="V688" r:id="rId115"/>
    <hyperlink ref="V274" r:id="rId116"/>
    <hyperlink ref="V863" r:id="rId117" display="Warfield's Range (Resurveyed)"/>
    <hyperlink ref="V861" r:id="rId118" display="Warfield's Neglect"/>
    <hyperlink ref="V355" r:id="rId119"/>
    <hyperlink ref="V896" r:id="rId120" display="Wincopin Neck (Resurveyed)"/>
    <hyperlink ref="V120" r:id="rId121"/>
    <hyperlink ref="V79" r:id="rId122"/>
    <hyperlink ref="V483" r:id="rId123"/>
    <hyperlink ref="V484" r:id="rId124"/>
    <hyperlink ref="V841" r:id="rId125" display="Venison Park (Resurveyed)"/>
    <hyperlink ref="V388" r:id="rId126" display="Holland's Chance"/>
    <hyperlink ref="V720" r:id="rId127"/>
    <hyperlink ref="V173" r:id="rId128" display="Clark's Walks (Resurveyed)"/>
    <hyperlink ref="V419" r:id="rId129"/>
    <hyperlink ref="V48" r:id="rId130" display="Addition To Porter's Care"/>
    <hyperlink ref="V184" r:id="rId131"/>
    <hyperlink ref="V383" r:id="rId132" display="Hobbs' Regulation"/>
    <hyperlink ref="V200" r:id="rId133"/>
    <hyperlink ref="V808" r:id="rId134"/>
    <hyperlink ref="V899" r:id="rId135"/>
    <hyperlink ref="V486" r:id="rId136"/>
    <hyperlink ref="V264" r:id="rId137"/>
    <hyperlink ref="V165" r:id="rId138"/>
    <hyperlink ref="V97" r:id="rId139"/>
    <hyperlink ref="V539" r:id="rId140" display="Neal's Chance"/>
    <hyperlink ref="V541" r:id="rId141" display="Neal's Delight (Resurveyed)"/>
    <hyperlink ref="V348" r:id="rId142"/>
    <hyperlink ref="V349" r:id="rId143" display="Hard To Get And Dear Paid For (Resurveyed)"/>
    <hyperlink ref="V350" r:id="rId144"/>
    <hyperlink ref="V334" r:id="rId145" display="Hammond's Delight"/>
    <hyperlink ref="V625" r:id="rId146"/>
    <hyperlink ref="V838" r:id="rId147"/>
    <hyperlink ref="V839" r:id="rId148" display="Vanity Mount (Resurveyed)"/>
    <hyperlink ref="V313" r:id="rId149"/>
    <hyperlink ref="V59" r:id="rId150"/>
    <hyperlink ref="V501" r:id="rId151"/>
    <hyperlink ref="V98" r:id="rId152" display="Bell's Chance"/>
    <hyperlink ref="V109" r:id="rId153" display="Bishop's Outlet"/>
    <hyperlink ref="V110" r:id="rId154" display="Bishop's Range"/>
    <hyperlink ref="V118" r:id="rId155"/>
    <hyperlink ref="V185" r:id="rId156"/>
    <hyperlink ref="V654" r:id="rId157" display="Robert's Advantage"/>
    <hyperlink ref="V594" r:id="rId158" display="Poole's Chance"/>
    <hyperlink ref="V595" r:id="rId159" display="Poole's Chance (Resurveyed)"/>
    <hyperlink ref="V479" r:id="rId160"/>
    <hyperlink ref="V214" r:id="rId161"/>
    <hyperlink ref="V125" r:id="rId162" display="Brothers' Love"/>
    <hyperlink ref="V128" r:id="rId163"/>
    <hyperlink ref="V68" r:id="rId164" display="Arnold's Fancy"/>
    <hyperlink ref="V269" r:id="rId165" display="First Addition To Arnold's Fancy"/>
    <hyperlink ref="V75" r:id="rId166" display="Bachelor's Hope"/>
    <hyperlink ref="V686" r:id="rId167"/>
    <hyperlink ref="V331" r:id="rId168"/>
    <hyperlink ref="V217" r:id="rId169"/>
    <hyperlink ref="V756" r:id="rId170"/>
    <hyperlink ref="V241" r:id="rId171" display="Dorsey's Search (Caleb)"/>
    <hyperlink ref="V293" r:id="rId172" display="Gaither's Chance"/>
    <hyperlink ref="V823" r:id="rId173"/>
    <hyperlink ref="V606" r:id="rId174"/>
    <hyperlink ref="V299" r:id="rId175"/>
    <hyperlink ref="V320" r:id="rId176"/>
    <hyperlink ref="V321" r:id="rId177" display="Grecian Siege (Resurveyed)"/>
    <hyperlink ref="V314" r:id="rId178"/>
    <hyperlink ref="V278" r:id="rId179" display="Foster's Fancy (Resurveyed)"/>
    <hyperlink ref="V279" r:id="rId180" display="Foster's Makeshift"/>
    <hyperlink ref="V227" r:id="rId181" display="Dorsey's Addition To Thomas' Lot"/>
    <hyperlink ref="V813" r:id="rId182" display="Thomas' Lot"/>
    <hyperlink ref="V64" r:id="rId183"/>
    <hyperlink ref="V96" r:id="rId184"/>
    <hyperlink ref="V70" r:id="rId185"/>
    <hyperlink ref="V71" r:id="rId186"/>
    <hyperlink ref="V553" r:id="rId187"/>
    <hyperlink ref="V552" r:id="rId188"/>
    <hyperlink ref="V338" r:id="rId189"/>
    <hyperlink ref="V718" r:id="rId190"/>
    <hyperlink ref="V518" r:id="rId191" display="Mill Meadow (Resurveyed)"/>
    <hyperlink ref="V517" r:id="rId192" display="Mill Meadow (Resurveyed)"/>
    <hyperlink ref="V549" r:id="rId193"/>
    <hyperlink ref="V140" r:id="rId194"/>
    <hyperlink ref="V215" r:id="rId195"/>
    <hyperlink ref="V252" r:id="rId196"/>
    <hyperlink ref="V250" r:id="rId197"/>
    <hyperlink ref="V329" r:id="rId198"/>
    <hyperlink ref="V418" r:id="rId199"/>
    <hyperlink ref="V906" r:id="rId200" display="Woodford (Resurveyed)"/>
    <hyperlink ref="V719" r:id="rId201"/>
    <hyperlink ref="V162" r:id="rId202"/>
    <hyperlink ref="V848" r:id="rId203" display="Walker's Laying"/>
    <hyperlink ref="V255" r:id="rId204"/>
    <hyperlink ref="V123" r:id="rId205" display="Brother's Agreement"/>
    <hyperlink ref="V122" r:id="rId206" display="Brother's Addition"/>
    <hyperlink ref="V146" r:id="rId207" display="Caleb's Pasture"/>
    <hyperlink ref="V526" r:id="rId208" display="Moore's Morning Choice Enlarged"/>
    <hyperlink ref="V231" r:id="rId209" display="Dorsey's Chance - Joshua"/>
    <hyperlink ref="V230" r:id="rId210" display="Dorsey's Chance - Caleb"/>
    <hyperlink ref="V229" r:id="rId211" display="Dorsey's Angles"/>
    <hyperlink ref="V234" r:id="rId212" display="Dorsey's Hill"/>
    <hyperlink ref="V236" r:id="rId213" display="Dorsey's Intrust"/>
    <hyperlink ref="V610" r:id="rId214"/>
    <hyperlink ref="V677" r:id="rId215" display="Scott's Advantage"/>
    <hyperlink ref="V208" r:id="rId216" display="Davis' Purchase"/>
    <hyperlink ref="V537" r:id="rId217"/>
    <hyperlink ref="V538" r:id="rId218"/>
    <hyperlink ref="V535" r:id="rId219"/>
    <hyperlink ref="V635" r:id="rId220"/>
    <hyperlink ref="V642" r:id="rId221" display="Richmond's Lot"/>
    <hyperlink ref="V149" r:id="rId222" display="Campble's Chance"/>
    <hyperlink ref="V151" r:id="rId223" display="Carter's Addition"/>
    <hyperlink ref="V152" r:id="rId224" display="Carter's Rock"/>
    <hyperlink ref="V911" r:id="rId225"/>
    <hyperlink ref="V481" r:id="rId226"/>
    <hyperlink ref="V171" r:id="rId227" display="Clark's Directions - Resurveyed"/>
    <hyperlink ref="V57" r:id="rId228"/>
    <hyperlink ref="V177" r:id="rId229" display="Cockey's Regulation"/>
    <hyperlink ref="V791" r:id="rId230"/>
    <hyperlink ref="V905" r:id="rId231"/>
    <hyperlink ref="V116" r:id="rId232" display="Bowden's Folly"/>
    <hyperlink ref="V447" r:id="rId233" display="Joshua's Addition"/>
    <hyperlink ref="V138" r:id="rId234" display="Brown's Purchase"/>
    <hyperlink ref="V707" r:id="rId235" display="Shipley's Search"/>
    <hyperlink ref="V437" r:id="rId236"/>
    <hyperlink ref="V249" r:id="rId237"/>
    <hyperlink ref="V181" r:id="rId238"/>
    <hyperlink ref="V192" r:id="rId239" display="Cooper's Lot"/>
    <hyperlink ref="V206" r:id="rId240" display="Davis' Hill"/>
    <hyperlink ref="V282" r:id="rId241"/>
    <hyperlink ref="V25" r:id="rId242"/>
    <hyperlink ref="V287" r:id="rId243"/>
    <hyperlink ref="V256" r:id="rId244"/>
    <hyperlink ref="V310" r:id="rId245"/>
    <hyperlink ref="V292" r:id="rId246" display="Gaither's Adventure"/>
    <hyperlink ref="V30" r:id="rId247"/>
    <hyperlink ref="V681" r:id="rId248"/>
    <hyperlink ref="V336" r:id="rId249"/>
    <hyperlink ref="V366" r:id="rId250"/>
    <hyperlink ref="V367" r:id="rId251"/>
    <hyperlink ref="V266" r:id="rId252"/>
    <hyperlink ref="V29" r:id="rId253" display="Addition To Goznell's Chance In Two Portions"/>
    <hyperlink ref="V488" r:id="rId254"/>
    <hyperlink ref="V317" r:id="rId255" display="Gray's Bower"/>
    <hyperlink ref="V318" r:id="rId256" display="Gray's Bower (Resurveyed)"/>
    <hyperlink ref="V353" r:id="rId257" display="Harrison's Chance"/>
    <hyperlink ref="V370" r:id="rId258" display="Henry's Park"/>
    <hyperlink ref="V36" r:id="rId259"/>
    <hyperlink ref="V399" r:id="rId260"/>
    <hyperlink ref="V403" r:id="rId261"/>
    <hyperlink ref="V431" r:id="rId262" display="John's Chance"/>
    <hyperlink ref="V742" r:id="rId263"/>
    <hyperlink ref="V435" r:id="rId264" display="John's Lookout"/>
    <hyperlink ref="V453" r:id="rId265" display="Joshua's Loss And Dorsey's Advantage"/>
    <hyperlink ref="V888" r:id="rId266"/>
    <hyperlink ref="V462" r:id="rId267"/>
    <hyperlink ref="V446" r:id="rId268"/>
    <hyperlink ref="V471" r:id="rId269" display="Laswell's Hopewell"/>
    <hyperlink ref="V473" r:id="rId270"/>
    <hyperlink ref="V490" r:id="rId271" display="Lucy And Rachel's Lot"/>
    <hyperlink ref="V496" r:id="rId272" display="MacKinzie's Discovery Enlarged"/>
    <hyperlink ref="V527" r:id="rId273"/>
    <hyperlink ref="V528" r:id="rId274"/>
    <hyperlink ref="V529" r:id="rId275" display="Mother's Care"/>
    <hyperlink ref="V531" r:id="rId276"/>
    <hyperlink ref="V555" r:id="rId277"/>
    <hyperlink ref="V557" r:id="rId278" display="Parr's Addition"/>
    <hyperlink ref="V836" r:id="rId279"/>
    <hyperlink ref="V196" r:id="rId280"/>
    <hyperlink ref="V568" r:id="rId281"/>
    <hyperlink ref="V583" r:id="rId282"/>
    <hyperlink ref="V582" r:id="rId283"/>
    <hyperlink ref="V724" r:id="rId284"/>
    <hyperlink ref="V794" r:id="rId285"/>
    <hyperlink ref="V646" r:id="rId286"/>
    <hyperlink ref="V774" r:id="rId287"/>
    <hyperlink ref="V600" r:id="rId288"/>
    <hyperlink ref="V608" r:id="rId289"/>
    <hyperlink ref="V611" r:id="rId290"/>
    <hyperlink ref="V616" r:id="rId291" display="Purdum's Range"/>
    <hyperlink ref="V547" r:id="rId292" display="Noah's Ark"/>
    <hyperlink ref="V573" r:id="rId293"/>
    <hyperlink ref="V477" r:id="rId294" display="Lewis' Lot"/>
    <hyperlink ref="V803" r:id="rId295"/>
    <hyperlink ref="V885" r:id="rId296"/>
    <hyperlink ref="V653" r:id="rId297" display="Rigg's Hills"/>
    <hyperlink ref="V661" r:id="rId298"/>
    <hyperlink ref="V662" r:id="rId299"/>
    <hyperlink ref="V668" r:id="rId300"/>
    <hyperlink ref="V675" r:id="rId301" display="Sappington's Sweep"/>
    <hyperlink ref="V676" r:id="rId302" display="Scantling's Lot"/>
    <hyperlink ref="V692" r:id="rId303"/>
    <hyperlink ref="V710" r:id="rId304"/>
    <hyperlink ref="V730" r:id="rId305"/>
    <hyperlink ref="V731" r:id="rId306"/>
    <hyperlink ref="V781" r:id="rId307"/>
    <hyperlink ref="V819" r:id="rId308"/>
    <hyperlink ref="V53" r:id="rId309"/>
    <hyperlink ref="V771" r:id="rId310"/>
    <hyperlink ref="V772" r:id="rId311" display="The Anvil (Resurveyed)"/>
    <hyperlink ref="V46" r:id="rId312"/>
    <hyperlink ref="V714" r:id="rId313"/>
    <hyperlink ref="V289" r:id="rId314"/>
    <hyperlink ref="V199" r:id="rId315"/>
    <hyperlink ref="V893" r:id="rId316"/>
    <hyperlink ref="V704" r:id="rId317" display="Shipley's Enlargement (Resurveyed)"/>
    <hyperlink ref="V872" r:id="rId318" display="What's Left"/>
    <hyperlink ref="V706" r:id="rId319" display="Shipley's Neglect"/>
    <hyperlink ref="V56" r:id="rId320" display="Addition To What's Left"/>
    <hyperlink ref="V52" r:id="rId321"/>
    <hyperlink ref="V783" r:id="rId322" display="The Grove (Resurveyed)"/>
    <hyperlink ref="V795" r:id="rId323"/>
    <hyperlink ref="V833" r:id="rId324"/>
    <hyperlink ref="V637" r:id="rId325"/>
    <hyperlink ref="V701" r:id="rId326" display="Shipley's Contention"/>
    <hyperlink ref="V685" r:id="rId327"/>
    <hyperlink ref="V271" r:id="rId328"/>
    <hyperlink ref="V722" r:id="rId329"/>
    <hyperlink ref="V723" r:id="rId330"/>
    <hyperlink ref="V107" r:id="rId331" display="Benson's Request"/>
    <hyperlink ref="V100" r:id="rId332" display="Belt's Hills"/>
    <hyperlink ref="V99" r:id="rId333" display="Belt's Chance"/>
    <hyperlink ref="V361" r:id="rId334"/>
    <hyperlink ref="V769" r:id="rId335"/>
    <hyperlink ref="V864" r:id="rId336"/>
    <hyperlink ref="V909" r:id="rId337" display="Worthington's Plains"/>
    <hyperlink ref="V412" r:id="rId338"/>
    <hyperlink ref="V411" r:id="rId339" display="Huntington Quarter (Resurveyed)"/>
    <hyperlink ref="V161" r:id="rId340" display="Chandler's Slaughter"/>
    <hyperlink ref="V34" r:id="rId341" display="Addition To Hobbs' Park"/>
    <hyperlink ref="V381" r:id="rId342" display="Hobbs' Park"/>
    <hyperlink ref="V295" r:id="rId343" display="Gardiner's Gardin"/>
    <hyperlink ref="V296" r:id="rId344" display="Gardiner's Mill"/>
    <hyperlink ref="V26" r:id="rId345"/>
    <hyperlink ref="V88" r:id="rId346" display="Batchelor's Choice"/>
    <hyperlink ref="V54" r:id="rId347"/>
    <hyperlink ref="V47" r:id="rId348"/>
    <hyperlink ref="V37" r:id="rId349" display="Addition To Hopson's Choice"/>
    <hyperlink ref="V55" r:id="rId350" display="Addition To Tucker's Delight"/>
    <hyperlink ref="V136" r:id="rId351"/>
    <hyperlink ref="V153" r:id="rId352" display="Carter's Whim"/>
    <hyperlink ref="V20" r:id="rId353"/>
    <hyperlink ref="V168" r:id="rId354" display="Chew's Resolution Manor (Resurveyed)"/>
    <hyperlink ref="V780" r:id="rId355"/>
    <hyperlink ref="V779" r:id="rId356"/>
    <hyperlink ref="V875" r:id="rId357"/>
    <hyperlink ref="V60" r:id="rId358"/>
    <hyperlink ref="V609" r:id="rId359"/>
    <hyperlink ref="V212" r:id="rId360" display="Deaver's Lot"/>
    <hyperlink ref="V225" r:id="rId361"/>
    <hyperlink ref="V303" r:id="rId362"/>
    <hyperlink ref="V311" r:id="rId363"/>
    <hyperlink ref="V324" r:id="rId364" display="Griffith's Range"/>
    <hyperlink ref="V327" r:id="rId365"/>
    <hyperlink ref="V341" r:id="rId366" display="Hammond's Pursuit"/>
    <hyperlink ref="V392" r:id="rId367" display="Hood's Hall"/>
    <hyperlink ref="V408" r:id="rId368"/>
    <hyperlink ref="V420" r:id="rId369"/>
    <hyperlink ref="V433" r:id="rId370" display="John's Chance"/>
    <hyperlink ref="V450" r:id="rId371" display="Joshua's Folly"/>
    <hyperlink ref="V505" r:id="rId372" display="Margaret's Fancy"/>
    <hyperlink ref="V508" r:id="rId373" display="Mary's Lot"/>
    <hyperlink ref="V515" r:id="rId374"/>
    <hyperlink ref="V603" r:id="rId375" display="Porter's Care"/>
    <hyperlink ref="V644" r:id="rId376" display="Ridgely's Care"/>
    <hyperlink ref="V695" r:id="rId377" display="Sewell's Lot"/>
    <hyperlink ref="V702" r:id="rId378" display="Shipley's Discovery"/>
    <hyperlink ref="V762" r:id="rId379" display="Taylor's Hall"/>
    <hyperlink ref="V766" r:id="rId380" display="Thacker's Chance"/>
    <hyperlink ref="V789" r:id="rId381"/>
    <hyperlink ref="V799" r:id="rId382"/>
    <hyperlink ref="V913" r:id="rId383"/>
    <hyperlink ref="V831" r:id="rId384" display="Tucker's Delight"/>
    <hyperlink ref="V857" r:id="rId385" display="Warfield's Contrivance"/>
    <hyperlink ref="V858" r:id="rId386" display="Warfield's Contrivance (Resurveyed)"/>
    <hyperlink ref="V44" r:id="rId387" display="Addition To New Year's Gift"/>
    <hyperlink ref="V546" r:id="rId388"/>
    <hyperlink ref="V45" r:id="rId389" display="Addition To New Year's Gift Resurveyed"/>
    <hyperlink ref="V155" r:id="rId390"/>
    <hyperlink ref="V233" r:id="rId391" display="Dorsey's Grove"/>
    <hyperlink ref="V160" r:id="rId392" display="Chandler's Slaughter"/>
    <hyperlink ref="V495" r:id="rId393" display="MacKinsey's Discovery"/>
    <hyperlink ref="V533" r:id="rId394"/>
    <hyperlink ref="V536" r:id="rId395"/>
    <hyperlink ref="V687" r:id="rId396"/>
    <hyperlink ref="V273" r:id="rId397"/>
    <hyperlink ref="V897" r:id="rId398"/>
    <hyperlink ref="V786" r:id="rId399"/>
    <hyperlink ref="V141" r:id="rId400"/>
    <hyperlink ref="V126" r:id="rId401"/>
    <hyperlink ref="V315" r:id="rId402" display="Gosnell's Chance"/>
    <hyperlink ref="V395" r:id="rId403" display="Hopson's Choice"/>
    <hyperlink ref="V347" r:id="rId404"/>
    <hyperlink ref="V510" r:id="rId405" display="Mercier's Friendship"/>
    <hyperlink ref="V372" r:id="rId406" display="Hickens Chance &amp; Dorsey's Friendship"/>
    <hyperlink ref="V39" r:id="rId407" display="Addition To  Joseph's Advancement"/>
    <hyperlink ref="V396" r:id="rId408"/>
    <hyperlink ref="V61" r:id="rId409"/>
    <hyperlink ref="V744" r:id="rId410"/>
    <hyperlink ref="V667" r:id="rId411" display="Sally's Chance Resurveyed"/>
    <hyperlink ref="V665" r:id="rId412" display="Sally's Chance"/>
    <hyperlink ref="V666" r:id="rId413" display="Sally's Chance (Resurveyed)"/>
    <hyperlink ref="V63" r:id="rId414"/>
    <hyperlink ref="V62" r:id="rId415" display="Airy Hills And Pleasant Springs (Resurveyed)"/>
    <hyperlink ref="V806" r:id="rId416"/>
    <hyperlink ref="V855" r:id="rId417" display="Warfield's Choice"/>
    <hyperlink ref="V810" r:id="rId418" display="Thomas' Beginning"/>
    <hyperlink ref="V619" r:id="rId419"/>
    <hyperlink ref="V188" r:id="rId420"/>
    <hyperlink ref="V191" r:id="rId421"/>
    <hyperlink ref="V542" r:id="rId422" display="Neal's Delight (Unpatented)"/>
    <hyperlink ref="V892" r:id="rId423"/>
    <hyperlink ref="V660" r:id="rId424"/>
    <hyperlink ref="V219" r:id="rId425"/>
    <hyperlink ref="V712" r:id="rId426" display="Silence (Resurveyed)"/>
    <hyperlink ref="V711" r:id="rId427"/>
    <hyperlink ref="V689" r:id="rId428"/>
    <hyperlink ref="V213" r:id="rId429"/>
    <hyperlink ref="V636" r:id="rId430"/>
    <hyperlink ref="V58" r:id="rId431"/>
    <hyperlink ref="V700" r:id="rId432" display="Shipley's Content"/>
    <hyperlink ref="V793" r:id="rId433"/>
    <hyperlink ref="V613" r:id="rId434" display="Purdum's Chance"/>
    <hyperlink ref="V389" r:id="rId435" display="Holland's Sweep"/>
    <hyperlink ref="V406" r:id="rId436" display="Howard's Resolution - Cornelius"/>
    <hyperlink ref="V360" r:id="rId437"/>
    <hyperlink ref="V670" r:id="rId438"/>
    <hyperlink ref="V820" r:id="rId439"/>
    <hyperlink ref="V520" r:id="rId440"/>
    <hyperlink ref="V658" r:id="rId441"/>
    <hyperlink ref="V211" r:id="rId442" display="Deaver's Choice"/>
    <hyperlink ref="V445" r:id="rId443" display="Joseph's Gift"/>
    <hyperlink ref="V297" r:id="rId444" display="Geist's Plains"/>
    <hyperlink ref="V384" r:id="rId445" display="Hobbs' Support"/>
    <hyperlink ref="V507" r:id="rId446" display="Martin's Luck"/>
    <hyperlink ref="V489" r:id="rId447"/>
    <hyperlink ref="V280" r:id="rId448"/>
    <hyperlink ref="V247" r:id="rId449"/>
    <hyperlink ref="V729" r:id="rId450"/>
    <hyperlink ref="V577" r:id="rId451"/>
    <hyperlink ref="V237" r:id="rId452" display="Dorsey's Lane"/>
    <hyperlink ref="V449" r:id="rId453" display="Joshua's Expectation"/>
    <hyperlink ref="V571" r:id="rId454" display="Pierpoint's Discovery"/>
    <hyperlink ref="V42" r:id="rId455"/>
    <hyperlink ref="V503" r:id="rId456"/>
    <hyperlink ref="V369" r:id="rId457" display="Henry's Lot"/>
    <hyperlink ref="V371" r:id="rId458" display="Henry's United Friendship"/>
    <hyperlink ref="V887" r:id="rId459"/>
    <hyperlink ref="V516" r:id="rId460"/>
    <hyperlink ref="V576" r:id="rId461"/>
    <hyperlink ref="V119" r:id="rId462"/>
    <hyperlink ref="V415" r:id="rId463"/>
    <hyperlink ref="V504" r:id="rId464"/>
    <hyperlink ref="V158" r:id="rId465"/>
    <hyperlink ref="V575" r:id="rId466"/>
    <hyperlink ref="V500" r:id="rId467" display="Mansell's Angle"/>
    <hyperlink ref="V67" r:id="rId468"/>
    <hyperlink ref="V342" r:id="rId469"/>
    <hyperlink ref="V664" r:id="rId470"/>
    <hyperlink ref="V773" r:id="rId471"/>
    <hyperlink ref="V390" r:id="rId472"/>
    <hyperlink ref="V455" r:id="rId473"/>
    <hyperlink ref="V696" r:id="rId474"/>
    <hyperlink ref="V751" r:id="rId475"/>
    <hyperlink ref="V750" r:id="rId476"/>
    <hyperlink ref="V254" r:id="rId477"/>
    <hyperlink ref="V6" r:id="rId478"/>
    <hyperlink ref="V466" r:id="rId479"/>
    <hyperlink ref="V465" r:id="rId480"/>
    <hyperlink ref="V91" r:id="rId481"/>
    <hyperlink ref="V502" r:id="rId482"/>
    <hyperlink ref="V745" r:id="rId483"/>
    <hyperlink ref="V405" r:id="rId484" display="Howard's Range (Resurveyed)"/>
    <hyperlink ref="V38" r:id="rId485" display="Addition To Howard's Range"/>
    <hyperlink ref="V916" r:id="rId486" display="Yates Inheritance (Resurveyed)"/>
    <hyperlink ref="V145" r:id="rId487"/>
    <hyperlink ref="V556" r:id="rId488"/>
    <hyperlink ref="V77" r:id="rId489"/>
    <hyperlink ref="V363" r:id="rId490"/>
    <hyperlink ref="V33" r:id="rId491"/>
    <hyperlink ref="V682" r:id="rId492"/>
    <hyperlink ref="V491" r:id="rId493" display="Lyde's Contrivance"/>
    <hyperlink ref="V567" r:id="rId494"/>
    <hyperlink ref="V669" r:id="rId495" display="Samuel's Contrivance"/>
    <hyperlink ref="V258" r:id="rId496"/>
    <hyperlink ref="V259" r:id="rId497"/>
    <hyperlink ref="V837" r:id="rId498"/>
    <hyperlink ref="V694" r:id="rId499" display="Sewell's Contrivance"/>
    <hyperlink ref="V441" r:id="rId500"/>
    <hyperlink ref="V235" r:id="rId501" display="Dorsey's Inheritance"/>
    <hyperlink ref="V451" r:id="rId502" display="Joshua's Gift"/>
    <hyperlink ref="V454" r:id="rId503" display="Joshua's Lot"/>
    <hyperlink ref="V201" r:id="rId504"/>
    <hyperlink ref="V878" r:id="rId505"/>
    <hyperlink ref="V8" r:id="rId506"/>
    <hyperlink ref="V752" r:id="rId507" display="Stringer's Addition"/>
    <hyperlink ref="V755" r:id="rId508" display="Stringer's Park"/>
    <hyperlink ref="V753" r:id="rId509" display="Stringer's Advantage"/>
    <hyperlink ref="V193" r:id="rId510"/>
    <hyperlink ref="V205" r:id="rId511"/>
    <hyperlink ref="V543" r:id="rId512"/>
    <hyperlink ref="V521" r:id="rId513" display="Moberley's Chance"/>
    <hyperlink ref="V148" r:id="rId514" display="Caleb's Vineyard"/>
    <hyperlink ref="V346" r:id="rId515"/>
    <hyperlink ref="V572" r:id="rId516" display="Pierpoint's Pleasure"/>
    <hyperlink ref="V561" r:id="rId517"/>
    <hyperlink ref="V127" r:id="rId518"/>
    <hyperlink ref="V554" r:id="rId519" display="Oliver's Chance"/>
    <hyperlink ref="V815" r:id="rId520"/>
    <hyperlink ref="V373" r:id="rId521"/>
    <hyperlink ref="V41" r:id="rId522"/>
    <hyperlink ref="V221" r:id="rId523"/>
    <hyperlink ref="V85" r:id="rId524"/>
    <hyperlink ref="V102" r:id="rId525" display="Benjamin's Addition"/>
    <hyperlink ref="V28" r:id="rId526"/>
    <hyperlink ref="V602" r:id="rId527"/>
    <hyperlink ref="V663" r:id="rId528"/>
    <hyperlink ref="V877" r:id="rId529"/>
    <hyperlink ref="V716" r:id="rId530"/>
    <hyperlink ref="V243" r:id="rId531" display="Dorsey's Second Addition"/>
    <hyperlink ref="V226" r:id="rId532" display="Dorsey's Addition"/>
    <hyperlink ref="V343" r:id="rId533" display="Hamutel's Choice"/>
    <hyperlink ref="V586" r:id="rId534"/>
    <hyperlink ref="V159" r:id="rId535"/>
    <hyperlink ref="V11" r:id="rId536"/>
    <hyperlink ref="V220" r:id="rId537"/>
    <hyperlink ref="V166" r:id="rId538"/>
    <hyperlink ref="V797" r:id="rId539"/>
    <hyperlink ref="V66" r:id="rId540"/>
    <hyperlink ref="V427" r:id="rId541"/>
    <hyperlink ref="V92" r:id="rId542" display="Beall's Enlargement"/>
    <hyperlink ref="V776" r:id="rId543"/>
    <hyperlink ref="V868" r:id="rId544"/>
    <hyperlink ref="V323" r:id="rId545" display="Green's Meadow"/>
    <hyperlink ref="V548" r:id="rId546"/>
    <hyperlink ref="V674" r:id="rId547"/>
    <hyperlink ref="V708" r:id="rId548" display="Shipley's Will"/>
    <hyperlink ref="V23" r:id="rId549"/>
    <hyperlink ref="V83" r:id="rId550"/>
    <hyperlink ref="V130" r:id="rId551" display="Brown's Addition"/>
    <hyperlink ref="V154" r:id="rId552"/>
    <hyperlink ref="V164" r:id="rId553"/>
    <hyperlink ref="V426" r:id="rId554" display="Jason's Mistake"/>
    <hyperlink ref="V622" r:id="rId555" display="Ray's Chance"/>
    <hyperlink ref="V430" r:id="rId556"/>
    <hyperlink ref="V429" r:id="rId557" display="John's Beginning"/>
    <hyperlink ref="V748" r:id="rId558"/>
    <hyperlink ref="V741" r:id="rId559"/>
    <hyperlink ref="V830" r:id="rId560"/>
    <hyperlink ref="V294" r:id="rId561" display="Gaither's Enlargement"/>
    <hyperlink ref="V639" r:id="rId562"/>
    <hyperlink ref="V439" r:id="rId563" display="Johnson's Care"/>
    <hyperlink ref="V627" r:id="rId564"/>
    <hyperlink ref="V713" r:id="rId565"/>
    <hyperlink ref="V187" r:id="rId566"/>
    <hyperlink ref="V432" r:id="rId567" display="John's Chance"/>
    <hyperlink ref="V186" r:id="rId568"/>
    <hyperlink ref="V871" r:id="rId569" display="What's Left"/>
    <hyperlink ref="V144" r:id="rId570"/>
    <hyperlink ref="V657" r:id="rId571" display="Robinson's Mistake"/>
    <hyperlink ref="V816" r:id="rId572"/>
    <hyperlink ref="V843" r:id="rId573"/>
    <hyperlink ref="V114" r:id="rId574"/>
    <hyperlink ref="V760" r:id="rId575"/>
    <hyperlink ref="V889" r:id="rId576"/>
    <hyperlink ref="V276" r:id="rId577" display="Forrester's Range"/>
    <hyperlink ref="V275" r:id="rId578" display="Forester's Range"/>
    <hyperlink ref="V267" r:id="rId579"/>
    <hyperlink ref="V268" r:id="rId580"/>
    <hyperlink ref="V842" r:id="rId581"/>
    <hyperlink ref="V768" r:id="rId582"/>
    <hyperlink ref="V195" r:id="rId583"/>
    <hyperlink ref="V890" r:id="rId584"/>
    <hyperlink ref="V601" r:id="rId585"/>
    <hyperlink ref="V618" r:id="rId586"/>
    <hyperlink ref="V765" r:id="rId587"/>
    <hyperlink ref="V634" r:id="rId588" display="Resurvey On Harry's Lot"/>
    <hyperlink ref="V22" r:id="rId589"/>
    <hyperlink ref="V40" r:id="rId590"/>
    <hyperlink ref="V683" r:id="rId591"/>
    <hyperlink ref="V51" r:id="rId592"/>
    <hyperlink ref="V69" r:id="rId593"/>
    <hyperlink ref="V210" r:id="rId594"/>
    <hyperlink ref="V270" r:id="rId595"/>
    <hyperlink ref="V684" r:id="rId596"/>
    <hyperlink ref="V305" r:id="rId597"/>
    <hyperlink ref="V444" r:id="rId598" display="Joseph's And Jacob's Invention"/>
    <hyperlink ref="V475" r:id="rId599"/>
    <hyperlink ref="V628" r:id="rId600"/>
    <hyperlink ref="V853" r:id="rId601" display="Warfield's Addition"/>
    <hyperlink ref="V918" r:id="rId602"/>
    <hyperlink ref="V743" r:id="rId603"/>
    <hyperlink ref="V50" r:id="rId604"/>
    <hyperlink ref="V560" r:id="rId605" display="Partnership (Resurveyed)"/>
    <hyperlink ref="V728" r:id="rId606"/>
    <hyperlink ref="V27" r:id="rId607"/>
    <hyperlink ref="V176" r:id="rId608" display="Cockey's Neglect"/>
    <hyperlink ref="V821" r:id="rId609"/>
    <hyperlink ref="V709" r:id="rId610" display="Shiver's Integrity"/>
    <hyperlink ref="V558" r:id="rId611" display="Parr's Range"/>
    <hyperlink ref="V764" r:id="rId612"/>
    <hyperlink ref="V261" r:id="rId613"/>
    <hyperlink ref="V917" r:id="rId614"/>
    <hyperlink ref="V514" r:id="rId615"/>
    <hyperlink ref="V854" r:id="rId616" display="Warfield's Addition Enlarged"/>
    <hyperlink ref="V605" r:id="rId617"/>
    <hyperlink ref="V798" r:id="rId618"/>
    <hyperlink ref="V448" r:id="rId619" display="Joshua's Desire"/>
    <hyperlink ref="V574" r:id="rId620"/>
    <hyperlink ref="V365" r:id="rId621"/>
    <hyperlink ref="V142" r:id="rId622"/>
    <hyperlink ref="V512" r:id="rId623" display="Mercier's Lot"/>
    <hyperlink ref="V581" r:id="rId624"/>
    <hyperlink ref="V894" r:id="rId625"/>
    <hyperlink ref="V10" r:id="rId626"/>
    <hyperlink ref="V907" r:id="rId627" display="Worthington's Addition"/>
    <hyperlink ref="V788" r:id="rId628"/>
    <hyperlink ref="V876" r:id="rId629"/>
    <hyperlink ref="V478" r:id="rId630"/>
    <hyperlink ref="V513" r:id="rId631" display="Mercier's Lot Resurveyed"/>
    <hyperlink ref="V377" r:id="rId632"/>
    <hyperlink ref="V827" r:id="rId633"/>
    <hyperlink ref="V493" r:id="rId634" display="Maccubbin's Search"/>
    <hyperlink ref="V344" r:id="rId635"/>
    <hyperlink ref="V101" r:id="rId636" display="Belt's Point"/>
    <hyperlink ref="V492" r:id="rId637" display="MacCubbin's Discovery"/>
    <hyperlink ref="V778" r:id="rId638"/>
    <hyperlink ref="V307" r:id="rId639"/>
    <hyperlink ref="V792" r:id="rId640"/>
    <hyperlink ref="V566" r:id="rId641" display="Patrick's Ramble"/>
    <hyperlink ref="V565" r:id="rId642" display="Patrick's Fancy"/>
    <hyperlink ref="V440" r:id="rId643" display="Jones' Addition"/>
    <hyperlink ref="V442" r:id="rId644" display="Jones' Fancy"/>
    <hyperlink ref="V563" r:id="rId645" display="Patrick's Choice"/>
    <hyperlink ref="V564" r:id="rId646" display="Patrick's Delight"/>
    <hyperlink ref="V179" r:id="rId647" display="Cole's Choice"/>
    <hyperlink ref="V180" r:id="rId648" display="Cole's Choice Resurveyed"/>
    <hyperlink ref="V811" r:id="rId649" display="Thomas' Good Will"/>
    <hyperlink ref="V391" r:id="rId650"/>
    <hyperlink ref="V306" r:id="rId651"/>
    <hyperlink ref="V428" r:id="rId652" display="John's Adventure"/>
    <hyperlink ref="V476" r:id="rId653"/>
    <hyperlink ref="V649" r:id="rId654" display="Ridgely's Meadow"/>
    <hyperlink ref="V739" r:id="rId655"/>
    <hyperlink ref="V121" r:id="rId656"/>
    <hyperlink ref="V463" r:id="rId657"/>
    <hyperlink ref="V464" r:id="rId658"/>
    <hyperlink ref="V828" r:id="rId659"/>
    <hyperlink ref="V7" r:id="rId660"/>
    <hyperlink ref="V826" r:id="rId661"/>
    <hyperlink ref="V137" r:id="rId662" display="Brown's Oversight And Worthington's Foresight"/>
    <hyperlink ref="V679" r:id="rId663" display="Second Addition To Caleb's Purchase"/>
    <hyperlink ref="V304" r:id="rId664"/>
    <hyperlink ref="V467" r:id="rId665" display="Larance's Purchase"/>
    <hyperlink ref="V562" r:id="rId666"/>
    <hyperlink ref="V394" r:id="rId667" display="Hood's Haven (Resurveyed)"/>
    <hyperlink ref="V393" r:id="rId668" display="Hood's Haven"/>
    <hyperlink ref="V715" r:id="rId669" display="Smith's Fortune"/>
    <hyperlink ref="V901" r:id="rId670"/>
    <hyperlink ref="V900" r:id="rId671"/>
    <hyperlink ref="V874" r:id="rId672"/>
    <hyperlink ref="V434" r:id="rId673" display="John's Hurry"/>
    <hyperlink ref="V727" r:id="rId674"/>
    <hyperlink ref="V592" r:id="rId675"/>
    <hyperlink ref="V732" r:id="rId676"/>
    <hyperlink ref="V281" r:id="rId677"/>
    <hyperlink ref="V143" r:id="rId678"/>
    <hyperlink ref="V647" r:id="rId679"/>
    <hyperlink ref="V291" r:id="rId680" display="Frost's Venture"/>
    <hyperlink ref="V584" r:id="rId681"/>
    <hyperlink ref="V401" r:id="rId682" display="Howard's Improvement"/>
    <hyperlink ref="V253" r:id="rId683"/>
    <hyperlink ref="V175" r:id="rId684"/>
    <hyperlink ref="V438" r:id="rId685" display="John's Luck"/>
    <hyperlink ref="V822" r:id="rId686" display="Todd's Improvement"/>
    <hyperlink ref="V680" r:id="rId687"/>
    <hyperlink ref="V733" r:id="rId688" display="Spurrier's Interest"/>
    <hyperlink ref="V87" r:id="rId689" display="Barry's Duck"/>
    <hyperlink ref="V139" r:id="rId690" display="Brown's Purchase Resurveyed"/>
    <hyperlink ref="V312" r:id="rId691"/>
    <hyperlink ref="V458" r:id="rId692" display="Kelly's Ingenuity"/>
    <hyperlink ref="V469" r:id="rId693" display="Larkin's Inheritance"/>
    <hyperlink ref="V624" r:id="rId694"/>
    <hyperlink ref="V337" r:id="rId695"/>
    <hyperlink ref="V340" r:id="rId696" display="John's Lot - Hammond"/>
    <hyperlink ref="V456" r:id="rId697"/>
    <hyperlink ref="V846" r:id="rId698"/>
    <hyperlink ref="V898" r:id="rId699"/>
    <hyperlink ref="V265" r:id="rId700"/>
    <hyperlink ref="V385" r:id="rId701"/>
    <hyperlink ref="V78" r:id="rId702"/>
    <hyperlink ref="V725" r:id="rId703"/>
    <hyperlink ref="V86" r:id="rId704"/>
    <hyperlink ref="W121" r:id="rId705"/>
    <hyperlink ref="W873" r:id="rId706"/>
    <hyperlink ref="V103" r:id="rId707" display="Benjamin's Lott"/>
    <hyperlink ref="V283" r:id="rId708"/>
    <hyperlink ref="V319" r:id="rId709"/>
    <hyperlink ref="V869" r:id="rId710"/>
    <hyperlink ref="V519" r:id="rId711"/>
    <hyperlink ref="V285" r:id="rId712"/>
    <hyperlink ref="W575" r:id="rId713"/>
    <hyperlink ref="W576" r:id="rId714"/>
    <hyperlink ref="V870" r:id="rId715"/>
    <hyperlink ref="W7" r:id="rId716"/>
    <hyperlink ref="W870" r:id="rId717"/>
    <hyperlink ref="W828" r:id="rId718"/>
    <hyperlink ref="V414" r:id="rId719"/>
    <hyperlink ref="W261" r:id="rId720"/>
    <hyperlink ref="W171" r:id="rId721"/>
    <hyperlink ref="W213" r:id="rId722"/>
    <hyperlink ref="W214" r:id="rId723"/>
    <hyperlink ref="W227" r:id="rId724"/>
    <hyperlink ref="W240" r:id="rId725"/>
    <hyperlink ref="V818" r:id="rId726"/>
    <hyperlink ref="V359" r:id="rId727"/>
    <hyperlink ref="V332" r:id="rId728"/>
    <hyperlink ref="V865" r:id="rId729"/>
    <hyperlink ref="V850" r:id="rId730"/>
    <hyperlink ref="V849" r:id="rId731"/>
    <hyperlink ref="V76" r:id="rId732"/>
    <hyperlink ref="V74" r:id="rId733"/>
    <hyperlink ref="V72" r:id="rId734"/>
    <hyperlink ref="V335" r:id="rId735"/>
    <hyperlink ref="V362" r:id="rId736"/>
    <hyperlink ref="V480" r:id="rId737"/>
    <hyperlink ref="V43" r:id="rId738"/>
    <hyperlink ref="V189" r:id="rId739"/>
    <hyperlink ref="V9" r:id="rId740"/>
    <hyperlink ref="V423" r:id="rId741"/>
    <hyperlink ref="V655" r:id="rId742"/>
    <hyperlink ref="V117" r:id="rId743"/>
    <hyperlink ref="V812" r:id="rId744"/>
    <hyperlink ref="V785" r:id="rId745"/>
    <hyperlink ref="V35" r:id="rId746"/>
    <hyperlink ref="V593" r:id="rId747"/>
    <hyperlink ref="V612" r:id="rId748"/>
    <hyperlink ref="V770" r:id="rId749"/>
    <hyperlink ref="V534" r:id="rId750"/>
    <hyperlink ref="W6" r:id="rId751"/>
    <hyperlink ref="W186" r:id="rId752"/>
    <hyperlink ref="W187" r:id="rId753"/>
    <hyperlink ref="W258" r:id="rId754"/>
    <hyperlink ref="W259" r:id="rId755"/>
    <hyperlink ref="W281" r:id="rId756"/>
    <hyperlink ref="W307" r:id="rId757"/>
    <hyperlink ref="W319" r:id="rId758"/>
    <hyperlink ref="W335" r:id="rId759"/>
    <hyperlink ref="W359" r:id="rId760"/>
    <hyperlink ref="W391" r:id="rId761"/>
    <hyperlink ref="W427" r:id="rId762"/>
    <hyperlink ref="W521" r:id="rId763"/>
    <hyperlink ref="W543" r:id="rId764"/>
    <hyperlink ref="W524" r:id="rId765"/>
    <hyperlink ref="W523" r:id="rId766"/>
    <hyperlink ref="W522" r:id="rId767"/>
    <hyperlink ref="W554" r:id="rId768"/>
    <hyperlink ref="W562" r:id="rId769"/>
    <hyperlink ref="V585" r:id="rId770"/>
    <hyperlink ref="W585" r:id="rId771"/>
    <hyperlink ref="W748" r:id="rId772"/>
    <hyperlink ref="W837" r:id="rId773"/>
    <hyperlink ref="W849" r:id="rId774"/>
    <hyperlink ref="W850" r:id="rId775"/>
    <hyperlink ref="V867" r:id="rId776"/>
    <hyperlink ref="W867" r:id="rId777"/>
    <hyperlink ref="V569" r:id="rId778"/>
    <hyperlink ref="W569" r:id="rId779"/>
    <hyperlink ref="W519" r:id="rId780"/>
    <hyperlink ref="W869" r:id="rId781"/>
    <hyperlink ref="W404" r:id="rId782"/>
    <hyperlink ref="V404" r:id="rId783"/>
    <hyperlink ref="W492" r:id="rId784"/>
    <hyperlink ref="W518" r:id="rId785"/>
    <hyperlink ref="W905" r:id="rId786"/>
    <hyperlink ref="V416" r:id="rId787"/>
    <hyperlink ref="W416" r:id="rId788"/>
    <hyperlink ref="W150" r:id="rId789"/>
    <hyperlink ref="V150" r:id="rId790"/>
    <hyperlink ref="W915" r:id="rId791"/>
    <hyperlink ref="V915" r:id="rId792"/>
    <hyperlink ref="V421" r:id="rId793"/>
    <hyperlink ref="W421" r:id="rId794"/>
    <hyperlink ref="V740" r:id="rId795"/>
    <hyperlink ref="W740" r:id="rId796"/>
    <hyperlink ref="W770" r:id="rId797"/>
    <hyperlink ref="W612" r:id="rId798"/>
    <hyperlink ref="W593" r:id="rId799"/>
    <hyperlink ref="W534" r:id="rId800"/>
    <hyperlink ref="W913" r:id="rId801"/>
    <hyperlink ref="W916" r:id="rId802"/>
    <hyperlink ref="W917" r:id="rId803"/>
    <hyperlink ref="W918" r:id="rId804"/>
    <hyperlink ref="W535" r:id="rId805"/>
    <hyperlink ref="W116" r:id="rId806"/>
    <hyperlink ref="W447" r:id="rId807"/>
    <hyperlink ref="W189" r:id="rId808"/>
    <hyperlink ref="W191" r:id="rId809"/>
    <hyperlink ref="W152" r:id="rId810"/>
    <hyperlink ref="W661" r:id="rId811"/>
    <hyperlink ref="W177" r:id="rId812"/>
    <hyperlink ref="W176" r:id="rId813"/>
    <hyperlink ref="W531" r:id="rId814"/>
    <hyperlink ref="W353" r:id="rId815"/>
    <hyperlink ref="W366" r:id="rId816"/>
    <hyperlink ref="W76" r:id="rId817"/>
    <hyperlink ref="W153" r:id="rId818"/>
    <hyperlink ref="W317" r:id="rId819"/>
    <hyperlink ref="W318" r:id="rId820"/>
    <hyperlink ref="W450" r:id="rId821"/>
    <hyperlink ref="W894" r:id="rId822"/>
    <hyperlink ref="W26" r:id="rId823"/>
    <hyperlink ref="W151" r:id="rId824"/>
    <hyperlink ref="V494" r:id="rId825"/>
    <hyperlink ref="W494" r:id="rId826"/>
    <hyperlink ref="W766" r:id="rId827"/>
    <hyperlink ref="W435" r:id="rId828"/>
    <hyperlink ref="V436" r:id="rId829"/>
    <hyperlink ref="W436" r:id="rId830"/>
    <hyperlink ref="W695" r:id="rId831"/>
    <hyperlink ref="W396" r:id="rId832"/>
    <hyperlink ref="W37" r:id="rId833"/>
    <hyperlink ref="W72" r:id="rId834"/>
    <hyperlink ref="W305" r:id="rId835"/>
    <hyperlink ref="W306" r:id="rId836"/>
    <hyperlink ref="W694" r:id="rId837"/>
    <hyperlink ref="W505" r:id="rId838"/>
    <hyperlink ref="W496" r:id="rId839"/>
    <hyperlink ref="W358" r:id="rId840"/>
    <hyperlink ref="W32" r:id="rId841"/>
    <hyperlink ref="W10" r:id="rId842"/>
    <hyperlink ref="W357" r:id="rId843"/>
    <hyperlink ref="W356" r:id="rId844"/>
    <hyperlink ref="W398" r:id="rId845"/>
    <hyperlink ref="W315" r:id="rId846"/>
    <hyperlink ref="W45" r:id="rId847"/>
    <hyperlink ref="W44" r:id="rId848"/>
    <hyperlink ref="W83" r:id="rId849"/>
    <hyperlink ref="W81" r:id="rId850"/>
    <hyperlink ref="W124" r:id="rId851"/>
    <hyperlink ref="W184" r:id="rId852"/>
    <hyperlink ref="W699" r:id="rId853"/>
    <hyperlink ref="W911" r:id="rId854"/>
    <hyperlink ref="W594" r:id="rId855"/>
    <hyperlink ref="W595" r:id="rId856"/>
    <hyperlink ref="W630" r:id="rId857"/>
    <hyperlink ref="W893" r:id="rId858"/>
    <hyperlink ref="W703" r:id="rId859"/>
    <hyperlink ref="W704" r:id="rId860"/>
    <hyperlink ref="W702" r:id="rId861"/>
    <hyperlink ref="W772" r:id="rId862"/>
    <hyperlink ref="W510" r:id="rId863"/>
    <hyperlink ref="W654" r:id="rId864"/>
    <hyperlink ref="W622" r:id="rId865"/>
    <hyperlink ref="W478" r:id="rId866"/>
    <hyperlink ref="W813" r:id="rId867"/>
    <hyperlink ref="W332" r:id="rId868"/>
    <hyperlink ref="W331" r:id="rId869"/>
    <hyperlink ref="W818" r:id="rId870"/>
    <hyperlink ref="V738" r:id="rId871"/>
    <hyperlink ref="W738" r:id="rId872"/>
    <hyperlink ref="W262" r:id="rId873"/>
    <hyperlink ref="W399" r:id="rId874"/>
    <hyperlink ref="W211" r:id="rId875"/>
    <hyperlink ref="W212" r:id="rId876"/>
    <hyperlink ref="W372" r:id="rId877"/>
    <hyperlink ref="W462" r:id="rId878"/>
    <hyperlink ref="W445" r:id="rId879"/>
    <hyperlink ref="W337" r:id="rId880"/>
    <hyperlink ref="W403" r:id="rId881"/>
    <hyperlink ref="W658" r:id="rId882"/>
    <hyperlink ref="W136" r:id="rId883"/>
    <hyperlink ref="V629" r:id="rId884"/>
    <hyperlink ref="W629" r:id="rId885"/>
    <hyperlink ref="W642" r:id="rId886"/>
    <hyperlink ref="W70" r:id="rId887"/>
    <hyperlink ref="W788" r:id="rId888"/>
    <hyperlink ref="W489" r:id="rId889"/>
    <hyperlink ref="W384" r:id="rId890"/>
    <hyperlink ref="W127" r:id="rId891"/>
    <hyperlink ref="W456" r:id="rId892"/>
    <hyperlink ref="W780" r:id="rId893"/>
    <hyperlink ref="W781" r:id="rId894"/>
    <hyperlink ref="W758" r:id="rId895"/>
    <hyperlink ref="W375" r:id="rId896"/>
    <hyperlink ref="W376" r:id="rId897"/>
    <hyperlink ref="W74" r:id="rId898"/>
    <hyperlink ref="W423" r:id="rId899"/>
    <hyperlink ref="W600" r:id="rId900"/>
    <hyperlink ref="W601" r:id="rId901"/>
    <hyperlink ref="W607" r:id="rId902"/>
    <hyperlink ref="W444" r:id="rId903"/>
    <hyperlink ref="W872" r:id="rId904"/>
    <hyperlink ref="W35" r:id="rId905"/>
    <hyperlink ref="W812" r:id="rId906"/>
    <hyperlink ref="W771" r:id="rId907"/>
    <hyperlink ref="W362" r:id="rId908"/>
    <hyperlink ref="W43" r:id="rId909"/>
    <hyperlink ref="W512" r:id="rId910"/>
    <hyperlink ref="W572" r:id="rId911"/>
    <hyperlink ref="W480" r:id="rId912"/>
    <hyperlink ref="W823" r:id="rId913"/>
    <hyperlink ref="W347" r:id="rId914"/>
    <hyperlink ref="W9" r:id="rId915"/>
    <hyperlink ref="W651" r:id="rId916"/>
    <hyperlink ref="W381" r:id="rId917"/>
    <hyperlink ref="W755" r:id="rId918"/>
    <hyperlink ref="W230" r:id="rId919"/>
    <hyperlink ref="W231" r:id="rId920"/>
    <hyperlink ref="W232" r:id="rId921"/>
    <hyperlink ref="W525" r:id="rId922"/>
    <hyperlink ref="W526" r:id="rId923"/>
    <hyperlink ref="W235" r:id="rId924"/>
    <hyperlink ref="W228" r:id="rId925"/>
    <hyperlink ref="W886" r:id="rId926"/>
    <hyperlink ref="W14" r:id="rId927"/>
    <hyperlink ref="W13" r:id="rId928"/>
    <hyperlink ref="W303" r:id="rId929"/>
    <hyperlink ref="W420" r:id="rId930"/>
    <hyperlink ref="W761" r:id="rId931"/>
    <hyperlink ref="V761" r:id="rId932"/>
    <hyperlink ref="W233" r:id="rId933"/>
    <hyperlink ref="W292" r:id="rId934"/>
    <hyperlink ref="W263" r:id="rId935"/>
    <hyperlink ref="W799" r:id="rId936"/>
    <hyperlink ref="W380" r:id="rId937"/>
    <hyperlink ref="W216" r:id="rId938"/>
    <hyperlink ref="V216" r:id="rId939"/>
    <hyperlink ref="W64" r:id="rId940"/>
    <hyperlink ref="W383" r:id="rId941"/>
    <hyperlink ref="W443" r:id="rId942"/>
    <hyperlink ref="W39" r:id="rId943"/>
    <hyperlink ref="W604" r:id="rId944"/>
    <hyperlink ref="W803" r:id="rId945"/>
    <hyperlink ref="W811" r:id="rId946"/>
    <hyperlink ref="W878" r:id="rId947"/>
    <hyperlink ref="W454" r:id="rId948"/>
    <hyperlink ref="W397" r:id="rId949"/>
    <hyperlink ref="W910" r:id="rId950"/>
    <hyperlink ref="W621" r:id="rId951"/>
    <hyperlink ref="W734" r:id="rId952"/>
    <hyperlink ref="W326" r:id="rId953"/>
    <hyperlink ref="W325" r:id="rId954"/>
    <hyperlink ref="W323" r:id="rId955"/>
    <hyperlink ref="W912" r:id="rId956"/>
    <hyperlink ref="W527" r:id="rId957"/>
    <hyperlink ref="W322" r:id="rId958"/>
    <hyperlink ref="W805" r:id="rId959"/>
    <hyperlink ref="W717" r:id="rId960"/>
    <hyperlink ref="W49" r:id="rId961"/>
    <hyperlink ref="W633" r:id="rId962"/>
    <hyperlink ref="V633" r:id="rId963"/>
    <hyperlink ref="W473" r:id="rId964"/>
    <hyperlink ref="W529" r:id="rId965"/>
    <hyperlink ref="W125" r:id="rId966"/>
    <hyperlink ref="W851" r:id="rId967"/>
    <hyperlink ref="V851" r:id="rId968"/>
    <hyperlink ref="W611" r:id="rId969"/>
    <hyperlink ref="W289" r:id="rId970"/>
    <hyperlink ref="W899" r:id="rId971"/>
    <hyperlink ref="W264" r:id="rId972"/>
    <hyperlink ref="W486" r:id="rId973"/>
    <hyperlink ref="W269" r:id="rId974"/>
    <hyperlink ref="W181" r:id="rId975"/>
    <hyperlink ref="W769" r:id="rId976"/>
    <hyperlink ref="W120" r:id="rId977"/>
    <hyperlink ref="W483" r:id="rId978"/>
    <hyperlink ref="W907" r:id="rId979"/>
    <hyperlink ref="W566" r:id="rId980"/>
    <hyperlink ref="W753" r:id="rId981"/>
    <hyperlink ref="W896" r:id="rId982"/>
    <hyperlink ref="W564" r:id="rId983"/>
    <hyperlink ref="W180" r:id="rId984"/>
    <hyperlink ref="W442" r:id="rId985"/>
    <hyperlink ref="W440" r:id="rId986"/>
    <hyperlink ref="W34" r:id="rId987"/>
    <hyperlink ref="W768" r:id="rId988"/>
    <hyperlink ref="W754" r:id="rId989"/>
    <hyperlink ref="W238" r:id="rId990"/>
    <hyperlink ref="V238" r:id="rId991"/>
    <hyperlink ref="V364" r:id="rId992"/>
    <hyperlink ref="W364" r:id="rId993"/>
    <hyperlink ref="W378" r:id="rId994"/>
    <hyperlink ref="V378" r:id="rId995"/>
    <hyperlink ref="W908" r:id="rId996"/>
    <hyperlink ref="V908" r:id="rId997"/>
    <hyperlink ref="V509" r:id="rId998"/>
    <hyperlink ref="W509" r:id="rId999"/>
    <hyperlink ref="W511" r:id="rId1000"/>
    <hyperlink ref="V511" r:id="rId1001"/>
    <hyperlink ref="V409" r:id="rId1002"/>
    <hyperlink ref="W409" r:id="rId1003"/>
    <hyperlink ref="V417" r:id="rId1004"/>
    <hyperlink ref="W417" r:id="rId1005"/>
    <hyperlink ref="W902" r:id="rId1006"/>
    <hyperlink ref="V902" r:id="rId1007"/>
    <hyperlink ref="V551" r:id="rId1008"/>
    <hyperlink ref="W551" r:id="rId1009"/>
    <hyperlink ref="W904" r:id="rId1010"/>
    <hyperlink ref="V904" r:id="rId1011"/>
    <hyperlink ref="W338" r:id="rId1012"/>
    <hyperlink ref="W632" r:id="rId1013"/>
    <hyperlink ref="V632" r:id="rId1014"/>
    <hyperlink ref="V218" r:id="rId1015"/>
    <hyperlink ref="W218" r:id="rId1016"/>
    <hyperlink ref="W301" r:id="rId1017"/>
    <hyperlink ref="V301" r:id="rId1018"/>
    <hyperlink ref="V659" r:id="rId1019"/>
    <hyperlink ref="W659" r:id="rId1020"/>
    <hyperlink ref="W550" r:id="rId1021"/>
    <hyperlink ref="V550" r:id="rId1022"/>
    <hyperlink ref="W431" r:id="rId1023"/>
    <hyperlink ref="W609" r:id="rId1024"/>
    <hyperlink ref="W310" r:id="rId1025"/>
    <hyperlink ref="W470" r:id="rId1026"/>
    <hyperlink ref="W779" r:id="rId1027"/>
    <hyperlink ref="W795" r:id="rId1028"/>
    <hyperlink ref="W874" r:id="rId1029"/>
    <hyperlink ref="W876" r:id="rId1030"/>
    <hyperlink ref="W875" r:id="rId1031"/>
    <hyperlink ref="W60" r:id="rId1032"/>
    <hyperlink ref="W271" r:id="rId1033"/>
    <hyperlink ref="W833" r:id="rId1034"/>
    <hyperlink ref="W291" r:id="rId1035"/>
    <hyperlink ref="W718" r:id="rId1036"/>
    <hyperlink ref="W236" r:id="rId1037"/>
    <hyperlink ref="W100" r:id="rId1038"/>
    <hyperlink ref="W41" r:id="rId1039"/>
    <hyperlink ref="W639" r:id="rId1040"/>
    <hyperlink ref="W118" r:id="rId1041"/>
    <hyperlink ref="W479" r:id="rId1042"/>
    <hyperlink ref="W684" r:id="rId1043"/>
    <hyperlink ref="W548" r:id="rId1044"/>
    <hyperlink ref="W730" r:id="rId1045"/>
    <hyperlink ref="W221" r:id="rId1046"/>
    <hyperlink ref="W848" r:id="rId1047"/>
    <hyperlink ref="W407" r:id="rId1048"/>
    <hyperlink ref="W686" r:id="rId1049"/>
    <hyperlink ref="W649" r:id="rId1050"/>
    <hyperlink ref="W868" r:id="rId1051"/>
    <hyperlink ref="W15" r:id="rId1052"/>
    <hyperlink ref="W789" r:id="rId1053"/>
    <hyperlink ref="W401" r:id="rId1054"/>
    <hyperlink ref="W68" r:id="rId1055"/>
    <hyperlink ref="W285" r:id="rId1056"/>
    <hyperlink ref="W888" r:id="rId1057"/>
    <hyperlink ref="W339" r:id="rId1058"/>
    <hyperlink ref="W687" r:id="rId1059"/>
    <hyperlink ref="V801" r:id="rId1060"/>
    <hyperlink ref="W801" r:id="rId1061"/>
    <hyperlink ref="W92" r:id="rId1062"/>
    <hyperlink ref="W467" r:id="rId1063"/>
    <hyperlink ref="W683" r:id="rId1064"/>
    <hyperlink ref="W40" r:id="rId1065"/>
    <hyperlink ref="W33" r:id="rId1066"/>
    <hyperlink ref="W682" r:id="rId1067"/>
    <hyperlink ref="W363" r:id="rId1068"/>
    <hyperlink ref="W446" r:id="rId1069"/>
    <hyperlink ref="W392" r:id="rId1070"/>
    <hyperlink ref="W105" r:id="rId1071"/>
    <hyperlink ref="W104" r:id="rId1072"/>
    <hyperlink ref="W209" r:id="rId1073"/>
    <hyperlink ref="W530" r:id="rId1074"/>
    <hyperlink ref="W453" r:id="rId1075"/>
    <hyperlink ref="V288" r:id="rId1076"/>
    <hyperlink ref="W288" r:id="rId1077"/>
    <hyperlink ref="W627" r:id="rId1078"/>
    <hyperlink ref="W628" r:id="rId1079"/>
    <hyperlink ref="V787" r:id="rId1080"/>
    <hyperlink ref="W787" r:id="rId1081"/>
    <hyperlink ref="W619" r:id="rId1082"/>
    <hyperlink ref="W587" r:id="rId1083"/>
    <hyperlink ref="V587" r:id="rId1084"/>
    <hyperlink ref="W664" r:id="rId1085"/>
    <hyperlink ref="W773" r:id="rId1086"/>
    <hyperlink ref="W468" r:id="rId1087"/>
    <hyperlink ref="V468" r:id="rId1088"/>
    <hyperlink ref="V588" r:id="rId1089"/>
    <hyperlink ref="W588" r:id="rId1090"/>
    <hyperlink ref="W457" r:id="rId1091"/>
    <hyperlink ref="V457" r:id="rId1092"/>
    <hyperlink ref="W202" r:id="rId1093"/>
    <hyperlink ref="W203" r:id="rId1094"/>
    <hyperlink ref="V203" r:id="rId1095"/>
    <hyperlink ref="W583" r:id="rId1096"/>
    <hyperlink ref="W584" r:id="rId1097"/>
    <hyperlink ref="W183" r:id="rId1098"/>
    <hyperlink ref="V183" r:id="rId1099"/>
    <hyperlink ref="W265" r:id="rId1100"/>
    <hyperlink ref="W806" r:id="rId1101"/>
    <hyperlink ref="W708" r:id="rId1102"/>
    <hyperlink ref="W744" r:id="rId1103"/>
    <hyperlink ref="W852" r:id="rId1104"/>
    <hyperlink ref="W859" r:id="rId1105"/>
    <hyperlink ref="V641" r:id="rId1106"/>
    <hyperlink ref="W641" r:id="rId1107"/>
    <hyperlink ref="W504" r:id="rId1108"/>
    <hyperlink ref="W390" r:id="rId1109"/>
    <hyperlink ref="W751" r:id="rId1110"/>
    <hyperlink ref="W750" r:id="rId1111"/>
    <hyperlink ref="W365" r:id="rId1112"/>
    <hyperlink ref="W254" r:id="rId1113"/>
    <hyperlink ref="W406" r:id="rId1114"/>
    <hyperlink ref="W860" r:id="rId1115"/>
    <hyperlink ref="W890" r:id="rId1116"/>
    <hyperlink ref="W91" r:id="rId1117"/>
    <hyperlink ref="W465" r:id="rId1118"/>
    <hyperlink ref="W455" r:id="rId1119"/>
    <hyperlink ref="W163" r:id="rId1120"/>
    <hyperlink ref="V163" r:id="rId1121"/>
    <hyperlink ref="W342" r:id="rId1122"/>
    <hyperlink ref="W59" r:id="rId1123"/>
    <hyperlink ref="W58" r:id="rId1124"/>
    <hyperlink ref="W503" r:id="rId1125"/>
    <hyperlink ref="W42" r:id="rId1126"/>
    <hyperlink ref="W67" r:id="rId1127"/>
    <hyperlink ref="W501" r:id="rId1128"/>
    <hyperlink ref="W333" r:id="rId1129"/>
    <hyperlink ref="W142" r:id="rId1130"/>
    <hyperlink ref="W143" r:id="rId1131"/>
    <hyperlink ref="W647" r:id="rId1132"/>
    <hyperlink ref="W887" r:id="rId1133"/>
    <hyperlink ref="W843" r:id="rId1134"/>
    <hyperlink ref="W810" r:id="rId1135"/>
    <hyperlink ref="W793" r:id="rId1136"/>
    <hyperlink ref="W742" r:id="rId1137"/>
    <hyperlink ref="W712" r:id="rId1138"/>
    <hyperlink ref="W707" r:id="rId1139"/>
    <hyperlink ref="W696" r:id="rId1140"/>
    <hyperlink ref="W693" r:id="rId1141"/>
    <hyperlink ref="W663" r:id="rId1142"/>
    <hyperlink ref="W606" r:id="rId1143"/>
    <hyperlink ref="W603" r:id="rId1144"/>
    <hyperlink ref="W414" r:id="rId1145"/>
    <hyperlink ref="W371" r:id="rId1146"/>
    <hyperlink ref="W369" r:id="rId1147"/>
    <hyperlink ref="W370" r:id="rId1148"/>
    <hyperlink ref="W84" r:id="rId1149"/>
    <hyperlink ref="W19" r:id="rId1150"/>
    <hyperlink ref="W743" r:id="rId1151"/>
    <hyperlink ref="W8" r:id="rId1152"/>
    <hyperlink ref="W22" r:id="rId1153"/>
    <hyperlink ref="W23" r:id="rId1154"/>
    <hyperlink ref="W21" r:id="rId1155"/>
    <hyperlink ref="W225" r:id="rId1156"/>
    <hyperlink ref="W726" r:id="rId1157"/>
    <hyperlink ref="W725" r:id="rId1158"/>
    <hyperlink ref="W646" r:id="rId1159"/>
    <hyperlink ref="W830" r:id="rId1160"/>
    <hyperlink ref="W900" r:id="rId1161"/>
    <hyperlink ref="W880" r:id="rId1162"/>
    <hyperlink ref="W847" r:id="rId1163"/>
    <hyperlink ref="W863" r:id="rId1164"/>
    <hyperlink ref="W157" r:id="rId1165"/>
    <hyperlink ref="W168" r:id="rId1166"/>
    <hyperlink ref="W841" r:id="rId1167"/>
    <hyperlink ref="W165" r:id="rId1168"/>
    <hyperlink ref="W280" r:id="rId1169"/>
    <hyperlink ref="W541" r:id="rId1170"/>
    <hyperlink ref="W311" r:id="rId1171"/>
    <hyperlink ref="W834" r:id="rId1172"/>
    <hyperlink ref="W835" r:id="rId1173"/>
    <hyperlink ref="W144" r:id="rId1174"/>
    <hyperlink ref="W714" r:id="rId1175"/>
    <hyperlink ref="W103" r:id="rId1176"/>
    <hyperlink ref="W618" r:id="rId1177"/>
    <hyperlink ref="W673" r:id="rId1178"/>
    <hyperlink ref="W672" r:id="rId1179"/>
    <hyperlink ref="W671" r:id="rId1180"/>
    <hyperlink ref="W108" r:id="rId1181"/>
    <hyperlink ref="W260" r:id="rId1182"/>
    <hyperlink ref="W662" r:id="rId1183"/>
    <hyperlink ref="W133" r:id="rId1184"/>
    <hyperlink ref="W528" r:id="rId1185"/>
    <hyperlink ref="W256" r:id="rId1186"/>
    <hyperlink ref="W65" r:id="rId1187"/>
    <hyperlink ref="W809" r:id="rId1188"/>
    <hyperlink ref="W126" r:id="rId1189"/>
    <hyperlink ref="W638" r:id="rId1190"/>
    <hyperlink ref="V638" r:id="rId1191"/>
    <hyperlink ref="V856" r:id="rId1192"/>
    <hyperlink ref="W856" r:id="rId1193"/>
    <hyperlink ref="W96" r:id="rId1194"/>
    <hyperlink ref="W282" r:id="rId1195"/>
    <hyperlink ref="W355" r:id="rId1196"/>
    <hyperlink ref="W634" r:id="rId1197"/>
    <hyperlink ref="W374" r:id="rId1198"/>
    <hyperlink ref="V591" r:id="rId1199"/>
    <hyperlink ref="W591" r:id="rId1200"/>
    <hyperlink ref="W350" r:id="rId1201"/>
    <hyperlink ref="W349" r:id="rId1202"/>
    <hyperlink ref="W348" r:id="rId1203"/>
    <hyperlink ref="W46" r:id="rId1204"/>
    <hyperlink ref="W680" r:id="rId1205"/>
    <hyperlink ref="W582" r:id="rId1206"/>
    <hyperlink ref="W765" r:id="rId1207"/>
    <hyperlink ref="W602" r:id="rId1208"/>
    <hyperlink ref="V790" r:id="rId1209" display="Howard's Improvement"/>
    <hyperlink ref="W790" r:id="rId1210"/>
    <hyperlink ref="W95" r:id="rId1211"/>
    <hyperlink ref="V95" r:id="rId1212"/>
    <hyperlink ref="W93" r:id="rId1213"/>
    <hyperlink ref="V93" r:id="rId1214"/>
    <hyperlink ref="V94" r:id="rId1215"/>
    <hyperlink ref="W94" r:id="rId1216"/>
    <hyperlink ref="W11" r:id="rId1217"/>
    <hyperlink ref="W20" r:id="rId1218"/>
    <hyperlink ref="W155" r:id="rId1219"/>
    <hyperlink ref="W741" r:id="rId1220"/>
    <hyperlink ref="W842" r:id="rId1221"/>
    <hyperlink ref="W909" r:id="rId1222"/>
    <hyperlink ref="W857" r:id="rId1223"/>
    <hyperlink ref="W858" r:id="rId1224"/>
    <hyperlink ref="W402" r:id="rId1225"/>
    <hyperlink ref="V354" r:id="rId1226"/>
    <hyperlink ref="W354" r:id="rId1227"/>
    <hyperlink ref="W158" r:id="rId1228"/>
    <hyperlink ref="W119" r:id="rId1229"/>
    <hyperlink ref="W415" r:id="rId1230"/>
    <hyperlink ref="W516" r:id="rId1231"/>
    <hyperlink ref="W500" r:id="rId1232"/>
    <hyperlink ref="W57" r:id="rId1233"/>
    <hyperlink ref="V590" r:id="rId1234"/>
    <hyperlink ref="W590" r:id="rId1235"/>
    <hyperlink ref="W379" r:id="rId1236"/>
    <hyperlink ref="W716" r:id="rId1237"/>
    <hyperlink ref="W871" r:id="rId1238"/>
    <hyperlink ref="W747" r:id="rId1239"/>
    <hyperlink ref="W746" r:id="rId1240"/>
    <hyperlink ref="W154" r:id="rId1241"/>
    <hyperlink ref="W463" r:id="rId1242"/>
    <hyperlink ref="W711" r:id="rId1243"/>
    <hyperlink ref="W82" r:id="rId1244"/>
    <hyperlink ref="W246" r:id="rId1245"/>
    <hyperlink ref="W839" r:id="rId1246"/>
    <hyperlink ref="W882" r:id="rId1247"/>
    <hyperlink ref="W883" r:id="rId1248"/>
    <hyperlink ref="W688" r:id="rId1249"/>
    <hyperlink ref="W635" r:id="rId1250"/>
    <hyperlink ref="W128" r:id="rId1251"/>
    <hyperlink ref="W861" r:id="rId1252"/>
    <hyperlink ref="W675" r:id="rId1253"/>
    <hyperlink ref="W206" r:id="rId1254"/>
    <hyperlink ref="W815" r:id="rId1255"/>
    <hyperlink ref="W798" r:id="rId1256"/>
    <hyperlink ref="W797" r:id="rId1257"/>
    <hyperlink ref="W360" r:id="rId1258"/>
    <hyperlink ref="W316" r:id="rId1259"/>
    <hyperlink ref="V316" r:id="rId1260"/>
    <hyperlink ref="W182" r:id="rId1261"/>
    <hyperlink ref="V182" r:id="rId1262"/>
    <hyperlink ref="V197" r:id="rId1263"/>
    <hyperlink ref="W197" r:id="rId1264"/>
    <hyperlink ref="W387" r:id="rId1265"/>
    <hyperlink ref="V387" r:id="rId1266"/>
    <hyperlink ref="W123" r:id="rId1267"/>
    <hyperlink ref="W700" r:id="rId1268"/>
    <hyperlink ref="W195" r:id="rId1269"/>
    <hyperlink ref="W558" r:id="rId1270"/>
    <hyperlink ref="W709" r:id="rId1271"/>
    <hyperlink ref="W764" r:id="rId1272"/>
    <hyperlink ref="W821" r:id="rId1273"/>
    <hyperlink ref="W97" r:id="rId1274"/>
    <hyperlink ref="W539" r:id="rId1275"/>
    <hyperlink ref="W573" r:id="rId1276"/>
    <hyperlink ref="W385" r:id="rId1277"/>
    <hyperlink ref="W710" r:id="rId1278"/>
    <hyperlink ref="W458" r:id="rId1279"/>
    <hyperlink ref="W865" r:id="rId1280"/>
    <hyperlink ref="W219" r:id="rId1281"/>
    <hyperlink ref="W636" r:id="rId1282"/>
    <hyperlink ref="W613" r:id="rId1283"/>
    <hyperlink ref="W616" r:id="rId1284"/>
    <hyperlink ref="W112" r:id="rId1285"/>
    <hyperlink ref="W386" r:id="rId1286"/>
    <hyperlink ref="W592" r:id="rId1287"/>
    <hyperlink ref="W429" r:id="rId1288"/>
    <hyperlink ref="W430" r:id="rId1289"/>
    <hyperlink ref="W434" r:id="rId1290"/>
    <hyperlink ref="W727" r:id="rId1291"/>
    <hyperlink ref="W903" r:id="rId1292"/>
    <hyperlink ref="W689" r:id="rId1293"/>
    <hyperlink ref="W567" r:id="rId1294"/>
    <hyperlink ref="W491" r:id="rId1295"/>
    <hyperlink ref="W794" r:id="rId1296"/>
    <hyperlink ref="W724" r:id="rId1297"/>
    <hyperlink ref="W854" r:id="rId1298"/>
    <hyperlink ref="W853" r:id="rId1299"/>
    <hyperlink ref="W312" r:id="rId1300"/>
    <hyperlink ref="W217" r:id="rId1301"/>
    <hyperlink ref="W756" r:id="rId1302"/>
    <hyperlink ref="W78" r:id="rId1303"/>
    <hyperlink ref="W313" r:id="rId1304"/>
    <hyperlink ref="W314" r:id="rId1305"/>
    <hyperlink ref="W334" r:id="rId1306"/>
    <hyperlink ref="W239" r:id="rId1307"/>
    <hyperlink ref="W792" r:id="rId1308"/>
    <hyperlink ref="W164" r:id="rId1309"/>
    <hyperlink ref="W377" r:id="rId1310"/>
    <hyperlink ref="W827" r:id="rId1311"/>
    <hyperlink ref="W586" r:id="rId1312"/>
    <hyperlink ref="W820" r:id="rId1313"/>
    <hyperlink ref="W520" r:id="rId1314"/>
    <hyperlink ref="W760" r:id="rId1315"/>
    <hyperlink ref="W114" r:id="rId1316"/>
    <hyperlink ref="W248" r:id="rId1317"/>
    <hyperlink ref="W625" r:id="rId1318"/>
    <hyperlink ref="W838" r:id="rId1319"/>
    <hyperlink ref="W299" r:id="rId1320"/>
    <hyperlink ref="W796" r:id="rId1321"/>
    <hyperlink ref="W287" r:id="rId1322"/>
    <hyperlink ref="W660" r:id="rId1323"/>
    <hyperlink ref="W389" r:id="rId1324"/>
    <hyperlink ref="W86" r:id="rId1325"/>
    <hyperlink ref="W674" r:id="rId1326"/>
    <hyperlink ref="V382" r:id="rId1327"/>
    <hyperlink ref="W382" r:id="rId1328"/>
    <hyperlink ref="W439" r:id="rId1329"/>
    <hyperlink ref="W205" r:id="rId1330"/>
    <hyperlink ref="W474" r:id="rId1331"/>
    <hyperlink ref="W278" r:id="rId1332"/>
    <hyperlink ref="W774" r:id="rId1333"/>
    <hyperlink ref="W367" r:id="rId1334"/>
    <hyperlink ref="W266" r:id="rId1335"/>
    <hyperlink ref="W802" r:id="rId1336"/>
    <hyperlink ref="W547" r:id="rId1337"/>
    <hyperlink ref="W61" r:id="rId1338"/>
    <hyperlink ref="W279" r:id="rId1339"/>
    <hyperlink ref="W293" r:id="rId1340"/>
    <hyperlink ref="W328" r:id="rId1341"/>
    <hyperlink ref="W368" r:id="rId1342"/>
    <hyperlink ref="W555" r:id="rId1343"/>
    <hyperlink ref="W568" r:id="rId1344"/>
    <hyperlink ref="W437" r:id="rId1345"/>
    <hyperlink ref="W200" r:id="rId1346"/>
    <hyperlink ref="W28" r:id="rId1347"/>
    <hyperlink ref="W475" r:id="rId1348"/>
    <hyperlink ref="W220" r:id="rId1349"/>
    <hyperlink ref="W487" r:id="rId1350"/>
    <hyperlink ref="W309" r:id="rId1351"/>
    <hyperlink ref="W80" r:id="rId1352"/>
    <hyperlink ref="W199" r:id="rId1353"/>
    <hyperlink ref="W185" r:id="rId1354"/>
    <hyperlink ref="W137" r:id="rId1355"/>
    <hyperlink ref="W513" r:id="rId1356"/>
    <hyperlink ref="W614" r:id="rId1357"/>
    <hyperlink ref="W615" r:id="rId1358"/>
    <hyperlink ref="W644" r:id="rId1359"/>
    <hyperlink ref="W596" r:id="rId1360"/>
    <hyperlink ref="W597" r:id="rId1361"/>
    <hyperlink ref="W166" r:id="rId1362"/>
    <hyperlink ref="W226" r:id="rId1363"/>
    <hyperlink ref="W560" r:id="rId1364"/>
    <hyperlink ref="W111" r:id="rId1365"/>
    <hyperlink ref="W174" r:id="rId1366"/>
    <hyperlink ref="W657" r:id="rId1367"/>
    <hyperlink ref="W782" r:id="rId1368"/>
    <hyperlink ref="W783" r:id="rId1369"/>
    <hyperlink ref="W308" r:id="rId1370"/>
    <hyperlink ref="W484" r:id="rId1371"/>
    <hyperlink ref="W109" r:id="rId1372"/>
    <hyperlink ref="W110" r:id="rId1373"/>
    <hyperlink ref="W255" r:id="rId1374"/>
    <hyperlink ref="W832" r:id="rId1375"/>
    <hyperlink ref="W267" r:id="rId1376"/>
    <hyperlink ref="W162" r:id="rId1377"/>
    <hyperlink ref="W56" r:id="rId1378"/>
    <hyperlink ref="W685" r:id="rId1379"/>
    <hyperlink ref="W668" r:id="rId1380"/>
    <hyperlink ref="W706" r:id="rId1381"/>
    <hyperlink ref="W490" r:id="rId1382"/>
    <hyperlink ref="W719" r:id="rId1383"/>
    <hyperlink ref="W419" r:id="rId1384"/>
    <hyperlink ref="W102" r:id="rId1385"/>
    <hyperlink ref="W808" r:id="rId1386"/>
    <hyperlink ref="W637" r:id="rId1387"/>
    <hyperlink ref="W705" r:id="rId1388"/>
    <hyperlink ref="W626" r:id="rId1389"/>
    <hyperlink ref="V626" r:id="rId1390"/>
    <hyperlink ref="W294" r:id="rId1391"/>
    <hyperlink ref="W210" r:id="rId1392"/>
    <hyperlink ref="W270" r:id="rId1393"/>
    <hyperlink ref="V691" r:id="rId1394"/>
    <hyperlink ref="W897" r:id="rId1395"/>
    <hyperlink ref="W514" r:id="rId1396"/>
    <hyperlink ref="W12" r:id="rId1397"/>
    <hyperlink ref="V12" r:id="rId1398"/>
    <hyperlink ref="W18" r:id="rId1399"/>
    <hyperlink ref="V18" r:id="rId1400"/>
    <hyperlink ref="V589" r:id="rId1401"/>
    <hyperlink ref="W589" r:id="rId1402"/>
    <hyperlink ref="V631" r:id="rId1403"/>
    <hyperlink ref="W631" r:id="rId1404"/>
    <hyperlink ref="W25" r:id="rId1405"/>
    <hyperlink ref="V24" r:id="rId1406"/>
    <hyperlink ref="W24" r:id="rId1407"/>
    <hyperlink ref="W149" r:id="rId1408"/>
    <hyperlink ref="W327" r:id="rId1409"/>
    <hyperlink ref="W477" r:id="rId1410"/>
    <hyperlink ref="W608" r:id="rId1411"/>
    <hyperlink ref="V17" r:id="rId1412"/>
    <hyperlink ref="W17" r:id="rId1413"/>
    <hyperlink ref="W670" r:id="rId1414"/>
    <hyperlink ref="W208" r:id="rId1415"/>
    <hyperlink ref="W388" r:id="rId1416"/>
    <hyperlink ref="W720" r:id="rId1417"/>
    <hyperlink ref="W864" r:id="rId1418"/>
    <hyperlink ref="W574" r:id="rId1419"/>
    <hyperlink ref="W729" r:id="rId1420"/>
    <hyperlink ref="W247" r:id="rId1421"/>
    <hyperlink ref="W507" r:id="rId1422"/>
    <hyperlink ref="W653" r:id="rId1423"/>
    <hyperlink ref="W107" r:id="rId1424"/>
    <hyperlink ref="W557" r:id="rId1425"/>
    <hyperlink ref="W655" r:id="rId1426"/>
    <hyperlink ref="W117" r:id="rId1427"/>
    <hyperlink ref="W892" r:id="rId1428"/>
    <hyperlink ref="W408" r:id="rId1429"/>
    <hyperlink ref="W297" r:id="rId1430"/>
    <hyperlink ref="W79" r:id="rId1431"/>
    <hyperlink ref="W324" r:id="rId1432"/>
    <hyperlink ref="W179" r:id="rId1433"/>
    <hyperlink ref="W565" r:id="rId1434"/>
    <hyperlink ref="W733" r:id="rId1435"/>
    <hyperlink ref="W87" r:id="rId1436"/>
    <hyperlink ref="W98" r:id="rId1437"/>
    <hyperlink ref="W825" r:id="rId1438"/>
    <hyperlink ref="W757" r:id="rId1439"/>
    <hyperlink ref="W624" r:id="rId1440"/>
    <hyperlink ref="W340" r:id="rId1441"/>
    <hyperlink ref="W561" r:id="rId1442"/>
    <hyperlink ref="W320" r:id="rId1443"/>
    <hyperlink ref="W321" r:id="rId1444"/>
    <hyperlink ref="W469" r:id="rId1445"/>
    <hyperlink ref="W54" r:id="rId1446"/>
    <hyperlink ref="W139" r:id="rId1447"/>
    <hyperlink ref="W138" r:id="rId1448"/>
    <hyperlink ref="W130" r:id="rId1449"/>
    <hyperlink ref="W268" r:id="rId1450"/>
    <hyperlink ref="W438" r:id="rId1451"/>
    <hyperlink ref="W336" r:id="rId1452"/>
    <hyperlink ref="W101" r:id="rId1453"/>
    <hyperlink ref="W146" r:id="rId1454"/>
    <hyperlink ref="W234" r:id="rId1455"/>
    <hyperlink ref="W677" r:id="rId1456"/>
    <hyperlink ref="W250" r:id="rId1457"/>
    <hyperlink ref="W141" r:id="rId1458"/>
    <hyperlink ref="W517" r:id="rId1459"/>
    <hyperlink ref="W252" r:id="rId1460"/>
    <hyperlink ref="W99" r:id="rId1461"/>
    <hyperlink ref="W329" r:id="rId1462"/>
    <hyperlink ref="W549" r:id="rId1463"/>
    <hyperlink ref="W30" r:id="rId1464"/>
    <hyperlink ref="W508" r:id="rId1465"/>
    <hyperlink ref="W36" r:id="rId1466"/>
    <hyperlink ref="W249" r:id="rId1467"/>
    <hyperlink ref="W762" r:id="rId1468"/>
    <hyperlink ref="W536" r:id="rId1469"/>
    <hyperlink ref="U55" r:id="rId1470"/>
    <hyperlink ref="W831" r:id="rId1471"/>
    <hyperlink ref="W159" r:id="rId1472"/>
    <hyperlink ref="W148" r:id="rId1473"/>
    <hyperlink ref="W581" r:id="rId1474"/>
    <hyperlink ref="W836" r:id="rId1475"/>
    <hyperlink ref="W196" r:id="rId1476"/>
    <hyperlink ref="W464" r:id="rId1477"/>
    <hyperlink ref="W739" r:id="rId1478"/>
    <hyperlink ref="W344" r:id="rId1479"/>
    <hyperlink ref="W493" r:id="rId1480"/>
    <hyperlink ref="W272" r:id="rId1481"/>
    <hyperlink ref="W85" r:id="rId1482"/>
    <hyperlink ref="W229" r:id="rId1483"/>
    <hyperlink ref="W819" r:id="rId1484"/>
    <hyperlink ref="W816" r:id="rId1485"/>
    <hyperlink ref="W553" r:id="rId1486"/>
    <hyperlink ref="W692" r:id="rId1487"/>
    <hyperlink ref="W791" r:id="rId1488"/>
    <hyperlink ref="W669" r:id="rId1489"/>
    <hyperlink ref="W432" r:id="rId1490"/>
    <hyperlink ref="W665" r:id="rId1491"/>
    <hyperlink ref="W27" r:id="rId1492"/>
    <hyperlink ref="W51" r:id="rId1493"/>
    <hyperlink ref="W50" r:id="rId1494"/>
    <hyperlink ref="W52" r:id="rId1495"/>
    <hyperlink ref="W131" r:id="rId1496"/>
    <hyperlink ref="W844" r:id="rId1497"/>
    <hyperlink ref="W75" r:id="rId1498"/>
    <hyperlink ref="W648" r:id="rId1499"/>
    <hyperlink ref="W69" r:id="rId1500"/>
    <hyperlink ref="W175" r:id="rId1501"/>
    <hyperlink ref="W188" r:id="rId1502"/>
    <hyperlink ref="W476" r:id="rId1503"/>
    <hyperlink ref="W193" r:id="rId1504"/>
    <hyperlink ref="W394" r:id="rId1505"/>
    <hyperlink ref="W393" r:id="rId1506"/>
    <hyperlink ref="W192" r:id="rId1507"/>
    <hyperlink ref="W343" r:id="rId1508"/>
    <hyperlink ref="W298" r:id="rId1509"/>
    <hyperlink ref="V298" r:id="rId1510"/>
    <hyperlink ref="W373" r:id="rId1511"/>
    <hyperlink ref="W129" r:id="rId1512"/>
    <hyperlink ref="V129" r:id="rId1513"/>
    <hyperlink ref="W552" r:id="rId1514"/>
    <hyperlink ref="W418" r:id="rId1515"/>
    <hyperlink ref="W428" r:id="rId1516"/>
    <hyperlink ref="W47" r:id="rId1517"/>
    <hyperlink ref="W48" r:id="rId1518"/>
    <hyperlink ref="W55" r:id="rId1519"/>
    <hyperlink ref="W53" r:id="rId1520"/>
    <hyperlink ref="W817" r:id="rId1521"/>
    <hyperlink ref="W66" r:id="rId1522"/>
    <hyperlink ref="W122" r:id="rId1523"/>
    <hyperlink ref="W135" r:id="rId1524"/>
    <hyperlink ref="W173" r:id="rId1525"/>
    <hyperlink ref="W215" r:id="rId1526"/>
    <hyperlink ref="W237" r:id="rId1527"/>
    <hyperlink ref="W243" r:id="rId1528"/>
    <hyperlink ref="W253" r:id="rId1529"/>
    <hyperlink ref="W274" r:id="rId1530"/>
    <hyperlink ref="W273" r:id="rId1531"/>
    <hyperlink ref="W304" r:id="rId1532"/>
    <hyperlink ref="W361" r:id="rId1533"/>
    <hyperlink ref="W425" r:id="rId1534"/>
    <hyperlink ref="W426" r:id="rId1535"/>
    <hyperlink ref="W448" r:id="rId1536"/>
    <hyperlink ref="W690" r:id="rId1537"/>
    <hyperlink ref="W537" r:id="rId1538"/>
    <hyperlink ref="W515" r:id="rId1539"/>
    <hyperlink ref="W559" r:id="rId1540"/>
    <hyperlink ref="W571" r:id="rId1541"/>
    <hyperlink ref="W449" r:id="rId1542"/>
    <hyperlink ref="W577" r:id="rId1543"/>
    <hyperlink ref="W605" r:id="rId1544"/>
    <hyperlink ref="W610" r:id="rId1545"/>
    <hyperlink ref="W676" r:id="rId1546"/>
    <hyperlink ref="W679" r:id="rId1547"/>
    <hyperlink ref="W681" r:id="rId1548"/>
    <hyperlink ref="W701" r:id="rId1549"/>
    <hyperlink ref="W713" r:id="rId1550"/>
    <hyperlink ref="W715" r:id="rId1551"/>
    <hyperlink ref="W731" r:id="rId1552"/>
    <hyperlink ref="W732" r:id="rId1553"/>
    <hyperlink ref="W405" r:id="rId1554"/>
    <hyperlink ref="W752" r:id="rId1555"/>
    <hyperlink ref="W855" r:id="rId1556"/>
    <hyperlink ref="W563" r:id="rId1557"/>
    <hyperlink ref="W667" r:id="rId1558"/>
    <hyperlink ref="W666" r:id="rId1559"/>
    <hyperlink ref="W728" r:id="rId1560"/>
    <hyperlink ref="W786" r:id="rId1561"/>
    <hyperlink ref="W877" r:id="rId1562"/>
    <hyperlink ref="W481" r:id="rId1563"/>
    <hyperlink ref="W495" r:id="rId1564"/>
    <hyperlink ref="W538" r:id="rId1565"/>
    <hyperlink ref="W778" r:id="rId1566"/>
    <hyperlink ref="W822" r:id="rId1567"/>
    <hyperlink ref="W885" r:id="rId1568"/>
    <hyperlink ref="W906" r:id="rId1569"/>
    <hyperlink ref="W889" r:id="rId1570"/>
    <hyperlink ref="V499" r:id="rId1571" display="John's Lot - Hammond"/>
    <hyperlink ref="W499" r:id="rId1572"/>
    <hyperlink ref="W498" r:id="rId1573" display="John's Lot - Hammond"/>
    <hyperlink ref="W533" r:id="rId1574"/>
    <hyperlink ref="W290" r:id="rId1575"/>
    <hyperlink ref="W77" r:id="rId1576"/>
  </hyperlinks>
  <pageMargins left="0.7" right="0.7" top="0.75" bottom="0.75" header="0.3" footer="0.3"/>
  <pageSetup orientation="portrait" horizontalDpi="0" verticalDpi="0" r:id="rId1577"/>
  <tableParts count="1">
    <tablePart r:id="rId157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H731"/>
  <sheetViews>
    <sheetView workbookViewId="0">
      <selection activeCell="D5" sqref="D5"/>
    </sheetView>
  </sheetViews>
  <sheetFormatPr defaultRowHeight="14.4" x14ac:dyDescent="0.55000000000000004"/>
  <cols>
    <col min="2" max="2" width="24.578125" customWidth="1"/>
    <col min="3" max="3" width="26" customWidth="1"/>
    <col min="4" max="4" width="51.1015625" customWidth="1"/>
    <col min="5" max="5" width="10" customWidth="1"/>
    <col min="6" max="6" width="8.9453125" customWidth="1"/>
    <col min="7" max="7" width="29.05078125" customWidth="1"/>
    <col min="8" max="8" width="20.3671875" customWidth="1"/>
  </cols>
  <sheetData>
    <row r="1" spans="2:8" x14ac:dyDescent="0.55000000000000004">
      <c r="B1" s="38" t="s">
        <v>5504</v>
      </c>
      <c r="C1" s="38" t="s">
        <v>5496</v>
      </c>
      <c r="D1" s="38" t="s">
        <v>5497</v>
      </c>
      <c r="E1" s="38" t="s">
        <v>6958</v>
      </c>
      <c r="F1" s="38" t="s">
        <v>6959</v>
      </c>
      <c r="G1" s="138" t="s">
        <v>12368</v>
      </c>
      <c r="H1" s="38" t="s">
        <v>5498</v>
      </c>
    </row>
    <row r="2" spans="2:8" ht="57.6" x14ac:dyDescent="0.55000000000000004">
      <c r="B2" s="41" t="str">
        <f>SUBSTITUTE(UPPER(IF(IFERROR(FIND("(",C2),0) &gt; 0, LEFT(C2,FIND("(",C2)-2),C2)),"'","")</f>
        <v>A CORK FOR THE EMPTY BOTTLE</v>
      </c>
      <c r="C2" s="37" t="s">
        <v>11051</v>
      </c>
      <c r="D2" s="37" t="s">
        <v>12565</v>
      </c>
      <c r="E2" s="57" t="s">
        <v>13287</v>
      </c>
      <c r="F2" s="41" t="str">
        <f t="shared" ref="F2:F65" si="0">LEFT(E2,4)</f>
        <v>1770</v>
      </c>
      <c r="G2" s="137" t="str">
        <f t="shared" ref="G2:G65" si="1">IF(IFERROR(FIND("(",C2),0)=0,"",UPPER((SUBSTITUTE(SUBSTITUTE(RIGHT(C2,LEN(C2)-FIND("(",C2)),")",""),"'",""))))</f>
        <v/>
      </c>
      <c r="H2" s="62" t="str">
        <f>IFERROR(VLOOKUP(B2,LandGrants[],1,FALSE),"")</f>
        <v>A CORK FOR THE EMPTY BOTTLE</v>
      </c>
    </row>
    <row r="3" spans="2:8" ht="86.4" x14ac:dyDescent="0.55000000000000004">
      <c r="B3" s="40" t="str">
        <f t="shared" ref="B3:B65" si="2">SUBSTITUTE(UPPER(IF(IFERROR(FIND("(",C3),0) &gt; 0, LEFT(C3,FIND("(",C3)-2),C3)),"'","")</f>
        <v>A PIECE BY ITSELF</v>
      </c>
      <c r="C3" s="36" t="s">
        <v>7423</v>
      </c>
      <c r="D3" s="36" t="s">
        <v>12566</v>
      </c>
      <c r="E3" s="58" t="s">
        <v>11367</v>
      </c>
      <c r="F3" s="40" t="str">
        <f t="shared" si="0"/>
        <v>1771</v>
      </c>
      <c r="G3" s="137" t="str">
        <f t="shared" si="1"/>
        <v/>
      </c>
      <c r="H3" s="62" t="str">
        <f>IFERROR(VLOOKUP(B3,LandGrants[],1,FALSE),"")</f>
        <v>A PIECE BY ITSELF</v>
      </c>
    </row>
    <row r="4" spans="2:8" ht="86.4" x14ac:dyDescent="0.55000000000000004">
      <c r="B4" s="41" t="str">
        <f t="shared" si="2"/>
        <v>A SLIPE BY CHANCE</v>
      </c>
      <c r="C4" s="37" t="s">
        <v>10731</v>
      </c>
      <c r="D4" s="37" t="s">
        <v>12567</v>
      </c>
      <c r="E4" s="57" t="s">
        <v>9043</v>
      </c>
      <c r="F4" s="41" t="str">
        <f t="shared" si="0"/>
        <v>1732</v>
      </c>
      <c r="G4" s="137" t="str">
        <f t="shared" si="1"/>
        <v>OLIVERS CHANCE</v>
      </c>
      <c r="H4" s="62" t="str">
        <f>IFERROR(VLOOKUP(B4,LandGrants[],1,FALSE),"")</f>
        <v>A SLIPE BY CHANCE</v>
      </c>
    </row>
    <row r="5" spans="2:8" ht="72" x14ac:dyDescent="0.55000000000000004">
      <c r="B5" s="40" t="str">
        <f t="shared" si="2"/>
        <v>A STONY HILL SIDE</v>
      </c>
      <c r="C5" s="36" t="s">
        <v>9588</v>
      </c>
      <c r="D5" s="36" t="s">
        <v>12568</v>
      </c>
      <c r="E5" s="58" t="s">
        <v>6719</v>
      </c>
      <c r="F5" s="40" t="str">
        <f t="shared" si="0"/>
        <v>1729</v>
      </c>
      <c r="G5" s="137" t="str">
        <f t="shared" si="1"/>
        <v/>
      </c>
      <c r="H5" s="62" t="str">
        <f>IFERROR(VLOOKUP(B5,LandGrants[],1,FALSE),"")</f>
        <v>A STONY HILL SIDE</v>
      </c>
    </row>
    <row r="6" spans="2:8" ht="57.6" x14ac:dyDescent="0.55000000000000004">
      <c r="B6" s="41" t="str">
        <f t="shared" si="2"/>
        <v>ACCIDENT</v>
      </c>
      <c r="C6" s="37" t="s">
        <v>7295</v>
      </c>
      <c r="D6" s="37" t="s">
        <v>12569</v>
      </c>
      <c r="E6" s="57" t="s">
        <v>6182</v>
      </c>
      <c r="F6" s="41" t="str">
        <f t="shared" si="0"/>
        <v>1775</v>
      </c>
      <c r="G6" s="137" t="str">
        <f t="shared" si="1"/>
        <v/>
      </c>
      <c r="H6" s="62" t="str">
        <f>IFERROR(VLOOKUP(B6,LandGrants[],1,FALSE),"")</f>
        <v>ACCIDENT</v>
      </c>
    </row>
    <row r="7" spans="2:8" ht="86.4" x14ac:dyDescent="0.55000000000000004">
      <c r="B7" s="40" t="str">
        <f t="shared" si="2"/>
        <v>ACCORD</v>
      </c>
      <c r="C7" s="36" t="s">
        <v>6906</v>
      </c>
      <c r="D7" s="36" t="s">
        <v>12570</v>
      </c>
      <c r="E7" s="58" t="s">
        <v>6955</v>
      </c>
      <c r="F7" s="40" t="str">
        <f t="shared" si="0"/>
        <v>1757</v>
      </c>
      <c r="G7" s="137" t="str">
        <f t="shared" si="1"/>
        <v/>
      </c>
      <c r="H7" s="62" t="str">
        <f>IFERROR(VLOOKUP(B7,LandGrants[],1,FALSE),"")</f>
        <v>ACCORD</v>
      </c>
    </row>
    <row r="8" spans="2:8" ht="57.6" x14ac:dyDescent="0.55000000000000004">
      <c r="B8" s="41" t="str">
        <f t="shared" si="2"/>
        <v>ADAM THE FIRST</v>
      </c>
      <c r="C8" s="37" t="s">
        <v>4307</v>
      </c>
      <c r="D8" s="37" t="s">
        <v>12571</v>
      </c>
      <c r="E8" s="57" t="s">
        <v>6102</v>
      </c>
      <c r="F8" s="41" t="str">
        <f t="shared" si="0"/>
        <v>1687</v>
      </c>
      <c r="G8" s="137" t="str">
        <f t="shared" si="1"/>
        <v/>
      </c>
      <c r="H8" s="62" t="str">
        <f>IFERROR(VLOOKUP(B8,LandGrants[],1,FALSE),"")</f>
        <v>ADAM THE FIRST</v>
      </c>
    </row>
    <row r="9" spans="2:8" ht="43.2" x14ac:dyDescent="0.55000000000000004">
      <c r="B9" s="40" t="str">
        <f t="shared" si="2"/>
        <v>ADAM THE FIRST AND ADAM THE SECOND RESURVEYED</v>
      </c>
      <c r="C9" s="36" t="s">
        <v>5821</v>
      </c>
      <c r="D9" s="36" t="s">
        <v>12572</v>
      </c>
      <c r="E9" s="58" t="s">
        <v>7792</v>
      </c>
      <c r="F9" s="40" t="str">
        <f t="shared" si="0"/>
        <v>1742</v>
      </c>
      <c r="G9" s="137" t="str">
        <f t="shared" si="1"/>
        <v/>
      </c>
      <c r="H9" s="62" t="str">
        <f>IFERROR(VLOOKUP(B9,LandGrants[],1,FALSE),"")</f>
        <v>ADAM THE FIRST AND ADAM THE SECOND RESURVEYED</v>
      </c>
    </row>
    <row r="10" spans="2:8" ht="57.6" x14ac:dyDescent="0.55000000000000004">
      <c r="B10" s="41" t="str">
        <f t="shared" si="2"/>
        <v>ADAMS FORREST</v>
      </c>
      <c r="C10" s="37" t="s">
        <v>5495</v>
      </c>
      <c r="D10" s="37" t="s">
        <v>12573</v>
      </c>
      <c r="E10" s="57" t="s">
        <v>11409</v>
      </c>
      <c r="F10" s="41" t="str">
        <f t="shared" si="0"/>
        <v>1741</v>
      </c>
      <c r="G10" s="137" t="str">
        <f t="shared" si="1"/>
        <v/>
      </c>
      <c r="H10" s="62" t="str">
        <f>IFERROR(VLOOKUP(B10,LandGrants[],1,FALSE),"")</f>
        <v>ADAMS FORREST</v>
      </c>
    </row>
    <row r="11" spans="2:8" x14ac:dyDescent="0.55000000000000004">
      <c r="B11" s="40" t="str">
        <f t="shared" si="2"/>
        <v>ADDITION - CARROLL</v>
      </c>
      <c r="C11" s="36" t="s">
        <v>12390</v>
      </c>
      <c r="D11" s="36" t="s">
        <v>12574</v>
      </c>
      <c r="E11" s="58" t="s">
        <v>6241</v>
      </c>
      <c r="F11" s="40" t="str">
        <f t="shared" si="0"/>
        <v>1703</v>
      </c>
      <c r="G11" s="137" t="str">
        <f t="shared" si="1"/>
        <v/>
      </c>
      <c r="H11" s="62" t="str">
        <f>IFERROR(VLOOKUP(B11,LandGrants[],1,FALSE),"")</f>
        <v>ADDITION - Carroll</v>
      </c>
    </row>
    <row r="12" spans="2:8" ht="72" x14ac:dyDescent="0.55000000000000004">
      <c r="B12" s="41" t="str">
        <f t="shared" si="2"/>
        <v>ADDITION - DUVALL</v>
      </c>
      <c r="C12" s="37" t="s">
        <v>12010</v>
      </c>
      <c r="D12" s="37" t="s">
        <v>12575</v>
      </c>
      <c r="E12" s="57" t="s">
        <v>12021</v>
      </c>
      <c r="F12" s="41" t="str">
        <f t="shared" si="0"/>
        <v>1733</v>
      </c>
      <c r="G12" s="137" t="str">
        <f t="shared" si="1"/>
        <v/>
      </c>
      <c r="H12" s="62" t="str">
        <f>IFERROR(VLOOKUP(B12,LandGrants[],1,FALSE),"")</f>
        <v>ADDITION - Duvall</v>
      </c>
    </row>
    <row r="13" spans="2:8" ht="57.6" x14ac:dyDescent="0.55000000000000004">
      <c r="B13" s="40" t="str">
        <f t="shared" si="2"/>
        <v>ADDITION TO BROTHERS LEVEL</v>
      </c>
      <c r="C13" s="36" t="s">
        <v>4306</v>
      </c>
      <c r="D13" s="36" t="s">
        <v>12576</v>
      </c>
      <c r="E13" s="58" t="s">
        <v>11619</v>
      </c>
      <c r="F13" s="40" t="str">
        <f t="shared" si="0"/>
        <v>1744</v>
      </c>
      <c r="G13" s="137" t="str">
        <f t="shared" si="1"/>
        <v/>
      </c>
      <c r="H13" s="62" t="str">
        <f>IFERROR(VLOOKUP(B13,LandGrants[],1,FALSE),"")</f>
        <v>ADDITION TO BROTHERS LEVEL</v>
      </c>
    </row>
    <row r="14" spans="2:8" ht="72" x14ac:dyDescent="0.55000000000000004">
      <c r="B14" s="41" t="str">
        <f t="shared" si="2"/>
        <v>ADDITION TO CHAMPION FORREST</v>
      </c>
      <c r="C14" s="37" t="s">
        <v>5703</v>
      </c>
      <c r="D14" s="37" t="s">
        <v>13288</v>
      </c>
      <c r="E14" s="57" t="s">
        <v>6240</v>
      </c>
      <c r="F14" s="41" t="str">
        <f t="shared" si="0"/>
        <v>1765</v>
      </c>
      <c r="G14" s="137" t="str">
        <f t="shared" si="1"/>
        <v/>
      </c>
      <c r="H14" s="62" t="str">
        <f>IFERROR(VLOOKUP(B14,LandGrants[],1,FALSE),"")</f>
        <v>ADDITION TO CHAMPION FORREST</v>
      </c>
    </row>
    <row r="15" spans="2:8" ht="57.6" x14ac:dyDescent="0.55000000000000004">
      <c r="B15" s="40" t="str">
        <f t="shared" si="2"/>
        <v>ADDITION TO CONCORD</v>
      </c>
      <c r="C15" s="36" t="s">
        <v>6309</v>
      </c>
      <c r="D15" s="36" t="s">
        <v>13289</v>
      </c>
      <c r="E15" s="58" t="s">
        <v>6199</v>
      </c>
      <c r="F15" s="40" t="str">
        <f t="shared" si="0"/>
        <v>1762</v>
      </c>
      <c r="G15" s="137" t="str">
        <f t="shared" si="1"/>
        <v/>
      </c>
      <c r="H15" s="62" t="str">
        <f>IFERROR(VLOOKUP(B15,LandGrants[],1,FALSE),"")</f>
        <v>ADDITION TO CONCORD</v>
      </c>
    </row>
    <row r="16" spans="2:8" ht="28.8" x14ac:dyDescent="0.55000000000000004">
      <c r="B16" s="41" t="str">
        <f t="shared" si="2"/>
        <v>ADDITION TO DORSEYS SEARCH</v>
      </c>
      <c r="C16" s="37" t="s">
        <v>12386</v>
      </c>
      <c r="D16" s="37" t="s">
        <v>12577</v>
      </c>
      <c r="E16" s="57" t="s">
        <v>11797</v>
      </c>
      <c r="F16" s="41" t="str">
        <f t="shared" si="0"/>
        <v>1802</v>
      </c>
      <c r="G16" s="137" t="str">
        <f t="shared" si="1"/>
        <v/>
      </c>
      <c r="H16" s="62" t="str">
        <f>IFERROR(VLOOKUP(B16,LandGrants[],1,FALSE),"")</f>
        <v>ADDITION TO DORSEYS SEARCH</v>
      </c>
    </row>
    <row r="17" spans="2:8" ht="43.2" x14ac:dyDescent="0.55000000000000004">
      <c r="B17" s="40" t="str">
        <f t="shared" si="2"/>
        <v>ADDITION TO FREEBORNS PROGRESS</v>
      </c>
      <c r="C17" s="36" t="s">
        <v>12385</v>
      </c>
      <c r="D17" s="36" t="s">
        <v>12578</v>
      </c>
      <c r="E17" s="58" t="s">
        <v>11797</v>
      </c>
      <c r="F17" s="40" t="str">
        <f t="shared" si="0"/>
        <v>1802</v>
      </c>
      <c r="G17" s="137" t="str">
        <f t="shared" si="1"/>
        <v/>
      </c>
      <c r="H17" s="62" t="str">
        <f>IFERROR(VLOOKUP(B17,LandGrants[],1,FALSE),"")</f>
        <v>ADDITION TO FREEBORNS PROGRESS</v>
      </c>
    </row>
    <row r="18" spans="2:8" ht="72" x14ac:dyDescent="0.55000000000000004">
      <c r="B18" s="41" t="str">
        <f t="shared" si="2"/>
        <v>ADDITION TO GARDNERS GARDEN</v>
      </c>
      <c r="C18" s="37" t="s">
        <v>4309</v>
      </c>
      <c r="D18" s="37" t="s">
        <v>12579</v>
      </c>
      <c r="E18" s="57" t="s">
        <v>11430</v>
      </c>
      <c r="F18" s="41" t="str">
        <f t="shared" si="0"/>
        <v>1719</v>
      </c>
      <c r="G18" s="137" t="str">
        <f t="shared" si="1"/>
        <v/>
      </c>
      <c r="H18" s="62" t="str">
        <f>IFERROR(VLOOKUP(B18,LandGrants[],1,FALSE),"")</f>
        <v>ADDITION TO GARDNERS GARDEN</v>
      </c>
    </row>
    <row r="19" spans="2:8" ht="72" x14ac:dyDescent="0.55000000000000004">
      <c r="B19" s="40" t="str">
        <f t="shared" si="2"/>
        <v>ADDITION TO GOOD FOR LITTLE</v>
      </c>
      <c r="C19" s="36" t="s">
        <v>12516</v>
      </c>
      <c r="D19" s="36" t="s">
        <v>12580</v>
      </c>
      <c r="E19" s="58" t="s">
        <v>6236</v>
      </c>
      <c r="F19" s="40" t="str">
        <f t="shared" si="0"/>
        <v>1772</v>
      </c>
      <c r="G19" s="137" t="str">
        <f t="shared" si="1"/>
        <v>LARKINS INHERITANCE</v>
      </c>
      <c r="H19" s="62" t="str">
        <f>IFERROR(VLOOKUP(B19,LandGrants[],1,FALSE),"")</f>
        <v>ADDITION TO GOOD FOR LITTLE</v>
      </c>
    </row>
    <row r="20" spans="2:8" ht="57.6" x14ac:dyDescent="0.55000000000000004">
      <c r="B20" s="41" t="str">
        <f t="shared" si="2"/>
        <v>ADDITION TO GOOSE NECK</v>
      </c>
      <c r="C20" s="37" t="s">
        <v>6865</v>
      </c>
      <c r="D20" s="37" t="s">
        <v>12581</v>
      </c>
      <c r="E20" s="57" t="s">
        <v>13290</v>
      </c>
      <c r="F20" s="41" t="str">
        <f t="shared" si="0"/>
        <v>1746</v>
      </c>
      <c r="G20" s="137" t="str">
        <f t="shared" si="1"/>
        <v/>
      </c>
      <c r="H20" s="62" t="str">
        <f>IFERROR(VLOOKUP(B20,LandGrants[],1,FALSE),"")</f>
        <v>ADDITION TO GOOSE NECK</v>
      </c>
    </row>
    <row r="21" spans="2:8" ht="43.2" x14ac:dyDescent="0.55000000000000004">
      <c r="B21" s="40" t="str">
        <f t="shared" si="2"/>
        <v>ADDITION TO HALF PONE</v>
      </c>
      <c r="C21" s="36" t="s">
        <v>5373</v>
      </c>
      <c r="D21" s="36" t="s">
        <v>12582</v>
      </c>
      <c r="E21" s="58" t="s">
        <v>11661</v>
      </c>
      <c r="F21" s="40" t="str">
        <f t="shared" si="0"/>
        <v>1764</v>
      </c>
      <c r="G21" s="137" t="str">
        <f t="shared" si="1"/>
        <v/>
      </c>
      <c r="H21" s="62" t="str">
        <f>IFERROR(VLOOKUP(B21,LandGrants[],1,FALSE),"")</f>
        <v>ADDITION TO HALF PONE</v>
      </c>
    </row>
    <row r="22" spans="2:8" ht="43.2" x14ac:dyDescent="0.55000000000000004">
      <c r="B22" s="41" t="str">
        <f t="shared" si="2"/>
        <v>ADDITION TO HARBERTS CARE</v>
      </c>
      <c r="C22" s="37" t="s">
        <v>6325</v>
      </c>
      <c r="D22" s="37" t="s">
        <v>12583</v>
      </c>
      <c r="E22" s="57" t="s">
        <v>6103</v>
      </c>
      <c r="F22" s="41" t="str">
        <f t="shared" si="0"/>
        <v>1706</v>
      </c>
      <c r="G22" s="137" t="str">
        <f t="shared" si="1"/>
        <v/>
      </c>
      <c r="H22" s="62" t="str">
        <f>IFERROR(VLOOKUP(B22,LandGrants[],1,FALSE),"")</f>
        <v>ADDITION TO HARBERTS CARE</v>
      </c>
    </row>
    <row r="23" spans="2:8" ht="72" x14ac:dyDescent="0.55000000000000004">
      <c r="B23" s="40" t="str">
        <f t="shared" si="2"/>
        <v>ADDITION TO HATHERLYS FORREST</v>
      </c>
      <c r="C23" s="36" t="s">
        <v>6417</v>
      </c>
      <c r="D23" s="36" t="s">
        <v>12584</v>
      </c>
      <c r="E23" s="58" t="s">
        <v>6197</v>
      </c>
      <c r="F23" s="40" t="str">
        <f t="shared" si="0"/>
        <v>1744</v>
      </c>
      <c r="G23" s="137" t="str">
        <f t="shared" si="1"/>
        <v/>
      </c>
      <c r="H23" s="62" t="str">
        <f>IFERROR(VLOOKUP(B23,LandGrants[],1,FALSE),"")</f>
        <v>ADDITION TO HATHERLYS FORREST</v>
      </c>
    </row>
    <row r="24" spans="2:8" ht="57.6" x14ac:dyDescent="0.55000000000000004">
      <c r="B24" s="40" t="str">
        <f t="shared" si="2"/>
        <v>ADDITION TO HAZARD</v>
      </c>
      <c r="C24" s="37" t="s">
        <v>6692</v>
      </c>
      <c r="D24" s="37" t="s">
        <v>12585</v>
      </c>
      <c r="E24" s="57" t="s">
        <v>12024</v>
      </c>
      <c r="F24" s="41" t="str">
        <f t="shared" si="0"/>
        <v>1772</v>
      </c>
      <c r="G24" s="137" t="str">
        <f t="shared" si="1"/>
        <v/>
      </c>
      <c r="H24" s="62" t="str">
        <f>IFERROR(VLOOKUP(B24,LandGrants[],1,FALSE),"")</f>
        <v>ADDITION TO HAZARD</v>
      </c>
    </row>
    <row r="25" spans="2:8" ht="72" x14ac:dyDescent="0.55000000000000004">
      <c r="B25" s="40" t="str">
        <f t="shared" si="2"/>
        <v>ADDITION TO HOBBS PARK</v>
      </c>
      <c r="C25" s="36" t="s">
        <v>5686</v>
      </c>
      <c r="D25" s="36" t="s">
        <v>12586</v>
      </c>
      <c r="E25" s="58" t="s">
        <v>11672</v>
      </c>
      <c r="F25" s="40" t="str">
        <f t="shared" si="0"/>
        <v>1724</v>
      </c>
      <c r="G25" s="137" t="str">
        <f t="shared" si="1"/>
        <v/>
      </c>
      <c r="H25" s="62" t="str">
        <f>IFERROR(VLOOKUP(B25,LandGrants[],1,FALSE),"")</f>
        <v>ADDITION TO HOBBS PARK</v>
      </c>
    </row>
    <row r="26" spans="2:8" ht="43.2" x14ac:dyDescent="0.55000000000000004">
      <c r="B26" s="41" t="str">
        <f t="shared" si="2"/>
        <v>ADDITION TO HOODS HALL</v>
      </c>
      <c r="C26" s="37" t="s">
        <v>9962</v>
      </c>
      <c r="D26" s="37" t="s">
        <v>12587</v>
      </c>
      <c r="E26" s="57" t="s">
        <v>12057</v>
      </c>
      <c r="F26" s="41" t="str">
        <f t="shared" si="0"/>
        <v>1725</v>
      </c>
      <c r="G26" s="137" t="str">
        <f t="shared" si="1"/>
        <v/>
      </c>
      <c r="H26" s="62" t="str">
        <f>IFERROR(VLOOKUP(B26,LandGrants[],1,FALSE),"")</f>
        <v>ADDITION TO HOODS HALL</v>
      </c>
    </row>
    <row r="27" spans="2:8" ht="57.6" x14ac:dyDescent="0.55000000000000004">
      <c r="B27" s="40" t="str">
        <f t="shared" si="2"/>
        <v>ADDITION TO HOPSONS CHOICE</v>
      </c>
      <c r="C27" s="36" t="s">
        <v>6238</v>
      </c>
      <c r="D27" s="36" t="s">
        <v>12588</v>
      </c>
      <c r="E27" s="58" t="s">
        <v>12026</v>
      </c>
      <c r="F27" s="40" t="str">
        <f t="shared" si="0"/>
        <v>1721</v>
      </c>
      <c r="G27" s="137" t="str">
        <f t="shared" si="1"/>
        <v/>
      </c>
      <c r="H27" s="62" t="str">
        <f>IFERROR(VLOOKUP(B27,LandGrants[],1,FALSE),"")</f>
        <v>ADDITION TO HOPSONS CHOICE</v>
      </c>
    </row>
    <row r="28" spans="2:8" ht="57.6" x14ac:dyDescent="0.55000000000000004">
      <c r="B28" s="41" t="str">
        <f t="shared" si="2"/>
        <v>ADDITION TO KENDALLS DELIGHT</v>
      </c>
      <c r="C28" s="37" t="s">
        <v>12384</v>
      </c>
      <c r="D28" s="37" t="s">
        <v>12589</v>
      </c>
      <c r="E28" s="57" t="s">
        <v>12024</v>
      </c>
      <c r="F28" s="41" t="str">
        <f t="shared" si="0"/>
        <v>1772</v>
      </c>
      <c r="G28" s="137" t="str">
        <f t="shared" si="1"/>
        <v/>
      </c>
      <c r="H28" s="62" t="str">
        <f>IFERROR(VLOOKUP(B28,LandGrants[],1,FALSE),"")</f>
        <v>ADDITION TO KENDALLS DELIGHT</v>
      </c>
    </row>
    <row r="29" spans="2:8" ht="72" x14ac:dyDescent="0.55000000000000004">
      <c r="B29" s="40" t="str">
        <f t="shared" si="2"/>
        <v>ADDITION TO LONG BOTTOM</v>
      </c>
      <c r="C29" s="36" t="s">
        <v>7259</v>
      </c>
      <c r="D29" s="36" t="s">
        <v>12590</v>
      </c>
      <c r="E29" s="58" t="s">
        <v>13291</v>
      </c>
      <c r="F29" s="40" t="str">
        <f t="shared" si="0"/>
        <v>1749</v>
      </c>
      <c r="G29" s="137" t="str">
        <f t="shared" si="1"/>
        <v>RICH MEADOW</v>
      </c>
      <c r="H29" s="62" t="str">
        <f>IFERROR(VLOOKUP(B29,LandGrants[],1,FALSE),"")</f>
        <v>ADDITION TO LONG BOTTOM</v>
      </c>
    </row>
    <row r="30" spans="2:8" ht="72" x14ac:dyDescent="0.55000000000000004">
      <c r="B30" s="41" t="str">
        <f t="shared" si="2"/>
        <v>ADDITION TO MANSELLS RANGE</v>
      </c>
      <c r="C30" s="37" t="s">
        <v>6545</v>
      </c>
      <c r="D30" s="37" t="s">
        <v>12591</v>
      </c>
      <c r="E30" s="57" t="s">
        <v>12053</v>
      </c>
      <c r="F30" s="41" t="str">
        <f t="shared" si="0"/>
        <v>1747</v>
      </c>
      <c r="G30" s="137" t="str">
        <f t="shared" si="1"/>
        <v/>
      </c>
      <c r="H30" s="62" t="str">
        <f>IFERROR(VLOOKUP(B30,LandGrants[],1,FALSE),"")</f>
        <v>ADDITION TO MANSELLS RANGE</v>
      </c>
    </row>
    <row r="31" spans="2:8" ht="57.6" x14ac:dyDescent="0.55000000000000004">
      <c r="B31" s="40" t="str">
        <f t="shared" si="2"/>
        <v>ADDITION TO MOUNT UNITY</v>
      </c>
      <c r="C31" s="36" t="s">
        <v>9523</v>
      </c>
      <c r="D31" s="36" t="s">
        <v>12592</v>
      </c>
      <c r="E31" s="58" t="s">
        <v>12027</v>
      </c>
      <c r="F31" s="40" t="str">
        <f t="shared" si="0"/>
        <v>1794</v>
      </c>
      <c r="G31" s="137" t="str">
        <f t="shared" si="1"/>
        <v/>
      </c>
      <c r="H31" s="62" t="str">
        <f>IFERROR(VLOOKUP(B31,LandGrants[],1,FALSE),"")</f>
        <v>ADDITION TO MOUNT UNITY</v>
      </c>
    </row>
    <row r="32" spans="2:8" ht="86.4" x14ac:dyDescent="0.55000000000000004">
      <c r="B32" s="41" t="str">
        <f t="shared" si="2"/>
        <v>ADDITION TO NEW YEARS GIFT</v>
      </c>
      <c r="C32" s="37" t="s">
        <v>4305</v>
      </c>
      <c r="D32" s="37" t="s">
        <v>12593</v>
      </c>
      <c r="E32" s="57" t="s">
        <v>6194</v>
      </c>
      <c r="F32" s="41" t="str">
        <f t="shared" si="0"/>
        <v>1722</v>
      </c>
      <c r="G32" s="137" t="str">
        <f t="shared" si="1"/>
        <v/>
      </c>
      <c r="H32" s="62" t="str">
        <f>IFERROR(VLOOKUP(B32,LandGrants[],1,FALSE),"")</f>
        <v>ADDITION TO NEW YEARS GIFT</v>
      </c>
    </row>
    <row r="33" spans="2:8" ht="57.6" x14ac:dyDescent="0.55000000000000004">
      <c r="B33" s="40" t="str">
        <f t="shared" si="2"/>
        <v>ADDITION TO PART OF FREDERICKS BURGH</v>
      </c>
      <c r="C33" s="36" t="s">
        <v>5475</v>
      </c>
      <c r="D33" s="36" t="s">
        <v>12594</v>
      </c>
      <c r="E33" s="58" t="s">
        <v>6237</v>
      </c>
      <c r="F33" s="40" t="str">
        <f t="shared" si="0"/>
        <v>1766</v>
      </c>
      <c r="G33" s="137" t="str">
        <f t="shared" si="1"/>
        <v/>
      </c>
      <c r="H33" s="62" t="str">
        <f>IFERROR(VLOOKUP(B33,LandGrants[],1,FALSE),"")</f>
        <v>ADDITION TO PART OF FREDERICKS BURGH</v>
      </c>
    </row>
    <row r="34" spans="2:8" ht="57.6" x14ac:dyDescent="0.55000000000000004">
      <c r="B34" s="41" t="str">
        <f t="shared" si="2"/>
        <v>ADDITION TO PHELPS LUCK</v>
      </c>
      <c r="C34" s="37" t="s">
        <v>4304</v>
      </c>
      <c r="D34" s="37" t="s">
        <v>12595</v>
      </c>
      <c r="E34" s="57" t="s">
        <v>12312</v>
      </c>
      <c r="F34" s="41" t="str">
        <f t="shared" si="0"/>
        <v>1724</v>
      </c>
      <c r="G34" s="137" t="str">
        <f t="shared" si="1"/>
        <v/>
      </c>
      <c r="H34" s="62" t="str">
        <f>IFERROR(VLOOKUP(B34,LandGrants[],1,FALSE),"")</f>
        <v>ADDITION TO PHELPS LUCK</v>
      </c>
    </row>
    <row r="35" spans="2:8" ht="43.2" x14ac:dyDescent="0.55000000000000004">
      <c r="B35" s="40" t="str">
        <f t="shared" si="2"/>
        <v>ADDITION TO PORTERS CARE</v>
      </c>
      <c r="C35" s="36" t="s">
        <v>5053</v>
      </c>
      <c r="D35" s="36" t="s">
        <v>12596</v>
      </c>
      <c r="E35" s="58" t="s">
        <v>12024</v>
      </c>
      <c r="F35" s="40" t="str">
        <f t="shared" si="0"/>
        <v>1772</v>
      </c>
      <c r="G35" s="137" t="str">
        <f t="shared" si="1"/>
        <v/>
      </c>
      <c r="H35" s="62" t="str">
        <f>IFERROR(VLOOKUP(B35,LandGrants[],1,FALSE),"")</f>
        <v>ADDITION TO PORTERS CARE</v>
      </c>
    </row>
    <row r="36" spans="2:8" ht="43.2" x14ac:dyDescent="0.55000000000000004">
      <c r="B36" s="41" t="str">
        <f t="shared" si="2"/>
        <v>ADDITION TO SNAP SHORT</v>
      </c>
      <c r="C36" s="37" t="s">
        <v>4314</v>
      </c>
      <c r="D36" s="37" t="s">
        <v>12597</v>
      </c>
      <c r="E36" s="57" t="s">
        <v>6235</v>
      </c>
      <c r="F36" s="41" t="str">
        <f t="shared" si="0"/>
        <v>1757</v>
      </c>
      <c r="G36" s="137" t="str">
        <f t="shared" si="1"/>
        <v/>
      </c>
      <c r="H36" s="62" t="str">
        <f>IFERROR(VLOOKUP(B36,LandGrants[],1,FALSE),"")</f>
        <v>ADDITION TO SNAP SHORT</v>
      </c>
    </row>
    <row r="37" spans="2:8" ht="43.2" x14ac:dyDescent="0.55000000000000004">
      <c r="B37" s="40" t="str">
        <f t="shared" si="2"/>
        <v>ADDITION TO STONEY HILL</v>
      </c>
      <c r="C37" s="36" t="s">
        <v>7154</v>
      </c>
      <c r="D37" s="36" t="s">
        <v>12598</v>
      </c>
      <c r="E37" s="58" t="s">
        <v>6144</v>
      </c>
      <c r="F37" s="40" t="str">
        <f t="shared" si="0"/>
        <v>1773</v>
      </c>
      <c r="G37" s="137" t="str">
        <f t="shared" si="1"/>
        <v/>
      </c>
      <c r="H37" s="62" t="str">
        <f>IFERROR(VLOOKUP(B37,LandGrants[],1,FALSE),"")</f>
        <v>ADDITION TO STONEY HILL</v>
      </c>
    </row>
    <row r="38" spans="2:8" ht="43.2" x14ac:dyDescent="0.55000000000000004">
      <c r="B38" s="41" t="str">
        <f t="shared" si="2"/>
        <v>ADDITION TO STORE HOUSE HILL</v>
      </c>
      <c r="C38" s="37" t="s">
        <v>7117</v>
      </c>
      <c r="D38" s="37" t="s">
        <v>12599</v>
      </c>
      <c r="E38" s="57" t="s">
        <v>12048</v>
      </c>
      <c r="F38" s="41" t="str">
        <f t="shared" si="0"/>
        <v>1771</v>
      </c>
      <c r="G38" s="137" t="str">
        <f t="shared" si="1"/>
        <v/>
      </c>
      <c r="H38" s="62" t="str">
        <f>IFERROR(VLOOKUP(B38,LandGrants[],1,FALSE),"")</f>
        <v>ADDITION TO STORE HOUSE HILL</v>
      </c>
    </row>
    <row r="39" spans="2:8" ht="72" x14ac:dyDescent="0.55000000000000004">
      <c r="B39" s="40" t="str">
        <f t="shared" si="2"/>
        <v>ADDITION TO THE GROVE</v>
      </c>
      <c r="C39" s="36" t="s">
        <v>5527</v>
      </c>
      <c r="D39" s="36" t="s">
        <v>12600</v>
      </c>
      <c r="E39" s="58" t="s">
        <v>12314</v>
      </c>
      <c r="F39" s="40" t="str">
        <f t="shared" si="0"/>
        <v>1753</v>
      </c>
      <c r="G39" s="137" t="str">
        <f t="shared" si="1"/>
        <v/>
      </c>
      <c r="H39" s="62" t="str">
        <f>IFERROR(VLOOKUP(B39,LandGrants[],1,FALSE),"")</f>
        <v>ADDITION TO THE GROVE</v>
      </c>
    </row>
    <row r="40" spans="2:8" ht="72" x14ac:dyDescent="0.55000000000000004">
      <c r="B40" s="40" t="str">
        <f t="shared" si="2"/>
        <v>ADDITION TO TIMBER NECK</v>
      </c>
      <c r="C40" s="36" t="s">
        <v>7258</v>
      </c>
      <c r="D40" s="36" t="s">
        <v>12601</v>
      </c>
      <c r="E40" s="58" t="s">
        <v>12315</v>
      </c>
      <c r="F40" s="40" t="str">
        <f t="shared" si="0"/>
        <v>1734</v>
      </c>
      <c r="G40" s="137" t="str">
        <f t="shared" si="1"/>
        <v>SOUTH (TIMBER NECK CORRECTED</v>
      </c>
      <c r="H40" s="62" t="str">
        <f>IFERROR(VLOOKUP(B40,LandGrants[],1,FALSE),"")</f>
        <v>ADDITION TO TIMBER NECK</v>
      </c>
    </row>
    <row r="41" spans="2:8" ht="72" x14ac:dyDescent="0.55000000000000004">
      <c r="B41" s="40" t="str">
        <f t="shared" si="2"/>
        <v>ADDITION TO TIMBER NECK</v>
      </c>
      <c r="C41" s="36" t="s">
        <v>7257</v>
      </c>
      <c r="D41" s="36" t="s">
        <v>12601</v>
      </c>
      <c r="E41" s="58" t="s">
        <v>12315</v>
      </c>
      <c r="F41" s="40" t="str">
        <f t="shared" si="0"/>
        <v>1734</v>
      </c>
      <c r="G41" s="137" t="str">
        <f t="shared" si="1"/>
        <v>NORTH (TIMBER NECK CORRECTED</v>
      </c>
      <c r="H41" s="62" t="str">
        <f>IFERROR(VLOOKUP(B41,LandGrants[],1,FALSE),"")</f>
        <v>ADDITION TO TIMBER NECK</v>
      </c>
    </row>
    <row r="42" spans="2:8" ht="43.2" x14ac:dyDescent="0.55000000000000004">
      <c r="B42" s="41" t="str">
        <f t="shared" si="2"/>
        <v>ADDITION TO TROY</v>
      </c>
      <c r="C42" s="37" t="s">
        <v>4303</v>
      </c>
      <c r="D42" s="37" t="s">
        <v>12602</v>
      </c>
      <c r="E42" s="57" t="s">
        <v>12031</v>
      </c>
      <c r="F42" s="41" t="str">
        <f t="shared" si="0"/>
        <v>1718</v>
      </c>
      <c r="G42" s="137" t="str">
        <f t="shared" si="1"/>
        <v/>
      </c>
      <c r="H42" s="62" t="str">
        <f>IFERROR(VLOOKUP(B42,LandGrants[],1,FALSE),"")</f>
        <v>ADDITION TO TROY</v>
      </c>
    </row>
    <row r="43" spans="2:8" ht="43.2" x14ac:dyDescent="0.55000000000000004">
      <c r="B43" s="40" t="str">
        <f t="shared" si="2"/>
        <v>ADDITION TO TUCKERS DELIGHT</v>
      </c>
      <c r="C43" s="36" t="s">
        <v>4302</v>
      </c>
      <c r="D43" s="36" t="s">
        <v>12603</v>
      </c>
      <c r="E43" s="58" t="s">
        <v>12032</v>
      </c>
      <c r="F43" s="40" t="str">
        <f t="shared" si="0"/>
        <v>1723</v>
      </c>
      <c r="G43" s="137" t="str">
        <f t="shared" si="1"/>
        <v/>
      </c>
      <c r="H43" s="62" t="str">
        <f>IFERROR(VLOOKUP(B43,LandGrants[],1,FALSE),"")</f>
        <v>ADDITION TO TUCKERS DELIGHT</v>
      </c>
    </row>
    <row r="44" spans="2:8" ht="43.2" x14ac:dyDescent="0.55000000000000004">
      <c r="B44" s="41" t="str">
        <f t="shared" si="2"/>
        <v>ADDITION TO WHATS LEFT</v>
      </c>
      <c r="C44" s="37" t="s">
        <v>5525</v>
      </c>
      <c r="D44" s="37" t="s">
        <v>12604</v>
      </c>
      <c r="E44" s="57" t="s">
        <v>11620</v>
      </c>
      <c r="F44" s="41" t="str">
        <f t="shared" si="0"/>
        <v>1783</v>
      </c>
      <c r="G44" s="137" t="str">
        <f t="shared" si="1"/>
        <v/>
      </c>
      <c r="H44" s="62" t="str">
        <f>IFERROR(VLOOKUP(B44,LandGrants[],1,FALSE),"")</f>
        <v>ADDITION TO WHATS LEFT</v>
      </c>
    </row>
    <row r="45" spans="2:8" ht="57.6" x14ac:dyDescent="0.55000000000000004">
      <c r="B45" s="40" t="str">
        <f t="shared" si="2"/>
        <v>ADDITIONAL CHANCE INCREASED</v>
      </c>
      <c r="C45" s="36" t="s">
        <v>6401</v>
      </c>
      <c r="D45" s="36" t="s">
        <v>12605</v>
      </c>
      <c r="E45" s="58" t="s">
        <v>11371</v>
      </c>
      <c r="F45" s="40" t="str">
        <f t="shared" si="0"/>
        <v>1769</v>
      </c>
      <c r="G45" s="137" t="str">
        <f t="shared" si="1"/>
        <v/>
      </c>
      <c r="H45" s="62" t="str">
        <f>IFERROR(VLOOKUP(B45,LandGrants[],1,FALSE),"")</f>
        <v>ADDITIONAL CHANCE INCREASED</v>
      </c>
    </row>
    <row r="46" spans="2:8" ht="129.6" x14ac:dyDescent="0.55000000000000004">
      <c r="B46" s="41" t="str">
        <f t="shared" si="2"/>
        <v>ADDITIONAL DEFENSE</v>
      </c>
      <c r="C46" s="37" t="s">
        <v>4300</v>
      </c>
      <c r="D46" s="37" t="s">
        <v>12606</v>
      </c>
      <c r="E46" s="57" t="s">
        <v>6512</v>
      </c>
      <c r="F46" s="41" t="str">
        <f t="shared" si="0"/>
        <v>1754</v>
      </c>
      <c r="G46" s="137" t="str">
        <f t="shared" si="1"/>
        <v/>
      </c>
      <c r="H46" s="62" t="str">
        <f>IFERROR(VLOOKUP(B46,LandGrants[],1,FALSE),"")</f>
        <v>ADDITIONAL DEFENSE</v>
      </c>
    </row>
    <row r="47" spans="2:8" ht="86.4" x14ac:dyDescent="0.55000000000000004">
      <c r="B47" s="40" t="str">
        <f t="shared" si="2"/>
        <v>ADDITIONAL PROGRESS</v>
      </c>
      <c r="C47" s="36" t="s">
        <v>5714</v>
      </c>
      <c r="D47" s="36" t="s">
        <v>12607</v>
      </c>
      <c r="E47" s="58" t="s">
        <v>6213</v>
      </c>
      <c r="F47" s="40" t="str">
        <f t="shared" si="0"/>
        <v>1756</v>
      </c>
      <c r="G47" s="137" t="str">
        <f t="shared" si="1"/>
        <v/>
      </c>
      <c r="H47" s="62" t="str">
        <f>IFERROR(VLOOKUP(B47,LandGrants[],1,FALSE),"")</f>
        <v>ADDITIONAL PROGRESS</v>
      </c>
    </row>
    <row r="48" spans="2:8" ht="72" x14ac:dyDescent="0.55000000000000004">
      <c r="B48" s="41" t="str">
        <f t="shared" si="2"/>
        <v>AIRY HILLS AND PLEASANT SPRINGS - MERCIER</v>
      </c>
      <c r="C48" s="37" t="s">
        <v>6285</v>
      </c>
      <c r="D48" s="37" t="s">
        <v>12608</v>
      </c>
      <c r="E48" s="57" t="s">
        <v>11621</v>
      </c>
      <c r="F48" s="41" t="str">
        <f t="shared" si="0"/>
        <v>1807</v>
      </c>
      <c r="G48" s="137" t="str">
        <f t="shared" si="1"/>
        <v/>
      </c>
      <c r="H48" s="62" t="str">
        <f>IFERROR(VLOOKUP(B48,LandGrants[],1,FALSE),"")</f>
        <v>AIRY HILLS AND PLEASANT SPRINGS - Mercier</v>
      </c>
    </row>
    <row r="49" spans="2:8" ht="57.6" x14ac:dyDescent="0.55000000000000004">
      <c r="B49" s="40" t="str">
        <f t="shared" si="2"/>
        <v>ALTOGETHER</v>
      </c>
      <c r="C49" s="36" t="s">
        <v>4299</v>
      </c>
      <c r="D49" s="36" t="s">
        <v>12609</v>
      </c>
      <c r="E49" s="58" t="s">
        <v>6208</v>
      </c>
      <c r="F49" s="40" t="str">
        <f t="shared" si="0"/>
        <v>1719</v>
      </c>
      <c r="G49" s="137" t="str">
        <f t="shared" si="1"/>
        <v/>
      </c>
      <c r="H49" s="62" t="str">
        <f>IFERROR(VLOOKUP(B49,LandGrants[],1,FALSE),"")</f>
        <v>ALTOGETHER</v>
      </c>
    </row>
    <row r="50" spans="2:8" ht="72" x14ac:dyDescent="0.55000000000000004">
      <c r="B50" s="41" t="str">
        <f t="shared" si="2"/>
        <v>ANYTHING - MOBERLEY</v>
      </c>
      <c r="C50" s="37" t="s">
        <v>6957</v>
      </c>
      <c r="D50" s="37" t="s">
        <v>12610</v>
      </c>
      <c r="E50" s="57" t="s">
        <v>6516</v>
      </c>
      <c r="F50" s="41" t="str">
        <f t="shared" si="0"/>
        <v>1730</v>
      </c>
      <c r="G50" s="137" t="str">
        <f t="shared" si="1"/>
        <v/>
      </c>
      <c r="H50" s="62" t="str">
        <f>IFERROR(VLOOKUP(B50,LandGrants[],1,FALSE),"")</f>
        <v>ANYTHING - Moberley</v>
      </c>
    </row>
    <row r="51" spans="2:8" ht="72" x14ac:dyDescent="0.55000000000000004">
      <c r="B51" s="40" t="str">
        <f t="shared" si="2"/>
        <v>ANYTHING - RIDGELY</v>
      </c>
      <c r="C51" s="36" t="s">
        <v>7546</v>
      </c>
      <c r="D51" s="36" t="s">
        <v>12611</v>
      </c>
      <c r="E51" s="58" t="s">
        <v>6501</v>
      </c>
      <c r="F51" s="40" t="str">
        <f t="shared" si="0"/>
        <v>1759</v>
      </c>
      <c r="G51" s="137" t="str">
        <f t="shared" si="1"/>
        <v>CLOVER LAND</v>
      </c>
      <c r="H51" s="62" t="str">
        <f>IFERROR(VLOOKUP(B51,LandGrants[],1,FALSE),"")</f>
        <v>ANYTHING - Ridgely</v>
      </c>
    </row>
    <row r="52" spans="2:8" ht="72" x14ac:dyDescent="0.55000000000000004">
      <c r="B52" s="41" t="str">
        <f t="shared" si="2"/>
        <v>ANYTHING WILL SUIT</v>
      </c>
      <c r="C52" s="37" t="s">
        <v>6581</v>
      </c>
      <c r="D52" s="37" t="s">
        <v>12612</v>
      </c>
      <c r="E52" s="57" t="s">
        <v>10394</v>
      </c>
      <c r="F52" s="41" t="str">
        <f t="shared" si="0"/>
        <v>1775</v>
      </c>
      <c r="G52" s="137" t="str">
        <f t="shared" si="1"/>
        <v/>
      </c>
      <c r="H52" s="62" t="str">
        <f>IFERROR(VLOOKUP(B52,LandGrants[],1,FALSE),"")</f>
        <v>ANYTHING WILL SUIT</v>
      </c>
    </row>
    <row r="53" spans="2:8" ht="43.2" x14ac:dyDescent="0.55000000000000004">
      <c r="B53" s="40" t="str">
        <f t="shared" si="2"/>
        <v>ARNOLDS FANCY</v>
      </c>
      <c r="C53" s="36" t="s">
        <v>4298</v>
      </c>
      <c r="D53" s="36" t="s">
        <v>12613</v>
      </c>
      <c r="E53" s="58" t="s">
        <v>6234</v>
      </c>
      <c r="F53" s="40" t="str">
        <f t="shared" si="0"/>
        <v>1747</v>
      </c>
      <c r="G53" s="137" t="str">
        <f t="shared" si="1"/>
        <v/>
      </c>
      <c r="H53" s="62" t="str">
        <f>IFERROR(VLOOKUP(B53,LandGrants[],1,FALSE),"")</f>
        <v>ARNOLDS FANCY</v>
      </c>
    </row>
    <row r="54" spans="2:8" ht="72" x14ac:dyDescent="0.55000000000000004">
      <c r="B54" s="41" t="str">
        <f t="shared" si="2"/>
        <v>ASH WEDNESDAY</v>
      </c>
      <c r="C54" s="37" t="s">
        <v>7120</v>
      </c>
      <c r="D54" s="37" t="s">
        <v>12614</v>
      </c>
      <c r="E54" s="57" t="s">
        <v>10393</v>
      </c>
      <c r="F54" s="41" t="str">
        <f t="shared" si="0"/>
        <v>1771</v>
      </c>
      <c r="G54" s="137" t="str">
        <f t="shared" si="1"/>
        <v/>
      </c>
      <c r="H54" s="62" t="str">
        <f>IFERROR(VLOOKUP(B54,LandGrants[],1,FALSE),"")</f>
        <v>ASH WEDNESDAY</v>
      </c>
    </row>
    <row r="55" spans="2:8" ht="72" x14ac:dyDescent="0.55000000000000004">
      <c r="B55" s="40" t="str">
        <f t="shared" si="2"/>
        <v>ATHOLL</v>
      </c>
      <c r="C55" s="36" t="s">
        <v>5247</v>
      </c>
      <c r="D55" s="36" t="s">
        <v>12615</v>
      </c>
      <c r="E55" s="58" t="s">
        <v>12033</v>
      </c>
      <c r="F55" s="40" t="str">
        <f t="shared" si="0"/>
        <v>1730</v>
      </c>
      <c r="G55" s="137" t="str">
        <f t="shared" si="1"/>
        <v/>
      </c>
      <c r="H55" s="62" t="str">
        <f>IFERROR(VLOOKUP(B55,LandGrants[],1,FALSE),"")</f>
        <v>ATHOLL</v>
      </c>
    </row>
    <row r="56" spans="2:8" ht="86.4" x14ac:dyDescent="0.55000000000000004">
      <c r="B56" s="41" t="str">
        <f t="shared" si="2"/>
        <v>BACHELLORS CHOICE</v>
      </c>
      <c r="C56" s="37" t="s">
        <v>9964</v>
      </c>
      <c r="D56" s="37" t="s">
        <v>12616</v>
      </c>
      <c r="E56" s="57" t="s">
        <v>6135</v>
      </c>
      <c r="F56" s="41" t="str">
        <f t="shared" si="0"/>
        <v>1725</v>
      </c>
      <c r="G56" s="137" t="str">
        <f t="shared" si="1"/>
        <v>BATCHELORS CHOICE</v>
      </c>
      <c r="H56" s="62" t="str">
        <f>IFERROR(VLOOKUP(B56,LandGrants[],1,FALSE),"")</f>
        <v>BACHELLORS CHOICE</v>
      </c>
    </row>
    <row r="57" spans="2:8" ht="72" x14ac:dyDescent="0.55000000000000004">
      <c r="B57" s="40" t="str">
        <f t="shared" si="2"/>
        <v>BACHELORS HOPE</v>
      </c>
      <c r="C57" s="36" t="s">
        <v>5110</v>
      </c>
      <c r="D57" s="36" t="s">
        <v>12617</v>
      </c>
      <c r="E57" s="58" t="s">
        <v>12095</v>
      </c>
      <c r="F57" s="40" t="str">
        <f t="shared" si="0"/>
        <v>1719</v>
      </c>
      <c r="G57" s="137" t="str">
        <f t="shared" si="1"/>
        <v/>
      </c>
      <c r="H57" s="62" t="str">
        <f>IFERROR(VLOOKUP(B57,LandGrants[],1,FALSE),"")</f>
        <v>BACHELORS HOPE</v>
      </c>
    </row>
    <row r="58" spans="2:8" ht="72" x14ac:dyDescent="0.55000000000000004">
      <c r="B58" s="41" t="str">
        <f t="shared" si="2"/>
        <v>BACHOLDERS CHOYCE</v>
      </c>
      <c r="C58" s="37" t="s">
        <v>9963</v>
      </c>
      <c r="D58" s="37" t="s">
        <v>12618</v>
      </c>
      <c r="E58" s="57" t="s">
        <v>12035</v>
      </c>
      <c r="F58" s="41" t="str">
        <f t="shared" si="0"/>
        <v>1726</v>
      </c>
      <c r="G58" s="137" t="str">
        <f t="shared" si="1"/>
        <v>BACHELLORS CHOICE</v>
      </c>
      <c r="H58" s="62" t="str">
        <f>IFERROR(VLOOKUP(B58,LandGrants[],1,FALSE),"")</f>
        <v>BACHOLDERS CHOYCE</v>
      </c>
    </row>
    <row r="59" spans="2:8" ht="72" x14ac:dyDescent="0.55000000000000004">
      <c r="B59" s="40" t="str">
        <f t="shared" si="2"/>
        <v>BARE GROUND</v>
      </c>
      <c r="C59" s="36" t="s">
        <v>7778</v>
      </c>
      <c r="D59" s="36" t="s">
        <v>12619</v>
      </c>
      <c r="E59" s="58" t="s">
        <v>11372</v>
      </c>
      <c r="F59" s="40" t="str">
        <f t="shared" si="0"/>
        <v>1732</v>
      </c>
      <c r="G59" s="137" t="str">
        <f t="shared" si="1"/>
        <v/>
      </c>
      <c r="H59" s="62" t="str">
        <f>IFERROR(VLOOKUP(B59,LandGrants[],1,FALSE),"")</f>
        <v>BARE GROUND</v>
      </c>
    </row>
    <row r="60" spans="2:8" ht="43.2" x14ac:dyDescent="0.55000000000000004">
      <c r="B60" s="41" t="str">
        <f t="shared" si="2"/>
        <v>BARE HILLS</v>
      </c>
      <c r="C60" s="37" t="s">
        <v>5036</v>
      </c>
      <c r="D60" s="37" t="s">
        <v>12620</v>
      </c>
      <c r="E60" s="57" t="s">
        <v>12031</v>
      </c>
      <c r="F60" s="41" t="str">
        <f t="shared" si="0"/>
        <v>1718</v>
      </c>
      <c r="G60" s="137" t="str">
        <f t="shared" si="1"/>
        <v/>
      </c>
      <c r="H60" s="62" t="str">
        <f>IFERROR(VLOOKUP(B60,LandGrants[],1,FALSE),"")</f>
        <v>BARE HILLS</v>
      </c>
    </row>
    <row r="61" spans="2:8" ht="72" x14ac:dyDescent="0.55000000000000004">
      <c r="B61" s="40" t="str">
        <f t="shared" si="2"/>
        <v>BARNES FRIENDSHIP</v>
      </c>
      <c r="C61" s="36" t="s">
        <v>4297</v>
      </c>
      <c r="D61" s="36" t="s">
        <v>12621</v>
      </c>
      <c r="E61" s="58" t="s">
        <v>13290</v>
      </c>
      <c r="F61" s="40" t="str">
        <f t="shared" si="0"/>
        <v>1746</v>
      </c>
      <c r="G61" s="137" t="str">
        <f t="shared" si="1"/>
        <v/>
      </c>
      <c r="H61" s="62" t="str">
        <f>IFERROR(VLOOKUP(B61,LandGrants[],1,FALSE),"")</f>
        <v>BARNES FRIENDSHIP</v>
      </c>
    </row>
    <row r="62" spans="2:8" ht="57.6" x14ac:dyDescent="0.55000000000000004">
      <c r="B62" s="41" t="str">
        <f t="shared" si="2"/>
        <v>BARNES HUNT</v>
      </c>
      <c r="C62" s="37" t="s">
        <v>4296</v>
      </c>
      <c r="D62" s="37" t="s">
        <v>12622</v>
      </c>
      <c r="E62" s="57" t="s">
        <v>11622</v>
      </c>
      <c r="F62" s="41" t="str">
        <f t="shared" si="0"/>
        <v>1733</v>
      </c>
      <c r="G62" s="137" t="str">
        <f t="shared" si="1"/>
        <v/>
      </c>
      <c r="H62" s="62" t="str">
        <f>IFERROR(VLOOKUP(B62,LandGrants[],1,FALSE),"")</f>
        <v>BARNES HUNT</v>
      </c>
    </row>
    <row r="63" spans="2:8" ht="43.2" x14ac:dyDescent="0.55000000000000004">
      <c r="B63" s="40" t="str">
        <f t="shared" si="2"/>
        <v>BARNES LUCK</v>
      </c>
      <c r="C63" s="36" t="s">
        <v>4734</v>
      </c>
      <c r="D63" s="36" t="s">
        <v>12623</v>
      </c>
      <c r="E63" s="58" t="s">
        <v>12037</v>
      </c>
      <c r="F63" s="40" t="str">
        <f t="shared" si="0"/>
        <v>1729</v>
      </c>
      <c r="G63" s="137" t="str">
        <f t="shared" si="1"/>
        <v/>
      </c>
      <c r="H63" s="62" t="str">
        <f>IFERROR(VLOOKUP(B63,LandGrants[],1,FALSE),"")</f>
        <v>BARNES LUCK</v>
      </c>
    </row>
    <row r="64" spans="2:8" ht="43.2" x14ac:dyDescent="0.55000000000000004">
      <c r="B64" s="41" t="str">
        <f t="shared" si="2"/>
        <v>BARNES PLEASANT MEADOW</v>
      </c>
      <c r="C64" s="37" t="s">
        <v>6982</v>
      </c>
      <c r="D64" s="37" t="s">
        <v>12624</v>
      </c>
      <c r="E64" s="57" t="s">
        <v>6164</v>
      </c>
      <c r="F64" s="41" t="str">
        <f t="shared" si="0"/>
        <v>1765</v>
      </c>
      <c r="G64" s="137" t="str">
        <f t="shared" si="1"/>
        <v/>
      </c>
      <c r="H64" s="62" t="str">
        <f>IFERROR(VLOOKUP(B64,LandGrants[],1,FALSE),"")</f>
        <v>BARNES PLEASANT MEADOW</v>
      </c>
    </row>
    <row r="65" spans="2:8" ht="86.4" x14ac:dyDescent="0.55000000000000004">
      <c r="B65" s="40" t="str">
        <f t="shared" si="2"/>
        <v>BARNES PURCHASE</v>
      </c>
      <c r="C65" s="36" t="s">
        <v>4295</v>
      </c>
      <c r="D65" s="36" t="s">
        <v>12625</v>
      </c>
      <c r="E65" s="58" t="s">
        <v>11675</v>
      </c>
      <c r="F65" s="40" t="str">
        <f t="shared" si="0"/>
        <v>1756</v>
      </c>
      <c r="G65" s="137" t="str">
        <f t="shared" si="1"/>
        <v/>
      </c>
      <c r="H65" s="62" t="str">
        <f>IFERROR(VLOOKUP(B65,LandGrants[],1,FALSE),"")</f>
        <v>BARNES PURCHASE</v>
      </c>
    </row>
    <row r="66" spans="2:8" ht="57.6" x14ac:dyDescent="0.55000000000000004">
      <c r="B66" s="41" t="str">
        <f t="shared" ref="B66:B129" si="3">SUBSTITUTE(UPPER(IF(IFERROR(FIND("(",C66),0) &gt; 0, LEFT(C66,FIND("(",C66)-2),C66)),"'","")</f>
        <v>BARRAN HILLS</v>
      </c>
      <c r="C66" s="37" t="s">
        <v>6849</v>
      </c>
      <c r="D66" s="37" t="s">
        <v>12626</v>
      </c>
      <c r="E66" s="57" t="s">
        <v>6154</v>
      </c>
      <c r="F66" s="41" t="str">
        <f t="shared" ref="F66:F129" si="4">LEFT(E66,4)</f>
        <v>1748</v>
      </c>
      <c r="G66" s="137" t="str">
        <f t="shared" ref="G66:G129" si="5">IF(IFERROR(FIND("(",C66),0)=0,"",UPPER((SUBSTITUTE(SUBSTITUTE(RIGHT(C66,LEN(C66)-FIND("(",C66)),")",""),"'",""))))</f>
        <v/>
      </c>
      <c r="H66" s="62" t="str">
        <f>IFERROR(VLOOKUP(B66,LandGrants[],1,FALSE),"")</f>
        <v>BARRAN HILLS</v>
      </c>
    </row>
    <row r="67" spans="2:8" ht="43.2" x14ac:dyDescent="0.55000000000000004">
      <c r="B67" s="40" t="str">
        <f t="shared" si="3"/>
        <v>BARRYS DUCK</v>
      </c>
      <c r="C67" s="36" t="s">
        <v>7534</v>
      </c>
      <c r="D67" s="36" t="s">
        <v>12627</v>
      </c>
      <c r="E67" s="58" t="s">
        <v>6237</v>
      </c>
      <c r="F67" s="40" t="str">
        <f t="shared" si="4"/>
        <v>1766</v>
      </c>
      <c r="G67" s="137" t="str">
        <f t="shared" si="5"/>
        <v/>
      </c>
      <c r="H67" s="62" t="str">
        <f>IFERROR(VLOOKUP(B67,LandGrants[],1,FALSE),"")</f>
        <v>BARRYS DUCK</v>
      </c>
    </row>
    <row r="68" spans="2:8" ht="28.8" x14ac:dyDescent="0.55000000000000004">
      <c r="B68" s="41" t="str">
        <f t="shared" si="3"/>
        <v>BATCHELORS DELIGHT</v>
      </c>
      <c r="C68" s="37" t="s">
        <v>4294</v>
      </c>
      <c r="D68" s="37" t="s">
        <v>12628</v>
      </c>
      <c r="E68" s="57" t="s">
        <v>6112</v>
      </c>
      <c r="F68" s="41" t="str">
        <f t="shared" si="4"/>
        <v>1700</v>
      </c>
      <c r="G68" s="137" t="str">
        <f t="shared" si="5"/>
        <v/>
      </c>
      <c r="H68" s="62" t="str">
        <f>IFERROR(VLOOKUP(B68,LandGrants[],1,FALSE),"")</f>
        <v>BATCHELORS DELIGHT</v>
      </c>
    </row>
    <row r="69" spans="2:8" ht="57.6" x14ac:dyDescent="0.55000000000000004">
      <c r="B69" s="40" t="str">
        <f t="shared" si="3"/>
        <v>BATCHELORS HALL</v>
      </c>
      <c r="C69" s="36" t="s">
        <v>11072</v>
      </c>
      <c r="D69" s="36" t="s">
        <v>12629</v>
      </c>
      <c r="E69" s="58" t="s">
        <v>6215</v>
      </c>
      <c r="F69" s="40" t="str">
        <f t="shared" si="4"/>
        <v>1695</v>
      </c>
      <c r="G69" s="137" t="str">
        <f t="shared" si="5"/>
        <v>BACHELORS HALL ENLARGED</v>
      </c>
      <c r="H69" s="62" t="str">
        <f>IFERROR(VLOOKUP(B69,LandGrants[],1,FALSE),"")</f>
        <v>BATCHELORS HALL</v>
      </c>
    </row>
    <row r="70" spans="2:8" ht="72" x14ac:dyDescent="0.55000000000000004">
      <c r="B70" s="41" t="str">
        <f t="shared" si="3"/>
        <v>BATCHELORS REFUGE</v>
      </c>
      <c r="C70" s="37" t="s">
        <v>6633</v>
      </c>
      <c r="D70" s="37" t="s">
        <v>12630</v>
      </c>
      <c r="E70" s="57" t="s">
        <v>13292</v>
      </c>
      <c r="F70" s="41" t="str">
        <f t="shared" si="4"/>
        <v>1761</v>
      </c>
      <c r="G70" s="137" t="str">
        <f t="shared" si="5"/>
        <v/>
      </c>
      <c r="H70" s="62" t="str">
        <f>IFERROR(VLOOKUP(B70,LandGrants[],1,FALSE),"")</f>
        <v>BATCHELORS REFUGE</v>
      </c>
    </row>
    <row r="71" spans="2:8" ht="72" x14ac:dyDescent="0.55000000000000004">
      <c r="B71" s="40" t="str">
        <f t="shared" si="3"/>
        <v>BEAR GARDEN FOREST</v>
      </c>
      <c r="C71" s="36" t="s">
        <v>11080</v>
      </c>
      <c r="D71" s="36" t="s">
        <v>12631</v>
      </c>
      <c r="E71" s="58" t="s">
        <v>6515</v>
      </c>
      <c r="F71" s="40" t="str">
        <f t="shared" si="4"/>
        <v>1749</v>
      </c>
      <c r="G71" s="137" t="str">
        <f t="shared" si="5"/>
        <v/>
      </c>
      <c r="H71" s="62" t="str">
        <f>IFERROR(VLOOKUP(B71,LandGrants[],1,FALSE),"")</f>
        <v>BEAR GARDEN FOREST</v>
      </c>
    </row>
    <row r="72" spans="2:8" ht="57.6" x14ac:dyDescent="0.55000000000000004">
      <c r="B72" s="41" t="str">
        <f t="shared" si="3"/>
        <v>BEAR GARDEN FOREST ENLARGED</v>
      </c>
      <c r="C72" s="37" t="s">
        <v>11089</v>
      </c>
      <c r="D72" s="37" t="s">
        <v>12632</v>
      </c>
      <c r="E72" s="57" t="s">
        <v>11152</v>
      </c>
      <c r="F72" s="41" t="str">
        <f t="shared" si="4"/>
        <v>1770</v>
      </c>
      <c r="G72" s="137" t="str">
        <f t="shared" si="5"/>
        <v/>
      </c>
      <c r="H72" s="62" t="str">
        <f>IFERROR(VLOOKUP(B72,LandGrants[],1,FALSE),"")</f>
        <v>BEAR GARDEN FOREST ENLARGED</v>
      </c>
    </row>
    <row r="73" spans="2:8" ht="57.6" x14ac:dyDescent="0.55000000000000004">
      <c r="B73" s="40" t="str">
        <f t="shared" si="3"/>
        <v>BEARHEAD</v>
      </c>
      <c r="C73" s="36" t="s">
        <v>4293</v>
      </c>
      <c r="D73" s="36" t="s">
        <v>12633</v>
      </c>
      <c r="E73" s="58" t="s">
        <v>6204</v>
      </c>
      <c r="F73" s="40" t="str">
        <f t="shared" si="4"/>
        <v>1750</v>
      </c>
      <c r="G73" s="137" t="str">
        <f t="shared" si="5"/>
        <v/>
      </c>
      <c r="H73" s="62" t="str">
        <f>IFERROR(VLOOKUP(B73,LandGrants[],1,FALSE),"")</f>
        <v>BEARHEAD</v>
      </c>
    </row>
    <row r="74" spans="2:8" ht="72" x14ac:dyDescent="0.55000000000000004">
      <c r="B74" s="41" t="str">
        <f t="shared" si="3"/>
        <v>BEAUTIFUL CRAFT</v>
      </c>
      <c r="C74" s="37" t="s">
        <v>4292</v>
      </c>
      <c r="D74" s="37" t="s">
        <v>12634</v>
      </c>
      <c r="E74" s="57" t="s">
        <v>6233</v>
      </c>
      <c r="F74" s="41" t="str">
        <f t="shared" si="4"/>
        <v>1751</v>
      </c>
      <c r="G74" s="137" t="str">
        <f t="shared" si="5"/>
        <v/>
      </c>
      <c r="H74" s="62" t="str">
        <f>IFERROR(VLOOKUP(B74,LandGrants[],1,FALSE),"")</f>
        <v>BEAUTIFUL CRAFT</v>
      </c>
    </row>
    <row r="75" spans="2:8" ht="43.2" x14ac:dyDescent="0.55000000000000004">
      <c r="B75" s="40" t="str">
        <f t="shared" si="3"/>
        <v>BELLS CHANCE</v>
      </c>
      <c r="C75" s="36" t="s">
        <v>4291</v>
      </c>
      <c r="D75" s="36" t="s">
        <v>12635</v>
      </c>
      <c r="E75" s="58" t="s">
        <v>12038</v>
      </c>
      <c r="F75" s="40" t="str">
        <f t="shared" si="4"/>
        <v>1733</v>
      </c>
      <c r="G75" s="137" t="str">
        <f t="shared" si="5"/>
        <v/>
      </c>
      <c r="H75" s="62" t="str">
        <f>IFERROR(VLOOKUP(B75,LandGrants[],1,FALSE),"")</f>
        <v>BELLS CHANCE</v>
      </c>
    </row>
    <row r="76" spans="2:8" ht="57.6" x14ac:dyDescent="0.55000000000000004">
      <c r="B76" s="41" t="str">
        <f t="shared" si="3"/>
        <v>BELTS CHANCE</v>
      </c>
      <c r="C76" s="37" t="s">
        <v>4290</v>
      </c>
      <c r="D76" s="37" t="s">
        <v>12636</v>
      </c>
      <c r="E76" s="57" t="s">
        <v>12039</v>
      </c>
      <c r="F76" s="41" t="str">
        <f t="shared" si="4"/>
        <v>1720</v>
      </c>
      <c r="G76" s="137" t="str">
        <f t="shared" si="5"/>
        <v/>
      </c>
      <c r="H76" s="62" t="str">
        <f>IFERROR(VLOOKUP(B76,LandGrants[],1,FALSE),"")</f>
        <v>BELTS CHANCE</v>
      </c>
    </row>
    <row r="77" spans="2:8" ht="86.4" x14ac:dyDescent="0.55000000000000004">
      <c r="B77" s="40" t="str">
        <f t="shared" si="3"/>
        <v>BELTS HILLS</v>
      </c>
      <c r="C77" s="36" t="s">
        <v>5623</v>
      </c>
      <c r="D77" s="36" t="s">
        <v>12637</v>
      </c>
      <c r="E77" s="58" t="s">
        <v>11624</v>
      </c>
      <c r="F77" s="40" t="str">
        <f t="shared" si="4"/>
        <v>1719</v>
      </c>
      <c r="G77" s="137" t="str">
        <f t="shared" si="5"/>
        <v/>
      </c>
      <c r="H77" s="62" t="str">
        <f>IFERROR(VLOOKUP(B77,LandGrants[],1,FALSE),"")</f>
        <v>BELTS HILLS</v>
      </c>
    </row>
    <row r="78" spans="2:8" ht="72" x14ac:dyDescent="0.55000000000000004">
      <c r="B78" s="41" t="str">
        <f t="shared" si="3"/>
        <v>BELTS POINT</v>
      </c>
      <c r="C78" s="37" t="s">
        <v>7336</v>
      </c>
      <c r="D78" s="37" t="s">
        <v>12638</v>
      </c>
      <c r="E78" s="57" t="s">
        <v>12040</v>
      </c>
      <c r="F78" s="41" t="str">
        <f t="shared" si="4"/>
        <v>1719</v>
      </c>
      <c r="G78" s="137" t="str">
        <f t="shared" si="5"/>
        <v/>
      </c>
      <c r="H78" s="62" t="str">
        <f>IFERROR(VLOOKUP(B78,LandGrants[],1,FALSE),"")</f>
        <v>BELTS POINT</v>
      </c>
    </row>
    <row r="79" spans="2:8" ht="57.6" x14ac:dyDescent="0.55000000000000004">
      <c r="B79" s="40" t="str">
        <f t="shared" si="3"/>
        <v>BENS DELIGHT</v>
      </c>
      <c r="C79" s="36" t="s">
        <v>4289</v>
      </c>
      <c r="D79" s="36" t="s">
        <v>12639</v>
      </c>
      <c r="E79" s="58" t="s">
        <v>6232</v>
      </c>
      <c r="F79" s="40" t="str">
        <f t="shared" si="4"/>
        <v>1763</v>
      </c>
      <c r="G79" s="137" t="str">
        <f t="shared" si="5"/>
        <v/>
      </c>
      <c r="H79" s="62" t="str">
        <f>IFERROR(VLOOKUP(B79,LandGrants[],1,FALSE),"")</f>
        <v>BENS DELIGHT</v>
      </c>
    </row>
    <row r="80" spans="2:8" ht="57.6" x14ac:dyDescent="0.55000000000000004">
      <c r="B80" s="41" t="str">
        <f t="shared" si="3"/>
        <v>BENS LUCK</v>
      </c>
      <c r="C80" s="37" t="s">
        <v>4288</v>
      </c>
      <c r="D80" s="37" t="s">
        <v>12640</v>
      </c>
      <c r="E80" s="57" t="s">
        <v>6202</v>
      </c>
      <c r="F80" s="41" t="str">
        <f t="shared" si="4"/>
        <v>1728</v>
      </c>
      <c r="G80" s="137" t="str">
        <f t="shared" si="5"/>
        <v/>
      </c>
      <c r="H80" s="62" t="str">
        <f>IFERROR(VLOOKUP(B80,LandGrants[],1,FALSE),"")</f>
        <v>BENS LUCK</v>
      </c>
    </row>
    <row r="81" spans="2:8" ht="43.2" x14ac:dyDescent="0.55000000000000004">
      <c r="B81" s="40" t="str">
        <f t="shared" si="3"/>
        <v>BENJAMINS ADDITION</v>
      </c>
      <c r="C81" s="36" t="s">
        <v>6861</v>
      </c>
      <c r="D81" s="36" t="s">
        <v>12641</v>
      </c>
      <c r="E81" s="58" t="s">
        <v>11625</v>
      </c>
      <c r="F81" s="40" t="str">
        <f t="shared" si="4"/>
        <v>1752</v>
      </c>
      <c r="G81" s="137" t="str">
        <f t="shared" si="5"/>
        <v/>
      </c>
      <c r="H81" s="62" t="str">
        <f>IFERROR(VLOOKUP(B81,LandGrants[],1,FALSE),"")</f>
        <v>BENJAMINS ADDITION</v>
      </c>
    </row>
    <row r="82" spans="2:8" ht="43.2" x14ac:dyDescent="0.55000000000000004">
      <c r="B82" s="41" t="str">
        <f t="shared" si="3"/>
        <v>BENJAMINS LOT</v>
      </c>
      <c r="C82" s="37" t="s">
        <v>9045</v>
      </c>
      <c r="D82" s="37" t="s">
        <v>12642</v>
      </c>
      <c r="E82" s="57" t="s">
        <v>11375</v>
      </c>
      <c r="F82" s="41" t="str">
        <f t="shared" si="4"/>
        <v>1725</v>
      </c>
      <c r="G82" s="137" t="str">
        <f t="shared" si="5"/>
        <v/>
      </c>
      <c r="H82" s="62" t="str">
        <f>IFERROR(VLOOKUP(B82,LandGrants[],1,FALSE),"")</f>
        <v>BENJAMINS LOT</v>
      </c>
    </row>
    <row r="83" spans="2:8" x14ac:dyDescent="0.55000000000000004">
      <c r="B83" s="40" t="str">
        <f t="shared" si="3"/>
        <v>BENSONS PARK</v>
      </c>
      <c r="C83" s="36" t="s">
        <v>2611</v>
      </c>
      <c r="D83" s="36" t="s">
        <v>12643</v>
      </c>
      <c r="E83" s="58" t="s">
        <v>6115</v>
      </c>
      <c r="F83" s="40" t="str">
        <f t="shared" si="4"/>
        <v>1696</v>
      </c>
      <c r="G83" s="137" t="str">
        <f t="shared" si="5"/>
        <v/>
      </c>
      <c r="H83" s="62" t="str">
        <f>IFERROR(VLOOKUP(B83,LandGrants[],1,FALSE),"")</f>
        <v>BENSONS PARK</v>
      </c>
    </row>
    <row r="84" spans="2:8" ht="72" x14ac:dyDescent="0.55000000000000004">
      <c r="B84" s="41" t="str">
        <f t="shared" si="3"/>
        <v>BENSONS REQUEST</v>
      </c>
      <c r="C84" s="37" t="s">
        <v>9532</v>
      </c>
      <c r="D84" s="37" t="s">
        <v>12644</v>
      </c>
      <c r="E84" s="57" t="s">
        <v>12041</v>
      </c>
      <c r="F84" s="41" t="str">
        <f t="shared" si="4"/>
        <v>1751</v>
      </c>
      <c r="G84" s="137" t="str">
        <f t="shared" si="5"/>
        <v>PARRS ADDITION</v>
      </c>
      <c r="H84" s="62" t="str">
        <f>IFERROR(VLOOKUP(B84,LandGrants[],1,FALSE),"")</f>
        <v>BENSONS REQUEST</v>
      </c>
    </row>
    <row r="85" spans="2:8" ht="72" x14ac:dyDescent="0.55000000000000004">
      <c r="B85" s="40" t="str">
        <f t="shared" si="3"/>
        <v>BEYOND FAR ENOUGH</v>
      </c>
      <c r="C85" s="36" t="s">
        <v>4287</v>
      </c>
      <c r="D85" s="36" t="s">
        <v>13293</v>
      </c>
      <c r="E85" s="58" t="s">
        <v>11376</v>
      </c>
      <c r="F85" s="40" t="str">
        <f t="shared" si="4"/>
        <v>1729</v>
      </c>
      <c r="G85" s="137" t="str">
        <f t="shared" si="5"/>
        <v/>
      </c>
      <c r="H85" s="62" t="str">
        <f>IFERROR(VLOOKUP(B85,LandGrants[],1,FALSE),"")</f>
        <v>BEYOND FAR ENOUGH</v>
      </c>
    </row>
    <row r="86" spans="2:8" ht="57.6" x14ac:dyDescent="0.55000000000000004">
      <c r="B86" s="41" t="str">
        <f t="shared" si="3"/>
        <v>BISHOPS OUTLET</v>
      </c>
      <c r="C86" s="37" t="s">
        <v>4310</v>
      </c>
      <c r="D86" s="37" t="s">
        <v>12645</v>
      </c>
      <c r="E86" s="57" t="s">
        <v>6156</v>
      </c>
      <c r="F86" s="41" t="str">
        <f t="shared" si="4"/>
        <v>1742</v>
      </c>
      <c r="G86" s="137" t="str">
        <f t="shared" si="5"/>
        <v/>
      </c>
      <c r="H86" s="62" t="str">
        <f>IFERROR(VLOOKUP(B86,LandGrants[],1,FALSE),"")</f>
        <v>BISHOPS OUTLET</v>
      </c>
    </row>
    <row r="87" spans="2:8" ht="72" x14ac:dyDescent="0.55000000000000004">
      <c r="B87" s="40" t="str">
        <f t="shared" si="3"/>
        <v>BISHOPS RANGE</v>
      </c>
      <c r="C87" s="36" t="s">
        <v>4286</v>
      </c>
      <c r="D87" s="36" t="s">
        <v>12646</v>
      </c>
      <c r="E87" s="58" t="s">
        <v>11626</v>
      </c>
      <c r="F87" s="40" t="str">
        <f t="shared" si="4"/>
        <v>1741</v>
      </c>
      <c r="G87" s="137" t="str">
        <f t="shared" si="5"/>
        <v/>
      </c>
      <c r="H87" s="62" t="str">
        <f>IFERROR(VLOOKUP(B87,LandGrants[],1,FALSE),"")</f>
        <v>BISHOPS RANGE</v>
      </c>
    </row>
    <row r="88" spans="2:8" ht="43.2" x14ac:dyDescent="0.55000000000000004">
      <c r="B88" s="41" t="str">
        <f t="shared" si="3"/>
        <v>BITE THE BITER</v>
      </c>
      <c r="C88" s="37" t="s">
        <v>4285</v>
      </c>
      <c r="D88" s="37" t="s">
        <v>12647</v>
      </c>
      <c r="E88" s="57" t="s">
        <v>11627</v>
      </c>
      <c r="F88" s="41" t="str">
        <f t="shared" si="4"/>
        <v>1723</v>
      </c>
      <c r="G88" s="137" t="str">
        <f t="shared" si="5"/>
        <v/>
      </c>
      <c r="H88" s="62" t="str">
        <f>IFERROR(VLOOKUP(B88,LandGrants[],1,FALSE),"")</f>
        <v>BITE THE BITER</v>
      </c>
    </row>
    <row r="89" spans="2:8" ht="43.2" x14ac:dyDescent="0.55000000000000004">
      <c r="B89" s="40" t="str">
        <f t="shared" si="3"/>
        <v>BITE THE SKINNER</v>
      </c>
      <c r="C89" s="36" t="s">
        <v>5499</v>
      </c>
      <c r="D89" s="36" t="s">
        <v>12648</v>
      </c>
      <c r="E89" s="58" t="s">
        <v>11377</v>
      </c>
      <c r="F89" s="40" t="str">
        <f t="shared" si="4"/>
        <v>1760</v>
      </c>
      <c r="G89" s="137" t="str">
        <f t="shared" si="5"/>
        <v/>
      </c>
      <c r="H89" s="62" t="str">
        <f>IFERROR(VLOOKUP(B89,LandGrants[],1,FALSE),"")</f>
        <v>BITE THE SKINNER</v>
      </c>
    </row>
    <row r="90" spans="2:8" ht="28.8" x14ac:dyDescent="0.55000000000000004">
      <c r="B90" s="41" t="str">
        <f t="shared" si="3"/>
        <v>BITT BY CHANCE</v>
      </c>
      <c r="C90" s="37" t="s">
        <v>6306</v>
      </c>
      <c r="D90" s="37" t="s">
        <v>6366</v>
      </c>
      <c r="E90" s="57" t="s">
        <v>6516</v>
      </c>
      <c r="F90" s="41" t="str">
        <f t="shared" si="4"/>
        <v>1730</v>
      </c>
      <c r="G90" s="137" t="str">
        <f t="shared" si="5"/>
        <v/>
      </c>
      <c r="H90" s="62" t="str">
        <f>IFERROR(VLOOKUP(B90,LandGrants[],1,FALSE),"")</f>
        <v>BITT BY CHANCE</v>
      </c>
    </row>
    <row r="91" spans="2:8" ht="43.2" x14ac:dyDescent="0.55000000000000004">
      <c r="B91" s="40" t="str">
        <f t="shared" si="3"/>
        <v>BLACK MEADOW</v>
      </c>
      <c r="C91" s="36" t="s">
        <v>7051</v>
      </c>
      <c r="D91" s="36" t="s">
        <v>12649</v>
      </c>
      <c r="E91" s="58" t="s">
        <v>11378</v>
      </c>
      <c r="F91" s="40" t="str">
        <f t="shared" si="4"/>
        <v>1767</v>
      </c>
      <c r="G91" s="137" t="str">
        <f t="shared" si="5"/>
        <v/>
      </c>
      <c r="H91" s="62" t="str">
        <f>IFERROR(VLOOKUP(B91,LandGrants[],1,FALSE),"")</f>
        <v>BLACK MEADOW</v>
      </c>
    </row>
    <row r="92" spans="2:8" x14ac:dyDescent="0.55000000000000004">
      <c r="B92" s="41" t="str">
        <f t="shared" si="3"/>
        <v>BLACKWELLS SEARCH</v>
      </c>
      <c r="C92" s="37" t="s">
        <v>6230</v>
      </c>
      <c r="D92" s="37" t="s">
        <v>12650</v>
      </c>
      <c r="E92" s="57" t="s">
        <v>6229</v>
      </c>
      <c r="F92" s="41" t="str">
        <f t="shared" si="4"/>
        <v>1694</v>
      </c>
      <c r="G92" s="137" t="str">
        <f t="shared" si="5"/>
        <v/>
      </c>
      <c r="H92" s="62" t="str">
        <f>IFERROR(VLOOKUP(B92,LandGrants[],1,FALSE),"")</f>
        <v>BLACKWELLS SEARCH</v>
      </c>
    </row>
    <row r="93" spans="2:8" ht="57.6" x14ac:dyDescent="0.55000000000000004">
      <c r="B93" s="40" t="str">
        <f t="shared" si="3"/>
        <v>BOWDENS FOLLY</v>
      </c>
      <c r="C93" s="36" t="s">
        <v>7545</v>
      </c>
      <c r="D93" s="36" t="s">
        <v>12651</v>
      </c>
      <c r="E93" s="58" t="s">
        <v>6965</v>
      </c>
      <c r="F93" s="40" t="str">
        <f t="shared" si="4"/>
        <v>1721</v>
      </c>
      <c r="G93" s="137" t="str">
        <f t="shared" si="5"/>
        <v>MOUNT MISERY</v>
      </c>
      <c r="H93" s="62" t="str">
        <f>IFERROR(VLOOKUP(B93,LandGrants[],1,FALSE),"")</f>
        <v>BOWDENS FOLLY</v>
      </c>
    </row>
    <row r="94" spans="2:8" ht="57.6" x14ac:dyDescent="0.55000000000000004">
      <c r="B94" s="41" t="str">
        <f t="shared" si="3"/>
        <v>BOYCES BEGINNING</v>
      </c>
      <c r="C94" s="37" t="s">
        <v>9965</v>
      </c>
      <c r="D94" s="37" t="s">
        <v>12652</v>
      </c>
      <c r="E94" s="57" t="s">
        <v>6228</v>
      </c>
      <c r="F94" s="41" t="str">
        <f t="shared" si="4"/>
        <v>1717</v>
      </c>
      <c r="G94" s="137" t="str">
        <f t="shared" si="5"/>
        <v>ROBERTS LOT</v>
      </c>
      <c r="H94" s="62" t="str">
        <f>IFERROR(VLOOKUP(B94,LandGrants[],1,FALSE),"")</f>
        <v>BOYCES BEGINNING</v>
      </c>
    </row>
    <row r="95" spans="2:8" ht="72" x14ac:dyDescent="0.55000000000000004">
      <c r="B95" s="40" t="str">
        <f t="shared" si="3"/>
        <v>BREAK NECK HILL</v>
      </c>
      <c r="C95" s="36" t="s">
        <v>5086</v>
      </c>
      <c r="D95" s="36" t="s">
        <v>12653</v>
      </c>
      <c r="E95" s="58" t="s">
        <v>12048</v>
      </c>
      <c r="F95" s="40" t="str">
        <f t="shared" si="4"/>
        <v>1771</v>
      </c>
      <c r="G95" s="137" t="str">
        <f t="shared" si="5"/>
        <v/>
      </c>
      <c r="H95" s="62" t="str">
        <f>IFERROR(VLOOKUP(B95,LandGrants[],1,FALSE),"")</f>
        <v>BREAK NECK HILL</v>
      </c>
    </row>
    <row r="96" spans="2:8" ht="72" x14ac:dyDescent="0.55000000000000004">
      <c r="B96" s="41" t="str">
        <f t="shared" si="3"/>
        <v>BRENT WOOD FOREST</v>
      </c>
      <c r="C96" s="37" t="s">
        <v>6563</v>
      </c>
      <c r="D96" s="37" t="s">
        <v>12654</v>
      </c>
      <c r="E96" s="57" t="s">
        <v>11400</v>
      </c>
      <c r="F96" s="41" t="str">
        <f t="shared" si="4"/>
        <v>1769</v>
      </c>
      <c r="G96" s="137" t="str">
        <f t="shared" si="5"/>
        <v/>
      </c>
      <c r="H96" s="62" t="str">
        <f>IFERROR(VLOOKUP(B96,LandGrants[],1,FALSE),"")</f>
        <v>BRENT WOOD FOREST</v>
      </c>
    </row>
    <row r="97" spans="2:8" ht="57.6" x14ac:dyDescent="0.55000000000000004">
      <c r="B97" s="40" t="str">
        <f t="shared" si="3"/>
        <v>BROKEN LAND</v>
      </c>
      <c r="C97" s="36" t="s">
        <v>4284</v>
      </c>
      <c r="D97" s="36" t="s">
        <v>12655</v>
      </c>
      <c r="E97" s="58" t="s">
        <v>12043</v>
      </c>
      <c r="F97" s="40" t="str">
        <f t="shared" si="4"/>
        <v>1719</v>
      </c>
      <c r="G97" s="137" t="str">
        <f t="shared" si="5"/>
        <v/>
      </c>
      <c r="H97" s="62" t="str">
        <f>IFERROR(VLOOKUP(B97,LandGrants[],1,FALSE),"")</f>
        <v>BROKEN LAND</v>
      </c>
    </row>
    <row r="98" spans="2:8" ht="72" x14ac:dyDescent="0.55000000000000004">
      <c r="B98" s="41" t="str">
        <f t="shared" si="3"/>
        <v>BROOKE FIELDS</v>
      </c>
      <c r="C98" s="37" t="s">
        <v>7404</v>
      </c>
      <c r="D98" s="37" t="s">
        <v>12656</v>
      </c>
      <c r="E98" s="57" t="s">
        <v>13294</v>
      </c>
      <c r="F98" s="41" t="str">
        <f t="shared" si="4"/>
        <v>1764</v>
      </c>
      <c r="G98" s="137" t="str">
        <f t="shared" si="5"/>
        <v/>
      </c>
      <c r="H98" s="62" t="str">
        <f>IFERROR(VLOOKUP(B98,LandGrants[],1,FALSE),"")</f>
        <v>BROOKE FIELDS</v>
      </c>
    </row>
    <row r="99" spans="2:8" ht="43.2" x14ac:dyDescent="0.55000000000000004">
      <c r="B99" s="40" t="str">
        <f t="shared" si="3"/>
        <v>BROTHERS ADDITION</v>
      </c>
      <c r="C99" s="36" t="s">
        <v>5301</v>
      </c>
      <c r="D99" s="36" t="s">
        <v>12657</v>
      </c>
      <c r="E99" s="58" t="s">
        <v>12045</v>
      </c>
      <c r="F99" s="40" t="str">
        <f t="shared" si="4"/>
        <v>1808</v>
      </c>
      <c r="G99" s="137" t="str">
        <f t="shared" si="5"/>
        <v/>
      </c>
      <c r="H99" s="62" t="str">
        <f>IFERROR(VLOOKUP(B99,LandGrants[],1,FALSE),"")</f>
        <v>BROTHERS ADDITION</v>
      </c>
    </row>
    <row r="100" spans="2:8" ht="86.4" x14ac:dyDescent="0.55000000000000004">
      <c r="B100" s="41" t="str">
        <f t="shared" si="3"/>
        <v>BROTHERS AGREEMENT</v>
      </c>
      <c r="C100" s="37" t="s">
        <v>6418</v>
      </c>
      <c r="D100" s="37" t="s">
        <v>12658</v>
      </c>
      <c r="E100" s="57" t="s">
        <v>11379</v>
      </c>
      <c r="F100" s="41" t="str">
        <f t="shared" si="4"/>
        <v>1761</v>
      </c>
      <c r="G100" s="137" t="str">
        <f t="shared" si="5"/>
        <v>THE NEGLECT</v>
      </c>
      <c r="H100" s="62" t="str">
        <f>IFERROR(VLOOKUP(B100,LandGrants[],1,FALSE),"")</f>
        <v>BROTHERS AGREEMENT</v>
      </c>
    </row>
    <row r="101" spans="2:8" ht="72" x14ac:dyDescent="0.55000000000000004">
      <c r="B101" s="40" t="str">
        <f t="shared" si="3"/>
        <v>BROTHERS LEVEL</v>
      </c>
      <c r="C101" s="36" t="s">
        <v>4311</v>
      </c>
      <c r="D101" s="36" t="s">
        <v>12659</v>
      </c>
      <c r="E101" s="58" t="s">
        <v>6129</v>
      </c>
      <c r="F101" s="40" t="str">
        <f t="shared" si="4"/>
        <v>1729</v>
      </c>
      <c r="G101" s="137" t="str">
        <f t="shared" si="5"/>
        <v/>
      </c>
      <c r="H101" s="62" t="str">
        <f>IFERROR(VLOOKUP(B101,LandGrants[],1,FALSE),"")</f>
        <v>BROTHERS LEVEL</v>
      </c>
    </row>
    <row r="102" spans="2:8" ht="72" x14ac:dyDescent="0.55000000000000004">
      <c r="B102" s="41" t="str">
        <f t="shared" si="3"/>
        <v>BROTHERS LOVE</v>
      </c>
      <c r="C102" s="37" t="s">
        <v>4282</v>
      </c>
      <c r="D102" s="37" t="s">
        <v>12660</v>
      </c>
      <c r="E102" s="57" t="s">
        <v>6514</v>
      </c>
      <c r="F102" s="41" t="str">
        <f t="shared" si="4"/>
        <v>1727</v>
      </c>
      <c r="G102" s="137" t="str">
        <f t="shared" si="5"/>
        <v/>
      </c>
      <c r="H102" s="62" t="str">
        <f>IFERROR(VLOOKUP(B102,LandGrants[],1,FALSE),"")</f>
        <v>BROTHERS LOVE</v>
      </c>
    </row>
    <row r="103" spans="2:8" ht="72" x14ac:dyDescent="0.55000000000000004">
      <c r="B103" s="40" t="str">
        <f t="shared" si="3"/>
        <v>BROTHERS PARTNERSHIP - DORSEY</v>
      </c>
      <c r="C103" s="36" t="s">
        <v>6826</v>
      </c>
      <c r="D103" s="36" t="s">
        <v>12661</v>
      </c>
      <c r="E103" s="58" t="s">
        <v>11628</v>
      </c>
      <c r="F103" s="40" t="str">
        <f t="shared" si="4"/>
        <v>1720</v>
      </c>
      <c r="G103" s="137" t="str">
        <f t="shared" si="5"/>
        <v/>
      </c>
      <c r="H103" s="62" t="str">
        <f>IFERROR(VLOOKUP(B103,LandGrants[],1,FALSE),"")</f>
        <v>BROTHERS PARTNERSHIP - Dorsey</v>
      </c>
    </row>
    <row r="104" spans="2:8" ht="57.6" x14ac:dyDescent="0.55000000000000004">
      <c r="B104" s="41" t="str">
        <f t="shared" si="3"/>
        <v>BROTHERS PARTNERSHIP - SHIPLEY</v>
      </c>
      <c r="C104" s="37" t="s">
        <v>6856</v>
      </c>
      <c r="D104" s="37" t="s">
        <v>12662</v>
      </c>
      <c r="E104" s="57" t="s">
        <v>6194</v>
      </c>
      <c r="F104" s="41" t="str">
        <f t="shared" si="4"/>
        <v>1722</v>
      </c>
      <c r="G104" s="137" t="str">
        <f t="shared" si="5"/>
        <v>PARTNERSHIP RENEWED</v>
      </c>
      <c r="H104" s="62" t="str">
        <f>IFERROR(VLOOKUP(B104,LandGrants[],1,FALSE),"")</f>
        <v>BROTHERS PARTNERSHIP - Shipley</v>
      </c>
    </row>
    <row r="105" spans="2:8" ht="72" x14ac:dyDescent="0.55000000000000004">
      <c r="B105" s="40" t="str">
        <f t="shared" si="3"/>
        <v>BROTHERS PARTNERSHIP - WARFIELD</v>
      </c>
      <c r="C105" s="36" t="s">
        <v>6828</v>
      </c>
      <c r="D105" s="36" t="s">
        <v>12663</v>
      </c>
      <c r="E105" s="58" t="s">
        <v>6198</v>
      </c>
      <c r="F105" s="40" t="str">
        <f t="shared" si="4"/>
        <v>1750</v>
      </c>
      <c r="G105" s="137" t="str">
        <f t="shared" si="5"/>
        <v/>
      </c>
      <c r="H105" s="62" t="str">
        <f>IFERROR(VLOOKUP(B105,LandGrants[],1,FALSE),"")</f>
        <v>BROTHERS PARTNERSHIP - Warfield</v>
      </c>
    </row>
    <row r="106" spans="2:8" ht="57.6" x14ac:dyDescent="0.55000000000000004">
      <c r="B106" s="41" t="str">
        <f t="shared" si="3"/>
        <v>BROWNS ADDITION - JOSHUA</v>
      </c>
      <c r="C106" s="37" t="s">
        <v>12383</v>
      </c>
      <c r="D106" s="37" t="s">
        <v>12664</v>
      </c>
      <c r="E106" s="57" t="s">
        <v>11626</v>
      </c>
      <c r="F106" s="41" t="str">
        <f t="shared" si="4"/>
        <v>1741</v>
      </c>
      <c r="G106" s="137" t="str">
        <f t="shared" si="5"/>
        <v/>
      </c>
      <c r="H106" s="62" t="str">
        <f>IFERROR(VLOOKUP(B106,LandGrants[],1,FALSE),"")</f>
        <v>BROWNS ADDITION - Joshua</v>
      </c>
    </row>
    <row r="107" spans="2:8" ht="43.2" x14ac:dyDescent="0.55000000000000004">
      <c r="B107" s="40" t="str">
        <f t="shared" si="3"/>
        <v>BROWNS ADDITION - THOMAS</v>
      </c>
      <c r="C107" s="36" t="s">
        <v>12391</v>
      </c>
      <c r="D107" s="36" t="s">
        <v>12665</v>
      </c>
      <c r="E107" s="58" t="s">
        <v>6170</v>
      </c>
      <c r="F107" s="40" t="str">
        <f t="shared" si="4"/>
        <v>1762</v>
      </c>
      <c r="G107" s="137" t="str">
        <f t="shared" si="5"/>
        <v/>
      </c>
      <c r="H107" s="62" t="str">
        <f>IFERROR(VLOOKUP(B107,LandGrants[],1,FALSE),"")</f>
        <v>BROWNS ADDITION - Thomas</v>
      </c>
    </row>
    <row r="108" spans="2:8" ht="43.2" x14ac:dyDescent="0.55000000000000004">
      <c r="B108" s="41" t="str">
        <f t="shared" si="3"/>
        <v>BROWNS CHANCE</v>
      </c>
      <c r="C108" s="37" t="s">
        <v>12382</v>
      </c>
      <c r="D108" s="37" t="s">
        <v>12666</v>
      </c>
      <c r="E108" s="57" t="s">
        <v>11392</v>
      </c>
      <c r="F108" s="41" t="str">
        <f t="shared" si="4"/>
        <v>1765</v>
      </c>
      <c r="G108" s="137" t="str">
        <f t="shared" si="5"/>
        <v/>
      </c>
      <c r="H108" s="62" t="str">
        <f>IFERROR(VLOOKUP(B108,LandGrants[],1,FALSE),"")</f>
        <v>BROWNS CHANCE</v>
      </c>
    </row>
    <row r="109" spans="2:8" ht="43.2" x14ac:dyDescent="0.55000000000000004">
      <c r="B109" s="40" t="str">
        <f t="shared" si="3"/>
        <v>BROWNS CHANCE AND CAPTAIN DORSEYS FRIENDSHIP</v>
      </c>
      <c r="C109" s="36" t="s">
        <v>4312</v>
      </c>
      <c r="D109" s="36" t="s">
        <v>12667</v>
      </c>
      <c r="E109" s="58" t="s">
        <v>6111</v>
      </c>
      <c r="F109" s="40" t="str">
        <f t="shared" si="4"/>
        <v>1702</v>
      </c>
      <c r="G109" s="137" t="str">
        <f t="shared" si="5"/>
        <v/>
      </c>
      <c r="H109" s="62" t="str">
        <f>IFERROR(VLOOKUP(B109,LandGrants[],1,FALSE),"")</f>
        <v>BROWNS CHANCE AND CAPTAIN DORSEYS FRIENDSHIP</v>
      </c>
    </row>
    <row r="110" spans="2:8" ht="57.6" x14ac:dyDescent="0.55000000000000004">
      <c r="B110" s="41" t="str">
        <f t="shared" si="3"/>
        <v>BROWNS ENLARGEMENT</v>
      </c>
      <c r="C110" s="37" t="s">
        <v>6427</v>
      </c>
      <c r="D110" s="37" t="s">
        <v>12668</v>
      </c>
      <c r="E110" s="57" t="s">
        <v>6137</v>
      </c>
      <c r="F110" s="41" t="str">
        <f t="shared" si="4"/>
        <v>1749</v>
      </c>
      <c r="G110" s="137" t="str">
        <f t="shared" si="5"/>
        <v/>
      </c>
      <c r="H110" s="62" t="str">
        <f>IFERROR(VLOOKUP(B110,LandGrants[],1,FALSE),"")</f>
        <v>BROWNS ENLARGEMENT</v>
      </c>
    </row>
    <row r="111" spans="2:8" ht="86.4" x14ac:dyDescent="0.55000000000000004">
      <c r="B111" s="40" t="str">
        <f t="shared" si="3"/>
        <v>BROWNS FORREST</v>
      </c>
      <c r="C111" s="36" t="s">
        <v>6226</v>
      </c>
      <c r="D111" s="36" t="s">
        <v>12669</v>
      </c>
      <c r="E111" s="58" t="s">
        <v>12670</v>
      </c>
      <c r="F111" s="40" t="str">
        <f t="shared" si="4"/>
        <v>1695</v>
      </c>
      <c r="G111" s="137" t="str">
        <f t="shared" si="5"/>
        <v>BROWNS FOREST</v>
      </c>
      <c r="H111" s="62" t="str">
        <f>IFERROR(VLOOKUP(B111,LandGrants[],1,FALSE),"")</f>
        <v>BROWNS FORREST</v>
      </c>
    </row>
    <row r="112" spans="2:8" ht="86.4" x14ac:dyDescent="0.55000000000000004">
      <c r="B112" s="41" t="str">
        <f t="shared" si="3"/>
        <v>BROWNS FORREST</v>
      </c>
      <c r="C112" s="37" t="s">
        <v>12557</v>
      </c>
      <c r="D112" s="37" t="s">
        <v>12669</v>
      </c>
      <c r="E112" s="57" t="s">
        <v>12670</v>
      </c>
      <c r="F112" s="41" t="str">
        <f t="shared" si="4"/>
        <v>1695</v>
      </c>
      <c r="G112" s="137" t="str">
        <f t="shared" si="5"/>
        <v>REZIN HAMMONDS PART</v>
      </c>
      <c r="H112" s="62" t="str">
        <f>IFERROR(VLOOKUP(B112,LandGrants[],1,FALSE),"")</f>
        <v>BROWNS FORREST</v>
      </c>
    </row>
    <row r="113" spans="2:8" ht="57.6" x14ac:dyDescent="0.55000000000000004">
      <c r="B113" s="40" t="str">
        <f t="shared" si="3"/>
        <v>BROWNS HOPYARD</v>
      </c>
      <c r="C113" s="36" t="s">
        <v>4281</v>
      </c>
      <c r="D113" s="36" t="s">
        <v>12671</v>
      </c>
      <c r="E113" s="58" t="s">
        <v>11624</v>
      </c>
      <c r="F113" s="40" t="str">
        <f t="shared" si="4"/>
        <v>1719</v>
      </c>
      <c r="G113" s="137" t="str">
        <f t="shared" si="5"/>
        <v/>
      </c>
      <c r="H113" s="62" t="str">
        <f>IFERROR(VLOOKUP(B113,LandGrants[],1,FALSE),"")</f>
        <v>BROWNS HOPYARD</v>
      </c>
    </row>
    <row r="114" spans="2:8" ht="43.2" x14ac:dyDescent="0.55000000000000004">
      <c r="B114" s="41" t="str">
        <f t="shared" si="3"/>
        <v>BROWNS OVERSIGHT AND WORTHINGTONS FORESIGHT</v>
      </c>
      <c r="C114" s="37" t="s">
        <v>7431</v>
      </c>
      <c r="D114" s="37" t="s">
        <v>12672</v>
      </c>
      <c r="E114" s="57" t="s">
        <v>12330</v>
      </c>
      <c r="F114" s="41" t="str">
        <f t="shared" si="4"/>
        <v>1796</v>
      </c>
      <c r="G114" s="137" t="str">
        <f t="shared" si="5"/>
        <v/>
      </c>
      <c r="H114" s="62" t="str">
        <f>IFERROR(VLOOKUP(B114,LandGrants[],1,FALSE),"")</f>
        <v>BROWNS OVERSIGHT AND WORTHINGTONS FORESIGHT</v>
      </c>
    </row>
    <row r="115" spans="2:8" ht="72" x14ac:dyDescent="0.55000000000000004">
      <c r="B115" s="40" t="str">
        <f t="shared" si="3"/>
        <v>BROWNS PURCHASE</v>
      </c>
      <c r="C115" s="36" t="s">
        <v>4938</v>
      </c>
      <c r="D115" s="36" t="s">
        <v>12673</v>
      </c>
      <c r="E115" s="58" t="s">
        <v>12319</v>
      </c>
      <c r="F115" s="40" t="str">
        <f t="shared" si="4"/>
        <v>1728</v>
      </c>
      <c r="G115" s="137" t="str">
        <f t="shared" si="5"/>
        <v/>
      </c>
      <c r="H115" s="62" t="str">
        <f>IFERROR(VLOOKUP(B115,LandGrants[],1,FALSE),"")</f>
        <v>BROWNS PURCHASE</v>
      </c>
    </row>
    <row r="116" spans="2:8" ht="57.6" x14ac:dyDescent="0.55000000000000004">
      <c r="B116" s="41" t="str">
        <f t="shared" si="3"/>
        <v>BROWNS PURCHASE RESURVEYED</v>
      </c>
      <c r="C116" s="37" t="s">
        <v>7537</v>
      </c>
      <c r="D116" s="37" t="s">
        <v>12674</v>
      </c>
      <c r="E116" s="57" t="s">
        <v>12047</v>
      </c>
      <c r="F116" s="41" t="str">
        <f t="shared" si="4"/>
        <v>1794</v>
      </c>
      <c r="G116" s="137" t="str">
        <f t="shared" si="5"/>
        <v/>
      </c>
      <c r="H116" s="62" t="str">
        <f>IFERROR(VLOOKUP(B116,LandGrants[],1,FALSE),"")</f>
        <v>BROWNS PURCHASE RESURVEYED</v>
      </c>
    </row>
    <row r="117" spans="2:8" ht="43.2" x14ac:dyDescent="0.55000000000000004">
      <c r="B117" s="40" t="str">
        <f t="shared" si="3"/>
        <v>BRYER BOTTOM</v>
      </c>
      <c r="C117" s="36" t="s">
        <v>5930</v>
      </c>
      <c r="D117" s="36" t="s">
        <v>12675</v>
      </c>
      <c r="E117" s="58" t="s">
        <v>6718</v>
      </c>
      <c r="F117" s="40" t="str">
        <f t="shared" si="4"/>
        <v>1762</v>
      </c>
      <c r="G117" s="137" t="str">
        <f t="shared" si="5"/>
        <v/>
      </c>
      <c r="H117" s="62" t="str">
        <f>IFERROR(VLOOKUP(B117,LandGrants[],1,FALSE),"")</f>
        <v>BRYER BOTTOM</v>
      </c>
    </row>
    <row r="118" spans="2:8" ht="86.4" x14ac:dyDescent="0.55000000000000004">
      <c r="B118" s="41" t="str">
        <f t="shared" si="3"/>
        <v>BUNKERS HILL</v>
      </c>
      <c r="C118" s="37" t="s">
        <v>7498</v>
      </c>
      <c r="D118" s="37" t="s">
        <v>12676</v>
      </c>
      <c r="E118" s="57" t="s">
        <v>11381</v>
      </c>
      <c r="F118" s="41" t="str">
        <f t="shared" si="4"/>
        <v>1776</v>
      </c>
      <c r="G118" s="137" t="str">
        <f t="shared" si="5"/>
        <v>THE NEGLECT / SHIPLEYS CONTENT</v>
      </c>
      <c r="H118" s="62" t="str">
        <f>IFERROR(VLOOKUP(B118,LandGrants[],1,FALSE),"")</f>
        <v>BUNKERS HILL</v>
      </c>
    </row>
    <row r="119" spans="2:8" ht="28.8" x14ac:dyDescent="0.55000000000000004">
      <c r="B119" s="40" t="str">
        <f t="shared" si="3"/>
        <v>BUNKERS HILL FORTIFIED</v>
      </c>
      <c r="C119" s="36" t="s">
        <v>7488</v>
      </c>
      <c r="D119" s="36" t="s">
        <v>12677</v>
      </c>
      <c r="E119" s="58" t="s">
        <v>11382</v>
      </c>
      <c r="F119" s="40" t="str">
        <f t="shared" si="4"/>
        <v>1797</v>
      </c>
      <c r="G119" s="137" t="str">
        <f t="shared" si="5"/>
        <v/>
      </c>
      <c r="H119" s="62" t="str">
        <f>IFERROR(VLOOKUP(B119,LandGrants[],1,FALSE),"")</f>
        <v>BUNKERS HILL FORTIFIED</v>
      </c>
    </row>
    <row r="120" spans="2:8" ht="86.4" x14ac:dyDescent="0.55000000000000004">
      <c r="B120" s="41" t="str">
        <f t="shared" si="3"/>
        <v>CALEBS PASTURE</v>
      </c>
      <c r="C120" s="37" t="s">
        <v>5304</v>
      </c>
      <c r="D120" s="37" t="s">
        <v>12678</v>
      </c>
      <c r="E120" s="57" t="s">
        <v>6197</v>
      </c>
      <c r="F120" s="41" t="str">
        <f t="shared" si="4"/>
        <v>1744</v>
      </c>
      <c r="G120" s="137" t="str">
        <f t="shared" si="5"/>
        <v/>
      </c>
      <c r="H120" s="62" t="str">
        <f>IFERROR(VLOOKUP(B120,LandGrants[],1,FALSE),"")</f>
        <v>CALEBS PASTURE</v>
      </c>
    </row>
    <row r="121" spans="2:8" ht="28.8" x14ac:dyDescent="0.55000000000000004">
      <c r="B121" s="40" t="str">
        <f t="shared" si="3"/>
        <v>CALEBS PURCHASE</v>
      </c>
      <c r="C121" s="36" t="s">
        <v>4280</v>
      </c>
      <c r="D121" s="36" t="s">
        <v>12679</v>
      </c>
      <c r="E121" s="58" t="s">
        <v>6201</v>
      </c>
      <c r="F121" s="40" t="str">
        <f t="shared" si="4"/>
        <v>1730</v>
      </c>
      <c r="G121" s="137" t="str">
        <f t="shared" si="5"/>
        <v/>
      </c>
      <c r="H121" s="62" t="str">
        <f>IFERROR(VLOOKUP(B121,LandGrants[],1,FALSE),"")</f>
        <v>CALEBS PURCHASE</v>
      </c>
    </row>
    <row r="122" spans="2:8" ht="43.2" x14ac:dyDescent="0.55000000000000004">
      <c r="B122" s="41" t="str">
        <f t="shared" si="3"/>
        <v>CALEBS VINEYARD</v>
      </c>
      <c r="C122" s="37" t="s">
        <v>6804</v>
      </c>
      <c r="D122" s="37" t="s">
        <v>12680</v>
      </c>
      <c r="E122" s="57" t="s">
        <v>6855</v>
      </c>
      <c r="F122" s="41" t="str">
        <f t="shared" si="4"/>
        <v>1744</v>
      </c>
      <c r="G122" s="137" t="str">
        <f t="shared" si="5"/>
        <v/>
      </c>
      <c r="H122" s="62" t="str">
        <f>IFERROR(VLOOKUP(B122,LandGrants[],1,FALSE),"")</f>
        <v>CALEBS VINEYARD</v>
      </c>
    </row>
    <row r="123" spans="2:8" ht="86.4" x14ac:dyDescent="0.55000000000000004">
      <c r="B123" s="40" t="str">
        <f t="shared" si="3"/>
        <v>CAMPBLES CHANCE</v>
      </c>
      <c r="C123" s="36" t="s">
        <v>5494</v>
      </c>
      <c r="D123" s="36" t="s">
        <v>12681</v>
      </c>
      <c r="E123" s="58" t="s">
        <v>6720</v>
      </c>
      <c r="F123" s="40" t="str">
        <f t="shared" si="4"/>
        <v>1726</v>
      </c>
      <c r="G123" s="137" t="str">
        <f t="shared" si="5"/>
        <v>CAMPLE</v>
      </c>
      <c r="H123" s="62" t="str">
        <f>IFERROR(VLOOKUP(B123,LandGrants[],1,FALSE),"")</f>
        <v>CAMPBLES CHANCE</v>
      </c>
    </row>
    <row r="124" spans="2:8" ht="57.6" x14ac:dyDescent="0.55000000000000004">
      <c r="B124" s="41" t="str">
        <f t="shared" si="3"/>
        <v>CARRICK</v>
      </c>
      <c r="C124" s="37" t="s">
        <v>9675</v>
      </c>
      <c r="D124" s="37" t="s">
        <v>12682</v>
      </c>
      <c r="E124" s="57" t="s">
        <v>12048</v>
      </c>
      <c r="F124" s="41" t="str">
        <f t="shared" si="4"/>
        <v>1771</v>
      </c>
      <c r="G124" s="137" t="str">
        <f t="shared" si="5"/>
        <v/>
      </c>
      <c r="H124" s="62" t="str">
        <f>IFERROR(VLOOKUP(B124,LandGrants[],1,FALSE),"")</f>
        <v>CARRICK</v>
      </c>
    </row>
    <row r="125" spans="2:8" ht="57.6" x14ac:dyDescent="0.55000000000000004">
      <c r="B125" s="40" t="str">
        <f t="shared" si="3"/>
        <v>CARTERS ADDITION</v>
      </c>
      <c r="C125" s="36" t="s">
        <v>5343</v>
      </c>
      <c r="D125" s="36" t="s">
        <v>12683</v>
      </c>
      <c r="E125" s="58" t="s">
        <v>11644</v>
      </c>
      <c r="F125" s="40" t="str">
        <f t="shared" si="4"/>
        <v>1732</v>
      </c>
      <c r="G125" s="137" t="str">
        <f t="shared" si="5"/>
        <v/>
      </c>
      <c r="H125" s="62" t="str">
        <f>IFERROR(VLOOKUP(B125,LandGrants[],1,FALSE),"")</f>
        <v>CARTERS ADDITION</v>
      </c>
    </row>
    <row r="126" spans="2:8" ht="57.6" x14ac:dyDescent="0.55000000000000004">
      <c r="B126" s="41" t="str">
        <f t="shared" si="3"/>
        <v>CARTERS ROCK</v>
      </c>
      <c r="C126" s="37" t="s">
        <v>7544</v>
      </c>
      <c r="D126" s="37" t="s">
        <v>12684</v>
      </c>
      <c r="E126" s="57" t="s">
        <v>6225</v>
      </c>
      <c r="F126" s="41" t="str">
        <f t="shared" si="4"/>
        <v>1730</v>
      </c>
      <c r="G126" s="137" t="str">
        <f t="shared" si="5"/>
        <v>TODDS IMPROVEMENT</v>
      </c>
      <c r="H126" s="62" t="str">
        <f>IFERROR(VLOOKUP(B126,LandGrants[],1,FALSE),"")</f>
        <v>CARTERS ROCK</v>
      </c>
    </row>
    <row r="127" spans="2:8" ht="43.2" x14ac:dyDescent="0.55000000000000004">
      <c r="B127" s="40" t="str">
        <f t="shared" si="3"/>
        <v>CARTERS WHIM</v>
      </c>
      <c r="C127" s="36" t="s">
        <v>6365</v>
      </c>
      <c r="D127" s="36" t="s">
        <v>12685</v>
      </c>
      <c r="E127" s="58" t="s">
        <v>6140</v>
      </c>
      <c r="F127" s="40" t="str">
        <f t="shared" si="4"/>
        <v>1727</v>
      </c>
      <c r="G127" s="137" t="str">
        <f t="shared" si="5"/>
        <v>PAINTERS WHIM</v>
      </c>
      <c r="H127" s="62" t="str">
        <f>IFERROR(VLOOKUP(B127,LandGrants[],1,FALSE),"")</f>
        <v>CARTERS WHIM</v>
      </c>
    </row>
    <row r="128" spans="2:8" ht="57.6" x14ac:dyDescent="0.55000000000000004">
      <c r="B128" s="41" t="str">
        <f t="shared" si="3"/>
        <v>CATCH AS CATCH CAN</v>
      </c>
      <c r="C128" s="37" t="s">
        <v>6985</v>
      </c>
      <c r="D128" s="37" t="s">
        <v>12686</v>
      </c>
      <c r="E128" s="57" t="s">
        <v>6718</v>
      </c>
      <c r="F128" s="41" t="str">
        <f t="shared" si="4"/>
        <v>1762</v>
      </c>
      <c r="G128" s="137" t="str">
        <f t="shared" si="5"/>
        <v/>
      </c>
      <c r="H128" s="62" t="str">
        <f>IFERROR(VLOOKUP(B128,LandGrants[],1,FALSE),"")</f>
        <v>CATCH AS CATCH CAN</v>
      </c>
    </row>
    <row r="129" spans="2:8" ht="100.8" x14ac:dyDescent="0.55000000000000004">
      <c r="B129" s="40" t="str">
        <f t="shared" si="3"/>
        <v>CHAMPION FORREST</v>
      </c>
      <c r="C129" s="36" t="s">
        <v>5833</v>
      </c>
      <c r="D129" s="36" t="s">
        <v>12687</v>
      </c>
      <c r="E129" s="58" t="s">
        <v>6140</v>
      </c>
      <c r="F129" s="40" t="str">
        <f t="shared" si="4"/>
        <v>1727</v>
      </c>
      <c r="G129" s="137" t="str">
        <f t="shared" si="5"/>
        <v/>
      </c>
      <c r="H129" s="62" t="str">
        <f>IFERROR(VLOOKUP(B129,LandGrants[],1,FALSE),"")</f>
        <v>CHAMPION FORREST</v>
      </c>
    </row>
    <row r="130" spans="2:8" ht="28.8" x14ac:dyDescent="0.55000000000000004">
      <c r="B130" s="41" t="str">
        <f t="shared" ref="B130:B192" si="6">SUBSTITUTE(UPPER(IF(IFERROR(FIND("(",C130),0) &gt; 0, LEFT(C130,FIND("(",C130)-2),C130)),"'","")</f>
        <v>CHANCE - CARROLL</v>
      </c>
      <c r="C130" s="37" t="s">
        <v>5617</v>
      </c>
      <c r="D130" s="37" t="s">
        <v>12688</v>
      </c>
      <c r="E130" s="57" t="s">
        <v>6224</v>
      </c>
      <c r="F130" s="41" t="str">
        <f t="shared" ref="F130:F192" si="7">LEFT(E130,4)</f>
        <v>1709</v>
      </c>
      <c r="G130" s="137" t="str">
        <f t="shared" ref="G130:G192" si="8">IF(IFERROR(FIND("(",C130),0)=0,"",UPPER((SUBSTITUTE(SUBSTITUTE(RIGHT(C130,LEN(C130)-FIND("(",C130)),")",""),"'",""))))</f>
        <v/>
      </c>
      <c r="H130" s="62" t="str">
        <f>IFERROR(VLOOKUP(B130,LandGrants[],1,FALSE),"")</f>
        <v>CHANCE - Carroll</v>
      </c>
    </row>
    <row r="131" spans="2:8" ht="57.6" x14ac:dyDescent="0.55000000000000004">
      <c r="B131" s="40" t="str">
        <f t="shared" si="6"/>
        <v>CHANCE - CARROLL RESURVEYED</v>
      </c>
      <c r="C131" s="36" t="s">
        <v>8782</v>
      </c>
      <c r="D131" s="36" t="s">
        <v>12689</v>
      </c>
      <c r="E131" s="58" t="s">
        <v>12050</v>
      </c>
      <c r="F131" s="40" t="str">
        <f t="shared" si="7"/>
        <v>1743</v>
      </c>
      <c r="G131" s="137" t="str">
        <f t="shared" si="8"/>
        <v/>
      </c>
      <c r="H131" s="62" t="str">
        <f>IFERROR(VLOOKUP(B131,LandGrants[],1,FALSE),"")</f>
        <v>CHANCE - Carroll Resurveyed</v>
      </c>
    </row>
    <row r="132" spans="2:8" ht="57.6" x14ac:dyDescent="0.55000000000000004">
      <c r="B132" s="41" t="str">
        <f t="shared" si="6"/>
        <v>CHANCE - MANSELL</v>
      </c>
      <c r="C132" s="37" t="s">
        <v>6717</v>
      </c>
      <c r="D132" s="37" t="s">
        <v>12690</v>
      </c>
      <c r="E132" s="57" t="s">
        <v>7256</v>
      </c>
      <c r="F132" s="41" t="str">
        <f t="shared" si="7"/>
        <v>1746</v>
      </c>
      <c r="G132" s="137" t="str">
        <f t="shared" si="8"/>
        <v>ADDITIONAL CHANCE</v>
      </c>
      <c r="H132" s="62" t="str">
        <f>IFERROR(VLOOKUP(B132,LandGrants[],1,FALSE),"")</f>
        <v>CHANCE - Mansell</v>
      </c>
    </row>
    <row r="133" spans="2:8" ht="72" x14ac:dyDescent="0.55000000000000004">
      <c r="B133" s="40" t="str">
        <f t="shared" si="6"/>
        <v>CHANCE - PIERPOINT</v>
      </c>
      <c r="C133" s="36" t="s">
        <v>6900</v>
      </c>
      <c r="D133" s="36" t="s">
        <v>12691</v>
      </c>
      <c r="E133" s="58" t="s">
        <v>6152</v>
      </c>
      <c r="F133" s="40" t="str">
        <f t="shared" si="7"/>
        <v>1757</v>
      </c>
      <c r="G133" s="137" t="str">
        <f t="shared" si="8"/>
        <v/>
      </c>
      <c r="H133" s="62" t="str">
        <f>IFERROR(VLOOKUP(B133,LandGrants[],1,FALSE),"")</f>
        <v>CHANCE - Pierpoint</v>
      </c>
    </row>
    <row r="134" spans="2:8" ht="57.6" x14ac:dyDescent="0.55000000000000004">
      <c r="B134" s="40" t="str">
        <f t="shared" si="6"/>
        <v>CHARITIES PURCHASE AND JAMES LOT</v>
      </c>
      <c r="C134" s="36" t="s">
        <v>6729</v>
      </c>
      <c r="D134" s="36" t="s">
        <v>12692</v>
      </c>
      <c r="E134" s="58" t="s">
        <v>11629</v>
      </c>
      <c r="F134" s="40" t="str">
        <f t="shared" si="7"/>
        <v>1741</v>
      </c>
      <c r="G134" s="137" t="str">
        <f t="shared" si="8"/>
        <v/>
      </c>
      <c r="H134" s="62" t="str">
        <f>IFERROR(VLOOKUP(B134,LandGrants[],1,FALSE),"")</f>
        <v>CHARITIES PURCHASE AND JAMES LOT</v>
      </c>
    </row>
    <row r="135" spans="2:8" ht="57.6" x14ac:dyDescent="0.55000000000000004">
      <c r="B135" s="41" t="str">
        <f t="shared" si="6"/>
        <v>CHASES FOREST</v>
      </c>
      <c r="C135" s="37" t="s">
        <v>10842</v>
      </c>
      <c r="D135" s="37" t="s">
        <v>12693</v>
      </c>
      <c r="E135" s="57" t="s">
        <v>11383</v>
      </c>
      <c r="F135" s="41" t="str">
        <f t="shared" si="7"/>
        <v>1793</v>
      </c>
      <c r="G135" s="137" t="str">
        <f t="shared" si="8"/>
        <v/>
      </c>
      <c r="H135" s="62" t="str">
        <f>IFERROR(VLOOKUP(B135,LandGrants[],1,FALSE),"")</f>
        <v>CHASES FOREST</v>
      </c>
    </row>
    <row r="136" spans="2:8" ht="43.2" x14ac:dyDescent="0.55000000000000004">
      <c r="B136" s="40" t="str">
        <f t="shared" si="6"/>
        <v>CHERRY BOTTOM</v>
      </c>
      <c r="C136" s="36" t="s">
        <v>6989</v>
      </c>
      <c r="D136" s="36" t="s">
        <v>12694</v>
      </c>
      <c r="E136" s="58" t="s">
        <v>6143</v>
      </c>
      <c r="F136" s="40" t="str">
        <f t="shared" si="7"/>
        <v>1762</v>
      </c>
      <c r="G136" s="137" t="str">
        <f t="shared" si="8"/>
        <v/>
      </c>
      <c r="H136" s="62" t="str">
        <f>IFERROR(VLOOKUP(B136,LandGrants[],1,FALSE),"")</f>
        <v>CHERRY BOTTOM</v>
      </c>
    </row>
    <row r="137" spans="2:8" ht="57.6" x14ac:dyDescent="0.55000000000000004">
      <c r="B137" s="41" t="str">
        <f t="shared" si="6"/>
        <v>CHESTNUT HILL</v>
      </c>
      <c r="C137" s="37" t="s">
        <v>4279</v>
      </c>
      <c r="D137" s="37" t="s">
        <v>12695</v>
      </c>
      <c r="E137" s="57" t="s">
        <v>11650</v>
      </c>
      <c r="F137" s="41" t="str">
        <f t="shared" si="7"/>
        <v>1753</v>
      </c>
      <c r="G137" s="137" t="str">
        <f t="shared" si="8"/>
        <v/>
      </c>
      <c r="H137" s="62" t="str">
        <f>IFERROR(VLOOKUP(B137,LandGrants[],1,FALSE),"")</f>
        <v>CHESTNUT HILL</v>
      </c>
    </row>
    <row r="138" spans="2:8" ht="57.6" x14ac:dyDescent="0.55000000000000004">
      <c r="B138" s="40" t="str">
        <f t="shared" si="6"/>
        <v>CHESTNUT RIDGE</v>
      </c>
      <c r="C138" s="36" t="s">
        <v>6913</v>
      </c>
      <c r="D138" s="36" t="s">
        <v>12696</v>
      </c>
      <c r="E138" s="58" t="s">
        <v>6152</v>
      </c>
      <c r="F138" s="40" t="str">
        <f t="shared" si="7"/>
        <v>1757</v>
      </c>
      <c r="G138" s="137" t="str">
        <f t="shared" si="8"/>
        <v/>
      </c>
      <c r="H138" s="62" t="str">
        <f>IFERROR(VLOOKUP(B138,LandGrants[],1,FALSE),"")</f>
        <v>CHESTNUT RIDGE</v>
      </c>
    </row>
    <row r="139" spans="2:8" ht="43.2" x14ac:dyDescent="0.55000000000000004">
      <c r="B139" s="41" t="str">
        <f t="shared" si="6"/>
        <v>CHEWS RESOLUTION MANOR</v>
      </c>
      <c r="C139" s="37" t="s">
        <v>4051</v>
      </c>
      <c r="D139" s="37" t="s">
        <v>12697</v>
      </c>
      <c r="E139" s="57" t="s">
        <v>6123</v>
      </c>
      <c r="F139" s="41" t="str">
        <f t="shared" si="7"/>
        <v>1695</v>
      </c>
      <c r="G139" s="137" t="str">
        <f t="shared" si="8"/>
        <v/>
      </c>
      <c r="H139" s="62" t="str">
        <f>IFERROR(VLOOKUP(B139,LandGrants[],1,FALSE),"")</f>
        <v>CHEWS RESOLUTION MANOR</v>
      </c>
    </row>
    <row r="140" spans="2:8" x14ac:dyDescent="0.55000000000000004">
      <c r="B140" s="40" t="str">
        <f t="shared" si="6"/>
        <v>CHEWS VINEYARD</v>
      </c>
      <c r="C140" s="36" t="s">
        <v>4278</v>
      </c>
      <c r="D140" s="36" t="s">
        <v>12698</v>
      </c>
      <c r="E140" s="58" t="s">
        <v>6123</v>
      </c>
      <c r="F140" s="40" t="str">
        <f t="shared" si="7"/>
        <v>1695</v>
      </c>
      <c r="G140" s="137" t="str">
        <f t="shared" si="8"/>
        <v/>
      </c>
      <c r="H140" s="62" t="str">
        <f>IFERROR(VLOOKUP(B140,LandGrants[],1,FALSE),"")</f>
        <v>CHEWS VINEYARD</v>
      </c>
    </row>
    <row r="141" spans="2:8" ht="43.2" x14ac:dyDescent="0.55000000000000004">
      <c r="B141" s="41" t="str">
        <f t="shared" si="6"/>
        <v>CLARKS DIRECTIONS</v>
      </c>
      <c r="C141" s="37" t="s">
        <v>4277</v>
      </c>
      <c r="D141" s="37" t="s">
        <v>12699</v>
      </c>
      <c r="E141" s="57" t="s">
        <v>6223</v>
      </c>
      <c r="F141" s="41" t="str">
        <f t="shared" si="7"/>
        <v>1730</v>
      </c>
      <c r="G141" s="137" t="str">
        <f t="shared" si="8"/>
        <v/>
      </c>
      <c r="H141" s="62" t="str">
        <f>IFERROR(VLOOKUP(B141,LandGrants[],1,FALSE),"")</f>
        <v>CLARKS DIRECTIONS</v>
      </c>
    </row>
    <row r="142" spans="2:8" ht="72" x14ac:dyDescent="0.55000000000000004">
      <c r="B142" s="40" t="str">
        <f t="shared" si="6"/>
        <v>CLARKS DIRECTIONS - RESURVEYED</v>
      </c>
      <c r="C142" s="36" t="s">
        <v>8813</v>
      </c>
      <c r="D142" s="36" t="s">
        <v>12700</v>
      </c>
      <c r="E142" s="58" t="s">
        <v>12052</v>
      </c>
      <c r="F142" s="40" t="str">
        <f t="shared" si="7"/>
        <v>1738</v>
      </c>
      <c r="G142" s="137" t="str">
        <f t="shared" si="8"/>
        <v/>
      </c>
      <c r="H142" s="62" t="str">
        <f>IFERROR(VLOOKUP(B142,LandGrants[],1,FALSE),"")</f>
        <v>CLARKS DIRECTIONS - Resurveyed</v>
      </c>
    </row>
    <row r="143" spans="2:8" ht="28.8" x14ac:dyDescent="0.55000000000000004">
      <c r="B143" s="41" t="str">
        <f t="shared" si="6"/>
        <v>CLARKS WALKS</v>
      </c>
      <c r="C143" s="37" t="s">
        <v>4276</v>
      </c>
      <c r="D143" s="37" t="s">
        <v>12701</v>
      </c>
      <c r="E143" s="57" t="s">
        <v>6111</v>
      </c>
      <c r="F143" s="41" t="str">
        <f t="shared" si="7"/>
        <v>1702</v>
      </c>
      <c r="G143" s="137" t="str">
        <f t="shared" si="8"/>
        <v/>
      </c>
      <c r="H143" s="62" t="str">
        <f>IFERROR(VLOOKUP(B143,LandGrants[],1,FALSE),"")</f>
        <v>CLARKS WALKS</v>
      </c>
    </row>
    <row r="144" spans="2:8" ht="57.6" x14ac:dyDescent="0.55000000000000004">
      <c r="B144" s="40" t="str">
        <f t="shared" si="6"/>
        <v>CLARYS FORREST</v>
      </c>
      <c r="C144" s="36" t="s">
        <v>4275</v>
      </c>
      <c r="D144" s="36" t="s">
        <v>12702</v>
      </c>
      <c r="E144" s="58" t="s">
        <v>12037</v>
      </c>
      <c r="F144" s="40" t="str">
        <f t="shared" si="7"/>
        <v>1729</v>
      </c>
      <c r="G144" s="137" t="str">
        <f t="shared" si="8"/>
        <v/>
      </c>
      <c r="H144" s="62" t="str">
        <f>IFERROR(VLOOKUP(B144,LandGrants[],1,FALSE),"")</f>
        <v>CLARYS FORREST</v>
      </c>
    </row>
    <row r="145" spans="2:8" ht="57.6" x14ac:dyDescent="0.55000000000000004">
      <c r="B145" s="41" t="str">
        <f t="shared" si="6"/>
        <v>COCKEYS NEGLECT</v>
      </c>
      <c r="C145" s="37" t="s">
        <v>7164</v>
      </c>
      <c r="D145" s="37" t="s">
        <v>12703</v>
      </c>
      <c r="E145" s="57" t="s">
        <v>11075</v>
      </c>
      <c r="F145" s="41" t="str">
        <f t="shared" si="7"/>
        <v>1771</v>
      </c>
      <c r="G145" s="137" t="str">
        <f t="shared" si="8"/>
        <v/>
      </c>
      <c r="H145" s="62" t="str">
        <f>IFERROR(VLOOKUP(B145,LandGrants[],1,FALSE),"")</f>
        <v>COCKEYS NEGLECT</v>
      </c>
    </row>
    <row r="146" spans="2:8" x14ac:dyDescent="0.55000000000000004">
      <c r="B146" s="40" t="str">
        <f t="shared" si="6"/>
        <v>COCKSHILL</v>
      </c>
      <c r="C146" s="36" t="s">
        <v>6786</v>
      </c>
      <c r="D146" s="36" t="s">
        <v>12704</v>
      </c>
      <c r="E146" s="58" t="s">
        <v>6222</v>
      </c>
      <c r="F146" s="40" t="str">
        <f t="shared" si="7"/>
        <v>1710</v>
      </c>
      <c r="G146" s="137" t="str">
        <f t="shared" si="8"/>
        <v>COCKSELL</v>
      </c>
      <c r="H146" s="62" t="str">
        <f>IFERROR(VLOOKUP(B146,LandGrants[],1,FALSE),"")</f>
        <v>COCKSHILL</v>
      </c>
    </row>
    <row r="147" spans="2:8" ht="72" x14ac:dyDescent="0.55000000000000004">
      <c r="B147" s="41" t="str">
        <f t="shared" si="6"/>
        <v>COLUMBIA</v>
      </c>
      <c r="C147" s="37" t="s">
        <v>7791</v>
      </c>
      <c r="D147" s="37" t="s">
        <v>12705</v>
      </c>
      <c r="E147" s="57" t="s">
        <v>11384</v>
      </c>
      <c r="F147" s="41" t="str">
        <f t="shared" si="7"/>
        <v>1795</v>
      </c>
      <c r="G147" s="137" t="str">
        <f t="shared" si="8"/>
        <v>EAST</v>
      </c>
      <c r="H147" s="62" t="str">
        <f>IFERROR(VLOOKUP(B147,LandGrants[],1,FALSE),"")</f>
        <v>COLUMBIA</v>
      </c>
    </row>
    <row r="148" spans="2:8" ht="72" x14ac:dyDescent="0.55000000000000004">
      <c r="B148" s="40" t="str">
        <f t="shared" si="6"/>
        <v>COLUMBIA</v>
      </c>
      <c r="C148" s="36" t="s">
        <v>7790</v>
      </c>
      <c r="D148" s="36" t="s">
        <v>12705</v>
      </c>
      <c r="E148" s="58" t="s">
        <v>11384</v>
      </c>
      <c r="F148" s="40" t="str">
        <f t="shared" si="7"/>
        <v>1795</v>
      </c>
      <c r="G148" s="137" t="str">
        <f t="shared" si="8"/>
        <v>NORTH</v>
      </c>
      <c r="H148" s="62" t="str">
        <f>IFERROR(VLOOKUP(B148,LandGrants[],1,FALSE),"")</f>
        <v>COLUMBIA</v>
      </c>
    </row>
    <row r="149" spans="2:8" ht="72" x14ac:dyDescent="0.55000000000000004">
      <c r="B149" s="41" t="str">
        <f t="shared" si="6"/>
        <v>COLUMBIA</v>
      </c>
      <c r="C149" s="37" t="s">
        <v>7789</v>
      </c>
      <c r="D149" s="37" t="s">
        <v>12705</v>
      </c>
      <c r="E149" s="57" t="s">
        <v>11384</v>
      </c>
      <c r="F149" s="41" t="str">
        <f t="shared" si="7"/>
        <v>1795</v>
      </c>
      <c r="G149" s="137" t="str">
        <f t="shared" si="8"/>
        <v>SOUTH</v>
      </c>
      <c r="H149" s="62" t="str">
        <f>IFERROR(VLOOKUP(B149,LandGrants[],1,FALSE),"")</f>
        <v>COLUMBIA</v>
      </c>
    </row>
    <row r="150" spans="2:8" ht="100.8" x14ac:dyDescent="0.55000000000000004">
      <c r="B150" s="40" t="str">
        <f t="shared" si="6"/>
        <v>CONCLUSION</v>
      </c>
      <c r="C150" s="36" t="s">
        <v>4273</v>
      </c>
      <c r="D150" s="36" t="s">
        <v>12706</v>
      </c>
      <c r="E150" s="58" t="s">
        <v>11623</v>
      </c>
      <c r="F150" s="40" t="str">
        <f t="shared" si="7"/>
        <v>1750</v>
      </c>
      <c r="G150" s="137" t="str">
        <f t="shared" si="8"/>
        <v/>
      </c>
      <c r="H150" s="62" t="str">
        <f>IFERROR(VLOOKUP(B150,LandGrants[],1,FALSE),"")</f>
        <v>CONCLUSION</v>
      </c>
    </row>
    <row r="151" spans="2:8" ht="57.6" x14ac:dyDescent="0.55000000000000004">
      <c r="B151" s="41" t="str">
        <f t="shared" si="6"/>
        <v>CONCORD</v>
      </c>
      <c r="C151" s="37" t="s">
        <v>5088</v>
      </c>
      <c r="D151" s="37" t="s">
        <v>12707</v>
      </c>
      <c r="E151" s="57" t="s">
        <v>11630</v>
      </c>
      <c r="F151" s="41" t="str">
        <f t="shared" si="7"/>
        <v>1751</v>
      </c>
      <c r="G151" s="137" t="str">
        <f t="shared" si="8"/>
        <v/>
      </c>
      <c r="H151" s="62" t="str">
        <f>IFERROR(VLOOKUP(B151,LandGrants[],1,FALSE),"")</f>
        <v>CONCORD</v>
      </c>
    </row>
    <row r="152" spans="2:8" ht="57.6" x14ac:dyDescent="0.55000000000000004">
      <c r="B152" s="40" t="str">
        <f t="shared" si="6"/>
        <v>CONTENT</v>
      </c>
      <c r="C152" s="36" t="s">
        <v>6313</v>
      </c>
      <c r="D152" s="36" t="s">
        <v>12708</v>
      </c>
      <c r="E152" s="58" t="s">
        <v>12318</v>
      </c>
      <c r="F152" s="40" t="str">
        <f t="shared" si="7"/>
        <v>1755</v>
      </c>
      <c r="G152" s="137" t="str">
        <f t="shared" si="8"/>
        <v/>
      </c>
      <c r="H152" s="62" t="str">
        <f>IFERROR(VLOOKUP(B152,LandGrants[],1,FALSE),"")</f>
        <v>CONTENT</v>
      </c>
    </row>
    <row r="153" spans="2:8" ht="72" x14ac:dyDescent="0.55000000000000004">
      <c r="B153" s="41" t="str">
        <f t="shared" si="6"/>
        <v>CONTENTION</v>
      </c>
      <c r="C153" s="37" t="s">
        <v>9530</v>
      </c>
      <c r="D153" s="37" t="s">
        <v>13295</v>
      </c>
      <c r="E153" s="57" t="s">
        <v>12056</v>
      </c>
      <c r="F153" s="41" t="str">
        <f t="shared" si="7"/>
        <v>1773</v>
      </c>
      <c r="G153" s="137" t="str">
        <f t="shared" si="8"/>
        <v/>
      </c>
      <c r="H153" s="62" t="str">
        <f>IFERROR(VLOOKUP(B153,LandGrants[],1,FALSE),"")</f>
        <v>CONTENTION</v>
      </c>
    </row>
    <row r="154" spans="2:8" x14ac:dyDescent="0.55000000000000004">
      <c r="B154" s="40" t="str">
        <f t="shared" si="6"/>
        <v>CONTENTION ENDED</v>
      </c>
      <c r="C154" s="36" t="s">
        <v>4272</v>
      </c>
      <c r="D154" s="36" t="s">
        <v>12709</v>
      </c>
      <c r="E154" s="58" t="s">
        <v>6232</v>
      </c>
      <c r="F154" s="40" t="str">
        <f t="shared" si="7"/>
        <v>1763</v>
      </c>
      <c r="G154" s="137" t="str">
        <f t="shared" si="8"/>
        <v/>
      </c>
      <c r="H154" s="62" t="str">
        <f>IFERROR(VLOOKUP(B154,LandGrants[],1,FALSE),"")</f>
        <v>CONTENTION ENDED</v>
      </c>
    </row>
    <row r="155" spans="2:8" ht="86.4" x14ac:dyDescent="0.55000000000000004">
      <c r="B155" s="41" t="str">
        <f t="shared" si="6"/>
        <v>CONTENTMENT</v>
      </c>
      <c r="C155" s="37" t="s">
        <v>6221</v>
      </c>
      <c r="D155" s="37" t="s">
        <v>12710</v>
      </c>
      <c r="E155" s="57" t="s">
        <v>11406</v>
      </c>
      <c r="F155" s="41" t="str">
        <f t="shared" si="7"/>
        <v>1755</v>
      </c>
      <c r="G155" s="137" t="str">
        <f t="shared" si="8"/>
        <v>NORTH</v>
      </c>
      <c r="H155" s="62" t="str">
        <f>IFERROR(VLOOKUP(B155,LandGrants[],1,FALSE),"")</f>
        <v>CONTENTMENT</v>
      </c>
    </row>
    <row r="156" spans="2:8" ht="86.4" x14ac:dyDescent="0.55000000000000004">
      <c r="B156" s="40" t="str">
        <f t="shared" si="6"/>
        <v>CONTENTMENT</v>
      </c>
      <c r="C156" s="36" t="s">
        <v>6220</v>
      </c>
      <c r="D156" s="36" t="s">
        <v>12710</v>
      </c>
      <c r="E156" s="58" t="s">
        <v>11406</v>
      </c>
      <c r="F156" s="40" t="str">
        <f t="shared" si="7"/>
        <v>1755</v>
      </c>
      <c r="G156" s="137" t="str">
        <f t="shared" si="8"/>
        <v>SOUTH</v>
      </c>
      <c r="H156" s="62" t="str">
        <f>IFERROR(VLOOKUP(B156,LandGrants[],1,FALSE),"")</f>
        <v>CONTENTMENT</v>
      </c>
    </row>
    <row r="157" spans="2:8" ht="72" x14ac:dyDescent="0.55000000000000004">
      <c r="B157" s="41" t="str">
        <f t="shared" si="6"/>
        <v>COOPERS LOT</v>
      </c>
      <c r="C157" s="37" t="s">
        <v>12396</v>
      </c>
      <c r="D157" s="37" t="s">
        <v>12711</v>
      </c>
      <c r="E157" s="57" t="s">
        <v>12319</v>
      </c>
      <c r="F157" s="41" t="str">
        <f t="shared" si="7"/>
        <v>1728</v>
      </c>
      <c r="G157" s="137" t="str">
        <f t="shared" si="8"/>
        <v/>
      </c>
      <c r="H157" s="62" t="str">
        <f>IFERROR(VLOOKUP(B157,LandGrants[],1,FALSE),"")</f>
        <v>COOPERS LOT</v>
      </c>
    </row>
    <row r="158" spans="2:8" ht="57.6" x14ac:dyDescent="0.55000000000000004">
      <c r="B158" s="40" t="str">
        <f t="shared" si="6"/>
        <v>COPPER HILL</v>
      </c>
      <c r="C158" s="36" t="s">
        <v>6792</v>
      </c>
      <c r="D158" s="36" t="s">
        <v>12712</v>
      </c>
      <c r="E158" s="58" t="s">
        <v>6113</v>
      </c>
      <c r="F158" s="40" t="str">
        <f t="shared" si="7"/>
        <v>1731</v>
      </c>
      <c r="G158" s="137" t="str">
        <f t="shared" si="8"/>
        <v/>
      </c>
      <c r="H158" s="62" t="str">
        <f>IFERROR(VLOOKUP(B158,LandGrants[],1,FALSE),"")</f>
        <v>COPPER HILL</v>
      </c>
    </row>
    <row r="159" spans="2:8" ht="28.8" x14ac:dyDescent="0.55000000000000004">
      <c r="B159" s="41" t="str">
        <f t="shared" si="6"/>
        <v>COST UPON COST</v>
      </c>
      <c r="C159" s="37" t="s">
        <v>7255</v>
      </c>
      <c r="D159" s="37" t="s">
        <v>12713</v>
      </c>
      <c r="E159" s="57" t="s">
        <v>6137</v>
      </c>
      <c r="F159" s="41" t="str">
        <f t="shared" si="7"/>
        <v>1749</v>
      </c>
      <c r="G159" s="137" t="str">
        <f t="shared" si="8"/>
        <v>FELICITY</v>
      </c>
      <c r="H159" s="62" t="str">
        <f>IFERROR(VLOOKUP(B159,LandGrants[],1,FALSE),"")</f>
        <v>COST UPON COST</v>
      </c>
    </row>
    <row r="160" spans="2:8" ht="43.2" x14ac:dyDescent="0.55000000000000004">
      <c r="B160" s="40" t="str">
        <f t="shared" si="6"/>
        <v>COSTLY</v>
      </c>
      <c r="C160" s="36" t="s">
        <v>7083</v>
      </c>
      <c r="D160" s="36" t="s">
        <v>12714</v>
      </c>
      <c r="E160" s="58" t="s">
        <v>7246</v>
      </c>
      <c r="F160" s="40" t="str">
        <f t="shared" si="7"/>
        <v>1767</v>
      </c>
      <c r="G160" s="137" t="str">
        <f t="shared" si="8"/>
        <v/>
      </c>
      <c r="H160" s="62" t="str">
        <f>IFERROR(VLOOKUP(B160,LandGrants[],1,FALSE),"")</f>
        <v>COSTLY</v>
      </c>
    </row>
    <row r="161" spans="2:8" ht="72" x14ac:dyDescent="0.55000000000000004">
      <c r="B161" s="41" t="str">
        <f t="shared" si="6"/>
        <v>COWICK HALL</v>
      </c>
      <c r="C161" s="37" t="s">
        <v>5842</v>
      </c>
      <c r="D161" s="37" t="s">
        <v>12715</v>
      </c>
      <c r="E161" s="57" t="s">
        <v>12057</v>
      </c>
      <c r="F161" s="41" t="str">
        <f t="shared" si="7"/>
        <v>1725</v>
      </c>
      <c r="G161" s="137" t="str">
        <f t="shared" si="8"/>
        <v/>
      </c>
      <c r="H161" s="62" t="str">
        <f>IFERROR(VLOOKUP(B161,LandGrants[],1,FALSE),"")</f>
        <v>COWICK HALL</v>
      </c>
    </row>
    <row r="162" spans="2:8" ht="100.8" x14ac:dyDescent="0.55000000000000004">
      <c r="B162" s="40" t="str">
        <f t="shared" si="6"/>
        <v>CREAGHS ENLARGEMENT</v>
      </c>
      <c r="C162" s="36" t="s">
        <v>4270</v>
      </c>
      <c r="D162" s="36" t="s">
        <v>12716</v>
      </c>
      <c r="E162" s="58" t="s">
        <v>6109</v>
      </c>
      <c r="F162" s="40" t="str">
        <f t="shared" si="7"/>
        <v>1748</v>
      </c>
      <c r="G162" s="137" t="str">
        <f t="shared" si="8"/>
        <v/>
      </c>
      <c r="H162" s="62" t="str">
        <f>IFERROR(VLOOKUP(B162,LandGrants[],1,FALSE),"")</f>
        <v>CREAGHS ENLARGEMENT</v>
      </c>
    </row>
    <row r="163" spans="2:8" x14ac:dyDescent="0.55000000000000004">
      <c r="B163" s="41" t="str">
        <f t="shared" si="6"/>
        <v>CROSSES FORREST</v>
      </c>
      <c r="C163" s="37" t="s">
        <v>4269</v>
      </c>
      <c r="D163" s="37" t="s">
        <v>12717</v>
      </c>
      <c r="E163" s="57" t="s">
        <v>13296</v>
      </c>
      <c r="F163" s="41" t="str">
        <f t="shared" si="7"/>
        <v>1697</v>
      </c>
      <c r="G163" s="137" t="str">
        <f t="shared" si="8"/>
        <v/>
      </c>
      <c r="H163" s="62" t="str">
        <f>IFERROR(VLOOKUP(B163,LandGrants[],1,FALSE),"")</f>
        <v>CROSSES FORREST</v>
      </c>
    </row>
    <row r="164" spans="2:8" ht="72" x14ac:dyDescent="0.55000000000000004">
      <c r="B164" s="40" t="str">
        <f t="shared" si="6"/>
        <v>CROW NEST BOTTOM</v>
      </c>
      <c r="C164" s="36" t="s">
        <v>5511</v>
      </c>
      <c r="D164" s="36" t="s">
        <v>12718</v>
      </c>
      <c r="E164" s="58" t="s">
        <v>6219</v>
      </c>
      <c r="F164" s="40" t="str">
        <f t="shared" si="7"/>
        <v>1762</v>
      </c>
      <c r="G164" s="137" t="str">
        <f t="shared" si="8"/>
        <v/>
      </c>
      <c r="H164" s="62" t="str">
        <f>IFERROR(VLOOKUP(B164,LandGrants[],1,FALSE),"")</f>
        <v>CROW NEST BOTTOM</v>
      </c>
    </row>
    <row r="165" spans="2:8" ht="57.6" x14ac:dyDescent="0.55000000000000004">
      <c r="B165" s="41" t="str">
        <f t="shared" si="6"/>
        <v>CUMBERLAND</v>
      </c>
      <c r="C165" s="37" t="s">
        <v>4268</v>
      </c>
      <c r="D165" s="37" t="s">
        <v>12719</v>
      </c>
      <c r="E165" s="57" t="s">
        <v>11631</v>
      </c>
      <c r="F165" s="41" t="str">
        <f t="shared" si="7"/>
        <v>1751</v>
      </c>
      <c r="G165" s="137" t="str">
        <f t="shared" si="8"/>
        <v/>
      </c>
      <c r="H165" s="62" t="str">
        <f>IFERROR(VLOOKUP(B165,LandGrants[],1,FALSE),"")</f>
        <v>CUMBERLAND</v>
      </c>
    </row>
    <row r="166" spans="2:8" ht="72" x14ac:dyDescent="0.55000000000000004">
      <c r="B166" s="40" t="str">
        <f t="shared" si="6"/>
        <v>CURRY GALLS</v>
      </c>
      <c r="C166" s="36" t="s">
        <v>4267</v>
      </c>
      <c r="D166" s="36" t="s">
        <v>13297</v>
      </c>
      <c r="E166" s="58" t="s">
        <v>6504</v>
      </c>
      <c r="F166" s="40" t="str">
        <f t="shared" si="7"/>
        <v>1744</v>
      </c>
      <c r="G166" s="137" t="str">
        <f t="shared" si="8"/>
        <v/>
      </c>
      <c r="H166" s="62" t="str">
        <f>IFERROR(VLOOKUP(B166,LandGrants[],1,FALSE),"")</f>
        <v>CURRY GALLS</v>
      </c>
    </row>
    <row r="167" spans="2:8" ht="86.4" x14ac:dyDescent="0.55000000000000004">
      <c r="B167" s="41" t="str">
        <f t="shared" si="6"/>
        <v>DARBYS DESIRE</v>
      </c>
      <c r="C167" s="37" t="s">
        <v>6795</v>
      </c>
      <c r="D167" s="37" t="s">
        <v>12720</v>
      </c>
      <c r="E167" s="57" t="s">
        <v>7262</v>
      </c>
      <c r="F167" s="41" t="str">
        <f t="shared" si="7"/>
        <v>1736</v>
      </c>
      <c r="G167" s="137" t="str">
        <f t="shared" si="8"/>
        <v/>
      </c>
      <c r="H167" s="62" t="str">
        <f>IFERROR(VLOOKUP(B167,LandGrants[],1,FALSE),"")</f>
        <v>DARBYS DESIRE</v>
      </c>
    </row>
    <row r="168" spans="2:8" ht="43.2" x14ac:dyDescent="0.55000000000000004">
      <c r="B168" s="40" t="str">
        <f t="shared" si="6"/>
        <v>DAVIS HILL</v>
      </c>
      <c r="C168" s="36" t="s">
        <v>5361</v>
      </c>
      <c r="D168" s="36" t="s">
        <v>12721</v>
      </c>
      <c r="E168" s="58" t="s">
        <v>6142</v>
      </c>
      <c r="F168" s="40" t="str">
        <f t="shared" si="7"/>
        <v>1732</v>
      </c>
      <c r="G168" s="137" t="str">
        <f t="shared" si="8"/>
        <v/>
      </c>
      <c r="H168" s="62" t="str">
        <f>IFERROR(VLOOKUP(B168,LandGrants[],1,FALSE),"")</f>
        <v>DAVIS HILL</v>
      </c>
    </row>
    <row r="169" spans="2:8" x14ac:dyDescent="0.55000000000000004">
      <c r="B169" s="41" t="str">
        <f t="shared" si="6"/>
        <v>DAVIS PASTURE</v>
      </c>
      <c r="C169" s="37" t="s">
        <v>4266</v>
      </c>
      <c r="D169" s="37" t="s">
        <v>12722</v>
      </c>
      <c r="E169" s="57" t="s">
        <v>6112</v>
      </c>
      <c r="F169" s="41" t="str">
        <f t="shared" si="7"/>
        <v>1700</v>
      </c>
      <c r="G169" s="137" t="str">
        <f t="shared" si="8"/>
        <v/>
      </c>
      <c r="H169" s="62" t="str">
        <f>IFERROR(VLOOKUP(B169,LandGrants[],1,FALSE),"")</f>
        <v>DAVIS PASTURE</v>
      </c>
    </row>
    <row r="170" spans="2:8" ht="57.6" x14ac:dyDescent="0.55000000000000004">
      <c r="B170" s="40" t="str">
        <f t="shared" si="6"/>
        <v>DAVIS PURCHASE</v>
      </c>
      <c r="C170" s="36" t="s">
        <v>4265</v>
      </c>
      <c r="D170" s="36" t="s">
        <v>12723</v>
      </c>
      <c r="E170" s="58" t="s">
        <v>12058</v>
      </c>
      <c r="F170" s="40" t="str">
        <f t="shared" si="7"/>
        <v>1739</v>
      </c>
      <c r="G170" s="137" t="str">
        <f t="shared" si="8"/>
        <v/>
      </c>
      <c r="H170" s="62" t="str">
        <f>IFERROR(VLOOKUP(B170,LandGrants[],1,FALSE),"")</f>
        <v>DAVIS PURCHASE</v>
      </c>
    </row>
    <row r="171" spans="2:8" ht="57.6" x14ac:dyDescent="0.55000000000000004">
      <c r="B171" s="41" t="str">
        <f t="shared" si="6"/>
        <v>DAYS DISCOVERY</v>
      </c>
      <c r="C171" s="37" t="s">
        <v>4313</v>
      </c>
      <c r="D171" s="37" t="s">
        <v>12724</v>
      </c>
      <c r="E171" s="57" t="s">
        <v>6205</v>
      </c>
      <c r="F171" s="41" t="str">
        <f t="shared" si="7"/>
        <v>1734</v>
      </c>
      <c r="G171" s="137" t="str">
        <f t="shared" si="8"/>
        <v/>
      </c>
      <c r="H171" s="62" t="str">
        <f>IFERROR(VLOOKUP(B171,LandGrants[],1,FALSE),"")</f>
        <v>DAYS DISCOVERY</v>
      </c>
    </row>
    <row r="172" spans="2:8" ht="86.4" x14ac:dyDescent="0.55000000000000004">
      <c r="B172" s="40" t="str">
        <f t="shared" si="6"/>
        <v>DEAR BOUGHT</v>
      </c>
      <c r="C172" s="36" t="s">
        <v>7124</v>
      </c>
      <c r="D172" s="36" t="s">
        <v>12725</v>
      </c>
      <c r="E172" s="58" t="s">
        <v>10393</v>
      </c>
      <c r="F172" s="40" t="str">
        <f t="shared" si="7"/>
        <v>1771</v>
      </c>
      <c r="G172" s="137" t="str">
        <f t="shared" si="8"/>
        <v/>
      </c>
      <c r="H172" s="62" t="str">
        <f>IFERROR(VLOOKUP(B172,LandGrants[],1,FALSE),"")</f>
        <v>DEAR BOUGHT</v>
      </c>
    </row>
    <row r="173" spans="2:8" ht="43.2" x14ac:dyDescent="0.55000000000000004">
      <c r="B173" s="41" t="str">
        <f t="shared" si="6"/>
        <v>DEAVERS CHOICE</v>
      </c>
      <c r="C173" s="37" t="s">
        <v>6461</v>
      </c>
      <c r="D173" s="37" t="s">
        <v>12726</v>
      </c>
      <c r="E173" s="57" t="s">
        <v>12059</v>
      </c>
      <c r="F173" s="41" t="str">
        <f t="shared" si="7"/>
        <v>1716</v>
      </c>
      <c r="G173" s="137" t="str">
        <f t="shared" si="8"/>
        <v/>
      </c>
      <c r="H173" s="62" t="str">
        <f>IFERROR(VLOOKUP(B173,LandGrants[],1,FALSE),"")</f>
        <v>DEAVERS CHOICE</v>
      </c>
    </row>
    <row r="174" spans="2:8" ht="57.6" x14ac:dyDescent="0.55000000000000004">
      <c r="B174" s="40" t="str">
        <f t="shared" si="6"/>
        <v>DEAVERS LOT</v>
      </c>
      <c r="C174" s="36" t="s">
        <v>4264</v>
      </c>
      <c r="D174" s="36" t="s">
        <v>12727</v>
      </c>
      <c r="E174" s="58" t="s">
        <v>12061</v>
      </c>
      <c r="F174" s="40" t="str">
        <f t="shared" si="7"/>
        <v>1720</v>
      </c>
      <c r="G174" s="137" t="str">
        <f t="shared" si="8"/>
        <v/>
      </c>
      <c r="H174" s="62" t="str">
        <f>IFERROR(VLOOKUP(B174,LandGrants[],1,FALSE),"")</f>
        <v>DEAVERS LOT</v>
      </c>
    </row>
    <row r="175" spans="2:8" ht="57.6" x14ac:dyDescent="0.55000000000000004">
      <c r="B175" s="41" t="str">
        <f t="shared" si="6"/>
        <v>DEFIANCE - DORSEY</v>
      </c>
      <c r="C175" s="37" t="s">
        <v>6390</v>
      </c>
      <c r="D175" s="37" t="s">
        <v>12728</v>
      </c>
      <c r="E175" s="57" t="s">
        <v>6145</v>
      </c>
      <c r="F175" s="41" t="str">
        <f t="shared" si="7"/>
        <v>1761</v>
      </c>
      <c r="G175" s="137" t="str">
        <f t="shared" si="8"/>
        <v/>
      </c>
      <c r="H175" s="62" t="str">
        <f>IFERROR(VLOOKUP(B175,LandGrants[],1,FALSE),"")</f>
        <v>DEFIANCE - Dorsey</v>
      </c>
    </row>
    <row r="176" spans="2:8" ht="43.2" x14ac:dyDescent="0.55000000000000004">
      <c r="B176" s="40" t="str">
        <f t="shared" si="6"/>
        <v>DEFIANCE - HOBBS</v>
      </c>
      <c r="C176" s="36" t="s">
        <v>6397</v>
      </c>
      <c r="D176" s="36" t="s">
        <v>12729</v>
      </c>
      <c r="E176" s="58" t="s">
        <v>6218</v>
      </c>
      <c r="F176" s="40" t="str">
        <f t="shared" si="7"/>
        <v>1762</v>
      </c>
      <c r="G176" s="137" t="str">
        <f t="shared" si="8"/>
        <v/>
      </c>
      <c r="H176" s="62" t="str">
        <f>IFERROR(VLOOKUP(B176,LandGrants[],1,FALSE),"")</f>
        <v>DEFIANCE - Hobbs</v>
      </c>
    </row>
    <row r="177" spans="2:8" ht="72" x14ac:dyDescent="0.55000000000000004">
      <c r="B177" s="41" t="str">
        <f t="shared" si="6"/>
        <v>DELAWARE BOTTOM</v>
      </c>
      <c r="C177" s="37" t="s">
        <v>4263</v>
      </c>
      <c r="D177" s="37" t="s">
        <v>12730</v>
      </c>
      <c r="E177" s="57" t="s">
        <v>6161</v>
      </c>
      <c r="F177" s="41" t="str">
        <f t="shared" si="7"/>
        <v>1717</v>
      </c>
      <c r="G177" s="137" t="str">
        <f t="shared" si="8"/>
        <v/>
      </c>
      <c r="H177" s="62" t="str">
        <f>IFERROR(VLOOKUP(B177,LandGrants[],1,FALSE),"")</f>
        <v>DELAWARE BOTTOM</v>
      </c>
    </row>
    <row r="178" spans="2:8" ht="43.2" x14ac:dyDescent="0.55000000000000004">
      <c r="B178" s="40" t="str">
        <f t="shared" si="6"/>
        <v>DENTONS PART OF THE SECOND DISCOVERY</v>
      </c>
      <c r="C178" s="36" t="s">
        <v>10392</v>
      </c>
      <c r="D178" s="36" t="s">
        <v>12731</v>
      </c>
      <c r="E178" s="58" t="s">
        <v>11632</v>
      </c>
      <c r="F178" s="40" t="str">
        <f t="shared" si="7"/>
        <v>1725</v>
      </c>
      <c r="G178" s="137" t="str">
        <f t="shared" si="8"/>
        <v/>
      </c>
      <c r="H178" s="62" t="str">
        <f>IFERROR(VLOOKUP(B178,LandGrants[],1,FALSE),"")</f>
        <v>DENTONS PART OF THE SECOND DISCOVERY</v>
      </c>
    </row>
    <row r="179" spans="2:8" ht="72" x14ac:dyDescent="0.55000000000000004">
      <c r="B179" s="41" t="str">
        <f t="shared" si="6"/>
        <v>DEPENDENCE</v>
      </c>
      <c r="C179" s="37" t="s">
        <v>6956</v>
      </c>
      <c r="D179" s="37" t="s">
        <v>12732</v>
      </c>
      <c r="E179" s="57" t="s">
        <v>6217</v>
      </c>
      <c r="F179" s="41" t="str">
        <f t="shared" si="7"/>
        <v>1755</v>
      </c>
      <c r="G179" s="137" t="str">
        <f t="shared" si="8"/>
        <v>STRUGGLE FOR LIFE</v>
      </c>
      <c r="H179" s="62" t="str">
        <f>IFERROR(VLOOKUP(B179,LandGrants[],1,FALSE),"")</f>
        <v>DEPENDENCE</v>
      </c>
    </row>
    <row r="180" spans="2:8" ht="72" x14ac:dyDescent="0.55000000000000004">
      <c r="B180" s="40" t="str">
        <f t="shared" si="6"/>
        <v>DISAPPOINTMENT</v>
      </c>
      <c r="C180" s="36" t="s">
        <v>6377</v>
      </c>
      <c r="D180" s="36" t="s">
        <v>12733</v>
      </c>
      <c r="E180" s="58" t="s">
        <v>6145</v>
      </c>
      <c r="F180" s="40" t="str">
        <f t="shared" si="7"/>
        <v>1761</v>
      </c>
      <c r="G180" s="137" t="str">
        <f t="shared" si="8"/>
        <v/>
      </c>
      <c r="H180" s="62" t="str">
        <f>IFERROR(VLOOKUP(B180,LandGrants[],1,FALSE),"")</f>
        <v>DISAPPOINTMENT</v>
      </c>
    </row>
    <row r="181" spans="2:8" ht="72" x14ac:dyDescent="0.55000000000000004">
      <c r="B181" s="41" t="str">
        <f t="shared" si="6"/>
        <v>DISCORD</v>
      </c>
      <c r="C181" s="37" t="s">
        <v>6910</v>
      </c>
      <c r="D181" s="37" t="s">
        <v>12734</v>
      </c>
      <c r="E181" s="57" t="s">
        <v>11633</v>
      </c>
      <c r="F181" s="41" t="str">
        <f t="shared" si="7"/>
        <v>1752</v>
      </c>
      <c r="G181" s="137" t="str">
        <f t="shared" si="8"/>
        <v/>
      </c>
      <c r="H181" s="62" t="str">
        <f>IFERROR(VLOOKUP(B181,LandGrants[],1,FALSE),"")</f>
        <v>DISCORD</v>
      </c>
    </row>
    <row r="182" spans="2:8" ht="115.2" x14ac:dyDescent="0.55000000000000004">
      <c r="B182" s="40" t="str">
        <f t="shared" si="6"/>
        <v>DISPUTE ENDED</v>
      </c>
      <c r="C182" s="36" t="s">
        <v>10732</v>
      </c>
      <c r="D182" s="36" t="s">
        <v>12735</v>
      </c>
      <c r="E182" s="58" t="s">
        <v>11633</v>
      </c>
      <c r="F182" s="40" t="str">
        <f t="shared" si="7"/>
        <v>1752</v>
      </c>
      <c r="G182" s="137" t="str">
        <f t="shared" si="8"/>
        <v>PART I</v>
      </c>
      <c r="H182" s="62" t="str">
        <f>IFERROR(VLOOKUP(B182,LandGrants[],1,FALSE),"")</f>
        <v>DISPUTE ENDED</v>
      </c>
    </row>
    <row r="183" spans="2:8" ht="115.2" x14ac:dyDescent="0.55000000000000004">
      <c r="B183" s="41" t="str">
        <f t="shared" si="6"/>
        <v>DISPUTE ENDED</v>
      </c>
      <c r="C183" s="37" t="s">
        <v>10733</v>
      </c>
      <c r="D183" s="37" t="s">
        <v>12735</v>
      </c>
      <c r="E183" s="57" t="s">
        <v>11633</v>
      </c>
      <c r="F183" s="41" t="str">
        <f t="shared" si="7"/>
        <v>1752</v>
      </c>
      <c r="G183" s="137" t="str">
        <f t="shared" si="8"/>
        <v>PART II</v>
      </c>
      <c r="H183" s="62" t="str">
        <f>IFERROR(VLOOKUP(B183,LandGrants[],1,FALSE),"")</f>
        <v>DISPUTE ENDED</v>
      </c>
    </row>
    <row r="184" spans="2:8" ht="28.8" x14ac:dyDescent="0.55000000000000004">
      <c r="B184" s="40" t="str">
        <f t="shared" si="6"/>
        <v>DODDERIDGES FORREST</v>
      </c>
      <c r="C184" s="36" t="s">
        <v>4262</v>
      </c>
      <c r="D184" s="36" t="s">
        <v>12736</v>
      </c>
      <c r="E184" s="58" t="s">
        <v>6215</v>
      </c>
      <c r="F184" s="40" t="str">
        <f t="shared" si="7"/>
        <v>1695</v>
      </c>
      <c r="G184" s="137" t="str">
        <f t="shared" si="8"/>
        <v/>
      </c>
      <c r="H184" s="62" t="str">
        <f>IFERROR(VLOOKUP(B184,LandGrants[],1,FALSE),"")</f>
        <v>DODDERIDGES FORREST</v>
      </c>
    </row>
    <row r="185" spans="2:8" ht="28.8" x14ac:dyDescent="0.55000000000000004">
      <c r="B185" s="41" t="str">
        <f t="shared" si="6"/>
        <v>DOOHOREGAN</v>
      </c>
      <c r="C185" s="37" t="s">
        <v>4261</v>
      </c>
      <c r="D185" s="37" t="s">
        <v>12737</v>
      </c>
      <c r="E185" s="57" t="s">
        <v>6111</v>
      </c>
      <c r="F185" s="41" t="str">
        <f t="shared" si="7"/>
        <v>1702</v>
      </c>
      <c r="G185" s="137" t="str">
        <f t="shared" si="8"/>
        <v/>
      </c>
      <c r="H185" s="62" t="str">
        <f>IFERROR(VLOOKUP(B185,LandGrants[],1,FALSE),"")</f>
        <v>DOOHOREGAN</v>
      </c>
    </row>
    <row r="186" spans="2:8" ht="72" x14ac:dyDescent="0.55000000000000004">
      <c r="B186" s="40" t="str">
        <f t="shared" si="6"/>
        <v>DORSEYS ADDITION</v>
      </c>
      <c r="C186" s="36" t="s">
        <v>6954</v>
      </c>
      <c r="D186" s="36" t="s">
        <v>12738</v>
      </c>
      <c r="E186" s="58" t="s">
        <v>11636</v>
      </c>
      <c r="F186" s="40" t="str">
        <f t="shared" si="7"/>
        <v>1742</v>
      </c>
      <c r="G186" s="137" t="str">
        <f t="shared" si="8"/>
        <v>DORSEYS SECOND ADDITION</v>
      </c>
      <c r="H186" s="62" t="str">
        <f>IFERROR(VLOOKUP(B186,LandGrants[],1,FALSE),"")</f>
        <v>DORSEYS ADDITION</v>
      </c>
    </row>
    <row r="187" spans="2:8" ht="57.6" x14ac:dyDescent="0.55000000000000004">
      <c r="B187" s="41" t="str">
        <f t="shared" si="6"/>
        <v>DORSEYS ADDITION TO THOMAS LOT</v>
      </c>
      <c r="C187" s="37" t="s">
        <v>4260</v>
      </c>
      <c r="D187" s="37" t="s">
        <v>12739</v>
      </c>
      <c r="E187" s="57" t="s">
        <v>11637</v>
      </c>
      <c r="F187" s="41" t="str">
        <f t="shared" si="7"/>
        <v>1749</v>
      </c>
      <c r="G187" s="137" t="str">
        <f t="shared" si="8"/>
        <v/>
      </c>
      <c r="H187" s="62" t="str">
        <f>IFERROR(VLOOKUP(B187,LandGrants[],1,FALSE),"")</f>
        <v>DORSEYS ADDITION TO THOMAS LOT</v>
      </c>
    </row>
    <row r="188" spans="2:8" ht="43.2" x14ac:dyDescent="0.55000000000000004">
      <c r="B188" s="40" t="str">
        <f t="shared" si="6"/>
        <v>DORSEYS ADVENTURE</v>
      </c>
      <c r="C188" s="36" t="s">
        <v>4259</v>
      </c>
      <c r="D188" s="36" t="s">
        <v>12740</v>
      </c>
      <c r="E188" s="58" t="s">
        <v>6180</v>
      </c>
      <c r="F188" s="40" t="str">
        <f t="shared" si="7"/>
        <v>1688</v>
      </c>
      <c r="G188" s="137" t="str">
        <f t="shared" si="8"/>
        <v/>
      </c>
      <c r="H188" s="62" t="str">
        <f>IFERROR(VLOOKUP(B188,LandGrants[],1,FALSE),"")</f>
        <v>DORSEYS ADVENTURE</v>
      </c>
    </row>
    <row r="189" spans="2:8" ht="57.6" x14ac:dyDescent="0.55000000000000004">
      <c r="B189" s="41" t="str">
        <f t="shared" si="6"/>
        <v>DORSEYS ANGLES</v>
      </c>
      <c r="C189" s="37" t="s">
        <v>4258</v>
      </c>
      <c r="D189" s="37" t="s">
        <v>12741</v>
      </c>
      <c r="E189" s="57" t="s">
        <v>11372</v>
      </c>
      <c r="F189" s="41" t="str">
        <f t="shared" si="7"/>
        <v>1732</v>
      </c>
      <c r="G189" s="137" t="str">
        <f t="shared" si="8"/>
        <v/>
      </c>
      <c r="H189" s="62" t="str">
        <f>IFERROR(VLOOKUP(B189,LandGrants[],1,FALSE),"")</f>
        <v>DORSEYS ANGLES</v>
      </c>
    </row>
    <row r="190" spans="2:8" ht="57.6" x14ac:dyDescent="0.55000000000000004">
      <c r="B190" s="40" t="str">
        <f t="shared" si="6"/>
        <v>DORSEYS CHANCE - CALEB</v>
      </c>
      <c r="C190" s="36" t="s">
        <v>5848</v>
      </c>
      <c r="D190" s="36" t="s">
        <v>12742</v>
      </c>
      <c r="E190" s="58" t="s">
        <v>12062</v>
      </c>
      <c r="F190" s="40" t="str">
        <f t="shared" si="7"/>
        <v>1719</v>
      </c>
      <c r="G190" s="137" t="str">
        <f t="shared" si="8"/>
        <v/>
      </c>
      <c r="H190" s="62" t="str">
        <f>IFERROR(VLOOKUP(B190,LandGrants[],1,FALSE),"")</f>
        <v>DORSEYS CHANCE - Caleb</v>
      </c>
    </row>
    <row r="191" spans="2:8" ht="57.6" x14ac:dyDescent="0.55000000000000004">
      <c r="B191" s="41" t="str">
        <f t="shared" si="6"/>
        <v>DORSEYS CHANCE - JOSHUA</v>
      </c>
      <c r="C191" s="37" t="s">
        <v>5847</v>
      </c>
      <c r="D191" s="37" t="s">
        <v>12743</v>
      </c>
      <c r="E191" s="57" t="s">
        <v>12063</v>
      </c>
      <c r="F191" s="41" t="str">
        <f t="shared" si="7"/>
        <v>1718</v>
      </c>
      <c r="G191" s="137" t="str">
        <f t="shared" si="8"/>
        <v/>
      </c>
      <c r="H191" s="62" t="str">
        <f>IFERROR(VLOOKUP(B191,LandGrants[],1,FALSE),"")</f>
        <v>DORSEYS CHANCE - Joshua</v>
      </c>
    </row>
    <row r="192" spans="2:8" ht="57.6" x14ac:dyDescent="0.55000000000000004">
      <c r="B192" s="40" t="str">
        <f t="shared" si="6"/>
        <v>DORSEYS FRIENDSHIP AND HIGGINS CHANCE</v>
      </c>
      <c r="C192" s="36" t="s">
        <v>6730</v>
      </c>
      <c r="D192" s="36" t="s">
        <v>12744</v>
      </c>
      <c r="E192" s="58" t="s">
        <v>11372</v>
      </c>
      <c r="F192" s="40" t="str">
        <f t="shared" si="7"/>
        <v>1732</v>
      </c>
      <c r="G192" s="137" t="str">
        <f t="shared" si="8"/>
        <v>HICKENS CHANCE AND DORSEYS FRIENDSHIP</v>
      </c>
      <c r="H192" s="62" t="str">
        <f>IFERROR(VLOOKUP(B192,LandGrants[],1,FALSE),"")</f>
        <v>DORSEYS FRIENDSHIP AND HIGGINS CHANCE</v>
      </c>
    </row>
    <row r="193" spans="2:8" ht="72" x14ac:dyDescent="0.55000000000000004">
      <c r="B193" s="41" t="str">
        <f t="shared" ref="B193:B256" si="9">SUBSTITUTE(UPPER(IF(IFERROR(FIND("(",C193),0) &gt; 0, LEFT(C193,FIND("(",C193)-2),C193)),"'","")</f>
        <v>DORSEYS GROVE</v>
      </c>
      <c r="C193" s="37" t="s">
        <v>4257</v>
      </c>
      <c r="D193" s="37" t="s">
        <v>12745</v>
      </c>
      <c r="E193" s="57" t="s">
        <v>11639</v>
      </c>
      <c r="F193" s="41" t="str">
        <f t="shared" ref="F193:F256" si="10">LEFT(E193,4)</f>
        <v>1721</v>
      </c>
      <c r="G193" s="137" t="str">
        <f t="shared" ref="G193:G256" si="11">IF(IFERROR(FIND("(",C193),0)=0,"",UPPER((SUBSTITUTE(SUBSTITUTE(RIGHT(C193,LEN(C193)-FIND("(",C193)),")",""),"'",""))))</f>
        <v/>
      </c>
      <c r="H193" s="62" t="str">
        <f>IFERROR(VLOOKUP(B193,LandGrants[],1,FALSE),"")</f>
        <v>DORSEYS GROVE</v>
      </c>
    </row>
    <row r="194" spans="2:8" ht="57.6" x14ac:dyDescent="0.55000000000000004">
      <c r="B194" s="40" t="str">
        <f t="shared" si="9"/>
        <v>DORSEYS HILL</v>
      </c>
      <c r="C194" s="36" t="s">
        <v>4256</v>
      </c>
      <c r="D194" s="36" t="s">
        <v>12746</v>
      </c>
      <c r="E194" s="58" t="s">
        <v>6142</v>
      </c>
      <c r="F194" s="40" t="str">
        <f t="shared" si="10"/>
        <v>1732</v>
      </c>
      <c r="G194" s="137" t="str">
        <f t="shared" si="11"/>
        <v/>
      </c>
      <c r="H194" s="62" t="str">
        <f>IFERROR(VLOOKUP(B194,LandGrants[],1,FALSE),"")</f>
        <v>DORSEYS HILL</v>
      </c>
    </row>
    <row r="195" spans="2:8" ht="43.2" x14ac:dyDescent="0.55000000000000004">
      <c r="B195" s="41" t="str">
        <f t="shared" si="9"/>
        <v>DORSEYS INHERITANCE</v>
      </c>
      <c r="C195" s="37" t="s">
        <v>6745</v>
      </c>
      <c r="D195" s="37" t="s">
        <v>12747</v>
      </c>
      <c r="E195" s="57" t="s">
        <v>6195</v>
      </c>
      <c r="F195" s="41" t="str">
        <f t="shared" si="10"/>
        <v>1725</v>
      </c>
      <c r="G195" s="137" t="str">
        <f t="shared" si="11"/>
        <v/>
      </c>
      <c r="H195" s="62" t="str">
        <f>IFERROR(VLOOKUP(B195,LandGrants[],1,FALSE),"")</f>
        <v>DORSEYS INHERITANCE</v>
      </c>
    </row>
    <row r="196" spans="2:8" ht="57.6" x14ac:dyDescent="0.55000000000000004">
      <c r="B196" s="40" t="str">
        <f t="shared" si="9"/>
        <v>DORSEYS INTRUST</v>
      </c>
      <c r="C196" s="36" t="s">
        <v>5313</v>
      </c>
      <c r="D196" s="36" t="s">
        <v>12748</v>
      </c>
      <c r="E196" s="58" t="s">
        <v>6143</v>
      </c>
      <c r="F196" s="40" t="str">
        <f t="shared" si="10"/>
        <v>1762</v>
      </c>
      <c r="G196" s="137" t="str">
        <f t="shared" si="11"/>
        <v/>
      </c>
      <c r="H196" s="62" t="str">
        <f>IFERROR(VLOOKUP(B196,LandGrants[],1,FALSE),"")</f>
        <v>DORSEYS INTRUST</v>
      </c>
    </row>
    <row r="197" spans="2:8" ht="57.6" x14ac:dyDescent="0.55000000000000004">
      <c r="B197" s="41" t="str">
        <f t="shared" si="9"/>
        <v>DORSEYS LANE</v>
      </c>
      <c r="C197" s="37" t="s">
        <v>6497</v>
      </c>
      <c r="D197" s="37" t="s">
        <v>12749</v>
      </c>
      <c r="E197" s="57" t="s">
        <v>6231</v>
      </c>
      <c r="F197" s="41" t="str">
        <f t="shared" si="10"/>
        <v>1760</v>
      </c>
      <c r="G197" s="137" t="str">
        <f t="shared" si="11"/>
        <v/>
      </c>
      <c r="H197" s="62" t="str">
        <f>IFERROR(VLOOKUP(B197,LandGrants[],1,FALSE),"")</f>
        <v>DORSEYS LANE</v>
      </c>
    </row>
    <row r="198" spans="2:8" ht="57.6" x14ac:dyDescent="0.55000000000000004">
      <c r="B198" s="40" t="str">
        <f t="shared" si="9"/>
        <v>DORSEYS MILL SEAT</v>
      </c>
      <c r="C198" s="36" t="s">
        <v>12381</v>
      </c>
      <c r="D198" s="36" t="s">
        <v>12750</v>
      </c>
      <c r="E198" s="58" t="s">
        <v>11386</v>
      </c>
      <c r="F198" s="40" t="str">
        <f t="shared" si="10"/>
        <v>1824</v>
      </c>
      <c r="G198" s="137" t="str">
        <f t="shared" si="11"/>
        <v/>
      </c>
      <c r="H198" s="62" t="str">
        <f>IFERROR(VLOOKUP(B198,LandGrants[],1,FALSE),"")</f>
        <v>DORSEYS MILL SEAT</v>
      </c>
    </row>
    <row r="199" spans="2:8" ht="72" x14ac:dyDescent="0.55000000000000004">
      <c r="B199" s="41" t="str">
        <f t="shared" si="9"/>
        <v>DORSEYS RANGE</v>
      </c>
      <c r="C199" s="37" t="s">
        <v>4255</v>
      </c>
      <c r="D199" s="37" t="s">
        <v>12751</v>
      </c>
      <c r="E199" s="57" t="s">
        <v>12752</v>
      </c>
      <c r="F199" s="41" t="str">
        <f t="shared" si="10"/>
        <v>1746</v>
      </c>
      <c r="G199" s="137" t="str">
        <f t="shared" si="11"/>
        <v/>
      </c>
      <c r="H199" s="62" t="str">
        <f>IFERROR(VLOOKUP(B199,LandGrants[],1,FALSE),"")</f>
        <v>DORSEYS RANGE</v>
      </c>
    </row>
    <row r="200" spans="2:8" ht="43.2" x14ac:dyDescent="0.55000000000000004">
      <c r="B200" s="40" t="str">
        <f t="shared" si="9"/>
        <v>DORSEYS SEARCH - JOHN</v>
      </c>
      <c r="C200" s="36" t="s">
        <v>5619</v>
      </c>
      <c r="D200" s="36" t="s">
        <v>12753</v>
      </c>
      <c r="E200" s="58" t="s">
        <v>6115</v>
      </c>
      <c r="F200" s="40" t="str">
        <f t="shared" si="10"/>
        <v>1696</v>
      </c>
      <c r="G200" s="137" t="str">
        <f t="shared" si="11"/>
        <v/>
      </c>
      <c r="H200" s="62" t="str">
        <f>IFERROR(VLOOKUP(B200,LandGrants[],1,FALSE),"")</f>
        <v>DORSEYS SEARCH - John</v>
      </c>
    </row>
    <row r="201" spans="2:8" ht="43.2" x14ac:dyDescent="0.55000000000000004">
      <c r="B201" s="41" t="str">
        <f t="shared" si="9"/>
        <v>DRYERS INHERITANCE</v>
      </c>
      <c r="C201" s="37" t="s">
        <v>4254</v>
      </c>
      <c r="D201" s="37" t="s">
        <v>12754</v>
      </c>
      <c r="E201" s="57" t="s">
        <v>6215</v>
      </c>
      <c r="F201" s="41" t="str">
        <f t="shared" si="10"/>
        <v>1695</v>
      </c>
      <c r="G201" s="137" t="str">
        <f t="shared" si="11"/>
        <v/>
      </c>
      <c r="H201" s="62" t="str">
        <f>IFERROR(VLOOKUP(B201,LandGrants[],1,FALSE),"")</f>
        <v>DRYERS INHERITANCE</v>
      </c>
    </row>
    <row r="202" spans="2:8" ht="57.6" x14ac:dyDescent="0.55000000000000004">
      <c r="B202" s="40" t="str">
        <f t="shared" si="9"/>
        <v>DUNGHILL GROUND THICKET</v>
      </c>
      <c r="C202" s="36" t="s">
        <v>8345</v>
      </c>
      <c r="D202" s="36" t="s">
        <v>12755</v>
      </c>
      <c r="E202" s="58" t="s">
        <v>11388</v>
      </c>
      <c r="F202" s="40" t="str">
        <f t="shared" si="10"/>
        <v>1753</v>
      </c>
      <c r="G202" s="137" t="str">
        <f t="shared" si="11"/>
        <v/>
      </c>
      <c r="H202" s="62" t="str">
        <f>IFERROR(VLOOKUP(B202,LandGrants[],1,FALSE),"")</f>
        <v>DUNGHILL GROUND THICKET</v>
      </c>
    </row>
    <row r="203" spans="2:8" ht="72" x14ac:dyDescent="0.55000000000000004">
      <c r="B203" s="41" t="str">
        <f t="shared" si="9"/>
        <v>DUNKEL</v>
      </c>
      <c r="C203" s="37" t="s">
        <v>7816</v>
      </c>
      <c r="D203" s="37" t="s">
        <v>12756</v>
      </c>
      <c r="E203" s="57" t="s">
        <v>13298</v>
      </c>
      <c r="F203" s="41" t="str">
        <f t="shared" si="10"/>
        <v>1737</v>
      </c>
      <c r="G203" s="137" t="str">
        <f t="shared" si="11"/>
        <v>SOUTH BRAN</v>
      </c>
      <c r="H203" s="62" t="str">
        <f>IFERROR(VLOOKUP(B203,LandGrants[],1,FALSE),"")</f>
        <v>DUNKEL</v>
      </c>
    </row>
    <row r="204" spans="2:8" ht="86.4" x14ac:dyDescent="0.55000000000000004">
      <c r="B204" s="40" t="str">
        <f t="shared" si="9"/>
        <v>DUVALLS RANGE</v>
      </c>
      <c r="C204" s="36" t="s">
        <v>4253</v>
      </c>
      <c r="D204" s="36" t="s">
        <v>13299</v>
      </c>
      <c r="E204" s="58" t="s">
        <v>6516</v>
      </c>
      <c r="F204" s="40" t="str">
        <f t="shared" si="10"/>
        <v>1730</v>
      </c>
      <c r="G204" s="137" t="str">
        <f t="shared" si="11"/>
        <v/>
      </c>
      <c r="H204" s="62" t="str">
        <f>IFERROR(VLOOKUP(B204,LandGrants[],1,FALSE),"")</f>
        <v>DUVALLS RANGE</v>
      </c>
    </row>
    <row r="205" spans="2:8" ht="28.8" x14ac:dyDescent="0.55000000000000004">
      <c r="B205" s="41" t="str">
        <f t="shared" si="9"/>
        <v>EAGLE TOWER</v>
      </c>
      <c r="C205" s="37" t="s">
        <v>5358</v>
      </c>
      <c r="D205" s="37" t="s">
        <v>12757</v>
      </c>
      <c r="E205" s="57" t="s">
        <v>7541</v>
      </c>
      <c r="F205" s="41" t="str">
        <f t="shared" si="10"/>
        <v>1767</v>
      </c>
      <c r="G205" s="137" t="str">
        <f t="shared" si="11"/>
        <v/>
      </c>
      <c r="H205" s="62" t="str">
        <f>IFERROR(VLOOKUP(B205,LandGrants[],1,FALSE),"")</f>
        <v>EAGLE TOWER</v>
      </c>
    </row>
    <row r="206" spans="2:8" ht="100.8" x14ac:dyDescent="0.55000000000000004">
      <c r="B206" s="40" t="str">
        <f t="shared" si="9"/>
        <v>EDWARDS DISCOVERY</v>
      </c>
      <c r="C206" s="36" t="s">
        <v>6953</v>
      </c>
      <c r="D206" s="36" t="s">
        <v>12758</v>
      </c>
      <c r="E206" s="58" t="s">
        <v>12064</v>
      </c>
      <c r="F206" s="40" t="str">
        <f t="shared" si="10"/>
        <v>1750</v>
      </c>
      <c r="G206" s="137" t="str">
        <f t="shared" si="11"/>
        <v>EDWARDS HOPEWELL</v>
      </c>
      <c r="H206" s="62" t="str">
        <f>IFERROR(VLOOKUP(B206,LandGrants[],1,FALSE),"")</f>
        <v>EDWARDS DISCOVERY</v>
      </c>
    </row>
    <row r="207" spans="2:8" ht="57.6" x14ac:dyDescent="0.55000000000000004">
      <c r="B207" s="41" t="str">
        <f t="shared" si="9"/>
        <v>EDWARDS LOT</v>
      </c>
      <c r="C207" s="37" t="s">
        <v>6924</v>
      </c>
      <c r="D207" s="37" t="s">
        <v>12759</v>
      </c>
      <c r="E207" s="57" t="s">
        <v>12065</v>
      </c>
      <c r="F207" s="41" t="str">
        <f t="shared" si="10"/>
        <v>1741</v>
      </c>
      <c r="G207" s="137" t="str">
        <f t="shared" si="11"/>
        <v/>
      </c>
      <c r="H207" s="62" t="str">
        <f>IFERROR(VLOOKUP(B207,LandGrants[],1,FALSE),"")</f>
        <v>EDWARDS LOT</v>
      </c>
    </row>
    <row r="208" spans="2:8" ht="115.2" x14ac:dyDescent="0.55000000000000004">
      <c r="B208" s="40" t="str">
        <f t="shared" si="9"/>
        <v>ELLICOTTS PARK</v>
      </c>
      <c r="C208" s="36" t="s">
        <v>7511</v>
      </c>
      <c r="D208" s="36" t="s">
        <v>12760</v>
      </c>
      <c r="E208" s="58" t="s">
        <v>12321</v>
      </c>
      <c r="F208" s="40" t="str">
        <f t="shared" si="10"/>
        <v>1802</v>
      </c>
      <c r="G208" s="137" t="str">
        <f t="shared" si="11"/>
        <v/>
      </c>
      <c r="H208" s="62" t="str">
        <f>IFERROR(VLOOKUP(B208,LandGrants[],1,FALSE),"")</f>
        <v>ELLICOTTS PARK</v>
      </c>
    </row>
    <row r="209" spans="2:8" ht="86.4" x14ac:dyDescent="0.55000000000000004">
      <c r="B209" s="41" t="str">
        <f t="shared" si="9"/>
        <v>EMPTY BOTTLE</v>
      </c>
      <c r="C209" s="37" t="s">
        <v>6617</v>
      </c>
      <c r="D209" s="37" t="s">
        <v>12761</v>
      </c>
      <c r="E209" s="57" t="s">
        <v>6219</v>
      </c>
      <c r="F209" s="41" t="str">
        <f t="shared" si="10"/>
        <v>1762</v>
      </c>
      <c r="G209" s="137" t="str">
        <f t="shared" si="11"/>
        <v/>
      </c>
      <c r="H209" s="62" t="str">
        <f>IFERROR(VLOOKUP(B209,LandGrants[],1,FALSE),"")</f>
        <v>EMPTY BOTTLE</v>
      </c>
    </row>
    <row r="210" spans="2:8" ht="57.6" x14ac:dyDescent="0.55000000000000004">
      <c r="B210" s="40" t="str">
        <f t="shared" si="9"/>
        <v>EQUITABLE</v>
      </c>
      <c r="C210" s="36" t="s">
        <v>4252</v>
      </c>
      <c r="D210" s="36" t="s">
        <v>12762</v>
      </c>
      <c r="E210" s="58" t="s">
        <v>6095</v>
      </c>
      <c r="F210" s="40" t="str">
        <f t="shared" si="10"/>
        <v>1750</v>
      </c>
      <c r="G210" s="137" t="str">
        <f t="shared" si="11"/>
        <v/>
      </c>
      <c r="H210" s="62" t="str">
        <f>IFERROR(VLOOKUP(B210,LandGrants[],1,FALSE),"")</f>
        <v>EQUITABLE</v>
      </c>
    </row>
    <row r="211" spans="2:8" ht="43.2" x14ac:dyDescent="0.55000000000000004">
      <c r="B211" s="41" t="str">
        <f t="shared" si="9"/>
        <v>EVERYTHING</v>
      </c>
      <c r="C211" s="37" t="s">
        <v>4251</v>
      </c>
      <c r="D211" s="37" t="s">
        <v>12763</v>
      </c>
      <c r="E211" s="57" t="s">
        <v>6214</v>
      </c>
      <c r="F211" s="41" t="str">
        <f t="shared" si="10"/>
        <v>1764</v>
      </c>
      <c r="G211" s="137" t="str">
        <f t="shared" si="11"/>
        <v/>
      </c>
      <c r="H211" s="62" t="str">
        <f>IFERROR(VLOOKUP(B211,LandGrants[],1,FALSE),"")</f>
        <v>EVERYTHING</v>
      </c>
    </row>
    <row r="212" spans="2:8" ht="72" x14ac:dyDescent="0.55000000000000004">
      <c r="B212" s="40" t="str">
        <f t="shared" si="9"/>
        <v>EXCHANGE - DORSEY</v>
      </c>
      <c r="C212" s="36" t="s">
        <v>6710</v>
      </c>
      <c r="D212" s="36" t="s">
        <v>12764</v>
      </c>
      <c r="E212" s="58" t="s">
        <v>13300</v>
      </c>
      <c r="F212" s="40" t="str">
        <f t="shared" si="10"/>
        <v>1750</v>
      </c>
      <c r="G212" s="137" t="str">
        <f t="shared" si="11"/>
        <v/>
      </c>
      <c r="H212" s="62" t="str">
        <f>IFERROR(VLOOKUP(B212,LandGrants[],1,FALSE),"")</f>
        <v>EXCHANGE - Dorsey</v>
      </c>
    </row>
    <row r="213" spans="2:8" ht="86.4" x14ac:dyDescent="0.55000000000000004">
      <c r="B213" s="41" t="str">
        <f t="shared" si="9"/>
        <v>EXCHANGE - MACGILL</v>
      </c>
      <c r="C213" s="37" t="s">
        <v>10024</v>
      </c>
      <c r="D213" s="37" t="s">
        <v>12765</v>
      </c>
      <c r="E213" s="57" t="s">
        <v>6160</v>
      </c>
      <c r="F213" s="41" t="str">
        <f t="shared" si="10"/>
        <v>1763</v>
      </c>
      <c r="G213" s="137" t="str">
        <f t="shared" si="11"/>
        <v/>
      </c>
      <c r="H213" s="62" t="str">
        <f>IFERROR(VLOOKUP(B213,LandGrants[],1,FALSE),"")</f>
        <v>EXCHANGE - MacGill</v>
      </c>
    </row>
    <row r="214" spans="2:8" ht="72" x14ac:dyDescent="0.55000000000000004">
      <c r="B214" s="40" t="str">
        <f t="shared" si="9"/>
        <v>FAR ENOUGH</v>
      </c>
      <c r="C214" s="36" t="s">
        <v>7254</v>
      </c>
      <c r="D214" s="36" t="s">
        <v>12766</v>
      </c>
      <c r="E214" s="58" t="s">
        <v>11376</v>
      </c>
      <c r="F214" s="40" t="str">
        <f t="shared" si="10"/>
        <v>1729</v>
      </c>
      <c r="G214" s="137" t="str">
        <f t="shared" si="11"/>
        <v>BROWNS ENLARGEMENT</v>
      </c>
      <c r="H214" s="62" t="str">
        <f>IFERROR(VLOOKUP(B214,LandGrants[],1,FALSE),"")</f>
        <v>FAR ENOUGH</v>
      </c>
    </row>
    <row r="215" spans="2:8" ht="72" x14ac:dyDescent="0.55000000000000004">
      <c r="B215" s="41" t="str">
        <f t="shared" si="9"/>
        <v>FELICITY</v>
      </c>
      <c r="C215" s="37" t="s">
        <v>4600</v>
      </c>
      <c r="D215" s="37" t="s">
        <v>12767</v>
      </c>
      <c r="E215" s="57" t="s">
        <v>12066</v>
      </c>
      <c r="F215" s="41" t="str">
        <f t="shared" si="10"/>
        <v>1785</v>
      </c>
      <c r="G215" s="137" t="str">
        <f t="shared" si="11"/>
        <v/>
      </c>
      <c r="H215" s="62" t="str">
        <f>IFERROR(VLOOKUP(B215,LandGrants[],1,FALSE),"")</f>
        <v>FELICITY</v>
      </c>
    </row>
    <row r="216" spans="2:8" ht="57.6" x14ac:dyDescent="0.55000000000000004">
      <c r="B216" s="40" t="str">
        <f t="shared" si="9"/>
        <v>FERRY BRIDGE</v>
      </c>
      <c r="C216" s="36" t="s">
        <v>5500</v>
      </c>
      <c r="D216" s="36" t="s">
        <v>12768</v>
      </c>
      <c r="E216" s="58" t="s">
        <v>12057</v>
      </c>
      <c r="F216" s="40" t="str">
        <f t="shared" si="10"/>
        <v>1725</v>
      </c>
      <c r="G216" s="137" t="str">
        <f t="shared" si="11"/>
        <v>GAITHERS ADVENTURE</v>
      </c>
      <c r="H216" s="62" t="str">
        <f>IFERROR(VLOOKUP(B216,LandGrants[],1,FALSE),"")</f>
        <v>FERRY BRIDGE</v>
      </c>
    </row>
    <row r="217" spans="2:8" ht="57.6" x14ac:dyDescent="0.55000000000000004">
      <c r="B217" s="41" t="str">
        <f t="shared" si="9"/>
        <v>FIND IT IF YOU CAN - MANSELL</v>
      </c>
      <c r="C217" s="37" t="s">
        <v>7788</v>
      </c>
      <c r="D217" s="37" t="s">
        <v>12769</v>
      </c>
      <c r="E217" s="57" t="s">
        <v>6187</v>
      </c>
      <c r="F217" s="41" t="str">
        <f t="shared" si="10"/>
        <v>1756</v>
      </c>
      <c r="G217" s="137" t="str">
        <f t="shared" si="11"/>
        <v/>
      </c>
      <c r="H217" s="62" t="str">
        <f>IFERROR(VLOOKUP(B217,LandGrants[],1,FALSE),"")</f>
        <v>FIND IT IF YOU CAN - Mansell</v>
      </c>
    </row>
    <row r="218" spans="2:8" ht="72" x14ac:dyDescent="0.55000000000000004">
      <c r="B218" s="40" t="str">
        <f t="shared" si="9"/>
        <v>FIND IT IF YOU CAN - WELSH</v>
      </c>
      <c r="C218" s="36" t="s">
        <v>7787</v>
      </c>
      <c r="D218" s="36" t="s">
        <v>12770</v>
      </c>
      <c r="E218" s="58" t="s">
        <v>6499</v>
      </c>
      <c r="F218" s="40" t="str">
        <f t="shared" si="10"/>
        <v>1767</v>
      </c>
      <c r="G218" s="137" t="str">
        <f t="shared" si="11"/>
        <v/>
      </c>
      <c r="H218" s="62" t="str">
        <f>IFERROR(VLOOKUP(B218,LandGrants[],1,FALSE),"")</f>
        <v>FIND IT IF YOU CAN - Welsh</v>
      </c>
    </row>
    <row r="219" spans="2:8" ht="72" x14ac:dyDescent="0.55000000000000004">
      <c r="B219" s="41" t="str">
        <f t="shared" si="9"/>
        <v>FINE SOIL FORREST</v>
      </c>
      <c r="C219" s="37" t="s">
        <v>5380</v>
      </c>
      <c r="D219" s="37" t="s">
        <v>12771</v>
      </c>
      <c r="E219" s="57" t="s">
        <v>6136</v>
      </c>
      <c r="F219" s="41" t="str">
        <f t="shared" si="10"/>
        <v>1745</v>
      </c>
      <c r="G219" s="137" t="str">
        <f t="shared" si="11"/>
        <v/>
      </c>
      <c r="H219" s="62" t="str">
        <f>IFERROR(VLOOKUP(B219,LandGrants[],1,FALSE),"")</f>
        <v>FINE SOIL FORREST</v>
      </c>
    </row>
    <row r="220" spans="2:8" ht="43.2" x14ac:dyDescent="0.55000000000000004">
      <c r="B220" s="40" t="str">
        <f t="shared" si="9"/>
        <v>FINISH</v>
      </c>
      <c r="C220" s="36" t="s">
        <v>7066</v>
      </c>
      <c r="D220" s="36" t="s">
        <v>12772</v>
      </c>
      <c r="E220" s="58" t="s">
        <v>7246</v>
      </c>
      <c r="F220" s="40" t="str">
        <f t="shared" si="10"/>
        <v>1767</v>
      </c>
      <c r="G220" s="137" t="str">
        <f t="shared" si="11"/>
        <v/>
      </c>
      <c r="H220" s="62" t="str">
        <f>IFERROR(VLOOKUP(B220,LandGrants[],1,FALSE),"")</f>
        <v>FINISH</v>
      </c>
    </row>
    <row r="221" spans="2:8" ht="43.2" x14ac:dyDescent="0.55000000000000004">
      <c r="B221" s="41" t="str">
        <f t="shared" si="9"/>
        <v>FIRE TONGS</v>
      </c>
      <c r="C221" s="37" t="s">
        <v>7073</v>
      </c>
      <c r="D221" s="37" t="s">
        <v>12773</v>
      </c>
      <c r="E221" s="57" t="s">
        <v>12068</v>
      </c>
      <c r="F221" s="41" t="str">
        <f t="shared" si="10"/>
        <v>1767</v>
      </c>
      <c r="G221" s="137" t="str">
        <f t="shared" si="11"/>
        <v/>
      </c>
      <c r="H221" s="62" t="str">
        <f>IFERROR(VLOOKUP(B221,LandGrants[],1,FALSE),"")</f>
        <v>FIRE TONGS</v>
      </c>
    </row>
    <row r="222" spans="2:8" ht="57.6" x14ac:dyDescent="0.55000000000000004">
      <c r="B222" s="40" t="str">
        <f t="shared" si="9"/>
        <v>FIRST ADDITION TO ARNOLDS FANCY</v>
      </c>
      <c r="C222" s="36" t="s">
        <v>10391</v>
      </c>
      <c r="D222" s="36" t="s">
        <v>12774</v>
      </c>
      <c r="E222" s="58" t="s">
        <v>12069</v>
      </c>
      <c r="F222" s="40" t="str">
        <f t="shared" si="10"/>
        <v>1785</v>
      </c>
      <c r="G222" s="137" t="str">
        <f t="shared" si="11"/>
        <v/>
      </c>
      <c r="H222" s="62" t="str">
        <f>IFERROR(VLOOKUP(B222,LandGrants[],1,FALSE),"")</f>
        <v>FIRST ADDITION TO ARNOLDS FANCY</v>
      </c>
    </row>
    <row r="223" spans="2:8" ht="43.2" x14ac:dyDescent="0.55000000000000004">
      <c r="B223" s="41" t="str">
        <f t="shared" si="9"/>
        <v>FIRST ADDITION TO LITTLE WORTH</v>
      </c>
      <c r="C223" s="37" t="s">
        <v>7127</v>
      </c>
      <c r="D223" s="37" t="s">
        <v>12775</v>
      </c>
      <c r="E223" s="57" t="s">
        <v>12048</v>
      </c>
      <c r="F223" s="41" t="str">
        <f t="shared" si="10"/>
        <v>1771</v>
      </c>
      <c r="G223" s="137" t="str">
        <f t="shared" si="11"/>
        <v/>
      </c>
      <c r="H223" s="62" t="str">
        <f>IFERROR(VLOOKUP(B223,LandGrants[],1,FALSE),"")</f>
        <v>FIRST ADDITION TO LITTLE WORTH</v>
      </c>
    </row>
    <row r="224" spans="2:8" ht="115.2" x14ac:dyDescent="0.55000000000000004">
      <c r="B224" s="40" t="str">
        <f t="shared" si="9"/>
        <v>FIRST CHOICE</v>
      </c>
      <c r="C224" s="36" t="s">
        <v>5547</v>
      </c>
      <c r="D224" s="36" t="s">
        <v>13301</v>
      </c>
      <c r="E224" s="58" t="s">
        <v>7251</v>
      </c>
      <c r="F224" s="40" t="str">
        <f t="shared" si="10"/>
        <v>1770</v>
      </c>
      <c r="G224" s="137" t="str">
        <f t="shared" si="11"/>
        <v/>
      </c>
      <c r="H224" s="62" t="str">
        <f>IFERROR(VLOOKUP(B224,LandGrants[],1,FALSE),"")</f>
        <v>FIRST CHOICE</v>
      </c>
    </row>
    <row r="225" spans="2:8" ht="43.2" x14ac:dyDescent="0.55000000000000004">
      <c r="B225" s="41" t="str">
        <f t="shared" si="9"/>
        <v>FIRST DISCOVERY</v>
      </c>
      <c r="C225" s="37" t="s">
        <v>4248</v>
      </c>
      <c r="D225" s="37" t="s">
        <v>12776</v>
      </c>
      <c r="E225" s="57" t="s">
        <v>6152</v>
      </c>
      <c r="F225" s="41" t="str">
        <f t="shared" si="10"/>
        <v>1757</v>
      </c>
      <c r="G225" s="137" t="str">
        <f t="shared" si="11"/>
        <v/>
      </c>
      <c r="H225" s="62" t="str">
        <f>IFERROR(VLOOKUP(B225,LandGrants[],1,FALSE),"")</f>
        <v>FIRST DISCOVERY</v>
      </c>
    </row>
    <row r="226" spans="2:8" ht="86.4" x14ac:dyDescent="0.55000000000000004">
      <c r="B226" s="40" t="str">
        <f t="shared" si="9"/>
        <v>FIRST DIVISION</v>
      </c>
      <c r="C226" s="36" t="s">
        <v>6832</v>
      </c>
      <c r="D226" s="36" t="s">
        <v>12777</v>
      </c>
      <c r="E226" s="58" t="s">
        <v>11653</v>
      </c>
      <c r="F226" s="40" t="str">
        <f t="shared" si="10"/>
        <v>1745</v>
      </c>
      <c r="G226" s="137" t="str">
        <f t="shared" si="11"/>
        <v/>
      </c>
      <c r="H226" s="62" t="str">
        <f>IFERROR(VLOOKUP(B226,LandGrants[],1,FALSE),"")</f>
        <v>FIRST DIVISION</v>
      </c>
    </row>
    <row r="227" spans="2:8" ht="43.2" x14ac:dyDescent="0.55000000000000004">
      <c r="B227" s="41" t="str">
        <f t="shared" si="9"/>
        <v>FOOD PLENTY</v>
      </c>
      <c r="C227" s="37" t="s">
        <v>4247</v>
      </c>
      <c r="D227" s="37" t="s">
        <v>12778</v>
      </c>
      <c r="E227" s="57" t="s">
        <v>6192</v>
      </c>
      <c r="F227" s="41" t="str">
        <f t="shared" si="10"/>
        <v>1720</v>
      </c>
      <c r="G227" s="137" t="str">
        <f t="shared" si="11"/>
        <v/>
      </c>
      <c r="H227" s="62" t="str">
        <f>IFERROR(VLOOKUP(B227,LandGrants[],1,FALSE),"")</f>
        <v>FOOD PLENTY</v>
      </c>
    </row>
    <row r="228" spans="2:8" ht="28.8" x14ac:dyDescent="0.55000000000000004">
      <c r="B228" s="40" t="str">
        <f t="shared" si="9"/>
        <v>FOSTERS FANCY</v>
      </c>
      <c r="C228" s="36" t="s">
        <v>6044</v>
      </c>
      <c r="D228" s="36" t="s">
        <v>12779</v>
      </c>
      <c r="E228" s="58" t="s">
        <v>6514</v>
      </c>
      <c r="F228" s="40" t="str">
        <f t="shared" si="10"/>
        <v>1727</v>
      </c>
      <c r="G228" s="137" t="str">
        <f t="shared" si="11"/>
        <v/>
      </c>
      <c r="H228" s="62" t="str">
        <f>IFERROR(VLOOKUP(B228,LandGrants[],1,FALSE),"")</f>
        <v>FOSTERS FANCY</v>
      </c>
    </row>
    <row r="229" spans="2:8" ht="86.4" x14ac:dyDescent="0.55000000000000004">
      <c r="B229" s="41" t="str">
        <f t="shared" si="9"/>
        <v>FOSTERS MAKESHIFT</v>
      </c>
      <c r="C229" s="37" t="s">
        <v>4246</v>
      </c>
      <c r="D229" s="37" t="s">
        <v>12780</v>
      </c>
      <c r="E229" s="57" t="s">
        <v>6186</v>
      </c>
      <c r="F229" s="41" t="str">
        <f t="shared" si="10"/>
        <v>1742</v>
      </c>
      <c r="G229" s="137" t="str">
        <f t="shared" si="11"/>
        <v/>
      </c>
      <c r="H229" s="62" t="str">
        <f>IFERROR(VLOOKUP(B229,LandGrants[],1,FALSE),"")</f>
        <v>FOSTERS MAKESHIFT</v>
      </c>
    </row>
    <row r="230" spans="2:8" ht="86.4" x14ac:dyDescent="0.55000000000000004">
      <c r="B230" s="40" t="str">
        <f t="shared" si="9"/>
        <v>FOUR BROTHERS PORTION</v>
      </c>
      <c r="C230" s="36" t="s">
        <v>6478</v>
      </c>
      <c r="D230" s="36" t="s">
        <v>12781</v>
      </c>
      <c r="E230" s="58" t="s">
        <v>7810</v>
      </c>
      <c r="F230" s="40" t="str">
        <f t="shared" si="10"/>
        <v>1812</v>
      </c>
      <c r="G230" s="137" t="str">
        <f t="shared" si="11"/>
        <v/>
      </c>
      <c r="H230" s="62" t="str">
        <f>IFERROR(VLOOKUP(B230,LandGrants[],1,FALSE),"")</f>
        <v>FOUR BROTHERS PORTION</v>
      </c>
    </row>
    <row r="231" spans="2:8" ht="129.6" x14ac:dyDescent="0.55000000000000004">
      <c r="B231" s="41" t="str">
        <f t="shared" si="9"/>
        <v>FREDERICKS BURGH</v>
      </c>
      <c r="C231" s="37" t="s">
        <v>5364</v>
      </c>
      <c r="D231" s="37" t="s">
        <v>13302</v>
      </c>
      <c r="E231" s="57" t="s">
        <v>11390</v>
      </c>
      <c r="F231" s="41" t="str">
        <f t="shared" si="10"/>
        <v>1756</v>
      </c>
      <c r="G231" s="137" t="str">
        <f t="shared" si="11"/>
        <v/>
      </c>
      <c r="H231" s="62" t="str">
        <f>IFERROR(VLOOKUP(B231,LandGrants[],1,FALSE),"")</f>
        <v>FREDERICKS BURGH</v>
      </c>
    </row>
    <row r="232" spans="2:8" ht="28.8" x14ac:dyDescent="0.55000000000000004">
      <c r="B232" s="40" t="str">
        <f t="shared" si="9"/>
        <v>FREEBORNS PROGRESS</v>
      </c>
      <c r="C232" s="36" t="s">
        <v>12392</v>
      </c>
      <c r="D232" s="36" t="s">
        <v>12782</v>
      </c>
      <c r="E232" s="58" t="s">
        <v>6173</v>
      </c>
      <c r="F232" s="40" t="str">
        <f t="shared" si="10"/>
        <v>1695</v>
      </c>
      <c r="G232" s="137" t="str">
        <f t="shared" si="11"/>
        <v>SMITHS FORTUNE</v>
      </c>
      <c r="H232" s="62" t="str">
        <f>IFERROR(VLOOKUP(B232,LandGrants[],1,FALSE),"")</f>
        <v>FREEBORNS PROGRESS</v>
      </c>
    </row>
    <row r="233" spans="2:8" ht="72" x14ac:dyDescent="0.55000000000000004">
      <c r="B233" s="41" t="str">
        <f t="shared" si="9"/>
        <v>FRIENDSHIP - THE PLATT RESURVEYED</v>
      </c>
      <c r="C233" s="37" t="s">
        <v>9407</v>
      </c>
      <c r="D233" s="37" t="s">
        <v>12783</v>
      </c>
      <c r="E233" s="57" t="s">
        <v>6159</v>
      </c>
      <c r="F233" s="41" t="str">
        <f t="shared" si="10"/>
        <v>1743</v>
      </c>
      <c r="G233" s="137" t="str">
        <f t="shared" si="11"/>
        <v/>
      </c>
      <c r="H233" s="62" t="str">
        <f>IFERROR(VLOOKUP(B233,LandGrants[],1,FALSE),"")</f>
        <v>FRIENDSHIP - The Platt Resurveyed</v>
      </c>
    </row>
    <row r="234" spans="2:8" ht="43.2" x14ac:dyDescent="0.55000000000000004">
      <c r="B234" s="40" t="str">
        <f t="shared" si="9"/>
        <v>FRIENDSHIP - WEST</v>
      </c>
      <c r="C234" s="36" t="s">
        <v>10746</v>
      </c>
      <c r="D234" s="36" t="s">
        <v>12784</v>
      </c>
      <c r="E234" s="58" t="s">
        <v>12070</v>
      </c>
      <c r="F234" s="40" t="str">
        <f t="shared" si="10"/>
        <v>1792</v>
      </c>
      <c r="G234" s="137" t="str">
        <f t="shared" si="11"/>
        <v/>
      </c>
      <c r="H234" s="62" t="str">
        <f>IFERROR(VLOOKUP(B234,LandGrants[],1,FALSE),"")</f>
        <v>FRIENDSHIP - West</v>
      </c>
    </row>
    <row r="235" spans="2:8" ht="43.2" x14ac:dyDescent="0.55000000000000004">
      <c r="B235" s="41" t="str">
        <f t="shared" si="9"/>
        <v>FRIZELLS CHANCE</v>
      </c>
      <c r="C235" s="37" t="s">
        <v>5598</v>
      </c>
      <c r="D235" s="37" t="s">
        <v>12785</v>
      </c>
      <c r="E235" s="57" t="s">
        <v>6212</v>
      </c>
      <c r="F235" s="41" t="str">
        <f t="shared" si="10"/>
        <v>1735</v>
      </c>
      <c r="G235" s="137" t="str">
        <f t="shared" si="11"/>
        <v>FRISSLES CHANCE</v>
      </c>
      <c r="H235" s="62" t="str">
        <f>IFERROR(VLOOKUP(B235,LandGrants[],1,FALSE),"")</f>
        <v>FRIZELLS CHANCE</v>
      </c>
    </row>
    <row r="236" spans="2:8" ht="86.4" x14ac:dyDescent="0.55000000000000004">
      <c r="B236" s="40" t="str">
        <f t="shared" si="9"/>
        <v>FROSTS VENTURE</v>
      </c>
      <c r="C236" s="36" t="s">
        <v>7503</v>
      </c>
      <c r="D236" s="36" t="s">
        <v>12786</v>
      </c>
      <c r="E236" s="58" t="s">
        <v>11641</v>
      </c>
      <c r="F236" s="40" t="str">
        <f t="shared" si="10"/>
        <v>1801</v>
      </c>
      <c r="G236" s="137" t="str">
        <f t="shared" si="11"/>
        <v/>
      </c>
      <c r="H236" s="62" t="str">
        <f>IFERROR(VLOOKUP(B236,LandGrants[],1,FALSE),"")</f>
        <v>FROSTS VENTURE</v>
      </c>
    </row>
    <row r="237" spans="2:8" ht="57.6" x14ac:dyDescent="0.55000000000000004">
      <c r="B237" s="41" t="str">
        <f t="shared" si="9"/>
        <v>GAITHERS CHANCE</v>
      </c>
      <c r="C237" s="37" t="s">
        <v>4244</v>
      </c>
      <c r="D237" s="37" t="s">
        <v>12787</v>
      </c>
      <c r="E237" s="57" t="s">
        <v>13290</v>
      </c>
      <c r="F237" s="41" t="str">
        <f t="shared" si="10"/>
        <v>1746</v>
      </c>
      <c r="G237" s="137" t="str">
        <f t="shared" si="11"/>
        <v/>
      </c>
      <c r="H237" s="62" t="str">
        <f>IFERROR(VLOOKUP(B237,LandGrants[],1,FALSE),"")</f>
        <v>GAITHERS CHANCE</v>
      </c>
    </row>
    <row r="238" spans="2:8" ht="57.6" x14ac:dyDescent="0.55000000000000004">
      <c r="B238" s="40" t="str">
        <f t="shared" si="9"/>
        <v>GAITHERS ENLARGEMENT</v>
      </c>
      <c r="C238" s="36" t="s">
        <v>7006</v>
      </c>
      <c r="D238" s="36" t="s">
        <v>12788</v>
      </c>
      <c r="E238" s="58" t="s">
        <v>6218</v>
      </c>
      <c r="F238" s="40" t="str">
        <f t="shared" si="10"/>
        <v>1762</v>
      </c>
      <c r="G238" s="137" t="str">
        <f t="shared" si="11"/>
        <v/>
      </c>
      <c r="H238" s="62" t="str">
        <f>IFERROR(VLOOKUP(B238,LandGrants[],1,FALSE),"")</f>
        <v>GAITHERS ENLARGEMENT</v>
      </c>
    </row>
    <row r="239" spans="2:8" ht="57.6" x14ac:dyDescent="0.55000000000000004">
      <c r="B239" s="41" t="str">
        <f t="shared" si="9"/>
        <v>GARDINERS GARDIN</v>
      </c>
      <c r="C239" s="37" t="s">
        <v>9966</v>
      </c>
      <c r="D239" s="37" t="s">
        <v>12789</v>
      </c>
      <c r="E239" s="57" t="s">
        <v>12059</v>
      </c>
      <c r="F239" s="41" t="str">
        <f t="shared" si="10"/>
        <v>1716</v>
      </c>
      <c r="G239" s="137" t="str">
        <f t="shared" si="11"/>
        <v>GARDNERS GARDEN</v>
      </c>
      <c r="H239" s="62" t="str">
        <f>IFERROR(VLOOKUP(B239,LandGrants[],1,FALSE),"")</f>
        <v>GARDINERS GARDIN</v>
      </c>
    </row>
    <row r="240" spans="2:8" ht="57.6" x14ac:dyDescent="0.55000000000000004">
      <c r="B240" s="40" t="str">
        <f t="shared" si="9"/>
        <v>GARDINERS MILL</v>
      </c>
      <c r="C240" s="36" t="s">
        <v>9967</v>
      </c>
      <c r="D240" s="36" t="s">
        <v>12790</v>
      </c>
      <c r="E240" s="58" t="s">
        <v>12059</v>
      </c>
      <c r="F240" s="40" t="str">
        <f t="shared" si="10"/>
        <v>1716</v>
      </c>
      <c r="G240" s="137" t="str">
        <f t="shared" si="11"/>
        <v>GARDNERS MILL</v>
      </c>
      <c r="H240" s="62" t="str">
        <f>IFERROR(VLOOKUP(B240,LandGrants[],1,FALSE),"")</f>
        <v>GARDINERS MILL</v>
      </c>
    </row>
    <row r="241" spans="2:8" ht="86.4" x14ac:dyDescent="0.55000000000000004">
      <c r="B241" s="41" t="str">
        <f t="shared" si="9"/>
        <v>GEISTS PLAINS</v>
      </c>
      <c r="C241" s="37" t="s">
        <v>4243</v>
      </c>
      <c r="D241" s="37" t="s">
        <v>12791</v>
      </c>
      <c r="E241" s="57" t="s">
        <v>11672</v>
      </c>
      <c r="F241" s="41" t="str">
        <f t="shared" si="10"/>
        <v>1724</v>
      </c>
      <c r="G241" s="137" t="str">
        <f t="shared" si="11"/>
        <v/>
      </c>
      <c r="H241" s="62" t="str">
        <f>IFERROR(VLOOKUP(B241,LandGrants[],1,FALSE),"")</f>
        <v>GEISTS PLAINS</v>
      </c>
    </row>
    <row r="242" spans="2:8" ht="43.2" x14ac:dyDescent="0.55000000000000004">
      <c r="B242" s="40" t="str">
        <f t="shared" si="9"/>
        <v>GET THROUGH IT IF YOU CAN</v>
      </c>
      <c r="C242" s="36" t="s">
        <v>12156</v>
      </c>
      <c r="D242" s="36" t="s">
        <v>12792</v>
      </c>
      <c r="E242" s="58" t="s">
        <v>11368</v>
      </c>
      <c r="F242" s="40" t="str">
        <f t="shared" si="10"/>
        <v>1796</v>
      </c>
      <c r="G242" s="137" t="str">
        <f t="shared" si="11"/>
        <v/>
      </c>
      <c r="H242" s="62" t="str">
        <f>IFERROR(VLOOKUP(B242,LandGrants[],1,FALSE),"")</f>
        <v>GET THROUGH IT IF YOU CAN</v>
      </c>
    </row>
    <row r="243" spans="2:8" ht="57.6" x14ac:dyDescent="0.55000000000000004">
      <c r="B243" s="41" t="str">
        <f t="shared" si="9"/>
        <v>GILPIN</v>
      </c>
      <c r="C243" s="37" t="s">
        <v>4242</v>
      </c>
      <c r="D243" s="37" t="s">
        <v>12793</v>
      </c>
      <c r="E243" s="57" t="s">
        <v>6093</v>
      </c>
      <c r="F243" s="41" t="str">
        <f t="shared" si="10"/>
        <v>1730</v>
      </c>
      <c r="G243" s="137" t="str">
        <f t="shared" si="11"/>
        <v/>
      </c>
      <c r="H243" s="62" t="str">
        <f>IFERROR(VLOOKUP(B243,LandGrants[],1,FALSE),"")</f>
        <v>GILPIN</v>
      </c>
    </row>
    <row r="244" spans="2:8" x14ac:dyDescent="0.55000000000000004">
      <c r="B244" s="40" t="str">
        <f t="shared" si="9"/>
        <v>GIRLS PORTION</v>
      </c>
      <c r="C244" s="36" t="s">
        <v>4241</v>
      </c>
      <c r="D244" s="36" t="s">
        <v>12794</v>
      </c>
      <c r="E244" s="58" t="s">
        <v>6210</v>
      </c>
      <c r="F244" s="40" t="str">
        <f t="shared" si="10"/>
        <v>1705</v>
      </c>
      <c r="G244" s="137" t="str">
        <f t="shared" si="11"/>
        <v/>
      </c>
      <c r="H244" s="62" t="str">
        <f>IFERROR(VLOOKUP(B244,LandGrants[],1,FALSE),"")</f>
        <v>GIRLS PORTION</v>
      </c>
    </row>
    <row r="245" spans="2:8" ht="28.8" x14ac:dyDescent="0.55000000000000004">
      <c r="B245" s="41" t="str">
        <f t="shared" si="9"/>
        <v>GOOD FELLOWSHIP</v>
      </c>
      <c r="C245" s="37" t="s">
        <v>783</v>
      </c>
      <c r="D245" s="37" t="s">
        <v>12795</v>
      </c>
      <c r="E245" s="57" t="s">
        <v>6209</v>
      </c>
      <c r="F245" s="41" t="str">
        <f t="shared" si="10"/>
        <v>1728</v>
      </c>
      <c r="G245" s="137" t="str">
        <f t="shared" si="11"/>
        <v/>
      </c>
      <c r="H245" s="62" t="str">
        <f>IFERROR(VLOOKUP(B245,LandGrants[],1,FALSE),"")</f>
        <v>GOOD FELLOWSHIP</v>
      </c>
    </row>
    <row r="246" spans="2:8" ht="43.2" x14ac:dyDescent="0.55000000000000004">
      <c r="B246" s="40" t="str">
        <f t="shared" si="9"/>
        <v>GOOD FOR LITTLE</v>
      </c>
      <c r="C246" s="36" t="s">
        <v>4240</v>
      </c>
      <c r="D246" s="36" t="s">
        <v>12796</v>
      </c>
      <c r="E246" s="58" t="s">
        <v>12071</v>
      </c>
      <c r="F246" s="40" t="str">
        <f t="shared" si="10"/>
        <v>1723</v>
      </c>
      <c r="G246" s="137" t="str">
        <f t="shared" si="11"/>
        <v/>
      </c>
      <c r="H246" s="62" t="str">
        <f>IFERROR(VLOOKUP(B246,LandGrants[],1,FALSE),"")</f>
        <v>GOOD FOR LITTLE</v>
      </c>
    </row>
    <row r="247" spans="2:8" ht="86.4" x14ac:dyDescent="0.55000000000000004">
      <c r="B247" s="41" t="str">
        <f t="shared" si="9"/>
        <v>GOOD HOPE</v>
      </c>
      <c r="C247" s="37" t="s">
        <v>7441</v>
      </c>
      <c r="D247" s="37" t="s">
        <v>12797</v>
      </c>
      <c r="E247" s="57" t="s">
        <v>12798</v>
      </c>
      <c r="F247" s="41" t="str">
        <f t="shared" si="10"/>
        <v>1793</v>
      </c>
      <c r="G247" s="137" t="str">
        <f t="shared" si="11"/>
        <v/>
      </c>
      <c r="H247" s="62" t="str">
        <f>IFERROR(VLOOKUP(B247,LandGrants[],1,FALSE),"")</f>
        <v>GOOD HOPE</v>
      </c>
    </row>
    <row r="248" spans="2:8" ht="115.2" x14ac:dyDescent="0.55000000000000004">
      <c r="B248" s="40" t="str">
        <f t="shared" si="9"/>
        <v>GOOD LUCK</v>
      </c>
      <c r="C248" s="36" t="s">
        <v>9533</v>
      </c>
      <c r="D248" s="36" t="s">
        <v>12799</v>
      </c>
      <c r="E248" s="58" t="s">
        <v>11075</v>
      </c>
      <c r="F248" s="40" t="str">
        <f t="shared" si="10"/>
        <v>1771</v>
      </c>
      <c r="G248" s="137" t="str">
        <f t="shared" si="11"/>
        <v>GOOD LUCK ENLARGED</v>
      </c>
      <c r="H248" s="62" t="str">
        <f>IFERROR(VLOOKUP(B248,LandGrants[],1,FALSE),"")</f>
        <v>GOOD LUCK</v>
      </c>
    </row>
    <row r="249" spans="2:8" ht="86.4" x14ac:dyDescent="0.55000000000000004">
      <c r="B249" s="41" t="str">
        <f t="shared" si="9"/>
        <v>GOOD NEIGHBORHOOD - PRESTIDGE</v>
      </c>
      <c r="C249" s="37" t="s">
        <v>7352</v>
      </c>
      <c r="D249" s="37" t="s">
        <v>12800</v>
      </c>
      <c r="E249" s="57" t="s">
        <v>7497</v>
      </c>
      <c r="F249" s="41" t="str">
        <f t="shared" si="10"/>
        <v>1759</v>
      </c>
      <c r="G249" s="137" t="str">
        <f t="shared" si="11"/>
        <v/>
      </c>
      <c r="H249" s="62" t="str">
        <f>IFERROR(VLOOKUP(B249,LandGrants[],1,FALSE),"")</f>
        <v>GOOD NEIGHBORHOOD - Prestidge</v>
      </c>
    </row>
    <row r="250" spans="2:8" ht="57.6" x14ac:dyDescent="0.55000000000000004">
      <c r="B250" s="40" t="str">
        <f t="shared" si="9"/>
        <v>GOOD NEIGHBORHOOD - RIDGELY</v>
      </c>
      <c r="C250" s="36" t="s">
        <v>7815</v>
      </c>
      <c r="D250" s="36" t="s">
        <v>12801</v>
      </c>
      <c r="E250" s="58" t="s">
        <v>6854</v>
      </c>
      <c r="F250" s="40" t="str">
        <f t="shared" si="10"/>
        <v>1729</v>
      </c>
      <c r="G250" s="137" t="str">
        <f t="shared" si="11"/>
        <v>RESURVEY OF TRACTS</v>
      </c>
      <c r="H250" s="62" t="str">
        <f>IFERROR(VLOOKUP(B250,LandGrants[],1,FALSE),"")</f>
        <v>GOOD NEIGHBORHOOD - Ridgely</v>
      </c>
    </row>
    <row r="251" spans="2:8" ht="57.6" x14ac:dyDescent="0.55000000000000004">
      <c r="B251" s="41" t="str">
        <f t="shared" si="9"/>
        <v>GOOD NEIGHBORHOOD - SHIPLEY</v>
      </c>
      <c r="C251" s="37" t="s">
        <v>5614</v>
      </c>
      <c r="D251" s="37" t="s">
        <v>12802</v>
      </c>
      <c r="E251" s="57" t="s">
        <v>6172</v>
      </c>
      <c r="F251" s="41" t="str">
        <f t="shared" si="10"/>
        <v>1743</v>
      </c>
      <c r="G251" s="137" t="str">
        <f t="shared" si="11"/>
        <v/>
      </c>
      <c r="H251" s="62" t="str">
        <f>IFERROR(VLOOKUP(B251,LandGrants[],1,FALSE),"")</f>
        <v>GOOD NEIGHBORHOOD - Shipley</v>
      </c>
    </row>
    <row r="252" spans="2:8" ht="86.4" x14ac:dyDescent="0.55000000000000004">
      <c r="B252" s="40" t="str">
        <f t="shared" si="9"/>
        <v>GOOD NEIGHBORHOOD ENLARGED</v>
      </c>
      <c r="C252" s="36" t="s">
        <v>5370</v>
      </c>
      <c r="D252" s="36" t="s">
        <v>12803</v>
      </c>
      <c r="E252" s="58" t="s">
        <v>6122</v>
      </c>
      <c r="F252" s="40" t="str">
        <f t="shared" si="10"/>
        <v>1746</v>
      </c>
      <c r="G252" s="137" t="str">
        <f t="shared" si="11"/>
        <v/>
      </c>
      <c r="H252" s="62" t="str">
        <f>IFERROR(VLOOKUP(B252,LandGrants[],1,FALSE),"")</f>
        <v>GOOD NEIGHBORHOOD ENLARGED</v>
      </c>
    </row>
    <row r="253" spans="2:8" ht="43.2" x14ac:dyDescent="0.55000000000000004">
      <c r="B253" s="41" t="str">
        <f t="shared" si="9"/>
        <v>GOOD RANGE</v>
      </c>
      <c r="C253" s="37" t="s">
        <v>4239</v>
      </c>
      <c r="D253" s="37" t="s">
        <v>12804</v>
      </c>
      <c r="E253" s="57" t="s">
        <v>6208</v>
      </c>
      <c r="F253" s="41" t="str">
        <f t="shared" si="10"/>
        <v>1719</v>
      </c>
      <c r="G253" s="137" t="str">
        <f t="shared" si="11"/>
        <v/>
      </c>
      <c r="H253" s="62" t="str">
        <f>IFERROR(VLOOKUP(B253,LandGrants[],1,FALSE),"")</f>
        <v>GOOD RANGE</v>
      </c>
    </row>
    <row r="254" spans="2:8" ht="43.2" x14ac:dyDescent="0.55000000000000004">
      <c r="B254" s="40" t="str">
        <f t="shared" si="9"/>
        <v>GOOD WILL</v>
      </c>
      <c r="C254" s="36" t="s">
        <v>7563</v>
      </c>
      <c r="D254" s="36" t="s">
        <v>12805</v>
      </c>
      <c r="E254" s="58" t="s">
        <v>6218</v>
      </c>
      <c r="F254" s="40" t="str">
        <f t="shared" si="10"/>
        <v>1762</v>
      </c>
      <c r="G254" s="137" t="str">
        <f t="shared" si="11"/>
        <v/>
      </c>
      <c r="H254" s="62" t="str">
        <f>IFERROR(VLOOKUP(B254,LandGrants[],1,FALSE),"")</f>
        <v>GOOD WILL</v>
      </c>
    </row>
    <row r="255" spans="2:8" ht="43.2" x14ac:dyDescent="0.55000000000000004">
      <c r="B255" s="41" t="str">
        <f t="shared" si="9"/>
        <v>GOOD WILL TO HIS LORDSHIP</v>
      </c>
      <c r="C255" s="37" t="s">
        <v>4238</v>
      </c>
      <c r="D255" s="37" t="s">
        <v>12806</v>
      </c>
      <c r="E255" s="57" t="s">
        <v>6219</v>
      </c>
      <c r="F255" s="41" t="str">
        <f t="shared" si="10"/>
        <v>1762</v>
      </c>
      <c r="G255" s="137" t="str">
        <f t="shared" si="11"/>
        <v/>
      </c>
      <c r="H255" s="62" t="str">
        <f>IFERROR(VLOOKUP(B255,LandGrants[],1,FALSE),"")</f>
        <v>GOOD WILL TO HIS LORDSHIP</v>
      </c>
    </row>
    <row r="256" spans="2:8" ht="57.6" x14ac:dyDescent="0.55000000000000004">
      <c r="B256" s="40" t="str">
        <f t="shared" si="9"/>
        <v>GOOSE NECK</v>
      </c>
      <c r="C256" s="36" t="s">
        <v>4237</v>
      </c>
      <c r="D256" s="36" t="s">
        <v>12807</v>
      </c>
      <c r="E256" s="58" t="s">
        <v>13303</v>
      </c>
      <c r="F256" s="40" t="str">
        <f t="shared" si="10"/>
        <v>1744</v>
      </c>
      <c r="G256" s="137" t="str">
        <f t="shared" si="11"/>
        <v/>
      </c>
      <c r="H256" s="62" t="str">
        <f>IFERROR(VLOOKUP(B256,LandGrants[],1,FALSE),"")</f>
        <v>GOOSE NECK</v>
      </c>
    </row>
    <row r="257" spans="2:8" ht="57.6" x14ac:dyDescent="0.55000000000000004">
      <c r="B257" s="41" t="str">
        <f t="shared" ref="B257:B320" si="12">SUBSTITUTE(UPPER(IF(IFERROR(FIND("(",C257),0) &gt; 0, LEFT(C257,FIND("(",C257)-2),C257)),"'","")</f>
        <v>GOSNELLS CHANCE</v>
      </c>
      <c r="C257" s="37" t="s">
        <v>5965</v>
      </c>
      <c r="D257" s="37" t="s">
        <v>12808</v>
      </c>
      <c r="E257" s="57" t="s">
        <v>6965</v>
      </c>
      <c r="F257" s="41" t="str">
        <f t="shared" ref="F257:F320" si="13">LEFT(E257,4)</f>
        <v>1721</v>
      </c>
      <c r="G257" s="137" t="str">
        <f t="shared" ref="G257:G320" si="14">IF(IFERROR(FIND("(",C257),0)=0,"",UPPER((SUBSTITUTE(SUBSTITUTE(RIGHT(C257,LEN(C257)-FIND("(",C257)),")",""),"'",""))))</f>
        <v/>
      </c>
      <c r="H257" s="62" t="str">
        <f>IFERROR(VLOOKUP(B257,LandGrants[],1,FALSE),"")</f>
        <v>GOSNELLS CHANCE</v>
      </c>
    </row>
    <row r="258" spans="2:8" ht="72" x14ac:dyDescent="0.55000000000000004">
      <c r="B258" s="40" t="str">
        <f t="shared" si="12"/>
        <v>GRAYS BOWER</v>
      </c>
      <c r="C258" s="36" t="s">
        <v>4236</v>
      </c>
      <c r="D258" s="36" t="s">
        <v>12809</v>
      </c>
      <c r="E258" s="58" t="s">
        <v>12073</v>
      </c>
      <c r="F258" s="40" t="str">
        <f t="shared" si="13"/>
        <v>1718</v>
      </c>
      <c r="G258" s="137" t="str">
        <f t="shared" si="14"/>
        <v/>
      </c>
      <c r="H258" s="62" t="str">
        <f>IFERROR(VLOOKUP(B258,LandGrants[],1,FALSE),"")</f>
        <v>GRAYS BOWER</v>
      </c>
    </row>
    <row r="259" spans="2:8" ht="72" x14ac:dyDescent="0.55000000000000004">
      <c r="B259" s="41" t="str">
        <f t="shared" si="12"/>
        <v>GRAYS LOT</v>
      </c>
      <c r="C259" s="37" t="s">
        <v>9042</v>
      </c>
      <c r="D259" s="37" t="s">
        <v>12810</v>
      </c>
      <c r="E259" s="57" t="s">
        <v>11643</v>
      </c>
      <c r="F259" s="41" t="str">
        <f t="shared" si="13"/>
        <v>1734</v>
      </c>
      <c r="G259" s="137" t="str">
        <f t="shared" si="14"/>
        <v/>
      </c>
      <c r="H259" s="62" t="str">
        <f>IFERROR(VLOOKUP(B259,LandGrants[],1,FALSE),"")</f>
        <v>GRAYS LOT</v>
      </c>
    </row>
    <row r="260" spans="2:8" ht="86.4" x14ac:dyDescent="0.55000000000000004">
      <c r="B260" s="40" t="str">
        <f t="shared" si="12"/>
        <v>GRECIAN SIEGE</v>
      </c>
      <c r="C260" s="36" t="s">
        <v>4235</v>
      </c>
      <c r="D260" s="36" t="s">
        <v>12811</v>
      </c>
      <c r="E260" s="58" t="s">
        <v>6206</v>
      </c>
      <c r="F260" s="40" t="str">
        <f t="shared" si="13"/>
        <v>1754</v>
      </c>
      <c r="G260" s="137" t="str">
        <f t="shared" si="14"/>
        <v/>
      </c>
      <c r="H260" s="62" t="str">
        <f>IFERROR(VLOOKUP(B260,LandGrants[],1,FALSE),"")</f>
        <v>GRECIAN SIEGE</v>
      </c>
    </row>
    <row r="261" spans="2:8" ht="57.6" x14ac:dyDescent="0.55000000000000004">
      <c r="B261" s="41" t="str">
        <f t="shared" si="12"/>
        <v>GRECIAN SIEGE - RESURVEYED</v>
      </c>
      <c r="C261" s="37" t="s">
        <v>9369</v>
      </c>
      <c r="D261" s="37" t="s">
        <v>12812</v>
      </c>
      <c r="E261" s="57" t="s">
        <v>11390</v>
      </c>
      <c r="F261" s="41" t="str">
        <f t="shared" si="13"/>
        <v>1756</v>
      </c>
      <c r="G261" s="137" t="str">
        <f t="shared" si="14"/>
        <v/>
      </c>
      <c r="H261" s="62" t="str">
        <f>IFERROR(VLOOKUP(B261,LandGrants[],1,FALSE),"")</f>
        <v>GRECIAN SIEGE - Resurveyed</v>
      </c>
    </row>
    <row r="262" spans="2:8" ht="72" x14ac:dyDescent="0.55000000000000004">
      <c r="B262" s="40" t="str">
        <f t="shared" si="12"/>
        <v>GREENS DELIGHT</v>
      </c>
      <c r="C262" s="36" t="s">
        <v>4234</v>
      </c>
      <c r="D262" s="36" t="s">
        <v>12813</v>
      </c>
      <c r="E262" s="58" t="s">
        <v>11644</v>
      </c>
      <c r="F262" s="40" t="str">
        <f t="shared" si="13"/>
        <v>1732</v>
      </c>
      <c r="G262" s="137" t="str">
        <f t="shared" si="14"/>
        <v/>
      </c>
      <c r="H262" s="62" t="str">
        <f>IFERROR(VLOOKUP(B262,LandGrants[],1,FALSE),"")</f>
        <v>GREENS DELIGHT</v>
      </c>
    </row>
    <row r="263" spans="2:8" ht="43.2" x14ac:dyDescent="0.55000000000000004">
      <c r="B263" s="41" t="str">
        <f t="shared" si="12"/>
        <v>GREENS MEADOW</v>
      </c>
      <c r="C263" s="37" t="s">
        <v>6946</v>
      </c>
      <c r="D263" s="37" t="s">
        <v>12814</v>
      </c>
      <c r="E263" s="57" t="s">
        <v>6231</v>
      </c>
      <c r="F263" s="41" t="str">
        <f t="shared" si="13"/>
        <v>1760</v>
      </c>
      <c r="G263" s="137" t="str">
        <f t="shared" si="14"/>
        <v/>
      </c>
      <c r="H263" s="62" t="str">
        <f>IFERROR(VLOOKUP(B263,LandGrants[],1,FALSE),"")</f>
        <v>GREENS MEADOW</v>
      </c>
    </row>
    <row r="264" spans="2:8" ht="57.6" x14ac:dyDescent="0.55000000000000004">
      <c r="B264" s="40" t="str">
        <f t="shared" si="12"/>
        <v>GRIFFITHS RANGE</v>
      </c>
      <c r="C264" s="36" t="s">
        <v>7496</v>
      </c>
      <c r="D264" s="36" t="s">
        <v>12815</v>
      </c>
      <c r="E264" s="58" t="s">
        <v>6502</v>
      </c>
      <c r="F264" s="40" t="str">
        <f t="shared" si="13"/>
        <v>1719</v>
      </c>
      <c r="G264" s="137" t="str">
        <f t="shared" si="14"/>
        <v>COLES CHOICE</v>
      </c>
      <c r="H264" s="62" t="str">
        <f>IFERROR(VLOOKUP(B264,LandGrants[],1,FALSE),"")</f>
        <v>GRIFFITHS RANGE</v>
      </c>
    </row>
    <row r="265" spans="2:8" ht="72" x14ac:dyDescent="0.55000000000000004">
      <c r="B265" s="41" t="str">
        <f t="shared" si="12"/>
        <v>GRIMES CHANCE</v>
      </c>
      <c r="C265" s="37" t="s">
        <v>6812</v>
      </c>
      <c r="D265" s="37" t="s">
        <v>12816</v>
      </c>
      <c r="E265" s="57" t="s">
        <v>6186</v>
      </c>
      <c r="F265" s="41" t="str">
        <f t="shared" si="13"/>
        <v>1742</v>
      </c>
      <c r="G265" s="137" t="str">
        <f t="shared" si="14"/>
        <v/>
      </c>
      <c r="H265" s="62" t="str">
        <f>IFERROR(VLOOKUP(B265,LandGrants[],1,FALSE),"")</f>
        <v>GRIMES CHANCE</v>
      </c>
    </row>
    <row r="266" spans="2:8" ht="72" x14ac:dyDescent="0.55000000000000004">
      <c r="B266" s="40" t="str">
        <f t="shared" si="12"/>
        <v>GRIMES VENTURE</v>
      </c>
      <c r="C266" s="36" t="s">
        <v>4233</v>
      </c>
      <c r="D266" s="36" t="s">
        <v>12817</v>
      </c>
      <c r="E266" s="58" t="s">
        <v>11637</v>
      </c>
      <c r="F266" s="40" t="str">
        <f t="shared" si="13"/>
        <v>1749</v>
      </c>
      <c r="G266" s="137" t="str">
        <f t="shared" si="14"/>
        <v/>
      </c>
      <c r="H266" s="62" t="str">
        <f>IFERROR(VLOOKUP(B266,LandGrants[],1,FALSE),"")</f>
        <v>GRIMES VENTURE</v>
      </c>
    </row>
    <row r="267" spans="2:8" ht="57.6" x14ac:dyDescent="0.55000000000000004">
      <c r="B267" s="41" t="str">
        <f t="shared" si="12"/>
        <v>GRIMMETTS CHANCE</v>
      </c>
      <c r="C267" s="37" t="s">
        <v>4590</v>
      </c>
      <c r="D267" s="37" t="s">
        <v>12818</v>
      </c>
      <c r="E267" s="57" t="s">
        <v>11649</v>
      </c>
      <c r="F267" s="41" t="str">
        <f t="shared" si="13"/>
        <v>1720</v>
      </c>
      <c r="G267" s="137" t="str">
        <f t="shared" si="14"/>
        <v/>
      </c>
      <c r="H267" s="62" t="str">
        <f>IFERROR(VLOOKUP(B267,LandGrants[],1,FALSE),"")</f>
        <v>GRIMMETTS CHANCE</v>
      </c>
    </row>
    <row r="268" spans="2:8" ht="28.8" x14ac:dyDescent="0.55000000000000004">
      <c r="B268" s="40" t="str">
        <f t="shared" si="12"/>
        <v>GROG</v>
      </c>
      <c r="C268" s="36" t="s">
        <v>4232</v>
      </c>
      <c r="D268" s="36" t="s">
        <v>12819</v>
      </c>
      <c r="E268" s="58" t="s">
        <v>6119</v>
      </c>
      <c r="F268" s="40" t="str">
        <f t="shared" si="13"/>
        <v>1758</v>
      </c>
      <c r="G268" s="137" t="str">
        <f t="shared" si="14"/>
        <v/>
      </c>
      <c r="H268" s="62" t="str">
        <f>IFERROR(VLOOKUP(B268,LandGrants[],1,FALSE),"")</f>
        <v>GROG</v>
      </c>
    </row>
    <row r="269" spans="2:8" ht="100.8" x14ac:dyDescent="0.55000000000000004">
      <c r="B269" s="41" t="str">
        <f t="shared" si="12"/>
        <v>GUINNS PURCHASE</v>
      </c>
      <c r="C269" s="37" t="s">
        <v>5284</v>
      </c>
      <c r="D269" s="37" t="s">
        <v>12820</v>
      </c>
      <c r="E269" s="57" t="s">
        <v>6099</v>
      </c>
      <c r="F269" s="41" t="str">
        <f t="shared" si="13"/>
        <v>1790</v>
      </c>
      <c r="G269" s="137" t="str">
        <f t="shared" si="14"/>
        <v/>
      </c>
      <c r="H269" s="62" t="str">
        <f>IFERROR(VLOOKUP(B269,LandGrants[],1,FALSE),"")</f>
        <v>GUINNS PURCHASE</v>
      </c>
    </row>
    <row r="270" spans="2:8" ht="28.8" x14ac:dyDescent="0.55000000000000004">
      <c r="B270" s="40" t="str">
        <f t="shared" si="12"/>
        <v>HALF PONE</v>
      </c>
      <c r="C270" s="36" t="s">
        <v>4231</v>
      </c>
      <c r="D270" s="36" t="s">
        <v>12821</v>
      </c>
      <c r="E270" s="58" t="s">
        <v>6103</v>
      </c>
      <c r="F270" s="40" t="str">
        <f t="shared" si="13"/>
        <v>1706</v>
      </c>
      <c r="G270" s="137" t="str">
        <f t="shared" si="14"/>
        <v/>
      </c>
      <c r="H270" s="62" t="str">
        <f>IFERROR(VLOOKUP(B270,LandGrants[],1,FALSE),"")</f>
        <v>HALF PONE</v>
      </c>
    </row>
    <row r="271" spans="2:8" ht="86.4" x14ac:dyDescent="0.55000000000000004">
      <c r="B271" s="41" t="str">
        <f t="shared" si="12"/>
        <v>HALLS LOT - ELIJAH</v>
      </c>
      <c r="C271" s="37" t="s">
        <v>9447</v>
      </c>
      <c r="D271" s="37" t="s">
        <v>12822</v>
      </c>
      <c r="E271" s="57" t="s">
        <v>6105</v>
      </c>
      <c r="F271" s="41" t="str">
        <f t="shared" si="13"/>
        <v>1739</v>
      </c>
      <c r="G271" s="137" t="str">
        <f t="shared" si="14"/>
        <v/>
      </c>
      <c r="H271" s="62" t="str">
        <f>IFERROR(VLOOKUP(B271,LandGrants[],1,FALSE),"")</f>
        <v>HALLS LOT - Elijah</v>
      </c>
    </row>
    <row r="272" spans="2:8" ht="57.6" x14ac:dyDescent="0.55000000000000004">
      <c r="B272" s="40" t="str">
        <f t="shared" si="12"/>
        <v>HALLS LOT - JOSEPH</v>
      </c>
      <c r="C272" s="36" t="s">
        <v>9272</v>
      </c>
      <c r="D272" s="36" t="s">
        <v>12823</v>
      </c>
      <c r="E272" s="58" t="s">
        <v>6196</v>
      </c>
      <c r="F272" s="40" t="str">
        <f t="shared" si="13"/>
        <v>1753</v>
      </c>
      <c r="G272" s="137" t="str">
        <f t="shared" si="14"/>
        <v/>
      </c>
      <c r="H272" s="62" t="str">
        <f>IFERROR(VLOOKUP(B272,LandGrants[],1,FALSE),"")</f>
        <v>HALLS LOT - Joseph</v>
      </c>
    </row>
    <row r="273" spans="2:8" ht="57.6" x14ac:dyDescent="0.55000000000000004">
      <c r="B273" s="41" t="str">
        <f t="shared" si="12"/>
        <v>HAMMOND AND GEIST</v>
      </c>
      <c r="C273" s="37" t="s">
        <v>4230</v>
      </c>
      <c r="D273" s="37" t="s">
        <v>12824</v>
      </c>
      <c r="E273" s="57" t="s">
        <v>11627</v>
      </c>
      <c r="F273" s="41" t="str">
        <f t="shared" si="13"/>
        <v>1723</v>
      </c>
      <c r="G273" s="137" t="str">
        <f t="shared" si="14"/>
        <v/>
      </c>
      <c r="H273" s="62" t="str">
        <f>IFERROR(VLOOKUP(B273,LandGrants[],1,FALSE),"")</f>
        <v>HAMMOND AND GEIST</v>
      </c>
    </row>
    <row r="274" spans="2:8" ht="57.6" x14ac:dyDescent="0.55000000000000004">
      <c r="B274" s="40" t="str">
        <f t="shared" si="12"/>
        <v>HAMMONDS DELIGHT</v>
      </c>
      <c r="C274" s="36" t="s">
        <v>4229</v>
      </c>
      <c r="D274" s="36" t="s">
        <v>12825</v>
      </c>
      <c r="E274" s="58" t="s">
        <v>13304</v>
      </c>
      <c r="F274" s="40" t="str">
        <f t="shared" si="13"/>
        <v>1741</v>
      </c>
      <c r="G274" s="137" t="str">
        <f t="shared" si="14"/>
        <v/>
      </c>
      <c r="H274" s="62" t="str">
        <f>IFERROR(VLOOKUP(B274,LandGrants[],1,FALSE),"")</f>
        <v>HAMMONDS DELIGHT</v>
      </c>
    </row>
    <row r="275" spans="2:8" ht="72" x14ac:dyDescent="0.55000000000000004">
      <c r="B275" s="41" t="str">
        <f t="shared" si="12"/>
        <v>HAMMONDS DISCOVERY - CHARLES</v>
      </c>
      <c r="C275" s="37" t="s">
        <v>12517</v>
      </c>
      <c r="D275" s="37" t="s">
        <v>12826</v>
      </c>
      <c r="E275" s="57" t="s">
        <v>11645</v>
      </c>
      <c r="F275" s="41" t="str">
        <f t="shared" si="13"/>
        <v>1798</v>
      </c>
      <c r="G275" s="137" t="str">
        <f t="shared" si="14"/>
        <v/>
      </c>
      <c r="H275" s="62" t="str">
        <f>IFERROR(VLOOKUP(B275,LandGrants[],1,FALSE),"")</f>
        <v>HAMMONDS DISCOVERY - Charles</v>
      </c>
    </row>
    <row r="276" spans="2:8" ht="43.2" x14ac:dyDescent="0.55000000000000004">
      <c r="B276" s="40" t="str">
        <f t="shared" si="12"/>
        <v>HAMMONDS DISCOVERY - PHILIP</v>
      </c>
      <c r="C276" s="36" t="s">
        <v>9534</v>
      </c>
      <c r="D276" s="36" t="s">
        <v>12827</v>
      </c>
      <c r="E276" s="58" t="s">
        <v>12074</v>
      </c>
      <c r="F276" s="40" t="str">
        <f t="shared" si="13"/>
        <v>1756</v>
      </c>
      <c r="G276" s="137" t="str">
        <f t="shared" si="14"/>
        <v/>
      </c>
      <c r="H276" s="62" t="str">
        <f>IFERROR(VLOOKUP(B276,LandGrants[],1,FALSE),"")</f>
        <v>HAMMONDS DISCOVERY - Philip</v>
      </c>
    </row>
    <row r="277" spans="2:8" ht="57.6" x14ac:dyDescent="0.55000000000000004">
      <c r="B277" s="41" t="str">
        <f t="shared" si="12"/>
        <v>HAMMONDS ELK RIDGE CONNECTION</v>
      </c>
      <c r="C277" s="37" t="s">
        <v>7576</v>
      </c>
      <c r="D277" s="37" t="s">
        <v>12828</v>
      </c>
      <c r="E277" s="57" t="s">
        <v>12075</v>
      </c>
      <c r="F277" s="41" t="str">
        <f t="shared" si="13"/>
        <v>1795</v>
      </c>
      <c r="G277" s="137" t="str">
        <f t="shared" si="14"/>
        <v/>
      </c>
      <c r="H277" s="62" t="str">
        <f>IFERROR(VLOOKUP(B277,LandGrants[],1,FALSE),"")</f>
        <v>HAMMONDS ELK RIDGE CONNECTION</v>
      </c>
    </row>
    <row r="278" spans="2:8" ht="72" x14ac:dyDescent="0.55000000000000004">
      <c r="B278" s="40" t="str">
        <f t="shared" si="12"/>
        <v>HAMMONDS ENLARGEMENT</v>
      </c>
      <c r="C278" s="36" t="s">
        <v>5258</v>
      </c>
      <c r="D278" s="36" t="s">
        <v>12829</v>
      </c>
      <c r="E278" s="58" t="s">
        <v>12027</v>
      </c>
      <c r="F278" s="40" t="str">
        <f t="shared" si="13"/>
        <v>1794</v>
      </c>
      <c r="G278" s="137" t="str">
        <f t="shared" si="14"/>
        <v/>
      </c>
      <c r="H278" s="62" t="str">
        <f>IFERROR(VLOOKUP(B278,LandGrants[],1,FALSE),"")</f>
        <v>HAMMONDS ENLARGEMENT</v>
      </c>
    </row>
    <row r="279" spans="2:8" ht="86.4" x14ac:dyDescent="0.55000000000000004">
      <c r="B279" s="41" t="str">
        <f t="shared" si="12"/>
        <v>HAMMONDS INHERITANCE</v>
      </c>
      <c r="C279" s="37" t="s">
        <v>3971</v>
      </c>
      <c r="D279" s="37" t="s">
        <v>12830</v>
      </c>
      <c r="E279" s="57" t="s">
        <v>12046</v>
      </c>
      <c r="F279" s="41" t="str">
        <f t="shared" si="13"/>
        <v>1796</v>
      </c>
      <c r="G279" s="137" t="str">
        <f t="shared" si="14"/>
        <v/>
      </c>
      <c r="H279" s="62" t="str">
        <f>IFERROR(VLOOKUP(B279,LandGrants[],1,FALSE),"")</f>
        <v>HAMMONDS INHERITANCE</v>
      </c>
    </row>
    <row r="280" spans="2:8" ht="57.6" x14ac:dyDescent="0.55000000000000004">
      <c r="B280" s="40" t="str">
        <f t="shared" si="12"/>
        <v>HAMMONDS LOT</v>
      </c>
      <c r="C280" s="36" t="s">
        <v>12524</v>
      </c>
      <c r="D280" s="36" t="s">
        <v>12831</v>
      </c>
      <c r="E280" s="58" t="s">
        <v>12509</v>
      </c>
      <c r="F280" s="40" t="str">
        <f t="shared" si="13"/>
        <v>1737</v>
      </c>
      <c r="G280" s="137" t="str">
        <f t="shared" si="14"/>
        <v/>
      </c>
      <c r="H280" s="62" t="str">
        <f>IFERROR(VLOOKUP(B280,LandGrants[],1,FALSE),"")</f>
        <v>HAMMONDS LOT</v>
      </c>
    </row>
    <row r="281" spans="2:8" ht="72" x14ac:dyDescent="0.55000000000000004">
      <c r="B281" s="41" t="str">
        <f t="shared" si="12"/>
        <v>HANOVER</v>
      </c>
      <c r="C281" s="37" t="s">
        <v>86</v>
      </c>
      <c r="D281" s="37" t="s">
        <v>12832</v>
      </c>
      <c r="E281" s="57" t="s">
        <v>6719</v>
      </c>
      <c r="F281" s="41" t="str">
        <f t="shared" si="13"/>
        <v>1729</v>
      </c>
      <c r="G281" s="137" t="str">
        <f t="shared" si="14"/>
        <v/>
      </c>
      <c r="H281" s="62" t="str">
        <f>IFERROR(VLOOKUP(B281,LandGrants[],1,FALSE),"")</f>
        <v>HANOVER</v>
      </c>
    </row>
    <row r="282" spans="2:8" ht="28.8" x14ac:dyDescent="0.55000000000000004">
      <c r="B282" s="40" t="str">
        <f t="shared" si="12"/>
        <v>HARBERTS CARE</v>
      </c>
      <c r="C282" s="36" t="s">
        <v>5493</v>
      </c>
      <c r="D282" s="36" t="s">
        <v>12833</v>
      </c>
      <c r="E282" s="58" t="s">
        <v>6115</v>
      </c>
      <c r="F282" s="40" t="str">
        <f t="shared" si="13"/>
        <v>1696</v>
      </c>
      <c r="G282" s="137" t="str">
        <f t="shared" si="14"/>
        <v>HARBETT CLEAR</v>
      </c>
      <c r="H282" s="62" t="str">
        <f>IFERROR(VLOOKUP(B282,LandGrants[],1,FALSE),"")</f>
        <v>HARBERTS CARE</v>
      </c>
    </row>
    <row r="283" spans="2:8" ht="57.6" x14ac:dyDescent="0.55000000000000004">
      <c r="B283" s="41" t="str">
        <f t="shared" si="12"/>
        <v>HARD LODGING</v>
      </c>
      <c r="C283" s="37" t="s">
        <v>6244</v>
      </c>
      <c r="D283" s="37" t="s">
        <v>12834</v>
      </c>
      <c r="E283" s="57" t="s">
        <v>11646</v>
      </c>
      <c r="F283" s="41" t="str">
        <f t="shared" si="13"/>
        <v>1751</v>
      </c>
      <c r="G283" s="137" t="str">
        <f t="shared" si="14"/>
        <v/>
      </c>
      <c r="H283" s="62" t="str">
        <f>IFERROR(VLOOKUP(B283,LandGrants[],1,FALSE),"")</f>
        <v>HARD LODGING</v>
      </c>
    </row>
    <row r="284" spans="2:8" ht="57.6" x14ac:dyDescent="0.55000000000000004">
      <c r="B284" s="40" t="str">
        <f t="shared" si="12"/>
        <v>HARD TO GET AND DEAR PAID FOR</v>
      </c>
      <c r="C284" s="36" t="s">
        <v>9048</v>
      </c>
      <c r="D284" s="36" t="s">
        <v>12835</v>
      </c>
      <c r="E284" s="58" t="s">
        <v>11409</v>
      </c>
      <c r="F284" s="40" t="str">
        <f t="shared" si="13"/>
        <v>1741</v>
      </c>
      <c r="G284" s="137" t="str">
        <f t="shared" si="14"/>
        <v/>
      </c>
      <c r="H284" s="62" t="str">
        <f>IFERROR(VLOOKUP(B284,LandGrants[],1,FALSE),"")</f>
        <v>HARD TO GET AND DEAR PAID FOR</v>
      </c>
    </row>
    <row r="285" spans="2:8" ht="57.6" x14ac:dyDescent="0.55000000000000004">
      <c r="B285" s="41" t="str">
        <f t="shared" si="12"/>
        <v>HARRISONS CHANCE</v>
      </c>
      <c r="C285" s="37" t="s">
        <v>4227</v>
      </c>
      <c r="D285" s="37" t="s">
        <v>12836</v>
      </c>
      <c r="E285" s="57" t="s">
        <v>12076</v>
      </c>
      <c r="F285" s="41" t="str">
        <f t="shared" si="13"/>
        <v>1728</v>
      </c>
      <c r="G285" s="137" t="str">
        <f t="shared" si="14"/>
        <v/>
      </c>
      <c r="H285" s="62" t="str">
        <f>IFERROR(VLOOKUP(B285,LandGrants[],1,FALSE),"")</f>
        <v>HARRISONS CHANCE</v>
      </c>
    </row>
    <row r="286" spans="2:8" ht="86.4" x14ac:dyDescent="0.55000000000000004">
      <c r="B286" s="40" t="str">
        <f t="shared" si="12"/>
        <v>HARRYS LOT - WARFIELD</v>
      </c>
      <c r="C286" s="36" t="s">
        <v>12393</v>
      </c>
      <c r="D286" s="36" t="s">
        <v>12837</v>
      </c>
      <c r="E286" s="58" t="s">
        <v>6199</v>
      </c>
      <c r="F286" s="40" t="str">
        <f t="shared" si="13"/>
        <v>1762</v>
      </c>
      <c r="G286" s="137" t="str">
        <f t="shared" si="14"/>
        <v/>
      </c>
      <c r="H286" s="62" t="str">
        <f>IFERROR(VLOOKUP(B286,LandGrants[],1,FALSE),"")</f>
        <v>HARRYS LOT - Warfield</v>
      </c>
    </row>
    <row r="287" spans="2:8" ht="57.6" x14ac:dyDescent="0.55000000000000004">
      <c r="B287" s="41" t="str">
        <f t="shared" si="12"/>
        <v>HATHERLYS CONTRIVANCE</v>
      </c>
      <c r="C287" s="37" t="s">
        <v>4226</v>
      </c>
      <c r="D287" s="37" t="s">
        <v>12838</v>
      </c>
      <c r="E287" s="57" t="s">
        <v>6109</v>
      </c>
      <c r="F287" s="41" t="str">
        <f t="shared" si="13"/>
        <v>1748</v>
      </c>
      <c r="G287" s="137" t="str">
        <f t="shared" si="14"/>
        <v/>
      </c>
      <c r="H287" s="62" t="str">
        <f>IFERROR(VLOOKUP(B287,LandGrants[],1,FALSE),"")</f>
        <v>HATHERLYS CONTRIVANCE</v>
      </c>
    </row>
    <row r="288" spans="2:8" ht="43.2" x14ac:dyDescent="0.55000000000000004">
      <c r="B288" s="40" t="str">
        <f t="shared" si="12"/>
        <v>HATHERLYS FORREST</v>
      </c>
      <c r="C288" s="36" t="s">
        <v>5007</v>
      </c>
      <c r="D288" s="36" t="s">
        <v>12839</v>
      </c>
      <c r="E288" s="58" t="s">
        <v>11415</v>
      </c>
      <c r="F288" s="40" t="str">
        <f t="shared" si="13"/>
        <v>1741</v>
      </c>
      <c r="G288" s="137" t="str">
        <f t="shared" si="14"/>
        <v/>
      </c>
      <c r="H288" s="62" t="str">
        <f>IFERROR(VLOOKUP(B288,LandGrants[],1,FALSE),"")</f>
        <v>HATHERLYS FORREST</v>
      </c>
    </row>
    <row r="289" spans="2:8" ht="100.8" x14ac:dyDescent="0.55000000000000004">
      <c r="B289" s="41" t="str">
        <f t="shared" si="12"/>
        <v>HATHERLYS RESOLUTION</v>
      </c>
      <c r="C289" s="37" t="s">
        <v>4225</v>
      </c>
      <c r="D289" s="37" t="s">
        <v>12840</v>
      </c>
      <c r="E289" s="57" t="s">
        <v>6197</v>
      </c>
      <c r="F289" s="41" t="str">
        <f t="shared" si="13"/>
        <v>1744</v>
      </c>
      <c r="G289" s="137" t="str">
        <f t="shared" si="14"/>
        <v/>
      </c>
      <c r="H289" s="62" t="str">
        <f>IFERROR(VLOOKUP(B289,LandGrants[],1,FALSE),"")</f>
        <v>HATHERLYS RESOLUTION</v>
      </c>
    </row>
    <row r="290" spans="2:8" ht="43.2" x14ac:dyDescent="0.55000000000000004">
      <c r="B290" s="40" t="str">
        <f t="shared" si="12"/>
        <v>HAY FIELD</v>
      </c>
      <c r="C290" s="36" t="s">
        <v>9180</v>
      </c>
      <c r="D290" s="36" t="s">
        <v>12841</v>
      </c>
      <c r="E290" s="58" t="s">
        <v>11647</v>
      </c>
      <c r="F290" s="40" t="str">
        <f t="shared" si="13"/>
        <v>1821</v>
      </c>
      <c r="G290" s="137" t="str">
        <f t="shared" si="14"/>
        <v/>
      </c>
      <c r="H290" s="62" t="str">
        <f>IFERROR(VLOOKUP(B290,LandGrants[],1,FALSE),"")</f>
        <v>HAY FIELD</v>
      </c>
    </row>
    <row r="291" spans="2:8" ht="43.2" x14ac:dyDescent="0.55000000000000004">
      <c r="B291" s="41" t="str">
        <f t="shared" si="12"/>
        <v>HAY MEADOW</v>
      </c>
      <c r="C291" s="37" t="s">
        <v>5647</v>
      </c>
      <c r="D291" s="37" t="s">
        <v>12842</v>
      </c>
      <c r="E291" s="57" t="s">
        <v>11648</v>
      </c>
      <c r="F291" s="41" t="str">
        <f t="shared" si="13"/>
        <v>1764</v>
      </c>
      <c r="G291" s="137" t="str">
        <f t="shared" si="14"/>
        <v/>
      </c>
      <c r="H291" s="62" t="str">
        <f>IFERROR(VLOOKUP(B291,LandGrants[],1,FALSE),"")</f>
        <v>HAY MEADOW</v>
      </c>
    </row>
    <row r="292" spans="2:8" ht="57.6" x14ac:dyDescent="0.55000000000000004">
      <c r="B292" s="40" t="str">
        <f t="shared" si="12"/>
        <v>HAYWARDS DISCOVERY</v>
      </c>
      <c r="C292" s="36" t="s">
        <v>9515</v>
      </c>
      <c r="D292" s="36" t="s">
        <v>13305</v>
      </c>
      <c r="E292" s="58" t="s">
        <v>7253</v>
      </c>
      <c r="F292" s="40" t="str">
        <f t="shared" si="13"/>
        <v>1773</v>
      </c>
      <c r="G292" s="137" t="str">
        <f t="shared" si="14"/>
        <v/>
      </c>
      <c r="H292" s="62" t="str">
        <f>IFERROR(VLOOKUP(B292,LandGrants[],1,FALSE),"")</f>
        <v>HAYWARDS DISCOVERY</v>
      </c>
    </row>
    <row r="293" spans="2:8" ht="86.4" x14ac:dyDescent="0.55000000000000004">
      <c r="B293" s="41" t="str">
        <f t="shared" si="12"/>
        <v>HAZARD</v>
      </c>
      <c r="C293" s="37" t="s">
        <v>6689</v>
      </c>
      <c r="D293" s="37" t="s">
        <v>12843</v>
      </c>
      <c r="E293" s="57" t="s">
        <v>6195</v>
      </c>
      <c r="F293" s="41" t="str">
        <f t="shared" si="13"/>
        <v>1725</v>
      </c>
      <c r="G293" s="137" t="str">
        <f t="shared" si="14"/>
        <v/>
      </c>
      <c r="H293" s="62" t="str">
        <f>IFERROR(VLOOKUP(B293,LandGrants[],1,FALSE),"")</f>
        <v>HAZARD</v>
      </c>
    </row>
    <row r="294" spans="2:8" ht="86.4" x14ac:dyDescent="0.55000000000000004">
      <c r="B294" s="40" t="str">
        <f t="shared" si="12"/>
        <v>HEBRON</v>
      </c>
      <c r="C294" s="36" t="s">
        <v>4064</v>
      </c>
      <c r="D294" s="36" t="s">
        <v>12844</v>
      </c>
      <c r="E294" s="58" t="s">
        <v>11660</v>
      </c>
      <c r="F294" s="40" t="str">
        <f t="shared" si="13"/>
        <v>1752</v>
      </c>
      <c r="G294" s="137" t="str">
        <f t="shared" si="14"/>
        <v/>
      </c>
      <c r="H294" s="62" t="str">
        <f>IFERROR(VLOOKUP(B294,LandGrants[],1,FALSE),"")</f>
        <v>HEBRON</v>
      </c>
    </row>
    <row r="295" spans="2:8" ht="86.4" x14ac:dyDescent="0.55000000000000004">
      <c r="B295" s="41" t="str">
        <f t="shared" si="12"/>
        <v>HENRY AND PETER</v>
      </c>
      <c r="C295" s="37" t="s">
        <v>12518</v>
      </c>
      <c r="D295" s="37" t="s">
        <v>12845</v>
      </c>
      <c r="E295" s="57" t="s">
        <v>11640</v>
      </c>
      <c r="F295" s="41" t="str">
        <f t="shared" si="13"/>
        <v>1749</v>
      </c>
      <c r="G295" s="137" t="str">
        <f t="shared" si="14"/>
        <v>WINDSOR</v>
      </c>
      <c r="H295" s="62" t="str">
        <f>IFERROR(VLOOKUP(B295,LandGrants[],1,FALSE),"")</f>
        <v>HENRY AND PETER</v>
      </c>
    </row>
    <row r="296" spans="2:8" ht="57.6" x14ac:dyDescent="0.55000000000000004">
      <c r="B296" s="40" t="str">
        <f t="shared" si="12"/>
        <v>HENRY AND THOMAS</v>
      </c>
      <c r="C296" s="36" t="s">
        <v>5862</v>
      </c>
      <c r="D296" s="36" t="s">
        <v>12846</v>
      </c>
      <c r="E296" s="58" t="s">
        <v>6191</v>
      </c>
      <c r="F296" s="40" t="str">
        <f t="shared" si="13"/>
        <v>1719</v>
      </c>
      <c r="G296" s="137" t="str">
        <f t="shared" si="14"/>
        <v/>
      </c>
      <c r="H296" s="62" t="str">
        <f>IFERROR(VLOOKUP(B296,LandGrants[],1,FALSE),"")</f>
        <v>HENRY AND THOMAS</v>
      </c>
    </row>
    <row r="297" spans="2:8" ht="43.2" x14ac:dyDescent="0.55000000000000004">
      <c r="B297" s="41" t="str">
        <f t="shared" si="12"/>
        <v>HENRYS LOT</v>
      </c>
      <c r="C297" s="37" t="s">
        <v>6731</v>
      </c>
      <c r="D297" s="37" t="s">
        <v>12847</v>
      </c>
      <c r="E297" s="57" t="s">
        <v>11394</v>
      </c>
      <c r="F297" s="41" t="str">
        <f t="shared" si="13"/>
        <v>1767</v>
      </c>
      <c r="G297" s="137" t="str">
        <f t="shared" si="14"/>
        <v>HENRYS UNITED FRIENDSHIP</v>
      </c>
      <c r="H297" s="62" t="str">
        <f>IFERROR(VLOOKUP(B297,LandGrants[],1,FALSE),"")</f>
        <v>HENRYS LOT</v>
      </c>
    </row>
    <row r="298" spans="2:8" ht="72" x14ac:dyDescent="0.55000000000000004">
      <c r="B298" s="40" t="str">
        <f t="shared" si="12"/>
        <v>HENRYS PARK</v>
      </c>
      <c r="C298" s="36" t="s">
        <v>4224</v>
      </c>
      <c r="D298" s="36" t="s">
        <v>12848</v>
      </c>
      <c r="E298" s="58" t="s">
        <v>6142</v>
      </c>
      <c r="F298" s="40" t="str">
        <f t="shared" si="13"/>
        <v>1732</v>
      </c>
      <c r="G298" s="137" t="str">
        <f t="shared" si="14"/>
        <v/>
      </c>
      <c r="H298" s="62" t="str">
        <f>IFERROR(VLOOKUP(B298,LandGrants[],1,FALSE),"")</f>
        <v>HENRYS PARK</v>
      </c>
    </row>
    <row r="299" spans="2:8" ht="57.6" x14ac:dyDescent="0.55000000000000004">
      <c r="B299" s="41" t="str">
        <f t="shared" si="12"/>
        <v>HICKENS CHANCE AND DORSEYS FRIENDSHIP</v>
      </c>
      <c r="C299" s="37" t="s">
        <v>6732</v>
      </c>
      <c r="D299" s="37" t="s">
        <v>12849</v>
      </c>
      <c r="E299" s="57" t="s">
        <v>12071</v>
      </c>
      <c r="F299" s="41" t="str">
        <f t="shared" si="13"/>
        <v>1723</v>
      </c>
      <c r="G299" s="137" t="str">
        <f t="shared" si="14"/>
        <v/>
      </c>
      <c r="H299" s="62" t="str">
        <f>IFERROR(VLOOKUP(B299,LandGrants[],1,FALSE),"")</f>
        <v>HICKENS CHANCE AND DORSEYS FRIENDSHIP</v>
      </c>
    </row>
    <row r="300" spans="2:8" ht="72" x14ac:dyDescent="0.55000000000000004">
      <c r="B300" s="40" t="str">
        <f t="shared" si="12"/>
        <v>HICKORY BOTTOM</v>
      </c>
      <c r="C300" s="36" t="s">
        <v>6839</v>
      </c>
      <c r="D300" s="36" t="s">
        <v>12850</v>
      </c>
      <c r="E300" s="58" t="s">
        <v>6515</v>
      </c>
      <c r="F300" s="40" t="str">
        <f t="shared" si="13"/>
        <v>1749</v>
      </c>
      <c r="G300" s="137" t="str">
        <f t="shared" si="14"/>
        <v/>
      </c>
      <c r="H300" s="62" t="str">
        <f>IFERROR(VLOOKUP(B300,LandGrants[],1,FALSE),"")</f>
        <v>HICKORY BOTTOM</v>
      </c>
    </row>
    <row r="301" spans="2:8" ht="57.6" x14ac:dyDescent="0.55000000000000004">
      <c r="B301" s="41" t="str">
        <f t="shared" si="12"/>
        <v>HICKORY FOREST</v>
      </c>
      <c r="C301" s="37" t="s">
        <v>4223</v>
      </c>
      <c r="D301" s="37" t="s">
        <v>12851</v>
      </c>
      <c r="E301" s="57" t="s">
        <v>6167</v>
      </c>
      <c r="F301" s="41" t="str">
        <f t="shared" si="13"/>
        <v>1754</v>
      </c>
      <c r="G301" s="137" t="str">
        <f t="shared" si="14"/>
        <v/>
      </c>
      <c r="H301" s="62" t="str">
        <f>IFERROR(VLOOKUP(B301,LandGrants[],1,FALSE),"")</f>
        <v>HICKORY FOREST</v>
      </c>
    </row>
    <row r="302" spans="2:8" ht="86.4" x14ac:dyDescent="0.55000000000000004">
      <c r="B302" s="40" t="str">
        <f t="shared" si="12"/>
        <v>HICKORY RIDGE</v>
      </c>
      <c r="C302" s="36" t="s">
        <v>899</v>
      </c>
      <c r="D302" s="36" t="s">
        <v>12852</v>
      </c>
      <c r="E302" s="58" t="s">
        <v>11649</v>
      </c>
      <c r="F302" s="40" t="str">
        <f t="shared" si="13"/>
        <v>1720</v>
      </c>
      <c r="G302" s="137" t="str">
        <f t="shared" si="14"/>
        <v/>
      </c>
      <c r="H302" s="62" t="str">
        <f>IFERROR(VLOOKUP(B302,LandGrants[],1,FALSE),"")</f>
        <v>HICKORY RIDGE</v>
      </c>
    </row>
    <row r="303" spans="2:8" ht="57.6" x14ac:dyDescent="0.55000000000000004">
      <c r="B303" s="41" t="str">
        <f t="shared" si="12"/>
        <v>HICKORY RIDGE - RESURVEYED</v>
      </c>
      <c r="C303" s="37" t="s">
        <v>9370</v>
      </c>
      <c r="D303" s="37" t="s">
        <v>12853</v>
      </c>
      <c r="E303" s="57" t="s">
        <v>11650</v>
      </c>
      <c r="F303" s="41" t="str">
        <f t="shared" si="13"/>
        <v>1753</v>
      </c>
      <c r="G303" s="137" t="str">
        <f t="shared" si="14"/>
        <v/>
      </c>
      <c r="H303" s="62" t="str">
        <f>IFERROR(VLOOKUP(B303,LandGrants[],1,FALSE),"")</f>
        <v>HICKORY RIDGE - Resurveyed</v>
      </c>
    </row>
    <row r="304" spans="2:8" ht="72" x14ac:dyDescent="0.55000000000000004">
      <c r="B304" s="40" t="str">
        <f t="shared" si="12"/>
        <v>HILLS AND DALES</v>
      </c>
      <c r="C304" s="36" t="s">
        <v>7316</v>
      </c>
      <c r="D304" s="36" t="s">
        <v>12854</v>
      </c>
      <c r="E304" s="58" t="s">
        <v>11424</v>
      </c>
      <c r="F304" s="40" t="str">
        <f t="shared" si="13"/>
        <v>1779</v>
      </c>
      <c r="G304" s="137" t="str">
        <f t="shared" si="14"/>
        <v/>
      </c>
      <c r="H304" s="62" t="str">
        <f>IFERROR(VLOOKUP(B304,LandGrants[],1,FALSE),"")</f>
        <v>HILLS AND DALES</v>
      </c>
    </row>
    <row r="305" spans="2:8" ht="86.4" x14ac:dyDescent="0.55000000000000004">
      <c r="B305" s="41" t="str">
        <f t="shared" si="12"/>
        <v>HOBBS BARGAIN MADE GOOD</v>
      </c>
      <c r="C305" s="37" t="s">
        <v>12397</v>
      </c>
      <c r="D305" s="37" t="s">
        <v>12855</v>
      </c>
      <c r="E305" s="57" t="s">
        <v>7495</v>
      </c>
      <c r="F305" s="41" t="str">
        <f t="shared" si="13"/>
        <v>1796</v>
      </c>
      <c r="G305" s="137" t="str">
        <f t="shared" si="14"/>
        <v/>
      </c>
      <c r="H305" s="62" t="str">
        <f>IFERROR(VLOOKUP(B305,LandGrants[],1,FALSE),"")</f>
        <v>HOBBS BARGAIN MADE GOOD</v>
      </c>
    </row>
    <row r="306" spans="2:8" ht="57.6" x14ac:dyDescent="0.55000000000000004">
      <c r="B306" s="40" t="str">
        <f t="shared" si="12"/>
        <v>HOBBS LOT</v>
      </c>
      <c r="C306" s="36" t="s">
        <v>6733</v>
      </c>
      <c r="D306" s="36" t="s">
        <v>12856</v>
      </c>
      <c r="E306" s="58" t="s">
        <v>11626</v>
      </c>
      <c r="F306" s="40" t="str">
        <f t="shared" si="13"/>
        <v>1741</v>
      </c>
      <c r="G306" s="137" t="str">
        <f t="shared" si="14"/>
        <v>HOBBS LOT ENLARGED</v>
      </c>
      <c r="H306" s="62" t="str">
        <f>IFERROR(VLOOKUP(B306,LandGrants[],1,FALSE),"")</f>
        <v>HOBBS LOT</v>
      </c>
    </row>
    <row r="307" spans="2:8" ht="43.2" x14ac:dyDescent="0.55000000000000004">
      <c r="B307" s="41" t="str">
        <f t="shared" si="12"/>
        <v>HOBBS PARK</v>
      </c>
      <c r="C307" s="37" t="s">
        <v>4222</v>
      </c>
      <c r="D307" s="37" t="s">
        <v>12857</v>
      </c>
      <c r="E307" s="57" t="s">
        <v>6194</v>
      </c>
      <c r="F307" s="41" t="str">
        <f t="shared" si="13"/>
        <v>1722</v>
      </c>
      <c r="G307" s="137" t="str">
        <f t="shared" si="14"/>
        <v/>
      </c>
      <c r="H307" s="62" t="str">
        <f>IFERROR(VLOOKUP(B307,LandGrants[],1,FALSE),"")</f>
        <v>HOBBS PARK</v>
      </c>
    </row>
    <row r="308" spans="2:8" ht="57.6" x14ac:dyDescent="0.55000000000000004">
      <c r="B308" s="40" t="str">
        <f t="shared" si="12"/>
        <v>HOBBS REGULATION</v>
      </c>
      <c r="C308" s="36" t="s">
        <v>7811</v>
      </c>
      <c r="D308" s="36" t="s">
        <v>12858</v>
      </c>
      <c r="E308" s="58" t="s">
        <v>11651</v>
      </c>
      <c r="F308" s="40" t="str">
        <f t="shared" si="13"/>
        <v>1798</v>
      </c>
      <c r="G308" s="137" t="str">
        <f t="shared" si="14"/>
        <v>POVERTY DISCOVERED</v>
      </c>
      <c r="H308" s="62" t="str">
        <f>IFERROR(VLOOKUP(B308,LandGrants[],1,FALSE),"")</f>
        <v>HOBBS REGULATION</v>
      </c>
    </row>
    <row r="309" spans="2:8" ht="86.4" x14ac:dyDescent="0.55000000000000004">
      <c r="B309" s="41" t="str">
        <f t="shared" si="12"/>
        <v>HOBBS SUPPORT</v>
      </c>
      <c r="C309" s="37" t="s">
        <v>7814</v>
      </c>
      <c r="D309" s="37" t="s">
        <v>12859</v>
      </c>
      <c r="E309" s="57" t="s">
        <v>12022</v>
      </c>
      <c r="F309" s="41" t="str">
        <f t="shared" si="13"/>
        <v>1745</v>
      </c>
      <c r="G309" s="137" t="str">
        <f t="shared" si="14"/>
        <v>LUCK SUPPORTED</v>
      </c>
      <c r="H309" s="62" t="str">
        <f>IFERROR(VLOOKUP(B309,LandGrants[],1,FALSE),"")</f>
        <v>HOBBS SUPPORT</v>
      </c>
    </row>
    <row r="310" spans="2:8" ht="86.4" x14ac:dyDescent="0.55000000000000004">
      <c r="B310" s="40" t="str">
        <f t="shared" si="12"/>
        <v>HOBSONS CHOICE - WELSH</v>
      </c>
      <c r="C310" s="36" t="s">
        <v>9583</v>
      </c>
      <c r="D310" s="36" t="s">
        <v>12860</v>
      </c>
      <c r="E310" s="58" t="s">
        <v>11395</v>
      </c>
      <c r="F310" s="40" t="str">
        <f t="shared" si="13"/>
        <v>1750</v>
      </c>
      <c r="G310" s="137" t="str">
        <f t="shared" si="14"/>
        <v/>
      </c>
      <c r="H310" s="62" t="str">
        <f>IFERROR(VLOOKUP(B310,LandGrants[],1,FALSE),"")</f>
        <v>HOBSONS CHOICE - Welsh</v>
      </c>
    </row>
    <row r="311" spans="2:8" ht="57.6" x14ac:dyDescent="0.55000000000000004">
      <c r="B311" s="41" t="str">
        <f t="shared" si="12"/>
        <v>HOCKLEY</v>
      </c>
      <c r="C311" s="37" t="s">
        <v>4221</v>
      </c>
      <c r="D311" s="37" t="s">
        <v>12861</v>
      </c>
      <c r="E311" s="57" t="s">
        <v>12510</v>
      </c>
      <c r="F311" s="41" t="str">
        <f t="shared" si="13"/>
        <v>1669</v>
      </c>
      <c r="G311" s="137" t="str">
        <f t="shared" si="14"/>
        <v/>
      </c>
      <c r="H311" s="62" t="str">
        <f>IFERROR(VLOOKUP(B311,LandGrants[],1,FALSE),"")</f>
        <v>HOCKLEY</v>
      </c>
    </row>
    <row r="312" spans="2:8" ht="43.2" x14ac:dyDescent="0.55000000000000004">
      <c r="B312" s="40" t="str">
        <f t="shared" si="12"/>
        <v>HOLLANDS CHANCE</v>
      </c>
      <c r="C312" s="36" t="s">
        <v>4220</v>
      </c>
      <c r="D312" s="36" t="s">
        <v>12862</v>
      </c>
      <c r="E312" s="58" t="s">
        <v>12077</v>
      </c>
      <c r="F312" s="40" t="str">
        <f t="shared" si="13"/>
        <v>1719</v>
      </c>
      <c r="G312" s="137" t="str">
        <f t="shared" si="14"/>
        <v/>
      </c>
      <c r="H312" s="62" t="str">
        <f>IFERROR(VLOOKUP(B312,LandGrants[],1,FALSE),"")</f>
        <v>HOLLANDS CHANCE</v>
      </c>
    </row>
    <row r="313" spans="2:8" ht="57.6" x14ac:dyDescent="0.55000000000000004">
      <c r="B313" s="41" t="str">
        <f t="shared" si="12"/>
        <v>HOLLANDS SWEEP</v>
      </c>
      <c r="C313" s="37" t="s">
        <v>7809</v>
      </c>
      <c r="D313" s="37" t="s">
        <v>12863</v>
      </c>
      <c r="E313" s="57" t="s">
        <v>11397</v>
      </c>
      <c r="F313" s="41" t="str">
        <f t="shared" si="13"/>
        <v>1769</v>
      </c>
      <c r="G313" s="137" t="str">
        <f t="shared" si="14"/>
        <v/>
      </c>
      <c r="H313" s="62" t="str">
        <f>IFERROR(VLOOKUP(B313,LandGrants[],1,FALSE),"")</f>
        <v>HOLLANDS SWEEP</v>
      </c>
    </row>
    <row r="314" spans="2:8" ht="86.4" x14ac:dyDescent="0.55000000000000004">
      <c r="B314" s="40" t="str">
        <f t="shared" si="12"/>
        <v>HONEST TRIUMPH</v>
      </c>
      <c r="C314" s="36" t="s">
        <v>12401</v>
      </c>
      <c r="D314" s="36" t="s">
        <v>12864</v>
      </c>
      <c r="E314" s="58" t="s">
        <v>12399</v>
      </c>
      <c r="F314" s="40" t="str">
        <f t="shared" si="13"/>
        <v>1774</v>
      </c>
      <c r="G314" s="137" t="str">
        <f t="shared" si="14"/>
        <v>THE BLOOMING PLAINS</v>
      </c>
      <c r="H314" s="62" t="str">
        <f>IFERROR(VLOOKUP(B314,LandGrants[],1,FALSE),"")</f>
        <v>HONEST TRIUMPH</v>
      </c>
    </row>
    <row r="315" spans="2:8" ht="57.6" x14ac:dyDescent="0.55000000000000004">
      <c r="B315" s="41" t="str">
        <f t="shared" si="12"/>
        <v>HOODS HALL</v>
      </c>
      <c r="C315" s="37" t="s">
        <v>4219</v>
      </c>
      <c r="D315" s="37" t="s">
        <v>12865</v>
      </c>
      <c r="E315" s="57" t="s">
        <v>12062</v>
      </c>
      <c r="F315" s="41" t="str">
        <f t="shared" si="13"/>
        <v>1719</v>
      </c>
      <c r="G315" s="137" t="str">
        <f t="shared" si="14"/>
        <v/>
      </c>
      <c r="H315" s="62" t="str">
        <f>IFERROR(VLOOKUP(B315,LandGrants[],1,FALSE),"")</f>
        <v>HOODS HALL</v>
      </c>
    </row>
    <row r="316" spans="2:8" ht="57.6" x14ac:dyDescent="0.55000000000000004">
      <c r="B316" s="40" t="str">
        <f t="shared" si="12"/>
        <v>HOODS HAVEN</v>
      </c>
      <c r="C316" s="36" t="s">
        <v>12378</v>
      </c>
      <c r="D316" s="36" t="s">
        <v>12866</v>
      </c>
      <c r="E316" s="58" t="s">
        <v>12323</v>
      </c>
      <c r="F316" s="40" t="str">
        <f t="shared" si="13"/>
        <v>1757</v>
      </c>
      <c r="G316" s="137" t="str">
        <f t="shared" si="14"/>
        <v>HOODS HAVEN - RESURVEYED</v>
      </c>
      <c r="H316" s="62" t="str">
        <f>IFERROR(VLOOKUP(B316,LandGrants[],1,FALSE),"")</f>
        <v>HOODS HAVEN</v>
      </c>
    </row>
    <row r="317" spans="2:8" ht="72" x14ac:dyDescent="0.55000000000000004">
      <c r="B317" s="41" t="str">
        <f t="shared" si="12"/>
        <v>HOPSONS CHOICE - MACKINZIE</v>
      </c>
      <c r="C317" s="37" t="s">
        <v>6352</v>
      </c>
      <c r="D317" s="37" t="s">
        <v>12867</v>
      </c>
      <c r="E317" s="57" t="s">
        <v>12059</v>
      </c>
      <c r="F317" s="41" t="str">
        <f t="shared" si="13"/>
        <v>1716</v>
      </c>
      <c r="G317" s="137" t="str">
        <f t="shared" si="14"/>
        <v/>
      </c>
      <c r="H317" s="62" t="str">
        <f>IFERROR(VLOOKUP(B317,LandGrants[],1,FALSE),"")</f>
        <v>HOPSONS CHOICE - MacKinzie</v>
      </c>
    </row>
    <row r="318" spans="2:8" ht="72" x14ac:dyDescent="0.55000000000000004">
      <c r="B318" s="40" t="str">
        <f t="shared" si="12"/>
        <v>HOPSONS CHOICE - MERCIER</v>
      </c>
      <c r="C318" s="36" t="s">
        <v>6351</v>
      </c>
      <c r="D318" s="36" t="s">
        <v>12868</v>
      </c>
      <c r="E318" s="58" t="s">
        <v>6155</v>
      </c>
      <c r="F318" s="40" t="str">
        <f t="shared" si="13"/>
        <v>1765</v>
      </c>
      <c r="G318" s="137" t="str">
        <f t="shared" si="14"/>
        <v/>
      </c>
      <c r="H318" s="62" t="str">
        <f>IFERROR(VLOOKUP(B318,LandGrants[],1,FALSE),"")</f>
        <v>HOPSONS CHOICE - Mercier</v>
      </c>
    </row>
    <row r="319" spans="2:8" ht="72" x14ac:dyDescent="0.55000000000000004">
      <c r="B319" s="41" t="str">
        <f t="shared" si="12"/>
        <v>HOWARDS CHANCE - CORNELIUS</v>
      </c>
      <c r="C319" s="37" t="s">
        <v>5612</v>
      </c>
      <c r="D319" s="37" t="s">
        <v>12869</v>
      </c>
      <c r="E319" s="57" t="s">
        <v>6190</v>
      </c>
      <c r="F319" s="41" t="str">
        <f t="shared" si="13"/>
        <v>1748</v>
      </c>
      <c r="G319" s="137" t="str">
        <f t="shared" si="14"/>
        <v/>
      </c>
      <c r="H319" s="62" t="str">
        <f>IFERROR(VLOOKUP(B319,LandGrants[],1,FALSE),"")</f>
        <v>HOWARDS CHANCE - Cornelius</v>
      </c>
    </row>
    <row r="320" spans="2:8" ht="72" x14ac:dyDescent="0.55000000000000004">
      <c r="B320" s="40" t="str">
        <f t="shared" si="12"/>
        <v>HOWARDS CHANCE - PHILIP</v>
      </c>
      <c r="C320" s="36" t="s">
        <v>5613</v>
      </c>
      <c r="D320" s="36" t="s">
        <v>13306</v>
      </c>
      <c r="E320" s="58" t="s">
        <v>11642</v>
      </c>
      <c r="F320" s="40" t="str">
        <f t="shared" si="13"/>
        <v>1740</v>
      </c>
      <c r="G320" s="137" t="str">
        <f t="shared" si="14"/>
        <v/>
      </c>
      <c r="H320" s="62" t="str">
        <f>IFERROR(VLOOKUP(B320,LandGrants[],1,FALSE),"")</f>
        <v>HOWARDS CHANCE - Philip</v>
      </c>
    </row>
    <row r="321" spans="2:8" ht="57.6" x14ac:dyDescent="0.55000000000000004">
      <c r="B321" s="41" t="str">
        <f t="shared" ref="B321:B384" si="15">SUBSTITUTE(UPPER(IF(IFERROR(FIND("(",C321),0) &gt; 0, LEFT(C321,FIND("(",C321)-2),C321)),"'","")</f>
        <v>HOWARDS FAIR AND AMICABLE SETTLEMENT</v>
      </c>
      <c r="C321" s="37" t="s">
        <v>6940</v>
      </c>
      <c r="D321" s="37" t="s">
        <v>12870</v>
      </c>
      <c r="E321" s="57" t="s">
        <v>12078</v>
      </c>
      <c r="F321" s="41" t="str">
        <f t="shared" ref="F321:F384" si="16">LEFT(E321,4)</f>
        <v>1787</v>
      </c>
      <c r="G321" s="137" t="str">
        <f t="shared" ref="G321:G384" si="17">IF(IFERROR(FIND("(",C321),0)=0,"",UPPER((SUBSTITUTE(SUBSTITUTE(RIGHT(C321,LEN(C321)-FIND("(",C321)),")",""),"'",""))))</f>
        <v/>
      </c>
      <c r="H321" s="62" t="str">
        <f>IFERROR(VLOOKUP(B321,LandGrants[],1,FALSE),"")</f>
        <v>HOWARDS FAIR AND AMICABLE SETTLEMENT</v>
      </c>
    </row>
    <row r="322" spans="2:8" ht="57.6" x14ac:dyDescent="0.55000000000000004">
      <c r="B322" s="40" t="str">
        <f t="shared" si="15"/>
        <v>HOWARDS LUCK - RESURVEYED</v>
      </c>
      <c r="C322" s="36" t="s">
        <v>12394</v>
      </c>
      <c r="D322" s="36" t="s">
        <v>12871</v>
      </c>
      <c r="E322" s="58" t="s">
        <v>12080</v>
      </c>
      <c r="F322" s="40" t="str">
        <f t="shared" si="16"/>
        <v>1723</v>
      </c>
      <c r="G322" s="137" t="str">
        <f t="shared" si="17"/>
        <v/>
      </c>
      <c r="H322" s="62" t="str">
        <f>IFERROR(VLOOKUP(B322,LandGrants[],1,FALSE),"")</f>
        <v>HOWARDS LUCK - Resurveyed</v>
      </c>
    </row>
    <row r="323" spans="2:8" ht="72" x14ac:dyDescent="0.55000000000000004">
      <c r="B323" s="41" t="str">
        <f t="shared" si="15"/>
        <v>HOWARDS PASSAGE</v>
      </c>
      <c r="C323" s="37" t="s">
        <v>4217</v>
      </c>
      <c r="D323" s="37" t="s">
        <v>12872</v>
      </c>
      <c r="E323" s="57" t="s">
        <v>11672</v>
      </c>
      <c r="F323" s="41" t="str">
        <f t="shared" si="16"/>
        <v>1724</v>
      </c>
      <c r="G323" s="137" t="str">
        <f t="shared" si="17"/>
        <v/>
      </c>
      <c r="H323" s="62" t="str">
        <f>IFERROR(VLOOKUP(B323,LandGrants[],1,FALSE),"")</f>
        <v>HOWARDS PASSAGE</v>
      </c>
    </row>
    <row r="324" spans="2:8" ht="115.2" x14ac:dyDescent="0.55000000000000004">
      <c r="B324" s="40" t="str">
        <f t="shared" si="15"/>
        <v>HOWARDS RESOLUTION - CORNELIUS</v>
      </c>
      <c r="C324" s="36" t="s">
        <v>6429</v>
      </c>
      <c r="D324" s="36" t="s">
        <v>12873</v>
      </c>
      <c r="E324" s="58" t="s">
        <v>6167</v>
      </c>
      <c r="F324" s="40" t="str">
        <f t="shared" si="16"/>
        <v>1754</v>
      </c>
      <c r="G324" s="137" t="str">
        <f t="shared" si="17"/>
        <v/>
      </c>
      <c r="H324" s="62" t="str">
        <f>IFERROR(VLOOKUP(B324,LandGrants[],1,FALSE),"")</f>
        <v>HOWARDS RESOLUTION - Cornelius</v>
      </c>
    </row>
    <row r="325" spans="2:8" ht="115.2" x14ac:dyDescent="0.55000000000000004">
      <c r="B325" s="41" t="str">
        <f t="shared" si="15"/>
        <v>HOWARDS RESOLUTION - HENRY</v>
      </c>
      <c r="C325" s="37" t="s">
        <v>6513</v>
      </c>
      <c r="D325" s="37" t="s">
        <v>12874</v>
      </c>
      <c r="E325" s="57" t="s">
        <v>11646</v>
      </c>
      <c r="F325" s="41" t="str">
        <f t="shared" si="16"/>
        <v>1751</v>
      </c>
      <c r="G325" s="137" t="str">
        <f t="shared" si="17"/>
        <v/>
      </c>
      <c r="H325" s="62" t="str">
        <f>IFERROR(VLOOKUP(B325,LandGrants[],1,FALSE),"")</f>
        <v>HOWARDS RESOLUTION - Henry</v>
      </c>
    </row>
    <row r="326" spans="2:8" ht="86.4" x14ac:dyDescent="0.55000000000000004">
      <c r="B326" s="40" t="str">
        <f t="shared" si="15"/>
        <v>HUNTING GROUND</v>
      </c>
      <c r="C326" s="36" t="s">
        <v>4215</v>
      </c>
      <c r="D326" s="36" t="s">
        <v>12875</v>
      </c>
      <c r="E326" s="58" t="s">
        <v>11624</v>
      </c>
      <c r="F326" s="40" t="str">
        <f t="shared" si="16"/>
        <v>1719</v>
      </c>
      <c r="G326" s="137" t="str">
        <f t="shared" si="17"/>
        <v/>
      </c>
      <c r="H326" s="62" t="str">
        <f>IFERROR(VLOOKUP(B326,LandGrants[],1,FALSE),"")</f>
        <v>HUNTING GROUND</v>
      </c>
    </row>
    <row r="327" spans="2:8" ht="43.2" x14ac:dyDescent="0.55000000000000004">
      <c r="B327" s="41" t="str">
        <f t="shared" si="15"/>
        <v>HUNTINGDON</v>
      </c>
      <c r="C327" s="37" t="s">
        <v>10496</v>
      </c>
      <c r="D327" s="37" t="s">
        <v>12876</v>
      </c>
      <c r="E327" s="57" t="s">
        <v>12082</v>
      </c>
      <c r="F327" s="41" t="str">
        <f t="shared" si="16"/>
        <v>1817</v>
      </c>
      <c r="G327" s="137" t="str">
        <f t="shared" si="17"/>
        <v/>
      </c>
      <c r="H327" s="62" t="str">
        <f>IFERROR(VLOOKUP(B327,LandGrants[],1,FALSE),"")</f>
        <v>HUNTINGDON</v>
      </c>
    </row>
    <row r="328" spans="2:8" ht="43.2" x14ac:dyDescent="0.55000000000000004">
      <c r="B328" s="40" t="str">
        <f t="shared" si="15"/>
        <v>HUTCHCRAFTS FORTUNE</v>
      </c>
      <c r="C328" s="36" t="s">
        <v>6396</v>
      </c>
      <c r="D328" s="36" t="s">
        <v>13307</v>
      </c>
      <c r="E328" s="58" t="s">
        <v>6104</v>
      </c>
      <c r="F328" s="40" t="str">
        <f t="shared" si="16"/>
        <v>1734</v>
      </c>
      <c r="G328" s="137" t="str">
        <f t="shared" si="17"/>
        <v>THE VICTORY</v>
      </c>
      <c r="H328" s="62" t="str">
        <f>IFERROR(VLOOKUP(B328,LandGrants[],1,FALSE),"")</f>
        <v>HUTCHCRAFTS FORTUNE</v>
      </c>
    </row>
    <row r="329" spans="2:8" ht="57.6" x14ac:dyDescent="0.55000000000000004">
      <c r="B329" s="41" t="str">
        <f t="shared" si="15"/>
        <v>I AM SATISFIED HERE</v>
      </c>
      <c r="C329" s="37" t="s">
        <v>8805</v>
      </c>
      <c r="D329" s="37" t="s">
        <v>12877</v>
      </c>
      <c r="E329" s="57" t="s">
        <v>11399</v>
      </c>
      <c r="F329" s="41" t="str">
        <f t="shared" si="16"/>
        <v>1775</v>
      </c>
      <c r="G329" s="137" t="str">
        <f t="shared" si="17"/>
        <v/>
      </c>
      <c r="H329" s="62" t="str">
        <f>IFERROR(VLOOKUP(B329,LandGrants[],1,FALSE),"")</f>
        <v>I AM SATISFIED HERE</v>
      </c>
    </row>
    <row r="330" spans="2:8" ht="57.6" x14ac:dyDescent="0.55000000000000004">
      <c r="B330" s="40" t="str">
        <f t="shared" si="15"/>
        <v>I HAVE BEEN A GREAT WHILE AT REST</v>
      </c>
      <c r="C330" s="36" t="s">
        <v>6568</v>
      </c>
      <c r="D330" s="36" t="s">
        <v>12878</v>
      </c>
      <c r="E330" s="58" t="s">
        <v>11400</v>
      </c>
      <c r="F330" s="40" t="str">
        <f t="shared" si="16"/>
        <v>1769</v>
      </c>
      <c r="G330" s="137" t="str">
        <f t="shared" si="17"/>
        <v/>
      </c>
      <c r="H330" s="62" t="str">
        <f>IFERROR(VLOOKUP(B330,LandGrants[],1,FALSE),"")</f>
        <v>I HAVE BEEN A GREAT WHILE AT REST</v>
      </c>
    </row>
    <row r="331" spans="2:8" ht="43.2" x14ac:dyDescent="0.55000000000000004">
      <c r="B331" s="41" t="str">
        <f t="shared" si="15"/>
        <v>INDIANS GUN</v>
      </c>
      <c r="C331" s="37" t="s">
        <v>10503</v>
      </c>
      <c r="D331" s="37" t="s">
        <v>12879</v>
      </c>
      <c r="E331" s="57" t="s">
        <v>12511</v>
      </c>
      <c r="F331" s="41" t="str">
        <f t="shared" si="16"/>
        <v>1797</v>
      </c>
      <c r="G331" s="137" t="str">
        <f t="shared" si="17"/>
        <v/>
      </c>
      <c r="H331" s="62" t="str">
        <f>IFERROR(VLOOKUP(B331,LandGrants[],1,FALSE),"")</f>
        <v>INDIANS GUN</v>
      </c>
    </row>
    <row r="332" spans="2:8" ht="43.2" x14ac:dyDescent="0.55000000000000004">
      <c r="B332" s="40" t="str">
        <f t="shared" si="15"/>
        <v>INTERVENE</v>
      </c>
      <c r="C332" s="36" t="s">
        <v>5286</v>
      </c>
      <c r="D332" s="36" t="s">
        <v>12880</v>
      </c>
      <c r="E332" s="58" t="s">
        <v>10393</v>
      </c>
      <c r="F332" s="40" t="str">
        <f t="shared" si="16"/>
        <v>1771</v>
      </c>
      <c r="G332" s="137" t="str">
        <f t="shared" si="17"/>
        <v/>
      </c>
      <c r="H332" s="62" t="str">
        <f>IFERROR(VLOOKUP(B332,LandGrants[],1,FALSE),"")</f>
        <v>INTERVENE</v>
      </c>
    </row>
    <row r="333" spans="2:8" ht="72" x14ac:dyDescent="0.55000000000000004">
      <c r="B333" s="41" t="str">
        <f t="shared" si="15"/>
        <v>INVASION</v>
      </c>
      <c r="C333" s="37" t="s">
        <v>5607</v>
      </c>
      <c r="D333" s="37" t="s">
        <v>12881</v>
      </c>
      <c r="E333" s="57" t="s">
        <v>6136</v>
      </c>
      <c r="F333" s="41" t="str">
        <f t="shared" si="16"/>
        <v>1745</v>
      </c>
      <c r="G333" s="137" t="str">
        <f t="shared" si="17"/>
        <v>ADAMS FORREST</v>
      </c>
      <c r="H333" s="62" t="str">
        <f>IFERROR(VLOOKUP(B333,LandGrants[],1,FALSE),"")</f>
        <v>INVASION</v>
      </c>
    </row>
    <row r="334" spans="2:8" ht="43.2" x14ac:dyDescent="0.55000000000000004">
      <c r="B334" s="40" t="str">
        <f t="shared" si="15"/>
        <v>ISLE OF ELY</v>
      </c>
      <c r="C334" s="36" t="s">
        <v>4214</v>
      </c>
      <c r="D334" s="36" t="s">
        <v>12882</v>
      </c>
      <c r="E334" s="58" t="s">
        <v>12031</v>
      </c>
      <c r="F334" s="40" t="str">
        <f t="shared" si="16"/>
        <v>1718</v>
      </c>
      <c r="G334" s="137" t="str">
        <f t="shared" si="17"/>
        <v/>
      </c>
      <c r="H334" s="62" t="str">
        <f>IFERROR(VLOOKUP(B334,LandGrants[],1,FALSE),"")</f>
        <v>ISLE OF ELY</v>
      </c>
    </row>
    <row r="335" spans="2:8" ht="43.2" x14ac:dyDescent="0.55000000000000004">
      <c r="B335" s="41" t="str">
        <f t="shared" si="15"/>
        <v>IVY HILLS AND PINE BUSHES</v>
      </c>
      <c r="C335" s="37" t="s">
        <v>9690</v>
      </c>
      <c r="D335" s="37" t="s">
        <v>12883</v>
      </c>
      <c r="E335" s="57" t="s">
        <v>11434</v>
      </c>
      <c r="F335" s="41" t="str">
        <f t="shared" si="16"/>
        <v>1820</v>
      </c>
      <c r="G335" s="137" t="str">
        <f t="shared" si="17"/>
        <v/>
      </c>
      <c r="H335" s="62" t="str">
        <f>IFERROR(VLOOKUP(B335,LandGrants[],1,FALSE),"")</f>
        <v>IVY HILLS AND PINE BUSHES</v>
      </c>
    </row>
    <row r="336" spans="2:8" ht="43.2" x14ac:dyDescent="0.55000000000000004">
      <c r="B336" s="40" t="str">
        <f t="shared" si="15"/>
        <v>JACKS PEACOCK</v>
      </c>
      <c r="C336" s="36" t="s">
        <v>4213</v>
      </c>
      <c r="D336" s="36" t="s">
        <v>12884</v>
      </c>
      <c r="E336" s="58" t="s">
        <v>6161</v>
      </c>
      <c r="F336" s="40" t="str">
        <f t="shared" si="16"/>
        <v>1717</v>
      </c>
      <c r="G336" s="137" t="str">
        <f t="shared" si="17"/>
        <v/>
      </c>
      <c r="H336" s="62" t="str">
        <f>IFERROR(VLOOKUP(B336,LandGrants[],1,FALSE),"")</f>
        <v>JACKS PEACOCK</v>
      </c>
    </row>
    <row r="337" spans="2:8" x14ac:dyDescent="0.55000000000000004">
      <c r="B337" s="41" t="str">
        <f t="shared" si="15"/>
        <v>JAMES LOT</v>
      </c>
      <c r="C337" s="37" t="s">
        <v>4211</v>
      </c>
      <c r="D337" s="37" t="s">
        <v>12885</v>
      </c>
      <c r="E337" s="57" t="s">
        <v>6130</v>
      </c>
      <c r="F337" s="41" t="str">
        <f t="shared" si="16"/>
        <v>1741</v>
      </c>
      <c r="G337" s="137" t="str">
        <f t="shared" si="17"/>
        <v/>
      </c>
      <c r="H337" s="62" t="str">
        <f>IFERROR(VLOOKUP(B337,LandGrants[],1,FALSE),"")</f>
        <v>JAMES LOT</v>
      </c>
    </row>
    <row r="338" spans="2:8" ht="72" x14ac:dyDescent="0.55000000000000004">
      <c r="B338" s="40" t="str">
        <f t="shared" si="15"/>
        <v>JASONS MISTAKE</v>
      </c>
      <c r="C338" s="36" t="s">
        <v>8962</v>
      </c>
      <c r="D338" s="36" t="s">
        <v>12886</v>
      </c>
      <c r="E338" s="58" t="s">
        <v>7008</v>
      </c>
      <c r="F338" s="40" t="str">
        <f t="shared" si="16"/>
        <v>1762</v>
      </c>
      <c r="G338" s="137" t="str">
        <f t="shared" si="17"/>
        <v/>
      </c>
      <c r="H338" s="62" t="str">
        <f>IFERROR(VLOOKUP(B338,LandGrants[],1,FALSE),"")</f>
        <v>JASONS MISTAKE</v>
      </c>
    </row>
    <row r="339" spans="2:8" ht="72" x14ac:dyDescent="0.55000000000000004">
      <c r="B339" s="41" t="str">
        <f t="shared" si="15"/>
        <v>JOHNS ADVENTURE</v>
      </c>
      <c r="C339" s="37" t="s">
        <v>7392</v>
      </c>
      <c r="D339" s="37" t="s">
        <v>12887</v>
      </c>
      <c r="E339" s="57" t="s">
        <v>12047</v>
      </c>
      <c r="F339" s="41" t="str">
        <f t="shared" si="16"/>
        <v>1794</v>
      </c>
      <c r="G339" s="137" t="str">
        <f t="shared" si="17"/>
        <v/>
      </c>
      <c r="H339" s="62" t="str">
        <f>IFERROR(VLOOKUP(B339,LandGrants[],1,FALSE),"")</f>
        <v>JOHNS ADVENTURE</v>
      </c>
    </row>
    <row r="340" spans="2:8" ht="72" x14ac:dyDescent="0.55000000000000004">
      <c r="B340" s="40" t="str">
        <f t="shared" si="15"/>
        <v>JOHNS BEGINNING</v>
      </c>
      <c r="C340" s="36" t="s">
        <v>6997</v>
      </c>
      <c r="D340" s="36" t="s">
        <v>12888</v>
      </c>
      <c r="E340" s="58" t="s">
        <v>6143</v>
      </c>
      <c r="F340" s="40" t="str">
        <f t="shared" si="16"/>
        <v>1762</v>
      </c>
      <c r="G340" s="137" t="str">
        <f t="shared" si="17"/>
        <v/>
      </c>
      <c r="H340" s="62" t="str">
        <f>IFERROR(VLOOKUP(B340,LandGrants[],1,FALSE),"")</f>
        <v>JOHNS BEGINNING</v>
      </c>
    </row>
    <row r="341" spans="2:8" ht="100.8" x14ac:dyDescent="0.55000000000000004">
      <c r="B341" s="41" t="str">
        <f t="shared" si="15"/>
        <v>JOHNS CHANCE - HAMMOND BACO</v>
      </c>
      <c r="C341" s="37" t="s">
        <v>10734</v>
      </c>
      <c r="D341" s="37" t="s">
        <v>12889</v>
      </c>
      <c r="E341" s="57" t="s">
        <v>11653</v>
      </c>
      <c r="F341" s="41" t="str">
        <f t="shared" si="16"/>
        <v>1745</v>
      </c>
      <c r="G341" s="137" t="str">
        <f t="shared" si="17"/>
        <v>STONEY HILLS</v>
      </c>
      <c r="H341" s="62" t="str">
        <f>IFERROR(VLOOKUP(B341,LandGrants[],1,FALSE),"")</f>
        <v>JOHNS CHANCE - Hammond BaCo</v>
      </c>
    </row>
    <row r="342" spans="2:8" ht="72" x14ac:dyDescent="0.55000000000000004">
      <c r="B342" s="40" t="str">
        <f t="shared" si="15"/>
        <v>JOHNS CHANCE - HAMMOND HOCO</v>
      </c>
      <c r="C342" s="36" t="s">
        <v>7260</v>
      </c>
      <c r="D342" s="36" t="s">
        <v>12890</v>
      </c>
      <c r="E342" s="58" t="s">
        <v>12083</v>
      </c>
      <c r="F342" s="40" t="str">
        <f t="shared" si="16"/>
        <v>1724</v>
      </c>
      <c r="G342" s="137" t="str">
        <f t="shared" si="17"/>
        <v/>
      </c>
      <c r="H342" s="62" t="str">
        <f>IFERROR(VLOOKUP(B342,LandGrants[],1,FALSE),"")</f>
        <v>JOHNS CHANCE - Hammond HoCo</v>
      </c>
    </row>
    <row r="343" spans="2:8" ht="72" x14ac:dyDescent="0.55000000000000004">
      <c r="B343" s="41" t="str">
        <f t="shared" si="15"/>
        <v>JOHNS HURRY</v>
      </c>
      <c r="C343" s="37" t="s">
        <v>7466</v>
      </c>
      <c r="D343" s="37" t="s">
        <v>12891</v>
      </c>
      <c r="E343" s="57" t="s">
        <v>11401</v>
      </c>
      <c r="F343" s="41" t="str">
        <f t="shared" si="16"/>
        <v>1786</v>
      </c>
      <c r="G343" s="137" t="str">
        <f t="shared" si="17"/>
        <v/>
      </c>
      <c r="H343" s="62" t="str">
        <f>IFERROR(VLOOKUP(B343,LandGrants[],1,FALSE),"")</f>
        <v>JOHNS HURRY</v>
      </c>
    </row>
    <row r="344" spans="2:8" ht="72" x14ac:dyDescent="0.55000000000000004">
      <c r="B344" s="40" t="str">
        <f t="shared" si="15"/>
        <v>JOHNS LOOKOUT</v>
      </c>
      <c r="C344" s="39" t="s">
        <v>9971</v>
      </c>
      <c r="D344" s="39" t="s">
        <v>12892</v>
      </c>
      <c r="E344" s="58" t="s">
        <v>11644</v>
      </c>
      <c r="F344" s="40" t="str">
        <f t="shared" si="16"/>
        <v>1732</v>
      </c>
      <c r="G344" s="137" t="str">
        <f t="shared" si="17"/>
        <v>JOHNS LOOKOUT ENLARGED</v>
      </c>
      <c r="H344" s="62" t="str">
        <f>IFERROR(VLOOKUP(B344,LandGrants[],1,FALSE),"")</f>
        <v>JOHNS LOOKOUT</v>
      </c>
    </row>
    <row r="345" spans="2:8" ht="72" x14ac:dyDescent="0.55000000000000004">
      <c r="B345" s="49" t="str">
        <f t="shared" si="15"/>
        <v>JOHNS LOT - BARNES</v>
      </c>
      <c r="C345" s="36" t="s">
        <v>7786</v>
      </c>
      <c r="D345" s="36" t="s">
        <v>12893</v>
      </c>
      <c r="E345" s="58" t="s">
        <v>6142</v>
      </c>
      <c r="F345" s="40" t="str">
        <f t="shared" si="16"/>
        <v>1732</v>
      </c>
      <c r="G345" s="137" t="str">
        <f t="shared" si="17"/>
        <v/>
      </c>
      <c r="H345" s="49" t="str">
        <f>IFERROR(VLOOKUP(B345,LandGrants[],1,FALSE),"")</f>
        <v>JOHNS LOT - Barnes</v>
      </c>
    </row>
    <row r="346" spans="2:8" ht="72" x14ac:dyDescent="0.55000000000000004">
      <c r="B346" s="49" t="str">
        <f t="shared" si="15"/>
        <v>JOHNS LUCK</v>
      </c>
      <c r="C346" s="36" t="s">
        <v>7521</v>
      </c>
      <c r="D346" s="36" t="s">
        <v>12894</v>
      </c>
      <c r="E346" s="58" t="s">
        <v>12086</v>
      </c>
      <c r="F346" s="40" t="str">
        <f t="shared" si="16"/>
        <v>1804</v>
      </c>
      <c r="G346" s="137" t="str">
        <f t="shared" si="17"/>
        <v/>
      </c>
      <c r="H346" s="49" t="str">
        <f>IFERROR(VLOOKUP(B346,LandGrants[],1,FALSE),"")</f>
        <v>JOHNS LUCK</v>
      </c>
    </row>
    <row r="347" spans="2:8" ht="57.6" x14ac:dyDescent="0.55000000000000004">
      <c r="B347" s="49" t="str">
        <f t="shared" si="15"/>
        <v>JOHNSONS CARE</v>
      </c>
      <c r="C347" s="36" t="s">
        <v>7016</v>
      </c>
      <c r="D347" s="36" t="s">
        <v>12895</v>
      </c>
      <c r="E347" s="58" t="s">
        <v>6214</v>
      </c>
      <c r="F347" s="40" t="str">
        <f t="shared" si="16"/>
        <v>1764</v>
      </c>
      <c r="G347" s="137" t="str">
        <f t="shared" si="17"/>
        <v/>
      </c>
      <c r="H347" s="49" t="str">
        <f>IFERROR(VLOOKUP(B347,LandGrants[],1,FALSE),"")</f>
        <v>JOHNSONS CARE</v>
      </c>
    </row>
    <row r="348" spans="2:8" ht="72" x14ac:dyDescent="0.55000000000000004">
      <c r="B348" s="49" t="str">
        <f t="shared" si="15"/>
        <v>JONES ADDITION</v>
      </c>
      <c r="C348" s="36" t="s">
        <v>7364</v>
      </c>
      <c r="D348" s="36" t="s">
        <v>12896</v>
      </c>
      <c r="E348" s="58" t="s">
        <v>6142</v>
      </c>
      <c r="F348" s="40" t="str">
        <f t="shared" si="16"/>
        <v>1732</v>
      </c>
      <c r="G348" s="137" t="str">
        <f t="shared" si="17"/>
        <v/>
      </c>
      <c r="H348" s="49" t="str">
        <f>IFERROR(VLOOKUP(B348,LandGrants[],1,FALSE),"")</f>
        <v>JONES ADDITION</v>
      </c>
    </row>
    <row r="349" spans="2:8" ht="86.4" x14ac:dyDescent="0.55000000000000004">
      <c r="B349" s="49" t="str">
        <f t="shared" si="15"/>
        <v>JONES FANCY</v>
      </c>
      <c r="C349" s="36" t="s">
        <v>7366</v>
      </c>
      <c r="D349" s="36" t="s">
        <v>12897</v>
      </c>
      <c r="E349" s="58" t="s">
        <v>6142</v>
      </c>
      <c r="F349" s="40" t="str">
        <f t="shared" si="16"/>
        <v>1732</v>
      </c>
      <c r="G349" s="137" t="str">
        <f t="shared" si="17"/>
        <v/>
      </c>
      <c r="H349" s="49" t="str">
        <f>IFERROR(VLOOKUP(B349,LandGrants[],1,FALSE),"")</f>
        <v>JONES FANCY</v>
      </c>
    </row>
    <row r="350" spans="2:8" ht="57.6" x14ac:dyDescent="0.55000000000000004">
      <c r="B350" s="49" t="str">
        <f t="shared" si="15"/>
        <v>JOSEPHS ADVANCEMENT</v>
      </c>
      <c r="C350" s="36" t="s">
        <v>4907</v>
      </c>
      <c r="D350" s="36" t="s">
        <v>12898</v>
      </c>
      <c r="E350" s="58" t="s">
        <v>11638</v>
      </c>
      <c r="F350" s="40" t="str">
        <f t="shared" si="16"/>
        <v>1749</v>
      </c>
      <c r="G350" s="137" t="str">
        <f t="shared" si="17"/>
        <v/>
      </c>
      <c r="H350" s="49" t="str">
        <f>IFERROR(VLOOKUP(B350,LandGrants[],1,FALSE),"")</f>
        <v>JOSEPHS ADVANCEMENT</v>
      </c>
    </row>
    <row r="351" spans="2:8" ht="43.2" x14ac:dyDescent="0.55000000000000004">
      <c r="B351" s="49" t="str">
        <f t="shared" si="15"/>
        <v>JOSEPHS AND JACOBS INVENTION</v>
      </c>
      <c r="C351" s="36" t="s">
        <v>7137</v>
      </c>
      <c r="D351" s="36" t="s">
        <v>12899</v>
      </c>
      <c r="E351" s="58" t="s">
        <v>7253</v>
      </c>
      <c r="F351" s="40" t="str">
        <f t="shared" si="16"/>
        <v>1773</v>
      </c>
      <c r="G351" s="137" t="str">
        <f t="shared" si="17"/>
        <v/>
      </c>
      <c r="H351" s="49" t="str">
        <f>IFERROR(VLOOKUP(B351,LandGrants[],1,FALSE),"")</f>
        <v>JOSEPHS AND JACOBS INVENTION</v>
      </c>
    </row>
    <row r="352" spans="2:8" ht="86.4" x14ac:dyDescent="0.55000000000000004">
      <c r="B352" s="49" t="str">
        <f t="shared" si="15"/>
        <v>JOSEPHS GIFT</v>
      </c>
      <c r="C352" s="36" t="s">
        <v>7897</v>
      </c>
      <c r="D352" s="36" t="s">
        <v>12900</v>
      </c>
      <c r="E352" s="58" t="s">
        <v>12081</v>
      </c>
      <c r="F352" s="40" t="str">
        <f t="shared" si="16"/>
        <v>1792</v>
      </c>
      <c r="G352" s="137" t="str">
        <f t="shared" si="17"/>
        <v/>
      </c>
      <c r="H352" s="49" t="str">
        <f>IFERROR(VLOOKUP(B352,LandGrants[],1,FALSE),"")</f>
        <v>JOSEPHS GIFT</v>
      </c>
    </row>
    <row r="353" spans="2:8" ht="72" x14ac:dyDescent="0.55000000000000004">
      <c r="B353" s="49" t="str">
        <f t="shared" si="15"/>
        <v>JOSEPHS HAZARD</v>
      </c>
      <c r="C353" s="36" t="s">
        <v>4210</v>
      </c>
      <c r="D353" s="36" t="s">
        <v>12901</v>
      </c>
      <c r="E353" s="58" t="s">
        <v>12032</v>
      </c>
      <c r="F353" s="40" t="str">
        <f t="shared" si="16"/>
        <v>1723</v>
      </c>
      <c r="G353" s="137" t="str">
        <f t="shared" si="17"/>
        <v/>
      </c>
      <c r="H353" s="49" t="str">
        <f>IFERROR(VLOOKUP(B353,LandGrants[],1,FALSE),"")</f>
        <v>JOSEPHS HAZARD</v>
      </c>
    </row>
    <row r="354" spans="2:8" ht="100.8" x14ac:dyDescent="0.55000000000000004">
      <c r="B354" s="49" t="str">
        <f t="shared" si="15"/>
        <v>JOSHUAS ADDITION</v>
      </c>
      <c r="C354" s="36" t="s">
        <v>9968</v>
      </c>
      <c r="D354" s="36" t="s">
        <v>12902</v>
      </c>
      <c r="E354" s="58" t="s">
        <v>11430</v>
      </c>
      <c r="F354" s="40" t="str">
        <f t="shared" si="16"/>
        <v>1719</v>
      </c>
      <c r="G354" s="137" t="str">
        <f t="shared" si="17"/>
        <v>MOUNT MISERY</v>
      </c>
      <c r="H354" s="49" t="str">
        <f>IFERROR(VLOOKUP(B354,LandGrants[],1,FALSE),"")</f>
        <v>JOSHUAS ADDITION</v>
      </c>
    </row>
    <row r="355" spans="2:8" ht="86.4" x14ac:dyDescent="0.55000000000000004">
      <c r="B355" s="49" t="str">
        <f t="shared" si="15"/>
        <v>JOSHUAS DESIRE</v>
      </c>
      <c r="C355" s="36" t="s">
        <v>7211</v>
      </c>
      <c r="D355" s="36" t="s">
        <v>12903</v>
      </c>
      <c r="E355" s="58" t="s">
        <v>6721</v>
      </c>
      <c r="F355" s="40" t="str">
        <f t="shared" si="16"/>
        <v>1724</v>
      </c>
      <c r="G355" s="137" t="str">
        <f t="shared" si="17"/>
        <v/>
      </c>
      <c r="H355" s="49" t="str">
        <f>IFERROR(VLOOKUP(B355,LandGrants[],1,FALSE),"")</f>
        <v>JOSHUAS DESIRE</v>
      </c>
    </row>
    <row r="356" spans="2:8" ht="86.4" x14ac:dyDescent="0.55000000000000004">
      <c r="B356" s="49" t="str">
        <f t="shared" si="15"/>
        <v>JOSHUAS EXPECTATION</v>
      </c>
      <c r="C356" s="36" t="s">
        <v>6519</v>
      </c>
      <c r="D356" s="36" t="s">
        <v>12904</v>
      </c>
      <c r="E356" s="58" t="s">
        <v>6721</v>
      </c>
      <c r="F356" s="40" t="str">
        <f t="shared" si="16"/>
        <v>1724</v>
      </c>
      <c r="G356" s="137" t="str">
        <f t="shared" si="17"/>
        <v/>
      </c>
      <c r="H356" s="49" t="str">
        <f>IFERROR(VLOOKUP(B356,LandGrants[],1,FALSE),"")</f>
        <v>JOSHUAS EXPECTATION</v>
      </c>
    </row>
    <row r="357" spans="2:8" ht="57.6" x14ac:dyDescent="0.55000000000000004">
      <c r="B357" s="49" t="str">
        <f t="shared" si="15"/>
        <v>JOSHUAS FOLLY</v>
      </c>
      <c r="C357" s="36" t="s">
        <v>4209</v>
      </c>
      <c r="D357" s="36" t="s">
        <v>12905</v>
      </c>
      <c r="E357" s="58" t="s">
        <v>12032</v>
      </c>
      <c r="F357" s="40" t="str">
        <f t="shared" si="16"/>
        <v>1723</v>
      </c>
      <c r="G357" s="137" t="str">
        <f t="shared" si="17"/>
        <v/>
      </c>
      <c r="H357" s="49" t="str">
        <f>IFERROR(VLOOKUP(B357,LandGrants[],1,FALSE),"")</f>
        <v>JOSHUAS FOLLY</v>
      </c>
    </row>
    <row r="358" spans="2:8" ht="57.6" x14ac:dyDescent="0.55000000000000004">
      <c r="B358" s="49" t="str">
        <f t="shared" si="15"/>
        <v>JOSHUAS GROVE</v>
      </c>
      <c r="C358" s="36" t="s">
        <v>7543</v>
      </c>
      <c r="D358" s="36" t="s">
        <v>12906</v>
      </c>
      <c r="E358" s="58" t="s">
        <v>6161</v>
      </c>
      <c r="F358" s="40" t="str">
        <f t="shared" si="16"/>
        <v>1717</v>
      </c>
      <c r="G358" s="137" t="str">
        <f t="shared" si="17"/>
        <v>MOUNT MISERY</v>
      </c>
      <c r="H358" s="49" t="str">
        <f>IFERROR(VLOOKUP(B358,LandGrants[],1,FALSE),"")</f>
        <v>JOSHUAS GROVE</v>
      </c>
    </row>
    <row r="359" spans="2:8" ht="72" x14ac:dyDescent="0.55000000000000004">
      <c r="B359" s="49" t="str">
        <f t="shared" si="15"/>
        <v>JOSHUAS LOSS AND DORSEYS ADVANTAGE</v>
      </c>
      <c r="C359" s="36" t="s">
        <v>4208</v>
      </c>
      <c r="D359" s="36" t="s">
        <v>12907</v>
      </c>
      <c r="E359" s="58" t="s">
        <v>6233</v>
      </c>
      <c r="F359" s="40" t="str">
        <f t="shared" si="16"/>
        <v>1751</v>
      </c>
      <c r="G359" s="137" t="str">
        <f t="shared" si="17"/>
        <v/>
      </c>
      <c r="H359" s="49" t="str">
        <f>IFERROR(VLOOKUP(B359,LandGrants[],1,FALSE),"")</f>
        <v>JOSHUAS LOSS AND DORSEYS ADVANTAGE</v>
      </c>
    </row>
    <row r="360" spans="2:8" ht="86.4" x14ac:dyDescent="0.55000000000000004">
      <c r="B360" s="49" t="str">
        <f t="shared" si="15"/>
        <v>JOSHUAS LOT</v>
      </c>
      <c r="C360" s="36" t="s">
        <v>6748</v>
      </c>
      <c r="D360" s="36" t="s">
        <v>12908</v>
      </c>
      <c r="E360" s="58" t="s">
        <v>7008</v>
      </c>
      <c r="F360" s="40" t="str">
        <f t="shared" si="16"/>
        <v>1762</v>
      </c>
      <c r="G360" s="137" t="str">
        <f t="shared" si="17"/>
        <v/>
      </c>
      <c r="H360" s="49" t="str">
        <f>IFERROR(VLOOKUP(B360,LandGrants[],1,FALSE),"")</f>
        <v>JOSHUAS LOT</v>
      </c>
    </row>
    <row r="361" spans="2:8" ht="57.6" x14ac:dyDescent="0.55000000000000004">
      <c r="B361" s="49" t="str">
        <f t="shared" si="15"/>
        <v>JUST IN SIGHT</v>
      </c>
      <c r="C361" s="36" t="s">
        <v>6602</v>
      </c>
      <c r="D361" s="36" t="s">
        <v>12909</v>
      </c>
      <c r="E361" s="58" t="s">
        <v>13287</v>
      </c>
      <c r="F361" s="40" t="str">
        <f t="shared" si="16"/>
        <v>1770</v>
      </c>
      <c r="G361" s="137" t="str">
        <f t="shared" si="17"/>
        <v/>
      </c>
      <c r="H361" s="49" t="str">
        <f>IFERROR(VLOOKUP(B361,LandGrants[],1,FALSE),"")</f>
        <v>JUST IN SIGHT</v>
      </c>
    </row>
    <row r="362" spans="2:8" ht="57.6" x14ac:dyDescent="0.55000000000000004">
      <c r="B362" s="49" t="str">
        <f t="shared" si="15"/>
        <v>JUST IN TIME</v>
      </c>
      <c r="C362" s="36" t="s">
        <v>7580</v>
      </c>
      <c r="D362" s="36" t="s">
        <v>12910</v>
      </c>
      <c r="E362" s="58" t="s">
        <v>12088</v>
      </c>
      <c r="F362" s="40" t="str">
        <f t="shared" si="16"/>
        <v>1815</v>
      </c>
      <c r="G362" s="137" t="str">
        <f t="shared" si="17"/>
        <v/>
      </c>
      <c r="H362" s="49" t="str">
        <f>IFERROR(VLOOKUP(B362,LandGrants[],1,FALSE),"")</f>
        <v>JUST IN TIME</v>
      </c>
    </row>
    <row r="363" spans="2:8" ht="43.2" x14ac:dyDescent="0.55000000000000004">
      <c r="B363" s="49" t="str">
        <f t="shared" si="15"/>
        <v>JUSTICE REQUIRED</v>
      </c>
      <c r="C363" s="36" t="s">
        <v>10784</v>
      </c>
      <c r="D363" s="36" t="s">
        <v>12911</v>
      </c>
      <c r="E363" s="58" t="s">
        <v>6152</v>
      </c>
      <c r="F363" s="40" t="str">
        <f t="shared" si="16"/>
        <v>1757</v>
      </c>
      <c r="G363" s="137" t="str">
        <f t="shared" si="17"/>
        <v/>
      </c>
      <c r="H363" s="49" t="str">
        <f>IFERROR(VLOOKUP(B363,LandGrants[],1,FALSE),"")</f>
        <v>JUSTICE REQUIRED</v>
      </c>
    </row>
    <row r="364" spans="2:8" ht="57.6" x14ac:dyDescent="0.55000000000000004">
      <c r="B364" s="49" t="str">
        <f t="shared" si="15"/>
        <v>KELLYS INGENUITY</v>
      </c>
      <c r="C364" s="36" t="s">
        <v>7569</v>
      </c>
      <c r="D364" s="36" t="s">
        <v>12912</v>
      </c>
      <c r="E364" s="58" t="s">
        <v>11402</v>
      </c>
      <c r="F364" s="40" t="str">
        <f t="shared" si="16"/>
        <v>1802</v>
      </c>
      <c r="G364" s="137" t="str">
        <f t="shared" si="17"/>
        <v/>
      </c>
      <c r="H364" s="49" t="str">
        <f>IFERROR(VLOOKUP(B364,LandGrants[],1,FALSE),"")</f>
        <v>KELLYS INGENUITY</v>
      </c>
    </row>
    <row r="365" spans="2:8" ht="28.8" x14ac:dyDescent="0.55000000000000004">
      <c r="B365" s="49" t="str">
        <f t="shared" si="15"/>
        <v>KENDALLS DELIGHT</v>
      </c>
      <c r="C365" s="36" t="s">
        <v>4077</v>
      </c>
      <c r="D365" s="36" t="s">
        <v>12913</v>
      </c>
      <c r="E365" s="58" t="s">
        <v>6124</v>
      </c>
      <c r="F365" s="40" t="str">
        <f t="shared" si="16"/>
        <v>1701</v>
      </c>
      <c r="G365" s="137" t="str">
        <f t="shared" si="17"/>
        <v/>
      </c>
      <c r="H365" s="49" t="str">
        <f>IFERROR(VLOOKUP(B365,LandGrants[],1,FALSE),"")</f>
        <v>KENDALLS DELIGHT</v>
      </c>
    </row>
    <row r="366" spans="2:8" ht="28.8" x14ac:dyDescent="0.55000000000000004">
      <c r="B366" s="49" t="str">
        <f t="shared" si="15"/>
        <v>KENDALLS ENLARGEMENT</v>
      </c>
      <c r="C366" s="36" t="s">
        <v>4207</v>
      </c>
      <c r="D366" s="36" t="s">
        <v>12914</v>
      </c>
      <c r="E366" s="58" t="s">
        <v>6189</v>
      </c>
      <c r="F366" s="40" t="str">
        <f t="shared" si="16"/>
        <v>1701</v>
      </c>
      <c r="G366" s="137" t="str">
        <f t="shared" si="17"/>
        <v/>
      </c>
      <c r="H366" s="49" t="str">
        <f>IFERROR(VLOOKUP(B366,LandGrants[],1,FALSE),"")</f>
        <v>KENDALLS ENLARGEMENT</v>
      </c>
    </row>
    <row r="367" spans="2:8" ht="43.2" x14ac:dyDescent="0.55000000000000004">
      <c r="B367" s="49" t="str">
        <f t="shared" si="15"/>
        <v>KILLKENNY</v>
      </c>
      <c r="C367" s="36" t="s">
        <v>5492</v>
      </c>
      <c r="D367" s="36" t="s">
        <v>12915</v>
      </c>
      <c r="E367" s="58" t="s">
        <v>6188</v>
      </c>
      <c r="F367" s="40" t="str">
        <f t="shared" si="16"/>
        <v>1713</v>
      </c>
      <c r="G367" s="137" t="str">
        <f t="shared" si="17"/>
        <v/>
      </c>
      <c r="H367" s="49" t="str">
        <f>IFERROR(VLOOKUP(B367,LandGrants[],1,FALSE),"")</f>
        <v>KILLKENNY</v>
      </c>
    </row>
    <row r="368" spans="2:8" ht="72" x14ac:dyDescent="0.55000000000000004">
      <c r="B368" s="49" t="str">
        <f t="shared" si="15"/>
        <v>KILLKENNY JOINED</v>
      </c>
      <c r="C368" s="36" t="s">
        <v>5412</v>
      </c>
      <c r="D368" s="36" t="s">
        <v>12916</v>
      </c>
      <c r="E368" s="58" t="s">
        <v>12087</v>
      </c>
      <c r="F368" s="40" t="str">
        <f t="shared" si="16"/>
        <v>1744</v>
      </c>
      <c r="G368" s="137" t="str">
        <f t="shared" si="17"/>
        <v/>
      </c>
      <c r="H368" s="49" t="str">
        <f>IFERROR(VLOOKUP(B368,LandGrants[],1,FALSE),"")</f>
        <v>KILLKENNY JOINED</v>
      </c>
    </row>
    <row r="369" spans="2:8" ht="57.6" x14ac:dyDescent="0.55000000000000004">
      <c r="B369" s="49" t="str">
        <f t="shared" si="15"/>
        <v>KINGSTON</v>
      </c>
      <c r="C369" s="36" t="s">
        <v>7413</v>
      </c>
      <c r="D369" s="36" t="s">
        <v>12917</v>
      </c>
      <c r="E369" s="58" t="s">
        <v>11429</v>
      </c>
      <c r="F369" s="40" t="str">
        <f t="shared" si="16"/>
        <v>1775</v>
      </c>
      <c r="G369" s="137" t="str">
        <f t="shared" si="17"/>
        <v/>
      </c>
      <c r="H369" s="49" t="str">
        <f>IFERROR(VLOOKUP(B369,LandGrants[],1,FALSE),"")</f>
        <v>KINGSTON</v>
      </c>
    </row>
    <row r="370" spans="2:8" ht="72" x14ac:dyDescent="0.55000000000000004">
      <c r="B370" s="51" t="str">
        <f t="shared" si="15"/>
        <v>KINGSTON SUBURBS</v>
      </c>
      <c r="C370" s="50" t="s">
        <v>7415</v>
      </c>
      <c r="D370" s="50" t="s">
        <v>12918</v>
      </c>
      <c r="E370" s="59" t="s">
        <v>11381</v>
      </c>
      <c r="F370" s="60" t="str">
        <f t="shared" si="16"/>
        <v>1776</v>
      </c>
      <c r="G370" s="137" t="str">
        <f t="shared" si="17"/>
        <v/>
      </c>
      <c r="H370" s="51" t="str">
        <f>IFERROR(VLOOKUP(B370,LandGrants[],1,FALSE),"")</f>
        <v>KINGSTON SUBURBS</v>
      </c>
    </row>
    <row r="371" spans="2:8" ht="72" x14ac:dyDescent="0.55000000000000004">
      <c r="B371" s="51" t="str">
        <f t="shared" si="15"/>
        <v>LARANCES PURCHASE</v>
      </c>
      <c r="C371" s="50" t="s">
        <v>7447</v>
      </c>
      <c r="D371" s="50" t="s">
        <v>12919</v>
      </c>
      <c r="E371" s="59" t="s">
        <v>12025</v>
      </c>
      <c r="F371" s="60" t="str">
        <f t="shared" si="16"/>
        <v>1793</v>
      </c>
      <c r="G371" s="137" t="str">
        <f t="shared" si="17"/>
        <v/>
      </c>
      <c r="H371" s="51" t="str">
        <f>IFERROR(VLOOKUP(B371,LandGrants[],1,FALSE),"")</f>
        <v>LARANCES PURCHASE</v>
      </c>
    </row>
    <row r="372" spans="2:8" ht="57.6" x14ac:dyDescent="0.55000000000000004">
      <c r="B372" s="51" t="str">
        <f t="shared" si="15"/>
        <v>LARKIN THE SECOND</v>
      </c>
      <c r="C372" s="50" t="s">
        <v>10769</v>
      </c>
      <c r="D372" s="50" t="s">
        <v>12920</v>
      </c>
      <c r="E372" s="59" t="s">
        <v>13308</v>
      </c>
      <c r="F372" s="60" t="str">
        <f t="shared" si="16"/>
        <v>1809</v>
      </c>
      <c r="G372" s="137" t="str">
        <f t="shared" si="17"/>
        <v/>
      </c>
      <c r="H372" s="51" t="str">
        <f>IFERROR(VLOOKUP(B372,LandGrants[],1,FALSE),"")</f>
        <v>LARKIN THE SECOND</v>
      </c>
    </row>
    <row r="373" spans="2:8" ht="72" x14ac:dyDescent="0.55000000000000004">
      <c r="B373" s="51" t="str">
        <f t="shared" si="15"/>
        <v>LASWELLS HOPEWELL</v>
      </c>
      <c r="C373" s="50" t="s">
        <v>4206</v>
      </c>
      <c r="D373" s="50" t="s">
        <v>12921</v>
      </c>
      <c r="E373" s="59" t="s">
        <v>11403</v>
      </c>
      <c r="F373" s="60" t="str">
        <f t="shared" si="16"/>
        <v>1707</v>
      </c>
      <c r="G373" s="137" t="str">
        <f t="shared" si="17"/>
        <v/>
      </c>
      <c r="H373" s="51" t="str">
        <f>IFERROR(VLOOKUP(B373,LandGrants[],1,FALSE),"")</f>
        <v>LASWELLS HOPEWELL</v>
      </c>
    </row>
    <row r="374" spans="2:8" ht="28.8" x14ac:dyDescent="0.55000000000000004">
      <c r="B374" s="51" t="str">
        <f t="shared" si="15"/>
        <v>LEES RANGE</v>
      </c>
      <c r="C374" s="50" t="s">
        <v>6783</v>
      </c>
      <c r="D374" s="50" t="s">
        <v>12922</v>
      </c>
      <c r="E374" s="59" t="s">
        <v>6785</v>
      </c>
      <c r="F374" s="60" t="str">
        <f t="shared" si="16"/>
        <v>1714</v>
      </c>
      <c r="G374" s="137" t="str">
        <f t="shared" si="17"/>
        <v/>
      </c>
      <c r="H374" s="51" t="str">
        <f>IFERROR(VLOOKUP(B374,LandGrants[],1,FALSE),"")</f>
        <v>LEES RANGE</v>
      </c>
    </row>
    <row r="375" spans="2:8" ht="86.4" x14ac:dyDescent="0.55000000000000004">
      <c r="B375" s="51" t="str">
        <f t="shared" si="15"/>
        <v>LEFT OUT</v>
      </c>
      <c r="C375" s="50" t="s">
        <v>4205</v>
      </c>
      <c r="D375" s="50" t="s">
        <v>12923</v>
      </c>
      <c r="E375" s="59" t="s">
        <v>6514</v>
      </c>
      <c r="F375" s="60" t="str">
        <f t="shared" si="16"/>
        <v>1727</v>
      </c>
      <c r="G375" s="137" t="str">
        <f t="shared" si="17"/>
        <v/>
      </c>
      <c r="H375" s="51" t="str">
        <f>IFERROR(VLOOKUP(B375,LandGrants[],1,FALSE),"")</f>
        <v>LEFT OUT</v>
      </c>
    </row>
    <row r="376" spans="2:8" ht="43.2" x14ac:dyDescent="0.55000000000000004">
      <c r="B376" s="51" t="str">
        <f t="shared" si="15"/>
        <v>LEMINGTON</v>
      </c>
      <c r="C376" s="50" t="s">
        <v>4204</v>
      </c>
      <c r="D376" s="50" t="s">
        <v>12924</v>
      </c>
      <c r="E376" s="59" t="s">
        <v>6186</v>
      </c>
      <c r="F376" s="60" t="str">
        <f t="shared" si="16"/>
        <v>1742</v>
      </c>
      <c r="G376" s="137" t="str">
        <f t="shared" si="17"/>
        <v/>
      </c>
      <c r="H376" s="51" t="str">
        <f>IFERROR(VLOOKUP(B376,LandGrants[],1,FALSE),"")</f>
        <v>LEMINGTON</v>
      </c>
    </row>
    <row r="377" spans="2:8" ht="72" x14ac:dyDescent="0.55000000000000004">
      <c r="B377" s="51" t="str">
        <f t="shared" si="15"/>
        <v>LESSWORTH</v>
      </c>
      <c r="C377" s="50" t="s">
        <v>7140</v>
      </c>
      <c r="D377" s="50" t="s">
        <v>12925</v>
      </c>
      <c r="E377" s="59" t="s">
        <v>10393</v>
      </c>
      <c r="F377" s="60" t="str">
        <f t="shared" si="16"/>
        <v>1771</v>
      </c>
      <c r="G377" s="137" t="str">
        <f t="shared" si="17"/>
        <v/>
      </c>
      <c r="H377" s="51" t="str">
        <f>IFERROR(VLOOKUP(B377,LandGrants[],1,FALSE),"")</f>
        <v>LESSWORTH</v>
      </c>
    </row>
    <row r="378" spans="2:8" ht="72" x14ac:dyDescent="0.55000000000000004">
      <c r="B378" s="51" t="str">
        <f t="shared" si="15"/>
        <v>LET JUSTICE TAKE PLACE</v>
      </c>
      <c r="C378" s="50" t="s">
        <v>7396</v>
      </c>
      <c r="D378" s="50" t="s">
        <v>12926</v>
      </c>
      <c r="E378" s="59" t="s">
        <v>12025</v>
      </c>
      <c r="F378" s="60" t="str">
        <f t="shared" si="16"/>
        <v>1793</v>
      </c>
      <c r="G378" s="137" t="str">
        <f t="shared" si="17"/>
        <v/>
      </c>
      <c r="H378" s="51" t="str">
        <f>IFERROR(VLOOKUP(B378,LandGrants[],1,FALSE),"")</f>
        <v>LET JUSTICE TAKE PLACE</v>
      </c>
    </row>
    <row r="379" spans="2:8" ht="57.6" x14ac:dyDescent="0.55000000000000004">
      <c r="B379" s="51" t="str">
        <f t="shared" si="15"/>
        <v>LEWIS LOT</v>
      </c>
      <c r="C379" s="50" t="s">
        <v>4203</v>
      </c>
      <c r="D379" s="50" t="s">
        <v>12927</v>
      </c>
      <c r="E379" s="59" t="s">
        <v>12022</v>
      </c>
      <c r="F379" s="60" t="str">
        <f t="shared" si="16"/>
        <v>1745</v>
      </c>
      <c r="G379" s="137" t="str">
        <f t="shared" si="17"/>
        <v/>
      </c>
      <c r="H379" s="51" t="str">
        <f>IFERROR(VLOOKUP(B379,LandGrants[],1,FALSE),"")</f>
        <v>LEWIS LOT</v>
      </c>
    </row>
    <row r="380" spans="2:8" ht="43.2" x14ac:dyDescent="0.55000000000000004">
      <c r="B380" s="51" t="str">
        <f t="shared" si="15"/>
        <v>LIBERTY GREEN</v>
      </c>
      <c r="C380" s="50" t="s">
        <v>7309</v>
      </c>
      <c r="D380" s="50" t="s">
        <v>12928</v>
      </c>
      <c r="E380" s="59" t="s">
        <v>11654</v>
      </c>
      <c r="F380" s="60" t="str">
        <f t="shared" si="16"/>
        <v>1789</v>
      </c>
      <c r="G380" s="137" t="str">
        <f t="shared" si="17"/>
        <v/>
      </c>
      <c r="H380" s="51" t="str">
        <f>IFERROR(VLOOKUP(B380,LandGrants[],1,FALSE),"")</f>
        <v>LIBERTY GREEN</v>
      </c>
    </row>
    <row r="381" spans="2:8" ht="28.8" x14ac:dyDescent="0.55000000000000004">
      <c r="B381" s="51" t="str">
        <f t="shared" si="15"/>
        <v>LITTLE WORTH - HOOD</v>
      </c>
      <c r="C381" s="50" t="s">
        <v>9978</v>
      </c>
      <c r="D381" s="50" t="s">
        <v>12929</v>
      </c>
      <c r="E381" s="59" t="s">
        <v>6185</v>
      </c>
      <c r="F381" s="60" t="str">
        <f t="shared" si="16"/>
        <v>1761</v>
      </c>
      <c r="G381" s="137" t="str">
        <f t="shared" si="17"/>
        <v/>
      </c>
      <c r="H381" s="51" t="str">
        <f>IFERROR(VLOOKUP(B381,LandGrants[],1,FALSE),"")</f>
        <v>LITTLE WORTH - Hood</v>
      </c>
    </row>
    <row r="382" spans="2:8" ht="57.6" x14ac:dyDescent="0.55000000000000004">
      <c r="B382" s="51" t="str">
        <f t="shared" si="15"/>
        <v>LITTLE WORTH - HOWARD</v>
      </c>
      <c r="C382" s="50" t="s">
        <v>9519</v>
      </c>
      <c r="D382" s="50" t="s">
        <v>12930</v>
      </c>
      <c r="E382" s="59" t="s">
        <v>12090</v>
      </c>
      <c r="F382" s="60" t="str">
        <f t="shared" si="16"/>
        <v>1729</v>
      </c>
      <c r="G382" s="137" t="str">
        <f t="shared" si="17"/>
        <v/>
      </c>
      <c r="H382" s="51" t="str">
        <f>IFERROR(VLOOKUP(B382,LandGrants[],1,FALSE),"")</f>
        <v>LITTLE WORTH - Howard</v>
      </c>
    </row>
    <row r="383" spans="2:8" ht="57.6" x14ac:dyDescent="0.55000000000000004">
      <c r="B383" s="51" t="str">
        <f t="shared" si="15"/>
        <v>LITTLEWORTH</v>
      </c>
      <c r="C383" s="50" t="s">
        <v>7782</v>
      </c>
      <c r="D383" s="50" t="s">
        <v>12931</v>
      </c>
      <c r="E383" s="59" t="s">
        <v>11646</v>
      </c>
      <c r="F383" s="60" t="str">
        <f t="shared" si="16"/>
        <v>1751</v>
      </c>
      <c r="G383" s="137" t="str">
        <f t="shared" si="17"/>
        <v>WORTHLESS</v>
      </c>
      <c r="H383" s="51" t="str">
        <f>IFERROR(VLOOKUP(B383,LandGrants[],1,FALSE),"")</f>
        <v>LITTLEWORTH</v>
      </c>
    </row>
    <row r="384" spans="2:8" ht="28.8" x14ac:dyDescent="0.55000000000000004">
      <c r="B384" s="51" t="str">
        <f t="shared" si="15"/>
        <v>LOCUST THICKET</v>
      </c>
      <c r="C384" s="50" t="s">
        <v>4202</v>
      </c>
      <c r="D384" s="50" t="s">
        <v>12932</v>
      </c>
      <c r="E384" s="59" t="s">
        <v>6184</v>
      </c>
      <c r="F384" s="60" t="str">
        <f t="shared" si="16"/>
        <v>1688</v>
      </c>
      <c r="G384" s="137" t="str">
        <f t="shared" si="17"/>
        <v/>
      </c>
      <c r="H384" s="51" t="str">
        <f>IFERROR(VLOOKUP(B384,LandGrants[],1,FALSE),"")</f>
        <v>LOCUST THICKET</v>
      </c>
    </row>
    <row r="385" spans="2:8" ht="57.6" x14ac:dyDescent="0.55000000000000004">
      <c r="B385" s="51" t="str">
        <f t="shared" ref="B385:B448" si="18">SUBSTITUTE(UPPER(IF(IFERROR(FIND("(",C385),0) &gt; 0, LEFT(C385,FIND("(",C385)-2),C385)),"'","")</f>
        <v>LONG AND NARROW</v>
      </c>
      <c r="C385" s="50" t="s">
        <v>4201</v>
      </c>
      <c r="D385" s="50" t="s">
        <v>12933</v>
      </c>
      <c r="E385" s="59" t="s">
        <v>6148</v>
      </c>
      <c r="F385" s="60" t="str">
        <f t="shared" ref="F385:F448" si="19">LEFT(E385,4)</f>
        <v>1761</v>
      </c>
      <c r="G385" s="137" t="str">
        <f t="shared" ref="G385:G448" si="20">IF(IFERROR(FIND("(",C385),0)=0,"",UPPER((SUBSTITUTE(SUBSTITUTE(RIGHT(C385,LEN(C385)-FIND("(",C385)),")",""),"'",""))))</f>
        <v/>
      </c>
      <c r="H385" s="51" t="str">
        <f>IFERROR(VLOOKUP(B385,LandGrants[],1,FALSE),"")</f>
        <v>LONG AND NARROW</v>
      </c>
    </row>
    <row r="386" spans="2:8" ht="57.6" x14ac:dyDescent="0.55000000000000004">
      <c r="B386" s="51" t="str">
        <f t="shared" si="18"/>
        <v>LONG BOTTOM</v>
      </c>
      <c r="C386" s="50" t="s">
        <v>4200</v>
      </c>
      <c r="D386" s="50" t="s">
        <v>12934</v>
      </c>
      <c r="E386" s="59" t="s">
        <v>11655</v>
      </c>
      <c r="F386" s="60" t="str">
        <f t="shared" si="19"/>
        <v>1741</v>
      </c>
      <c r="G386" s="137" t="str">
        <f t="shared" si="20"/>
        <v/>
      </c>
      <c r="H386" s="51" t="str">
        <f>IFERROR(VLOOKUP(B386,LandGrants[],1,FALSE),"")</f>
        <v>LONG BOTTOM</v>
      </c>
    </row>
    <row r="387" spans="2:8" x14ac:dyDescent="0.55000000000000004">
      <c r="B387" s="51" t="str">
        <f t="shared" si="18"/>
        <v>LONG REACH</v>
      </c>
      <c r="C387" s="50" t="s">
        <v>4199</v>
      </c>
      <c r="D387" s="50" t="s">
        <v>12935</v>
      </c>
      <c r="E387" s="59" t="s">
        <v>6123</v>
      </c>
      <c r="F387" s="60" t="str">
        <f t="shared" si="19"/>
        <v>1695</v>
      </c>
      <c r="G387" s="137" t="str">
        <f t="shared" si="20"/>
        <v/>
      </c>
      <c r="H387" s="51" t="str">
        <f>IFERROR(VLOOKUP(B387,LandGrants[],1,FALSE),"")</f>
        <v>LONG REACH</v>
      </c>
    </row>
    <row r="388" spans="2:8" ht="100.8" x14ac:dyDescent="0.55000000000000004">
      <c r="B388" s="51" t="str">
        <f t="shared" si="18"/>
        <v>LOST BY NEGLECT</v>
      </c>
      <c r="C388" s="50" t="s">
        <v>6183</v>
      </c>
      <c r="D388" s="50" t="s">
        <v>12936</v>
      </c>
      <c r="E388" s="59" t="s">
        <v>11656</v>
      </c>
      <c r="F388" s="60" t="str">
        <f t="shared" si="19"/>
        <v>1771</v>
      </c>
      <c r="G388" s="137" t="str">
        <f t="shared" si="20"/>
        <v>SELBYS INHERITANCE</v>
      </c>
      <c r="H388" s="51" t="str">
        <f>IFERROR(VLOOKUP(B388,LandGrants[],1,FALSE),"")</f>
        <v>LOST BY NEGLECT</v>
      </c>
    </row>
    <row r="389" spans="2:8" ht="43.2" x14ac:dyDescent="0.55000000000000004">
      <c r="B389" s="51" t="str">
        <f t="shared" si="18"/>
        <v>LUCK SUPPORTED</v>
      </c>
      <c r="C389" s="50" t="s">
        <v>6477</v>
      </c>
      <c r="D389" s="50" t="s">
        <v>12937</v>
      </c>
      <c r="E389" s="59" t="s">
        <v>11388</v>
      </c>
      <c r="F389" s="60" t="str">
        <f t="shared" si="19"/>
        <v>1753</v>
      </c>
      <c r="G389" s="137" t="str">
        <f t="shared" si="20"/>
        <v/>
      </c>
      <c r="H389" s="51" t="str">
        <f>IFERROR(VLOOKUP(B389,LandGrants[],1,FALSE),"")</f>
        <v>LUCK SUPPORTED</v>
      </c>
    </row>
    <row r="390" spans="2:8" ht="43.2" x14ac:dyDescent="0.55000000000000004">
      <c r="B390" s="51" t="str">
        <f t="shared" si="18"/>
        <v>LUCY AND RACHELS LOT</v>
      </c>
      <c r="C390" s="50" t="s">
        <v>4198</v>
      </c>
      <c r="D390" s="50" t="s">
        <v>12938</v>
      </c>
      <c r="E390" s="59" t="s">
        <v>6225</v>
      </c>
      <c r="F390" s="60" t="str">
        <f t="shared" si="19"/>
        <v>1730</v>
      </c>
      <c r="G390" s="137" t="str">
        <f t="shared" si="20"/>
        <v/>
      </c>
      <c r="H390" s="51" t="str">
        <f>IFERROR(VLOOKUP(B390,LandGrants[],1,FALSE),"")</f>
        <v>LUCY AND RACHELS LOT</v>
      </c>
    </row>
    <row r="391" spans="2:8" ht="72" x14ac:dyDescent="0.55000000000000004">
      <c r="B391" s="51" t="str">
        <f t="shared" si="18"/>
        <v>LYDES CONTRIVANCE</v>
      </c>
      <c r="C391" s="50" t="s">
        <v>6700</v>
      </c>
      <c r="D391" s="50" t="s">
        <v>12939</v>
      </c>
      <c r="E391" s="59" t="s">
        <v>11402</v>
      </c>
      <c r="F391" s="60" t="str">
        <f t="shared" si="19"/>
        <v>1802</v>
      </c>
      <c r="G391" s="137" t="str">
        <f t="shared" si="20"/>
        <v/>
      </c>
      <c r="H391" s="51" t="str">
        <f>IFERROR(VLOOKUP(B391,LandGrants[],1,FALSE),"")</f>
        <v>LYDES CONTRIVANCE</v>
      </c>
    </row>
    <row r="392" spans="2:8" ht="86.4" x14ac:dyDescent="0.55000000000000004">
      <c r="B392" s="51" t="str">
        <f t="shared" si="18"/>
        <v>MACCUBBINS DISCOVERY</v>
      </c>
      <c r="C392" s="50" t="s">
        <v>7339</v>
      </c>
      <c r="D392" s="50" t="s">
        <v>12940</v>
      </c>
      <c r="E392" s="59" t="s">
        <v>12091</v>
      </c>
      <c r="F392" s="60" t="str">
        <f t="shared" si="19"/>
        <v>1786</v>
      </c>
      <c r="G392" s="137" t="str">
        <f t="shared" si="20"/>
        <v/>
      </c>
      <c r="H392" s="51" t="str">
        <f>IFERROR(VLOOKUP(B392,LandGrants[],1,FALSE),"")</f>
        <v>MACCUBBINS DISCOVERY</v>
      </c>
    </row>
    <row r="393" spans="2:8" ht="57.6" x14ac:dyDescent="0.55000000000000004">
      <c r="B393" s="51" t="str">
        <f t="shared" si="18"/>
        <v>MACCUBBINS SEARCH</v>
      </c>
      <c r="C393" s="50" t="s">
        <v>7325</v>
      </c>
      <c r="D393" s="50" t="s">
        <v>12941</v>
      </c>
      <c r="E393" s="59" t="s">
        <v>12092</v>
      </c>
      <c r="F393" s="60" t="str">
        <f t="shared" si="19"/>
        <v>1788</v>
      </c>
      <c r="G393" s="137" t="str">
        <f t="shared" si="20"/>
        <v/>
      </c>
      <c r="H393" s="51" t="str">
        <f>IFERROR(VLOOKUP(B393,LandGrants[],1,FALSE),"")</f>
        <v>MACCUBBINS SEARCH</v>
      </c>
    </row>
    <row r="394" spans="2:8" ht="57.6" x14ac:dyDescent="0.55000000000000004">
      <c r="B394" s="51" t="str">
        <f t="shared" si="18"/>
        <v>MACKENZIES ANGLE</v>
      </c>
      <c r="C394" s="50" t="s">
        <v>9788</v>
      </c>
      <c r="D394" s="50" t="s">
        <v>12942</v>
      </c>
      <c r="E394" s="59" t="s">
        <v>12093</v>
      </c>
      <c r="F394" s="60" t="str">
        <f t="shared" si="19"/>
        <v>1774</v>
      </c>
      <c r="G394" s="137" t="str">
        <f t="shared" si="20"/>
        <v/>
      </c>
      <c r="H394" s="51" t="str">
        <f>IFERROR(VLOOKUP(B394,LandGrants[],1,FALSE),"")</f>
        <v>MACKENZIES ANGLE</v>
      </c>
    </row>
    <row r="395" spans="2:8" ht="72" x14ac:dyDescent="0.55000000000000004">
      <c r="B395" s="51" t="str">
        <f t="shared" si="18"/>
        <v>MACKINZIES DISCOVERY</v>
      </c>
      <c r="C395" s="50" t="s">
        <v>6181</v>
      </c>
      <c r="D395" s="50" t="s">
        <v>12943</v>
      </c>
      <c r="E395" s="59" t="s">
        <v>6140</v>
      </c>
      <c r="F395" s="60" t="str">
        <f t="shared" si="19"/>
        <v>1727</v>
      </c>
      <c r="G395" s="137" t="str">
        <f t="shared" si="20"/>
        <v>MCKINSEYS</v>
      </c>
      <c r="H395" s="51" t="str">
        <f>IFERROR(VLOOKUP(B395,LandGrants[],1,FALSE),"")</f>
        <v>MACKINZIES DISCOVERY</v>
      </c>
    </row>
    <row r="396" spans="2:8" ht="72" x14ac:dyDescent="0.55000000000000004">
      <c r="B396" s="51" t="str">
        <f t="shared" si="18"/>
        <v>MAJORS CHOICE</v>
      </c>
      <c r="C396" s="50" t="s">
        <v>4197</v>
      </c>
      <c r="D396" s="50" t="s">
        <v>12944</v>
      </c>
      <c r="E396" s="59" t="s">
        <v>6180</v>
      </c>
      <c r="F396" s="60" t="str">
        <f t="shared" si="19"/>
        <v>1688</v>
      </c>
      <c r="G396" s="137" t="str">
        <f t="shared" si="20"/>
        <v/>
      </c>
      <c r="H396" s="51" t="str">
        <f>IFERROR(VLOOKUP(B396,LandGrants[],1,FALSE),"")</f>
        <v>MAJORS CHOICE</v>
      </c>
    </row>
    <row r="397" spans="2:8" ht="57.6" x14ac:dyDescent="0.55000000000000004">
      <c r="B397" s="51" t="str">
        <f t="shared" si="18"/>
        <v>MANSELLS ANGLE</v>
      </c>
      <c r="C397" s="50" t="s">
        <v>8980</v>
      </c>
      <c r="D397" s="50" t="s">
        <v>12945</v>
      </c>
      <c r="E397" s="59" t="s">
        <v>12325</v>
      </c>
      <c r="F397" s="60" t="str">
        <f t="shared" si="19"/>
        <v>1763</v>
      </c>
      <c r="G397" s="137" t="str">
        <f t="shared" si="20"/>
        <v/>
      </c>
      <c r="H397" s="51" t="str">
        <f>IFERROR(VLOOKUP(B397,LandGrants[],1,FALSE),"")</f>
        <v>MANSELLS ANGLE</v>
      </c>
    </row>
    <row r="398" spans="2:8" ht="72" x14ac:dyDescent="0.55000000000000004">
      <c r="B398" s="51" t="str">
        <f t="shared" si="18"/>
        <v>MANSELLS DEFENSE</v>
      </c>
      <c r="C398" s="50" t="s">
        <v>5574</v>
      </c>
      <c r="D398" s="50" t="s">
        <v>12946</v>
      </c>
      <c r="E398" s="59" t="s">
        <v>13300</v>
      </c>
      <c r="F398" s="60" t="str">
        <f t="shared" si="19"/>
        <v>1750</v>
      </c>
      <c r="G398" s="137" t="str">
        <f t="shared" si="20"/>
        <v/>
      </c>
      <c r="H398" s="51" t="str">
        <f>IFERROR(VLOOKUP(B398,LandGrants[],1,FALSE),"")</f>
        <v>MANSELLS DEFENSE</v>
      </c>
    </row>
    <row r="399" spans="2:8" ht="100.8" x14ac:dyDescent="0.55000000000000004">
      <c r="B399" s="49" t="str">
        <f t="shared" si="18"/>
        <v>MANSELLS RANGE</v>
      </c>
      <c r="C399" s="36" t="s">
        <v>6546</v>
      </c>
      <c r="D399" s="36" t="s">
        <v>12947</v>
      </c>
      <c r="E399" s="58" t="s">
        <v>7256</v>
      </c>
      <c r="F399" s="40" t="str">
        <f t="shared" si="19"/>
        <v>1746</v>
      </c>
      <c r="G399" s="137" t="str">
        <f t="shared" si="20"/>
        <v/>
      </c>
      <c r="H399" s="49" t="str">
        <f>IFERROR(VLOOKUP(B399,LandGrants[],1,FALSE),"")</f>
        <v>MANSELLS RANGE</v>
      </c>
    </row>
    <row r="400" spans="2:8" ht="72" x14ac:dyDescent="0.55000000000000004">
      <c r="B400" s="49" t="str">
        <f t="shared" si="18"/>
        <v>MARGRETTS FANCY</v>
      </c>
      <c r="C400" s="36" t="s">
        <v>5491</v>
      </c>
      <c r="D400" s="36" t="s">
        <v>12948</v>
      </c>
      <c r="E400" s="58" t="s">
        <v>12026</v>
      </c>
      <c r="F400" s="40" t="str">
        <f t="shared" si="19"/>
        <v>1721</v>
      </c>
      <c r="G400" s="137" t="str">
        <f t="shared" si="20"/>
        <v>MARGARETS FANCY</v>
      </c>
      <c r="H400" s="49" t="str">
        <f>IFERROR(VLOOKUP(B400,LandGrants[],1,FALSE),"")</f>
        <v>MARGRETTS FANCY</v>
      </c>
    </row>
    <row r="401" spans="2:8" ht="28.8" x14ac:dyDescent="0.55000000000000004">
      <c r="B401" s="49" t="str">
        <f t="shared" si="18"/>
        <v>MARLBOROUGH PLAINS</v>
      </c>
      <c r="C401" s="36" t="s">
        <v>4196</v>
      </c>
      <c r="D401" s="36" t="s">
        <v>12949</v>
      </c>
      <c r="E401" s="58" t="s">
        <v>6179</v>
      </c>
      <c r="F401" s="40" t="str">
        <f t="shared" si="19"/>
        <v>1710</v>
      </c>
      <c r="G401" s="137" t="str">
        <f t="shared" si="20"/>
        <v/>
      </c>
      <c r="H401" s="49" t="str">
        <f>IFERROR(VLOOKUP(B401,LandGrants[],1,FALSE),"")</f>
        <v>MARLBOROUGH PLAINS</v>
      </c>
    </row>
    <row r="402" spans="2:8" ht="57.6" x14ac:dyDescent="0.55000000000000004">
      <c r="B402" s="49" t="str">
        <f t="shared" si="18"/>
        <v>MARTINS LUCK</v>
      </c>
      <c r="C402" s="36" t="s">
        <v>7813</v>
      </c>
      <c r="D402" s="36" t="s">
        <v>12950</v>
      </c>
      <c r="E402" s="58" t="s">
        <v>12095</v>
      </c>
      <c r="F402" s="40" t="str">
        <f t="shared" si="19"/>
        <v>1719</v>
      </c>
      <c r="G402" s="137" t="str">
        <f t="shared" si="20"/>
        <v>LUCK SUPPORTED</v>
      </c>
      <c r="H402" s="49" t="str">
        <f>IFERROR(VLOOKUP(B402,LandGrants[],1,FALSE),"")</f>
        <v>MARTINS LUCK</v>
      </c>
    </row>
    <row r="403" spans="2:8" ht="43.2" x14ac:dyDescent="0.55000000000000004">
      <c r="B403" s="49" t="str">
        <f t="shared" si="18"/>
        <v>MARYS LOT</v>
      </c>
      <c r="C403" s="36" t="s">
        <v>4195</v>
      </c>
      <c r="D403" s="36" t="s">
        <v>12951</v>
      </c>
      <c r="E403" s="58" t="s">
        <v>12057</v>
      </c>
      <c r="F403" s="40" t="str">
        <f t="shared" si="19"/>
        <v>1725</v>
      </c>
      <c r="G403" s="137" t="str">
        <f t="shared" si="20"/>
        <v/>
      </c>
      <c r="H403" s="49" t="str">
        <f>IFERROR(VLOOKUP(B403,LandGrants[],1,FALSE),"")</f>
        <v>MARYS LOT</v>
      </c>
    </row>
    <row r="404" spans="2:8" ht="100.8" x14ac:dyDescent="0.55000000000000004">
      <c r="B404" s="49" t="str">
        <f t="shared" si="18"/>
        <v>MERCIERS FRIENDSHIP</v>
      </c>
      <c r="C404" s="36" t="s">
        <v>6858</v>
      </c>
      <c r="D404" s="36" t="s">
        <v>12952</v>
      </c>
      <c r="E404" s="58" t="s">
        <v>11630</v>
      </c>
      <c r="F404" s="40" t="str">
        <f t="shared" si="19"/>
        <v>1751</v>
      </c>
      <c r="G404" s="137" t="str">
        <f t="shared" si="20"/>
        <v/>
      </c>
      <c r="H404" s="49" t="str">
        <f>IFERROR(VLOOKUP(B404,LandGrants[],1,FALSE),"")</f>
        <v>MERCIERS FRIENDSHIP</v>
      </c>
    </row>
    <row r="405" spans="2:8" ht="72" x14ac:dyDescent="0.55000000000000004">
      <c r="B405" s="49" t="str">
        <f t="shared" si="18"/>
        <v>MERCIERS LOT</v>
      </c>
      <c r="C405" s="36" t="s">
        <v>8056</v>
      </c>
      <c r="D405" s="36" t="s">
        <v>12953</v>
      </c>
      <c r="E405" s="58" t="s">
        <v>11657</v>
      </c>
      <c r="F405" s="40" t="str">
        <f t="shared" si="19"/>
        <v>1776</v>
      </c>
      <c r="G405" s="137" t="str">
        <f t="shared" si="20"/>
        <v/>
      </c>
      <c r="H405" s="49" t="str">
        <f>IFERROR(VLOOKUP(B405,LandGrants[],1,FALSE),"")</f>
        <v>MERCIERS LOT</v>
      </c>
    </row>
    <row r="406" spans="2:8" ht="57.6" x14ac:dyDescent="0.55000000000000004">
      <c r="B406" s="49" t="str">
        <f t="shared" si="18"/>
        <v>MERCERS TROUBLE</v>
      </c>
      <c r="C406" s="36" t="s">
        <v>11680</v>
      </c>
      <c r="D406" s="36" t="s">
        <v>12954</v>
      </c>
      <c r="E406" s="58" t="s">
        <v>11659</v>
      </c>
      <c r="F406" s="40" t="str">
        <f t="shared" si="19"/>
        <v>1787</v>
      </c>
      <c r="G406" s="137" t="str">
        <f t="shared" si="20"/>
        <v>MERCIERS INDUSTRY</v>
      </c>
      <c r="H406" s="49" t="str">
        <f>IFERROR(VLOOKUP(B406,LandGrants[],1,FALSE),"")</f>
        <v>MERCERS TROUBLE</v>
      </c>
    </row>
    <row r="407" spans="2:8" ht="72" x14ac:dyDescent="0.55000000000000004">
      <c r="B407" s="49" t="str">
        <f t="shared" si="18"/>
        <v>MIDDLE SPRING</v>
      </c>
      <c r="C407" s="36" t="s">
        <v>7195</v>
      </c>
      <c r="D407" s="36" t="s">
        <v>12955</v>
      </c>
      <c r="E407" s="58" t="s">
        <v>6236</v>
      </c>
      <c r="F407" s="40" t="str">
        <f t="shared" si="19"/>
        <v>1772</v>
      </c>
      <c r="G407" s="137" t="str">
        <f t="shared" si="20"/>
        <v/>
      </c>
      <c r="H407" s="49" t="str">
        <f>IFERROR(VLOOKUP(B407,LandGrants[],1,FALSE),"")</f>
        <v>MIDDLE SPRING</v>
      </c>
    </row>
    <row r="408" spans="2:8" ht="57.6" x14ac:dyDescent="0.55000000000000004">
      <c r="B408" s="49" t="str">
        <f t="shared" si="18"/>
        <v>MILFORD ENLARGED</v>
      </c>
      <c r="C408" s="36" t="s">
        <v>5781</v>
      </c>
      <c r="D408" s="36" t="s">
        <v>12956</v>
      </c>
      <c r="E408" s="58" t="s">
        <v>6216</v>
      </c>
      <c r="F408" s="40" t="str">
        <f t="shared" si="19"/>
        <v>1762</v>
      </c>
      <c r="G408" s="137" t="str">
        <f t="shared" si="20"/>
        <v/>
      </c>
      <c r="H408" s="49" t="str">
        <f>IFERROR(VLOOKUP(B408,LandGrants[],1,FALSE),"")</f>
        <v>MILFORD ENLARGED</v>
      </c>
    </row>
    <row r="409" spans="2:8" ht="57.6" x14ac:dyDescent="0.55000000000000004">
      <c r="B409" s="49" t="str">
        <f t="shared" si="18"/>
        <v>MILL LAND</v>
      </c>
      <c r="C409" s="36" t="s">
        <v>6556</v>
      </c>
      <c r="D409" s="36" t="s">
        <v>12957</v>
      </c>
      <c r="E409" s="58" t="s">
        <v>6499</v>
      </c>
      <c r="F409" s="40" t="str">
        <f t="shared" si="19"/>
        <v>1767</v>
      </c>
      <c r="G409" s="137" t="str">
        <f t="shared" si="20"/>
        <v/>
      </c>
      <c r="H409" s="49" t="str">
        <f>IFERROR(VLOOKUP(B409,LandGrants[],1,FALSE),"")</f>
        <v>MILL LAND</v>
      </c>
    </row>
    <row r="410" spans="2:8" ht="43.2" x14ac:dyDescent="0.55000000000000004">
      <c r="B410" s="51" t="str">
        <f t="shared" si="18"/>
        <v>MILL MEADOW</v>
      </c>
      <c r="C410" s="50" t="s">
        <v>6332</v>
      </c>
      <c r="D410" s="50" t="s">
        <v>12958</v>
      </c>
      <c r="E410" s="59" t="s">
        <v>6145</v>
      </c>
      <c r="F410" s="60" t="str">
        <f t="shared" si="19"/>
        <v>1761</v>
      </c>
      <c r="G410" s="137" t="str">
        <f t="shared" si="20"/>
        <v/>
      </c>
      <c r="H410" s="51" t="str">
        <f>IFERROR(VLOOKUP(B410,LandGrants[],1,FALSE),"")</f>
        <v>MILL MEADOW</v>
      </c>
    </row>
    <row r="411" spans="2:8" ht="72" x14ac:dyDescent="0.55000000000000004">
      <c r="B411" s="51" t="str">
        <f t="shared" si="18"/>
        <v>MILL MEADOW - RESURVEYED</v>
      </c>
      <c r="C411" s="50" t="s">
        <v>9391</v>
      </c>
      <c r="D411" s="50" t="s">
        <v>12959</v>
      </c>
      <c r="E411" s="59" t="s">
        <v>12096</v>
      </c>
      <c r="F411" s="60" t="str">
        <f t="shared" si="19"/>
        <v>1771</v>
      </c>
      <c r="G411" s="137" t="str">
        <f t="shared" si="20"/>
        <v/>
      </c>
      <c r="H411" s="51" t="str">
        <f>IFERROR(VLOOKUP(B411,LandGrants[],1,FALSE),"")</f>
        <v>MILL MEADOW - Resurveyed</v>
      </c>
    </row>
    <row r="412" spans="2:8" ht="43.2" x14ac:dyDescent="0.55000000000000004">
      <c r="B412" s="51" t="str">
        <f t="shared" si="18"/>
        <v>MINERAL HILL</v>
      </c>
      <c r="C412" s="50" t="s">
        <v>6453</v>
      </c>
      <c r="D412" s="50" t="s">
        <v>12960</v>
      </c>
      <c r="E412" s="59" t="s">
        <v>6511</v>
      </c>
      <c r="F412" s="60" t="str">
        <f t="shared" si="19"/>
        <v>1757</v>
      </c>
      <c r="G412" s="137" t="str">
        <f t="shared" si="20"/>
        <v/>
      </c>
      <c r="H412" s="51" t="str">
        <f>IFERROR(VLOOKUP(B412,LandGrants[],1,FALSE),"")</f>
        <v>MINERAL HILL</v>
      </c>
    </row>
    <row r="413" spans="2:8" ht="72" x14ac:dyDescent="0.55000000000000004">
      <c r="B413" s="51" t="str">
        <f t="shared" si="18"/>
        <v>MOBERLEYS DESIRE</v>
      </c>
      <c r="C413" s="50" t="s">
        <v>4894</v>
      </c>
      <c r="D413" s="50" t="s">
        <v>12961</v>
      </c>
      <c r="E413" s="59" t="s">
        <v>13303</v>
      </c>
      <c r="F413" s="60" t="str">
        <f t="shared" si="19"/>
        <v>1744</v>
      </c>
      <c r="G413" s="137" t="str">
        <f t="shared" si="20"/>
        <v/>
      </c>
      <c r="H413" s="51" t="str">
        <f>IFERROR(VLOOKUP(B413,LandGrants[],1,FALSE),"")</f>
        <v>MOBERLEYS DESIRE</v>
      </c>
    </row>
    <row r="414" spans="2:8" ht="57.6" x14ac:dyDescent="0.55000000000000004">
      <c r="B414" s="51" t="str">
        <f t="shared" si="18"/>
        <v>MOBERLEYS REST</v>
      </c>
      <c r="C414" s="50" t="s">
        <v>5501</v>
      </c>
      <c r="D414" s="50" t="s">
        <v>12962</v>
      </c>
      <c r="E414" s="59" t="s">
        <v>13303</v>
      </c>
      <c r="F414" s="60" t="str">
        <f t="shared" si="19"/>
        <v>1744</v>
      </c>
      <c r="G414" s="137" t="str">
        <f t="shared" si="20"/>
        <v>HOBSONS CHOICE</v>
      </c>
      <c r="H414" s="51" t="str">
        <f>IFERROR(VLOOKUP(B414,LandGrants[],1,FALSE),"")</f>
        <v>MOBERLEYS REST</v>
      </c>
    </row>
    <row r="415" spans="2:8" ht="72" x14ac:dyDescent="0.55000000000000004">
      <c r="B415" s="51" t="str">
        <f t="shared" si="18"/>
        <v>MOBERLEYS TAVERN</v>
      </c>
      <c r="C415" s="50" t="s">
        <v>4896</v>
      </c>
      <c r="D415" s="50" t="s">
        <v>12963</v>
      </c>
      <c r="E415" s="59" t="s">
        <v>13303</v>
      </c>
      <c r="F415" s="60" t="str">
        <f t="shared" si="19"/>
        <v>1744</v>
      </c>
      <c r="G415" s="137" t="str">
        <f t="shared" si="20"/>
        <v/>
      </c>
      <c r="H415" s="51" t="str">
        <f>IFERROR(VLOOKUP(B415,LandGrants[],1,FALSE),"")</f>
        <v>MOBERLEYS TAVERN</v>
      </c>
    </row>
    <row r="416" spans="2:8" ht="43.2" x14ac:dyDescent="0.55000000000000004">
      <c r="B416" s="51" t="str">
        <f t="shared" si="18"/>
        <v>MOORES MORNING CHOICE</v>
      </c>
      <c r="C416" s="50" t="s">
        <v>12519</v>
      </c>
      <c r="D416" s="50" t="s">
        <v>12964</v>
      </c>
      <c r="E416" s="59" t="s">
        <v>6123</v>
      </c>
      <c r="F416" s="60" t="str">
        <f t="shared" si="19"/>
        <v>1695</v>
      </c>
      <c r="G416" s="137" t="str">
        <f t="shared" si="20"/>
        <v>MOORES MORNING CHOICE ENLARGED</v>
      </c>
      <c r="H416" s="51" t="str">
        <f>IFERROR(VLOOKUP(B416,LandGrants[],1,FALSE),"")</f>
        <v>MOORES MORNING CHOICE</v>
      </c>
    </row>
    <row r="417" spans="2:8" ht="86.4" x14ac:dyDescent="0.55000000000000004">
      <c r="B417" s="51" t="str">
        <f t="shared" si="18"/>
        <v>MOREHOUSES GENEROUSITY</v>
      </c>
      <c r="C417" s="50" t="s">
        <v>9328</v>
      </c>
      <c r="D417" s="50" t="s">
        <v>12965</v>
      </c>
      <c r="E417" s="59" t="s">
        <v>11660</v>
      </c>
      <c r="F417" s="60" t="str">
        <f t="shared" si="19"/>
        <v>1752</v>
      </c>
      <c r="G417" s="137" t="str">
        <f t="shared" si="20"/>
        <v/>
      </c>
      <c r="H417" s="51" t="str">
        <f>IFERROR(VLOOKUP(B417,LandGrants[],1,FALSE),"")</f>
        <v>MOREHOUSES GENEROUSITY</v>
      </c>
    </row>
    <row r="418" spans="2:8" ht="57.6" x14ac:dyDescent="0.55000000000000004">
      <c r="B418" s="51" t="str">
        <f t="shared" si="18"/>
        <v>MOREHOUSES GROVE</v>
      </c>
      <c r="C418" s="50" t="s">
        <v>9415</v>
      </c>
      <c r="D418" s="50" t="s">
        <v>12966</v>
      </c>
      <c r="E418" s="59" t="s">
        <v>13290</v>
      </c>
      <c r="F418" s="60" t="str">
        <f t="shared" si="19"/>
        <v>1746</v>
      </c>
      <c r="G418" s="137" t="str">
        <f t="shared" si="20"/>
        <v/>
      </c>
      <c r="H418" s="51" t="str">
        <f>IFERROR(VLOOKUP(B418,LandGrants[],1,FALSE),"")</f>
        <v>MOREHOUSES GROVE</v>
      </c>
    </row>
    <row r="419" spans="2:8" ht="43.2" x14ac:dyDescent="0.55000000000000004">
      <c r="B419" s="51" t="str">
        <f t="shared" si="18"/>
        <v>MOTHERS CARE</v>
      </c>
      <c r="C419" s="50" t="s">
        <v>4194</v>
      </c>
      <c r="D419" s="50" t="s">
        <v>12967</v>
      </c>
      <c r="E419" s="59" t="s">
        <v>6235</v>
      </c>
      <c r="F419" s="60" t="str">
        <f t="shared" si="19"/>
        <v>1757</v>
      </c>
      <c r="G419" s="137" t="str">
        <f t="shared" si="20"/>
        <v/>
      </c>
      <c r="H419" s="51" t="str">
        <f>IFERROR(VLOOKUP(B419,LandGrants[],1,FALSE),"")</f>
        <v>MOTHERS CARE</v>
      </c>
    </row>
    <row r="420" spans="2:8" ht="100.8" x14ac:dyDescent="0.55000000000000004">
      <c r="B420" s="51" t="str">
        <f t="shared" si="18"/>
        <v>MOUNT AETNA</v>
      </c>
      <c r="C420" s="50" t="s">
        <v>5490</v>
      </c>
      <c r="D420" s="50" t="s">
        <v>12968</v>
      </c>
      <c r="E420" s="59" t="s">
        <v>12097</v>
      </c>
      <c r="F420" s="60" t="str">
        <f t="shared" si="19"/>
        <v>1750</v>
      </c>
      <c r="G420" s="137" t="str">
        <f t="shared" si="20"/>
        <v>EAST</v>
      </c>
      <c r="H420" s="51" t="str">
        <f>IFERROR(VLOOKUP(B420,LandGrants[],1,FALSE),"")</f>
        <v>MOUNT AETNA</v>
      </c>
    </row>
    <row r="421" spans="2:8" ht="100.8" x14ac:dyDescent="0.55000000000000004">
      <c r="B421" s="51" t="str">
        <f t="shared" si="18"/>
        <v>MOUNT AETNA</v>
      </c>
      <c r="C421" s="50" t="s">
        <v>5489</v>
      </c>
      <c r="D421" s="50" t="s">
        <v>12968</v>
      </c>
      <c r="E421" s="59" t="s">
        <v>12097</v>
      </c>
      <c r="F421" s="60" t="str">
        <f t="shared" si="19"/>
        <v>1750</v>
      </c>
      <c r="G421" s="137" t="str">
        <f t="shared" si="20"/>
        <v>WEST</v>
      </c>
      <c r="H421" s="51" t="str">
        <f>IFERROR(VLOOKUP(B421,LandGrants[],1,FALSE),"")</f>
        <v>MOUNT AETNA</v>
      </c>
    </row>
    <row r="422" spans="2:8" ht="72" x14ac:dyDescent="0.55000000000000004">
      <c r="B422" s="51" t="str">
        <f t="shared" si="18"/>
        <v>MOUNT CALVARY</v>
      </c>
      <c r="C422" s="50" t="s">
        <v>4193</v>
      </c>
      <c r="D422" s="50" t="s">
        <v>12969</v>
      </c>
      <c r="E422" s="59" t="s">
        <v>6182</v>
      </c>
      <c r="F422" s="60" t="str">
        <f t="shared" si="19"/>
        <v>1775</v>
      </c>
      <c r="G422" s="137" t="str">
        <f t="shared" si="20"/>
        <v/>
      </c>
      <c r="H422" s="51" t="str">
        <f>IFERROR(VLOOKUP(B422,LandGrants[],1,FALSE),"")</f>
        <v>MOUNT CALVARY</v>
      </c>
    </row>
    <row r="423" spans="2:8" ht="43.2" x14ac:dyDescent="0.55000000000000004">
      <c r="B423" s="51" t="str">
        <f t="shared" si="18"/>
        <v>MOUNT GILBOA - DORSEY</v>
      </c>
      <c r="C423" s="50" t="s">
        <v>6177</v>
      </c>
      <c r="D423" s="50" t="s">
        <v>12970</v>
      </c>
      <c r="E423" s="59" t="s">
        <v>6103</v>
      </c>
      <c r="F423" s="60" t="str">
        <f t="shared" si="19"/>
        <v>1706</v>
      </c>
      <c r="G423" s="137" t="str">
        <f t="shared" si="20"/>
        <v/>
      </c>
      <c r="H423" s="51" t="str">
        <f>IFERROR(VLOOKUP(B423,LandGrants[],1,FALSE),"")</f>
        <v>MOUNT GILBOA - Dorsey</v>
      </c>
    </row>
    <row r="424" spans="2:8" ht="57.6" x14ac:dyDescent="0.55000000000000004">
      <c r="B424" s="51" t="str">
        <f t="shared" si="18"/>
        <v>MOUNT GILBOA - WILLIAMS</v>
      </c>
      <c r="C424" s="50" t="s">
        <v>12526</v>
      </c>
      <c r="D424" s="50" t="s">
        <v>12971</v>
      </c>
      <c r="E424" s="59" t="s">
        <v>6148</v>
      </c>
      <c r="F424" s="60" t="str">
        <f t="shared" si="19"/>
        <v>1761</v>
      </c>
      <c r="G424" s="137" t="str">
        <f t="shared" si="20"/>
        <v>STOUT</v>
      </c>
      <c r="H424" s="51" t="str">
        <f>IFERROR(VLOOKUP(B424,LandGrants[],1,FALSE),"")</f>
        <v>MOUNT GILBOA - Williams</v>
      </c>
    </row>
    <row r="425" spans="2:8" ht="230.4" x14ac:dyDescent="0.55000000000000004">
      <c r="B425" s="51" t="str">
        <f t="shared" si="18"/>
        <v>MOUNT HEBRON</v>
      </c>
      <c r="C425" s="50" t="s">
        <v>1561</v>
      </c>
      <c r="D425" s="50" t="s">
        <v>12972</v>
      </c>
      <c r="E425" s="59" t="s">
        <v>12023</v>
      </c>
      <c r="F425" s="60" t="str">
        <f t="shared" si="19"/>
        <v>1828</v>
      </c>
      <c r="G425" s="137" t="str">
        <f t="shared" si="20"/>
        <v/>
      </c>
      <c r="H425" s="51" t="str">
        <f>IFERROR(VLOOKUP(B425,LandGrants[],1,FALSE),"")</f>
        <v>MOUNT HEBRON</v>
      </c>
    </row>
    <row r="426" spans="2:8" ht="57.6" x14ac:dyDescent="0.55000000000000004">
      <c r="B426" s="51" t="str">
        <f t="shared" si="18"/>
        <v>MOUNT SION</v>
      </c>
      <c r="C426" s="50" t="s">
        <v>5880</v>
      </c>
      <c r="D426" s="50" t="s">
        <v>12973</v>
      </c>
      <c r="E426" s="59" t="s">
        <v>6193</v>
      </c>
      <c r="F426" s="60" t="str">
        <f t="shared" si="19"/>
        <v>1725</v>
      </c>
      <c r="G426" s="137" t="str">
        <f t="shared" si="20"/>
        <v/>
      </c>
      <c r="H426" s="51" t="str">
        <f>IFERROR(VLOOKUP(B426,LandGrants[],1,FALSE),"")</f>
        <v>MOUNT SION</v>
      </c>
    </row>
    <row r="427" spans="2:8" ht="43.2" x14ac:dyDescent="0.55000000000000004">
      <c r="B427" s="51" t="str">
        <f t="shared" si="18"/>
        <v>MOUNT VESUVIUS</v>
      </c>
      <c r="C427" s="50" t="s">
        <v>5325</v>
      </c>
      <c r="D427" s="50" t="s">
        <v>12974</v>
      </c>
      <c r="E427" s="59" t="s">
        <v>11659</v>
      </c>
      <c r="F427" s="60" t="str">
        <f t="shared" si="19"/>
        <v>1787</v>
      </c>
      <c r="G427" s="137" t="str">
        <f t="shared" si="20"/>
        <v/>
      </c>
      <c r="H427" s="51" t="str">
        <f>IFERROR(VLOOKUP(B427,LandGrants[],1,FALSE),"")</f>
        <v>MOUNT VESUVIUS</v>
      </c>
    </row>
    <row r="428" spans="2:8" ht="72" x14ac:dyDescent="0.55000000000000004">
      <c r="B428" s="51" t="str">
        <f t="shared" si="18"/>
        <v>NEALS CHANCE</v>
      </c>
      <c r="C428" s="50" t="s">
        <v>4192</v>
      </c>
      <c r="D428" s="50" t="s">
        <v>12975</v>
      </c>
      <c r="E428" s="59" t="s">
        <v>12098</v>
      </c>
      <c r="F428" s="60" t="str">
        <f t="shared" si="19"/>
        <v>1748</v>
      </c>
      <c r="G428" s="137" t="str">
        <f t="shared" si="20"/>
        <v/>
      </c>
      <c r="H428" s="51" t="str">
        <f>IFERROR(VLOOKUP(B428,LandGrants[],1,FALSE),"")</f>
        <v>NEALS CHANCE</v>
      </c>
    </row>
    <row r="429" spans="2:8" ht="28.8" x14ac:dyDescent="0.55000000000000004">
      <c r="B429" s="51" t="str">
        <f t="shared" si="18"/>
        <v>NEALS DELIGHT</v>
      </c>
      <c r="C429" s="50" t="s">
        <v>4191</v>
      </c>
      <c r="D429" s="50" t="s">
        <v>12976</v>
      </c>
      <c r="E429" s="59" t="s">
        <v>6785</v>
      </c>
      <c r="F429" s="60" t="str">
        <f t="shared" si="19"/>
        <v>1714</v>
      </c>
      <c r="G429" s="137" t="str">
        <f t="shared" si="20"/>
        <v/>
      </c>
      <c r="H429" s="51" t="str">
        <f>IFERROR(VLOOKUP(B429,LandGrants[],1,FALSE),"")</f>
        <v>NEALS DELIGHT</v>
      </c>
    </row>
    <row r="430" spans="2:8" ht="72" x14ac:dyDescent="0.55000000000000004">
      <c r="B430" s="51" t="str">
        <f t="shared" si="18"/>
        <v>NELSONS RAINBOW</v>
      </c>
      <c r="C430" s="50" t="s">
        <v>6851</v>
      </c>
      <c r="D430" s="50" t="s">
        <v>12977</v>
      </c>
      <c r="E430" s="59" t="s">
        <v>12099</v>
      </c>
      <c r="F430" s="60" t="str">
        <f t="shared" si="19"/>
        <v>1727</v>
      </c>
      <c r="G430" s="137" t="str">
        <f t="shared" si="20"/>
        <v/>
      </c>
      <c r="H430" s="51" t="str">
        <f>IFERROR(VLOOKUP(B430,LandGrants[],1,FALSE),"")</f>
        <v>NELSONS RAINBOW</v>
      </c>
    </row>
    <row r="431" spans="2:8" ht="57.6" x14ac:dyDescent="0.55000000000000004">
      <c r="B431" s="51" t="str">
        <f t="shared" si="18"/>
        <v>NELSONS WALKS</v>
      </c>
      <c r="C431" s="50" t="s">
        <v>5487</v>
      </c>
      <c r="D431" s="50" t="s">
        <v>12978</v>
      </c>
      <c r="E431" s="59" t="s">
        <v>6133</v>
      </c>
      <c r="F431" s="60" t="str">
        <f t="shared" si="19"/>
        <v>1720</v>
      </c>
      <c r="G431" s="137" t="str">
        <f t="shared" si="20"/>
        <v/>
      </c>
      <c r="H431" s="51" t="str">
        <f>IFERROR(VLOOKUP(B431,LandGrants[],1,FALSE),"")</f>
        <v>NELSONS WALKS</v>
      </c>
    </row>
    <row r="432" spans="2:8" ht="28.8" x14ac:dyDescent="0.55000000000000004">
      <c r="B432" s="51" t="str">
        <f t="shared" si="18"/>
        <v>NEW YEARS GIFT</v>
      </c>
      <c r="C432" s="50" t="s">
        <v>4851</v>
      </c>
      <c r="D432" s="50" t="s">
        <v>12979</v>
      </c>
      <c r="E432" s="59" t="s">
        <v>6175</v>
      </c>
      <c r="F432" s="60" t="str">
        <f t="shared" si="19"/>
        <v>1706</v>
      </c>
      <c r="G432" s="137" t="str">
        <f t="shared" si="20"/>
        <v/>
      </c>
      <c r="H432" s="51" t="str">
        <f>IFERROR(VLOOKUP(B432,LandGrants[],1,FALSE),"")</f>
        <v>NEW YEARS GIFT</v>
      </c>
    </row>
    <row r="433" spans="2:8" ht="43.2" x14ac:dyDescent="0.55000000000000004">
      <c r="B433" s="51" t="str">
        <f t="shared" si="18"/>
        <v>NOAHS ARK</v>
      </c>
      <c r="C433" s="50" t="s">
        <v>4190</v>
      </c>
      <c r="D433" s="50" t="s">
        <v>12980</v>
      </c>
      <c r="E433" s="59" t="s">
        <v>6174</v>
      </c>
      <c r="F433" s="60" t="str">
        <f t="shared" si="19"/>
        <v>1754</v>
      </c>
      <c r="G433" s="137" t="str">
        <f t="shared" si="20"/>
        <v/>
      </c>
      <c r="H433" s="51" t="str">
        <f>IFERROR(VLOOKUP(B433,LandGrants[],1,FALSE),"")</f>
        <v>NOAHS ARK</v>
      </c>
    </row>
    <row r="434" spans="2:8" ht="57.6" x14ac:dyDescent="0.55000000000000004">
      <c r="B434" s="51" t="str">
        <f t="shared" si="18"/>
        <v>NORTH HILLS</v>
      </c>
      <c r="C434" s="50" t="s">
        <v>6950</v>
      </c>
      <c r="D434" s="50" t="s">
        <v>12981</v>
      </c>
      <c r="E434" s="59" t="s">
        <v>12982</v>
      </c>
      <c r="F434" s="60" t="str">
        <f t="shared" si="19"/>
        <v>1761</v>
      </c>
      <c r="G434" s="137" t="str">
        <f t="shared" si="20"/>
        <v/>
      </c>
      <c r="H434" s="51" t="str">
        <f>IFERROR(VLOOKUP(B434,LandGrants[],1,FALSE),"")</f>
        <v>NORTH HILLS</v>
      </c>
    </row>
    <row r="435" spans="2:8" ht="72" x14ac:dyDescent="0.55000000000000004">
      <c r="B435" s="51" t="str">
        <f t="shared" si="18"/>
        <v>NORTHERN ADDITION</v>
      </c>
      <c r="C435" s="50" t="s">
        <v>5278</v>
      </c>
      <c r="D435" s="50" t="s">
        <v>12983</v>
      </c>
      <c r="E435" s="59" t="s">
        <v>6136</v>
      </c>
      <c r="F435" s="60" t="str">
        <f t="shared" si="19"/>
        <v>1745</v>
      </c>
      <c r="G435" s="137" t="str">
        <f t="shared" si="20"/>
        <v/>
      </c>
      <c r="H435" s="51" t="str">
        <f>IFERROR(VLOOKUP(B435,LandGrants[],1,FALSE),"")</f>
        <v>NORTHERN ADDITION</v>
      </c>
    </row>
    <row r="436" spans="2:8" ht="129.6" x14ac:dyDescent="0.55000000000000004">
      <c r="B436" s="51" t="str">
        <f t="shared" si="18"/>
        <v>OAKLAND</v>
      </c>
      <c r="C436" s="50" t="s">
        <v>10574</v>
      </c>
      <c r="D436" s="50" t="s">
        <v>12984</v>
      </c>
      <c r="E436" s="59" t="s">
        <v>11662</v>
      </c>
      <c r="F436" s="60" t="str">
        <f t="shared" si="19"/>
        <v>1837</v>
      </c>
      <c r="G436" s="137" t="str">
        <f t="shared" si="20"/>
        <v/>
      </c>
      <c r="H436" s="51" t="str">
        <f>IFERROR(VLOOKUP(B436,LandGrants[],1,FALSE),"")</f>
        <v>OAKLAND</v>
      </c>
    </row>
    <row r="437" spans="2:8" ht="57.6" x14ac:dyDescent="0.55000000000000004">
      <c r="B437" s="51" t="str">
        <f t="shared" si="18"/>
        <v>OELLA</v>
      </c>
      <c r="C437" s="50" t="s">
        <v>10529</v>
      </c>
      <c r="D437" s="50" t="s">
        <v>13309</v>
      </c>
      <c r="E437" s="59" t="s">
        <v>7785</v>
      </c>
      <c r="F437" s="60" t="str">
        <f t="shared" si="19"/>
        <v>1810</v>
      </c>
      <c r="G437" s="137" t="str">
        <f t="shared" si="20"/>
        <v/>
      </c>
      <c r="H437" s="51" t="str">
        <f>IFERROR(VLOOKUP(B437,LandGrants[],1,FALSE),"")</f>
        <v>OELLA</v>
      </c>
    </row>
    <row r="438" spans="2:8" ht="72" x14ac:dyDescent="0.55000000000000004">
      <c r="B438" s="51" t="str">
        <f t="shared" si="18"/>
        <v>OLD MANS FOLLY - BROWN</v>
      </c>
      <c r="C438" s="50" t="s">
        <v>12379</v>
      </c>
      <c r="D438" s="50" t="s">
        <v>12985</v>
      </c>
      <c r="E438" s="59" t="s">
        <v>6964</v>
      </c>
      <c r="F438" s="60" t="str">
        <f t="shared" si="19"/>
        <v>1756</v>
      </c>
      <c r="G438" s="137" t="str">
        <f t="shared" si="20"/>
        <v/>
      </c>
      <c r="H438" s="51" t="str">
        <f>IFERROR(VLOOKUP(B438,LandGrants[],1,FALSE),"")</f>
        <v>OLD MANS FOLLY - Brown</v>
      </c>
    </row>
    <row r="439" spans="2:8" ht="43.2" x14ac:dyDescent="0.55000000000000004">
      <c r="B439" s="51" t="str">
        <f t="shared" si="18"/>
        <v>OLD MANS FOLLY - HAMMOND</v>
      </c>
      <c r="C439" s="50" t="s">
        <v>5611</v>
      </c>
      <c r="D439" s="50" t="s">
        <v>12986</v>
      </c>
      <c r="E439" s="59" t="s">
        <v>6200</v>
      </c>
      <c r="F439" s="60" t="str">
        <f t="shared" si="19"/>
        <v>1747</v>
      </c>
      <c r="G439" s="137" t="str">
        <f t="shared" si="20"/>
        <v/>
      </c>
      <c r="H439" s="51" t="str">
        <f>IFERROR(VLOOKUP(B439,LandGrants[],1,FALSE),"")</f>
        <v>OLD MANS FOLLY - Hammond</v>
      </c>
    </row>
    <row r="440" spans="2:8" ht="72" x14ac:dyDescent="0.55000000000000004">
      <c r="B440" s="51" t="str">
        <f t="shared" si="18"/>
        <v>OVEN WOOD THICKET</v>
      </c>
      <c r="C440" s="50" t="s">
        <v>5423</v>
      </c>
      <c r="D440" s="50" t="s">
        <v>12987</v>
      </c>
      <c r="E440" s="59" t="s">
        <v>11663</v>
      </c>
      <c r="F440" s="60" t="str">
        <f t="shared" si="19"/>
        <v>1731</v>
      </c>
      <c r="G440" s="137" t="str">
        <f t="shared" si="20"/>
        <v/>
      </c>
      <c r="H440" s="51" t="str">
        <f>IFERROR(VLOOKUP(B440,LandGrants[],1,FALSE),"")</f>
        <v>OVEN WOOD THICKET</v>
      </c>
    </row>
    <row r="441" spans="2:8" ht="57.6" x14ac:dyDescent="0.55000000000000004">
      <c r="B441" s="51" t="str">
        <f t="shared" si="18"/>
        <v>PARRS ADDITION</v>
      </c>
      <c r="C441" s="50" t="s">
        <v>4189</v>
      </c>
      <c r="D441" s="50" t="s">
        <v>12988</v>
      </c>
      <c r="E441" s="59" t="s">
        <v>6516</v>
      </c>
      <c r="F441" s="60" t="str">
        <f t="shared" si="19"/>
        <v>1730</v>
      </c>
      <c r="G441" s="137" t="str">
        <f t="shared" si="20"/>
        <v/>
      </c>
      <c r="H441" s="51" t="str">
        <f>IFERROR(VLOOKUP(B441,LandGrants[],1,FALSE),"")</f>
        <v>PARRS ADDITION</v>
      </c>
    </row>
    <row r="442" spans="2:8" ht="43.2" x14ac:dyDescent="0.55000000000000004">
      <c r="B442" s="51" t="str">
        <f t="shared" si="18"/>
        <v>PARRS RANGE</v>
      </c>
      <c r="C442" s="50" t="s">
        <v>7173</v>
      </c>
      <c r="D442" s="50" t="s">
        <v>12989</v>
      </c>
      <c r="E442" s="59" t="s">
        <v>6853</v>
      </c>
      <c r="F442" s="60" t="str">
        <f t="shared" si="19"/>
        <v>1744</v>
      </c>
      <c r="G442" s="137" t="str">
        <f t="shared" si="20"/>
        <v/>
      </c>
      <c r="H442" s="51" t="str">
        <f>IFERROR(VLOOKUP(B442,LandGrants[],1,FALSE),"")</f>
        <v>PARRS RANGE</v>
      </c>
    </row>
    <row r="443" spans="2:8" ht="57.6" x14ac:dyDescent="0.55000000000000004">
      <c r="B443" s="51" t="str">
        <f t="shared" si="18"/>
        <v>PARTNERSHIP</v>
      </c>
      <c r="C443" s="36" t="s">
        <v>4188</v>
      </c>
      <c r="D443" s="50" t="s">
        <v>12990</v>
      </c>
      <c r="E443" s="59" t="s">
        <v>6502</v>
      </c>
      <c r="F443" s="60" t="str">
        <f t="shared" si="19"/>
        <v>1719</v>
      </c>
      <c r="G443" s="137" t="str">
        <f t="shared" si="20"/>
        <v/>
      </c>
      <c r="H443" s="51" t="str">
        <f>IFERROR(VLOOKUP(B443,LandGrants[],1,FALSE),"")</f>
        <v>PARTNERSHIP</v>
      </c>
    </row>
    <row r="444" spans="2:8" ht="86.4" x14ac:dyDescent="0.55000000000000004">
      <c r="B444" s="51" t="str">
        <f t="shared" si="18"/>
        <v>PATAPSCO MILL SEAT</v>
      </c>
      <c r="C444" s="50" t="s">
        <v>7450</v>
      </c>
      <c r="D444" s="50" t="s">
        <v>12991</v>
      </c>
      <c r="E444" s="59" t="s">
        <v>7243</v>
      </c>
      <c r="F444" s="60" t="str">
        <f t="shared" si="19"/>
        <v>1773</v>
      </c>
      <c r="G444" s="137" t="str">
        <f t="shared" si="20"/>
        <v/>
      </c>
      <c r="H444" s="51" t="str">
        <f>IFERROR(VLOOKUP(B444,LandGrants[],1,FALSE),"")</f>
        <v>PATAPSCO MILL SEAT</v>
      </c>
    </row>
    <row r="445" spans="2:8" ht="43.2" x14ac:dyDescent="0.55000000000000004">
      <c r="B445" s="51" t="str">
        <f t="shared" si="18"/>
        <v>PATRICKS CHOICE</v>
      </c>
      <c r="C445" s="50" t="s">
        <v>7369</v>
      </c>
      <c r="D445" s="50" t="s">
        <v>12992</v>
      </c>
      <c r="E445" s="59" t="s">
        <v>12101</v>
      </c>
      <c r="F445" s="60" t="str">
        <f t="shared" si="19"/>
        <v>1793</v>
      </c>
      <c r="G445" s="137" t="str">
        <f t="shared" si="20"/>
        <v/>
      </c>
      <c r="H445" s="51" t="str">
        <f>IFERROR(VLOOKUP(B445,LandGrants[],1,FALSE),"")</f>
        <v>PATRICKS CHOICE</v>
      </c>
    </row>
    <row r="446" spans="2:8" ht="57.6" x14ac:dyDescent="0.55000000000000004">
      <c r="B446" s="51" t="str">
        <f t="shared" si="18"/>
        <v>PATRICKS DELIGHT</v>
      </c>
      <c r="C446" s="50" t="s">
        <v>7371</v>
      </c>
      <c r="D446" s="50" t="s">
        <v>12993</v>
      </c>
      <c r="E446" s="59" t="s">
        <v>12101</v>
      </c>
      <c r="F446" s="60" t="str">
        <f t="shared" si="19"/>
        <v>1793</v>
      </c>
      <c r="G446" s="137" t="str">
        <f t="shared" si="20"/>
        <v/>
      </c>
      <c r="H446" s="51" t="str">
        <f>IFERROR(VLOOKUP(B446,LandGrants[],1,FALSE),"")</f>
        <v>PATRICKS DELIGHT</v>
      </c>
    </row>
    <row r="447" spans="2:8" ht="86.4" x14ac:dyDescent="0.55000000000000004">
      <c r="B447" s="51" t="str">
        <f t="shared" si="18"/>
        <v>PATRICKS FANCY</v>
      </c>
      <c r="C447" s="50" t="s">
        <v>7362</v>
      </c>
      <c r="D447" s="50" t="s">
        <v>12994</v>
      </c>
      <c r="E447" s="59" t="s">
        <v>12101</v>
      </c>
      <c r="F447" s="60" t="str">
        <f t="shared" si="19"/>
        <v>1793</v>
      </c>
      <c r="G447" s="137" t="str">
        <f t="shared" si="20"/>
        <v/>
      </c>
      <c r="H447" s="51" t="str">
        <f>IFERROR(VLOOKUP(B447,LandGrants[],1,FALSE),"")</f>
        <v>PATRICKS FANCY</v>
      </c>
    </row>
    <row r="448" spans="2:8" ht="86.4" x14ac:dyDescent="0.55000000000000004">
      <c r="B448" s="51" t="str">
        <f t="shared" si="18"/>
        <v>PATRICKS RAMBLE</v>
      </c>
      <c r="C448" s="50" t="s">
        <v>7360</v>
      </c>
      <c r="D448" s="50" t="s">
        <v>12995</v>
      </c>
      <c r="E448" s="59" t="s">
        <v>12101</v>
      </c>
      <c r="F448" s="60" t="str">
        <f t="shared" si="19"/>
        <v>1793</v>
      </c>
      <c r="G448" s="137" t="str">
        <f t="shared" si="20"/>
        <v/>
      </c>
      <c r="H448" s="51" t="str">
        <f>IFERROR(VLOOKUP(B448,LandGrants[],1,FALSE),"")</f>
        <v>PATRICKS RAMBLE</v>
      </c>
    </row>
    <row r="449" spans="2:8" ht="57.6" x14ac:dyDescent="0.55000000000000004">
      <c r="B449" s="51" t="str">
        <f t="shared" ref="B449:B512" si="21">SUBSTITUTE(UPPER(IF(IFERROR(FIND("(",C449),0) &gt; 0, LEFT(C449,FIND("(",C449)-2),C449)),"'","")</f>
        <v>PEACE</v>
      </c>
      <c r="C449" s="50" t="s">
        <v>6702</v>
      </c>
      <c r="D449" s="50" t="s">
        <v>12996</v>
      </c>
      <c r="E449" s="59" t="s">
        <v>6722</v>
      </c>
      <c r="F449" s="60" t="str">
        <f t="shared" ref="F449:F472" si="22">LEFT(E449,4)</f>
        <v>1761</v>
      </c>
      <c r="G449" s="137" t="str">
        <f t="shared" ref="G449:G512" si="23">IF(IFERROR(FIND("(",C449),0)=0,"",UPPER((SUBSTITUTE(SUBSTITUTE(RIGHT(C449,LEN(C449)-FIND("(",C449)),")",""),"'",""))))</f>
        <v/>
      </c>
      <c r="H449" s="51" t="str">
        <f>IFERROR(VLOOKUP(B449,LandGrants[],1,FALSE),"")</f>
        <v>PEACE</v>
      </c>
    </row>
    <row r="450" spans="2:8" ht="57.6" x14ac:dyDescent="0.55000000000000004">
      <c r="B450" s="51" t="str">
        <f t="shared" si="21"/>
        <v>PHEASANT RIDGE</v>
      </c>
      <c r="C450" s="50" t="s">
        <v>4187</v>
      </c>
      <c r="D450" s="50" t="s">
        <v>12997</v>
      </c>
      <c r="E450" s="59" t="s">
        <v>6500</v>
      </c>
      <c r="F450" s="60" t="str">
        <f t="shared" si="22"/>
        <v>1744</v>
      </c>
      <c r="G450" s="137" t="str">
        <f t="shared" si="23"/>
        <v/>
      </c>
      <c r="H450" s="51" t="str">
        <f>IFERROR(VLOOKUP(B450,LandGrants[],1,FALSE),"")</f>
        <v>PHEASANT RIDGE</v>
      </c>
    </row>
    <row r="451" spans="2:8" ht="28.8" x14ac:dyDescent="0.55000000000000004">
      <c r="B451" s="51" t="str">
        <f t="shared" si="21"/>
        <v>PHELPS LUCK</v>
      </c>
      <c r="C451" s="50" t="s">
        <v>8445</v>
      </c>
      <c r="D451" s="50" t="s">
        <v>12998</v>
      </c>
      <c r="E451" s="59" t="s">
        <v>6173</v>
      </c>
      <c r="F451" s="60" t="str">
        <f t="shared" si="22"/>
        <v>1695</v>
      </c>
      <c r="G451" s="137" t="str">
        <f t="shared" si="23"/>
        <v/>
      </c>
      <c r="H451" s="51" t="str">
        <f>IFERROR(VLOOKUP(B451,LandGrants[],1,FALSE),"")</f>
        <v>PHELPS LUCK</v>
      </c>
    </row>
    <row r="452" spans="2:8" ht="72" x14ac:dyDescent="0.55000000000000004">
      <c r="B452" s="51" t="str">
        <f t="shared" si="21"/>
        <v>PIERPOINTS DISCOVERY</v>
      </c>
      <c r="C452" s="50" t="s">
        <v>6521</v>
      </c>
      <c r="D452" s="50" t="s">
        <v>12999</v>
      </c>
      <c r="E452" s="59" t="s">
        <v>12326</v>
      </c>
      <c r="F452" s="60" t="str">
        <f t="shared" si="22"/>
        <v>1721</v>
      </c>
      <c r="G452" s="137" t="str">
        <f t="shared" si="23"/>
        <v/>
      </c>
      <c r="H452" s="51" t="str">
        <f>IFERROR(VLOOKUP(B452,LandGrants[],1,FALSE),"")</f>
        <v>PIERPOINTS DISCOVERY</v>
      </c>
    </row>
    <row r="453" spans="2:8" ht="72" x14ac:dyDescent="0.55000000000000004">
      <c r="B453" s="51" t="str">
        <f t="shared" si="21"/>
        <v>PIERPOINTS PLEASURE</v>
      </c>
      <c r="C453" s="50" t="s">
        <v>6814</v>
      </c>
      <c r="D453" s="50" t="s">
        <v>13000</v>
      </c>
      <c r="E453" s="59" t="s">
        <v>12102</v>
      </c>
      <c r="F453" s="60" t="str">
        <f t="shared" si="22"/>
        <v>1745</v>
      </c>
      <c r="G453" s="137" t="str">
        <f t="shared" si="23"/>
        <v/>
      </c>
      <c r="H453" s="51" t="str">
        <f>IFERROR(VLOOKUP(B453,LandGrants[],1,FALSE),"")</f>
        <v>PIERPOINTS PLEASURE</v>
      </c>
    </row>
    <row r="454" spans="2:8" ht="43.2" x14ac:dyDescent="0.55000000000000004">
      <c r="B454" s="51" t="str">
        <f t="shared" si="21"/>
        <v>PIGEON ROOST</v>
      </c>
      <c r="C454" s="36" t="s">
        <v>5444</v>
      </c>
      <c r="D454" s="50" t="s">
        <v>13001</v>
      </c>
      <c r="E454" s="59" t="s">
        <v>6722</v>
      </c>
      <c r="F454" s="60" t="str">
        <f t="shared" si="22"/>
        <v>1761</v>
      </c>
      <c r="G454" s="137" t="str">
        <f t="shared" si="23"/>
        <v/>
      </c>
      <c r="H454" s="51" t="str">
        <f>IFERROR(VLOOKUP(B454,LandGrants[],1,FALSE),"")</f>
        <v>PIGEON ROOST</v>
      </c>
    </row>
    <row r="455" spans="2:8" ht="86.4" x14ac:dyDescent="0.55000000000000004">
      <c r="B455" s="51" t="str">
        <f t="shared" si="21"/>
        <v>PILLA TERRA</v>
      </c>
      <c r="C455" s="50" t="s">
        <v>7217</v>
      </c>
      <c r="D455" s="50" t="s">
        <v>13002</v>
      </c>
      <c r="E455" s="59" t="s">
        <v>11381</v>
      </c>
      <c r="F455" s="60" t="str">
        <f t="shared" si="22"/>
        <v>1776</v>
      </c>
      <c r="G455" s="137" t="str">
        <f t="shared" si="23"/>
        <v/>
      </c>
      <c r="H455" s="51" t="str">
        <f>IFERROR(VLOOKUP(B455,LandGrants[],1,FALSE),"")</f>
        <v>PILLA TERRA</v>
      </c>
    </row>
    <row r="456" spans="2:8" ht="86.4" x14ac:dyDescent="0.55000000000000004">
      <c r="B456" s="51" t="str">
        <f t="shared" si="21"/>
        <v>PILLAGED ENLARGED</v>
      </c>
      <c r="C456" s="50" t="s">
        <v>6574</v>
      </c>
      <c r="D456" s="50" t="s">
        <v>13003</v>
      </c>
      <c r="E456" s="59" t="s">
        <v>6097</v>
      </c>
      <c r="F456" s="60" t="str">
        <f t="shared" si="22"/>
        <v>1764</v>
      </c>
      <c r="G456" s="137" t="str">
        <f t="shared" si="23"/>
        <v/>
      </c>
      <c r="H456" s="51" t="str">
        <f>IFERROR(VLOOKUP(B456,LandGrants[],1,FALSE),"")</f>
        <v>PILLAGED ENLARGED</v>
      </c>
    </row>
    <row r="457" spans="2:8" ht="57.6" x14ac:dyDescent="0.55000000000000004">
      <c r="B457" s="51" t="str">
        <f t="shared" si="21"/>
        <v>PILLAGED LAND</v>
      </c>
      <c r="C457" s="50" t="s">
        <v>6723</v>
      </c>
      <c r="D457" s="50" t="s">
        <v>13004</v>
      </c>
      <c r="E457" s="59" t="s">
        <v>11406</v>
      </c>
      <c r="F457" s="60" t="str">
        <f t="shared" si="22"/>
        <v>1755</v>
      </c>
      <c r="G457" s="137" t="str">
        <f t="shared" si="23"/>
        <v>HAMPTON COURT</v>
      </c>
      <c r="H457" s="51" t="str">
        <f>IFERROR(VLOOKUP(B457,LandGrants[],1,FALSE),"")</f>
        <v>PILLAGED LAND</v>
      </c>
    </row>
    <row r="458" spans="2:8" ht="57.6" x14ac:dyDescent="0.55000000000000004">
      <c r="B458" s="51" t="str">
        <f t="shared" si="21"/>
        <v>PINCH CLOSE FORREST</v>
      </c>
      <c r="C458" s="50" t="s">
        <v>6724</v>
      </c>
      <c r="D458" s="50" t="s">
        <v>13005</v>
      </c>
      <c r="E458" s="59" t="s">
        <v>6117</v>
      </c>
      <c r="F458" s="60" t="str">
        <f t="shared" si="22"/>
        <v>1743</v>
      </c>
      <c r="G458" s="137" t="str">
        <f t="shared" si="23"/>
        <v/>
      </c>
      <c r="H458" s="51" t="str">
        <f>IFERROR(VLOOKUP(B458,LandGrants[],1,FALSE),"")</f>
        <v>PINCH CLOSE FORREST</v>
      </c>
    </row>
    <row r="459" spans="2:8" ht="28.8" x14ac:dyDescent="0.55000000000000004">
      <c r="B459" s="51" t="str">
        <f t="shared" si="21"/>
        <v>PINKSTONES DELIGHT</v>
      </c>
      <c r="C459" s="50" t="s">
        <v>3520</v>
      </c>
      <c r="D459" s="50" t="s">
        <v>13006</v>
      </c>
      <c r="E459" s="59" t="s">
        <v>6115</v>
      </c>
      <c r="F459" s="60" t="str">
        <f t="shared" si="22"/>
        <v>1696</v>
      </c>
      <c r="G459" s="137" t="str">
        <f t="shared" si="23"/>
        <v/>
      </c>
      <c r="H459" s="51" t="str">
        <f>IFERROR(VLOOKUP(B459,LandGrants[],1,FALSE),"")</f>
        <v>PINKSTONES DELIGHT</v>
      </c>
    </row>
    <row r="460" spans="2:8" ht="43.2" x14ac:dyDescent="0.55000000000000004">
      <c r="B460" s="51" t="str">
        <f t="shared" si="21"/>
        <v>PLANTERS PLEASURE</v>
      </c>
      <c r="C460" s="50" t="s">
        <v>4186</v>
      </c>
      <c r="D460" s="50" t="s">
        <v>13007</v>
      </c>
      <c r="E460" s="59" t="s">
        <v>6112</v>
      </c>
      <c r="F460" s="60" t="str">
        <f t="shared" si="22"/>
        <v>1700</v>
      </c>
      <c r="G460" s="137" t="str">
        <f t="shared" si="23"/>
        <v/>
      </c>
      <c r="H460" s="51" t="str">
        <f>IFERROR(VLOOKUP(B460,LandGrants[],1,FALSE),"")</f>
        <v>PLANTERS PLEASURE</v>
      </c>
    </row>
    <row r="461" spans="2:8" ht="43.2" x14ac:dyDescent="0.55000000000000004">
      <c r="B461" s="51" t="str">
        <f t="shared" si="21"/>
        <v>PLEASANT FIELDS</v>
      </c>
      <c r="C461" s="50" t="s">
        <v>7242</v>
      </c>
      <c r="D461" s="50" t="s">
        <v>13008</v>
      </c>
      <c r="E461" s="59" t="s">
        <v>12103</v>
      </c>
      <c r="F461" s="60" t="str">
        <f t="shared" si="22"/>
        <v>1784</v>
      </c>
      <c r="G461" s="137" t="str">
        <f t="shared" si="23"/>
        <v/>
      </c>
      <c r="H461" s="51" t="str">
        <f>IFERROR(VLOOKUP(B461,LandGrants[],1,FALSE),"")</f>
        <v>PLEASANT FIELDS</v>
      </c>
    </row>
    <row r="462" spans="2:8" ht="57.6" x14ac:dyDescent="0.55000000000000004">
      <c r="B462" s="51" t="str">
        <f t="shared" si="21"/>
        <v>PLEASANT HILLS</v>
      </c>
      <c r="C462" s="50" t="s">
        <v>4185</v>
      </c>
      <c r="D462" s="50" t="s">
        <v>13009</v>
      </c>
      <c r="E462" s="59" t="s">
        <v>7492</v>
      </c>
      <c r="F462" s="60" t="str">
        <f t="shared" si="22"/>
        <v>1794</v>
      </c>
      <c r="G462" s="137" t="str">
        <f t="shared" si="23"/>
        <v/>
      </c>
      <c r="H462" s="51" t="str">
        <f>IFERROR(VLOOKUP(B462,LandGrants[],1,FALSE),"")</f>
        <v>PLEASANT HILLS</v>
      </c>
    </row>
    <row r="463" spans="2:8" ht="43.2" x14ac:dyDescent="0.55000000000000004">
      <c r="B463" s="51" t="str">
        <f t="shared" si="21"/>
        <v>PLEASANT MEADOW</v>
      </c>
      <c r="C463" s="50" t="s">
        <v>5430</v>
      </c>
      <c r="D463" s="50" t="s">
        <v>13010</v>
      </c>
      <c r="E463" s="59" t="s">
        <v>11407</v>
      </c>
      <c r="F463" s="60" t="str">
        <f t="shared" si="22"/>
        <v>1767</v>
      </c>
      <c r="G463" s="137" t="str">
        <f t="shared" si="23"/>
        <v/>
      </c>
      <c r="H463" s="51" t="str">
        <f>IFERROR(VLOOKUP(B463,LandGrants[],1,FALSE),"")</f>
        <v>PLEASANT MEADOW</v>
      </c>
    </row>
    <row r="464" spans="2:8" ht="57.6" x14ac:dyDescent="0.55000000000000004">
      <c r="B464" s="51" t="str">
        <f t="shared" si="21"/>
        <v>PLEASANT MEADOWS</v>
      </c>
      <c r="C464" s="50" t="s">
        <v>7505</v>
      </c>
      <c r="D464" s="50" t="s">
        <v>13011</v>
      </c>
      <c r="E464" s="59" t="s">
        <v>11152</v>
      </c>
      <c r="F464" s="60" t="str">
        <f t="shared" si="22"/>
        <v>1770</v>
      </c>
      <c r="G464" s="137" t="str">
        <f t="shared" si="23"/>
        <v/>
      </c>
      <c r="H464" s="51" t="str">
        <f>IFERROR(VLOOKUP(B464,LandGrants[],1,FALSE),"")</f>
        <v>PLEASANT MEADOWS</v>
      </c>
    </row>
    <row r="465" spans="2:8" ht="57.6" x14ac:dyDescent="0.55000000000000004">
      <c r="B465" s="51" t="str">
        <f t="shared" si="21"/>
        <v>PLEASANT PLAINS</v>
      </c>
      <c r="C465" s="50" t="s">
        <v>9467</v>
      </c>
      <c r="D465" s="50" t="s">
        <v>13012</v>
      </c>
      <c r="E465" s="59" t="s">
        <v>6094</v>
      </c>
      <c r="F465" s="60" t="str">
        <f t="shared" si="22"/>
        <v>1795</v>
      </c>
      <c r="G465" s="137" t="str">
        <f t="shared" si="23"/>
        <v/>
      </c>
      <c r="H465" s="51" t="str">
        <f>IFERROR(VLOOKUP(B465,LandGrants[],1,FALSE),"")</f>
        <v>PLEASANT PLAINS</v>
      </c>
    </row>
    <row r="466" spans="2:8" ht="43.2" x14ac:dyDescent="0.55000000000000004">
      <c r="B466" s="51" t="str">
        <f t="shared" si="21"/>
        <v>PLEASANT PROSPECT</v>
      </c>
      <c r="C466" s="50" t="s">
        <v>6896</v>
      </c>
      <c r="D466" s="50" t="s">
        <v>13013</v>
      </c>
      <c r="E466" s="59" t="s">
        <v>11378</v>
      </c>
      <c r="F466" s="60" t="str">
        <f t="shared" si="22"/>
        <v>1767</v>
      </c>
      <c r="G466" s="137" t="str">
        <f t="shared" si="23"/>
        <v/>
      </c>
      <c r="H466" s="51" t="str">
        <f>IFERROR(VLOOKUP(B466,LandGrants[],1,FALSE),"")</f>
        <v>PLEASANT PROSPECT</v>
      </c>
    </row>
    <row r="467" spans="2:8" ht="72" x14ac:dyDescent="0.55000000000000004">
      <c r="B467" s="51" t="str">
        <f t="shared" si="21"/>
        <v>PLEASANT SPRING</v>
      </c>
      <c r="C467" s="50" t="s">
        <v>10761</v>
      </c>
      <c r="D467" s="50" t="s">
        <v>13014</v>
      </c>
      <c r="E467" s="59" t="s">
        <v>7491</v>
      </c>
      <c r="F467" s="60" t="str">
        <f t="shared" si="22"/>
        <v>1793</v>
      </c>
      <c r="G467" s="137" t="str">
        <f t="shared" si="23"/>
        <v/>
      </c>
      <c r="H467" s="51" t="str">
        <f>IFERROR(VLOOKUP(B467,LandGrants[],1,FALSE),"")</f>
        <v>PLEASANT SPRING</v>
      </c>
    </row>
    <row r="468" spans="2:8" ht="72" x14ac:dyDescent="0.55000000000000004">
      <c r="B468" s="51" t="str">
        <f t="shared" si="21"/>
        <v>PLEASANT VALLEY</v>
      </c>
      <c r="C468" s="50" t="s">
        <v>4849</v>
      </c>
      <c r="D468" s="50" t="s">
        <v>13015</v>
      </c>
      <c r="E468" s="59" t="s">
        <v>12513</v>
      </c>
      <c r="F468" s="60" t="str">
        <f t="shared" si="22"/>
        <v>1805</v>
      </c>
      <c r="G468" s="137" t="str">
        <f t="shared" si="23"/>
        <v/>
      </c>
      <c r="H468" s="51" t="str">
        <f>IFERROR(VLOOKUP(B468,LandGrants[],1,FALSE),"")</f>
        <v>PLEASANT VALLEY</v>
      </c>
    </row>
    <row r="469" spans="2:8" ht="129.6" x14ac:dyDescent="0.55000000000000004">
      <c r="B469" s="51" t="str">
        <f t="shared" si="21"/>
        <v>PLUMB TREE MEADOWS</v>
      </c>
      <c r="C469" s="50" t="s">
        <v>11745</v>
      </c>
      <c r="D469" s="50" t="s">
        <v>13016</v>
      </c>
      <c r="E469" s="59" t="s">
        <v>11800</v>
      </c>
      <c r="F469" s="60" t="str">
        <f t="shared" si="22"/>
        <v>1797</v>
      </c>
      <c r="G469" s="137" t="str">
        <f t="shared" si="23"/>
        <v/>
      </c>
      <c r="H469" s="51" t="str">
        <f>IFERROR(VLOOKUP(B469,LandGrants[],1,FALSE),"")</f>
        <v>PLUMB TREE MEADOWS</v>
      </c>
    </row>
    <row r="470" spans="2:8" ht="43.2" x14ac:dyDescent="0.55000000000000004">
      <c r="B470" s="51" t="str">
        <f t="shared" si="21"/>
        <v>POINT LOOKOUT ENLARGED</v>
      </c>
      <c r="C470" s="50" t="s">
        <v>10993</v>
      </c>
      <c r="D470" s="50" t="s">
        <v>13017</v>
      </c>
      <c r="E470" s="59" t="s">
        <v>13310</v>
      </c>
      <c r="F470" s="60" t="str">
        <f t="shared" si="22"/>
        <v>1769</v>
      </c>
      <c r="G470" s="137" t="str">
        <f t="shared" si="23"/>
        <v/>
      </c>
      <c r="H470" s="51" t="str">
        <f>IFERROR(VLOOKUP(B470,LandGrants[],1,FALSE),"")</f>
        <v>POINT LOOKOUT ENLARGED</v>
      </c>
    </row>
    <row r="471" spans="2:8" ht="43.2" x14ac:dyDescent="0.55000000000000004">
      <c r="B471" s="51" t="str">
        <f t="shared" si="21"/>
        <v>POLE BRIDGE TRACT</v>
      </c>
      <c r="C471" s="50" t="s">
        <v>7473</v>
      </c>
      <c r="D471" s="50" t="s">
        <v>13018</v>
      </c>
      <c r="E471" s="59" t="s">
        <v>11408</v>
      </c>
      <c r="F471" s="60" t="str">
        <f t="shared" si="22"/>
        <v>1774</v>
      </c>
      <c r="G471" s="137" t="str">
        <f t="shared" si="23"/>
        <v/>
      </c>
      <c r="H471" s="51" t="str">
        <f>IFERROR(VLOOKUP(B471,LandGrants[],1,FALSE),"")</f>
        <v>POLE BRIDGE TRACT</v>
      </c>
    </row>
    <row r="472" spans="2:8" ht="72" x14ac:dyDescent="0.55000000000000004">
      <c r="B472" s="51" t="str">
        <f t="shared" si="21"/>
        <v>POLE CAT GLADE</v>
      </c>
      <c r="C472" s="50" t="s">
        <v>9614</v>
      </c>
      <c r="D472" s="50" t="s">
        <v>13019</v>
      </c>
      <c r="E472" s="59" t="s">
        <v>12053</v>
      </c>
      <c r="F472" s="60" t="str">
        <f t="shared" si="22"/>
        <v>1747</v>
      </c>
      <c r="G472" s="137" t="str">
        <f t="shared" si="23"/>
        <v/>
      </c>
      <c r="H472" s="51" t="str">
        <f>IFERROR(VLOOKUP(B472,LandGrants[],1,FALSE),"")</f>
        <v>POLE CAT GLADE</v>
      </c>
    </row>
    <row r="473" spans="2:8" ht="86.4" x14ac:dyDescent="0.55000000000000004">
      <c r="B473" s="51" t="str">
        <f t="shared" si="21"/>
        <v>POOLES CHANCE</v>
      </c>
      <c r="C473" s="50" t="s">
        <v>4184</v>
      </c>
      <c r="D473" s="50" t="s">
        <v>13311</v>
      </c>
      <c r="E473" s="61" t="s">
        <v>6172</v>
      </c>
      <c r="F473" s="51" t="str">
        <f t="shared" ref="F473:F479" si="24">LEFT(E473,4)</f>
        <v>1743</v>
      </c>
      <c r="G473" s="137" t="str">
        <f t="shared" si="23"/>
        <v/>
      </c>
      <c r="H473" s="51" t="str">
        <f>IFERROR(VLOOKUP(B473,LandGrants[],1,FALSE),"")</f>
        <v>POOLES CHANCE</v>
      </c>
    </row>
    <row r="474" spans="2:8" ht="43.2" x14ac:dyDescent="0.55000000000000004">
      <c r="B474" s="51" t="str">
        <f t="shared" si="21"/>
        <v>POOR MANS BEGINNING</v>
      </c>
      <c r="C474" s="50" t="s">
        <v>4183</v>
      </c>
      <c r="D474" s="50" t="s">
        <v>13020</v>
      </c>
      <c r="E474" s="61" t="s">
        <v>6854</v>
      </c>
      <c r="F474" s="51" t="str">
        <f t="shared" si="24"/>
        <v>1729</v>
      </c>
      <c r="G474" s="137" t="str">
        <f t="shared" si="23"/>
        <v/>
      </c>
      <c r="H474" s="51" t="str">
        <f>IFERROR(VLOOKUP(B474,LandGrants[],1,FALSE),"")</f>
        <v>POOR MANS BEGINNING</v>
      </c>
    </row>
    <row r="475" spans="2:8" x14ac:dyDescent="0.55000000000000004">
      <c r="B475" s="51" t="str">
        <f t="shared" si="21"/>
        <v>POPLAR BOTTOM</v>
      </c>
      <c r="C475" s="50" t="s">
        <v>4182</v>
      </c>
      <c r="D475" s="50" t="s">
        <v>13021</v>
      </c>
      <c r="E475" s="61" t="s">
        <v>6169</v>
      </c>
      <c r="F475" s="51" t="str">
        <f t="shared" si="24"/>
        <v>1752</v>
      </c>
      <c r="G475" s="137" t="str">
        <f t="shared" si="23"/>
        <v/>
      </c>
      <c r="H475" s="51" t="str">
        <f>IFERROR(VLOOKUP(B475,LandGrants[],1,FALSE),"")</f>
        <v>POPLAR BOTTOM</v>
      </c>
    </row>
    <row r="476" spans="2:8" ht="57.6" x14ac:dyDescent="0.55000000000000004">
      <c r="B476" s="51" t="str">
        <f t="shared" si="21"/>
        <v>POPLAR SPRING GARDEN</v>
      </c>
      <c r="C476" s="50" t="s">
        <v>7252</v>
      </c>
      <c r="D476" s="50" t="s">
        <v>13022</v>
      </c>
      <c r="E476" s="61" t="s">
        <v>6500</v>
      </c>
      <c r="F476" s="51" t="str">
        <f t="shared" si="24"/>
        <v>1744</v>
      </c>
      <c r="G476" s="137" t="str">
        <f t="shared" si="23"/>
        <v>POPLAR SPRING MEADOWS</v>
      </c>
      <c r="H476" s="51" t="str">
        <f>IFERROR(VLOOKUP(B476,LandGrants[],1,FALSE),"")</f>
        <v>POPLAR SPRING GARDEN</v>
      </c>
    </row>
    <row r="477" spans="2:8" ht="57.6" x14ac:dyDescent="0.55000000000000004">
      <c r="B477" s="51" t="str">
        <f t="shared" si="21"/>
        <v>PORK PLENTY IF NO THIEVES</v>
      </c>
      <c r="C477" s="50" t="s">
        <v>6870</v>
      </c>
      <c r="D477" s="50" t="s">
        <v>13312</v>
      </c>
      <c r="E477" s="61" t="s">
        <v>11388</v>
      </c>
      <c r="F477" s="51" t="str">
        <f t="shared" si="24"/>
        <v>1753</v>
      </c>
      <c r="G477" s="137" t="str">
        <f t="shared" si="23"/>
        <v/>
      </c>
      <c r="H477" s="51" t="str">
        <f>IFERROR(VLOOKUP(B477,LandGrants[],1,FALSE),"")</f>
        <v>PORK PLENTY IF NO THIEVES</v>
      </c>
    </row>
    <row r="478" spans="2:8" ht="72" x14ac:dyDescent="0.55000000000000004">
      <c r="B478" s="51" t="str">
        <f t="shared" si="21"/>
        <v>PORTERS CARE</v>
      </c>
      <c r="C478" s="50" t="s">
        <v>4180</v>
      </c>
      <c r="D478" s="50" t="s">
        <v>13023</v>
      </c>
      <c r="E478" s="61" t="s">
        <v>6721</v>
      </c>
      <c r="F478" s="51" t="str">
        <f t="shared" si="24"/>
        <v>1724</v>
      </c>
      <c r="G478" s="137" t="str">
        <f t="shared" si="23"/>
        <v/>
      </c>
      <c r="H478" s="51" t="str">
        <f>IFERROR(VLOOKUP(B478,LandGrants[],1,FALSE),"")</f>
        <v>PORTERS CARE</v>
      </c>
    </row>
    <row r="479" spans="2:8" ht="72" x14ac:dyDescent="0.55000000000000004">
      <c r="B479" s="51" t="str">
        <f t="shared" si="21"/>
        <v>POVERTY DISCOVERED</v>
      </c>
      <c r="C479" s="50" t="s">
        <v>4179</v>
      </c>
      <c r="D479" s="50" t="s">
        <v>13024</v>
      </c>
      <c r="E479" s="61" t="s">
        <v>11405</v>
      </c>
      <c r="F479" s="51" t="str">
        <f t="shared" si="24"/>
        <v>1759</v>
      </c>
      <c r="G479" s="137" t="str">
        <f t="shared" si="23"/>
        <v/>
      </c>
      <c r="H479" s="51" t="str">
        <f>IFERROR(VLOOKUP(B479,LandGrants[],1,FALSE),"")</f>
        <v>POVERTY DISCOVERED</v>
      </c>
    </row>
    <row r="480" spans="2:8" ht="43.2" x14ac:dyDescent="0.55000000000000004">
      <c r="B480" s="51" t="str">
        <f t="shared" si="21"/>
        <v>POVERTY IN REALITY</v>
      </c>
      <c r="C480" s="50" t="s">
        <v>7201</v>
      </c>
      <c r="D480" s="50" t="s">
        <v>13025</v>
      </c>
      <c r="E480" s="61" t="s">
        <v>12327</v>
      </c>
      <c r="F480" s="51" t="str">
        <f t="shared" ref="F480:F515" si="25">LEFT(E480,4)</f>
        <v>1776</v>
      </c>
      <c r="G480" s="137" t="str">
        <f t="shared" si="23"/>
        <v/>
      </c>
      <c r="H480" s="51" t="str">
        <f>IFERROR(VLOOKUP(B480,LandGrants[],1,FALSE),"")</f>
        <v>POVERTY IN REALITY</v>
      </c>
    </row>
    <row r="481" spans="2:8" ht="72" x14ac:dyDescent="0.55000000000000004">
      <c r="B481" s="51" t="str">
        <f t="shared" si="21"/>
        <v>PRESSBY</v>
      </c>
      <c r="C481" s="50" t="s">
        <v>5502</v>
      </c>
      <c r="D481" s="50" t="s">
        <v>13026</v>
      </c>
      <c r="E481" s="61" t="s">
        <v>11391</v>
      </c>
      <c r="F481" s="51" t="str">
        <f t="shared" si="25"/>
        <v>1746</v>
      </c>
      <c r="G481" s="137" t="str">
        <f t="shared" si="23"/>
        <v>PRESSLEY</v>
      </c>
      <c r="H481" s="51" t="str">
        <f>IFERROR(VLOOKUP(B481,LandGrants[],1,FALSE),"")</f>
        <v>PRESSBY</v>
      </c>
    </row>
    <row r="482" spans="2:8" ht="72" x14ac:dyDescent="0.55000000000000004">
      <c r="B482" s="51" t="str">
        <f t="shared" si="21"/>
        <v>PRESTIDGES FOLLY</v>
      </c>
      <c r="C482" s="50" t="s">
        <v>3931</v>
      </c>
      <c r="D482" s="50" t="s">
        <v>13027</v>
      </c>
      <c r="E482" s="61" t="s">
        <v>6143</v>
      </c>
      <c r="F482" s="51" t="str">
        <f t="shared" si="25"/>
        <v>1762</v>
      </c>
      <c r="G482" s="137" t="str">
        <f t="shared" si="23"/>
        <v/>
      </c>
      <c r="H482" s="51" t="str">
        <f>IFERROR(VLOOKUP(B482,LandGrants[],1,FALSE),"")</f>
        <v>PRESTIDGES FOLLY</v>
      </c>
    </row>
    <row r="483" spans="2:8" ht="72" x14ac:dyDescent="0.55000000000000004">
      <c r="B483" s="51" t="str">
        <f t="shared" si="21"/>
        <v>PRETTY LAND</v>
      </c>
      <c r="C483" s="50" t="s">
        <v>4178</v>
      </c>
      <c r="D483" s="50" t="s">
        <v>13028</v>
      </c>
      <c r="E483" s="61" t="s">
        <v>9044</v>
      </c>
      <c r="F483" s="51" t="str">
        <f t="shared" si="25"/>
        <v>1725</v>
      </c>
      <c r="G483" s="137" t="str">
        <f t="shared" si="23"/>
        <v/>
      </c>
      <c r="H483" s="51" t="str">
        <f>IFERROR(VLOOKUP(B483,LandGrants[],1,FALSE),"")</f>
        <v>PRETTY LAND</v>
      </c>
    </row>
    <row r="484" spans="2:8" ht="72" x14ac:dyDescent="0.55000000000000004">
      <c r="B484" s="51" t="str">
        <f t="shared" si="21"/>
        <v>PROGRESS</v>
      </c>
      <c r="C484" s="50" t="s">
        <v>5718</v>
      </c>
      <c r="D484" s="50" t="s">
        <v>13029</v>
      </c>
      <c r="E484" s="61" t="s">
        <v>11666</v>
      </c>
      <c r="F484" s="51" t="str">
        <f t="shared" si="25"/>
        <v>1751</v>
      </c>
      <c r="G484" s="137" t="str">
        <f t="shared" si="23"/>
        <v/>
      </c>
      <c r="H484" s="51" t="str">
        <f>IFERROR(VLOOKUP(B484,LandGrants[],1,FALSE),"")</f>
        <v>PROGRESS</v>
      </c>
    </row>
    <row r="485" spans="2:8" ht="57.6" x14ac:dyDescent="0.55000000000000004">
      <c r="B485" s="51" t="str">
        <f t="shared" si="21"/>
        <v>PROSPECT</v>
      </c>
      <c r="C485" s="50" t="s">
        <v>4177</v>
      </c>
      <c r="D485" s="50" t="s">
        <v>13030</v>
      </c>
      <c r="E485" s="61" t="s">
        <v>11385</v>
      </c>
      <c r="F485" s="51" t="str">
        <f t="shared" si="25"/>
        <v>1768</v>
      </c>
      <c r="G485" s="137" t="str">
        <f t="shared" si="23"/>
        <v/>
      </c>
      <c r="H485" s="51" t="str">
        <f>IFERROR(VLOOKUP(B485,LandGrants[],1,FALSE),"")</f>
        <v>PROSPECT</v>
      </c>
    </row>
    <row r="486" spans="2:8" ht="115.2" x14ac:dyDescent="0.55000000000000004">
      <c r="B486" s="51" t="str">
        <f t="shared" si="21"/>
        <v>PROSPECT HILL</v>
      </c>
      <c r="C486" s="50" t="s">
        <v>12553</v>
      </c>
      <c r="D486" s="50" t="s">
        <v>13031</v>
      </c>
      <c r="E486" s="61" t="s">
        <v>6510</v>
      </c>
      <c r="F486" s="51" t="str">
        <f t="shared" si="25"/>
        <v>1775</v>
      </c>
      <c r="G486" s="137" t="str">
        <f t="shared" si="23"/>
        <v>WARFIELD AND SNOWDEN</v>
      </c>
      <c r="H486" s="51" t="str">
        <f>IFERROR(VLOOKUP(B486,LandGrants[],1,FALSE),"")</f>
        <v>PROSPECT HILL</v>
      </c>
    </row>
    <row r="487" spans="2:8" ht="72" x14ac:dyDescent="0.55000000000000004">
      <c r="B487" s="51" t="str">
        <f t="shared" si="21"/>
        <v>PURDUMS CHANCE</v>
      </c>
      <c r="C487" s="50" t="s">
        <v>6421</v>
      </c>
      <c r="D487" s="50" t="s">
        <v>13032</v>
      </c>
      <c r="E487" s="61" t="s">
        <v>7492</v>
      </c>
      <c r="F487" s="51" t="str">
        <f t="shared" si="25"/>
        <v>1794</v>
      </c>
      <c r="G487" s="137" t="str">
        <f t="shared" si="23"/>
        <v/>
      </c>
      <c r="H487" s="51" t="str">
        <f>IFERROR(VLOOKUP(B487,LandGrants[],1,FALSE),"")</f>
        <v>PURDUMS CHANCE</v>
      </c>
    </row>
    <row r="488" spans="2:8" ht="57.6" x14ac:dyDescent="0.55000000000000004">
      <c r="B488" s="51" t="str">
        <f t="shared" si="21"/>
        <v>PURDUMS CHOICE</v>
      </c>
      <c r="C488" s="50" t="s">
        <v>4176</v>
      </c>
      <c r="D488" s="50" t="s">
        <v>13033</v>
      </c>
      <c r="E488" s="61" t="s">
        <v>11644</v>
      </c>
      <c r="F488" s="51" t="str">
        <f t="shared" si="25"/>
        <v>1732</v>
      </c>
      <c r="G488" s="137" t="str">
        <f t="shared" si="23"/>
        <v/>
      </c>
      <c r="H488" s="51" t="str">
        <f>IFERROR(VLOOKUP(B488,LandGrants[],1,FALSE),"")</f>
        <v>PURDUMS CHOICE</v>
      </c>
    </row>
    <row r="489" spans="2:8" ht="57.6" x14ac:dyDescent="0.55000000000000004">
      <c r="B489" s="51" t="str">
        <f t="shared" si="21"/>
        <v>PURDUMS ENLARGEMENT</v>
      </c>
      <c r="C489" s="50" t="s">
        <v>4175</v>
      </c>
      <c r="D489" s="50" t="s">
        <v>13034</v>
      </c>
      <c r="E489" s="61" t="s">
        <v>6227</v>
      </c>
      <c r="F489" s="51" t="str">
        <f t="shared" si="25"/>
        <v>1752</v>
      </c>
      <c r="G489" s="137" t="str">
        <f t="shared" si="23"/>
        <v/>
      </c>
      <c r="H489" s="51" t="str">
        <f>IFERROR(VLOOKUP(B489,LandGrants[],1,FALSE),"")</f>
        <v>PURDUMS ENLARGEMENT</v>
      </c>
    </row>
    <row r="490" spans="2:8" ht="57.6" x14ac:dyDescent="0.55000000000000004">
      <c r="B490" s="51" t="str">
        <f t="shared" si="21"/>
        <v>PURDUMS RANGE</v>
      </c>
      <c r="C490" s="50" t="s">
        <v>5575</v>
      </c>
      <c r="D490" s="36" t="s">
        <v>13035</v>
      </c>
      <c r="E490" s="61" t="s">
        <v>6109</v>
      </c>
      <c r="F490" s="51" t="str">
        <f t="shared" si="25"/>
        <v>1748</v>
      </c>
      <c r="G490" s="137" t="str">
        <f t="shared" si="23"/>
        <v/>
      </c>
      <c r="H490" s="51" t="str">
        <f>IFERROR(VLOOKUP(B490,LandGrants[],1,FALSE),"")</f>
        <v>PURDUMS RANGE</v>
      </c>
    </row>
    <row r="491" spans="2:8" x14ac:dyDescent="0.55000000000000004">
      <c r="B491" s="51" t="str">
        <f t="shared" si="21"/>
        <v>PUSHPIN</v>
      </c>
      <c r="C491" s="50" t="s">
        <v>4174</v>
      </c>
      <c r="D491" s="50" t="s">
        <v>13036</v>
      </c>
      <c r="E491" s="61" t="s">
        <v>6166</v>
      </c>
      <c r="F491" s="51" t="str">
        <f t="shared" si="25"/>
        <v>1700</v>
      </c>
      <c r="G491" s="137" t="str">
        <f t="shared" si="23"/>
        <v/>
      </c>
      <c r="H491" s="51" t="str">
        <f>IFERROR(VLOOKUP(B491,LandGrants[],1,FALSE),"")</f>
        <v>PUSHPIN</v>
      </c>
    </row>
    <row r="492" spans="2:8" ht="72" x14ac:dyDescent="0.55000000000000004">
      <c r="B492" s="51" t="str">
        <f t="shared" si="21"/>
        <v>RACE GROUND</v>
      </c>
      <c r="C492" s="36" t="s">
        <v>7097</v>
      </c>
      <c r="D492" s="50" t="s">
        <v>13037</v>
      </c>
      <c r="E492" s="61" t="s">
        <v>11397</v>
      </c>
      <c r="F492" s="51" t="str">
        <f t="shared" si="25"/>
        <v>1769</v>
      </c>
      <c r="G492" s="137" t="str">
        <f t="shared" si="23"/>
        <v/>
      </c>
      <c r="H492" s="51" t="str">
        <f>IFERROR(VLOOKUP(B492,LandGrants[],1,FALSE),"")</f>
        <v>RACE GROUND</v>
      </c>
    </row>
    <row r="493" spans="2:8" ht="57.6" x14ac:dyDescent="0.55000000000000004">
      <c r="B493" s="51" t="str">
        <f t="shared" si="21"/>
        <v>RANGE DECLINED</v>
      </c>
      <c r="C493" s="50" t="s">
        <v>6298</v>
      </c>
      <c r="D493" s="50" t="s">
        <v>13038</v>
      </c>
      <c r="E493" s="61" t="s">
        <v>6097</v>
      </c>
      <c r="F493" s="51" t="str">
        <f t="shared" si="25"/>
        <v>1764</v>
      </c>
      <c r="G493" s="137" t="str">
        <f t="shared" si="23"/>
        <v/>
      </c>
      <c r="H493" s="51" t="str">
        <f>IFERROR(VLOOKUP(B493,LandGrants[],1,FALSE),"")</f>
        <v>RANGE DECLINED</v>
      </c>
    </row>
    <row r="494" spans="2:8" ht="28.8" x14ac:dyDescent="0.55000000000000004">
      <c r="B494" s="51" t="str">
        <f t="shared" si="21"/>
        <v>RANTERS RIDGE</v>
      </c>
      <c r="C494" s="36" t="s">
        <v>4173</v>
      </c>
      <c r="D494" s="50" t="s">
        <v>13039</v>
      </c>
      <c r="E494" s="61" t="s">
        <v>6128</v>
      </c>
      <c r="F494" s="51" t="str">
        <f t="shared" si="25"/>
        <v>1705</v>
      </c>
      <c r="G494" s="137" t="str">
        <f t="shared" si="23"/>
        <v/>
      </c>
      <c r="H494" s="51" t="str">
        <f>IFERROR(VLOOKUP(B494,LandGrants[],1,FALSE),"")</f>
        <v>RANTERS RIDGE</v>
      </c>
    </row>
    <row r="495" spans="2:8" ht="43.2" x14ac:dyDescent="0.55000000000000004">
      <c r="B495" s="51" t="str">
        <f t="shared" si="21"/>
        <v>RAYS CHANCE</v>
      </c>
      <c r="C495" s="50" t="s">
        <v>6993</v>
      </c>
      <c r="D495" s="50" t="s">
        <v>13040</v>
      </c>
      <c r="E495" s="61" t="s">
        <v>6218</v>
      </c>
      <c r="F495" s="51" t="str">
        <f t="shared" si="25"/>
        <v>1762</v>
      </c>
      <c r="G495" s="137" t="str">
        <f t="shared" si="23"/>
        <v/>
      </c>
      <c r="H495" s="51" t="str">
        <f>IFERROR(VLOOKUP(B495,LandGrants[],1,FALSE),"")</f>
        <v>RAYS CHANCE</v>
      </c>
    </row>
    <row r="496" spans="2:8" ht="72" x14ac:dyDescent="0.55000000000000004">
      <c r="B496" s="51" t="str">
        <f t="shared" si="21"/>
        <v>RAYNOLDS HABITATION</v>
      </c>
      <c r="C496" s="50" t="s">
        <v>5486</v>
      </c>
      <c r="D496" s="50" t="s">
        <v>13313</v>
      </c>
      <c r="E496" s="61" t="s">
        <v>11667</v>
      </c>
      <c r="F496" s="51" t="str">
        <f t="shared" si="25"/>
        <v>1728</v>
      </c>
      <c r="G496" s="137" t="str">
        <f t="shared" si="23"/>
        <v>REYNOLDS</v>
      </c>
      <c r="H496" s="51" t="str">
        <f>IFERROR(VLOOKUP(B496,LandGrants[],1,FALSE),"")</f>
        <v>RAYNOLDS HABITATION</v>
      </c>
    </row>
    <row r="497" spans="2:8" ht="43.2" x14ac:dyDescent="0.55000000000000004">
      <c r="B497" s="51" t="str">
        <f t="shared" si="21"/>
        <v>REBECCAS LOT</v>
      </c>
      <c r="C497" s="50" t="s">
        <v>3522</v>
      </c>
      <c r="D497" s="50" t="s">
        <v>13041</v>
      </c>
      <c r="E497" s="61" t="s">
        <v>6165</v>
      </c>
      <c r="F497" s="51" t="str">
        <f t="shared" si="25"/>
        <v>1704</v>
      </c>
      <c r="G497" s="137" t="str">
        <f t="shared" si="23"/>
        <v/>
      </c>
      <c r="H497" s="51" t="str">
        <f>IFERROR(VLOOKUP(B497,LandGrants[],1,FALSE),"")</f>
        <v>REBECCAS LOT</v>
      </c>
    </row>
    <row r="498" spans="2:8" ht="72" x14ac:dyDescent="0.55000000000000004">
      <c r="B498" s="51" t="str">
        <f t="shared" si="21"/>
        <v>RECOVERY</v>
      </c>
      <c r="C498" s="50" t="s">
        <v>7574</v>
      </c>
      <c r="D498" s="50" t="s">
        <v>13042</v>
      </c>
      <c r="E498" s="61" t="s">
        <v>12102</v>
      </c>
      <c r="F498" s="51" t="str">
        <f t="shared" si="25"/>
        <v>1745</v>
      </c>
      <c r="G498" s="137" t="str">
        <f t="shared" si="23"/>
        <v/>
      </c>
      <c r="H498" s="51" t="str">
        <f>IFERROR(VLOOKUP(B498,LandGrants[],1,FALSE),"")</f>
        <v>RECOVERY</v>
      </c>
    </row>
    <row r="499" spans="2:8" ht="43.2" x14ac:dyDescent="0.55000000000000004">
      <c r="B499" s="51" t="str">
        <f t="shared" si="21"/>
        <v>RED OAK HILL</v>
      </c>
      <c r="C499" s="50" t="s">
        <v>4172</v>
      </c>
      <c r="D499" s="50" t="s">
        <v>13043</v>
      </c>
      <c r="E499" s="61" t="s">
        <v>11409</v>
      </c>
      <c r="F499" s="51" t="str">
        <f t="shared" si="25"/>
        <v>1741</v>
      </c>
      <c r="G499" s="137" t="str">
        <f t="shared" si="23"/>
        <v/>
      </c>
      <c r="H499" s="51" t="str">
        <f>IFERROR(VLOOKUP(B499,LandGrants[],1,FALSE),"")</f>
        <v>RED OAK HILL</v>
      </c>
    </row>
    <row r="500" spans="2:8" ht="43.2" x14ac:dyDescent="0.55000000000000004">
      <c r="B500" s="51" t="str">
        <f t="shared" si="21"/>
        <v>RED OAK SPRING</v>
      </c>
      <c r="C500" s="50" t="s">
        <v>11698</v>
      </c>
      <c r="D500" s="50" t="s">
        <v>13044</v>
      </c>
      <c r="E500" s="61" t="s">
        <v>6185</v>
      </c>
      <c r="F500" s="51" t="str">
        <f t="shared" si="25"/>
        <v>1761</v>
      </c>
      <c r="G500" s="137" t="str">
        <f t="shared" si="23"/>
        <v/>
      </c>
      <c r="H500" s="51" t="str">
        <f>IFERROR(VLOOKUP(B500,LandGrants[],1,FALSE),"")</f>
        <v>RED OAK SPRING</v>
      </c>
    </row>
    <row r="501" spans="2:8" ht="86.4" x14ac:dyDescent="0.55000000000000004">
      <c r="B501" s="51" t="str">
        <f t="shared" si="21"/>
        <v>REMNANT</v>
      </c>
      <c r="C501" s="50" t="s">
        <v>12520</v>
      </c>
      <c r="D501" s="50" t="s">
        <v>13045</v>
      </c>
      <c r="E501" s="61" t="s">
        <v>12085</v>
      </c>
      <c r="F501" s="51" t="str">
        <f t="shared" si="25"/>
        <v>1764</v>
      </c>
      <c r="G501" s="137" t="str">
        <f t="shared" si="23"/>
        <v>FRIENDSHIP - WEST</v>
      </c>
      <c r="H501" s="51" t="str">
        <f>IFERROR(VLOOKUP(B501,LandGrants[],1,FALSE),"")</f>
        <v>REMNANT</v>
      </c>
    </row>
    <row r="502" spans="2:8" ht="57.6" x14ac:dyDescent="0.55000000000000004">
      <c r="B502" s="51" t="str">
        <f t="shared" si="21"/>
        <v>REPENTANCE - HAMMOND</v>
      </c>
      <c r="C502" s="50" t="s">
        <v>10117</v>
      </c>
      <c r="D502" s="50" t="s">
        <v>13046</v>
      </c>
      <c r="E502" s="61" t="s">
        <v>6515</v>
      </c>
      <c r="F502" s="51" t="str">
        <f t="shared" si="25"/>
        <v>1749</v>
      </c>
      <c r="G502" s="137" t="str">
        <f t="shared" si="23"/>
        <v/>
      </c>
      <c r="H502" s="51" t="str">
        <f>IFERROR(VLOOKUP(B502,LandGrants[],1,FALSE),"")</f>
        <v>REPENTANCE - Hammond</v>
      </c>
    </row>
    <row r="503" spans="2:8" ht="57.6" x14ac:dyDescent="0.55000000000000004">
      <c r="B503" s="51" t="str">
        <f t="shared" si="21"/>
        <v>REPENTANCE - HOBBS</v>
      </c>
      <c r="C503" s="50" t="s">
        <v>10120</v>
      </c>
      <c r="D503" s="50" t="s">
        <v>13047</v>
      </c>
      <c r="E503" s="61" t="s">
        <v>11661</v>
      </c>
      <c r="F503" s="51" t="str">
        <f t="shared" si="25"/>
        <v>1764</v>
      </c>
      <c r="G503" s="137" t="str">
        <f t="shared" si="23"/>
        <v/>
      </c>
      <c r="H503" s="51" t="str">
        <f>IFERROR(VLOOKUP(B503,LandGrants[],1,FALSE),"")</f>
        <v>REPENTANCE - Hobbs</v>
      </c>
    </row>
    <row r="504" spans="2:8" ht="72" x14ac:dyDescent="0.55000000000000004">
      <c r="B504" s="51" t="str">
        <f t="shared" si="21"/>
        <v>RESURVEY ON HARRYS LOT</v>
      </c>
      <c r="C504" s="50" t="s">
        <v>11071</v>
      </c>
      <c r="D504" s="50" t="s">
        <v>13048</v>
      </c>
      <c r="E504" s="61" t="s">
        <v>11385</v>
      </c>
      <c r="F504" s="51" t="str">
        <f t="shared" si="25"/>
        <v>1768</v>
      </c>
      <c r="G504" s="137" t="str">
        <f t="shared" si="23"/>
        <v/>
      </c>
      <c r="H504" s="51" t="str">
        <f>IFERROR(VLOOKUP(B504,LandGrants[],1,FALSE),"")</f>
        <v>RESURVEY ON HARRYS LOT</v>
      </c>
    </row>
    <row r="505" spans="2:8" ht="72" x14ac:dyDescent="0.55000000000000004">
      <c r="B505" s="51" t="str">
        <f t="shared" si="21"/>
        <v>RESURVEY ON THE DISAPPOINTMENT</v>
      </c>
      <c r="C505" s="50" t="s">
        <v>6394</v>
      </c>
      <c r="D505" s="50" t="s">
        <v>13049</v>
      </c>
      <c r="E505" s="61" t="s">
        <v>11385</v>
      </c>
      <c r="F505" s="51" t="str">
        <f t="shared" si="25"/>
        <v>1768</v>
      </c>
      <c r="G505" s="137" t="str">
        <f t="shared" si="23"/>
        <v/>
      </c>
      <c r="H505" s="51" t="str">
        <f>IFERROR(VLOOKUP(B505,LandGrants[],1,FALSE),"")</f>
        <v>RESURVEY ON THE DISAPPOINTMENT</v>
      </c>
    </row>
    <row r="506" spans="2:8" ht="43.2" x14ac:dyDescent="0.55000000000000004">
      <c r="B506" s="51" t="str">
        <f t="shared" si="21"/>
        <v>RICH BOTTOM</v>
      </c>
      <c r="C506" s="36" t="s">
        <v>5540</v>
      </c>
      <c r="D506" s="50" t="s">
        <v>13050</v>
      </c>
      <c r="E506" s="61" t="s">
        <v>12330</v>
      </c>
      <c r="F506" s="51" t="str">
        <f t="shared" si="25"/>
        <v>1796</v>
      </c>
      <c r="G506" s="137" t="str">
        <f t="shared" si="23"/>
        <v/>
      </c>
      <c r="H506" s="51" t="str">
        <f>IFERROR(VLOOKUP(B506,LandGrants[],1,FALSE),"")</f>
        <v>RICH BOTTOM</v>
      </c>
    </row>
    <row r="507" spans="2:8" ht="43.2" x14ac:dyDescent="0.55000000000000004">
      <c r="B507" s="51" t="str">
        <f t="shared" si="21"/>
        <v>RICH LEVEL</v>
      </c>
      <c r="C507" s="50" t="s">
        <v>10974</v>
      </c>
      <c r="D507" s="50" t="s">
        <v>13051</v>
      </c>
      <c r="E507" s="61" t="s">
        <v>11432</v>
      </c>
      <c r="F507" s="51" t="str">
        <f t="shared" si="25"/>
        <v>1772</v>
      </c>
      <c r="G507" s="137" t="str">
        <f t="shared" si="23"/>
        <v/>
      </c>
      <c r="H507" s="51" t="str">
        <f>IFERROR(VLOOKUP(B507,LandGrants[],1,FALSE),"")</f>
        <v>RICH LEVEL</v>
      </c>
    </row>
    <row r="508" spans="2:8" ht="43.2" x14ac:dyDescent="0.55000000000000004">
      <c r="B508" s="51" t="str">
        <f t="shared" si="21"/>
        <v>RICH NECK</v>
      </c>
      <c r="C508" s="50" t="s">
        <v>4170</v>
      </c>
      <c r="D508" s="50" t="s">
        <v>13052</v>
      </c>
      <c r="E508" s="61" t="s">
        <v>6163</v>
      </c>
      <c r="F508" s="51" t="str">
        <f t="shared" si="25"/>
        <v>1696</v>
      </c>
      <c r="G508" s="137" t="str">
        <f t="shared" si="23"/>
        <v/>
      </c>
      <c r="H508" s="51" t="str">
        <f>IFERROR(VLOOKUP(B508,LandGrants[],1,FALSE),"")</f>
        <v>RICH NECK</v>
      </c>
    </row>
    <row r="509" spans="2:8" ht="43.2" x14ac:dyDescent="0.55000000000000004">
      <c r="B509" s="51" t="str">
        <f t="shared" si="21"/>
        <v>RICHARDS THIRD CHANCE</v>
      </c>
      <c r="C509" s="50" t="s">
        <v>8146</v>
      </c>
      <c r="D509" s="50" t="s">
        <v>13053</v>
      </c>
      <c r="E509" s="61" t="s">
        <v>6964</v>
      </c>
      <c r="F509" s="51" t="str">
        <f t="shared" si="25"/>
        <v>1756</v>
      </c>
      <c r="G509" s="137" t="str">
        <f t="shared" si="23"/>
        <v/>
      </c>
      <c r="H509" s="51" t="str">
        <f>IFERROR(VLOOKUP(B509,LandGrants[],1,FALSE),"")</f>
        <v>RICHARDS THIRD CHANCE</v>
      </c>
    </row>
    <row r="510" spans="2:8" ht="57.6" x14ac:dyDescent="0.55000000000000004">
      <c r="B510" s="51" t="str">
        <f t="shared" si="21"/>
        <v>RICHMONDS LOT</v>
      </c>
      <c r="C510" s="50" t="s">
        <v>4169</v>
      </c>
      <c r="D510" s="50" t="s">
        <v>13054</v>
      </c>
      <c r="E510" s="61" t="s">
        <v>6113</v>
      </c>
      <c r="F510" s="51" t="str">
        <f t="shared" si="25"/>
        <v>1731</v>
      </c>
      <c r="G510" s="137" t="str">
        <f t="shared" si="23"/>
        <v/>
      </c>
      <c r="H510" s="51" t="str">
        <f>IFERROR(VLOOKUP(B510,LandGrants[],1,FALSE),"")</f>
        <v>RICHMONDS LOT</v>
      </c>
    </row>
    <row r="511" spans="2:8" ht="28.8" x14ac:dyDescent="0.55000000000000004">
      <c r="B511" s="51" t="str">
        <f t="shared" si="21"/>
        <v>RIDGELYS ADDITION</v>
      </c>
      <c r="C511" s="50" t="s">
        <v>12398</v>
      </c>
      <c r="D511" s="50" t="s">
        <v>13055</v>
      </c>
      <c r="E511" s="61" t="s">
        <v>6100</v>
      </c>
      <c r="F511" s="51" t="str">
        <f t="shared" si="25"/>
        <v>1717</v>
      </c>
      <c r="G511" s="137" t="str">
        <f t="shared" si="23"/>
        <v>HARRYS LOT - RIDGELY</v>
      </c>
      <c r="H511" s="51" t="str">
        <f>IFERROR(VLOOKUP(B511,LandGrants[],1,FALSE),"")</f>
        <v>RIDGELYS ADDITION</v>
      </c>
    </row>
    <row r="512" spans="2:8" ht="57.6" x14ac:dyDescent="0.55000000000000004">
      <c r="B512" s="51" t="str">
        <f t="shared" si="21"/>
        <v>RIDGELYS CARE</v>
      </c>
      <c r="C512" s="50" t="s">
        <v>12521</v>
      </c>
      <c r="D512" s="50" t="s">
        <v>13056</v>
      </c>
      <c r="E512" s="61" t="s">
        <v>6133</v>
      </c>
      <c r="F512" s="51" t="str">
        <f t="shared" si="25"/>
        <v>1720</v>
      </c>
      <c r="G512" s="137" t="str">
        <f t="shared" si="23"/>
        <v>RESURVEY OF TRACTS - RIDGELY</v>
      </c>
      <c r="H512" s="51" t="str">
        <f>IFERROR(VLOOKUP(B512,LandGrants[],1,FALSE),"")</f>
        <v>RIDGELYS CARE</v>
      </c>
    </row>
    <row r="513" spans="2:8" ht="28.8" x14ac:dyDescent="0.55000000000000004">
      <c r="B513" s="51" t="str">
        <f t="shared" ref="B513:B563" si="26">SUBSTITUTE(UPPER(IF(IFERROR(FIND("(",C513),0) &gt; 0, LEFT(C513,FIND("(",C513)-2),C513)),"'","")</f>
        <v>RIDGELYS FOREST</v>
      </c>
      <c r="C513" s="50" t="s">
        <v>4168</v>
      </c>
      <c r="D513" s="50" t="s">
        <v>13057</v>
      </c>
      <c r="E513" s="61" t="s">
        <v>6114</v>
      </c>
      <c r="F513" s="51" t="str">
        <f t="shared" si="25"/>
        <v>1696</v>
      </c>
      <c r="G513" s="137" t="str">
        <f t="shared" ref="G513:G576" si="27">IF(IFERROR(FIND("(",C513),0)=0,"",UPPER((SUBSTITUTE(SUBSTITUTE(RIGHT(C513,LEN(C513)-FIND("(",C513)),")",""),"'",""))))</f>
        <v/>
      </c>
      <c r="H513" s="51" t="str">
        <f>IFERROR(VLOOKUP(B513,LandGrants[],1,FALSE),"")</f>
        <v>RIDGELYS FOREST</v>
      </c>
    </row>
    <row r="514" spans="2:8" ht="72" x14ac:dyDescent="0.55000000000000004">
      <c r="B514" s="51" t="str">
        <f t="shared" si="26"/>
        <v>RIDGELYS GREAT PARK</v>
      </c>
      <c r="C514" s="50" t="s">
        <v>5438</v>
      </c>
      <c r="D514" s="50" t="s">
        <v>13058</v>
      </c>
      <c r="E514" s="61" t="s">
        <v>11075</v>
      </c>
      <c r="F514" s="51" t="str">
        <f t="shared" si="25"/>
        <v>1771</v>
      </c>
      <c r="G514" s="137" t="str">
        <f t="shared" si="27"/>
        <v/>
      </c>
      <c r="H514" s="51" t="str">
        <f>IFERROR(VLOOKUP(B514,LandGrants[],1,FALSE),"")</f>
        <v>RIDGELYS GREAT PARK</v>
      </c>
    </row>
    <row r="515" spans="2:8" ht="86.4" x14ac:dyDescent="0.55000000000000004">
      <c r="B515" s="51" t="str">
        <f t="shared" si="26"/>
        <v>RIDGELYS LOT - CHASE</v>
      </c>
      <c r="C515" s="50" t="s">
        <v>11073</v>
      </c>
      <c r="D515" s="50" t="s">
        <v>13059</v>
      </c>
      <c r="E515" s="61" t="s">
        <v>11411</v>
      </c>
      <c r="F515" s="51" t="str">
        <f t="shared" si="25"/>
        <v>1769</v>
      </c>
      <c r="G515" s="137" t="str">
        <f t="shared" si="27"/>
        <v/>
      </c>
      <c r="H515" s="51" t="str">
        <f>IFERROR(VLOOKUP(B515,LandGrants[],1,FALSE),"")</f>
        <v>RIDGELYS LOT - Chase</v>
      </c>
    </row>
    <row r="516" spans="2:8" ht="57.6" x14ac:dyDescent="0.55000000000000004">
      <c r="B516" s="51" t="str">
        <f t="shared" si="26"/>
        <v>RIDGELYS LOT - HENRY</v>
      </c>
      <c r="C516" s="50" t="s">
        <v>12402</v>
      </c>
      <c r="D516" s="50" t="s">
        <v>13060</v>
      </c>
      <c r="E516" s="61" t="s">
        <v>6162</v>
      </c>
      <c r="F516" s="51" t="str">
        <f t="shared" ref="F516:F554" si="28">LEFT(E516,4)</f>
        <v>1694</v>
      </c>
      <c r="G516" s="137" t="str">
        <f t="shared" si="27"/>
        <v/>
      </c>
      <c r="H516" s="51" t="str">
        <f>IFERROR(VLOOKUP(B516,LandGrants[],1,FALSE),"")</f>
        <v>RIDGELYS LOT - Henry</v>
      </c>
    </row>
    <row r="517" spans="2:8" ht="100.8" x14ac:dyDescent="0.55000000000000004">
      <c r="B517" s="51" t="str">
        <f t="shared" si="26"/>
        <v>RIDGELYS MEADOW</v>
      </c>
      <c r="C517" s="50" t="s">
        <v>7398</v>
      </c>
      <c r="D517" s="50" t="s">
        <v>13061</v>
      </c>
      <c r="E517" s="61" t="s">
        <v>11668</v>
      </c>
      <c r="F517" s="51" t="str">
        <f t="shared" si="28"/>
        <v>1795</v>
      </c>
      <c r="G517" s="137" t="str">
        <f t="shared" si="27"/>
        <v/>
      </c>
      <c r="H517" s="51" t="str">
        <f>IFERROR(VLOOKUP(B517,LandGrants[],1,FALSE),"")</f>
        <v>RIDGELYS MEADOW</v>
      </c>
    </row>
    <row r="518" spans="2:8" ht="28.8" x14ac:dyDescent="0.55000000000000004">
      <c r="B518" s="51" t="str">
        <f t="shared" si="26"/>
        <v>RIDGELYS NECK</v>
      </c>
      <c r="C518" s="50" t="s">
        <v>4167</v>
      </c>
      <c r="D518" s="50" t="s">
        <v>13062</v>
      </c>
      <c r="E518" s="61" t="s">
        <v>6161</v>
      </c>
      <c r="F518" s="51" t="str">
        <f t="shared" si="28"/>
        <v>1717</v>
      </c>
      <c r="G518" s="137" t="str">
        <f t="shared" si="27"/>
        <v/>
      </c>
      <c r="H518" s="51" t="str">
        <f>IFERROR(VLOOKUP(B518,LandGrants[],1,FALSE),"")</f>
        <v>RIDGELYS NECK</v>
      </c>
    </row>
    <row r="519" spans="2:8" ht="57.6" x14ac:dyDescent="0.55000000000000004">
      <c r="B519" s="51" t="str">
        <f t="shared" si="26"/>
        <v>RIDGELYS RANGE - HENRY</v>
      </c>
      <c r="C519" s="50" t="s">
        <v>6509</v>
      </c>
      <c r="D519" s="50" t="s">
        <v>13063</v>
      </c>
      <c r="E519" s="61" t="s">
        <v>6143</v>
      </c>
      <c r="F519" s="51" t="str">
        <f t="shared" si="28"/>
        <v>1762</v>
      </c>
      <c r="G519" s="137" t="str">
        <f t="shared" si="27"/>
        <v>EAST</v>
      </c>
      <c r="H519" s="51" t="str">
        <f>IFERROR(VLOOKUP(B519,LandGrants[],1,FALSE),"")</f>
        <v>RIDGELYS RANGE - Henry</v>
      </c>
    </row>
    <row r="520" spans="2:8" ht="57.6" x14ac:dyDescent="0.55000000000000004">
      <c r="B520" s="51" t="str">
        <f t="shared" si="26"/>
        <v>RIDGELYS RANGE - HENRY</v>
      </c>
      <c r="C520" s="50" t="s">
        <v>6508</v>
      </c>
      <c r="D520" s="50" t="s">
        <v>13063</v>
      </c>
      <c r="E520" s="61" t="s">
        <v>6143</v>
      </c>
      <c r="F520" s="51" t="str">
        <f t="shared" si="28"/>
        <v>1762</v>
      </c>
      <c r="G520" s="137" t="str">
        <f t="shared" si="27"/>
        <v>NW</v>
      </c>
      <c r="H520" s="51" t="str">
        <f>IFERROR(VLOOKUP(B520,LandGrants[],1,FALSE),"")</f>
        <v>RIDGELYS RANGE - Henry</v>
      </c>
    </row>
    <row r="521" spans="2:8" ht="57.6" x14ac:dyDescent="0.55000000000000004">
      <c r="B521" s="51" t="str">
        <f t="shared" si="26"/>
        <v>RIDGELYS RANGE - HENRY</v>
      </c>
      <c r="C521" s="50" t="s">
        <v>6507</v>
      </c>
      <c r="D521" s="50" t="s">
        <v>13063</v>
      </c>
      <c r="E521" s="61" t="s">
        <v>6143</v>
      </c>
      <c r="F521" s="51" t="str">
        <f t="shared" si="28"/>
        <v>1762</v>
      </c>
      <c r="G521" s="137" t="str">
        <f t="shared" si="27"/>
        <v>SOUTH</v>
      </c>
      <c r="H521" s="51" t="str">
        <f>IFERROR(VLOOKUP(B521,LandGrants[],1,FALSE),"")</f>
        <v>RIDGELYS RANGE - Henry</v>
      </c>
    </row>
    <row r="522" spans="2:8" ht="43.2" x14ac:dyDescent="0.55000000000000004">
      <c r="B522" s="51" t="str">
        <f t="shared" si="26"/>
        <v>RIDGELYS RANGE - NICHOLAS</v>
      </c>
      <c r="C522" s="50" t="s">
        <v>6506</v>
      </c>
      <c r="D522" s="50" t="s">
        <v>13064</v>
      </c>
      <c r="E522" s="61" t="s">
        <v>6211</v>
      </c>
      <c r="F522" s="51" t="str">
        <f t="shared" si="28"/>
        <v>1716</v>
      </c>
      <c r="G522" s="137" t="str">
        <f t="shared" si="27"/>
        <v/>
      </c>
      <c r="H522" s="51" t="str">
        <f>IFERROR(VLOOKUP(B522,LandGrants[],1,FALSE),"")</f>
        <v>RIDGELYS RANGE - Nicholas</v>
      </c>
    </row>
    <row r="523" spans="2:8" ht="43.2" x14ac:dyDescent="0.55000000000000004">
      <c r="B523" s="51" t="str">
        <f t="shared" si="26"/>
        <v>RIGGS HILLS</v>
      </c>
      <c r="C523" s="50" t="s">
        <v>4166</v>
      </c>
      <c r="D523" s="50" t="s">
        <v>13065</v>
      </c>
      <c r="E523" s="61" t="s">
        <v>12105</v>
      </c>
      <c r="F523" s="51" t="str">
        <f t="shared" si="28"/>
        <v>1723</v>
      </c>
      <c r="G523" s="137" t="str">
        <f t="shared" si="27"/>
        <v/>
      </c>
      <c r="H523" s="51" t="str">
        <f>IFERROR(VLOOKUP(B523,LandGrants[],1,FALSE),"")</f>
        <v>RIGGS HILLS</v>
      </c>
    </row>
    <row r="524" spans="2:8" ht="43.2" x14ac:dyDescent="0.55000000000000004">
      <c r="B524" s="51" t="str">
        <f t="shared" si="26"/>
        <v>ROBERTS ADVANTAGE</v>
      </c>
      <c r="C524" s="50" t="s">
        <v>5091</v>
      </c>
      <c r="D524" s="50" t="s">
        <v>13066</v>
      </c>
      <c r="E524" s="61" t="s">
        <v>6172</v>
      </c>
      <c r="F524" s="51" t="str">
        <f t="shared" si="28"/>
        <v>1743</v>
      </c>
      <c r="G524" s="137" t="str">
        <f t="shared" si="27"/>
        <v/>
      </c>
      <c r="H524" s="51" t="str">
        <f>IFERROR(VLOOKUP(B524,LandGrants[],1,FALSE),"")</f>
        <v>ROBERTS ADVANTAGE</v>
      </c>
    </row>
    <row r="525" spans="2:8" ht="43.2" x14ac:dyDescent="0.55000000000000004">
      <c r="B525" s="51" t="str">
        <f t="shared" si="26"/>
        <v>ROBINSONS MISTAKE</v>
      </c>
      <c r="C525" s="50" t="s">
        <v>7042</v>
      </c>
      <c r="D525" s="50" t="s">
        <v>13067</v>
      </c>
      <c r="E525" s="61" t="s">
        <v>7250</v>
      </c>
      <c r="F525" s="51" t="str">
        <f t="shared" si="28"/>
        <v>1766</v>
      </c>
      <c r="G525" s="137" t="str">
        <f t="shared" si="27"/>
        <v/>
      </c>
      <c r="H525" s="51" t="str">
        <f>IFERROR(VLOOKUP(B525,LandGrants[],1,FALSE),"")</f>
        <v>ROBINSONS MISTAKE</v>
      </c>
    </row>
    <row r="526" spans="2:8" ht="43.2" x14ac:dyDescent="0.55000000000000004">
      <c r="B526" s="51" t="str">
        <f t="shared" si="26"/>
        <v>ROCK HALL</v>
      </c>
      <c r="C526" s="50" t="s">
        <v>6460</v>
      </c>
      <c r="D526" s="50" t="s">
        <v>13068</v>
      </c>
      <c r="E526" s="61" t="s">
        <v>12060</v>
      </c>
      <c r="F526" s="51" t="str">
        <f t="shared" si="28"/>
        <v>1775</v>
      </c>
      <c r="G526" s="137" t="str">
        <f t="shared" si="27"/>
        <v/>
      </c>
      <c r="H526" s="51" t="str">
        <f>IFERROR(VLOOKUP(B526,LandGrants[],1,FALSE),"")</f>
        <v>ROCK HALL</v>
      </c>
    </row>
    <row r="527" spans="2:8" ht="43.2" x14ac:dyDescent="0.55000000000000004">
      <c r="B527" s="51" t="str">
        <f t="shared" si="26"/>
        <v>ROCKBURN</v>
      </c>
      <c r="C527" s="50" t="s">
        <v>1906</v>
      </c>
      <c r="D527" s="50" t="s">
        <v>13069</v>
      </c>
      <c r="E527" s="61" t="s">
        <v>12328</v>
      </c>
      <c r="F527" s="51" t="str">
        <f t="shared" si="28"/>
        <v>1824</v>
      </c>
      <c r="G527" s="137" t="str">
        <f t="shared" si="27"/>
        <v/>
      </c>
      <c r="H527" s="51" t="str">
        <f>IFERROR(VLOOKUP(B527,LandGrants[],1,FALSE),"")</f>
        <v>ROCKBURN</v>
      </c>
    </row>
    <row r="528" spans="2:8" ht="72" x14ac:dyDescent="0.55000000000000004">
      <c r="B528" s="51" t="str">
        <f t="shared" si="26"/>
        <v>ROCKY RIDGE</v>
      </c>
      <c r="C528" s="36" t="s">
        <v>6369</v>
      </c>
      <c r="D528" s="50" t="s">
        <v>13070</v>
      </c>
      <c r="E528" s="61" t="s">
        <v>11412</v>
      </c>
      <c r="F528" s="51" t="str">
        <f t="shared" si="28"/>
        <v>1744</v>
      </c>
      <c r="G528" s="137" t="str">
        <f t="shared" si="27"/>
        <v/>
      </c>
      <c r="H528" s="51" t="str">
        <f>IFERROR(VLOOKUP(B528,LandGrants[],1,FALSE),"")</f>
        <v>ROCKY RIDGE</v>
      </c>
    </row>
    <row r="529" spans="2:8" ht="57.6" x14ac:dyDescent="0.55000000000000004">
      <c r="B529" s="51" t="str">
        <f t="shared" si="26"/>
        <v>ROGUES HARBOR</v>
      </c>
      <c r="C529" s="50" t="s">
        <v>4165</v>
      </c>
      <c r="D529" s="50" t="s">
        <v>13071</v>
      </c>
      <c r="E529" s="61" t="s">
        <v>12106</v>
      </c>
      <c r="F529" s="51" t="str">
        <f t="shared" si="28"/>
        <v>1805</v>
      </c>
      <c r="G529" s="137" t="str">
        <f t="shared" si="27"/>
        <v/>
      </c>
      <c r="H529" s="51" t="str">
        <f>IFERROR(VLOOKUP(B529,LandGrants[],1,FALSE),"")</f>
        <v>ROGUES HARBOR</v>
      </c>
    </row>
    <row r="530" spans="2:8" ht="57.6" x14ac:dyDescent="0.55000000000000004">
      <c r="B530" s="51" t="str">
        <f t="shared" si="26"/>
        <v>ROUND ABOUT HILLS</v>
      </c>
      <c r="C530" s="50" t="s">
        <v>15</v>
      </c>
      <c r="D530" s="50" t="s">
        <v>13072</v>
      </c>
      <c r="E530" s="61" t="s">
        <v>11414</v>
      </c>
      <c r="F530" s="51" t="str">
        <f t="shared" si="28"/>
        <v>1743</v>
      </c>
      <c r="G530" s="137" t="str">
        <f t="shared" si="27"/>
        <v/>
      </c>
      <c r="H530" s="51" t="str">
        <f>IFERROR(VLOOKUP(B530,LandGrants[],1,FALSE),"")</f>
        <v>ROUND ABOUT HILLS</v>
      </c>
    </row>
    <row r="531" spans="2:8" ht="43.2" x14ac:dyDescent="0.55000000000000004">
      <c r="B531" s="51" t="str">
        <f t="shared" si="26"/>
        <v>SAFEGUARD</v>
      </c>
      <c r="C531" s="50" t="s">
        <v>6872</v>
      </c>
      <c r="D531" s="50" t="s">
        <v>13073</v>
      </c>
      <c r="E531" s="61" t="s">
        <v>13314</v>
      </c>
      <c r="F531" s="51" t="str">
        <f t="shared" si="28"/>
        <v>1753</v>
      </c>
      <c r="G531" s="137" t="str">
        <f t="shared" si="27"/>
        <v/>
      </c>
      <c r="H531" s="51" t="str">
        <f>IFERROR(VLOOKUP(B531,LandGrants[],1,FALSE),"")</f>
        <v>SAFEGUARD</v>
      </c>
    </row>
    <row r="532" spans="2:8" ht="72" x14ac:dyDescent="0.55000000000000004">
      <c r="B532" s="51" t="str">
        <f t="shared" si="26"/>
        <v>SAINT JAMES PARK</v>
      </c>
      <c r="C532" s="50" t="s">
        <v>6589</v>
      </c>
      <c r="D532" s="50" t="s">
        <v>13074</v>
      </c>
      <c r="E532" s="61" t="s">
        <v>6164</v>
      </c>
      <c r="F532" s="51" t="str">
        <f t="shared" si="28"/>
        <v>1765</v>
      </c>
      <c r="G532" s="137" t="str">
        <f t="shared" si="27"/>
        <v/>
      </c>
      <c r="H532" s="51" t="str">
        <f>IFERROR(VLOOKUP(B532,LandGrants[],1,FALSE),"")</f>
        <v>SAINT JAMES PARK</v>
      </c>
    </row>
    <row r="533" spans="2:8" ht="72" x14ac:dyDescent="0.55000000000000004">
      <c r="B533" s="51" t="str">
        <f t="shared" si="26"/>
        <v>SALLYS CHANCE</v>
      </c>
      <c r="C533" s="50" t="s">
        <v>7249</v>
      </c>
      <c r="D533" s="50" t="s">
        <v>13075</v>
      </c>
      <c r="E533" s="61" t="s">
        <v>13291</v>
      </c>
      <c r="F533" s="51" t="str">
        <f t="shared" si="28"/>
        <v>1749</v>
      </c>
      <c r="G533" s="137" t="str">
        <f t="shared" si="27"/>
        <v/>
      </c>
      <c r="H533" s="51" t="str">
        <f>IFERROR(VLOOKUP(B533,LandGrants[],1,FALSE),"")</f>
        <v>SALLYS CHANCE</v>
      </c>
    </row>
    <row r="534" spans="2:8" ht="43.2" x14ac:dyDescent="0.55000000000000004">
      <c r="B534" s="51" t="str">
        <f t="shared" si="26"/>
        <v>SALOPIA</v>
      </c>
      <c r="C534" s="50" t="s">
        <v>6952</v>
      </c>
      <c r="D534" s="50" t="s">
        <v>13076</v>
      </c>
      <c r="E534" s="61" t="s">
        <v>6130</v>
      </c>
      <c r="F534" s="51" t="str">
        <f t="shared" si="28"/>
        <v>1741</v>
      </c>
      <c r="G534" s="137" t="str">
        <f t="shared" si="27"/>
        <v>SALOPHA</v>
      </c>
      <c r="H534" s="51" t="str">
        <f>IFERROR(VLOOKUP(B534,LandGrants[],1,FALSE),"")</f>
        <v>SALOPIA</v>
      </c>
    </row>
    <row r="535" spans="2:8" ht="57.6" x14ac:dyDescent="0.55000000000000004">
      <c r="B535" s="51" t="str">
        <f t="shared" si="26"/>
        <v>SAMUELS CONTRIVANCE</v>
      </c>
      <c r="C535" s="50" t="s">
        <v>6704</v>
      </c>
      <c r="D535" s="50" t="s">
        <v>13077</v>
      </c>
      <c r="E535" s="61" t="s">
        <v>7492</v>
      </c>
      <c r="F535" s="51" t="str">
        <f t="shared" si="28"/>
        <v>1794</v>
      </c>
      <c r="G535" s="137" t="str">
        <f t="shared" si="27"/>
        <v/>
      </c>
      <c r="H535" s="51" t="str">
        <f>IFERROR(VLOOKUP(B535,LandGrants[],1,FALSE),"")</f>
        <v>SAMUELS CONTRIVANCE</v>
      </c>
    </row>
    <row r="536" spans="2:8" ht="86.4" x14ac:dyDescent="0.55000000000000004">
      <c r="B536" s="51" t="str">
        <f t="shared" si="26"/>
        <v>SAPLIN RANGE</v>
      </c>
      <c r="C536" s="50" t="s">
        <v>6505</v>
      </c>
      <c r="D536" s="50" t="s">
        <v>13078</v>
      </c>
      <c r="E536" s="61" t="s">
        <v>12021</v>
      </c>
      <c r="F536" s="51" t="str">
        <f t="shared" si="28"/>
        <v>1733</v>
      </c>
      <c r="G536" s="137" t="str">
        <f t="shared" si="27"/>
        <v>SAPLING BOTTOM/POPLAR RANGE</v>
      </c>
      <c r="H536" s="51" t="str">
        <f>IFERROR(VLOOKUP(B536,LandGrants[],1,FALSE),"")</f>
        <v>SAPLIN RANGE</v>
      </c>
    </row>
    <row r="537" spans="2:8" ht="100.8" x14ac:dyDescent="0.55000000000000004">
      <c r="B537" s="51" t="str">
        <f t="shared" si="26"/>
        <v>SAPLING GROUND</v>
      </c>
      <c r="C537" s="50" t="s">
        <v>5503</v>
      </c>
      <c r="D537" s="50" t="s">
        <v>13079</v>
      </c>
      <c r="E537" s="61" t="s">
        <v>11415</v>
      </c>
      <c r="F537" s="51" t="str">
        <f t="shared" si="28"/>
        <v>1741</v>
      </c>
      <c r="G537" s="137" t="str">
        <f t="shared" si="27"/>
        <v>SAPLING RANGE</v>
      </c>
      <c r="H537" s="51" t="str">
        <f>IFERROR(VLOOKUP(B537,LandGrants[],1,FALSE),"")</f>
        <v>SAPLING GROUND</v>
      </c>
    </row>
    <row r="538" spans="2:8" ht="115.2" x14ac:dyDescent="0.55000000000000004">
      <c r="B538" s="51" t="str">
        <f t="shared" si="26"/>
        <v>SAPLING RANGE - RESURVEYED</v>
      </c>
      <c r="C538" s="36" t="s">
        <v>9395</v>
      </c>
      <c r="D538" s="50" t="s">
        <v>13080</v>
      </c>
      <c r="E538" s="61" t="s">
        <v>11377</v>
      </c>
      <c r="F538" s="51" t="str">
        <f t="shared" si="28"/>
        <v>1760</v>
      </c>
      <c r="G538" s="137" t="str">
        <f t="shared" si="27"/>
        <v/>
      </c>
      <c r="H538" s="51" t="str">
        <f>IFERROR(VLOOKUP(B538,LandGrants[],1,FALSE),"")</f>
        <v>SAPLING RANGE - Resurveyed</v>
      </c>
    </row>
    <row r="539" spans="2:8" ht="43.2" x14ac:dyDescent="0.55000000000000004">
      <c r="B539" s="51" t="str">
        <f t="shared" si="26"/>
        <v>SAPLING RIDGE</v>
      </c>
      <c r="C539" s="50" t="s">
        <v>6974</v>
      </c>
      <c r="D539" s="50" t="s">
        <v>13081</v>
      </c>
      <c r="E539" s="61" t="s">
        <v>6145</v>
      </c>
      <c r="F539" s="51" t="str">
        <f t="shared" si="28"/>
        <v>1761</v>
      </c>
      <c r="G539" s="137" t="str">
        <f t="shared" si="27"/>
        <v/>
      </c>
      <c r="H539" s="51" t="str">
        <f>IFERROR(VLOOKUP(B539,LandGrants[],1,FALSE),"")</f>
        <v>SAPLING RIDGE</v>
      </c>
    </row>
    <row r="540" spans="2:8" ht="43.2" x14ac:dyDescent="0.55000000000000004">
      <c r="B540" s="51" t="str">
        <f t="shared" si="26"/>
        <v>SAPPINGTONS SWEEP</v>
      </c>
      <c r="C540" s="50" t="s">
        <v>5456</v>
      </c>
      <c r="D540" s="50" t="s">
        <v>13082</v>
      </c>
      <c r="E540" s="61" t="s">
        <v>10395</v>
      </c>
      <c r="F540" s="51" t="str">
        <f t="shared" si="28"/>
        <v>1765</v>
      </c>
      <c r="G540" s="137" t="str">
        <f t="shared" si="27"/>
        <v/>
      </c>
      <c r="H540" s="51" t="str">
        <f>IFERROR(VLOOKUP(B540,LandGrants[],1,FALSE),"")</f>
        <v>SAPPINGTONS SWEEP</v>
      </c>
    </row>
    <row r="541" spans="2:8" ht="57.6" x14ac:dyDescent="0.55000000000000004">
      <c r="B541" s="51" t="str">
        <f t="shared" si="26"/>
        <v>SCANTLINGS LOT</v>
      </c>
      <c r="C541" s="50" t="s">
        <v>8994</v>
      </c>
      <c r="D541" s="50" t="s">
        <v>13083</v>
      </c>
      <c r="E541" s="61" t="s">
        <v>12329</v>
      </c>
      <c r="F541" s="51" t="str">
        <f t="shared" si="28"/>
        <v>1740</v>
      </c>
      <c r="G541" s="137" t="str">
        <f t="shared" si="27"/>
        <v/>
      </c>
      <c r="H541" s="51" t="str">
        <f>IFERROR(VLOOKUP(B541,LandGrants[],1,FALSE),"")</f>
        <v>SCANTLINGS LOT</v>
      </c>
    </row>
    <row r="542" spans="2:8" ht="43.2" x14ac:dyDescent="0.55000000000000004">
      <c r="B542" s="51" t="str">
        <f t="shared" si="26"/>
        <v>SCOTTS ADVANTAGE</v>
      </c>
      <c r="C542" s="50" t="s">
        <v>4164</v>
      </c>
      <c r="D542" s="50" t="s">
        <v>13084</v>
      </c>
      <c r="E542" s="61" t="s">
        <v>11391</v>
      </c>
      <c r="F542" s="51" t="str">
        <f t="shared" si="28"/>
        <v>1746</v>
      </c>
      <c r="G542" s="137" t="str">
        <f t="shared" si="27"/>
        <v/>
      </c>
      <c r="H542" s="51" t="str">
        <f>IFERROR(VLOOKUP(B542,LandGrants[],1,FALSE),"")</f>
        <v>SCOTTS ADVANTAGE</v>
      </c>
    </row>
    <row r="543" spans="2:8" ht="43.2" x14ac:dyDescent="0.55000000000000004">
      <c r="B543" s="51" t="str">
        <f t="shared" si="26"/>
        <v>SCOTTS FOLLY</v>
      </c>
      <c r="C543" s="50" t="s">
        <v>6726</v>
      </c>
      <c r="D543" s="50" t="s">
        <v>13085</v>
      </c>
      <c r="E543" s="61" t="s">
        <v>6215</v>
      </c>
      <c r="F543" s="51" t="str">
        <f t="shared" si="28"/>
        <v>1695</v>
      </c>
      <c r="G543" s="137" t="str">
        <f t="shared" si="27"/>
        <v/>
      </c>
      <c r="H543" s="51" t="str">
        <f>IFERROR(VLOOKUP(B543,LandGrants[],1,FALSE),"")</f>
        <v>SCOTTS FOLLY</v>
      </c>
    </row>
    <row r="544" spans="2:8" ht="72" x14ac:dyDescent="0.55000000000000004">
      <c r="B544" s="51" t="str">
        <f t="shared" si="26"/>
        <v>SECOND ADDITION TO CALEBS PURCHASE</v>
      </c>
      <c r="C544" s="50" t="s">
        <v>12522</v>
      </c>
      <c r="D544" s="50" t="s">
        <v>13315</v>
      </c>
      <c r="E544" s="61" t="s">
        <v>12114</v>
      </c>
      <c r="F544" s="51" t="str">
        <f t="shared" si="28"/>
        <v>1785</v>
      </c>
      <c r="G544" s="137" t="str">
        <f t="shared" si="27"/>
        <v/>
      </c>
      <c r="H544" s="51" t="str">
        <f>IFERROR(VLOOKUP(B544,LandGrants[],1,FALSE),"")</f>
        <v>SECOND ADDITION TO CALEBS PURCHASE</v>
      </c>
    </row>
    <row r="545" spans="2:8" ht="43.2" x14ac:dyDescent="0.55000000000000004">
      <c r="B545" s="51" t="str">
        <f t="shared" si="26"/>
        <v>SECOND ADDITION TO FREDERICKSBURGH</v>
      </c>
      <c r="C545" s="50" t="s">
        <v>7993</v>
      </c>
      <c r="D545" s="50" t="s">
        <v>13086</v>
      </c>
      <c r="E545" s="61" t="s">
        <v>11369</v>
      </c>
      <c r="F545" s="51" t="str">
        <f t="shared" si="28"/>
        <v>1804</v>
      </c>
      <c r="G545" s="137" t="str">
        <f t="shared" si="27"/>
        <v/>
      </c>
      <c r="H545" s="51" t="str">
        <f>IFERROR(VLOOKUP(B545,LandGrants[],1,FALSE),"")</f>
        <v>SECOND ADDITION TO FREDERICKSBURGH</v>
      </c>
    </row>
    <row r="546" spans="2:8" ht="57.6" x14ac:dyDescent="0.55000000000000004">
      <c r="B546" s="51" t="str">
        <f t="shared" si="26"/>
        <v>SECOND ADDITION TO HAZARD</v>
      </c>
      <c r="C546" s="50" t="s">
        <v>6695</v>
      </c>
      <c r="D546" s="50" t="s">
        <v>13087</v>
      </c>
      <c r="E546" s="61" t="s">
        <v>12024</v>
      </c>
      <c r="F546" s="51" t="str">
        <f t="shared" si="28"/>
        <v>1772</v>
      </c>
      <c r="G546" s="137" t="str">
        <f t="shared" si="27"/>
        <v/>
      </c>
      <c r="H546" s="51" t="str">
        <f>IFERROR(VLOOKUP(B546,LandGrants[],1,FALSE),"")</f>
        <v>SECOND ADDITION TO HAZARD</v>
      </c>
    </row>
    <row r="547" spans="2:8" ht="43.2" x14ac:dyDescent="0.55000000000000004">
      <c r="B547" s="51" t="str">
        <f t="shared" si="26"/>
        <v>SECOND ADDITION TO LITTLE WORTH</v>
      </c>
      <c r="C547" s="50" t="s">
        <v>7129</v>
      </c>
      <c r="D547" s="50" t="s">
        <v>13088</v>
      </c>
      <c r="E547" s="61" t="s">
        <v>12048</v>
      </c>
      <c r="F547" s="51" t="str">
        <f t="shared" si="28"/>
        <v>1771</v>
      </c>
      <c r="G547" s="137" t="str">
        <f t="shared" si="27"/>
        <v/>
      </c>
      <c r="H547" s="51" t="str">
        <f>IFERROR(VLOOKUP(B547,LandGrants[],1,FALSE),"")</f>
        <v>SECOND ADDITION TO LITTLE WORTH</v>
      </c>
    </row>
    <row r="548" spans="2:8" ht="86.4" x14ac:dyDescent="0.55000000000000004">
      <c r="B548" s="51" t="str">
        <f t="shared" si="26"/>
        <v>SECOND CHOICE</v>
      </c>
      <c r="C548" s="50" t="s">
        <v>5546</v>
      </c>
      <c r="D548" s="50" t="s">
        <v>13316</v>
      </c>
      <c r="E548" s="61" t="s">
        <v>7251</v>
      </c>
      <c r="F548" s="51" t="str">
        <f t="shared" si="28"/>
        <v>1770</v>
      </c>
      <c r="G548" s="137" t="str">
        <f t="shared" si="27"/>
        <v/>
      </c>
      <c r="H548" s="51" t="str">
        <f>IFERROR(VLOOKUP(B548,LandGrants[],1,FALSE),"")</f>
        <v>SECOND CHOICE</v>
      </c>
    </row>
    <row r="549" spans="2:8" ht="57.6" x14ac:dyDescent="0.55000000000000004">
      <c r="B549" s="51" t="str">
        <f t="shared" si="26"/>
        <v>SECOND DISCOVERY</v>
      </c>
      <c r="C549" s="50" t="s">
        <v>4163</v>
      </c>
      <c r="D549" s="50" t="s">
        <v>13089</v>
      </c>
      <c r="E549" s="61" t="s">
        <v>6152</v>
      </c>
      <c r="F549" s="51" t="str">
        <f t="shared" si="28"/>
        <v>1757</v>
      </c>
      <c r="G549" s="137" t="str">
        <f t="shared" si="27"/>
        <v/>
      </c>
      <c r="H549" s="51" t="str">
        <f>IFERROR(VLOOKUP(B549,LandGrants[],1,FALSE),"")</f>
        <v>SECOND DISCOVERY</v>
      </c>
    </row>
    <row r="550" spans="2:8" ht="86.4" x14ac:dyDescent="0.55000000000000004">
      <c r="B550" s="51" t="str">
        <f t="shared" si="26"/>
        <v>SECOND DIVISION</v>
      </c>
      <c r="C550" s="50" t="s">
        <v>9216</v>
      </c>
      <c r="D550" s="50" t="s">
        <v>13090</v>
      </c>
      <c r="E550" s="61" t="s">
        <v>11653</v>
      </c>
      <c r="F550" s="51" t="str">
        <f t="shared" si="28"/>
        <v>1745</v>
      </c>
      <c r="G550" s="137" t="str">
        <f t="shared" si="27"/>
        <v/>
      </c>
      <c r="H550" s="51" t="str">
        <f>IFERROR(VLOOKUP(B550,LandGrants[],1,FALSE),"")</f>
        <v>SECOND DIVISION</v>
      </c>
    </row>
    <row r="551" spans="2:8" ht="43.2" x14ac:dyDescent="0.55000000000000004">
      <c r="B551" s="51" t="str">
        <f t="shared" si="26"/>
        <v>SECOND SUPPLY</v>
      </c>
      <c r="C551" s="50" t="s">
        <v>5027</v>
      </c>
      <c r="D551" s="50" t="s">
        <v>13091</v>
      </c>
      <c r="E551" s="61" t="s">
        <v>6178</v>
      </c>
      <c r="F551" s="51" t="str">
        <f t="shared" si="28"/>
        <v>1757</v>
      </c>
      <c r="G551" s="137" t="str">
        <f t="shared" si="27"/>
        <v/>
      </c>
      <c r="H551" s="51" t="str">
        <f>IFERROR(VLOOKUP(B551,LandGrants[],1,FALSE),"")</f>
        <v>SECOND SUPPLY</v>
      </c>
    </row>
    <row r="552" spans="2:8" ht="72" x14ac:dyDescent="0.55000000000000004">
      <c r="B552" s="51" t="str">
        <f t="shared" si="26"/>
        <v>SECOND THOUGHT</v>
      </c>
      <c r="C552" s="50" t="s">
        <v>6387</v>
      </c>
      <c r="D552" s="50" t="s">
        <v>13317</v>
      </c>
      <c r="E552" s="61" t="s">
        <v>11416</v>
      </c>
      <c r="F552" s="51" t="str">
        <f t="shared" si="28"/>
        <v>1770</v>
      </c>
      <c r="G552" s="137" t="str">
        <f t="shared" si="27"/>
        <v/>
      </c>
      <c r="H552" s="51" t="str">
        <f>IFERROR(VLOOKUP(B552,LandGrants[],1,FALSE),"")</f>
        <v>SECOND THOUGHT</v>
      </c>
    </row>
    <row r="553" spans="2:8" ht="57.6" x14ac:dyDescent="0.55000000000000004">
      <c r="B553" s="51" t="str">
        <f t="shared" si="26"/>
        <v>SEPTEMBER 14, 1739 I WAS BORN JOHN HAMMOND SON OF JOHN</v>
      </c>
      <c r="C553" s="50" t="s">
        <v>5578</v>
      </c>
      <c r="D553" s="50" t="s">
        <v>13092</v>
      </c>
      <c r="E553" s="61" t="s">
        <v>11415</v>
      </c>
      <c r="F553" s="51" t="str">
        <f t="shared" si="28"/>
        <v>1741</v>
      </c>
      <c r="G553" s="137" t="str">
        <f t="shared" si="27"/>
        <v/>
      </c>
      <c r="H553" s="51" t="str">
        <f>IFERROR(VLOOKUP(B553,LandGrants[],1,FALSE),"")</f>
        <v>SEPTEMBER 14, 1739 I WAS BORN JOHN HAMMOND SON OF JOHN</v>
      </c>
    </row>
    <row r="554" spans="2:8" ht="86.4" x14ac:dyDescent="0.55000000000000004">
      <c r="B554" s="51" t="str">
        <f t="shared" si="26"/>
        <v>SEWELLS COFFER</v>
      </c>
      <c r="C554" s="50" t="s">
        <v>4162</v>
      </c>
      <c r="D554" s="50" t="s">
        <v>13093</v>
      </c>
      <c r="E554" s="61" t="s">
        <v>6151</v>
      </c>
      <c r="F554" s="51" t="str">
        <f t="shared" si="28"/>
        <v>1717</v>
      </c>
      <c r="G554" s="137" t="str">
        <f t="shared" si="27"/>
        <v/>
      </c>
      <c r="H554" s="51" t="str">
        <f>IFERROR(VLOOKUP(B554,LandGrants[],1,FALSE),"")</f>
        <v>SEWELLS COFFER</v>
      </c>
    </row>
    <row r="555" spans="2:8" ht="72" x14ac:dyDescent="0.55000000000000004">
      <c r="B555" s="51" t="str">
        <f t="shared" si="26"/>
        <v>SEWELLS CONTRIVANCE</v>
      </c>
      <c r="C555" s="50" t="s">
        <v>9535</v>
      </c>
      <c r="D555" s="50" t="s">
        <v>13094</v>
      </c>
      <c r="E555" s="61" t="s">
        <v>11417</v>
      </c>
      <c r="F555" s="51" t="str">
        <f t="shared" ref="F555:F563" si="29">LEFT(E555,4)</f>
        <v>1724</v>
      </c>
      <c r="G555" s="137" t="str">
        <f t="shared" si="27"/>
        <v/>
      </c>
      <c r="H555" s="51" t="str">
        <f>IFERROR(VLOOKUP(B555,LandGrants[],1,FALSE),"")</f>
        <v>SEWELLS CONTRIVANCE</v>
      </c>
    </row>
    <row r="556" spans="2:8" ht="100.8" x14ac:dyDescent="0.55000000000000004">
      <c r="B556" s="51" t="str">
        <f t="shared" si="26"/>
        <v>SEWELLS LOT</v>
      </c>
      <c r="C556" s="50" t="s">
        <v>6951</v>
      </c>
      <c r="D556" s="50" t="s">
        <v>13095</v>
      </c>
      <c r="E556" s="61" t="s">
        <v>6135</v>
      </c>
      <c r="F556" s="51" t="str">
        <f t="shared" si="29"/>
        <v>1725</v>
      </c>
      <c r="G556" s="137" t="str">
        <f t="shared" si="27"/>
        <v>JOHN AND ELIZABETH</v>
      </c>
      <c r="H556" s="51" t="str">
        <f>IFERROR(VLOOKUP(B556,LandGrants[],1,FALSE),"")</f>
        <v>SEWELLS LOT</v>
      </c>
    </row>
    <row r="557" spans="2:8" ht="57.6" x14ac:dyDescent="0.55000000000000004">
      <c r="B557" s="51" t="str">
        <f t="shared" si="26"/>
        <v>SHEERWOOD FORREST</v>
      </c>
      <c r="C557" s="50" t="s">
        <v>9378</v>
      </c>
      <c r="D557" s="50" t="s">
        <v>13096</v>
      </c>
      <c r="E557" s="61" t="s">
        <v>11416</v>
      </c>
      <c r="F557" s="51" t="str">
        <f t="shared" si="29"/>
        <v>1770</v>
      </c>
      <c r="G557" s="137" t="str">
        <f t="shared" si="27"/>
        <v/>
      </c>
      <c r="H557" s="51" t="str">
        <f>IFERROR(VLOOKUP(B557,LandGrants[],1,FALSE),"")</f>
        <v>SHEERWOOD FORREST</v>
      </c>
    </row>
    <row r="558" spans="2:8" x14ac:dyDescent="0.55000000000000004">
      <c r="B558" s="51" t="str">
        <f t="shared" si="26"/>
        <v>SHEPHARDS FOREST</v>
      </c>
      <c r="C558" s="50" t="s">
        <v>4161</v>
      </c>
      <c r="D558" s="50" t="s">
        <v>13097</v>
      </c>
      <c r="E558" s="61" t="s">
        <v>6116</v>
      </c>
      <c r="F558" s="51" t="str">
        <f t="shared" si="29"/>
        <v>1702</v>
      </c>
      <c r="G558" s="137" t="str">
        <f t="shared" si="27"/>
        <v/>
      </c>
      <c r="H558" s="51" t="str">
        <f>IFERROR(VLOOKUP(B558,LandGrants[],1,FALSE),"")</f>
        <v>SHEPHARDS FOREST</v>
      </c>
    </row>
    <row r="559" spans="2:8" ht="57.6" x14ac:dyDescent="0.55000000000000004">
      <c r="B559" s="51" t="str">
        <f t="shared" si="26"/>
        <v>SHEVERS ADVENTURE</v>
      </c>
      <c r="C559" s="50" t="s">
        <v>4160</v>
      </c>
      <c r="D559" s="50" t="s">
        <v>13098</v>
      </c>
      <c r="E559" s="61" t="s">
        <v>6150</v>
      </c>
      <c r="F559" s="51" t="str">
        <f t="shared" si="29"/>
        <v>1729</v>
      </c>
      <c r="G559" s="137" t="str">
        <f t="shared" si="27"/>
        <v/>
      </c>
      <c r="H559" s="51" t="str">
        <f>IFERROR(VLOOKUP(B559,LandGrants[],1,FALSE),"")</f>
        <v>SHEVERS ADVENTURE</v>
      </c>
    </row>
    <row r="560" spans="2:8" ht="43.2" x14ac:dyDescent="0.55000000000000004">
      <c r="B560" s="51" t="str">
        <f t="shared" si="26"/>
        <v>SHIPLEYS ADVENTURE</v>
      </c>
      <c r="C560" s="50" t="s">
        <v>6149</v>
      </c>
      <c r="D560" s="50" t="s">
        <v>13099</v>
      </c>
      <c r="E560" s="61" t="s">
        <v>11379</v>
      </c>
      <c r="F560" s="51" t="str">
        <f t="shared" si="29"/>
        <v>1761</v>
      </c>
      <c r="G560" s="137" t="str">
        <f t="shared" si="27"/>
        <v>SHIPLEYS ENLARGMENT</v>
      </c>
      <c r="H560" s="51" t="str">
        <f>IFERROR(VLOOKUP(B560,LandGrants[],1,FALSE),"")</f>
        <v>SHIPLEYS ADVENTURE</v>
      </c>
    </row>
    <row r="561" spans="2:8" ht="86.4" x14ac:dyDescent="0.55000000000000004">
      <c r="B561" s="51" t="str">
        <f t="shared" si="26"/>
        <v>SHIPLEYS CONTENTION</v>
      </c>
      <c r="C561" s="50" t="s">
        <v>12387</v>
      </c>
      <c r="D561" s="50" t="s">
        <v>13100</v>
      </c>
      <c r="E561" s="61" t="s">
        <v>12330</v>
      </c>
      <c r="F561" s="51" t="str">
        <f t="shared" si="29"/>
        <v>1796</v>
      </c>
      <c r="G561" s="137" t="str">
        <f t="shared" si="27"/>
        <v/>
      </c>
      <c r="H561" s="51" t="str">
        <f>IFERROR(VLOOKUP(B561,LandGrants[],1,FALSE),"")</f>
        <v>SHIPLEYS CONTENTION</v>
      </c>
    </row>
    <row r="562" spans="2:8" ht="43.2" x14ac:dyDescent="0.55000000000000004">
      <c r="B562" s="51" t="str">
        <f t="shared" si="26"/>
        <v>SHIPLEYS DISCOVERY</v>
      </c>
      <c r="C562" s="50" t="s">
        <v>4158</v>
      </c>
      <c r="D562" s="50" t="s">
        <v>13101</v>
      </c>
      <c r="E562" s="61" t="s">
        <v>6239</v>
      </c>
      <c r="F562" s="51" t="str">
        <f t="shared" si="29"/>
        <v>1724</v>
      </c>
      <c r="G562" s="137" t="str">
        <f t="shared" si="27"/>
        <v/>
      </c>
      <c r="H562" s="51" t="str">
        <f>IFERROR(VLOOKUP(B562,LandGrants[],1,FALSE),"")</f>
        <v>SHIPLEYS DISCOVERY</v>
      </c>
    </row>
    <row r="563" spans="2:8" ht="57.6" x14ac:dyDescent="0.55000000000000004">
      <c r="B563" s="51" t="str">
        <f t="shared" si="26"/>
        <v>SHIPLEYS FORESIGHT</v>
      </c>
      <c r="C563" s="50" t="s">
        <v>7542</v>
      </c>
      <c r="D563" s="50" t="s">
        <v>13102</v>
      </c>
      <c r="E563" s="61" t="s">
        <v>11630</v>
      </c>
      <c r="F563" s="51" t="str">
        <f t="shared" si="29"/>
        <v>1751</v>
      </c>
      <c r="G563" s="137" t="str">
        <f t="shared" si="27"/>
        <v>LAST SHIFT</v>
      </c>
      <c r="H563" s="51" t="str">
        <f>IFERROR(VLOOKUP(B563,LandGrants[],1,FALSE),"")</f>
        <v>SHIPLEYS FORESIGHT</v>
      </c>
    </row>
    <row r="564" spans="2:8" ht="86.4" x14ac:dyDescent="0.55000000000000004">
      <c r="B564" s="88" t="str">
        <f t="shared" ref="B564:B586" si="30">SUBSTITUTE(UPPER(IF(IFERROR(FIND("(",C564),0) &gt; 0, LEFT(C564,FIND("(",C564)-2),C564)),"'","")</f>
        <v>SHIPLEYS NEGLECT</v>
      </c>
      <c r="C564" s="89" t="s">
        <v>5520</v>
      </c>
      <c r="D564" s="89" t="s">
        <v>13103</v>
      </c>
      <c r="E564" s="90" t="s">
        <v>11669</v>
      </c>
      <c r="F564" s="88" t="str">
        <f t="shared" ref="F564:F586" si="31">LEFT(E564,4)</f>
        <v>1783</v>
      </c>
      <c r="G564" s="137" t="str">
        <f t="shared" si="27"/>
        <v/>
      </c>
      <c r="H564" s="88" t="str">
        <f>IFERROR(VLOOKUP(B564,LandGrants[],1,FALSE),"")</f>
        <v>SHIPLEYS NEGLECT</v>
      </c>
    </row>
    <row r="565" spans="2:8" ht="86.4" x14ac:dyDescent="0.55000000000000004">
      <c r="B565" s="88" t="str">
        <f t="shared" si="30"/>
        <v>SHIPLEYS SEARCH</v>
      </c>
      <c r="C565" s="89" t="s">
        <v>2597</v>
      </c>
      <c r="D565" s="89" t="s">
        <v>13104</v>
      </c>
      <c r="E565" s="90" t="s">
        <v>6225</v>
      </c>
      <c r="F565" s="88" t="str">
        <f t="shared" si="31"/>
        <v>1730</v>
      </c>
      <c r="G565" s="137" t="str">
        <f t="shared" si="27"/>
        <v/>
      </c>
      <c r="H565" s="88" t="str">
        <f>IFERROR(VLOOKUP(B565,LandGrants[],1,FALSE),"")</f>
        <v>SHIPLEYS SEARCH</v>
      </c>
    </row>
    <row r="566" spans="2:8" ht="43.2" x14ac:dyDescent="0.55000000000000004">
      <c r="B566" s="88" t="str">
        <f t="shared" si="30"/>
        <v>SHIVERS INTEGRITY</v>
      </c>
      <c r="C566" s="89" t="s">
        <v>7170</v>
      </c>
      <c r="D566" s="89" t="s">
        <v>13105</v>
      </c>
      <c r="E566" s="90" t="s">
        <v>11418</v>
      </c>
      <c r="F566" s="88" t="str">
        <f t="shared" si="31"/>
        <v>1751</v>
      </c>
      <c r="G566" s="137" t="str">
        <f t="shared" si="27"/>
        <v/>
      </c>
      <c r="H566" s="88" t="str">
        <f>IFERROR(VLOOKUP(B566,LandGrants[],1,FALSE),"")</f>
        <v>SHIVERS INTEGRITY</v>
      </c>
    </row>
    <row r="567" spans="2:8" ht="43.2" x14ac:dyDescent="0.55000000000000004">
      <c r="B567" s="88" t="str">
        <f t="shared" si="30"/>
        <v>SILENCE - FARMER</v>
      </c>
      <c r="C567" s="89" t="s">
        <v>6384</v>
      </c>
      <c r="D567" s="89" t="s">
        <v>13106</v>
      </c>
      <c r="E567" s="90" t="s">
        <v>6147</v>
      </c>
      <c r="F567" s="88" t="str">
        <f t="shared" si="31"/>
        <v>1748</v>
      </c>
      <c r="G567" s="137" t="str">
        <f t="shared" si="27"/>
        <v/>
      </c>
      <c r="H567" s="88" t="str">
        <f>IFERROR(VLOOKUP(B567,LandGrants[],1,FALSE),"")</f>
        <v>SILENCE - Farmer</v>
      </c>
    </row>
    <row r="568" spans="2:8" ht="57.6" x14ac:dyDescent="0.55000000000000004">
      <c r="B568" s="88" t="str">
        <f t="shared" si="30"/>
        <v>SILENCE - HOBBS</v>
      </c>
      <c r="C568" s="89" t="s">
        <v>6382</v>
      </c>
      <c r="D568" s="89" t="s">
        <v>13107</v>
      </c>
      <c r="E568" s="90" t="s">
        <v>6143</v>
      </c>
      <c r="F568" s="88" t="str">
        <f t="shared" si="31"/>
        <v>1762</v>
      </c>
      <c r="G568" s="137" t="str">
        <f t="shared" si="27"/>
        <v/>
      </c>
      <c r="H568" s="88" t="str">
        <f>IFERROR(VLOOKUP(B568,LandGrants[],1,FALSE),"")</f>
        <v>SILENCE - Hobbs</v>
      </c>
    </row>
    <row r="569" spans="2:8" ht="100.8" x14ac:dyDescent="0.55000000000000004">
      <c r="B569" s="88" t="str">
        <f t="shared" si="30"/>
        <v>SILENCE - RESURVEYED</v>
      </c>
      <c r="C569" s="89" t="s">
        <v>9375</v>
      </c>
      <c r="D569" s="89" t="s">
        <v>13108</v>
      </c>
      <c r="E569" s="90" t="s">
        <v>11419</v>
      </c>
      <c r="F569" s="88" t="str">
        <f t="shared" si="31"/>
        <v>1751</v>
      </c>
      <c r="G569" s="137" t="str">
        <f t="shared" si="27"/>
        <v/>
      </c>
      <c r="H569" s="88" t="str">
        <f>IFERROR(VLOOKUP(B569,LandGrants[],1,FALSE),"")</f>
        <v>SILENCE - Resurveyed</v>
      </c>
    </row>
    <row r="570" spans="2:8" ht="43.2" x14ac:dyDescent="0.55000000000000004">
      <c r="B570" s="88" t="str">
        <f t="shared" si="30"/>
        <v>SLIPE</v>
      </c>
      <c r="C570" s="89" t="s">
        <v>7022</v>
      </c>
      <c r="D570" s="89" t="s">
        <v>13109</v>
      </c>
      <c r="E570" s="90" t="s">
        <v>6207</v>
      </c>
      <c r="F570" s="88" t="str">
        <f t="shared" si="31"/>
        <v>1764</v>
      </c>
      <c r="G570" s="137" t="str">
        <f t="shared" si="27"/>
        <v/>
      </c>
      <c r="H570" s="88" t="str">
        <f>IFERROR(VLOOKUP(B570,LandGrants[],1,FALSE),"")</f>
        <v>SLIPE</v>
      </c>
    </row>
    <row r="571" spans="2:8" ht="57.6" x14ac:dyDescent="0.55000000000000004">
      <c r="B571" s="88" t="str">
        <f t="shared" si="30"/>
        <v>SMALL LAND</v>
      </c>
      <c r="C571" s="89" t="s">
        <v>4157</v>
      </c>
      <c r="D571" s="89" t="s">
        <v>13110</v>
      </c>
      <c r="E571" s="90" t="s">
        <v>6136</v>
      </c>
      <c r="F571" s="88" t="str">
        <f t="shared" si="31"/>
        <v>1745</v>
      </c>
      <c r="G571" s="137" t="str">
        <f t="shared" si="27"/>
        <v/>
      </c>
      <c r="H571" s="88" t="str">
        <f>IFERROR(VLOOKUP(B571,LandGrants[],1,FALSE),"")</f>
        <v>SMALL LAND</v>
      </c>
    </row>
    <row r="572" spans="2:8" ht="57.6" x14ac:dyDescent="0.55000000000000004">
      <c r="B572" s="88" t="str">
        <f t="shared" si="30"/>
        <v>SNAP SHORT</v>
      </c>
      <c r="C572" s="89" t="s">
        <v>4156</v>
      </c>
      <c r="D572" s="89" t="s">
        <v>13111</v>
      </c>
      <c r="E572" s="90" t="s">
        <v>6146</v>
      </c>
      <c r="F572" s="88" t="str">
        <f t="shared" si="31"/>
        <v>1745</v>
      </c>
      <c r="G572" s="137" t="str">
        <f t="shared" si="27"/>
        <v/>
      </c>
      <c r="H572" s="88" t="str">
        <f>IFERROR(VLOOKUP(B572,LandGrants[],1,FALSE),"")</f>
        <v>SNAP SHORT</v>
      </c>
    </row>
    <row r="573" spans="2:8" ht="72" x14ac:dyDescent="0.55000000000000004">
      <c r="B573" s="88" t="str">
        <f t="shared" si="30"/>
        <v>SNOWDENS COWPEN</v>
      </c>
      <c r="C573" s="89" t="s">
        <v>6758</v>
      </c>
      <c r="D573" s="89" t="s">
        <v>13112</v>
      </c>
      <c r="E573" s="90" t="s">
        <v>11670</v>
      </c>
      <c r="F573" s="88" t="str">
        <f t="shared" si="31"/>
        <v>1733</v>
      </c>
      <c r="G573" s="137" t="str">
        <f t="shared" si="27"/>
        <v/>
      </c>
      <c r="H573" s="88" t="str">
        <f>IFERROR(VLOOKUP(B573,LandGrants[],1,FALSE),"")</f>
        <v>SNOWDENS COWPEN</v>
      </c>
    </row>
    <row r="574" spans="2:8" ht="86.4" x14ac:dyDescent="0.55000000000000004">
      <c r="B574" s="88" t="str">
        <f t="shared" si="30"/>
        <v>SNOWDENS COWPEN REGULATED</v>
      </c>
      <c r="C574" s="89" t="s">
        <v>6857</v>
      </c>
      <c r="D574" s="89" t="s">
        <v>13113</v>
      </c>
      <c r="E574" s="90" t="s">
        <v>11671</v>
      </c>
      <c r="F574" s="88" t="str">
        <f t="shared" si="31"/>
        <v>1748</v>
      </c>
      <c r="G574" s="137" t="str">
        <f t="shared" si="27"/>
        <v/>
      </c>
      <c r="H574" s="88" t="str">
        <f>IFERROR(VLOOKUP(B574,LandGrants[],1,FALSE),"")</f>
        <v>SNOWDENS COWPEN REGULATED</v>
      </c>
    </row>
    <row r="575" spans="2:8" ht="43.2" x14ac:dyDescent="0.55000000000000004">
      <c r="B575" s="88" t="str">
        <f t="shared" si="30"/>
        <v>SNOWDENS INTENT</v>
      </c>
      <c r="C575" s="89" t="s">
        <v>7230</v>
      </c>
      <c r="D575" s="89" t="s">
        <v>13114</v>
      </c>
      <c r="E575" s="90" t="s">
        <v>6106</v>
      </c>
      <c r="F575" s="88" t="str">
        <f t="shared" si="31"/>
        <v>1733</v>
      </c>
      <c r="G575" s="137" t="str">
        <f t="shared" si="27"/>
        <v/>
      </c>
      <c r="H575" s="88" t="str">
        <f>IFERROR(VLOOKUP(B575,LandGrants[],1,FALSE),"")</f>
        <v>SNOWDENS INTENT</v>
      </c>
    </row>
    <row r="576" spans="2:8" ht="158.4" x14ac:dyDescent="0.55000000000000004">
      <c r="B576" s="88" t="str">
        <f t="shared" si="30"/>
        <v>SNOWDENS NEW BIRMINGHAM MANOR</v>
      </c>
      <c r="C576" s="89" t="s">
        <v>7223</v>
      </c>
      <c r="D576" s="89" t="s">
        <v>13115</v>
      </c>
      <c r="E576" s="90" t="s">
        <v>12107</v>
      </c>
      <c r="F576" s="88" t="str">
        <f t="shared" si="31"/>
        <v>1777</v>
      </c>
      <c r="G576" s="137" t="str">
        <f t="shared" si="27"/>
        <v/>
      </c>
      <c r="H576" s="88" t="str">
        <f>IFERROR(VLOOKUP(B576,LandGrants[],1,FALSE),"")</f>
        <v>SNOWDENS NEW BIRMINGHAM MANOR</v>
      </c>
    </row>
    <row r="577" spans="2:8" ht="57.6" x14ac:dyDescent="0.55000000000000004">
      <c r="B577" s="88" t="str">
        <f t="shared" si="30"/>
        <v>SNOWDENS RANGE</v>
      </c>
      <c r="C577" s="89" t="s">
        <v>7248</v>
      </c>
      <c r="D577" s="89" t="s">
        <v>13116</v>
      </c>
      <c r="E577" s="90" t="s">
        <v>7492</v>
      </c>
      <c r="F577" s="88" t="str">
        <f t="shared" si="31"/>
        <v>1794</v>
      </c>
      <c r="G577" s="137" t="str">
        <f t="shared" ref="G577:G640" si="32">IF(IFERROR(FIND("(",C577),0)=0,"",UPPER((SUBSTITUTE(SUBSTITUTE(RIGHT(C577,LEN(C577)-FIND("(",C577)),")",""),"'",""))))</f>
        <v/>
      </c>
      <c r="H577" s="88" t="str">
        <f>IFERROR(VLOOKUP(B577,LandGrants[],1,FALSE),"")</f>
        <v>SNOWDENS RANGE</v>
      </c>
    </row>
    <row r="578" spans="2:8" ht="57.6" x14ac:dyDescent="0.55000000000000004">
      <c r="B578" s="88" t="str">
        <f t="shared" si="30"/>
        <v>SNOWDENS SECOND ADDITION TO HIS MANOR</v>
      </c>
      <c r="C578" s="36" t="s">
        <v>7795</v>
      </c>
      <c r="D578" s="89" t="s">
        <v>13117</v>
      </c>
      <c r="E578" s="90" t="s">
        <v>7808</v>
      </c>
      <c r="F578" s="88" t="str">
        <f t="shared" si="31"/>
        <v>1719</v>
      </c>
      <c r="G578" s="137" t="str">
        <f t="shared" si="32"/>
        <v/>
      </c>
      <c r="H578" s="88" t="str">
        <f>IFERROR(VLOOKUP(B578,LandGrants[],1,FALSE),"")</f>
        <v>SNOWDENS SECOND ADDITION TO HIS MANOR</v>
      </c>
    </row>
    <row r="579" spans="2:8" ht="72" x14ac:dyDescent="0.55000000000000004">
      <c r="B579" s="88" t="str">
        <f t="shared" si="30"/>
        <v>SNOWDENS THIRD ADDITION TO HIS MANOR</v>
      </c>
      <c r="C579" s="89" t="s">
        <v>5606</v>
      </c>
      <c r="D579" s="89" t="s">
        <v>13118</v>
      </c>
      <c r="E579" s="90" t="s">
        <v>6168</v>
      </c>
      <c r="F579" s="88" t="str">
        <f t="shared" si="31"/>
        <v>1737</v>
      </c>
      <c r="G579" s="137" t="str">
        <f t="shared" si="32"/>
        <v/>
      </c>
      <c r="H579" s="88" t="str">
        <f>IFERROR(VLOOKUP(B579,LandGrants[],1,FALSE),"")</f>
        <v>SNOWDENS THIRD ADDITION TO HIS MANOR</v>
      </c>
    </row>
    <row r="580" spans="2:8" ht="43.2" x14ac:dyDescent="0.55000000000000004">
      <c r="B580" s="88" t="str">
        <f t="shared" si="30"/>
        <v>SNUG BIT</v>
      </c>
      <c r="C580" s="89" t="s">
        <v>7468</v>
      </c>
      <c r="D580" s="89" t="s">
        <v>13119</v>
      </c>
      <c r="E580" s="90" t="s">
        <v>11420</v>
      </c>
      <c r="F580" s="88" t="str">
        <f t="shared" si="31"/>
        <v>1768</v>
      </c>
      <c r="G580" s="137" t="str">
        <f t="shared" si="32"/>
        <v/>
      </c>
      <c r="H580" s="88" t="str">
        <f>IFERROR(VLOOKUP(B580,LandGrants[],1,FALSE),"")</f>
        <v>SNUG BIT</v>
      </c>
    </row>
    <row r="581" spans="2:8" ht="57.6" x14ac:dyDescent="0.55000000000000004">
      <c r="B581" s="88" t="str">
        <f t="shared" si="30"/>
        <v>SOAP STONE RIDGE</v>
      </c>
      <c r="C581" s="89" t="s">
        <v>7159</v>
      </c>
      <c r="D581" s="89" t="s">
        <v>13120</v>
      </c>
      <c r="E581" s="90" t="s">
        <v>6144</v>
      </c>
      <c r="F581" s="88" t="str">
        <f t="shared" si="31"/>
        <v>1773</v>
      </c>
      <c r="G581" s="137" t="str">
        <f t="shared" si="32"/>
        <v/>
      </c>
      <c r="H581" s="88" t="str">
        <f>IFERROR(VLOOKUP(B581,LandGrants[],1,FALSE),"")</f>
        <v>SOAP STONE RIDGE</v>
      </c>
    </row>
    <row r="582" spans="2:8" ht="57.6" x14ac:dyDescent="0.55000000000000004">
      <c r="B582" s="88" t="str">
        <f t="shared" si="30"/>
        <v>SOUTH BRAN</v>
      </c>
      <c r="C582" s="36" t="s">
        <v>7812</v>
      </c>
      <c r="D582" s="89" t="s">
        <v>13121</v>
      </c>
      <c r="E582" s="90" t="s">
        <v>6125</v>
      </c>
      <c r="F582" s="88" t="str">
        <f t="shared" si="31"/>
        <v>1753</v>
      </c>
      <c r="G582" s="137" t="str">
        <f t="shared" si="32"/>
        <v>FOUR BROTHERS PORTION</v>
      </c>
      <c r="H582" s="88" t="str">
        <f>IFERROR(VLOOKUP(B582,LandGrants[],1,FALSE),"")</f>
        <v>SOUTH BRAN</v>
      </c>
    </row>
    <row r="583" spans="2:8" ht="57.6" x14ac:dyDescent="0.55000000000000004">
      <c r="B583" s="88" t="str">
        <f t="shared" si="30"/>
        <v>SOUTHERN ADDITION</v>
      </c>
      <c r="C583" s="36" t="s">
        <v>4155</v>
      </c>
      <c r="D583" s="89" t="s">
        <v>13122</v>
      </c>
      <c r="E583" s="90" t="s">
        <v>11633</v>
      </c>
      <c r="F583" s="88" t="str">
        <f t="shared" si="31"/>
        <v>1752</v>
      </c>
      <c r="G583" s="137" t="str">
        <f t="shared" si="32"/>
        <v/>
      </c>
      <c r="H583" s="88" t="str">
        <f>IFERROR(VLOOKUP(B583,LandGrants[],1,FALSE),"")</f>
        <v>SOUTHERN ADDITION</v>
      </c>
    </row>
    <row r="584" spans="2:8" ht="43.2" x14ac:dyDescent="0.55000000000000004">
      <c r="B584" s="88" t="str">
        <f t="shared" si="30"/>
        <v>SPURRIERS INTEREST</v>
      </c>
      <c r="C584" s="89" t="s">
        <v>7536</v>
      </c>
      <c r="D584" s="89" t="s">
        <v>13123</v>
      </c>
      <c r="E584" s="90" t="s">
        <v>6094</v>
      </c>
      <c r="F584" s="88" t="str">
        <f t="shared" si="31"/>
        <v>1795</v>
      </c>
      <c r="G584" s="137" t="str">
        <f t="shared" si="32"/>
        <v/>
      </c>
      <c r="H584" s="88" t="str">
        <f>IFERROR(VLOOKUP(B584,LandGrants[],1,FALSE),"")</f>
        <v>SPURRIERS INTEREST</v>
      </c>
    </row>
    <row r="585" spans="2:8" ht="72" x14ac:dyDescent="0.55000000000000004">
      <c r="B585" s="88" t="str">
        <f t="shared" si="30"/>
        <v>SPURRIERS LOT</v>
      </c>
      <c r="C585" s="89" t="s">
        <v>6734</v>
      </c>
      <c r="D585" s="89" t="s">
        <v>13124</v>
      </c>
      <c r="E585" s="90" t="s">
        <v>6209</v>
      </c>
      <c r="F585" s="88" t="str">
        <f t="shared" si="31"/>
        <v>1728</v>
      </c>
      <c r="G585" s="137" t="str">
        <f t="shared" si="32"/>
        <v/>
      </c>
      <c r="H585" s="88" t="str">
        <f>IFERROR(VLOOKUP(B585,LandGrants[],1,FALSE),"")</f>
        <v>SPURRIERS LOT</v>
      </c>
    </row>
    <row r="586" spans="2:8" ht="86.4" x14ac:dyDescent="0.55000000000000004">
      <c r="B586" s="88" t="str">
        <f t="shared" si="30"/>
        <v>STEVENS FOREST</v>
      </c>
      <c r="C586" s="89" t="s">
        <v>6737</v>
      </c>
      <c r="D586" s="89" t="s">
        <v>13125</v>
      </c>
      <c r="E586" s="90" t="s">
        <v>6138</v>
      </c>
      <c r="F586" s="88" t="str">
        <f t="shared" si="31"/>
        <v>1709</v>
      </c>
      <c r="G586" s="137" t="str">
        <f t="shared" si="32"/>
        <v/>
      </c>
      <c r="H586" s="88" t="str">
        <f>IFERROR(VLOOKUP(B586,LandGrants[],1,FALSE),"")</f>
        <v>STEVENS FOREST</v>
      </c>
    </row>
    <row r="587" spans="2:8" ht="72" x14ac:dyDescent="0.55000000000000004">
      <c r="B587" s="100" t="str">
        <f t="shared" ref="B587:B599" si="33">SUBSTITUTE(UPPER(IF(IFERROR(FIND("(",C587),0) &gt; 0, LEFT(C587,FIND("(",C587)-2),C587)),"'","")</f>
        <v>STEVENS LEVEL</v>
      </c>
      <c r="C587" s="101" t="s">
        <v>7403</v>
      </c>
      <c r="D587" s="101" t="s">
        <v>13126</v>
      </c>
      <c r="E587" s="102" t="s">
        <v>6153</v>
      </c>
      <c r="F587" s="100" t="str">
        <f t="shared" ref="F587:F599" si="34">LEFT(E587,4)</f>
        <v>1770</v>
      </c>
      <c r="G587" s="137" t="str">
        <f t="shared" si="32"/>
        <v/>
      </c>
      <c r="H587" s="100" t="str">
        <f>IFERROR(VLOOKUP(B587,LandGrants[],1,FALSE),"")</f>
        <v>STEVENS LEVEL</v>
      </c>
    </row>
    <row r="588" spans="2:8" ht="72" x14ac:dyDescent="0.55000000000000004">
      <c r="B588" s="100" t="str">
        <f t="shared" si="33"/>
        <v>STINCHCOMB HILLS</v>
      </c>
      <c r="C588" s="101" t="s">
        <v>9969</v>
      </c>
      <c r="D588" s="101" t="s">
        <v>13127</v>
      </c>
      <c r="E588" s="102" t="s">
        <v>6967</v>
      </c>
      <c r="F588" s="100" t="str">
        <f t="shared" si="34"/>
        <v>1752</v>
      </c>
      <c r="G588" s="137" t="str">
        <f t="shared" si="32"/>
        <v>SOUTH</v>
      </c>
      <c r="H588" s="100" t="str">
        <f>IFERROR(VLOOKUP(B588,LandGrants[],1,FALSE),"")</f>
        <v>STINCHCOMB HILLS</v>
      </c>
    </row>
    <row r="589" spans="2:8" ht="57.6" x14ac:dyDescent="0.55000000000000004">
      <c r="B589" s="100" t="str">
        <f t="shared" si="33"/>
        <v>STONERS HAMMER</v>
      </c>
      <c r="C589" s="101" t="s">
        <v>7247</v>
      </c>
      <c r="D589" s="101" t="s">
        <v>13128</v>
      </c>
      <c r="E589" s="102" t="s">
        <v>6199</v>
      </c>
      <c r="F589" s="100" t="str">
        <f t="shared" si="34"/>
        <v>1762</v>
      </c>
      <c r="G589" s="137" t="str">
        <f t="shared" si="32"/>
        <v/>
      </c>
      <c r="H589" s="100" t="str">
        <f>IFERROR(VLOOKUP(B589,LandGrants[],1,FALSE),"")</f>
        <v>STONERS HAMMER</v>
      </c>
    </row>
    <row r="590" spans="2:8" ht="57.6" x14ac:dyDescent="0.55000000000000004">
      <c r="B590" s="100" t="str">
        <f t="shared" si="33"/>
        <v>STONEY HILL - BARNES</v>
      </c>
      <c r="C590" s="101" t="s">
        <v>11166</v>
      </c>
      <c r="D590" s="101" t="s">
        <v>13129</v>
      </c>
      <c r="E590" s="102" t="s">
        <v>11152</v>
      </c>
      <c r="F590" s="100" t="str">
        <f t="shared" si="34"/>
        <v>1770</v>
      </c>
      <c r="G590" s="137" t="str">
        <f t="shared" si="32"/>
        <v/>
      </c>
      <c r="H590" s="100" t="str">
        <f>IFERROR(VLOOKUP(B590,LandGrants[],1,FALSE),"")</f>
        <v>STONEY HILL - Barnes</v>
      </c>
    </row>
    <row r="591" spans="2:8" ht="43.2" x14ac:dyDescent="0.55000000000000004">
      <c r="B591" s="100" t="str">
        <f t="shared" si="33"/>
        <v>STONEY STRATFORD</v>
      </c>
      <c r="C591" s="101" t="s">
        <v>4154</v>
      </c>
      <c r="D591" s="101" t="s">
        <v>13130</v>
      </c>
      <c r="E591" s="102" t="s">
        <v>10393</v>
      </c>
      <c r="F591" s="100" t="str">
        <f t="shared" si="34"/>
        <v>1771</v>
      </c>
      <c r="G591" s="137" t="str">
        <f t="shared" si="32"/>
        <v/>
      </c>
      <c r="H591" s="100" t="str">
        <f>IFERROR(VLOOKUP(B591,LandGrants[],1,FALSE),"")</f>
        <v>STONEY STRATFORD</v>
      </c>
    </row>
    <row r="592" spans="2:8" ht="57.6" x14ac:dyDescent="0.55000000000000004">
      <c r="B592" s="100" t="str">
        <f t="shared" si="33"/>
        <v>STOP THE GAP</v>
      </c>
      <c r="C592" s="101" t="s">
        <v>4153</v>
      </c>
      <c r="D592" s="101" t="s">
        <v>13131</v>
      </c>
      <c r="E592" s="102" t="s">
        <v>11380</v>
      </c>
      <c r="F592" s="100" t="str">
        <f t="shared" si="34"/>
        <v>1768</v>
      </c>
      <c r="G592" s="137" t="str">
        <f t="shared" si="32"/>
        <v/>
      </c>
      <c r="H592" s="100" t="str">
        <f>IFERROR(VLOOKUP(B592,LandGrants[],1,FALSE),"")</f>
        <v>STOP THE GAP</v>
      </c>
    </row>
    <row r="593" spans="2:8" ht="43.2" x14ac:dyDescent="0.55000000000000004">
      <c r="B593" s="100" t="str">
        <f t="shared" si="33"/>
        <v>STORE HOUSE HILL</v>
      </c>
      <c r="C593" s="101" t="s">
        <v>7114</v>
      </c>
      <c r="D593" s="101" t="s">
        <v>13132</v>
      </c>
      <c r="E593" s="102" t="s">
        <v>6236</v>
      </c>
      <c r="F593" s="100" t="str">
        <f t="shared" si="34"/>
        <v>1772</v>
      </c>
      <c r="G593" s="137" t="str">
        <f t="shared" si="32"/>
        <v/>
      </c>
      <c r="H593" s="100" t="str">
        <f>IFERROR(VLOOKUP(B593,LandGrants[],1,FALSE),"")</f>
        <v>STORE HOUSE HILL</v>
      </c>
    </row>
    <row r="594" spans="2:8" ht="129.6" x14ac:dyDescent="0.55000000000000004">
      <c r="B594" s="100" t="str">
        <f t="shared" si="33"/>
        <v>STOUT</v>
      </c>
      <c r="C594" s="101" t="s">
        <v>7494</v>
      </c>
      <c r="D594" s="101" t="s">
        <v>13133</v>
      </c>
      <c r="E594" s="102" t="s">
        <v>6165</v>
      </c>
      <c r="F594" s="100" t="str">
        <f t="shared" si="34"/>
        <v>1704</v>
      </c>
      <c r="G594" s="137" t="str">
        <f t="shared" si="32"/>
        <v>MOUNT GILBOA / MOUNT UNITY</v>
      </c>
      <c r="H594" s="100" t="str">
        <f>IFERROR(VLOOKUP(B594,LandGrants[],1,FALSE),"")</f>
        <v>STOUT</v>
      </c>
    </row>
    <row r="595" spans="2:8" ht="72" x14ac:dyDescent="0.55000000000000004">
      <c r="B595" s="100" t="str">
        <f t="shared" si="33"/>
        <v>STRING</v>
      </c>
      <c r="C595" s="101" t="s">
        <v>6610</v>
      </c>
      <c r="D595" s="101" t="s">
        <v>13134</v>
      </c>
      <c r="E595" s="102" t="s">
        <v>11422</v>
      </c>
      <c r="F595" s="100" t="str">
        <f t="shared" si="34"/>
        <v>1768</v>
      </c>
      <c r="G595" s="137" t="str">
        <f t="shared" si="32"/>
        <v/>
      </c>
      <c r="H595" s="100" t="str">
        <f>IFERROR(VLOOKUP(B595,LandGrants[],1,FALSE),"")</f>
        <v>STRING</v>
      </c>
    </row>
    <row r="596" spans="2:8" ht="43.2" x14ac:dyDescent="0.55000000000000004">
      <c r="B596" s="100" t="str">
        <f t="shared" si="33"/>
        <v>STRING ENLARGED</v>
      </c>
      <c r="C596" s="101" t="s">
        <v>12380</v>
      </c>
      <c r="D596" s="101" t="s">
        <v>13135</v>
      </c>
      <c r="E596" s="102" t="s">
        <v>12048</v>
      </c>
      <c r="F596" s="100" t="str">
        <f t="shared" si="34"/>
        <v>1771</v>
      </c>
      <c r="G596" s="137" t="str">
        <f t="shared" si="32"/>
        <v>HEAD QUARTERS</v>
      </c>
      <c r="H596" s="100" t="str">
        <f>IFERROR(VLOOKUP(B596,LandGrants[],1,FALSE),"")</f>
        <v>STRING ENLARGED</v>
      </c>
    </row>
    <row r="597" spans="2:8" ht="57.6" x14ac:dyDescent="0.55000000000000004">
      <c r="B597" s="100" t="str">
        <f t="shared" si="33"/>
        <v>STRINGERS ADDITION</v>
      </c>
      <c r="C597" s="101" t="s">
        <v>6784</v>
      </c>
      <c r="D597" s="101" t="s">
        <v>13136</v>
      </c>
      <c r="E597" s="102" t="s">
        <v>12331</v>
      </c>
      <c r="F597" s="100" t="str">
        <f t="shared" si="34"/>
        <v>1739</v>
      </c>
      <c r="G597" s="137" t="str">
        <f t="shared" si="32"/>
        <v>STRINGERS PARK</v>
      </c>
      <c r="H597" s="100" t="str">
        <f>IFERROR(VLOOKUP(B597,LandGrants[],1,FALSE),"")</f>
        <v>STRINGERS ADDITION</v>
      </c>
    </row>
    <row r="598" spans="2:8" ht="72" x14ac:dyDescent="0.55000000000000004">
      <c r="B598" s="100" t="str">
        <f t="shared" si="33"/>
        <v>STRINGERS ADVANTAGE</v>
      </c>
      <c r="C598" s="101" t="s">
        <v>6774</v>
      </c>
      <c r="D598" s="101" t="s">
        <v>13137</v>
      </c>
      <c r="E598" s="102" t="s">
        <v>7253</v>
      </c>
      <c r="F598" s="100" t="str">
        <f t="shared" si="34"/>
        <v>1773</v>
      </c>
      <c r="G598" s="137" t="str">
        <f t="shared" si="32"/>
        <v/>
      </c>
      <c r="H598" s="100" t="str">
        <f>IFERROR(VLOOKUP(B598,LandGrants[],1,FALSE),"")</f>
        <v>STRINGERS ADVANTAGE</v>
      </c>
    </row>
    <row r="599" spans="2:8" ht="43.2" x14ac:dyDescent="0.55000000000000004">
      <c r="B599" s="100" t="str">
        <f t="shared" si="33"/>
        <v>STRINGERS NEGLECT</v>
      </c>
      <c r="C599" s="101" t="s">
        <v>4877</v>
      </c>
      <c r="D599" s="101" t="s">
        <v>13138</v>
      </c>
      <c r="E599" s="102" t="s">
        <v>13139</v>
      </c>
      <c r="F599" s="100" t="str">
        <f t="shared" si="34"/>
        <v>1803</v>
      </c>
      <c r="G599" s="137" t="str">
        <f t="shared" si="32"/>
        <v/>
      </c>
      <c r="H599" s="100" t="str">
        <f>IFERROR(VLOOKUP(B599,LandGrants[],1,FALSE),"")</f>
        <v>STRINGERS NEGLECT</v>
      </c>
    </row>
    <row r="600" spans="2:8" ht="57.6" x14ac:dyDescent="0.55000000000000004">
      <c r="B600" s="100" t="str">
        <f t="shared" ref="B600:B615" si="35">SUBSTITUTE(UPPER(IF(IFERROR(FIND("(",C600),0) &gt; 0, LEFT(C600,FIND("(",C600)-2),C600)),"'","")</f>
        <v>STRUGGLE FOR LIFE</v>
      </c>
      <c r="C600" s="101" t="s">
        <v>5153</v>
      </c>
      <c r="D600" s="101" t="s">
        <v>13140</v>
      </c>
      <c r="E600" s="102" t="s">
        <v>6504</v>
      </c>
      <c r="F600" s="100" t="str">
        <f t="shared" ref="F600:F615" si="36">LEFT(E600,4)</f>
        <v>1744</v>
      </c>
      <c r="G600" s="137" t="str">
        <f t="shared" si="32"/>
        <v/>
      </c>
      <c r="H600" s="100" t="str">
        <f>IFERROR(VLOOKUP(B600,LandGrants[],1,FALSE),"")</f>
        <v>STRUGGLE FOR LIFE</v>
      </c>
    </row>
    <row r="601" spans="2:8" ht="57.6" x14ac:dyDescent="0.55000000000000004">
      <c r="B601" s="100" t="str">
        <f t="shared" si="35"/>
        <v>TALBOTTS ADDITION</v>
      </c>
      <c r="C601" s="101" t="s">
        <v>9584</v>
      </c>
      <c r="D601" s="101" t="s">
        <v>13141</v>
      </c>
      <c r="E601" s="102" t="s">
        <v>12108</v>
      </c>
      <c r="F601" s="100" t="str">
        <f t="shared" si="36"/>
        <v>1762</v>
      </c>
      <c r="G601" s="137" t="str">
        <f t="shared" si="32"/>
        <v/>
      </c>
      <c r="H601" s="100" t="str">
        <f>IFERROR(VLOOKUP(B601,LandGrants[],1,FALSE),"")</f>
        <v>TALBOTTS ADDITION</v>
      </c>
    </row>
    <row r="602" spans="2:8" ht="72" x14ac:dyDescent="0.55000000000000004">
      <c r="B602" s="100" t="str">
        <f t="shared" si="35"/>
        <v>TALBOTTS LAST SHIFT</v>
      </c>
      <c r="C602" s="101" t="s">
        <v>4152</v>
      </c>
      <c r="D602" s="101" t="s">
        <v>13142</v>
      </c>
      <c r="E602" s="102" t="s">
        <v>9043</v>
      </c>
      <c r="F602" s="100" t="str">
        <f t="shared" si="36"/>
        <v>1732</v>
      </c>
      <c r="G602" s="137" t="str">
        <f t="shared" si="32"/>
        <v/>
      </c>
      <c r="H602" s="100" t="str">
        <f>IFERROR(VLOOKUP(B602,LandGrants[],1,FALSE),"")</f>
        <v>TALBOTTS LAST SHIFT</v>
      </c>
    </row>
    <row r="603" spans="2:8" ht="28.8" x14ac:dyDescent="0.55000000000000004">
      <c r="B603" s="100" t="str">
        <f t="shared" si="35"/>
        <v>TALBOTTS RESOLUTION MANOR</v>
      </c>
      <c r="C603" s="101" t="s">
        <v>2601</v>
      </c>
      <c r="D603" s="101" t="s">
        <v>13143</v>
      </c>
      <c r="E603" s="102" t="s">
        <v>6141</v>
      </c>
      <c r="F603" s="100" t="str">
        <f t="shared" si="36"/>
        <v>1714</v>
      </c>
      <c r="G603" s="137" t="str">
        <f t="shared" si="32"/>
        <v/>
      </c>
      <c r="H603" s="100" t="str">
        <f>IFERROR(VLOOKUP(B603,LandGrants[],1,FALSE),"")</f>
        <v>TALBOTTS RESOLUTION MANOR</v>
      </c>
    </row>
    <row r="604" spans="2:8" ht="43.2" x14ac:dyDescent="0.55000000000000004">
      <c r="B604" s="100" t="str">
        <f t="shared" si="35"/>
        <v>TARRIPAN HILL</v>
      </c>
      <c r="C604" s="101" t="s">
        <v>7055</v>
      </c>
      <c r="D604" s="101" t="s">
        <v>13144</v>
      </c>
      <c r="E604" s="102" t="s">
        <v>11378</v>
      </c>
      <c r="F604" s="100" t="str">
        <f t="shared" si="36"/>
        <v>1767</v>
      </c>
      <c r="G604" s="137" t="str">
        <f t="shared" si="32"/>
        <v/>
      </c>
      <c r="H604" s="100" t="str">
        <f>IFERROR(VLOOKUP(B604,LandGrants[],1,FALSE),"")</f>
        <v>TARRIPAN HILL</v>
      </c>
    </row>
    <row r="605" spans="2:8" ht="57.6" x14ac:dyDescent="0.55000000000000004">
      <c r="B605" s="100" t="str">
        <f t="shared" si="35"/>
        <v>TARRIPINS RAMBLE</v>
      </c>
      <c r="C605" s="101" t="s">
        <v>10245</v>
      </c>
      <c r="D605" s="101" t="s">
        <v>13145</v>
      </c>
      <c r="E605" s="102" t="s">
        <v>12109</v>
      </c>
      <c r="F605" s="100" t="str">
        <f t="shared" si="36"/>
        <v>1799</v>
      </c>
      <c r="G605" s="137" t="str">
        <f t="shared" si="32"/>
        <v/>
      </c>
      <c r="H605" s="100" t="str">
        <f>IFERROR(VLOOKUP(B605,LandGrants[],1,FALSE),"")</f>
        <v>TARRIPINS RAMBLE</v>
      </c>
    </row>
    <row r="606" spans="2:8" ht="72" x14ac:dyDescent="0.55000000000000004">
      <c r="B606" s="100" t="str">
        <f t="shared" si="35"/>
        <v>TAYLORS HALL</v>
      </c>
      <c r="C606" s="101" t="s">
        <v>4151</v>
      </c>
      <c r="D606" s="101" t="s">
        <v>13146</v>
      </c>
      <c r="E606" s="102" t="s">
        <v>12110</v>
      </c>
      <c r="F606" s="100" t="str">
        <f t="shared" si="36"/>
        <v>1721</v>
      </c>
      <c r="G606" s="137" t="str">
        <f t="shared" si="32"/>
        <v/>
      </c>
      <c r="H606" s="100" t="str">
        <f>IFERROR(VLOOKUP(B606,LandGrants[],1,FALSE),"")</f>
        <v>TAYLORS HALL</v>
      </c>
    </row>
    <row r="607" spans="2:8" x14ac:dyDescent="0.55000000000000004">
      <c r="B607" s="100" t="str">
        <f t="shared" si="35"/>
        <v>TAYLORS PARK</v>
      </c>
      <c r="C607" s="101" t="s">
        <v>4150</v>
      </c>
      <c r="D607" s="101" t="s">
        <v>13147</v>
      </c>
      <c r="E607" s="102" t="s">
        <v>6140</v>
      </c>
      <c r="F607" s="100" t="str">
        <f t="shared" si="36"/>
        <v>1727</v>
      </c>
      <c r="G607" s="137" t="str">
        <f t="shared" si="32"/>
        <v/>
      </c>
      <c r="H607" s="100" t="str">
        <f>IFERROR(VLOOKUP(B607,LandGrants[],1,FALSE),"")</f>
        <v>TAYLORS PARK</v>
      </c>
    </row>
    <row r="608" spans="2:8" ht="57.6" x14ac:dyDescent="0.55000000000000004">
      <c r="B608" s="100" t="str">
        <f t="shared" si="35"/>
        <v>TEARCOAT THICKETT</v>
      </c>
      <c r="C608" s="101" t="s">
        <v>7176</v>
      </c>
      <c r="D608" s="101" t="s">
        <v>13148</v>
      </c>
      <c r="E608" s="102" t="s">
        <v>12098</v>
      </c>
      <c r="F608" s="100" t="str">
        <f t="shared" si="36"/>
        <v>1748</v>
      </c>
      <c r="G608" s="137" t="str">
        <f t="shared" si="32"/>
        <v/>
      </c>
      <c r="H608" s="100" t="str">
        <f>IFERROR(VLOOKUP(B608,LandGrants[],1,FALSE),"")</f>
        <v>TEARCOAT THICKETT</v>
      </c>
    </row>
    <row r="609" spans="2:8" ht="100.8" x14ac:dyDescent="0.55000000000000004">
      <c r="B609" s="100" t="str">
        <f t="shared" si="35"/>
        <v>TERRA EXCULTABILIS</v>
      </c>
      <c r="C609" s="101" t="s">
        <v>7100</v>
      </c>
      <c r="D609" s="101" t="s">
        <v>13149</v>
      </c>
      <c r="E609" s="102" t="s">
        <v>11397</v>
      </c>
      <c r="F609" s="100" t="str">
        <f t="shared" si="36"/>
        <v>1769</v>
      </c>
      <c r="G609" s="137" t="str">
        <f t="shared" si="32"/>
        <v/>
      </c>
      <c r="H609" s="100" t="str">
        <f>IFERROR(VLOOKUP(B609,LandGrants[],1,FALSE),"")</f>
        <v>TERRA EXCULTABILIS</v>
      </c>
    </row>
    <row r="610" spans="2:8" ht="86.4" x14ac:dyDescent="0.55000000000000004">
      <c r="B610" s="100" t="str">
        <f t="shared" si="35"/>
        <v>THACKERS CHANCE</v>
      </c>
      <c r="C610" s="101" t="s">
        <v>4149</v>
      </c>
      <c r="D610" s="101" t="s">
        <v>13150</v>
      </c>
      <c r="E610" s="102" t="s">
        <v>12035</v>
      </c>
      <c r="F610" s="100" t="str">
        <f t="shared" si="36"/>
        <v>1726</v>
      </c>
      <c r="G610" s="137" t="str">
        <f t="shared" si="32"/>
        <v/>
      </c>
      <c r="H610" s="100" t="str">
        <f>IFERROR(VLOOKUP(B610,LandGrants[],1,FALSE),"")</f>
        <v>THACKERS CHANCE</v>
      </c>
    </row>
    <row r="611" spans="2:8" ht="43.2" x14ac:dyDescent="0.55000000000000004">
      <c r="B611" s="100" t="str">
        <f t="shared" si="35"/>
        <v>THE ADDITION - BROWN</v>
      </c>
      <c r="C611" s="101" t="s">
        <v>6139</v>
      </c>
      <c r="D611" s="101" t="s">
        <v>13151</v>
      </c>
      <c r="E611" s="102" t="s">
        <v>6138</v>
      </c>
      <c r="F611" s="100" t="str">
        <f t="shared" si="36"/>
        <v>1709</v>
      </c>
      <c r="G611" s="137" t="str">
        <f t="shared" si="32"/>
        <v/>
      </c>
      <c r="H611" s="100" t="str">
        <f>IFERROR(VLOOKUP(B611,LandGrants[],1,FALSE),"")</f>
        <v>THE ADDITION - Brown</v>
      </c>
    </row>
    <row r="612" spans="2:8" ht="43.2" x14ac:dyDescent="0.55000000000000004">
      <c r="B612" s="100" t="str">
        <f t="shared" si="35"/>
        <v>THE ADDITION - BROWN</v>
      </c>
      <c r="C612" s="101" t="s">
        <v>10735</v>
      </c>
      <c r="D612" s="101" t="s">
        <v>13151</v>
      </c>
      <c r="E612" s="102" t="s">
        <v>6138</v>
      </c>
      <c r="F612" s="100" t="str">
        <f t="shared" si="36"/>
        <v>1709</v>
      </c>
      <c r="G612" s="137" t="str">
        <f t="shared" si="32"/>
        <v>PHILIP HAMMONDS PART</v>
      </c>
      <c r="H612" s="100" t="str">
        <f>IFERROR(VLOOKUP(B612,LandGrants[],1,FALSE),"")</f>
        <v>THE ADDITION - Brown</v>
      </c>
    </row>
    <row r="613" spans="2:8" ht="43.2" x14ac:dyDescent="0.55000000000000004">
      <c r="B613" s="100" t="str">
        <f t="shared" si="35"/>
        <v>THE ADDITION - BROWN</v>
      </c>
      <c r="C613" s="101" t="s">
        <v>9414</v>
      </c>
      <c r="D613" s="101" t="s">
        <v>13151</v>
      </c>
      <c r="E613" s="102" t="s">
        <v>6138</v>
      </c>
      <c r="F613" s="100" t="str">
        <f t="shared" si="36"/>
        <v>1709</v>
      </c>
      <c r="G613" s="137" t="str">
        <f t="shared" si="32"/>
        <v>REZIN HAMMONDS PART</v>
      </c>
      <c r="H613" s="100" t="str">
        <f>IFERROR(VLOOKUP(B613,LandGrants[],1,FALSE),"")</f>
        <v>THE ADDITION - Brown</v>
      </c>
    </row>
    <row r="614" spans="2:8" ht="43.2" x14ac:dyDescent="0.55000000000000004">
      <c r="B614" s="100" t="str">
        <f t="shared" si="35"/>
        <v>THE ADDITION - STRINGER</v>
      </c>
      <c r="C614" s="101" t="s">
        <v>7080</v>
      </c>
      <c r="D614" s="101" t="s">
        <v>13152</v>
      </c>
      <c r="E614" s="102" t="s">
        <v>7246</v>
      </c>
      <c r="F614" s="100" t="str">
        <f t="shared" si="36"/>
        <v>1767</v>
      </c>
      <c r="G614" s="137" t="str">
        <f t="shared" si="32"/>
        <v/>
      </c>
      <c r="H614" s="100" t="str">
        <f>IFERROR(VLOOKUP(B614,LandGrants[],1,FALSE),"")</f>
        <v>THE ADDITION - Stringer</v>
      </c>
    </row>
    <row r="615" spans="2:8" ht="100.8" x14ac:dyDescent="0.55000000000000004">
      <c r="B615" s="100" t="str">
        <f t="shared" si="35"/>
        <v>THE ADDITION - WORTHINGTON</v>
      </c>
      <c r="C615" s="101" t="s">
        <v>5657</v>
      </c>
      <c r="D615" s="101" t="s">
        <v>13318</v>
      </c>
      <c r="E615" s="102" t="s">
        <v>13153</v>
      </c>
      <c r="F615" s="100" t="str">
        <f t="shared" si="36"/>
        <v>1730</v>
      </c>
      <c r="G615" s="137" t="str">
        <f t="shared" si="32"/>
        <v/>
      </c>
      <c r="H615" s="100" t="str">
        <f>IFERROR(VLOOKUP(B615,LandGrants[],1,FALSE),"")</f>
        <v>THE ADDITION - Worthington</v>
      </c>
    </row>
    <row r="616" spans="2:8" ht="57.6" x14ac:dyDescent="0.55000000000000004">
      <c r="B616" s="49" t="str">
        <f t="shared" ref="B616:B641" si="37">SUBSTITUTE(UPPER(IF(IFERROR(FIND("(",C616),0) &gt; 0, LEFT(C616,FIND("(",C616)-2),C616)),"'","")</f>
        <v>THE ANGLE</v>
      </c>
      <c r="C616" s="36" t="s">
        <v>9625</v>
      </c>
      <c r="D616" s="36" t="s">
        <v>13154</v>
      </c>
      <c r="E616" s="118" t="s">
        <v>9970</v>
      </c>
      <c r="F616" s="49" t="str">
        <f t="shared" ref="F616:F641" si="38">LEFT(E616,4)</f>
        <v>1755</v>
      </c>
      <c r="G616" s="137" t="str">
        <f t="shared" si="32"/>
        <v/>
      </c>
      <c r="H616" s="49" t="str">
        <f>IFERROR(VLOOKUP(B616,LandGrants[],1,FALSE),"")</f>
        <v>THE ANGLE</v>
      </c>
    </row>
    <row r="617" spans="2:8" ht="57.6" x14ac:dyDescent="0.55000000000000004">
      <c r="B617" s="49" t="str">
        <f t="shared" si="37"/>
        <v>THE ANVIL</v>
      </c>
      <c r="C617" s="36" t="s">
        <v>4148</v>
      </c>
      <c r="D617" s="36" t="s">
        <v>13155</v>
      </c>
      <c r="E617" s="118" t="s">
        <v>6137</v>
      </c>
      <c r="F617" s="49" t="str">
        <f t="shared" si="38"/>
        <v>1749</v>
      </c>
      <c r="G617" s="137" t="str">
        <f t="shared" si="32"/>
        <v/>
      </c>
      <c r="H617" s="49" t="str">
        <f>IFERROR(VLOOKUP(B617,LandGrants[],1,FALSE),"")</f>
        <v>THE ANVIL</v>
      </c>
    </row>
    <row r="618" spans="2:8" ht="72" x14ac:dyDescent="0.55000000000000004">
      <c r="B618" s="49" t="str">
        <f t="shared" si="37"/>
        <v>THE ANVIL - RESURVEYED</v>
      </c>
      <c r="C618" s="36" t="s">
        <v>9397</v>
      </c>
      <c r="D618" s="36" t="s">
        <v>13156</v>
      </c>
      <c r="E618" s="118" t="s">
        <v>6725</v>
      </c>
      <c r="F618" s="49" t="str">
        <f t="shared" si="38"/>
        <v>1753</v>
      </c>
      <c r="G618" s="137" t="str">
        <f t="shared" si="32"/>
        <v/>
      </c>
      <c r="H618" s="49" t="str">
        <f>IFERROR(VLOOKUP(B618,LandGrants[],1,FALSE),"")</f>
        <v>THE ANVIL - Resurveyed</v>
      </c>
    </row>
    <row r="619" spans="2:8" ht="72" x14ac:dyDescent="0.55000000000000004">
      <c r="B619" s="49" t="str">
        <f t="shared" si="37"/>
        <v>THE BLOOMING PLAINS</v>
      </c>
      <c r="C619" s="36" t="s">
        <v>6593</v>
      </c>
      <c r="D619" s="36" t="s">
        <v>13157</v>
      </c>
      <c r="E619" s="118" t="s">
        <v>12528</v>
      </c>
      <c r="F619" s="49" t="str">
        <f t="shared" si="38"/>
        <v>1775</v>
      </c>
      <c r="G619" s="137" t="str">
        <f t="shared" si="32"/>
        <v/>
      </c>
      <c r="H619" s="49" t="str">
        <f>IFERROR(VLOOKUP(B619,LandGrants[],1,FALSE),"")</f>
        <v>THE BLOOMING PLAINS</v>
      </c>
    </row>
    <row r="620" spans="2:8" ht="72" x14ac:dyDescent="0.55000000000000004">
      <c r="B620" s="49" t="str">
        <f t="shared" si="37"/>
        <v>THE BOYLING SPRINGS</v>
      </c>
      <c r="C620" s="36" t="s">
        <v>4147</v>
      </c>
      <c r="D620" s="36" t="s">
        <v>13158</v>
      </c>
      <c r="E620" s="118" t="s">
        <v>6136</v>
      </c>
      <c r="F620" s="49" t="str">
        <f t="shared" si="38"/>
        <v>1745</v>
      </c>
      <c r="G620" s="137" t="str">
        <f t="shared" si="32"/>
        <v/>
      </c>
      <c r="H620" s="49" t="str">
        <f>IFERROR(VLOOKUP(B620,LandGrants[],1,FALSE),"")</f>
        <v>THE BOYLING SPRINGS</v>
      </c>
    </row>
    <row r="621" spans="2:8" ht="28.8" x14ac:dyDescent="0.55000000000000004">
      <c r="B621" s="49" t="str">
        <f t="shared" si="37"/>
        <v>THE DESART</v>
      </c>
      <c r="C621" s="36" t="s">
        <v>6344</v>
      </c>
      <c r="D621" s="36" t="s">
        <v>13159</v>
      </c>
      <c r="E621" s="118" t="s">
        <v>6503</v>
      </c>
      <c r="F621" s="49" t="str">
        <f t="shared" si="38"/>
        <v>1696</v>
      </c>
      <c r="G621" s="137" t="str">
        <f t="shared" si="32"/>
        <v/>
      </c>
      <c r="H621" s="49" t="str">
        <f>IFERROR(VLOOKUP(B621,LandGrants[],1,FALSE),"")</f>
        <v>THE DESART</v>
      </c>
    </row>
    <row r="622" spans="2:8" ht="72" x14ac:dyDescent="0.55000000000000004">
      <c r="B622" s="49" t="str">
        <f t="shared" si="37"/>
        <v>THE DISCOVERY - BORDLEY</v>
      </c>
      <c r="C622" s="36" t="s">
        <v>12546</v>
      </c>
      <c r="D622" s="36" t="s">
        <v>13160</v>
      </c>
      <c r="E622" s="118" t="s">
        <v>6135</v>
      </c>
      <c r="F622" s="49" t="str">
        <f t="shared" si="38"/>
        <v>1725</v>
      </c>
      <c r="G622" s="137" t="str">
        <f t="shared" si="32"/>
        <v>NORTH</v>
      </c>
      <c r="H622" s="49" t="str">
        <f>IFERROR(VLOOKUP(B622,LandGrants[],1,FALSE),"")</f>
        <v>THE DISCOVERY - Bordley</v>
      </c>
    </row>
    <row r="623" spans="2:8" ht="72" x14ac:dyDescent="0.55000000000000004">
      <c r="B623" s="49" t="str">
        <f t="shared" si="37"/>
        <v>THE DISCOVERY - BORDLEY</v>
      </c>
      <c r="C623" s="36" t="s">
        <v>12545</v>
      </c>
      <c r="D623" s="36" t="s">
        <v>13160</v>
      </c>
      <c r="E623" s="118" t="s">
        <v>6135</v>
      </c>
      <c r="F623" s="49" t="str">
        <f t="shared" si="38"/>
        <v>1725</v>
      </c>
      <c r="G623" s="137" t="str">
        <f t="shared" si="32"/>
        <v>SOUTH</v>
      </c>
      <c r="H623" s="49" t="str">
        <f>IFERROR(VLOOKUP(B623,LandGrants[],1,FALSE),"")</f>
        <v>THE DISCOVERY - Bordley</v>
      </c>
    </row>
    <row r="624" spans="2:8" ht="72" x14ac:dyDescent="0.55000000000000004">
      <c r="B624" s="49" t="str">
        <f t="shared" si="37"/>
        <v>THE FIRST DISCOVERY</v>
      </c>
      <c r="C624" s="36" t="s">
        <v>7342</v>
      </c>
      <c r="D624" s="36" t="s">
        <v>13161</v>
      </c>
      <c r="E624" s="118" t="s">
        <v>11659</v>
      </c>
      <c r="F624" s="49" t="str">
        <f t="shared" si="38"/>
        <v>1787</v>
      </c>
      <c r="G624" s="137" t="str">
        <f t="shared" si="32"/>
        <v/>
      </c>
      <c r="H624" s="49" t="str">
        <f>IFERROR(VLOOKUP(B624,LandGrants[],1,FALSE),"")</f>
        <v>THE FIRST DISCOVERY</v>
      </c>
    </row>
    <row r="625" spans="2:8" ht="100.8" x14ac:dyDescent="0.55000000000000004">
      <c r="B625" s="49" t="str">
        <f t="shared" si="37"/>
        <v>THE FORREST GROVE</v>
      </c>
      <c r="C625" s="36" t="s">
        <v>5709</v>
      </c>
      <c r="D625" s="36" t="s">
        <v>13162</v>
      </c>
      <c r="E625" s="118" t="s">
        <v>11644</v>
      </c>
      <c r="F625" s="49" t="str">
        <f t="shared" si="38"/>
        <v>1732</v>
      </c>
      <c r="G625" s="137" t="str">
        <f t="shared" si="32"/>
        <v/>
      </c>
      <c r="H625" s="49" t="str">
        <f>IFERROR(VLOOKUP(B625,LandGrants[],1,FALSE),"")</f>
        <v>THE FORREST GROVE</v>
      </c>
    </row>
    <row r="626" spans="2:8" ht="57.6" x14ac:dyDescent="0.55000000000000004">
      <c r="B626" s="49" t="str">
        <f t="shared" si="37"/>
        <v>THE GORE</v>
      </c>
      <c r="C626" s="36" t="s">
        <v>4146</v>
      </c>
      <c r="D626" s="36" t="s">
        <v>13163</v>
      </c>
      <c r="E626" s="118" t="s">
        <v>11624</v>
      </c>
      <c r="F626" s="49" t="str">
        <f t="shared" si="38"/>
        <v>1719</v>
      </c>
      <c r="G626" s="137" t="str">
        <f t="shared" si="32"/>
        <v/>
      </c>
      <c r="H626" s="49" t="str">
        <f>IFERROR(VLOOKUP(B626,LandGrants[],1,FALSE),"")</f>
        <v>THE GORE</v>
      </c>
    </row>
    <row r="627" spans="2:8" ht="72" x14ac:dyDescent="0.55000000000000004">
      <c r="B627" s="49" t="str">
        <f t="shared" si="37"/>
        <v>THE GROVE</v>
      </c>
      <c r="C627" s="36" t="s">
        <v>4145</v>
      </c>
      <c r="D627" s="36" t="s">
        <v>13164</v>
      </c>
      <c r="E627" s="118" t="s">
        <v>6133</v>
      </c>
      <c r="F627" s="49" t="str">
        <f t="shared" si="38"/>
        <v>1720</v>
      </c>
      <c r="G627" s="137" t="str">
        <f t="shared" si="32"/>
        <v/>
      </c>
      <c r="H627" s="49" t="str">
        <f>IFERROR(VLOOKUP(B627,LandGrants[],1,FALSE),"")</f>
        <v>THE GROVE</v>
      </c>
    </row>
    <row r="628" spans="2:8" ht="72" x14ac:dyDescent="0.55000000000000004">
      <c r="B628" s="49" t="str">
        <f t="shared" si="37"/>
        <v>THE GROVE - RESURVEYED</v>
      </c>
      <c r="C628" s="36" t="s">
        <v>9371</v>
      </c>
      <c r="D628" s="36" t="s">
        <v>13165</v>
      </c>
      <c r="E628" s="118" t="s">
        <v>6212</v>
      </c>
      <c r="F628" s="49" t="str">
        <f t="shared" si="38"/>
        <v>1735</v>
      </c>
      <c r="G628" s="137" t="str">
        <f t="shared" si="32"/>
        <v/>
      </c>
      <c r="H628" s="49" t="str">
        <f>IFERROR(VLOOKUP(B628,LandGrants[],1,FALSE),"")</f>
        <v>THE GROVE - Resurveyed</v>
      </c>
    </row>
    <row r="629" spans="2:8" ht="28.8" x14ac:dyDescent="0.55000000000000004">
      <c r="B629" s="49" t="str">
        <f t="shared" si="37"/>
        <v>THE HOPPYARD</v>
      </c>
      <c r="C629" s="36" t="s">
        <v>6319</v>
      </c>
      <c r="D629" s="36" t="s">
        <v>13166</v>
      </c>
      <c r="E629" s="118" t="s">
        <v>6171</v>
      </c>
      <c r="F629" s="49" t="str">
        <f t="shared" si="38"/>
        <v>1731</v>
      </c>
      <c r="G629" s="137" t="str">
        <f t="shared" si="32"/>
        <v/>
      </c>
      <c r="H629" s="49" t="str">
        <f>IFERROR(VLOOKUP(B629,LandGrants[],1,FALSE),"")</f>
        <v>THE HOPPYARD</v>
      </c>
    </row>
    <row r="630" spans="2:8" ht="57.6" x14ac:dyDescent="0.55000000000000004">
      <c r="B630" s="49" t="str">
        <f t="shared" si="37"/>
        <v>THE LONG DISCOVERY</v>
      </c>
      <c r="C630" s="36" t="s">
        <v>6364</v>
      </c>
      <c r="D630" s="36" t="s">
        <v>13167</v>
      </c>
      <c r="E630" s="118" t="s">
        <v>6502</v>
      </c>
      <c r="F630" s="49" t="str">
        <f t="shared" si="38"/>
        <v>1719</v>
      </c>
      <c r="G630" s="137" t="str">
        <f t="shared" si="32"/>
        <v>COCKEYS REGULATION</v>
      </c>
      <c r="H630" s="49" t="str">
        <f>IFERROR(VLOOKUP(B630,LandGrants[],1,FALSE),"")</f>
        <v>THE LONG DISCOVERY</v>
      </c>
    </row>
    <row r="631" spans="2:8" ht="28.8" x14ac:dyDescent="0.55000000000000004">
      <c r="B631" s="49" t="str">
        <f t="shared" si="37"/>
        <v>THE MILL SEAT - FROST</v>
      </c>
      <c r="C631" s="36" t="s">
        <v>10757</v>
      </c>
      <c r="D631" s="36" t="s">
        <v>13168</v>
      </c>
      <c r="E631" s="118" t="s">
        <v>11641</v>
      </c>
      <c r="F631" s="49" t="str">
        <f t="shared" si="38"/>
        <v>1801</v>
      </c>
      <c r="G631" s="137" t="str">
        <f t="shared" si="32"/>
        <v/>
      </c>
      <c r="H631" s="49" t="str">
        <f>IFERROR(VLOOKUP(B631,LandGrants[],1,FALSE),"")</f>
        <v>THE MILL SEAT - Frost</v>
      </c>
    </row>
    <row r="632" spans="2:8" ht="86.4" x14ac:dyDescent="0.55000000000000004">
      <c r="B632" s="49" t="str">
        <f t="shared" si="37"/>
        <v>THE MILL SEAT - SELLMAN</v>
      </c>
      <c r="C632" s="36" t="s">
        <v>11063</v>
      </c>
      <c r="D632" s="36" t="s">
        <v>13169</v>
      </c>
      <c r="E632" s="118" t="s">
        <v>12112</v>
      </c>
      <c r="F632" s="49" t="str">
        <f t="shared" si="38"/>
        <v>1786</v>
      </c>
      <c r="G632" s="137" t="str">
        <f t="shared" si="32"/>
        <v/>
      </c>
      <c r="H632" s="49" t="str">
        <f>IFERROR(VLOOKUP(B632,LandGrants[],1,FALSE),"")</f>
        <v>THE MILL SEAT - Sellman</v>
      </c>
    </row>
    <row r="633" spans="2:8" ht="57.6" x14ac:dyDescent="0.55000000000000004">
      <c r="B633" s="49" t="str">
        <f t="shared" si="37"/>
        <v>THE MISTAKE</v>
      </c>
      <c r="C633" s="36" t="s">
        <v>10741</v>
      </c>
      <c r="D633" s="36" t="s">
        <v>13170</v>
      </c>
      <c r="E633" s="118" t="s">
        <v>12113</v>
      </c>
      <c r="F633" s="49" t="str">
        <f t="shared" si="38"/>
        <v>1725</v>
      </c>
      <c r="G633" s="137" t="str">
        <f t="shared" si="32"/>
        <v>HOWARDS IMPROVEMENT</v>
      </c>
      <c r="H633" s="49" t="str">
        <f>IFERROR(VLOOKUP(B633,LandGrants[],1,FALSE),"")</f>
        <v>THE MISTAKE</v>
      </c>
    </row>
    <row r="634" spans="2:8" ht="57.6" x14ac:dyDescent="0.55000000000000004">
      <c r="B634" s="49" t="str">
        <f t="shared" si="37"/>
        <v>THE NEGLECT - BASIL DORSEY</v>
      </c>
      <c r="C634" s="36" t="s">
        <v>7493</v>
      </c>
      <c r="D634" s="36" t="s">
        <v>13171</v>
      </c>
      <c r="E634" s="118" t="s">
        <v>6132</v>
      </c>
      <c r="F634" s="49" t="str">
        <f t="shared" si="38"/>
        <v>1749</v>
      </c>
      <c r="G634" s="137" t="str">
        <f t="shared" si="32"/>
        <v/>
      </c>
      <c r="H634" s="49" t="str">
        <f>IFERROR(VLOOKUP(B634,LandGrants[],1,FALSE),"")</f>
        <v>THE NEGLECT - Basil Dorsey</v>
      </c>
    </row>
    <row r="635" spans="2:8" ht="72" x14ac:dyDescent="0.55000000000000004">
      <c r="B635" s="49" t="str">
        <f t="shared" si="37"/>
        <v>THE NEGLECT - JOHN DORSEY</v>
      </c>
      <c r="C635" s="36" t="s">
        <v>7356</v>
      </c>
      <c r="D635" s="36" t="s">
        <v>13172</v>
      </c>
      <c r="E635" s="118" t="s">
        <v>11424</v>
      </c>
      <c r="F635" s="49" t="str">
        <f t="shared" si="38"/>
        <v>1779</v>
      </c>
      <c r="G635" s="137" t="str">
        <f t="shared" si="32"/>
        <v/>
      </c>
      <c r="H635" s="49" t="str">
        <f>IFERROR(VLOOKUP(B635,LandGrants[],1,FALSE),"")</f>
        <v>THE NEGLECT - John Dorsey</v>
      </c>
    </row>
    <row r="636" spans="2:8" ht="57.6" x14ac:dyDescent="0.55000000000000004">
      <c r="B636" s="49" t="str">
        <f t="shared" si="37"/>
        <v>THE NEGLECT - MARTIN</v>
      </c>
      <c r="C636" s="36" t="s">
        <v>6415</v>
      </c>
      <c r="D636" s="36" t="s">
        <v>13173</v>
      </c>
      <c r="E636" s="118" t="s">
        <v>6096</v>
      </c>
      <c r="F636" s="49" t="str">
        <f t="shared" si="38"/>
        <v>1754</v>
      </c>
      <c r="G636" s="137" t="str">
        <f t="shared" si="32"/>
        <v/>
      </c>
      <c r="H636" s="49" t="str">
        <f>IFERROR(VLOOKUP(B636,LandGrants[],1,FALSE),"")</f>
        <v>THE NEGLECT - Martin</v>
      </c>
    </row>
    <row r="637" spans="2:8" ht="86.4" x14ac:dyDescent="0.55000000000000004">
      <c r="B637" s="49" t="str">
        <f t="shared" si="37"/>
        <v>THE PIECE BY CHANCE</v>
      </c>
      <c r="C637" s="36" t="s">
        <v>5618</v>
      </c>
      <c r="D637" s="36" t="s">
        <v>13174</v>
      </c>
      <c r="E637" s="118" t="s">
        <v>7492</v>
      </c>
      <c r="F637" s="49" t="str">
        <f t="shared" si="38"/>
        <v>1794</v>
      </c>
      <c r="G637" s="137" t="str">
        <f t="shared" si="32"/>
        <v/>
      </c>
      <c r="H637" s="49" t="str">
        <f>IFERROR(VLOOKUP(B637,LandGrants[],1,FALSE),"")</f>
        <v>THE PIECE BY CHANCE</v>
      </c>
    </row>
    <row r="638" spans="2:8" ht="72" x14ac:dyDescent="0.55000000000000004">
      <c r="B638" s="49" t="str">
        <f t="shared" si="37"/>
        <v>THE PILLAGED THICKET</v>
      </c>
      <c r="C638" s="36" t="s">
        <v>5533</v>
      </c>
      <c r="D638" s="36" t="s">
        <v>13175</v>
      </c>
      <c r="E638" s="118" t="s">
        <v>12048</v>
      </c>
      <c r="F638" s="49" t="str">
        <f t="shared" si="38"/>
        <v>1771</v>
      </c>
      <c r="G638" s="137" t="str">
        <f t="shared" si="32"/>
        <v/>
      </c>
      <c r="H638" s="49" t="str">
        <f>IFERROR(VLOOKUP(B638,LandGrants[],1,FALSE),"")</f>
        <v>THE PILLAGED THICKET</v>
      </c>
    </row>
    <row r="639" spans="2:8" ht="86.4" x14ac:dyDescent="0.55000000000000004">
      <c r="B639" s="49" t="str">
        <f t="shared" si="37"/>
        <v>THE PLATT</v>
      </c>
      <c r="C639" s="36" t="s">
        <v>5485</v>
      </c>
      <c r="D639" s="36" t="s">
        <v>13176</v>
      </c>
      <c r="E639" s="118" t="s">
        <v>11425</v>
      </c>
      <c r="F639" s="49" t="str">
        <f t="shared" si="38"/>
        <v>1740</v>
      </c>
      <c r="G639" s="137" t="str">
        <f t="shared" si="32"/>
        <v>FRIENDSHIP</v>
      </c>
      <c r="H639" s="49" t="str">
        <f>IFERROR(VLOOKUP(B639,LandGrants[],1,FALSE),"")</f>
        <v>THE PLATT</v>
      </c>
    </row>
    <row r="640" spans="2:8" ht="57.6" x14ac:dyDescent="0.55000000000000004">
      <c r="B640" s="49" t="str">
        <f t="shared" si="37"/>
        <v>THE SEARCH</v>
      </c>
      <c r="C640" s="36" t="s">
        <v>6918</v>
      </c>
      <c r="D640" s="36" t="s">
        <v>13177</v>
      </c>
      <c r="E640" s="118" t="s">
        <v>6152</v>
      </c>
      <c r="F640" s="49" t="str">
        <f t="shared" si="38"/>
        <v>1757</v>
      </c>
      <c r="G640" s="137" t="str">
        <f t="shared" si="32"/>
        <v/>
      </c>
      <c r="H640" s="49" t="str">
        <f>IFERROR(VLOOKUP(B640,LandGrants[],1,FALSE),"")</f>
        <v>THE SEARCH</v>
      </c>
    </row>
    <row r="641" spans="2:8" ht="100.8" x14ac:dyDescent="0.55000000000000004">
      <c r="B641" s="49" t="str">
        <f t="shared" si="37"/>
        <v>THE SEARCH ENLARGED</v>
      </c>
      <c r="C641" s="36" t="s">
        <v>12389</v>
      </c>
      <c r="D641" s="36" t="s">
        <v>13178</v>
      </c>
      <c r="E641" s="118" t="s">
        <v>11408</v>
      </c>
      <c r="F641" s="49" t="str">
        <f t="shared" si="38"/>
        <v>1774</v>
      </c>
      <c r="G641" s="137" t="str">
        <f t="shared" ref="G641:G659" si="39">IF(IFERROR(FIND("(",C641),0)=0,"",UPPER((SUBSTITUTE(SUBSTITUTE(RIGHT(C641,LEN(C641)-FIND("(",C641)),")",""),"'",""))))</f>
        <v>PART ONE</v>
      </c>
      <c r="H641" s="49" t="str">
        <f>IFERROR(VLOOKUP(B641,LandGrants[],1,FALSE),"")</f>
        <v>THE SEARCH ENLARGED</v>
      </c>
    </row>
    <row r="642" spans="2:8" ht="100.8" x14ac:dyDescent="0.55000000000000004">
      <c r="B642" s="49" t="str">
        <f t="shared" ref="B642:B659" si="40">SUBSTITUTE(UPPER(IF(IFERROR(FIND("(",C642),0) &gt; 0, LEFT(C642,FIND("(",C642)-2),C642)),"'","")</f>
        <v>THE SEARCH ENLARGED</v>
      </c>
      <c r="C642" s="36" t="s">
        <v>12388</v>
      </c>
      <c r="D642" s="36" t="s">
        <v>13178</v>
      </c>
      <c r="E642" s="118" t="s">
        <v>11408</v>
      </c>
      <c r="F642" s="49" t="str">
        <f t="shared" ref="F642:F659" si="41">LEFT(E642,4)</f>
        <v>1774</v>
      </c>
      <c r="G642" s="137" t="str">
        <f t="shared" si="39"/>
        <v>PART TWO</v>
      </c>
      <c r="H642" s="49" t="str">
        <f>IFERROR(VLOOKUP(B642,LandGrants[],1,FALSE),"")</f>
        <v>THE SEARCH ENLARGED</v>
      </c>
    </row>
    <row r="643" spans="2:8" ht="115.2" x14ac:dyDescent="0.55000000000000004">
      <c r="B643" s="49" t="str">
        <f t="shared" si="40"/>
        <v>THE SECOND DISCOVERY</v>
      </c>
      <c r="C643" s="36" t="s">
        <v>4144</v>
      </c>
      <c r="D643" s="36" t="s">
        <v>13179</v>
      </c>
      <c r="E643" s="118" t="s">
        <v>11672</v>
      </c>
      <c r="F643" s="49" t="str">
        <f t="shared" si="41"/>
        <v>1724</v>
      </c>
      <c r="G643" s="137" t="str">
        <f t="shared" si="39"/>
        <v/>
      </c>
      <c r="H643" s="49" t="str">
        <f>IFERROR(VLOOKUP(B643,LandGrants[],1,FALSE),"")</f>
        <v>THE SECOND DISCOVERY</v>
      </c>
    </row>
    <row r="644" spans="2:8" ht="57.6" x14ac:dyDescent="0.55000000000000004">
      <c r="B644" s="49" t="str">
        <f t="shared" si="40"/>
        <v>THE SECOND PART OF DISCOVERY - RESURVEYED</v>
      </c>
      <c r="C644" s="36" t="s">
        <v>10702</v>
      </c>
      <c r="D644" s="36" t="s">
        <v>13180</v>
      </c>
      <c r="E644" s="118" t="s">
        <v>11653</v>
      </c>
      <c r="F644" s="49" t="str">
        <f t="shared" si="41"/>
        <v>1745</v>
      </c>
      <c r="G644" s="137" t="str">
        <f t="shared" si="39"/>
        <v/>
      </c>
      <c r="H644" s="49" t="str">
        <f>IFERROR(VLOOKUP(B644,LandGrants[],1,FALSE),"")</f>
        <v>THE SECOND PART OF DISCOVERY - Resurveyed</v>
      </c>
    </row>
    <row r="645" spans="2:8" ht="43.2" x14ac:dyDescent="0.55000000000000004">
      <c r="B645" s="49" t="str">
        <f t="shared" si="40"/>
        <v>THE STONES</v>
      </c>
      <c r="C645" s="36" t="s">
        <v>5018</v>
      </c>
      <c r="D645" s="36" t="s">
        <v>13181</v>
      </c>
      <c r="E645" s="118" t="s">
        <v>6727</v>
      </c>
      <c r="F645" s="49" t="str">
        <f t="shared" si="41"/>
        <v>1792</v>
      </c>
      <c r="G645" s="137" t="str">
        <f t="shared" si="39"/>
        <v/>
      </c>
      <c r="H645" s="49" t="str">
        <f>IFERROR(VLOOKUP(B645,LandGrants[],1,FALSE),"")</f>
        <v>THE STONES</v>
      </c>
    </row>
    <row r="646" spans="2:8" ht="72" x14ac:dyDescent="0.55000000000000004">
      <c r="B646" s="49" t="str">
        <f t="shared" si="40"/>
        <v>THE TRUSTY FRIEND</v>
      </c>
      <c r="C646" s="36" t="s">
        <v>4143</v>
      </c>
      <c r="D646" s="36" t="s">
        <v>13182</v>
      </c>
      <c r="E646" s="118" t="s">
        <v>11673</v>
      </c>
      <c r="F646" s="49" t="str">
        <f t="shared" si="41"/>
        <v>1796</v>
      </c>
      <c r="G646" s="137" t="str">
        <f t="shared" si="39"/>
        <v/>
      </c>
      <c r="H646" s="49" t="str">
        <f>IFERROR(VLOOKUP(B646,LandGrants[],1,FALSE),"")</f>
        <v>THE TRUSTY FRIEND</v>
      </c>
    </row>
    <row r="647" spans="2:8" ht="28.8" x14ac:dyDescent="0.55000000000000004">
      <c r="B647" s="49" t="str">
        <f t="shared" si="40"/>
        <v>THE VALLEY OF OWEN</v>
      </c>
      <c r="C647" s="36" t="s">
        <v>12395</v>
      </c>
      <c r="D647" s="36" t="s">
        <v>13183</v>
      </c>
      <c r="E647" s="118" t="s">
        <v>6128</v>
      </c>
      <c r="F647" s="49" t="str">
        <f t="shared" si="41"/>
        <v>1705</v>
      </c>
      <c r="G647" s="137" t="str">
        <f t="shared" si="39"/>
        <v>GLEN OWEN</v>
      </c>
      <c r="H647" s="49" t="str">
        <f>IFERROR(VLOOKUP(B647,LandGrants[],1,FALSE),"")</f>
        <v>THE VALLEY OF OWEN</v>
      </c>
    </row>
    <row r="648" spans="2:8" ht="86.4" x14ac:dyDescent="0.55000000000000004">
      <c r="B648" s="49" t="str">
        <f t="shared" si="40"/>
        <v>THE VICTORY - HUTCHCRAFT</v>
      </c>
      <c r="C648" s="36" t="s">
        <v>6354</v>
      </c>
      <c r="D648" s="36" t="s">
        <v>13319</v>
      </c>
      <c r="E648" s="118" t="s">
        <v>6127</v>
      </c>
      <c r="F648" s="49" t="str">
        <f t="shared" si="41"/>
        <v>1748</v>
      </c>
      <c r="G648" s="137" t="str">
        <f t="shared" si="39"/>
        <v/>
      </c>
      <c r="H648" s="49" t="str">
        <f>IFERROR(VLOOKUP(B648,LandGrants[],1,FALSE),"")</f>
        <v>THE VICTORY - Hutchcraft</v>
      </c>
    </row>
    <row r="649" spans="2:8" x14ac:dyDescent="0.55000000000000004">
      <c r="B649" s="49" t="str">
        <f t="shared" si="40"/>
        <v>THE WIDOWS COST</v>
      </c>
      <c r="C649" s="36" t="s">
        <v>4141</v>
      </c>
      <c r="D649" s="36" t="s">
        <v>13184</v>
      </c>
      <c r="E649" s="118" t="s">
        <v>6126</v>
      </c>
      <c r="F649" s="49" t="str">
        <f t="shared" si="41"/>
        <v>1730</v>
      </c>
      <c r="G649" s="137" t="str">
        <f t="shared" si="39"/>
        <v/>
      </c>
      <c r="H649" s="49" t="str">
        <f>IFERROR(VLOOKUP(B649,LandGrants[],1,FALSE),"")</f>
        <v>THE WIDOWS COST</v>
      </c>
    </row>
    <row r="650" spans="2:8" ht="72" x14ac:dyDescent="0.55000000000000004">
      <c r="B650" s="49" t="str">
        <f t="shared" si="40"/>
        <v>THE WILLOW SPRING</v>
      </c>
      <c r="C650" s="36" t="s">
        <v>11587</v>
      </c>
      <c r="D650" s="36" t="s">
        <v>13185</v>
      </c>
      <c r="E650" s="118" t="s">
        <v>13320</v>
      </c>
      <c r="F650" s="49" t="str">
        <f t="shared" si="41"/>
        <v>1823</v>
      </c>
      <c r="G650" s="137" t="str">
        <f t="shared" si="39"/>
        <v/>
      </c>
      <c r="H650" s="49" t="str">
        <f>IFERROR(VLOOKUP(B650,LandGrants[],1,FALSE),"")</f>
        <v>THE WILLOW SPRING</v>
      </c>
    </row>
    <row r="651" spans="2:8" ht="57.6" x14ac:dyDescent="0.55000000000000004">
      <c r="B651" s="49" t="str">
        <f t="shared" si="40"/>
        <v>THIS OR NONE</v>
      </c>
      <c r="C651" s="36" t="s">
        <v>11074</v>
      </c>
      <c r="D651" s="36" t="s">
        <v>13186</v>
      </c>
      <c r="E651" s="118" t="s">
        <v>6125</v>
      </c>
      <c r="F651" s="49" t="str">
        <f t="shared" si="41"/>
        <v>1753</v>
      </c>
      <c r="G651" s="137" t="str">
        <f t="shared" si="39"/>
        <v>BARNES PURCHASE</v>
      </c>
      <c r="H651" s="49" t="str">
        <f>IFERROR(VLOOKUP(B651,LandGrants[],1,FALSE),"")</f>
        <v>THIS OR NONE</v>
      </c>
    </row>
    <row r="652" spans="2:8" ht="43.2" x14ac:dyDescent="0.55000000000000004">
      <c r="B652" s="49" t="str">
        <f t="shared" si="40"/>
        <v>THOMAS BEGINNING</v>
      </c>
      <c r="C652" s="36" t="s">
        <v>6295</v>
      </c>
      <c r="D652" s="36" t="s">
        <v>13187</v>
      </c>
      <c r="E652" s="118" t="s">
        <v>6501</v>
      </c>
      <c r="F652" s="49" t="str">
        <f t="shared" si="41"/>
        <v>1759</v>
      </c>
      <c r="G652" s="137" t="str">
        <f t="shared" si="39"/>
        <v/>
      </c>
      <c r="H652" s="49" t="str">
        <f>IFERROR(VLOOKUP(B652,LandGrants[],1,FALSE),"")</f>
        <v>THOMAS BEGINNING</v>
      </c>
    </row>
    <row r="653" spans="2:8" ht="43.2" x14ac:dyDescent="0.55000000000000004">
      <c r="B653" s="49" t="str">
        <f t="shared" si="40"/>
        <v>THOMAS GOOD WILL</v>
      </c>
      <c r="C653" s="36" t="s">
        <v>7382</v>
      </c>
      <c r="D653" s="36" t="s">
        <v>13188</v>
      </c>
      <c r="E653" s="118" t="s">
        <v>11426</v>
      </c>
      <c r="F653" s="49" t="str">
        <f t="shared" si="41"/>
        <v>1777</v>
      </c>
      <c r="G653" s="137" t="str">
        <f t="shared" si="39"/>
        <v/>
      </c>
      <c r="H653" s="49" t="str">
        <f>IFERROR(VLOOKUP(B653,LandGrants[],1,FALSE),"")</f>
        <v>THOMAS GOOD WILL</v>
      </c>
    </row>
    <row r="654" spans="2:8" ht="86.4" x14ac:dyDescent="0.55000000000000004">
      <c r="B654" s="49" t="str">
        <f t="shared" si="40"/>
        <v>THOMAS HIS CHOICE</v>
      </c>
      <c r="C654" s="36" t="s">
        <v>9602</v>
      </c>
      <c r="D654" s="36" t="s">
        <v>13189</v>
      </c>
      <c r="E654" s="118" t="s">
        <v>6157</v>
      </c>
      <c r="F654" s="49" t="str">
        <f t="shared" si="41"/>
        <v>1745</v>
      </c>
      <c r="G654" s="137" t="str">
        <f t="shared" si="39"/>
        <v/>
      </c>
      <c r="H654" s="49" t="str">
        <f>IFERROR(VLOOKUP(B654,LandGrants[],1,FALSE),"")</f>
        <v>THOMAS HIS CHOICE</v>
      </c>
    </row>
    <row r="655" spans="2:8" ht="86.4" x14ac:dyDescent="0.55000000000000004">
      <c r="B655" s="49" t="str">
        <f t="shared" si="40"/>
        <v>THOMAS LOT</v>
      </c>
      <c r="C655" s="36" t="s">
        <v>4140</v>
      </c>
      <c r="D655" s="36" t="s">
        <v>13190</v>
      </c>
      <c r="E655" s="118" t="s">
        <v>6098</v>
      </c>
      <c r="F655" s="49" t="str">
        <f t="shared" si="41"/>
        <v>1720</v>
      </c>
      <c r="G655" s="137" t="str">
        <f t="shared" si="39"/>
        <v/>
      </c>
      <c r="H655" s="49" t="str">
        <f>IFERROR(VLOOKUP(B655,LandGrants[],1,FALSE),"")</f>
        <v>THOMAS LOT</v>
      </c>
    </row>
    <row r="656" spans="2:8" ht="100.8" x14ac:dyDescent="0.55000000000000004">
      <c r="B656" s="49" t="str">
        <f t="shared" si="40"/>
        <v>TIMBER BOTTOM</v>
      </c>
      <c r="C656" s="36" t="s">
        <v>6836</v>
      </c>
      <c r="D656" s="36" t="s">
        <v>13191</v>
      </c>
      <c r="E656" s="118" t="s">
        <v>6147</v>
      </c>
      <c r="F656" s="49" t="str">
        <f t="shared" si="41"/>
        <v>1748</v>
      </c>
      <c r="G656" s="137" t="str">
        <f t="shared" si="39"/>
        <v/>
      </c>
      <c r="H656" s="49" t="str">
        <f>IFERROR(VLOOKUP(B656,LandGrants[],1,FALSE),"")</f>
        <v>TIMBER BOTTOM</v>
      </c>
    </row>
    <row r="657" spans="2:8" ht="43.2" x14ac:dyDescent="0.55000000000000004">
      <c r="B657" s="49" t="str">
        <f t="shared" si="40"/>
        <v>TIMBER LANE</v>
      </c>
      <c r="C657" s="36" t="s">
        <v>7048</v>
      </c>
      <c r="D657" s="36" t="s">
        <v>13192</v>
      </c>
      <c r="E657" s="118" t="s">
        <v>11648</v>
      </c>
      <c r="F657" s="49" t="str">
        <f t="shared" si="41"/>
        <v>1764</v>
      </c>
      <c r="G657" s="137" t="str">
        <f t="shared" si="39"/>
        <v/>
      </c>
      <c r="H657" s="49" t="str">
        <f>IFERROR(VLOOKUP(B657,LandGrants[],1,FALSE),"")</f>
        <v>TIMBER LANE</v>
      </c>
    </row>
    <row r="658" spans="2:8" ht="28.8" x14ac:dyDescent="0.55000000000000004">
      <c r="B658" s="49" t="str">
        <f t="shared" si="40"/>
        <v>TIMBER NECK - BUDD</v>
      </c>
      <c r="C658" s="36" t="s">
        <v>9585</v>
      </c>
      <c r="D658" s="36" t="s">
        <v>13193</v>
      </c>
      <c r="E658" s="118" t="s">
        <v>13194</v>
      </c>
      <c r="F658" s="49" t="str">
        <f t="shared" si="41"/>
        <v>1694</v>
      </c>
      <c r="G658" s="137" t="str">
        <f t="shared" si="39"/>
        <v>TIMBER NECK CORRECTED</v>
      </c>
      <c r="H658" s="49" t="str">
        <f>IFERROR(VLOOKUP(B658,LandGrants[],1,FALSE),"")</f>
        <v>TIMBER NECK - Budd</v>
      </c>
    </row>
    <row r="659" spans="2:8" ht="43.2" x14ac:dyDescent="0.55000000000000004">
      <c r="B659" s="49" t="str">
        <f t="shared" si="40"/>
        <v>TITT FOR TATT</v>
      </c>
      <c r="C659" s="36" t="s">
        <v>6450</v>
      </c>
      <c r="D659" s="36" t="s">
        <v>13195</v>
      </c>
      <c r="E659" s="118" t="s">
        <v>6148</v>
      </c>
      <c r="F659" s="49" t="str">
        <f t="shared" si="41"/>
        <v>1761</v>
      </c>
      <c r="G659" s="137" t="str">
        <f t="shared" si="39"/>
        <v/>
      </c>
      <c r="H659" s="49" t="str">
        <f>IFERROR(VLOOKUP(B659,LandGrants[],1,FALSE),"")</f>
        <v>TITT FOR TATT</v>
      </c>
    </row>
    <row r="660" spans="2:8" ht="86.4" x14ac:dyDescent="0.55000000000000004">
      <c r="B660" s="139" t="str">
        <f t="shared" ref="B660:B691" si="42">SUBSTITUTE(UPPER(IF(IFERROR(FIND("(",C660),0) &gt; 0, LEFT(C660,FIND("(",C660)-2),C660)),"'","")</f>
        <v>TO BE OR NOT TO BE</v>
      </c>
      <c r="C660" s="140" t="s">
        <v>7784</v>
      </c>
      <c r="D660" s="140" t="s">
        <v>13196</v>
      </c>
      <c r="E660" s="141" t="s">
        <v>11423</v>
      </c>
      <c r="F660" s="139" t="str">
        <f t="shared" ref="F660:F691" si="43">LEFT(E660,4)</f>
        <v>1774</v>
      </c>
      <c r="G660" s="139" t="str">
        <f t="shared" ref="G660:G691" si="44">IF(IFERROR(FIND("(",C660),0)=0,"",UPPER((SUBSTITUTE(SUBSTITUTE(RIGHT(C660,LEN(C660)-FIND("(",C660)),")",""),"'",""))))</f>
        <v>NORTH</v>
      </c>
      <c r="H660" s="139" t="str">
        <f>IFERROR(VLOOKUP(B660,LandGrants[],1,FALSE),"")</f>
        <v>TO BE OR NOT TO BE</v>
      </c>
    </row>
    <row r="661" spans="2:8" ht="86.4" x14ac:dyDescent="0.55000000000000004">
      <c r="B661" s="139" t="str">
        <f t="shared" si="42"/>
        <v>TO BE OR NOT TO BE</v>
      </c>
      <c r="C661" s="140" t="s">
        <v>7783</v>
      </c>
      <c r="D661" s="140" t="s">
        <v>13196</v>
      </c>
      <c r="E661" s="141" t="s">
        <v>11423</v>
      </c>
      <c r="F661" s="139" t="str">
        <f t="shared" si="43"/>
        <v>1774</v>
      </c>
      <c r="G661" s="139" t="str">
        <f t="shared" si="44"/>
        <v>SOUTH</v>
      </c>
      <c r="H661" s="139" t="str">
        <f>IFERROR(VLOOKUP(B661,LandGrants[],1,FALSE),"")</f>
        <v>TO BE OR NOT TO BE</v>
      </c>
    </row>
    <row r="662" spans="2:8" ht="72" x14ac:dyDescent="0.55000000000000004">
      <c r="B662" s="139" t="str">
        <f t="shared" si="42"/>
        <v>TODDY</v>
      </c>
      <c r="C662" s="140" t="s">
        <v>4138</v>
      </c>
      <c r="D662" s="140" t="s">
        <v>13197</v>
      </c>
      <c r="E662" s="141" t="s">
        <v>6119</v>
      </c>
      <c r="F662" s="139" t="str">
        <f t="shared" si="43"/>
        <v>1758</v>
      </c>
      <c r="G662" s="139" t="str">
        <f t="shared" si="44"/>
        <v/>
      </c>
      <c r="H662" s="139" t="str">
        <f>IFERROR(VLOOKUP(B662,LandGrants[],1,FALSE),"")</f>
        <v>TODDY</v>
      </c>
    </row>
    <row r="663" spans="2:8" x14ac:dyDescent="0.55000000000000004">
      <c r="B663" s="139" t="str">
        <f t="shared" si="42"/>
        <v>TREOVER</v>
      </c>
      <c r="C663" s="140" t="s">
        <v>4137</v>
      </c>
      <c r="D663" s="140" t="s">
        <v>13198</v>
      </c>
      <c r="E663" s="141" t="s">
        <v>6124</v>
      </c>
      <c r="F663" s="139" t="str">
        <f t="shared" si="43"/>
        <v>1701</v>
      </c>
      <c r="G663" s="139" t="str">
        <f t="shared" si="44"/>
        <v/>
      </c>
      <c r="H663" s="139" t="str">
        <f>IFERROR(VLOOKUP(B663,LandGrants[],1,FALSE),"")</f>
        <v>TREOVER</v>
      </c>
    </row>
    <row r="664" spans="2:8" ht="72" x14ac:dyDescent="0.55000000000000004">
      <c r="B664" s="139" t="str">
        <f t="shared" si="42"/>
        <v>TRIANGLE</v>
      </c>
      <c r="C664" s="140" t="s">
        <v>7245</v>
      </c>
      <c r="D664" s="140" t="s">
        <v>13199</v>
      </c>
      <c r="E664" s="141" t="s">
        <v>6722</v>
      </c>
      <c r="F664" s="139" t="str">
        <f t="shared" si="43"/>
        <v>1761</v>
      </c>
      <c r="G664" s="139" t="str">
        <f t="shared" si="44"/>
        <v>FELICITY</v>
      </c>
      <c r="H664" s="139" t="str">
        <f>IFERROR(VLOOKUP(B664,LandGrants[],1,FALSE),"")</f>
        <v>TRIANGLE</v>
      </c>
    </row>
    <row r="665" spans="2:8" ht="43.2" x14ac:dyDescent="0.55000000000000004">
      <c r="B665" s="139" t="str">
        <f t="shared" si="42"/>
        <v>TROUBLE ENOUGH</v>
      </c>
      <c r="C665" s="140" t="s">
        <v>7321</v>
      </c>
      <c r="D665" s="140" t="s">
        <v>13200</v>
      </c>
      <c r="E665" s="141" t="s">
        <v>11426</v>
      </c>
      <c r="F665" s="139" t="str">
        <f t="shared" si="43"/>
        <v>1777</v>
      </c>
      <c r="G665" s="139" t="str">
        <f t="shared" si="44"/>
        <v/>
      </c>
      <c r="H665" s="139" t="str">
        <f>IFERROR(VLOOKUP(B665,LandGrants[],1,FALSE),"")</f>
        <v>TROUBLE ENOUGH</v>
      </c>
    </row>
    <row r="666" spans="2:8" ht="43.2" x14ac:dyDescent="0.55000000000000004">
      <c r="B666" s="139" t="str">
        <f t="shared" si="42"/>
        <v>TROUBLE FOR NOTHING</v>
      </c>
      <c r="C666" s="140" t="s">
        <v>7419</v>
      </c>
      <c r="D666" s="140" t="s">
        <v>13201</v>
      </c>
      <c r="E666" s="141" t="s">
        <v>11368</v>
      </c>
      <c r="F666" s="139" t="str">
        <f t="shared" si="43"/>
        <v>1796</v>
      </c>
      <c r="G666" s="139" t="str">
        <f t="shared" si="44"/>
        <v/>
      </c>
      <c r="H666" s="139" t="str">
        <f>IFERROR(VLOOKUP(B666,LandGrants[],1,FALSE),"")</f>
        <v>TROUBLE FOR NOTHING</v>
      </c>
    </row>
    <row r="667" spans="2:8" x14ac:dyDescent="0.55000000000000004">
      <c r="B667" s="139" t="str">
        <f t="shared" si="42"/>
        <v>TROY</v>
      </c>
      <c r="C667" s="140" t="s">
        <v>20</v>
      </c>
      <c r="D667" s="140" t="s">
        <v>13202</v>
      </c>
      <c r="E667" s="141" t="s">
        <v>6123</v>
      </c>
      <c r="F667" s="139" t="str">
        <f t="shared" si="43"/>
        <v>1695</v>
      </c>
      <c r="G667" s="139" t="str">
        <f t="shared" si="44"/>
        <v/>
      </c>
      <c r="H667" s="139" t="str">
        <f>IFERROR(VLOOKUP(B667,LandGrants[],1,FALSE),"")</f>
        <v>TROY</v>
      </c>
    </row>
    <row r="668" spans="2:8" ht="144" x14ac:dyDescent="0.55000000000000004">
      <c r="B668" s="139" t="str">
        <f t="shared" si="42"/>
        <v>TRUSTY FRIEND</v>
      </c>
      <c r="C668" s="140" t="s">
        <v>2359</v>
      </c>
      <c r="D668" s="140" t="s">
        <v>13203</v>
      </c>
      <c r="E668" s="141" t="s">
        <v>6966</v>
      </c>
      <c r="F668" s="139" t="str">
        <f t="shared" si="43"/>
        <v>1752</v>
      </c>
      <c r="G668" s="139" t="str">
        <f t="shared" si="44"/>
        <v/>
      </c>
      <c r="H668" s="139" t="str">
        <f>IFERROR(VLOOKUP(B668,LandGrants[],1,FALSE),"")</f>
        <v>TRUSTY FRIEND</v>
      </c>
    </row>
    <row r="669" spans="2:8" ht="57.6" x14ac:dyDescent="0.55000000000000004">
      <c r="B669" s="139" t="str">
        <f t="shared" si="42"/>
        <v>TUCKERS DELIGHT</v>
      </c>
      <c r="C669" s="140" t="s">
        <v>5807</v>
      </c>
      <c r="D669" s="140" t="s">
        <v>13204</v>
      </c>
      <c r="E669" s="141" t="s">
        <v>12115</v>
      </c>
      <c r="F669" s="139" t="str">
        <f t="shared" si="43"/>
        <v>1720</v>
      </c>
      <c r="G669" s="139" t="str">
        <f t="shared" si="44"/>
        <v/>
      </c>
      <c r="H669" s="139" t="str">
        <f>IFERROR(VLOOKUP(B669,LandGrants[],1,FALSE),"")</f>
        <v>TUCKERS DELIGHT</v>
      </c>
    </row>
    <row r="670" spans="2:8" ht="72" x14ac:dyDescent="0.55000000000000004">
      <c r="B670" s="139" t="str">
        <f t="shared" si="42"/>
        <v>TURKEY POINT</v>
      </c>
      <c r="C670" s="140" t="s">
        <v>4915</v>
      </c>
      <c r="D670" s="140" t="s">
        <v>13321</v>
      </c>
      <c r="E670" s="141" t="s">
        <v>6500</v>
      </c>
      <c r="F670" s="139" t="str">
        <f t="shared" si="43"/>
        <v>1744</v>
      </c>
      <c r="G670" s="139" t="str">
        <f t="shared" si="44"/>
        <v/>
      </c>
      <c r="H670" s="139" t="str">
        <f>IFERROR(VLOOKUP(B670,LandGrants[],1,FALSE),"")</f>
        <v>TURKEY POINT</v>
      </c>
    </row>
    <row r="671" spans="2:8" ht="43.2" x14ac:dyDescent="0.55000000000000004">
      <c r="B671" s="139" t="str">
        <f t="shared" si="42"/>
        <v>UNITY MOUNT</v>
      </c>
      <c r="C671" s="140" t="s">
        <v>5537</v>
      </c>
      <c r="D671" s="140" t="s">
        <v>13205</v>
      </c>
      <c r="E671" s="141" t="s">
        <v>7251</v>
      </c>
      <c r="F671" s="139" t="str">
        <f t="shared" si="43"/>
        <v>1770</v>
      </c>
      <c r="G671" s="139" t="str">
        <f t="shared" si="44"/>
        <v/>
      </c>
      <c r="H671" s="139" t="str">
        <f>IFERROR(VLOOKUP(B671,LandGrants[],1,FALSE),"")</f>
        <v>UNITY MOUNT</v>
      </c>
    </row>
    <row r="672" spans="2:8" ht="72" x14ac:dyDescent="0.55000000000000004">
      <c r="B672" s="139" t="str">
        <f t="shared" si="42"/>
        <v>UPLAND</v>
      </c>
      <c r="C672" s="140" t="s">
        <v>5609</v>
      </c>
      <c r="D672" s="140" t="s">
        <v>13206</v>
      </c>
      <c r="E672" s="141" t="s">
        <v>11375</v>
      </c>
      <c r="F672" s="139" t="str">
        <f t="shared" si="43"/>
        <v>1725</v>
      </c>
      <c r="G672" s="139" t="str">
        <f t="shared" si="44"/>
        <v>BURGESS LOOK OUT</v>
      </c>
      <c r="H672" s="139" t="str">
        <f>IFERROR(VLOOKUP(B672,LandGrants[],1,FALSE),"")</f>
        <v>UPLAND</v>
      </c>
    </row>
    <row r="673" spans="2:8" ht="72" x14ac:dyDescent="0.55000000000000004">
      <c r="B673" s="139" t="str">
        <f t="shared" si="42"/>
        <v>UPTON PARK</v>
      </c>
      <c r="C673" s="140" t="s">
        <v>5426</v>
      </c>
      <c r="D673" s="140" t="s">
        <v>13207</v>
      </c>
      <c r="E673" s="141" t="s">
        <v>6148</v>
      </c>
      <c r="F673" s="139" t="str">
        <f t="shared" si="43"/>
        <v>1761</v>
      </c>
      <c r="G673" s="139" t="str">
        <f t="shared" si="44"/>
        <v/>
      </c>
      <c r="H673" s="139" t="str">
        <f>IFERROR(VLOOKUP(B673,LandGrants[],1,FALSE),"")</f>
        <v>UPTON PARK</v>
      </c>
    </row>
    <row r="674" spans="2:8" ht="72" x14ac:dyDescent="0.55000000000000004">
      <c r="B674" s="139" t="str">
        <f t="shared" si="42"/>
        <v>VALLEY</v>
      </c>
      <c r="C674" s="140" t="s">
        <v>6714</v>
      </c>
      <c r="D674" s="140" t="s">
        <v>13208</v>
      </c>
      <c r="E674" s="141" t="s">
        <v>11385</v>
      </c>
      <c r="F674" s="139" t="str">
        <f t="shared" si="43"/>
        <v>1768</v>
      </c>
      <c r="G674" s="139" t="str">
        <f t="shared" si="44"/>
        <v/>
      </c>
      <c r="H674" s="139" t="str">
        <f>IFERROR(VLOOKUP(B674,LandGrants[],1,FALSE),"")</f>
        <v>VALLEY</v>
      </c>
    </row>
    <row r="675" spans="2:8" ht="43.2" x14ac:dyDescent="0.55000000000000004">
      <c r="B675" s="139" t="str">
        <f t="shared" si="42"/>
        <v>VANITY MOUNT</v>
      </c>
      <c r="C675" s="140" t="s">
        <v>4135</v>
      </c>
      <c r="D675" s="140" t="s">
        <v>13209</v>
      </c>
      <c r="E675" s="141" t="s">
        <v>6504</v>
      </c>
      <c r="F675" s="139" t="str">
        <f t="shared" si="43"/>
        <v>1744</v>
      </c>
      <c r="G675" s="139" t="str">
        <f t="shared" si="44"/>
        <v/>
      </c>
      <c r="H675" s="139" t="str">
        <f>IFERROR(VLOOKUP(B675,LandGrants[],1,FALSE),"")</f>
        <v>VANITY MOUNT</v>
      </c>
    </row>
    <row r="676" spans="2:8" ht="28.8" x14ac:dyDescent="0.55000000000000004">
      <c r="B676" s="139" t="str">
        <f t="shared" si="42"/>
        <v>VENISON PARK</v>
      </c>
      <c r="C676" s="140" t="s">
        <v>4134</v>
      </c>
      <c r="D676" s="140" t="s">
        <v>13210</v>
      </c>
      <c r="E676" s="141" t="s">
        <v>6111</v>
      </c>
      <c r="F676" s="139" t="str">
        <f t="shared" si="43"/>
        <v>1702</v>
      </c>
      <c r="G676" s="139" t="str">
        <f t="shared" si="44"/>
        <v/>
      </c>
      <c r="H676" s="139" t="str">
        <f>IFERROR(VLOOKUP(B676,LandGrants[],1,FALSE),"")</f>
        <v>VENISON PARK</v>
      </c>
    </row>
    <row r="677" spans="2:8" ht="72" x14ac:dyDescent="0.55000000000000004">
      <c r="B677" s="139" t="str">
        <f t="shared" si="42"/>
        <v>VICE</v>
      </c>
      <c r="C677" s="140" t="s">
        <v>7075</v>
      </c>
      <c r="D677" s="140" t="s">
        <v>13211</v>
      </c>
      <c r="E677" s="141" t="s">
        <v>7246</v>
      </c>
      <c r="F677" s="139" t="str">
        <f t="shared" si="43"/>
        <v>1767</v>
      </c>
      <c r="G677" s="139" t="str">
        <f t="shared" si="44"/>
        <v/>
      </c>
      <c r="H677" s="139" t="str">
        <f>IFERROR(VLOOKUP(B677,LandGrants[],1,FALSE),"")</f>
        <v>VICE</v>
      </c>
    </row>
    <row r="678" spans="2:8" ht="57.6" x14ac:dyDescent="0.55000000000000004">
      <c r="B678" s="139" t="str">
        <f t="shared" si="42"/>
        <v>VICTORY</v>
      </c>
      <c r="C678" s="140" t="s">
        <v>6288</v>
      </c>
      <c r="D678" s="140" t="s">
        <v>13212</v>
      </c>
      <c r="E678" s="141" t="s">
        <v>7244</v>
      </c>
      <c r="F678" s="139" t="str">
        <f t="shared" si="43"/>
        <v>1766</v>
      </c>
      <c r="G678" s="139" t="str">
        <f t="shared" si="44"/>
        <v/>
      </c>
      <c r="H678" s="139" t="str">
        <f>IFERROR(VLOOKUP(B678,LandGrants[],1,FALSE),"")</f>
        <v>VICTORY</v>
      </c>
    </row>
    <row r="679" spans="2:8" ht="72" x14ac:dyDescent="0.55000000000000004">
      <c r="B679" s="139" t="str">
        <f t="shared" si="42"/>
        <v>VINES CHANCE</v>
      </c>
      <c r="C679" s="140" t="s">
        <v>7587</v>
      </c>
      <c r="D679" s="140" t="s">
        <v>13213</v>
      </c>
      <c r="E679" s="141" t="s">
        <v>6121</v>
      </c>
      <c r="F679" s="139" t="str">
        <f t="shared" si="43"/>
        <v>1727</v>
      </c>
      <c r="G679" s="139" t="str">
        <f t="shared" si="44"/>
        <v/>
      </c>
      <c r="H679" s="139" t="str">
        <f>IFERROR(VLOOKUP(B679,LandGrants[],1,FALSE),"")</f>
        <v>VINES CHANCE</v>
      </c>
    </row>
    <row r="680" spans="2:8" ht="43.2" x14ac:dyDescent="0.55000000000000004">
      <c r="B680" s="139" t="str">
        <f t="shared" si="42"/>
        <v>VINES FANCY</v>
      </c>
      <c r="C680" s="140" t="s">
        <v>6642</v>
      </c>
      <c r="D680" s="140" t="s">
        <v>13214</v>
      </c>
      <c r="E680" s="141" t="s">
        <v>6120</v>
      </c>
      <c r="F680" s="139" t="str">
        <f t="shared" si="43"/>
        <v>1697</v>
      </c>
      <c r="G680" s="139" t="str">
        <f t="shared" si="44"/>
        <v/>
      </c>
      <c r="H680" s="139" t="str">
        <f>IFERROR(VLOOKUP(B680,LandGrants[],1,FALSE),"")</f>
        <v>VINES FANCY</v>
      </c>
    </row>
    <row r="681" spans="2:8" ht="129.6" x14ac:dyDescent="0.55000000000000004">
      <c r="B681" s="139" t="str">
        <f t="shared" si="42"/>
        <v>WALKERS INHERITANCE</v>
      </c>
      <c r="C681" s="140" t="s">
        <v>3987</v>
      </c>
      <c r="D681" s="140" t="s">
        <v>13215</v>
      </c>
      <c r="E681" s="141" t="s">
        <v>13216</v>
      </c>
      <c r="F681" s="139" t="str">
        <f t="shared" si="43"/>
        <v>1757</v>
      </c>
      <c r="G681" s="139" t="str">
        <f t="shared" si="44"/>
        <v/>
      </c>
      <c r="H681" s="139" t="str">
        <f>IFERROR(VLOOKUP(B681,LandGrants[],1,FALSE),"")</f>
        <v>WALKERS INHERITANCE</v>
      </c>
    </row>
    <row r="682" spans="2:8" ht="72" x14ac:dyDescent="0.55000000000000004">
      <c r="B682" s="139" t="str">
        <f t="shared" si="42"/>
        <v>WALKERS LAYING</v>
      </c>
      <c r="C682" s="140" t="s">
        <v>4133</v>
      </c>
      <c r="D682" s="140" t="s">
        <v>13217</v>
      </c>
      <c r="E682" s="141" t="s">
        <v>11677</v>
      </c>
      <c r="F682" s="139" t="str">
        <f t="shared" si="43"/>
        <v>1743</v>
      </c>
      <c r="G682" s="139" t="str">
        <f t="shared" si="44"/>
        <v/>
      </c>
      <c r="H682" s="139" t="str">
        <f>IFERROR(VLOOKUP(B682,LandGrants[],1,FALSE),"")</f>
        <v>WALKERS LAYING</v>
      </c>
    </row>
    <row r="683" spans="2:8" ht="57.6" x14ac:dyDescent="0.55000000000000004">
      <c r="B683" s="139" t="str">
        <f t="shared" si="42"/>
        <v>WARFIELDS</v>
      </c>
      <c r="C683" s="140" t="s">
        <v>4903</v>
      </c>
      <c r="D683" s="140" t="s">
        <v>13218</v>
      </c>
      <c r="E683" s="141" t="s">
        <v>11428</v>
      </c>
      <c r="F683" s="139" t="str">
        <f t="shared" si="43"/>
        <v>1767</v>
      </c>
      <c r="G683" s="139" t="str">
        <f t="shared" si="44"/>
        <v/>
      </c>
      <c r="H683" s="139" t="str">
        <f>IFERROR(VLOOKUP(B683,LandGrants[],1,FALSE),"")</f>
        <v>WARFIELDS</v>
      </c>
    </row>
    <row r="684" spans="2:8" ht="57.6" x14ac:dyDescent="0.55000000000000004">
      <c r="B684" s="139" t="str">
        <f t="shared" si="42"/>
        <v>WARFIELDS ADDITION</v>
      </c>
      <c r="C684" s="140" t="s">
        <v>7146</v>
      </c>
      <c r="D684" s="140" t="s">
        <v>13219</v>
      </c>
      <c r="E684" s="141" t="s">
        <v>12024</v>
      </c>
      <c r="F684" s="139" t="str">
        <f t="shared" si="43"/>
        <v>1772</v>
      </c>
      <c r="G684" s="139" t="str">
        <f t="shared" si="44"/>
        <v/>
      </c>
      <c r="H684" s="139" t="str">
        <f>IFERROR(VLOOKUP(B684,LandGrants[],1,FALSE),"")</f>
        <v>WARFIELDS ADDITION</v>
      </c>
    </row>
    <row r="685" spans="2:8" ht="43.2" x14ac:dyDescent="0.55000000000000004">
      <c r="B685" s="139" t="str">
        <f t="shared" si="42"/>
        <v>WARFIELDS CHOICE</v>
      </c>
      <c r="C685" s="140" t="s">
        <v>12523</v>
      </c>
      <c r="D685" s="140" t="s">
        <v>13220</v>
      </c>
      <c r="E685" s="141" t="s">
        <v>10393</v>
      </c>
      <c r="F685" s="139" t="str">
        <f t="shared" si="43"/>
        <v>1771</v>
      </c>
      <c r="G685" s="139" t="str">
        <f t="shared" si="44"/>
        <v/>
      </c>
      <c r="H685" s="139" t="str">
        <f>IFERROR(VLOOKUP(B685,LandGrants[],1,FALSE),"")</f>
        <v>WARFIELDS CHOICE</v>
      </c>
    </row>
    <row r="686" spans="2:8" ht="86.4" x14ac:dyDescent="0.55000000000000004">
      <c r="B686" s="139" t="str">
        <f t="shared" si="42"/>
        <v>WARFIELDS CONNECTION</v>
      </c>
      <c r="C686" s="140" t="s">
        <v>10977</v>
      </c>
      <c r="D686" s="140" t="s">
        <v>13221</v>
      </c>
      <c r="E686" s="141" t="s">
        <v>11374</v>
      </c>
      <c r="F686" s="139" t="str">
        <f t="shared" si="43"/>
        <v>1799</v>
      </c>
      <c r="G686" s="139" t="str">
        <f t="shared" si="44"/>
        <v/>
      </c>
      <c r="H686" s="139" t="str">
        <f>IFERROR(VLOOKUP(B686,LandGrants[],1,FALSE),"")</f>
        <v>WARFIELDS CONNECTION</v>
      </c>
    </row>
    <row r="687" spans="2:8" ht="57.6" x14ac:dyDescent="0.55000000000000004">
      <c r="B687" s="139" t="str">
        <f t="shared" si="42"/>
        <v>WARFIELDS CONTRIVANCE</v>
      </c>
      <c r="C687" s="140" t="s">
        <v>4132</v>
      </c>
      <c r="D687" s="140" t="s">
        <v>13222</v>
      </c>
      <c r="E687" s="141" t="s">
        <v>11430</v>
      </c>
      <c r="F687" s="139" t="str">
        <f t="shared" si="43"/>
        <v>1719</v>
      </c>
      <c r="G687" s="139" t="str">
        <f t="shared" si="44"/>
        <v/>
      </c>
      <c r="H687" s="139" t="str">
        <f>IFERROR(VLOOKUP(B687,LandGrants[],1,FALSE),"")</f>
        <v>WARFIELDS CONTRIVANCE</v>
      </c>
    </row>
    <row r="688" spans="2:8" ht="57.6" x14ac:dyDescent="0.55000000000000004">
      <c r="B688" s="139" t="str">
        <f t="shared" si="42"/>
        <v>WARFIELDS FOLLY</v>
      </c>
      <c r="C688" s="140" t="s">
        <v>4902</v>
      </c>
      <c r="D688" s="140" t="s">
        <v>13322</v>
      </c>
      <c r="E688" s="141" t="s">
        <v>11377</v>
      </c>
      <c r="F688" s="139" t="str">
        <f t="shared" si="43"/>
        <v>1760</v>
      </c>
      <c r="G688" s="139" t="str">
        <f t="shared" si="44"/>
        <v/>
      </c>
      <c r="H688" s="139" t="str">
        <f>IFERROR(VLOOKUP(B688,LandGrants[],1,FALSE),"")</f>
        <v>WARFIELDS FOLLY</v>
      </c>
    </row>
    <row r="689" spans="2:8" ht="57.6" x14ac:dyDescent="0.55000000000000004">
      <c r="B689" s="139" t="str">
        <f t="shared" si="42"/>
        <v>WARFIELDS FOREST</v>
      </c>
      <c r="C689" s="140" t="s">
        <v>4131</v>
      </c>
      <c r="D689" s="140" t="s">
        <v>13223</v>
      </c>
      <c r="E689" s="141" t="s">
        <v>11421</v>
      </c>
      <c r="F689" s="139" t="str">
        <f t="shared" si="43"/>
        <v>1772</v>
      </c>
      <c r="G689" s="139" t="str">
        <f t="shared" si="44"/>
        <v/>
      </c>
      <c r="H689" s="139" t="str">
        <f>IFERROR(VLOOKUP(B689,LandGrants[],1,FALSE),"")</f>
        <v>WARFIELDS FOREST</v>
      </c>
    </row>
    <row r="690" spans="2:8" ht="43.2" x14ac:dyDescent="0.55000000000000004">
      <c r="B690" s="139" t="str">
        <f t="shared" si="42"/>
        <v>WARFIELDS NEGLECT</v>
      </c>
      <c r="C690" s="140" t="s">
        <v>4130</v>
      </c>
      <c r="D690" s="140" t="s">
        <v>13224</v>
      </c>
      <c r="E690" s="141" t="s">
        <v>6118</v>
      </c>
      <c r="F690" s="139" t="str">
        <f t="shared" si="43"/>
        <v>1757</v>
      </c>
      <c r="G690" s="139" t="str">
        <f t="shared" si="44"/>
        <v/>
      </c>
      <c r="H690" s="139" t="str">
        <f>IFERROR(VLOOKUP(B690,LandGrants[],1,FALSE),"")</f>
        <v>WARFIELDS NEGLECT</v>
      </c>
    </row>
    <row r="691" spans="2:8" ht="43.2" x14ac:dyDescent="0.55000000000000004">
      <c r="B691" s="139" t="str">
        <f t="shared" si="42"/>
        <v>WARFIELDS RANGE</v>
      </c>
      <c r="C691" s="140" t="s">
        <v>4129</v>
      </c>
      <c r="D691" s="140" t="s">
        <v>13225</v>
      </c>
      <c r="E691" s="141" t="s">
        <v>6115</v>
      </c>
      <c r="F691" s="139" t="str">
        <f t="shared" si="43"/>
        <v>1696</v>
      </c>
      <c r="G691" s="139" t="str">
        <f t="shared" si="44"/>
        <v/>
      </c>
      <c r="H691" s="139" t="str">
        <f>IFERROR(VLOOKUP(B691,LandGrants[],1,FALSE),"")</f>
        <v>WARFIELDS RANGE</v>
      </c>
    </row>
    <row r="692" spans="2:8" ht="43.2" x14ac:dyDescent="0.55000000000000004">
      <c r="B692" s="139" t="str">
        <f t="shared" ref="B692:B716" si="45">SUBSTITUTE(UPPER(IF(IFERROR(FIND("(",C692),0) &gt; 0, LEFT(C692,FIND("(",C692)-2),C692)),"'","")</f>
        <v>WELCOME HERE AGAIN</v>
      </c>
      <c r="C692" s="140" t="s">
        <v>9427</v>
      </c>
      <c r="D692" s="140" t="s">
        <v>13226</v>
      </c>
      <c r="E692" s="141" t="s">
        <v>11432</v>
      </c>
      <c r="F692" s="139" t="str">
        <f t="shared" ref="F692:F716" si="46">LEFT(E692,4)</f>
        <v>1772</v>
      </c>
      <c r="G692" s="139" t="str">
        <f t="shared" ref="G692:G716" si="47">IF(IFERROR(FIND("(",C692),0)=0,"",UPPER((SUBSTITUTE(SUBSTITUTE(RIGHT(C692,LEN(C692)-FIND("(",C692)),")",""),"'",""))))</f>
        <v/>
      </c>
      <c r="H692" s="139" t="str">
        <f>IFERROR(VLOOKUP(B692,LandGrants[],1,FALSE),"")</f>
        <v>WELCOME HERE AGAIN</v>
      </c>
    </row>
    <row r="693" spans="2:8" ht="100.8" x14ac:dyDescent="0.55000000000000004">
      <c r="B693" s="139" t="str">
        <f t="shared" si="45"/>
        <v>WEST ILCHESTER</v>
      </c>
      <c r="C693" s="140" t="s">
        <v>9657</v>
      </c>
      <c r="D693" s="140" t="s">
        <v>13227</v>
      </c>
      <c r="E693" s="141" t="s">
        <v>12508</v>
      </c>
      <c r="F693" s="139" t="str">
        <f t="shared" si="46"/>
        <v>1803</v>
      </c>
      <c r="G693" s="139" t="str">
        <f t="shared" si="47"/>
        <v/>
      </c>
      <c r="H693" s="139" t="str">
        <f>IFERROR(VLOOKUP(B693,LandGrants[],1,FALSE),"")</f>
        <v>WEST ILCHESTER</v>
      </c>
    </row>
    <row r="694" spans="2:8" ht="57.6" x14ac:dyDescent="0.55000000000000004">
      <c r="B694" s="139" t="str">
        <f t="shared" si="45"/>
        <v>WHAT IS LEFT</v>
      </c>
      <c r="C694" s="140" t="s">
        <v>10736</v>
      </c>
      <c r="D694" s="140" t="s">
        <v>13228</v>
      </c>
      <c r="E694" s="141" t="s">
        <v>6501</v>
      </c>
      <c r="F694" s="139" t="str">
        <f t="shared" si="46"/>
        <v>1759</v>
      </c>
      <c r="G694" s="139" t="str">
        <f t="shared" si="47"/>
        <v>RIDGELYS MEADOW</v>
      </c>
      <c r="H694" s="139" t="str">
        <f>IFERROR(VLOOKUP(B694,LandGrants[],1,FALSE),"")</f>
        <v>WHAT IS LEFT</v>
      </c>
    </row>
    <row r="695" spans="2:8" ht="72" x14ac:dyDescent="0.55000000000000004">
      <c r="B695" s="139" t="str">
        <f t="shared" si="45"/>
        <v>WHATS LEFT - FRENCH</v>
      </c>
      <c r="C695" s="140" t="s">
        <v>9146</v>
      </c>
      <c r="D695" s="140" t="s">
        <v>13229</v>
      </c>
      <c r="E695" s="141" t="s">
        <v>11433</v>
      </c>
      <c r="F695" s="139" t="str">
        <f t="shared" si="46"/>
        <v>1775</v>
      </c>
      <c r="G695" s="139" t="str">
        <f t="shared" si="47"/>
        <v/>
      </c>
      <c r="H695" s="139" t="str">
        <f>IFERROR(VLOOKUP(B695,LandGrants[],1,FALSE),"")</f>
        <v>WHATS LEFT - French</v>
      </c>
    </row>
    <row r="696" spans="2:8" ht="72" x14ac:dyDescent="0.55000000000000004">
      <c r="B696" s="139" t="str">
        <f t="shared" si="45"/>
        <v>WHATS LEFT - HOBBS</v>
      </c>
      <c r="C696" s="140" t="s">
        <v>7035</v>
      </c>
      <c r="D696" s="140" t="s">
        <v>13230</v>
      </c>
      <c r="E696" s="141" t="s">
        <v>11380</v>
      </c>
      <c r="F696" s="139" t="str">
        <f t="shared" si="46"/>
        <v>1768</v>
      </c>
      <c r="G696" s="139" t="str">
        <f t="shared" si="47"/>
        <v/>
      </c>
      <c r="H696" s="139" t="str">
        <f>IFERROR(VLOOKUP(B696,LandGrants[],1,FALSE),"")</f>
        <v>WHATS LEFT - Hobbs</v>
      </c>
    </row>
    <row r="697" spans="2:8" ht="86.4" x14ac:dyDescent="0.55000000000000004">
      <c r="B697" s="139" t="str">
        <f t="shared" si="45"/>
        <v>WHATS LEFT - SHIPLEY</v>
      </c>
      <c r="C697" s="140" t="s">
        <v>9408</v>
      </c>
      <c r="D697" s="140" t="s">
        <v>13231</v>
      </c>
      <c r="E697" s="141" t="s">
        <v>6117</v>
      </c>
      <c r="F697" s="139" t="str">
        <f t="shared" si="46"/>
        <v>1743</v>
      </c>
      <c r="G697" s="139" t="str">
        <f t="shared" si="47"/>
        <v/>
      </c>
      <c r="H697" s="139" t="str">
        <f>IFERROR(VLOOKUP(B697,LandGrants[],1,FALSE),"")</f>
        <v>WHATS LEFT - Shipley</v>
      </c>
    </row>
    <row r="698" spans="2:8" ht="115.2" x14ac:dyDescent="0.55000000000000004">
      <c r="B698" s="139" t="str">
        <f t="shared" si="45"/>
        <v>WHATS LEFT CORRECTED</v>
      </c>
      <c r="C698" s="140" t="s">
        <v>4880</v>
      </c>
      <c r="D698" s="140" t="s">
        <v>13232</v>
      </c>
      <c r="E698" s="141" t="s">
        <v>11413</v>
      </c>
      <c r="F698" s="139" t="str">
        <f t="shared" si="46"/>
        <v>1785</v>
      </c>
      <c r="G698" s="139" t="str">
        <f t="shared" si="47"/>
        <v/>
      </c>
      <c r="H698" s="139" t="str">
        <f>IFERROR(VLOOKUP(B698,LandGrants[],1,FALSE),"")</f>
        <v>WHATS LEFT CORRECTED</v>
      </c>
    </row>
    <row r="699" spans="2:8" ht="100.8" x14ac:dyDescent="0.55000000000000004">
      <c r="B699" s="139" t="str">
        <f t="shared" si="45"/>
        <v>WHIPPS HILLS</v>
      </c>
      <c r="C699" s="140" t="s">
        <v>10593</v>
      </c>
      <c r="D699" s="140" t="s">
        <v>13233</v>
      </c>
      <c r="E699" s="141" t="s">
        <v>6094</v>
      </c>
      <c r="F699" s="139" t="str">
        <f t="shared" si="46"/>
        <v>1795</v>
      </c>
      <c r="G699" s="139" t="str">
        <f t="shared" si="47"/>
        <v/>
      </c>
      <c r="H699" s="139" t="str">
        <f>IFERROR(VLOOKUP(B699,LandGrants[],1,FALSE),"")</f>
        <v>WHIPPS HILLS</v>
      </c>
    </row>
    <row r="700" spans="2:8" ht="28.8" x14ac:dyDescent="0.55000000000000004">
      <c r="B700" s="139" t="str">
        <f t="shared" si="45"/>
        <v>WHIPPS MILL SEAT</v>
      </c>
      <c r="C700" s="140" t="s">
        <v>10597</v>
      </c>
      <c r="D700" s="140" t="s">
        <v>13234</v>
      </c>
      <c r="E700" s="141" t="s">
        <v>11669</v>
      </c>
      <c r="F700" s="139" t="str">
        <f t="shared" si="46"/>
        <v>1783</v>
      </c>
      <c r="G700" s="139" t="str">
        <f t="shared" si="47"/>
        <v/>
      </c>
      <c r="H700" s="139" t="str">
        <f>IFERROR(VLOOKUP(B700,LandGrants[],1,FALSE),"")</f>
        <v>WHIPPS MILL SEAT</v>
      </c>
    </row>
    <row r="701" spans="2:8" ht="72" x14ac:dyDescent="0.55000000000000004">
      <c r="B701" s="139" t="str">
        <f t="shared" si="45"/>
        <v>WHITE OAK ORCHARD</v>
      </c>
      <c r="C701" s="140" t="s">
        <v>6755</v>
      </c>
      <c r="D701" s="140" t="s">
        <v>13235</v>
      </c>
      <c r="E701" s="141" t="s">
        <v>11376</v>
      </c>
      <c r="F701" s="139" t="str">
        <f t="shared" si="46"/>
        <v>1729</v>
      </c>
      <c r="G701" s="139" t="str">
        <f t="shared" si="47"/>
        <v/>
      </c>
      <c r="H701" s="139" t="str">
        <f>IFERROR(VLOOKUP(B701,LandGrants[],1,FALSE),"")</f>
        <v>WHITE OAK ORCHARD</v>
      </c>
    </row>
    <row r="702" spans="2:8" ht="28.8" x14ac:dyDescent="0.55000000000000004">
      <c r="B702" s="139" t="str">
        <f t="shared" si="45"/>
        <v>WHITE WINE AND CLARET</v>
      </c>
      <c r="C702" s="140" t="s">
        <v>4128</v>
      </c>
      <c r="D702" s="140" t="s">
        <v>13236</v>
      </c>
      <c r="E702" s="141" t="s">
        <v>6116</v>
      </c>
      <c r="F702" s="139" t="str">
        <f t="shared" si="46"/>
        <v>1702</v>
      </c>
      <c r="G702" s="139" t="str">
        <f t="shared" si="47"/>
        <v/>
      </c>
      <c r="H702" s="139" t="str">
        <f>IFERROR(VLOOKUP(B702,LandGrants[],1,FALSE),"")</f>
        <v>WHITE WINE AND CLARET</v>
      </c>
    </row>
    <row r="703" spans="2:8" ht="57.6" x14ac:dyDescent="0.55000000000000004">
      <c r="B703" s="139" t="str">
        <f t="shared" si="45"/>
        <v>WHITES CONTRIVANCE</v>
      </c>
      <c r="C703" s="140" t="s">
        <v>4127</v>
      </c>
      <c r="D703" s="140" t="s">
        <v>13237</v>
      </c>
      <c r="E703" s="141" t="s">
        <v>11405</v>
      </c>
      <c r="F703" s="139" t="str">
        <f t="shared" si="46"/>
        <v>1759</v>
      </c>
      <c r="G703" s="139" t="str">
        <f t="shared" si="47"/>
        <v/>
      </c>
      <c r="H703" s="139" t="str">
        <f>IFERROR(VLOOKUP(B703,LandGrants[],1,FALSE),"")</f>
        <v>WHITES CONTRIVANCE</v>
      </c>
    </row>
    <row r="704" spans="2:8" ht="57.6" x14ac:dyDescent="0.55000000000000004">
      <c r="B704" s="139" t="str">
        <f t="shared" si="45"/>
        <v>WHITES FORTUNE</v>
      </c>
      <c r="C704" s="140" t="s">
        <v>4126</v>
      </c>
      <c r="D704" s="140" t="s">
        <v>13238</v>
      </c>
      <c r="E704" s="141" t="s">
        <v>12035</v>
      </c>
      <c r="F704" s="139" t="str">
        <f t="shared" si="46"/>
        <v>1726</v>
      </c>
      <c r="G704" s="139" t="str">
        <f t="shared" si="47"/>
        <v/>
      </c>
      <c r="H704" s="139" t="str">
        <f>IFERROR(VLOOKUP(B704,LandGrants[],1,FALSE),"")</f>
        <v>WHITES FORTUNE</v>
      </c>
    </row>
    <row r="705" spans="2:8" ht="43.2" x14ac:dyDescent="0.55000000000000004">
      <c r="B705" s="139" t="str">
        <f t="shared" si="45"/>
        <v>WHITEACRES CHANCE</v>
      </c>
      <c r="C705" s="140" t="s">
        <v>4125</v>
      </c>
      <c r="D705" s="140" t="s">
        <v>13239</v>
      </c>
      <c r="E705" s="141" t="s">
        <v>12118</v>
      </c>
      <c r="F705" s="139" t="str">
        <f t="shared" si="46"/>
        <v>1695</v>
      </c>
      <c r="G705" s="139" t="str">
        <f t="shared" si="47"/>
        <v/>
      </c>
      <c r="H705" s="139" t="str">
        <f>IFERROR(VLOOKUP(B705,LandGrants[],1,FALSE),"")</f>
        <v>WHITEACRES CHANCE</v>
      </c>
    </row>
    <row r="706" spans="2:8" ht="43.2" x14ac:dyDescent="0.55000000000000004">
      <c r="B706" s="139" t="str">
        <f t="shared" si="45"/>
        <v>WHITSUNTIDES GIFT</v>
      </c>
      <c r="C706" s="140" t="s">
        <v>7094</v>
      </c>
      <c r="D706" s="140" t="s">
        <v>13240</v>
      </c>
      <c r="E706" s="141" t="s">
        <v>6143</v>
      </c>
      <c r="F706" s="139" t="str">
        <f t="shared" si="46"/>
        <v>1762</v>
      </c>
      <c r="G706" s="139" t="str">
        <f t="shared" si="47"/>
        <v/>
      </c>
      <c r="H706" s="139" t="str">
        <f>IFERROR(VLOOKUP(B706,LandGrants[],1,FALSE),"")</f>
        <v>WHITSUNTIDES GIFT</v>
      </c>
    </row>
    <row r="707" spans="2:8" ht="57.6" x14ac:dyDescent="0.55000000000000004">
      <c r="B707" s="139" t="str">
        <f t="shared" si="45"/>
        <v>WHITTECARS PURCHASE</v>
      </c>
      <c r="C707" s="140" t="s">
        <v>4124</v>
      </c>
      <c r="D707" s="140" t="s">
        <v>13241</v>
      </c>
      <c r="E707" s="141" t="s">
        <v>6114</v>
      </c>
      <c r="F707" s="139" t="str">
        <f t="shared" si="46"/>
        <v>1696</v>
      </c>
      <c r="G707" s="139" t="str">
        <f t="shared" si="47"/>
        <v/>
      </c>
      <c r="H707" s="139" t="str">
        <f>IFERROR(VLOOKUP(B707,LandGrants[],1,FALSE),"")</f>
        <v>WHITTECARS PURCHASE</v>
      </c>
    </row>
    <row r="708" spans="2:8" ht="72" x14ac:dyDescent="0.55000000000000004">
      <c r="B708" s="139" t="str">
        <f t="shared" si="45"/>
        <v>WHO KNOWS THE WORTH OF IT</v>
      </c>
      <c r="C708" s="140" t="s">
        <v>6728</v>
      </c>
      <c r="D708" s="140" t="s">
        <v>13242</v>
      </c>
      <c r="E708" s="141" t="s">
        <v>6164</v>
      </c>
      <c r="F708" s="139" t="str">
        <f t="shared" si="46"/>
        <v>1765</v>
      </c>
      <c r="G708" s="139" t="str">
        <f t="shared" si="47"/>
        <v>MANSELLS UNITED FRIENDSHIP</v>
      </c>
      <c r="H708" s="139" t="str">
        <f>IFERROR(VLOOKUP(B708,LandGrants[],1,FALSE),"")</f>
        <v>WHO KNOWS THE WORTH OF IT</v>
      </c>
    </row>
    <row r="709" spans="2:8" ht="57.6" x14ac:dyDescent="0.55000000000000004">
      <c r="B709" s="139" t="str">
        <f t="shared" si="45"/>
        <v>WHOLE GAMMON</v>
      </c>
      <c r="C709" s="140" t="s">
        <v>5408</v>
      </c>
      <c r="D709" s="140" t="s">
        <v>13243</v>
      </c>
      <c r="E709" s="141" t="s">
        <v>11626</v>
      </c>
      <c r="F709" s="139" t="str">
        <f t="shared" si="46"/>
        <v>1741</v>
      </c>
      <c r="G709" s="139" t="str">
        <f t="shared" si="47"/>
        <v/>
      </c>
      <c r="H709" s="139" t="str">
        <f>IFERROR(VLOOKUP(B709,LandGrants[],1,FALSE),"")</f>
        <v>WHOLE GAMMON</v>
      </c>
    </row>
    <row r="710" spans="2:8" ht="43.2" x14ac:dyDescent="0.55000000000000004">
      <c r="B710" s="139" t="str">
        <f t="shared" si="45"/>
        <v>WILKS AND LIBERTY</v>
      </c>
      <c r="C710" s="140" t="s">
        <v>7086</v>
      </c>
      <c r="D710" s="140" t="s">
        <v>13244</v>
      </c>
      <c r="E710" s="141" t="s">
        <v>11398</v>
      </c>
      <c r="F710" s="139" t="str">
        <f t="shared" si="46"/>
        <v>1768</v>
      </c>
      <c r="G710" s="139" t="str">
        <f t="shared" si="47"/>
        <v/>
      </c>
      <c r="H710" s="139" t="str">
        <f>IFERROR(VLOOKUP(B710,LandGrants[],1,FALSE),"")</f>
        <v>WILKS AND LIBERTY</v>
      </c>
    </row>
    <row r="711" spans="2:8" ht="86.4" x14ac:dyDescent="0.55000000000000004">
      <c r="B711" s="139" t="str">
        <f t="shared" si="45"/>
        <v>WILLIAMS LOT - SHIPLEY</v>
      </c>
      <c r="C711" s="140" t="s">
        <v>9586</v>
      </c>
      <c r="D711" s="140" t="s">
        <v>13245</v>
      </c>
      <c r="E711" s="141" t="s">
        <v>6225</v>
      </c>
      <c r="F711" s="139" t="str">
        <f t="shared" si="46"/>
        <v>1730</v>
      </c>
      <c r="G711" s="139" t="str">
        <f t="shared" si="47"/>
        <v/>
      </c>
      <c r="H711" s="139" t="str">
        <f>IFERROR(VLOOKUP(B711,LandGrants[],1,FALSE),"")</f>
        <v>WILLIAMS LOT - Shipley</v>
      </c>
    </row>
    <row r="712" spans="2:8" ht="86.4" x14ac:dyDescent="0.55000000000000004">
      <c r="B712" s="139" t="str">
        <f t="shared" si="45"/>
        <v>WILLIAMS LOT - BROWN</v>
      </c>
      <c r="C712" s="140" t="s">
        <v>9268</v>
      </c>
      <c r="D712" s="140" t="s">
        <v>13246</v>
      </c>
      <c r="E712" s="141" t="s">
        <v>9043</v>
      </c>
      <c r="F712" s="139" t="str">
        <f t="shared" si="46"/>
        <v>1732</v>
      </c>
      <c r="G712" s="139" t="str">
        <f t="shared" si="47"/>
        <v/>
      </c>
      <c r="H712" s="139" t="str">
        <f>IFERROR(VLOOKUP(B712,LandGrants[],1,FALSE),"")</f>
        <v>WILLIAMS LOT - Brown</v>
      </c>
    </row>
    <row r="713" spans="2:8" ht="28.8" x14ac:dyDescent="0.55000000000000004">
      <c r="B713" s="139" t="str">
        <f t="shared" si="45"/>
        <v>WILLIAMS CONTRIVANCE</v>
      </c>
      <c r="C713" s="140" t="s">
        <v>4123</v>
      </c>
      <c r="D713" s="140" t="s">
        <v>13247</v>
      </c>
      <c r="E713" s="141" t="s">
        <v>6112</v>
      </c>
      <c r="F713" s="139" t="str">
        <f t="shared" si="46"/>
        <v>1700</v>
      </c>
      <c r="G713" s="139" t="str">
        <f t="shared" si="47"/>
        <v/>
      </c>
      <c r="H713" s="139" t="str">
        <f>IFERROR(VLOOKUP(B713,LandGrants[],1,FALSE),"")</f>
        <v>WILLIAMS CONTRIVANCE</v>
      </c>
    </row>
    <row r="714" spans="2:8" ht="57.6" x14ac:dyDescent="0.55000000000000004">
      <c r="B714" s="139" t="str">
        <f t="shared" si="45"/>
        <v>WILLIAMSONS TROUBLE</v>
      </c>
      <c r="C714" s="140" t="s">
        <v>7290</v>
      </c>
      <c r="D714" s="140" t="s">
        <v>13248</v>
      </c>
      <c r="E714" s="141" t="s">
        <v>12103</v>
      </c>
      <c r="F714" s="139" t="str">
        <f t="shared" si="46"/>
        <v>1784</v>
      </c>
      <c r="G714" s="139" t="str">
        <f t="shared" si="47"/>
        <v/>
      </c>
      <c r="H714" s="139" t="str">
        <f>IFERROR(VLOOKUP(B714,LandGrants[],1,FALSE),"")</f>
        <v>WILLIAMSONS TROUBLE</v>
      </c>
    </row>
    <row r="715" spans="2:8" ht="28.8" x14ac:dyDescent="0.55000000000000004">
      <c r="B715" s="139" t="str">
        <f t="shared" si="45"/>
        <v>WINCOPIN NECK</v>
      </c>
      <c r="C715" s="140" t="s">
        <v>4122</v>
      </c>
      <c r="D715" s="140" t="s">
        <v>13249</v>
      </c>
      <c r="E715" s="141" t="s">
        <v>6111</v>
      </c>
      <c r="F715" s="139" t="str">
        <f t="shared" si="46"/>
        <v>1702</v>
      </c>
      <c r="G715" s="139" t="str">
        <f t="shared" si="47"/>
        <v/>
      </c>
      <c r="H715" s="139" t="str">
        <f>IFERROR(VLOOKUP(B715,LandGrants[],1,FALSE),"")</f>
        <v>WINCOPIN NECK</v>
      </c>
    </row>
    <row r="716" spans="2:8" ht="43.2" x14ac:dyDescent="0.55000000000000004">
      <c r="B716" s="139" t="str">
        <f t="shared" si="45"/>
        <v>WINDSOR FORREST - MANSELL</v>
      </c>
      <c r="C716" s="140" t="s">
        <v>11681</v>
      </c>
      <c r="D716" s="140" t="s">
        <v>13250</v>
      </c>
      <c r="E716" s="141" t="s">
        <v>6240</v>
      </c>
      <c r="F716" s="139" t="str">
        <f t="shared" si="46"/>
        <v>1765</v>
      </c>
      <c r="G716" s="139" t="str">
        <f t="shared" si="47"/>
        <v>LOOK SHARP</v>
      </c>
      <c r="H716" s="139" t="str">
        <f>IFERROR(VLOOKUP(B716,LandGrants[],1,FALSE),"")</f>
        <v>WINDSOR FORREST - Mansell</v>
      </c>
    </row>
    <row r="717" spans="2:8" ht="43.2" x14ac:dyDescent="0.55000000000000004">
      <c r="B717" s="49" t="str">
        <f t="shared" ref="B717:B731" si="48">SUBSTITUTE(UPPER(IF(IFERROR(FIND("(",C717),0) &gt; 0, LEFT(C717,FIND("(",C717)-2),C717)),"'","")</f>
        <v>WINDSOR PLAINS</v>
      </c>
      <c r="C717" s="36" t="s">
        <v>10510</v>
      </c>
      <c r="D717" s="36" t="s">
        <v>13251</v>
      </c>
      <c r="E717" s="118" t="s">
        <v>12111</v>
      </c>
      <c r="F717" s="49" t="str">
        <f t="shared" ref="F717:F731" si="49">LEFT(E717,4)</f>
        <v>1795</v>
      </c>
      <c r="G717" s="49" t="str">
        <f t="shared" ref="G717:G731" si="50">IF(IFERROR(FIND("(",C717),0)=0,"",UPPER((SUBSTITUTE(SUBSTITUTE(RIGHT(C717,LEN(C717)-FIND("(",C717)),")",""),"'",""))))</f>
        <v/>
      </c>
      <c r="H717" s="49" t="str">
        <f>IFERROR(VLOOKUP(B717,LandGrants[],1,FALSE),"")</f>
        <v>WINDSOR PLAINS</v>
      </c>
    </row>
    <row r="718" spans="2:8" ht="43.2" x14ac:dyDescent="0.55000000000000004">
      <c r="B718" s="49" t="str">
        <f t="shared" si="48"/>
        <v>WISE MANS FOLLY</v>
      </c>
      <c r="C718" s="36" t="s">
        <v>4120</v>
      </c>
      <c r="D718" s="36" t="s">
        <v>13252</v>
      </c>
      <c r="E718" s="118" t="s">
        <v>6109</v>
      </c>
      <c r="F718" s="49" t="str">
        <f t="shared" si="49"/>
        <v>1748</v>
      </c>
      <c r="G718" s="49" t="str">
        <f t="shared" si="50"/>
        <v/>
      </c>
      <c r="H718" s="49" t="str">
        <f>IFERROR(VLOOKUP(B718,LandGrants[],1,FALSE),"")</f>
        <v>WISE MANS FOLLY</v>
      </c>
    </row>
    <row r="719" spans="2:8" ht="129.6" x14ac:dyDescent="0.55000000000000004">
      <c r="B719" s="49" t="str">
        <f t="shared" si="48"/>
        <v>WOODFORD</v>
      </c>
      <c r="C719" s="36" t="s">
        <v>6108</v>
      </c>
      <c r="D719" s="36" t="s">
        <v>13253</v>
      </c>
      <c r="E719" s="118" t="s">
        <v>6140</v>
      </c>
      <c r="F719" s="49" t="str">
        <f t="shared" si="49"/>
        <v>1727</v>
      </c>
      <c r="G719" s="49" t="str">
        <f t="shared" si="50"/>
        <v>EAST</v>
      </c>
      <c r="H719" s="49" t="str">
        <f>IFERROR(VLOOKUP(B719,LandGrants[],1,FALSE),"")</f>
        <v>WOODFORD</v>
      </c>
    </row>
    <row r="720" spans="2:8" ht="129.6" x14ac:dyDescent="0.55000000000000004">
      <c r="B720" s="49" t="str">
        <f t="shared" si="48"/>
        <v>WOODFORD</v>
      </c>
      <c r="C720" s="36" t="s">
        <v>6107</v>
      </c>
      <c r="D720" s="36" t="s">
        <v>13253</v>
      </c>
      <c r="E720" s="118" t="s">
        <v>6140</v>
      </c>
      <c r="F720" s="49" t="str">
        <f t="shared" si="49"/>
        <v>1727</v>
      </c>
      <c r="G720" s="49" t="str">
        <f t="shared" si="50"/>
        <v>WEST</v>
      </c>
      <c r="H720" s="49" t="str">
        <f>IFERROR(VLOOKUP(B720,LandGrants[],1,FALSE),"")</f>
        <v>WOODFORD</v>
      </c>
    </row>
    <row r="721" spans="2:8" ht="43.2" x14ac:dyDescent="0.55000000000000004">
      <c r="B721" s="49" t="str">
        <f t="shared" si="48"/>
        <v>WOODFORD - RESURVEYED</v>
      </c>
      <c r="C721" s="36" t="s">
        <v>9374</v>
      </c>
      <c r="D721" s="36" t="s">
        <v>13254</v>
      </c>
      <c r="E721" s="118" t="s">
        <v>11678</v>
      </c>
      <c r="F721" s="49" t="str">
        <f t="shared" si="49"/>
        <v>1830</v>
      </c>
      <c r="G721" s="49" t="str">
        <f t="shared" si="50"/>
        <v/>
      </c>
      <c r="H721" s="49" t="str">
        <f>IFERROR(VLOOKUP(B721,LandGrants[],1,FALSE),"")</f>
        <v>WOODFORD - Resurveyed</v>
      </c>
    </row>
    <row r="722" spans="2:8" ht="43.2" x14ac:dyDescent="0.55000000000000004">
      <c r="B722" s="49" t="str">
        <f t="shared" si="48"/>
        <v>WORTHINGTONS ADDITION</v>
      </c>
      <c r="C722" s="36" t="s">
        <v>7297</v>
      </c>
      <c r="D722" s="36" t="s">
        <v>13255</v>
      </c>
      <c r="E722" s="118" t="s">
        <v>12044</v>
      </c>
      <c r="F722" s="49" t="str">
        <f t="shared" si="49"/>
        <v>1787</v>
      </c>
      <c r="G722" s="49" t="str">
        <f t="shared" si="50"/>
        <v/>
      </c>
      <c r="H722" s="49" t="str">
        <f>IFERROR(VLOOKUP(B722,LandGrants[],1,FALSE),"")</f>
        <v>WORTHINGTONS ADDITION</v>
      </c>
    </row>
    <row r="723" spans="2:8" ht="57.6" x14ac:dyDescent="0.55000000000000004">
      <c r="B723" s="49" t="str">
        <f t="shared" si="48"/>
        <v>WORTHINGTONS PLAINS</v>
      </c>
      <c r="C723" s="36" t="s">
        <v>9018</v>
      </c>
      <c r="D723" s="36" t="s">
        <v>13256</v>
      </c>
      <c r="E723" s="118" t="s">
        <v>11434</v>
      </c>
      <c r="F723" s="49" t="str">
        <f t="shared" si="49"/>
        <v>1820</v>
      </c>
      <c r="G723" s="49" t="str">
        <f t="shared" si="50"/>
        <v/>
      </c>
      <c r="H723" s="49" t="str">
        <f>IFERROR(VLOOKUP(B723,LandGrants[],1,FALSE),"")</f>
        <v>WORTHINGTONS PLAINS</v>
      </c>
    </row>
    <row r="724" spans="2:8" ht="72" x14ac:dyDescent="0.55000000000000004">
      <c r="B724" s="49" t="str">
        <f t="shared" si="48"/>
        <v>WORTHINGTONS RANGE</v>
      </c>
      <c r="C724" s="36" t="s">
        <v>4118</v>
      </c>
      <c r="D724" s="36" t="s">
        <v>13257</v>
      </c>
      <c r="E724" s="118" t="s">
        <v>6516</v>
      </c>
      <c r="F724" s="49" t="str">
        <f t="shared" si="49"/>
        <v>1730</v>
      </c>
      <c r="G724" s="49" t="str">
        <f t="shared" si="50"/>
        <v/>
      </c>
      <c r="H724" s="49" t="str">
        <f>IFERROR(VLOOKUP(B724,LandGrants[],1,FALSE),"")</f>
        <v>WORTHINGTONS RANGE</v>
      </c>
    </row>
    <row r="725" spans="2:8" ht="57.6" x14ac:dyDescent="0.55000000000000004">
      <c r="B725" s="49" t="str">
        <f t="shared" si="48"/>
        <v>WRIGHTS CHANCE AND NEIGHBORS GOOD WILL</v>
      </c>
      <c r="C725" s="36" t="s">
        <v>6735</v>
      </c>
      <c r="D725" s="36" t="s">
        <v>13258</v>
      </c>
      <c r="E725" s="118" t="s">
        <v>11679</v>
      </c>
      <c r="F725" s="49" t="str">
        <f t="shared" si="49"/>
        <v>1736</v>
      </c>
      <c r="G725" s="49" t="str">
        <f t="shared" si="50"/>
        <v/>
      </c>
      <c r="H725" s="49" t="str">
        <f>IFERROR(VLOOKUP(B725,LandGrants[],1,FALSE),"")</f>
        <v>WRIGHTS CHANCE AND NEIGHBORS GOOD WILL</v>
      </c>
    </row>
    <row r="726" spans="2:8" ht="57.6" x14ac:dyDescent="0.55000000000000004">
      <c r="B726" s="49" t="str">
        <f t="shared" si="48"/>
        <v>YATES ADDITION</v>
      </c>
      <c r="C726" s="36" t="s">
        <v>4116</v>
      </c>
      <c r="D726" s="36" t="s">
        <v>13259</v>
      </c>
      <c r="E726" s="118" t="s">
        <v>12115</v>
      </c>
      <c r="F726" s="49" t="str">
        <f t="shared" si="49"/>
        <v>1720</v>
      </c>
      <c r="G726" s="49" t="str">
        <f t="shared" si="50"/>
        <v/>
      </c>
      <c r="H726" s="49" t="str">
        <f>IFERROR(VLOOKUP(B726,LandGrants[],1,FALSE),"")</f>
        <v>YATES ADDITION</v>
      </c>
    </row>
    <row r="727" spans="2:8" ht="72" x14ac:dyDescent="0.55000000000000004">
      <c r="B727" s="49" t="str">
        <f t="shared" si="48"/>
        <v>YATES CONTRIVANCE</v>
      </c>
      <c r="C727" s="36" t="s">
        <v>4115</v>
      </c>
      <c r="D727" s="36" t="s">
        <v>13260</v>
      </c>
      <c r="E727" s="118" t="s">
        <v>6103</v>
      </c>
      <c r="F727" s="49" t="str">
        <f t="shared" si="49"/>
        <v>1706</v>
      </c>
      <c r="G727" s="49" t="str">
        <f t="shared" si="50"/>
        <v/>
      </c>
      <c r="H727" s="49" t="str">
        <f>IFERROR(VLOOKUP(B727,LandGrants[],1,FALSE),"")</f>
        <v>YATES CONTRIVANCE</v>
      </c>
    </row>
    <row r="728" spans="2:8" ht="43.2" x14ac:dyDescent="0.55000000000000004">
      <c r="B728" s="49" t="str">
        <f t="shared" si="48"/>
        <v>YATES INHERITANCE</v>
      </c>
      <c r="C728" s="36" t="s">
        <v>6101</v>
      </c>
      <c r="D728" s="36" t="s">
        <v>13261</v>
      </c>
      <c r="E728" s="118" t="s">
        <v>6100</v>
      </c>
      <c r="F728" s="49" t="str">
        <f t="shared" si="49"/>
        <v>1717</v>
      </c>
      <c r="G728" s="49" t="str">
        <f t="shared" si="50"/>
        <v/>
      </c>
      <c r="H728" s="49" t="str">
        <f>IFERROR(VLOOKUP(B728,LandGrants[],1,FALSE),"")</f>
        <v>YATES INHERITANCE</v>
      </c>
    </row>
    <row r="729" spans="2:8" ht="57.6" x14ac:dyDescent="0.55000000000000004">
      <c r="B729" s="49" t="str">
        <f t="shared" si="48"/>
        <v>YEATES GOOD WILL</v>
      </c>
      <c r="C729" s="36" t="s">
        <v>7190</v>
      </c>
      <c r="D729" s="36" t="s">
        <v>13262</v>
      </c>
      <c r="E729" s="118" t="s">
        <v>7541</v>
      </c>
      <c r="F729" s="49" t="str">
        <f t="shared" si="49"/>
        <v>1767</v>
      </c>
      <c r="G729" s="49" t="str">
        <f t="shared" si="50"/>
        <v/>
      </c>
      <c r="H729" s="49" t="str">
        <f>IFERROR(VLOOKUP(B729,LandGrants[],1,FALSE),"")</f>
        <v>YEATES GOOD WILL</v>
      </c>
    </row>
    <row r="730" spans="2:8" ht="57.6" x14ac:dyDescent="0.55000000000000004">
      <c r="B730" s="49" t="str">
        <f t="shared" si="48"/>
        <v>YOUR NAME</v>
      </c>
      <c r="C730" s="36" t="s">
        <v>7149</v>
      </c>
      <c r="D730" s="36" t="s">
        <v>13263</v>
      </c>
      <c r="E730" s="118" t="s">
        <v>6153</v>
      </c>
      <c r="F730" s="49" t="str">
        <f t="shared" si="49"/>
        <v>1770</v>
      </c>
      <c r="G730" s="49" t="str">
        <f t="shared" si="50"/>
        <v/>
      </c>
      <c r="H730" s="49" t="str">
        <f>IFERROR(VLOOKUP(B730,LandGrants[],1,FALSE),"")</f>
        <v>YOUR NAME</v>
      </c>
    </row>
    <row r="731" spans="2:8" ht="57.6" x14ac:dyDescent="0.55000000000000004">
      <c r="B731" s="49" t="str">
        <f t="shared" si="48"/>
        <v>YOUR NAME</v>
      </c>
      <c r="C731" s="36" t="s">
        <v>7149</v>
      </c>
      <c r="D731" s="36" t="s">
        <v>13263</v>
      </c>
      <c r="E731" s="118" t="s">
        <v>6153</v>
      </c>
      <c r="F731" s="49" t="str">
        <f t="shared" si="49"/>
        <v>1770</v>
      </c>
      <c r="G731" s="49" t="str">
        <f t="shared" si="50"/>
        <v/>
      </c>
      <c r="H731" s="49" t="str">
        <f>IFERROR(VLOOKUP(B731,LandGrants[],1,FALSE),"")</f>
        <v>YOUR NAME</v>
      </c>
    </row>
  </sheetData>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05"/>
  <sheetViews>
    <sheetView workbookViewId="0">
      <selection activeCell="M5" sqref="M5"/>
    </sheetView>
  </sheetViews>
  <sheetFormatPr defaultRowHeight="14.4" x14ac:dyDescent="0.55000000000000004"/>
  <cols>
    <col min="1" max="1" width="15.47265625" customWidth="1"/>
    <col min="2" max="2" width="15.3671875" bestFit="1" customWidth="1"/>
    <col min="3" max="6" width="3.26171875" customWidth="1"/>
    <col min="7" max="7" width="14.578125" customWidth="1"/>
    <col min="9" max="9" width="26.05078125" customWidth="1"/>
    <col min="10" max="10" width="21.9453125" customWidth="1"/>
    <col min="11" max="11" width="17.15625" bestFit="1" customWidth="1"/>
    <col min="12" max="12" width="7.26171875" customWidth="1"/>
    <col min="13" max="13" width="18.68359375" customWidth="1"/>
    <col min="14" max="14" width="17.05078125" bestFit="1" customWidth="1"/>
  </cols>
  <sheetData>
    <row r="1" spans="1:14" x14ac:dyDescent="0.55000000000000004">
      <c r="J1" s="1" t="s">
        <v>5567</v>
      </c>
    </row>
    <row r="3" spans="1:14" x14ac:dyDescent="0.55000000000000004">
      <c r="A3" s="20" t="s">
        <v>4316</v>
      </c>
      <c r="B3" t="s">
        <v>4436</v>
      </c>
      <c r="J3" s="20" t="s">
        <v>4316</v>
      </c>
      <c r="K3" t="s">
        <v>5566</v>
      </c>
      <c r="M3" s="20" t="s">
        <v>4316</v>
      </c>
      <c r="N3" t="s">
        <v>11683</v>
      </c>
    </row>
    <row r="4" spans="1:14" x14ac:dyDescent="0.55000000000000004">
      <c r="A4" s="21" t="s">
        <v>4348</v>
      </c>
      <c r="B4" s="19">
        <v>75</v>
      </c>
      <c r="G4" t="s">
        <v>4348</v>
      </c>
      <c r="H4" t="s">
        <v>4438</v>
      </c>
      <c r="J4" s="21" t="s">
        <v>3959</v>
      </c>
      <c r="K4" s="19"/>
      <c r="M4" s="21" t="s">
        <v>3959</v>
      </c>
      <c r="N4" s="19">
        <v>807</v>
      </c>
    </row>
    <row r="5" spans="1:14" x14ac:dyDescent="0.55000000000000004">
      <c r="A5" s="21" t="s">
        <v>4366</v>
      </c>
      <c r="B5" s="19">
        <v>39</v>
      </c>
      <c r="G5" t="s">
        <v>4366</v>
      </c>
      <c r="H5" t="s">
        <v>4440</v>
      </c>
      <c r="J5" s="128" t="s">
        <v>4919</v>
      </c>
      <c r="K5" s="19">
        <v>125</v>
      </c>
      <c r="M5" s="128" t="s">
        <v>11989</v>
      </c>
      <c r="N5" s="19">
        <v>109</v>
      </c>
    </row>
    <row r="6" spans="1:14" x14ac:dyDescent="0.55000000000000004">
      <c r="A6" s="21" t="s">
        <v>4405</v>
      </c>
      <c r="B6" s="19">
        <v>34</v>
      </c>
      <c r="G6" t="s">
        <v>4405</v>
      </c>
      <c r="H6" t="s">
        <v>4441</v>
      </c>
      <c r="J6" s="128" t="s">
        <v>4921</v>
      </c>
      <c r="K6" s="19">
        <v>90</v>
      </c>
      <c r="M6" s="128" t="s">
        <v>51</v>
      </c>
      <c r="N6" s="19">
        <v>96</v>
      </c>
    </row>
    <row r="7" spans="1:14" x14ac:dyDescent="0.55000000000000004">
      <c r="A7" s="21" t="s">
        <v>4372</v>
      </c>
      <c r="B7" s="19">
        <v>33</v>
      </c>
      <c r="G7" t="s">
        <v>4372</v>
      </c>
      <c r="H7" t="s">
        <v>7288</v>
      </c>
      <c r="J7" s="128" t="s">
        <v>4916</v>
      </c>
      <c r="K7" s="19">
        <v>90</v>
      </c>
      <c r="M7" s="128" t="s">
        <v>11990</v>
      </c>
      <c r="N7" s="19">
        <v>69</v>
      </c>
    </row>
    <row r="8" spans="1:14" x14ac:dyDescent="0.55000000000000004">
      <c r="A8" s="21" t="s">
        <v>4373</v>
      </c>
      <c r="B8" s="19">
        <v>33</v>
      </c>
      <c r="G8" t="s">
        <v>4373</v>
      </c>
      <c r="H8" t="s">
        <v>4447</v>
      </c>
      <c r="J8" s="128" t="s">
        <v>5622</v>
      </c>
      <c r="K8" s="19">
        <v>66</v>
      </c>
      <c r="M8" s="128" t="s">
        <v>78</v>
      </c>
      <c r="N8" s="19">
        <v>56</v>
      </c>
    </row>
    <row r="9" spans="1:14" x14ac:dyDescent="0.55000000000000004">
      <c r="A9" s="21" t="s">
        <v>4412</v>
      </c>
      <c r="B9" s="19">
        <v>32</v>
      </c>
      <c r="G9" t="s">
        <v>4412</v>
      </c>
      <c r="H9" t="s">
        <v>5942</v>
      </c>
      <c r="J9" s="128" t="s">
        <v>4926</v>
      </c>
      <c r="K9" s="19">
        <v>66</v>
      </c>
      <c r="M9" s="128" t="s">
        <v>198</v>
      </c>
      <c r="N9" s="19">
        <v>54</v>
      </c>
    </row>
    <row r="10" spans="1:14" x14ac:dyDescent="0.55000000000000004">
      <c r="A10" s="21" t="s">
        <v>4425</v>
      </c>
      <c r="B10" s="19">
        <v>30</v>
      </c>
      <c r="G10" t="s">
        <v>4425</v>
      </c>
      <c r="H10" t="s">
        <v>11203</v>
      </c>
      <c r="J10" s="128" t="s">
        <v>4105</v>
      </c>
      <c r="K10" s="19">
        <v>66</v>
      </c>
      <c r="M10" s="128" t="s">
        <v>36</v>
      </c>
      <c r="N10" s="19">
        <v>46</v>
      </c>
    </row>
    <row r="11" spans="1:14" x14ac:dyDescent="0.55000000000000004">
      <c r="A11" s="21" t="s">
        <v>4371</v>
      </c>
      <c r="B11" s="19">
        <v>25</v>
      </c>
      <c r="G11" t="s">
        <v>4371</v>
      </c>
      <c r="H11" t="s">
        <v>4442</v>
      </c>
      <c r="J11" s="128" t="s">
        <v>4917</v>
      </c>
      <c r="K11" s="19">
        <v>54</v>
      </c>
      <c r="M11" s="128" t="s">
        <v>47</v>
      </c>
      <c r="N11" s="19">
        <v>44</v>
      </c>
    </row>
    <row r="12" spans="1:14" x14ac:dyDescent="0.55000000000000004">
      <c r="A12" s="21" t="s">
        <v>4323</v>
      </c>
      <c r="B12" s="19">
        <v>20</v>
      </c>
      <c r="G12" t="s">
        <v>4323</v>
      </c>
      <c r="H12" t="s">
        <v>11202</v>
      </c>
      <c r="J12" s="128" t="s">
        <v>10467</v>
      </c>
      <c r="K12" s="19">
        <v>37</v>
      </c>
      <c r="M12" s="128" t="s">
        <v>11994</v>
      </c>
      <c r="N12" s="19">
        <v>38</v>
      </c>
    </row>
    <row r="13" spans="1:14" x14ac:dyDescent="0.55000000000000004">
      <c r="A13" s="21" t="s">
        <v>4332</v>
      </c>
      <c r="B13" s="19">
        <v>19</v>
      </c>
      <c r="G13" t="s">
        <v>4332</v>
      </c>
      <c r="H13" t="s">
        <v>4446</v>
      </c>
      <c r="J13" s="128" t="s">
        <v>4920</v>
      </c>
      <c r="K13" s="19">
        <v>32</v>
      </c>
      <c r="M13" s="128" t="s">
        <v>212</v>
      </c>
      <c r="N13" s="19">
        <v>32</v>
      </c>
    </row>
    <row r="14" spans="1:14" x14ac:dyDescent="0.55000000000000004">
      <c r="A14" s="21" t="s">
        <v>4335</v>
      </c>
      <c r="B14" s="19">
        <v>19</v>
      </c>
      <c r="G14" t="s">
        <v>4335</v>
      </c>
      <c r="H14" t="s">
        <v>4443</v>
      </c>
      <c r="J14" s="128" t="s">
        <v>4918</v>
      </c>
      <c r="K14" s="19">
        <v>18</v>
      </c>
      <c r="M14" s="128" t="s">
        <v>11992</v>
      </c>
      <c r="N14" s="19">
        <v>30</v>
      </c>
    </row>
    <row r="15" spans="1:14" x14ac:dyDescent="0.55000000000000004">
      <c r="A15" s="21" t="s">
        <v>4381</v>
      </c>
      <c r="B15" s="19">
        <v>16</v>
      </c>
      <c r="G15" t="s">
        <v>4381</v>
      </c>
      <c r="H15" t="s">
        <v>6738</v>
      </c>
      <c r="J15" s="128" t="s">
        <v>5903</v>
      </c>
      <c r="K15" s="19">
        <v>15</v>
      </c>
      <c r="M15" s="128" t="s">
        <v>11993</v>
      </c>
      <c r="N15" s="19">
        <v>25</v>
      </c>
    </row>
    <row r="16" spans="1:14" x14ac:dyDescent="0.55000000000000004">
      <c r="A16" s="21" t="s">
        <v>4427</v>
      </c>
      <c r="B16" s="19">
        <v>16</v>
      </c>
      <c r="G16" t="s">
        <v>4427</v>
      </c>
      <c r="H16" t="s">
        <v>4439</v>
      </c>
      <c r="J16" s="128" t="s">
        <v>7378</v>
      </c>
      <c r="K16" s="19">
        <v>10</v>
      </c>
      <c r="M16" s="128" t="s">
        <v>234</v>
      </c>
      <c r="N16" s="19">
        <v>25</v>
      </c>
    </row>
    <row r="17" spans="1:14" x14ac:dyDescent="0.55000000000000004">
      <c r="A17" s="21" t="s">
        <v>4432</v>
      </c>
      <c r="B17" s="19">
        <v>16</v>
      </c>
      <c r="G17" t="s">
        <v>4432</v>
      </c>
      <c r="H17" t="s">
        <v>4445</v>
      </c>
      <c r="J17" s="128" t="s">
        <v>4965</v>
      </c>
      <c r="K17" s="19">
        <v>9</v>
      </c>
      <c r="M17" s="128" t="s">
        <v>123</v>
      </c>
      <c r="N17" s="19">
        <v>25</v>
      </c>
    </row>
    <row r="18" spans="1:14" x14ac:dyDescent="0.55000000000000004">
      <c r="A18" s="21" t="s">
        <v>4413</v>
      </c>
      <c r="B18" s="19">
        <v>13</v>
      </c>
      <c r="G18" t="s">
        <v>4413</v>
      </c>
      <c r="H18" t="s">
        <v>5940</v>
      </c>
      <c r="J18" s="128" t="s">
        <v>5002</v>
      </c>
      <c r="K18" s="19">
        <v>8</v>
      </c>
      <c r="M18" s="128" t="s">
        <v>376</v>
      </c>
      <c r="N18" s="19">
        <v>23</v>
      </c>
    </row>
    <row r="19" spans="1:14" x14ac:dyDescent="0.55000000000000004">
      <c r="A19" s="21" t="s">
        <v>4363</v>
      </c>
      <c r="B19" s="19">
        <v>11</v>
      </c>
      <c r="G19" t="s">
        <v>4363</v>
      </c>
      <c r="H19" t="s">
        <v>5941</v>
      </c>
      <c r="J19" s="128" t="s">
        <v>5689</v>
      </c>
      <c r="K19" s="19">
        <v>7</v>
      </c>
      <c r="M19" s="128" t="s">
        <v>90</v>
      </c>
      <c r="N19" s="19">
        <v>22</v>
      </c>
    </row>
    <row r="20" spans="1:14" x14ac:dyDescent="0.55000000000000004">
      <c r="A20" s="21" t="s">
        <v>4344</v>
      </c>
      <c r="B20" s="19">
        <v>9</v>
      </c>
      <c r="J20" s="128" t="s">
        <v>5812</v>
      </c>
      <c r="K20" s="19">
        <v>5</v>
      </c>
      <c r="M20" s="128" t="s">
        <v>396</v>
      </c>
      <c r="N20" s="19">
        <v>21</v>
      </c>
    </row>
    <row r="21" spans="1:14" x14ac:dyDescent="0.55000000000000004">
      <c r="A21" s="21" t="s">
        <v>4351</v>
      </c>
      <c r="B21" s="19">
        <v>8</v>
      </c>
      <c r="J21" s="128" t="s">
        <v>7408</v>
      </c>
      <c r="K21" s="19">
        <v>2</v>
      </c>
      <c r="M21" s="128" t="s">
        <v>65</v>
      </c>
      <c r="N21" s="19">
        <v>21</v>
      </c>
    </row>
    <row r="22" spans="1:14" x14ac:dyDescent="0.55000000000000004">
      <c r="A22" s="21" t="s">
        <v>4379</v>
      </c>
      <c r="B22" s="19">
        <v>8</v>
      </c>
      <c r="G22">
        <f>SUM(B4:B19)</f>
        <v>431</v>
      </c>
      <c r="H22" s="28">
        <v>802</v>
      </c>
      <c r="I22" t="s">
        <v>11204</v>
      </c>
      <c r="J22" s="128" t="s">
        <v>6481</v>
      </c>
      <c r="K22" s="19">
        <v>2</v>
      </c>
      <c r="M22" s="128" t="s">
        <v>375</v>
      </c>
      <c r="N22" s="19">
        <v>19</v>
      </c>
    </row>
    <row r="23" spans="1:14" x14ac:dyDescent="0.55000000000000004">
      <c r="A23" s="21" t="s">
        <v>4409</v>
      </c>
      <c r="B23" s="19">
        <v>7</v>
      </c>
      <c r="G23" s="48">
        <f>VALUE(G22)/H22</f>
        <v>0.53740648379052369</v>
      </c>
      <c r="J23" s="128" t="s">
        <v>6273</v>
      </c>
      <c r="K23" s="19">
        <v>2</v>
      </c>
      <c r="M23" s="128" t="s">
        <v>333</v>
      </c>
      <c r="N23" s="19">
        <v>12</v>
      </c>
    </row>
    <row r="24" spans="1:14" x14ac:dyDescent="0.55000000000000004">
      <c r="A24" s="21" t="s">
        <v>5552</v>
      </c>
      <c r="B24" s="19">
        <v>7</v>
      </c>
      <c r="J24" s="128" t="s">
        <v>5416</v>
      </c>
      <c r="K24" s="19">
        <v>2</v>
      </c>
      <c r="M24" s="128" t="s">
        <v>296</v>
      </c>
      <c r="N24" s="19">
        <v>9</v>
      </c>
    </row>
    <row r="25" spans="1:14" x14ac:dyDescent="0.55000000000000004">
      <c r="A25" s="21" t="s">
        <v>11190</v>
      </c>
      <c r="B25" s="19">
        <v>7</v>
      </c>
      <c r="G25" t="s">
        <v>13327</v>
      </c>
      <c r="J25" s="128" t="s">
        <v>5832</v>
      </c>
      <c r="K25" s="19">
        <v>2</v>
      </c>
      <c r="M25" s="128" t="s">
        <v>61</v>
      </c>
      <c r="N25" s="19">
        <v>9</v>
      </c>
    </row>
    <row r="26" spans="1:14" x14ac:dyDescent="0.55000000000000004">
      <c r="A26" s="21" t="s">
        <v>6254</v>
      </c>
      <c r="B26" s="19">
        <v>6</v>
      </c>
      <c r="G26" t="s">
        <v>13326</v>
      </c>
      <c r="J26" s="128" t="s">
        <v>6268</v>
      </c>
      <c r="K26" s="19">
        <v>2</v>
      </c>
      <c r="M26" s="128" t="s">
        <v>11488</v>
      </c>
      <c r="N26" s="19">
        <v>8</v>
      </c>
    </row>
    <row r="27" spans="1:14" x14ac:dyDescent="0.55000000000000004">
      <c r="A27" s="21" t="s">
        <v>5549</v>
      </c>
      <c r="B27" s="19">
        <v>6</v>
      </c>
      <c r="G27" t="s">
        <v>13324</v>
      </c>
      <c r="J27" s="128" t="s">
        <v>9688</v>
      </c>
      <c r="K27" s="19">
        <v>1</v>
      </c>
      <c r="M27" s="128" t="s">
        <v>86</v>
      </c>
      <c r="N27" s="19">
        <v>7</v>
      </c>
    </row>
    <row r="28" spans="1:14" x14ac:dyDescent="0.55000000000000004">
      <c r="A28" s="21" t="s">
        <v>4338</v>
      </c>
      <c r="B28" s="19">
        <v>6</v>
      </c>
      <c r="G28" t="s">
        <v>13325</v>
      </c>
      <c r="J28" s="128" t="s">
        <v>5830</v>
      </c>
      <c r="K28" s="19">
        <v>1</v>
      </c>
      <c r="M28" s="128" t="s">
        <v>204</v>
      </c>
      <c r="N28" s="19">
        <v>7</v>
      </c>
    </row>
    <row r="29" spans="1:14" x14ac:dyDescent="0.55000000000000004">
      <c r="A29" s="21" t="s">
        <v>4386</v>
      </c>
      <c r="B29" s="19">
        <v>6</v>
      </c>
      <c r="J29" s="128" t="s">
        <v>10366</v>
      </c>
      <c r="K29" s="19">
        <v>1</v>
      </c>
      <c r="M29" s="128" t="s">
        <v>11682</v>
      </c>
      <c r="N29" s="19"/>
    </row>
    <row r="30" spans="1:14" x14ac:dyDescent="0.55000000000000004">
      <c r="A30" s="21" t="s">
        <v>7265</v>
      </c>
      <c r="B30" s="19">
        <v>6</v>
      </c>
      <c r="J30" s="128" t="s">
        <v>12333</v>
      </c>
      <c r="K30" s="19">
        <v>1</v>
      </c>
      <c r="M30" s="21" t="s">
        <v>4435</v>
      </c>
      <c r="N30" s="19">
        <v>807</v>
      </c>
    </row>
    <row r="31" spans="1:14" x14ac:dyDescent="0.55000000000000004">
      <c r="A31" s="21" t="s">
        <v>7264</v>
      </c>
      <c r="B31" s="19">
        <v>6</v>
      </c>
      <c r="J31" s="128" t="s">
        <v>5275</v>
      </c>
      <c r="K31" s="19">
        <v>1</v>
      </c>
    </row>
    <row r="32" spans="1:14" x14ac:dyDescent="0.55000000000000004">
      <c r="A32" s="21" t="s">
        <v>7263</v>
      </c>
      <c r="B32" s="19">
        <v>5</v>
      </c>
      <c r="J32" s="128" t="s">
        <v>7442</v>
      </c>
      <c r="K32" s="19">
        <v>1</v>
      </c>
    </row>
    <row r="33" spans="1:11" x14ac:dyDescent="0.55000000000000004">
      <c r="A33" s="21" t="s">
        <v>4340</v>
      </c>
      <c r="B33" s="19">
        <v>5</v>
      </c>
      <c r="J33" s="128" t="s">
        <v>7796</v>
      </c>
      <c r="K33" s="19">
        <v>1</v>
      </c>
    </row>
    <row r="34" spans="1:11" x14ac:dyDescent="0.55000000000000004">
      <c r="A34" s="21" t="s">
        <v>11191</v>
      </c>
      <c r="B34" s="19">
        <v>5</v>
      </c>
      <c r="J34" s="128" t="s">
        <v>7590</v>
      </c>
      <c r="K34" s="19">
        <v>1</v>
      </c>
    </row>
    <row r="35" spans="1:11" x14ac:dyDescent="0.55000000000000004">
      <c r="A35" s="21" t="s">
        <v>4350</v>
      </c>
      <c r="B35" s="19">
        <v>5</v>
      </c>
      <c r="J35" s="128" t="s">
        <v>11118</v>
      </c>
      <c r="K35" s="19">
        <v>1</v>
      </c>
    </row>
    <row r="36" spans="1:11" x14ac:dyDescent="0.55000000000000004">
      <c r="A36" s="21" t="s">
        <v>4356</v>
      </c>
      <c r="B36" s="19">
        <v>4</v>
      </c>
      <c r="J36" s="128" t="s">
        <v>6435</v>
      </c>
      <c r="K36" s="19">
        <v>1</v>
      </c>
    </row>
    <row r="37" spans="1:11" x14ac:dyDescent="0.55000000000000004">
      <c r="A37" s="21" t="s">
        <v>4336</v>
      </c>
      <c r="B37" s="19">
        <v>4</v>
      </c>
      <c r="J37" s="128" t="s">
        <v>7172</v>
      </c>
      <c r="K37" s="19">
        <v>1</v>
      </c>
    </row>
    <row r="38" spans="1:11" x14ac:dyDescent="0.55000000000000004">
      <c r="A38" s="21" t="s">
        <v>4358</v>
      </c>
      <c r="B38" s="19">
        <v>4</v>
      </c>
      <c r="J38" s="128" t="s">
        <v>5760</v>
      </c>
      <c r="K38" s="19">
        <v>1</v>
      </c>
    </row>
    <row r="39" spans="1:11" x14ac:dyDescent="0.55000000000000004">
      <c r="A39" s="21" t="s">
        <v>4416</v>
      </c>
      <c r="B39" s="19">
        <v>4</v>
      </c>
      <c r="J39" s="21" t="s">
        <v>4435</v>
      </c>
      <c r="K39" s="19">
        <v>722</v>
      </c>
    </row>
    <row r="40" spans="1:11" x14ac:dyDescent="0.55000000000000004">
      <c r="A40" s="21" t="s">
        <v>4369</v>
      </c>
      <c r="B40" s="19">
        <v>4</v>
      </c>
    </row>
    <row r="41" spans="1:11" x14ac:dyDescent="0.55000000000000004">
      <c r="A41" s="21" t="s">
        <v>4380</v>
      </c>
      <c r="B41" s="19">
        <v>4</v>
      </c>
    </row>
    <row r="42" spans="1:11" x14ac:dyDescent="0.55000000000000004">
      <c r="A42" s="21" t="s">
        <v>4378</v>
      </c>
      <c r="B42" s="19">
        <v>4</v>
      </c>
    </row>
    <row r="43" spans="1:11" x14ac:dyDescent="0.55000000000000004">
      <c r="A43" s="21" t="s">
        <v>4415</v>
      </c>
      <c r="B43" s="19">
        <v>4</v>
      </c>
    </row>
    <row r="44" spans="1:11" x14ac:dyDescent="0.55000000000000004">
      <c r="A44" s="21" t="s">
        <v>6517</v>
      </c>
      <c r="B44" s="19">
        <v>3</v>
      </c>
    </row>
    <row r="45" spans="1:11" x14ac:dyDescent="0.55000000000000004">
      <c r="A45" s="21" t="s">
        <v>4433</v>
      </c>
      <c r="B45" s="19">
        <v>3</v>
      </c>
    </row>
    <row r="46" spans="1:11" x14ac:dyDescent="0.55000000000000004">
      <c r="A46" s="21" t="s">
        <v>7553</v>
      </c>
      <c r="B46" s="19">
        <v>3</v>
      </c>
    </row>
    <row r="47" spans="1:11" x14ac:dyDescent="0.55000000000000004">
      <c r="A47" s="21" t="s">
        <v>4375</v>
      </c>
      <c r="B47" s="19">
        <v>3</v>
      </c>
    </row>
    <row r="48" spans="1:11" x14ac:dyDescent="0.55000000000000004">
      <c r="A48" s="21" t="s">
        <v>4325</v>
      </c>
      <c r="B48" s="19">
        <v>3</v>
      </c>
    </row>
    <row r="49" spans="1:2" x14ac:dyDescent="0.55000000000000004">
      <c r="A49" s="21" t="s">
        <v>4321</v>
      </c>
      <c r="B49" s="19">
        <v>3</v>
      </c>
    </row>
    <row r="50" spans="1:2" x14ac:dyDescent="0.55000000000000004">
      <c r="A50" s="21" t="s">
        <v>7270</v>
      </c>
      <c r="B50" s="19">
        <v>3</v>
      </c>
    </row>
    <row r="51" spans="1:2" x14ac:dyDescent="0.55000000000000004">
      <c r="A51" s="21" t="s">
        <v>4390</v>
      </c>
      <c r="B51" s="19">
        <v>3</v>
      </c>
    </row>
    <row r="52" spans="1:2" x14ac:dyDescent="0.55000000000000004">
      <c r="A52" s="21" t="s">
        <v>4428</v>
      </c>
      <c r="B52" s="19">
        <v>3</v>
      </c>
    </row>
    <row r="53" spans="1:2" x14ac:dyDescent="0.55000000000000004">
      <c r="A53" s="21" t="s">
        <v>4393</v>
      </c>
      <c r="B53" s="19">
        <v>3</v>
      </c>
    </row>
    <row r="54" spans="1:2" x14ac:dyDescent="0.55000000000000004">
      <c r="A54" s="21" t="s">
        <v>5551</v>
      </c>
      <c r="B54" s="19">
        <v>3</v>
      </c>
    </row>
    <row r="55" spans="1:2" x14ac:dyDescent="0.55000000000000004">
      <c r="A55" s="21" t="s">
        <v>4400</v>
      </c>
      <c r="B55" s="19">
        <v>3</v>
      </c>
    </row>
    <row r="56" spans="1:2" x14ac:dyDescent="0.55000000000000004">
      <c r="A56" s="21" t="s">
        <v>5550</v>
      </c>
      <c r="B56" s="19">
        <v>3</v>
      </c>
    </row>
    <row r="57" spans="1:2" x14ac:dyDescent="0.55000000000000004">
      <c r="A57" s="21" t="s">
        <v>4406</v>
      </c>
      <c r="B57" s="19">
        <v>3</v>
      </c>
    </row>
    <row r="58" spans="1:2" x14ac:dyDescent="0.55000000000000004">
      <c r="A58" s="21" t="s">
        <v>4352</v>
      </c>
      <c r="B58" s="19">
        <v>3</v>
      </c>
    </row>
    <row r="59" spans="1:2" x14ac:dyDescent="0.55000000000000004">
      <c r="A59" s="21" t="s">
        <v>4408</v>
      </c>
      <c r="B59" s="19">
        <v>3</v>
      </c>
    </row>
    <row r="60" spans="1:2" x14ac:dyDescent="0.55000000000000004">
      <c r="A60" s="21" t="s">
        <v>7273</v>
      </c>
      <c r="B60" s="19">
        <v>3</v>
      </c>
    </row>
    <row r="61" spans="1:2" x14ac:dyDescent="0.55000000000000004">
      <c r="A61" s="21" t="s">
        <v>4343</v>
      </c>
      <c r="B61" s="19">
        <v>3</v>
      </c>
    </row>
    <row r="62" spans="1:2" x14ac:dyDescent="0.55000000000000004">
      <c r="A62" s="21" t="s">
        <v>4418</v>
      </c>
      <c r="B62" s="19">
        <v>3</v>
      </c>
    </row>
    <row r="63" spans="1:2" x14ac:dyDescent="0.55000000000000004">
      <c r="A63" s="21" t="s">
        <v>7287</v>
      </c>
      <c r="B63" s="19">
        <v>2</v>
      </c>
    </row>
    <row r="64" spans="1:2" x14ac:dyDescent="0.55000000000000004">
      <c r="A64" s="21" t="s">
        <v>7268</v>
      </c>
      <c r="B64" s="19">
        <v>2</v>
      </c>
    </row>
    <row r="65" spans="1:2" x14ac:dyDescent="0.55000000000000004">
      <c r="A65" s="21" t="s">
        <v>4362</v>
      </c>
      <c r="B65" s="19">
        <v>2</v>
      </c>
    </row>
    <row r="66" spans="1:2" x14ac:dyDescent="0.55000000000000004">
      <c r="A66" s="21" t="s">
        <v>4402</v>
      </c>
      <c r="B66" s="19">
        <v>2</v>
      </c>
    </row>
    <row r="67" spans="1:2" x14ac:dyDescent="0.55000000000000004">
      <c r="A67" s="21" t="s">
        <v>4398</v>
      </c>
      <c r="B67" s="19">
        <v>2</v>
      </c>
    </row>
    <row r="68" spans="1:2" x14ac:dyDescent="0.55000000000000004">
      <c r="A68" s="21" t="s">
        <v>4368</v>
      </c>
      <c r="B68" s="19">
        <v>2</v>
      </c>
    </row>
    <row r="69" spans="1:2" x14ac:dyDescent="0.55000000000000004">
      <c r="A69" s="21" t="s">
        <v>4389</v>
      </c>
      <c r="B69" s="19">
        <v>2</v>
      </c>
    </row>
    <row r="70" spans="1:2" x14ac:dyDescent="0.55000000000000004">
      <c r="A70" s="21" t="s">
        <v>4374</v>
      </c>
      <c r="B70" s="19">
        <v>2</v>
      </c>
    </row>
    <row r="71" spans="1:2" x14ac:dyDescent="0.55000000000000004">
      <c r="A71" s="21" t="s">
        <v>4364</v>
      </c>
      <c r="B71" s="19">
        <v>2</v>
      </c>
    </row>
    <row r="72" spans="1:2" x14ac:dyDescent="0.55000000000000004">
      <c r="A72" s="21" t="s">
        <v>4357</v>
      </c>
      <c r="B72" s="19">
        <v>2</v>
      </c>
    </row>
    <row r="73" spans="1:2" x14ac:dyDescent="0.55000000000000004">
      <c r="A73" s="21" t="s">
        <v>7282</v>
      </c>
      <c r="B73" s="19">
        <v>2</v>
      </c>
    </row>
    <row r="74" spans="1:2" x14ac:dyDescent="0.55000000000000004">
      <c r="A74" s="21" t="s">
        <v>2585</v>
      </c>
      <c r="B74" s="19">
        <v>2</v>
      </c>
    </row>
    <row r="75" spans="1:2" x14ac:dyDescent="0.55000000000000004">
      <c r="A75" s="21" t="s">
        <v>7267</v>
      </c>
      <c r="B75" s="19">
        <v>2</v>
      </c>
    </row>
    <row r="76" spans="1:2" x14ac:dyDescent="0.55000000000000004">
      <c r="A76" s="21" t="s">
        <v>7557</v>
      </c>
      <c r="B76" s="19">
        <v>2</v>
      </c>
    </row>
    <row r="77" spans="1:2" x14ac:dyDescent="0.55000000000000004">
      <c r="A77" s="21" t="s">
        <v>4330</v>
      </c>
      <c r="B77" s="19">
        <v>2</v>
      </c>
    </row>
    <row r="78" spans="1:2" x14ac:dyDescent="0.55000000000000004">
      <c r="A78" s="21" t="s">
        <v>4337</v>
      </c>
      <c r="B78" s="19">
        <v>2</v>
      </c>
    </row>
    <row r="79" spans="1:2" x14ac:dyDescent="0.55000000000000004">
      <c r="A79" s="21" t="s">
        <v>5554</v>
      </c>
      <c r="B79" s="19">
        <v>2</v>
      </c>
    </row>
    <row r="80" spans="1:2" x14ac:dyDescent="0.55000000000000004">
      <c r="A80" s="21" t="s">
        <v>9161</v>
      </c>
      <c r="B80" s="19">
        <v>2</v>
      </c>
    </row>
    <row r="81" spans="1:2" x14ac:dyDescent="0.55000000000000004">
      <c r="A81" s="21" t="s">
        <v>5556</v>
      </c>
      <c r="B81" s="19">
        <v>2</v>
      </c>
    </row>
    <row r="82" spans="1:2" x14ac:dyDescent="0.55000000000000004">
      <c r="A82" s="21" t="s">
        <v>4424</v>
      </c>
      <c r="B82" s="19">
        <v>2</v>
      </c>
    </row>
    <row r="83" spans="1:2" x14ac:dyDescent="0.55000000000000004">
      <c r="A83" s="21" t="s">
        <v>4326</v>
      </c>
      <c r="B83" s="19">
        <v>2</v>
      </c>
    </row>
    <row r="84" spans="1:2" x14ac:dyDescent="0.55000000000000004">
      <c r="A84" s="21" t="s">
        <v>4345</v>
      </c>
      <c r="B84" s="19">
        <v>2</v>
      </c>
    </row>
    <row r="85" spans="1:2" x14ac:dyDescent="0.55000000000000004">
      <c r="A85" s="21" t="s">
        <v>4397</v>
      </c>
      <c r="B85" s="19">
        <v>2</v>
      </c>
    </row>
    <row r="86" spans="1:2" x14ac:dyDescent="0.55000000000000004">
      <c r="A86" s="21" t="s">
        <v>4359</v>
      </c>
      <c r="B86" s="19">
        <v>2</v>
      </c>
    </row>
    <row r="87" spans="1:2" x14ac:dyDescent="0.55000000000000004">
      <c r="A87" s="21" t="s">
        <v>7269</v>
      </c>
      <c r="B87" s="19">
        <v>2</v>
      </c>
    </row>
    <row r="88" spans="1:2" x14ac:dyDescent="0.55000000000000004">
      <c r="A88" s="21" t="s">
        <v>4384</v>
      </c>
      <c r="B88" s="19">
        <v>2</v>
      </c>
    </row>
    <row r="89" spans="1:2" x14ac:dyDescent="0.55000000000000004">
      <c r="A89" s="21" t="s">
        <v>7266</v>
      </c>
      <c r="B89" s="19">
        <v>2</v>
      </c>
    </row>
    <row r="90" spans="1:2" x14ac:dyDescent="0.55000000000000004">
      <c r="A90" s="21" t="s">
        <v>4327</v>
      </c>
      <c r="B90" s="19">
        <v>2</v>
      </c>
    </row>
    <row r="91" spans="1:2" x14ac:dyDescent="0.55000000000000004">
      <c r="A91" s="21" t="s">
        <v>4399</v>
      </c>
      <c r="B91" s="19">
        <v>2</v>
      </c>
    </row>
    <row r="92" spans="1:2" x14ac:dyDescent="0.55000000000000004">
      <c r="A92" s="21" t="s">
        <v>4387</v>
      </c>
      <c r="B92" s="19">
        <v>2</v>
      </c>
    </row>
    <row r="93" spans="1:2" x14ac:dyDescent="0.55000000000000004">
      <c r="A93" s="21" t="s">
        <v>7548</v>
      </c>
      <c r="B93" s="19">
        <v>2</v>
      </c>
    </row>
    <row r="94" spans="1:2" x14ac:dyDescent="0.55000000000000004">
      <c r="A94" s="21" t="s">
        <v>5557</v>
      </c>
      <c r="B94" s="19">
        <v>2</v>
      </c>
    </row>
    <row r="95" spans="1:2" x14ac:dyDescent="0.55000000000000004">
      <c r="A95" s="21" t="s">
        <v>5553</v>
      </c>
      <c r="B95" s="19">
        <v>2</v>
      </c>
    </row>
    <row r="96" spans="1:2" x14ac:dyDescent="0.55000000000000004">
      <c r="A96" s="21" t="s">
        <v>7550</v>
      </c>
      <c r="B96" s="19">
        <v>2</v>
      </c>
    </row>
    <row r="97" spans="1:2" x14ac:dyDescent="0.55000000000000004">
      <c r="A97" s="21" t="s">
        <v>4420</v>
      </c>
      <c r="B97" s="19">
        <v>2</v>
      </c>
    </row>
    <row r="98" spans="1:2" x14ac:dyDescent="0.55000000000000004">
      <c r="A98" s="21" t="s">
        <v>11192</v>
      </c>
      <c r="B98" s="19">
        <v>2</v>
      </c>
    </row>
    <row r="99" spans="1:2" x14ac:dyDescent="0.55000000000000004">
      <c r="A99" s="21" t="s">
        <v>4422</v>
      </c>
      <c r="B99" s="19">
        <v>2</v>
      </c>
    </row>
    <row r="100" spans="1:2" x14ac:dyDescent="0.55000000000000004">
      <c r="A100" s="21" t="s">
        <v>4434</v>
      </c>
      <c r="B100" s="19">
        <v>2</v>
      </c>
    </row>
    <row r="101" spans="1:2" x14ac:dyDescent="0.55000000000000004">
      <c r="A101" s="21" t="s">
        <v>4354</v>
      </c>
      <c r="B101" s="19">
        <v>1</v>
      </c>
    </row>
    <row r="102" spans="1:2" x14ac:dyDescent="0.55000000000000004">
      <c r="A102" s="21" t="s">
        <v>11193</v>
      </c>
      <c r="B102" s="19">
        <v>1</v>
      </c>
    </row>
    <row r="103" spans="1:2" x14ac:dyDescent="0.55000000000000004">
      <c r="A103" s="21" t="s">
        <v>9162</v>
      </c>
      <c r="B103" s="19">
        <v>1</v>
      </c>
    </row>
    <row r="104" spans="1:2" x14ac:dyDescent="0.55000000000000004">
      <c r="A104" s="21" t="s">
        <v>4320</v>
      </c>
      <c r="B104" s="19">
        <v>1</v>
      </c>
    </row>
    <row r="105" spans="1:2" x14ac:dyDescent="0.55000000000000004">
      <c r="A105" s="21" t="s">
        <v>7274</v>
      </c>
      <c r="B105" s="19">
        <v>1</v>
      </c>
    </row>
    <row r="106" spans="1:2" x14ac:dyDescent="0.55000000000000004">
      <c r="A106" s="21" t="s">
        <v>4414</v>
      </c>
      <c r="B106" s="19">
        <v>1</v>
      </c>
    </row>
    <row r="107" spans="1:2" x14ac:dyDescent="0.55000000000000004">
      <c r="A107" s="21" t="s">
        <v>4376</v>
      </c>
      <c r="B107" s="19">
        <v>1</v>
      </c>
    </row>
    <row r="108" spans="1:2" x14ac:dyDescent="0.55000000000000004">
      <c r="A108" s="21" t="s">
        <v>4365</v>
      </c>
      <c r="B108" s="19">
        <v>1</v>
      </c>
    </row>
    <row r="109" spans="1:2" x14ac:dyDescent="0.55000000000000004">
      <c r="A109" s="21" t="s">
        <v>4319</v>
      </c>
      <c r="B109" s="19">
        <v>1</v>
      </c>
    </row>
    <row r="110" spans="1:2" x14ac:dyDescent="0.55000000000000004">
      <c r="A110" s="21" t="s">
        <v>4317</v>
      </c>
      <c r="B110" s="19">
        <v>1</v>
      </c>
    </row>
    <row r="111" spans="1:2" x14ac:dyDescent="0.55000000000000004">
      <c r="A111" s="21" t="s">
        <v>4342</v>
      </c>
      <c r="B111" s="19">
        <v>1</v>
      </c>
    </row>
    <row r="112" spans="1:2" x14ac:dyDescent="0.55000000000000004">
      <c r="A112" s="21" t="s">
        <v>4417</v>
      </c>
      <c r="B112" s="19">
        <v>1</v>
      </c>
    </row>
    <row r="113" spans="1:2" x14ac:dyDescent="0.55000000000000004">
      <c r="A113" s="21" t="s">
        <v>4353</v>
      </c>
      <c r="B113" s="19">
        <v>1</v>
      </c>
    </row>
    <row r="114" spans="1:2" x14ac:dyDescent="0.55000000000000004">
      <c r="A114" s="21" t="s">
        <v>4361</v>
      </c>
      <c r="B114" s="19">
        <v>1</v>
      </c>
    </row>
    <row r="115" spans="1:2" x14ac:dyDescent="0.55000000000000004">
      <c r="A115" s="21" t="s">
        <v>7279</v>
      </c>
      <c r="B115" s="19">
        <v>1</v>
      </c>
    </row>
    <row r="116" spans="1:2" x14ac:dyDescent="0.55000000000000004">
      <c r="A116" s="21" t="s">
        <v>4419</v>
      </c>
      <c r="B116" s="19">
        <v>1</v>
      </c>
    </row>
    <row r="117" spans="1:2" x14ac:dyDescent="0.55000000000000004">
      <c r="A117" s="21" t="s">
        <v>7555</v>
      </c>
      <c r="B117" s="19">
        <v>1</v>
      </c>
    </row>
    <row r="118" spans="1:2" x14ac:dyDescent="0.55000000000000004">
      <c r="A118" s="21" t="s">
        <v>4382</v>
      </c>
      <c r="B118" s="19">
        <v>1</v>
      </c>
    </row>
    <row r="119" spans="1:2" x14ac:dyDescent="0.55000000000000004">
      <c r="A119" s="21" t="s">
        <v>7552</v>
      </c>
      <c r="B119" s="19">
        <v>1</v>
      </c>
    </row>
    <row r="120" spans="1:2" x14ac:dyDescent="0.55000000000000004">
      <c r="A120" s="21" t="s">
        <v>4421</v>
      </c>
      <c r="B120" s="19">
        <v>1</v>
      </c>
    </row>
    <row r="121" spans="1:2" x14ac:dyDescent="0.55000000000000004">
      <c r="A121" s="21" t="s">
        <v>9163</v>
      </c>
      <c r="B121" s="19">
        <v>1</v>
      </c>
    </row>
    <row r="122" spans="1:2" x14ac:dyDescent="0.55000000000000004">
      <c r="A122" s="21" t="s">
        <v>4383</v>
      </c>
      <c r="B122" s="19">
        <v>1</v>
      </c>
    </row>
    <row r="123" spans="1:2" x14ac:dyDescent="0.55000000000000004">
      <c r="A123" s="21" t="s">
        <v>4411</v>
      </c>
      <c r="B123" s="19">
        <v>1</v>
      </c>
    </row>
    <row r="124" spans="1:2" x14ac:dyDescent="0.55000000000000004">
      <c r="A124" s="21" t="s">
        <v>4423</v>
      </c>
      <c r="B124" s="19">
        <v>1</v>
      </c>
    </row>
    <row r="125" spans="1:2" x14ac:dyDescent="0.55000000000000004">
      <c r="A125" s="21" t="s">
        <v>7277</v>
      </c>
      <c r="B125" s="19">
        <v>1</v>
      </c>
    </row>
    <row r="126" spans="1:2" x14ac:dyDescent="0.55000000000000004">
      <c r="A126" s="21" t="s">
        <v>4367</v>
      </c>
      <c r="B126" s="19">
        <v>1</v>
      </c>
    </row>
    <row r="127" spans="1:2" x14ac:dyDescent="0.55000000000000004">
      <c r="A127" s="21" t="s">
        <v>7278</v>
      </c>
      <c r="B127" s="19">
        <v>1</v>
      </c>
    </row>
    <row r="128" spans="1:2" x14ac:dyDescent="0.55000000000000004">
      <c r="A128" s="21" t="s">
        <v>4385</v>
      </c>
      <c r="B128" s="19">
        <v>1</v>
      </c>
    </row>
    <row r="129" spans="1:2" x14ac:dyDescent="0.55000000000000004">
      <c r="A129" s="21" t="s">
        <v>7275</v>
      </c>
      <c r="B129" s="19">
        <v>1</v>
      </c>
    </row>
    <row r="130" spans="1:2" x14ac:dyDescent="0.55000000000000004">
      <c r="A130" s="21" t="s">
        <v>4426</v>
      </c>
      <c r="B130" s="19">
        <v>1</v>
      </c>
    </row>
    <row r="131" spans="1:2" x14ac:dyDescent="0.55000000000000004">
      <c r="A131" s="21" t="s">
        <v>7271</v>
      </c>
      <c r="B131" s="19">
        <v>1</v>
      </c>
    </row>
    <row r="132" spans="1:2" x14ac:dyDescent="0.55000000000000004">
      <c r="A132" s="21" t="s">
        <v>4346</v>
      </c>
      <c r="B132" s="19">
        <v>1</v>
      </c>
    </row>
    <row r="133" spans="1:2" x14ac:dyDescent="0.55000000000000004">
      <c r="A133" s="21" t="s">
        <v>7276</v>
      </c>
      <c r="B133" s="19">
        <v>1</v>
      </c>
    </row>
    <row r="134" spans="1:2" x14ac:dyDescent="0.55000000000000004">
      <c r="A134" s="21" t="s">
        <v>4339</v>
      </c>
      <c r="B134" s="19">
        <v>1</v>
      </c>
    </row>
    <row r="135" spans="1:2" x14ac:dyDescent="0.55000000000000004">
      <c r="A135" s="21" t="s">
        <v>4404</v>
      </c>
      <c r="B135" s="19">
        <v>1</v>
      </c>
    </row>
    <row r="136" spans="1:2" x14ac:dyDescent="0.55000000000000004">
      <c r="A136" s="21" t="s">
        <v>4429</v>
      </c>
      <c r="B136" s="19">
        <v>1</v>
      </c>
    </row>
    <row r="137" spans="1:2" x14ac:dyDescent="0.55000000000000004">
      <c r="A137" s="21" t="s">
        <v>4322</v>
      </c>
      <c r="B137" s="19">
        <v>1</v>
      </c>
    </row>
    <row r="138" spans="1:2" x14ac:dyDescent="0.55000000000000004">
      <c r="A138" s="21" t="s">
        <v>4430</v>
      </c>
      <c r="B138" s="19">
        <v>1</v>
      </c>
    </row>
    <row r="139" spans="1:2" x14ac:dyDescent="0.55000000000000004">
      <c r="A139" s="21" t="s">
        <v>4377</v>
      </c>
      <c r="B139" s="19">
        <v>1</v>
      </c>
    </row>
    <row r="140" spans="1:2" x14ac:dyDescent="0.55000000000000004">
      <c r="A140" s="21" t="s">
        <v>4431</v>
      </c>
      <c r="B140" s="19">
        <v>1</v>
      </c>
    </row>
    <row r="141" spans="1:2" x14ac:dyDescent="0.55000000000000004">
      <c r="A141" s="21" t="s">
        <v>7549</v>
      </c>
      <c r="B141" s="19">
        <v>1</v>
      </c>
    </row>
    <row r="142" spans="1:2" x14ac:dyDescent="0.55000000000000004">
      <c r="A142" s="21" t="s">
        <v>4347</v>
      </c>
      <c r="B142" s="19">
        <v>1</v>
      </c>
    </row>
    <row r="143" spans="1:2" x14ac:dyDescent="0.55000000000000004">
      <c r="A143" s="21" t="s">
        <v>4341</v>
      </c>
      <c r="B143" s="19">
        <v>1</v>
      </c>
    </row>
    <row r="144" spans="1:2" x14ac:dyDescent="0.55000000000000004">
      <c r="A144" s="21" t="s">
        <v>4328</v>
      </c>
      <c r="B144" s="19">
        <v>1</v>
      </c>
    </row>
    <row r="145" spans="1:2" x14ac:dyDescent="0.55000000000000004">
      <c r="A145" s="21" t="s">
        <v>4355</v>
      </c>
      <c r="B145" s="19">
        <v>1</v>
      </c>
    </row>
    <row r="146" spans="1:2" x14ac:dyDescent="0.55000000000000004">
      <c r="A146" s="21" t="s">
        <v>11197</v>
      </c>
      <c r="B146" s="19">
        <v>1</v>
      </c>
    </row>
    <row r="147" spans="1:2" x14ac:dyDescent="0.55000000000000004">
      <c r="A147" s="21" t="s">
        <v>11195</v>
      </c>
      <c r="B147" s="19">
        <v>1</v>
      </c>
    </row>
    <row r="148" spans="1:2" x14ac:dyDescent="0.55000000000000004">
      <c r="A148" s="21" t="s">
        <v>4388</v>
      </c>
      <c r="B148" s="19">
        <v>1</v>
      </c>
    </row>
    <row r="149" spans="1:2" x14ac:dyDescent="0.55000000000000004">
      <c r="A149" s="21" t="s">
        <v>11200</v>
      </c>
      <c r="B149" s="19">
        <v>1</v>
      </c>
    </row>
    <row r="150" spans="1:2" x14ac:dyDescent="0.55000000000000004">
      <c r="A150" s="21" t="s">
        <v>4331</v>
      </c>
      <c r="B150" s="19">
        <v>1</v>
      </c>
    </row>
    <row r="151" spans="1:2" x14ac:dyDescent="0.55000000000000004">
      <c r="A151" s="21" t="s">
        <v>4334</v>
      </c>
      <c r="B151" s="19">
        <v>1</v>
      </c>
    </row>
    <row r="152" spans="1:2" x14ac:dyDescent="0.55000000000000004">
      <c r="A152" s="21" t="s">
        <v>4324</v>
      </c>
      <c r="B152" s="19">
        <v>1</v>
      </c>
    </row>
    <row r="153" spans="1:2" x14ac:dyDescent="0.55000000000000004">
      <c r="A153" s="21" t="s">
        <v>7281</v>
      </c>
      <c r="B153" s="19">
        <v>1</v>
      </c>
    </row>
    <row r="154" spans="1:2" x14ac:dyDescent="0.55000000000000004">
      <c r="A154" s="21" t="s">
        <v>4370</v>
      </c>
      <c r="B154" s="19">
        <v>1</v>
      </c>
    </row>
    <row r="155" spans="1:2" x14ac:dyDescent="0.55000000000000004">
      <c r="A155" s="21" t="s">
        <v>4329</v>
      </c>
      <c r="B155" s="19">
        <v>1</v>
      </c>
    </row>
    <row r="156" spans="1:2" x14ac:dyDescent="0.55000000000000004">
      <c r="A156" s="21" t="s">
        <v>4349</v>
      </c>
      <c r="B156" s="19">
        <v>1</v>
      </c>
    </row>
    <row r="157" spans="1:2" x14ac:dyDescent="0.55000000000000004">
      <c r="A157" s="21" t="s">
        <v>7272</v>
      </c>
      <c r="B157" s="19">
        <v>1</v>
      </c>
    </row>
    <row r="158" spans="1:2" x14ac:dyDescent="0.55000000000000004">
      <c r="A158" s="21" t="s">
        <v>4391</v>
      </c>
      <c r="B158" s="19">
        <v>1</v>
      </c>
    </row>
    <row r="159" spans="1:2" x14ac:dyDescent="0.55000000000000004">
      <c r="A159" s="21" t="s">
        <v>13323</v>
      </c>
      <c r="B159" s="19">
        <v>1</v>
      </c>
    </row>
    <row r="160" spans="1:2" x14ac:dyDescent="0.55000000000000004">
      <c r="A160" s="21" t="s">
        <v>4392</v>
      </c>
      <c r="B160" s="19">
        <v>1</v>
      </c>
    </row>
    <row r="161" spans="1:2" x14ac:dyDescent="0.55000000000000004">
      <c r="A161" s="21" t="s">
        <v>7283</v>
      </c>
      <c r="B161" s="19">
        <v>1</v>
      </c>
    </row>
    <row r="162" spans="1:2" x14ac:dyDescent="0.55000000000000004">
      <c r="A162" s="21" t="s">
        <v>4318</v>
      </c>
      <c r="B162" s="19">
        <v>1</v>
      </c>
    </row>
    <row r="163" spans="1:2" x14ac:dyDescent="0.55000000000000004">
      <c r="A163" s="21" t="s">
        <v>4360</v>
      </c>
      <c r="B163" s="19">
        <v>1</v>
      </c>
    </row>
    <row r="164" spans="1:2" x14ac:dyDescent="0.55000000000000004">
      <c r="A164" s="21" t="s">
        <v>4394</v>
      </c>
      <c r="B164" s="19">
        <v>1</v>
      </c>
    </row>
    <row r="165" spans="1:2" x14ac:dyDescent="0.55000000000000004">
      <c r="A165" s="21" t="s">
        <v>4401</v>
      </c>
      <c r="B165" s="19">
        <v>1</v>
      </c>
    </row>
    <row r="166" spans="1:2" x14ac:dyDescent="0.55000000000000004">
      <c r="A166" s="21" t="s">
        <v>7554</v>
      </c>
      <c r="B166" s="19">
        <v>1</v>
      </c>
    </row>
    <row r="167" spans="1:2" x14ac:dyDescent="0.55000000000000004">
      <c r="A167" s="21" t="s">
        <v>7284</v>
      </c>
      <c r="B167" s="19">
        <v>1</v>
      </c>
    </row>
    <row r="168" spans="1:2" x14ac:dyDescent="0.55000000000000004">
      <c r="A168" s="21" t="s">
        <v>5560</v>
      </c>
      <c r="B168" s="19">
        <v>1</v>
      </c>
    </row>
    <row r="169" spans="1:2" x14ac:dyDescent="0.55000000000000004">
      <c r="A169" s="21" t="s">
        <v>7285</v>
      </c>
      <c r="B169" s="19">
        <v>1</v>
      </c>
    </row>
    <row r="170" spans="1:2" x14ac:dyDescent="0.55000000000000004">
      <c r="A170" s="21" t="s">
        <v>5555</v>
      </c>
      <c r="B170" s="19">
        <v>1</v>
      </c>
    </row>
    <row r="171" spans="1:2" x14ac:dyDescent="0.55000000000000004">
      <c r="A171" s="21" t="s">
        <v>4403</v>
      </c>
      <c r="B171" s="19">
        <v>1</v>
      </c>
    </row>
    <row r="172" spans="1:2" x14ac:dyDescent="0.55000000000000004">
      <c r="A172" s="21" t="s">
        <v>5561</v>
      </c>
      <c r="B172" s="19">
        <v>1</v>
      </c>
    </row>
    <row r="173" spans="1:2" x14ac:dyDescent="0.55000000000000004">
      <c r="A173" s="21" t="s">
        <v>7286</v>
      </c>
      <c r="B173" s="19">
        <v>1</v>
      </c>
    </row>
    <row r="174" spans="1:2" x14ac:dyDescent="0.55000000000000004">
      <c r="A174" s="21" t="s">
        <v>5558</v>
      </c>
      <c r="B174" s="19">
        <v>1</v>
      </c>
    </row>
    <row r="175" spans="1:2" x14ac:dyDescent="0.55000000000000004">
      <c r="A175" s="21" t="s">
        <v>7280</v>
      </c>
      <c r="B175" s="19">
        <v>1</v>
      </c>
    </row>
    <row r="176" spans="1:2" x14ac:dyDescent="0.55000000000000004">
      <c r="A176" s="21" t="s">
        <v>6357</v>
      </c>
      <c r="B176" s="19">
        <v>1</v>
      </c>
    </row>
    <row r="177" spans="1:2" x14ac:dyDescent="0.55000000000000004">
      <c r="A177" s="21" t="s">
        <v>7551</v>
      </c>
      <c r="B177" s="19">
        <v>1</v>
      </c>
    </row>
    <row r="178" spans="1:2" x14ac:dyDescent="0.55000000000000004">
      <c r="A178" s="21" t="s">
        <v>5562</v>
      </c>
      <c r="B178" s="19">
        <v>1</v>
      </c>
    </row>
    <row r="179" spans="1:2" x14ac:dyDescent="0.55000000000000004">
      <c r="A179" s="21" t="s">
        <v>7556</v>
      </c>
      <c r="B179" s="19">
        <v>1</v>
      </c>
    </row>
    <row r="180" spans="1:2" x14ac:dyDescent="0.55000000000000004">
      <c r="A180" s="21" t="s">
        <v>5559</v>
      </c>
      <c r="B180" s="19">
        <v>1</v>
      </c>
    </row>
    <row r="181" spans="1:2" x14ac:dyDescent="0.55000000000000004">
      <c r="A181" s="21" t="s">
        <v>4407</v>
      </c>
      <c r="B181" s="19">
        <v>1</v>
      </c>
    </row>
    <row r="182" spans="1:2" x14ac:dyDescent="0.55000000000000004">
      <c r="A182" s="21" t="s">
        <v>5563</v>
      </c>
      <c r="B182" s="19">
        <v>1</v>
      </c>
    </row>
    <row r="183" spans="1:2" x14ac:dyDescent="0.55000000000000004">
      <c r="A183" s="21" t="s">
        <v>7558</v>
      </c>
      <c r="B183" s="19">
        <v>1</v>
      </c>
    </row>
    <row r="184" spans="1:2" x14ac:dyDescent="0.55000000000000004">
      <c r="A184" s="21" t="s">
        <v>4395</v>
      </c>
      <c r="B184" s="19">
        <v>1</v>
      </c>
    </row>
    <row r="185" spans="1:2" x14ac:dyDescent="0.55000000000000004">
      <c r="A185" s="21" t="s">
        <v>7559</v>
      </c>
      <c r="B185" s="19">
        <v>1</v>
      </c>
    </row>
    <row r="186" spans="1:2" x14ac:dyDescent="0.55000000000000004">
      <c r="A186" s="21" t="s">
        <v>5564</v>
      </c>
      <c r="B186" s="19">
        <v>1</v>
      </c>
    </row>
    <row r="187" spans="1:2" x14ac:dyDescent="0.55000000000000004">
      <c r="A187" s="21" t="s">
        <v>7560</v>
      </c>
      <c r="B187" s="19">
        <v>1</v>
      </c>
    </row>
    <row r="188" spans="1:2" x14ac:dyDescent="0.55000000000000004">
      <c r="A188" s="21" t="s">
        <v>4396</v>
      </c>
      <c r="B188" s="19">
        <v>1</v>
      </c>
    </row>
    <row r="189" spans="1:2" x14ac:dyDescent="0.55000000000000004">
      <c r="A189" s="21" t="s">
        <v>7561</v>
      </c>
      <c r="B189" s="19">
        <v>1</v>
      </c>
    </row>
    <row r="190" spans="1:2" x14ac:dyDescent="0.55000000000000004">
      <c r="A190" s="21" t="s">
        <v>5565</v>
      </c>
      <c r="B190" s="19">
        <v>1</v>
      </c>
    </row>
    <row r="191" spans="1:2" x14ac:dyDescent="0.55000000000000004">
      <c r="A191" s="21" t="s">
        <v>4410</v>
      </c>
      <c r="B191" s="19">
        <v>1</v>
      </c>
    </row>
    <row r="192" spans="1:2" x14ac:dyDescent="0.55000000000000004">
      <c r="A192" s="21" t="s">
        <v>5938</v>
      </c>
      <c r="B192" s="19">
        <v>1</v>
      </c>
    </row>
    <row r="193" spans="1:2" x14ac:dyDescent="0.55000000000000004">
      <c r="A193" s="21" t="s">
        <v>11198</v>
      </c>
      <c r="B193" s="19">
        <v>1</v>
      </c>
    </row>
    <row r="194" spans="1:2" x14ac:dyDescent="0.55000000000000004">
      <c r="A194" s="21" t="s">
        <v>5939</v>
      </c>
      <c r="B194" s="19">
        <v>1</v>
      </c>
    </row>
    <row r="195" spans="1:2" x14ac:dyDescent="0.55000000000000004">
      <c r="A195" s="21" t="s">
        <v>11199</v>
      </c>
      <c r="B195" s="19">
        <v>1</v>
      </c>
    </row>
    <row r="196" spans="1:2" x14ac:dyDescent="0.55000000000000004">
      <c r="A196" s="21" t="s">
        <v>5937</v>
      </c>
      <c r="B196" s="19">
        <v>1</v>
      </c>
    </row>
    <row r="197" spans="1:2" x14ac:dyDescent="0.55000000000000004">
      <c r="A197" s="21" t="s">
        <v>11194</v>
      </c>
      <c r="B197" s="19">
        <v>1</v>
      </c>
    </row>
    <row r="198" spans="1:2" x14ac:dyDescent="0.55000000000000004">
      <c r="A198" s="21" t="s">
        <v>6255</v>
      </c>
      <c r="B198" s="19">
        <v>1</v>
      </c>
    </row>
    <row r="199" spans="1:2" x14ac:dyDescent="0.55000000000000004">
      <c r="A199" s="21" t="s">
        <v>11196</v>
      </c>
      <c r="B199" s="19">
        <v>1</v>
      </c>
    </row>
    <row r="200" spans="1:2" x14ac:dyDescent="0.55000000000000004">
      <c r="A200" s="21" t="s">
        <v>6256</v>
      </c>
      <c r="B200" s="19">
        <v>1</v>
      </c>
    </row>
    <row r="201" spans="1:2" x14ac:dyDescent="0.55000000000000004">
      <c r="A201" s="21" t="s">
        <v>11201</v>
      </c>
      <c r="B201" s="19">
        <v>1</v>
      </c>
    </row>
    <row r="202" spans="1:2" x14ac:dyDescent="0.55000000000000004">
      <c r="A202" s="21" t="s">
        <v>4333</v>
      </c>
      <c r="B202" s="19">
        <v>1</v>
      </c>
    </row>
    <row r="203" spans="1:2" x14ac:dyDescent="0.55000000000000004">
      <c r="A203" s="21" t="s">
        <v>6408</v>
      </c>
      <c r="B203" s="19">
        <v>1</v>
      </c>
    </row>
    <row r="204" spans="1:2" x14ac:dyDescent="0.55000000000000004">
      <c r="A204" s="21" t="s">
        <v>12462</v>
      </c>
      <c r="B204" s="19">
        <v>1</v>
      </c>
    </row>
    <row r="205" spans="1:2" x14ac:dyDescent="0.55000000000000004">
      <c r="A205" s="21" t="s">
        <v>4435</v>
      </c>
      <c r="B205" s="19">
        <v>802</v>
      </c>
    </row>
  </sheetData>
  <pageMargins left="0.7" right="0.7" top="0.75" bottom="0.75" header="0.3" footer="0.3"/>
  <pageSetup orientation="portrait" horizontalDpi="0"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41"/>
  <sheetViews>
    <sheetView topLeftCell="D1" workbookViewId="0">
      <selection activeCell="H4" sqref="H4"/>
    </sheetView>
  </sheetViews>
  <sheetFormatPr defaultRowHeight="14.4" x14ac:dyDescent="0.55000000000000004"/>
  <cols>
    <col min="1" max="1" width="14.734375" customWidth="1"/>
    <col min="2" max="2" width="11.1015625" customWidth="1"/>
    <col min="3" max="3" width="30.578125" customWidth="1"/>
    <col min="6" max="6" width="25.05078125" customWidth="1"/>
    <col min="7" max="7" width="12" customWidth="1"/>
    <col min="8" max="8" width="30.9453125" customWidth="1"/>
    <col min="9" max="9" width="40.47265625" customWidth="1"/>
  </cols>
  <sheetData>
    <row r="1" spans="1:9" x14ac:dyDescent="0.55000000000000004">
      <c r="A1" t="s">
        <v>5141</v>
      </c>
      <c r="B1" t="s">
        <v>4575</v>
      </c>
      <c r="C1" t="s">
        <v>4576</v>
      </c>
      <c r="F1" t="s">
        <v>5044</v>
      </c>
      <c r="G1" t="s">
        <v>5134</v>
      </c>
      <c r="H1" t="s">
        <v>4575</v>
      </c>
      <c r="I1" t="s">
        <v>9830</v>
      </c>
    </row>
    <row r="2" spans="1:9" x14ac:dyDescent="0.55000000000000004">
      <c r="A2" t="s">
        <v>4577</v>
      </c>
      <c r="F2" s="5" t="s">
        <v>5150</v>
      </c>
      <c r="G2" s="5"/>
      <c r="H2" s="5"/>
      <c r="I2" s="5" t="s">
        <v>5022</v>
      </c>
    </row>
    <row r="3" spans="1:9" x14ac:dyDescent="0.55000000000000004">
      <c r="A3" t="s">
        <v>4578</v>
      </c>
      <c r="F3" s="5" t="s">
        <v>5518</v>
      </c>
      <c r="G3" s="5" t="s">
        <v>5135</v>
      </c>
      <c r="H3" s="5" t="s">
        <v>12458</v>
      </c>
      <c r="I3" s="5" t="s">
        <v>5519</v>
      </c>
    </row>
    <row r="4" spans="1:9" x14ac:dyDescent="0.55000000000000004">
      <c r="A4" t="s">
        <v>4579</v>
      </c>
      <c r="B4" t="s">
        <v>396</v>
      </c>
      <c r="C4" t="s">
        <v>4581</v>
      </c>
      <c r="F4" s="5" t="s">
        <v>6374</v>
      </c>
      <c r="G4" s="5" t="s">
        <v>5136</v>
      </c>
      <c r="H4" s="5"/>
      <c r="I4" s="5" t="s">
        <v>6375</v>
      </c>
    </row>
    <row r="5" spans="1:9" ht="28.8" x14ac:dyDescent="0.55000000000000004">
      <c r="A5" t="s">
        <v>4580</v>
      </c>
      <c r="F5" s="5" t="s">
        <v>5132</v>
      </c>
      <c r="G5" s="5" t="s">
        <v>5135</v>
      </c>
      <c r="H5" s="5" t="s">
        <v>5133</v>
      </c>
      <c r="I5" s="5" t="s">
        <v>5139</v>
      </c>
    </row>
    <row r="6" spans="1:9" ht="28.8" x14ac:dyDescent="0.55000000000000004">
      <c r="F6" s="5" t="s">
        <v>5341</v>
      </c>
      <c r="G6" s="5" t="s">
        <v>5136</v>
      </c>
      <c r="H6" s="5" t="s">
        <v>5338</v>
      </c>
      <c r="I6" s="5" t="s">
        <v>5342</v>
      </c>
    </row>
    <row r="7" spans="1:9" x14ac:dyDescent="0.55000000000000004">
      <c r="F7" s="5" t="s">
        <v>9782</v>
      </c>
      <c r="G7" s="5" t="s">
        <v>5135</v>
      </c>
      <c r="H7" s="5" t="s">
        <v>9783</v>
      </c>
      <c r="I7" s="5" t="s">
        <v>9784</v>
      </c>
    </row>
    <row r="8" spans="1:9" x14ac:dyDescent="0.55000000000000004">
      <c r="F8" s="5" t="s">
        <v>5157</v>
      </c>
      <c r="G8" s="5" t="s">
        <v>5136</v>
      </c>
      <c r="H8" s="5" t="s">
        <v>5158</v>
      </c>
      <c r="I8" s="5" t="s">
        <v>4255</v>
      </c>
    </row>
    <row r="9" spans="1:9" ht="28.8" x14ac:dyDescent="0.55000000000000004">
      <c r="F9" s="5" t="s">
        <v>5146</v>
      </c>
      <c r="G9" s="5" t="s">
        <v>5136</v>
      </c>
      <c r="H9" s="5" t="s">
        <v>5144</v>
      </c>
      <c r="I9" s="5" t="s">
        <v>6388</v>
      </c>
    </row>
    <row r="10" spans="1:9" ht="43.2" x14ac:dyDescent="0.55000000000000004">
      <c r="F10" s="5" t="s">
        <v>5159</v>
      </c>
      <c r="G10" s="5" t="s">
        <v>5136</v>
      </c>
      <c r="H10" s="5" t="s">
        <v>5148</v>
      </c>
      <c r="I10" s="5" t="s">
        <v>5149</v>
      </c>
    </row>
    <row r="11" spans="1:9" x14ac:dyDescent="0.55000000000000004">
      <c r="F11" s="5" t="s">
        <v>9152</v>
      </c>
      <c r="G11" s="5" t="s">
        <v>5136</v>
      </c>
      <c r="H11" s="5" t="s">
        <v>5156</v>
      </c>
      <c r="I11" s="5" t="s">
        <v>9153</v>
      </c>
    </row>
    <row r="12" spans="1:9" x14ac:dyDescent="0.55000000000000004">
      <c r="F12" s="5" t="s">
        <v>7868</v>
      </c>
      <c r="G12" s="5" t="s">
        <v>5135</v>
      </c>
      <c r="H12" s="5" t="s">
        <v>7870</v>
      </c>
      <c r="I12" s="5" t="s">
        <v>7869</v>
      </c>
    </row>
    <row r="13" spans="1:9" ht="28.8" x14ac:dyDescent="0.55000000000000004">
      <c r="F13" s="5" t="s">
        <v>5124</v>
      </c>
      <c r="G13" s="5" t="s">
        <v>5135</v>
      </c>
      <c r="H13" s="5" t="s">
        <v>5125</v>
      </c>
      <c r="I13" s="5" t="s">
        <v>5128</v>
      </c>
    </row>
    <row r="14" spans="1:9" x14ac:dyDescent="0.55000000000000004">
      <c r="F14" s="5" t="s">
        <v>5291</v>
      </c>
      <c r="G14" s="5" t="s">
        <v>5135</v>
      </c>
      <c r="H14" s="5" t="s">
        <v>5292</v>
      </c>
      <c r="I14" s="5"/>
    </row>
    <row r="15" spans="1:9" ht="43.2" x14ac:dyDescent="0.55000000000000004">
      <c r="F15" s="5" t="s">
        <v>5308</v>
      </c>
      <c r="G15" s="5" t="s">
        <v>5136</v>
      </c>
      <c r="H15" s="5" t="s">
        <v>5147</v>
      </c>
      <c r="I15" s="5" t="s">
        <v>5620</v>
      </c>
    </row>
    <row r="16" spans="1:9" ht="28.8" x14ac:dyDescent="0.55000000000000004">
      <c r="F16" s="5" t="s">
        <v>5309</v>
      </c>
      <c r="G16" s="5" t="s">
        <v>5136</v>
      </c>
      <c r="H16" s="5" t="s">
        <v>5138</v>
      </c>
      <c r="I16" s="5" t="s">
        <v>5129</v>
      </c>
    </row>
    <row r="17" spans="6:9" ht="28.8" x14ac:dyDescent="0.55000000000000004">
      <c r="F17" s="5" t="s">
        <v>5240</v>
      </c>
      <c r="G17" s="5" t="s">
        <v>5136</v>
      </c>
      <c r="H17" s="5" t="s">
        <v>5143</v>
      </c>
      <c r="I17" s="5" t="s">
        <v>5241</v>
      </c>
    </row>
    <row r="18" spans="6:9" ht="28.8" x14ac:dyDescent="0.55000000000000004">
      <c r="F18" s="5" t="s">
        <v>5663</v>
      </c>
      <c r="G18" s="5" t="s">
        <v>5136</v>
      </c>
      <c r="H18" s="5" t="s">
        <v>5664</v>
      </c>
      <c r="I18" s="5" t="s">
        <v>5665</v>
      </c>
    </row>
    <row r="19" spans="6:9" ht="57.6" x14ac:dyDescent="0.55000000000000004">
      <c r="F19" s="5" t="s">
        <v>5045</v>
      </c>
      <c r="G19" s="5" t="s">
        <v>5137</v>
      </c>
      <c r="H19" s="5" t="s">
        <v>5140</v>
      </c>
      <c r="I19" s="5" t="s">
        <v>6464</v>
      </c>
    </row>
    <row r="20" spans="6:9" x14ac:dyDescent="0.55000000000000004">
      <c r="F20" s="5" t="s">
        <v>5297</v>
      </c>
      <c r="G20" s="5" t="s">
        <v>5136</v>
      </c>
      <c r="H20" s="5" t="s">
        <v>5298</v>
      </c>
      <c r="I20" s="5" t="s">
        <v>5299</v>
      </c>
    </row>
    <row r="21" spans="6:9" ht="43.2" x14ac:dyDescent="0.55000000000000004">
      <c r="F21" s="5" t="s">
        <v>5130</v>
      </c>
      <c r="G21" s="5" t="s">
        <v>5136</v>
      </c>
      <c r="H21" s="5" t="s">
        <v>5131</v>
      </c>
      <c r="I21" s="5" t="s">
        <v>6372</v>
      </c>
    </row>
    <row r="22" spans="6:9" x14ac:dyDescent="0.55000000000000004">
      <c r="F22" s="5" t="s">
        <v>7863</v>
      </c>
      <c r="G22" s="5" t="s">
        <v>5135</v>
      </c>
      <c r="H22" s="5" t="s">
        <v>7864</v>
      </c>
      <c r="I22" s="5" t="s">
        <v>7865</v>
      </c>
    </row>
    <row r="23" spans="6:9" x14ac:dyDescent="0.55000000000000004">
      <c r="F23" s="5" t="s">
        <v>7856</v>
      </c>
      <c r="G23" s="5" t="s">
        <v>5136</v>
      </c>
      <c r="H23" s="5" t="s">
        <v>5158</v>
      </c>
      <c r="I23" s="5" t="s">
        <v>7857</v>
      </c>
    </row>
    <row r="24" spans="6:9" ht="28.8" x14ac:dyDescent="0.55000000000000004">
      <c r="F24" s="5" t="s">
        <v>5154</v>
      </c>
      <c r="G24" s="5" t="s">
        <v>5136</v>
      </c>
      <c r="H24" s="5" t="s">
        <v>5155</v>
      </c>
      <c r="I24" s="5" t="s">
        <v>7846</v>
      </c>
    </row>
    <row r="25" spans="6:9" x14ac:dyDescent="0.55000000000000004">
      <c r="F25" s="5" t="s">
        <v>5164</v>
      </c>
      <c r="G25" s="5" t="s">
        <v>5136</v>
      </c>
      <c r="H25" s="5" t="s">
        <v>5165</v>
      </c>
      <c r="I25" s="5"/>
    </row>
    <row r="26" spans="6:9" x14ac:dyDescent="0.55000000000000004">
      <c r="F26" s="5" t="s">
        <v>7799</v>
      </c>
      <c r="G26" s="5" t="s">
        <v>5136</v>
      </c>
      <c r="H26" s="5"/>
      <c r="I26" s="5" t="s">
        <v>7800</v>
      </c>
    </row>
    <row r="27" spans="6:9" x14ac:dyDescent="0.55000000000000004">
      <c r="F27" s="5" t="s">
        <v>5273</v>
      </c>
      <c r="G27" s="5" t="s">
        <v>5135</v>
      </c>
      <c r="H27" s="5"/>
      <c r="I27" s="5" t="s">
        <v>5258</v>
      </c>
    </row>
    <row r="28" spans="6:9" x14ac:dyDescent="0.55000000000000004">
      <c r="F28" s="5" t="s">
        <v>5160</v>
      </c>
      <c r="G28" s="5" t="s">
        <v>5136</v>
      </c>
      <c r="H28" s="5" t="s">
        <v>5161</v>
      </c>
      <c r="I28" s="5" t="s">
        <v>4218</v>
      </c>
    </row>
    <row r="29" spans="6:9" ht="43.2" x14ac:dyDescent="0.55000000000000004">
      <c r="F29" s="5" t="s">
        <v>5666</v>
      </c>
      <c r="G29" s="5" t="s">
        <v>5136</v>
      </c>
      <c r="H29" s="5" t="s">
        <v>9481</v>
      </c>
      <c r="I29" s="5" t="s">
        <v>9480</v>
      </c>
    </row>
    <row r="30" spans="6:9" ht="28.8" x14ac:dyDescent="0.55000000000000004">
      <c r="F30" s="5" t="s">
        <v>5162</v>
      </c>
      <c r="G30" s="5" t="s">
        <v>5136</v>
      </c>
      <c r="H30" s="5" t="s">
        <v>5163</v>
      </c>
      <c r="I30" s="5" t="s">
        <v>5166</v>
      </c>
    </row>
    <row r="31" spans="6:9" ht="28.8" x14ac:dyDescent="0.55000000000000004">
      <c r="F31" s="5" t="s">
        <v>7774</v>
      </c>
      <c r="G31" s="5" t="s">
        <v>5136</v>
      </c>
      <c r="H31" s="5" t="s">
        <v>7775</v>
      </c>
      <c r="I31" s="5" t="s">
        <v>7776</v>
      </c>
    </row>
    <row r="32" spans="6:9" ht="28.8" x14ac:dyDescent="0.55000000000000004">
      <c r="F32" s="5" t="s">
        <v>5142</v>
      </c>
      <c r="G32" s="5" t="s">
        <v>5136</v>
      </c>
      <c r="H32" s="5" t="s">
        <v>5243</v>
      </c>
      <c r="I32" s="5" t="s">
        <v>7781</v>
      </c>
    </row>
    <row r="33" spans="6:9" x14ac:dyDescent="0.55000000000000004">
      <c r="F33" s="5" t="s">
        <v>5123</v>
      </c>
      <c r="G33" s="5" t="s">
        <v>5135</v>
      </c>
      <c r="H33" s="5" t="s">
        <v>5126</v>
      </c>
      <c r="I33" s="5" t="s">
        <v>5127</v>
      </c>
    </row>
    <row r="34" spans="6:9" ht="28.8" x14ac:dyDescent="0.55000000000000004">
      <c r="F34" s="5" t="s">
        <v>9684</v>
      </c>
      <c r="G34" s="5" t="s">
        <v>5135</v>
      </c>
      <c r="H34" s="5" t="s">
        <v>9683</v>
      </c>
      <c r="I34" s="5" t="s">
        <v>9682</v>
      </c>
    </row>
    <row r="35" spans="6:9" x14ac:dyDescent="0.55000000000000004">
      <c r="F35" s="5" t="s">
        <v>9785</v>
      </c>
      <c r="G35" s="5" t="s">
        <v>5136</v>
      </c>
      <c r="H35" s="5"/>
      <c r="I35" s="5" t="s">
        <v>5247</v>
      </c>
    </row>
    <row r="36" spans="6:9" x14ac:dyDescent="0.55000000000000004">
      <c r="F36" s="5"/>
      <c r="G36" s="5"/>
      <c r="H36" s="5"/>
      <c r="I36" s="5"/>
    </row>
    <row r="37" spans="6:9" x14ac:dyDescent="0.55000000000000004">
      <c r="F37" s="5"/>
      <c r="G37" s="5"/>
      <c r="H37" s="5"/>
      <c r="I37" s="5"/>
    </row>
    <row r="38" spans="6:9" x14ac:dyDescent="0.55000000000000004">
      <c r="F38" t="s">
        <v>9827</v>
      </c>
      <c r="G38" t="s">
        <v>9828</v>
      </c>
      <c r="H38" t="s">
        <v>9829</v>
      </c>
      <c r="I38" t="s">
        <v>9830</v>
      </c>
    </row>
    <row r="39" spans="6:9" ht="28.8" x14ac:dyDescent="0.55000000000000004">
      <c r="F39" s="5" t="s">
        <v>5245</v>
      </c>
      <c r="G39" s="5"/>
      <c r="H39" s="5"/>
      <c r="I39" s="5" t="s">
        <v>5246</v>
      </c>
    </row>
    <row r="40" spans="6:9" x14ac:dyDescent="0.55000000000000004">
      <c r="F40" s="5" t="s">
        <v>10325</v>
      </c>
      <c r="G40" s="5"/>
      <c r="H40" s="5" t="s">
        <v>2079</v>
      </c>
      <c r="I40" s="5" t="s">
        <v>10326</v>
      </c>
    </row>
    <row r="41" spans="6:9" ht="57.6" x14ac:dyDescent="0.55000000000000004">
      <c r="F41" s="104" t="s">
        <v>9825</v>
      </c>
      <c r="G41" s="104"/>
      <c r="H41" s="104"/>
      <c r="I41" s="5" t="s">
        <v>9826</v>
      </c>
    </row>
  </sheetData>
  <pageMargins left="0.7" right="0.7" top="0.75" bottom="0.75" header="0.3" footer="0.3"/>
  <pageSetup orientation="portrait" horizontalDpi="0" verticalDpi="0"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757"/>
  <sheetViews>
    <sheetView topLeftCell="A264" workbookViewId="0">
      <selection activeCell="D746" sqref="D746"/>
    </sheetView>
  </sheetViews>
  <sheetFormatPr defaultRowHeight="14.4" x14ac:dyDescent="0.55000000000000004"/>
  <cols>
    <col min="1" max="1" width="31.7890625" customWidth="1"/>
    <col min="2" max="2" width="7.578125" customWidth="1"/>
    <col min="3" max="3" width="32.1015625" customWidth="1"/>
    <col min="4" max="4" width="14.62890625" customWidth="1"/>
    <col min="5" max="5" width="4.9453125" customWidth="1"/>
    <col min="6" max="6" width="8.62890625" customWidth="1"/>
    <col min="7" max="7" width="22.15625" customWidth="1"/>
    <col min="8" max="8" width="11.62890625" customWidth="1"/>
    <col min="9" max="9" width="14.62890625" customWidth="1"/>
    <col min="10" max="10" width="17.83984375" customWidth="1"/>
    <col min="11" max="11" width="18.20703125" customWidth="1"/>
    <col min="12" max="12" width="12.68359375" customWidth="1"/>
    <col min="13" max="13" width="18.5234375" customWidth="1"/>
    <col min="14" max="14" width="32.5234375" customWidth="1"/>
    <col min="15" max="15" width="23.578125" customWidth="1"/>
  </cols>
  <sheetData>
    <row r="1" spans="1:15" x14ac:dyDescent="0.55000000000000004">
      <c r="A1" t="s">
        <v>3534</v>
      </c>
      <c r="B1" t="s">
        <v>7871</v>
      </c>
      <c r="C1" t="s">
        <v>7872</v>
      </c>
      <c r="D1" t="s">
        <v>7873</v>
      </c>
      <c r="E1" t="s">
        <v>7874</v>
      </c>
      <c r="F1" t="s">
        <v>7875</v>
      </c>
      <c r="G1" t="s">
        <v>7876</v>
      </c>
      <c r="H1" t="s">
        <v>8802</v>
      </c>
      <c r="I1" t="s">
        <v>8342</v>
      </c>
      <c r="J1" t="s">
        <v>8462</v>
      </c>
      <c r="K1" t="s">
        <v>9468</v>
      </c>
      <c r="L1" t="s">
        <v>9959</v>
      </c>
      <c r="M1" t="s">
        <v>7818</v>
      </c>
      <c r="N1" t="s">
        <v>11803</v>
      </c>
      <c r="O1" t="s">
        <v>12332</v>
      </c>
    </row>
    <row r="2" spans="1:15" x14ac:dyDescent="0.55000000000000004">
      <c r="A2" t="str">
        <f t="shared" ref="A2:A65" si="0">IF(IFERROR(FIND("(",SUBSTITUTE(C2,"(Resurveyed)","")),0) &gt; 0, LEFT(C2,FIND("(",C2)-2),C2)</f>
        <v>A Cork For The Empty Bottle</v>
      </c>
      <c r="B2">
        <v>624</v>
      </c>
      <c r="C2" t="s">
        <v>11051</v>
      </c>
      <c r="D2" t="s">
        <v>11048</v>
      </c>
      <c r="E2">
        <v>6</v>
      </c>
      <c r="F2">
        <v>27</v>
      </c>
      <c r="G2" t="s">
        <v>11052</v>
      </c>
      <c r="H2" t="str">
        <f t="shared" ref="H2:H65" si="1">SUBSTITUTE(SUBSTITUTE(SUBSTITUTE(SUBSTITUTE(SUBSTITUTE(SUBSTITUTE(SUBSTITUTE(SUBSTITUTE(SUBSTITUTE(SUBSTITUTE(SUBSTITUTE(SUBSTITUTE(MID(G2,6,6)," Oct","-10")," Sep","-09")," Aug","-08")," Jul","-07")," Jun","-06"),"Nov","-11"),"Dec","-12"),"Jan","-01"),"Feb","-02"),"Mar","-03"),"Apr","-04"),"May","-05")</f>
        <v>07-06</v>
      </c>
      <c r="I2" t="str">
        <f t="shared" ref="I2:I65" si="2">IF(VALUE(RIGHT(H2,2))&lt;5, "2017-","2016-")&amp;RIGHT(H2,2)&amp;"-"&amp;LEFT(H2,2)</f>
        <v>2016-06-07</v>
      </c>
      <c r="J2" t="str">
        <f>IFERROR(VLOOKUP(A2,LandGrants[],1,FALSE),"")</f>
        <v>A CORK FOR THE EMPTY BOTTLE</v>
      </c>
      <c r="K2" s="19" t="str">
        <f>IFERROR(VLOOKUP(C2,PlatColors[],2,FALSE),IFERROR(VLOOKUP(A2,PlatColors[],2,FALSE),""))</f>
        <v>#boundary_cyan</v>
      </c>
      <c r="L2" s="19" t="str">
        <f>IFERROR(VLOOKUP(A2,LandGrants[],11,FALSE),"")</f>
        <v>May 1771</v>
      </c>
      <c r="M2" s="19" t="str">
        <f>IFERROR(VLOOKUP(A2,LandGrants[],31,FALSE),"")</f>
        <v>N</v>
      </c>
      <c r="N2" s="19" t="str">
        <f>IFERROR(VLOOKUP(C2,PlatColors[],1,FALSE),"")</f>
        <v>A Cork For The Empty Bottle</v>
      </c>
      <c r="O2" s="19" t="str">
        <f>IFERROR(VLOOKUP(A2,LandGrants[],2,FALSE),"")</f>
        <v>A CORK FOR THE EMPTY BOTTLE</v>
      </c>
    </row>
    <row r="3" spans="1:15" x14ac:dyDescent="0.55000000000000004">
      <c r="A3" t="str">
        <f t="shared" si="0"/>
        <v>A Piece By Itself</v>
      </c>
      <c r="B3">
        <v>554</v>
      </c>
      <c r="C3" t="s">
        <v>7423</v>
      </c>
      <c r="D3" t="s">
        <v>8388</v>
      </c>
      <c r="E3">
        <v>10</v>
      </c>
      <c r="F3">
        <v>51.9</v>
      </c>
      <c r="G3" t="s">
        <v>8389</v>
      </c>
      <c r="H3" t="str">
        <f t="shared" si="1"/>
        <v>21-07</v>
      </c>
      <c r="I3" t="str">
        <f t="shared" si="2"/>
        <v>2016-07-21</v>
      </c>
      <c r="J3" t="str">
        <f>IFERROR(VLOOKUP(A3,LandGrants[],1,FALSE),"")</f>
        <v>A PIECE BY ITSELF</v>
      </c>
      <c r="K3" s="19" t="str">
        <f>IFERROR(VLOOKUP(C3,PlatColors[],2,FALSE),IFERROR(VLOOKUP(A3,PlatColors[],2,FALSE),""))</f>
        <v>#boundary_yellow</v>
      </c>
      <c r="L3" s="19" t="str">
        <f>IFERROR(VLOOKUP(A3,LandGrants[],11,FALSE),"")</f>
        <v>Sep 1797</v>
      </c>
      <c r="M3" s="19" t="str">
        <f>IFERROR(VLOOKUP(A3,LandGrants[],31,FALSE),"")</f>
        <v>N</v>
      </c>
      <c r="N3" s="19" t="str">
        <f>IFERROR(VLOOKUP(C3,PlatColors[],1,FALSE),"")</f>
        <v>A Piece By Itself</v>
      </c>
      <c r="O3" s="19" t="str">
        <f>IFERROR(VLOOKUP(A3,LandGrants[],2,FALSE),"")</f>
        <v>A PIECE BY ITSELF</v>
      </c>
    </row>
    <row r="4" spans="1:15" x14ac:dyDescent="0.55000000000000004">
      <c r="A4" t="str">
        <f t="shared" si="0"/>
        <v>A Slipe By Chance</v>
      </c>
      <c r="B4">
        <v>394</v>
      </c>
      <c r="C4" t="s">
        <v>6760</v>
      </c>
      <c r="D4" t="s">
        <v>10713</v>
      </c>
      <c r="E4">
        <v>23</v>
      </c>
      <c r="F4">
        <v>115.4</v>
      </c>
      <c r="G4" t="s">
        <v>10715</v>
      </c>
      <c r="H4" t="str">
        <f t="shared" si="1"/>
        <v>22 -05</v>
      </c>
      <c r="I4" t="str">
        <f t="shared" si="2"/>
        <v>2016-05-22</v>
      </c>
      <c r="J4" t="str">
        <f>IFERROR(VLOOKUP(A4,LandGrants[],1,FALSE),"")</f>
        <v>A SLIPE BY CHANCE</v>
      </c>
      <c r="K4" s="19" t="str">
        <f>IFERROR(VLOOKUP(C4,PlatColors[],2,FALSE),IFERROR(VLOOKUP(A4,PlatColors[],2,FALSE),""))</f>
        <v>#boundary_gold</v>
      </c>
      <c r="L4" s="19" t="str">
        <f>IFERROR(VLOOKUP(A4,LandGrants[],11,FALSE),"")</f>
        <v>Jun 1734</v>
      </c>
      <c r="M4" s="19" t="str">
        <f>IFERROR(VLOOKUP(A4,LandGrants[],31,FALSE),"")</f>
        <v>N</v>
      </c>
      <c r="N4" s="19" t="str">
        <f>IFERROR(VLOOKUP(C4,PlatColors[],1,FALSE),"")</f>
        <v>A Slipe By Chance</v>
      </c>
      <c r="O4" s="19" t="str">
        <f>IFERROR(VLOOKUP(A4,LandGrants[],2,FALSE),"")</f>
        <v>A SLIPE BY CHANCE</v>
      </c>
    </row>
    <row r="5" spans="1:15" x14ac:dyDescent="0.55000000000000004">
      <c r="A5" s="19" t="str">
        <f t="shared" si="0"/>
        <v>A Stony Hill Side</v>
      </c>
      <c r="B5">
        <v>698</v>
      </c>
      <c r="C5" t="s">
        <v>9588</v>
      </c>
      <c r="D5" t="s">
        <v>9885</v>
      </c>
      <c r="E5">
        <v>11</v>
      </c>
      <c r="F5" s="131">
        <v>14.8</v>
      </c>
      <c r="G5" t="s">
        <v>9886</v>
      </c>
      <c r="H5" s="19" t="str">
        <f t="shared" si="1"/>
        <v>23 -12</v>
      </c>
      <c r="I5" s="19" t="str">
        <f t="shared" si="2"/>
        <v>2016-12-23</v>
      </c>
      <c r="J5" s="19" t="str">
        <f>IFERROR(VLOOKUP(A5,LandGrants[],1,FALSE),"")</f>
        <v>A STONY HILL SIDE</v>
      </c>
      <c r="K5" s="19" t="str">
        <f>IFERROR(VLOOKUP(C5,PlatColors[],2,FALSE),IFERROR(VLOOKUP(A5,PlatColors[],2,FALSE),""))</f>
        <v>#boundary_pink</v>
      </c>
      <c r="L5" s="19" t="str">
        <f>IFERROR(VLOOKUP(A5,LandGrants[],11,FALSE),"")</f>
        <v>Jan 1731</v>
      </c>
      <c r="M5" s="19" t="str">
        <f>IFERROR(VLOOKUP(A5,LandGrants[],31,FALSE),"")</f>
        <v>N</v>
      </c>
      <c r="N5" s="19" t="str">
        <f>IFERROR(VLOOKUP(C5,PlatColors[],1,FALSE),"")</f>
        <v>A Stony Hill Side</v>
      </c>
      <c r="O5" s="19" t="str">
        <f>IFERROR(VLOOKUP(A5,LandGrants[],2,FALSE),"")</f>
        <v>A STONY HILL SIDE</v>
      </c>
    </row>
    <row r="6" spans="1:15" x14ac:dyDescent="0.55000000000000004">
      <c r="A6" s="19" t="str">
        <f t="shared" si="0"/>
        <v>Accident</v>
      </c>
      <c r="B6">
        <v>753</v>
      </c>
      <c r="C6" t="s">
        <v>7295</v>
      </c>
      <c r="D6" t="s">
        <v>9889</v>
      </c>
      <c r="E6">
        <v>5</v>
      </c>
      <c r="F6" s="131">
        <v>3.1</v>
      </c>
      <c r="G6" t="s">
        <v>9890</v>
      </c>
      <c r="H6" s="19" t="str">
        <f t="shared" si="1"/>
        <v>29 -01</v>
      </c>
      <c r="I6" s="19" t="str">
        <f t="shared" si="2"/>
        <v>2017-01-29</v>
      </c>
      <c r="J6" s="19" t="str">
        <f>IFERROR(VLOOKUP(A6,LandGrants[],1,FALSE),"")</f>
        <v>ACCIDENT</v>
      </c>
      <c r="K6" s="19" t="str">
        <f>IFERROR(VLOOKUP(C6,PlatColors[],2,FALSE),IFERROR(VLOOKUP(A6,PlatColors[],2,FALSE),""))</f>
        <v>#boundary_cyan</v>
      </c>
      <c r="L6" s="19" t="str">
        <f>IFERROR(VLOOKUP(A6,LandGrants[],11,FALSE),"")</f>
        <v>Sep 1775</v>
      </c>
      <c r="M6" s="19" t="str">
        <f>IFERROR(VLOOKUP(A6,LandGrants[],31,FALSE),"")</f>
        <v>Y</v>
      </c>
      <c r="N6" s="19" t="str">
        <f>IFERROR(VLOOKUP(C6,PlatColors[],1,FALSE),"")</f>
        <v>Accident</v>
      </c>
      <c r="O6" s="19" t="str">
        <f>IFERROR(VLOOKUP(A6,LandGrants[],2,FALSE),"")</f>
        <v>ACCIDENT</v>
      </c>
    </row>
    <row r="7" spans="1:15" x14ac:dyDescent="0.55000000000000004">
      <c r="A7" s="19" t="str">
        <f t="shared" si="0"/>
        <v>Accord</v>
      </c>
      <c r="B7">
        <v>590</v>
      </c>
      <c r="C7" t="s">
        <v>6906</v>
      </c>
      <c r="D7" t="s">
        <v>8096</v>
      </c>
      <c r="E7">
        <v>28</v>
      </c>
      <c r="F7">
        <v>42.6</v>
      </c>
      <c r="G7" t="s">
        <v>8097</v>
      </c>
      <c r="H7" s="19" t="str">
        <f t="shared" si="1"/>
        <v>31-08</v>
      </c>
      <c r="I7" s="19" t="str">
        <f t="shared" si="2"/>
        <v>2016-08-31</v>
      </c>
      <c r="J7" s="19" t="str">
        <f>IFERROR(VLOOKUP(A7,LandGrants[],1,FALSE),"")</f>
        <v>ACCORD</v>
      </c>
      <c r="K7" s="19" t="str">
        <f>IFERROR(VLOOKUP(C7,PlatColors[],2,FALSE),IFERROR(VLOOKUP(A7,PlatColors[],2,FALSE),""))</f>
        <v>#boundary_yellow</v>
      </c>
      <c r="L7" s="19" t="str">
        <f>IFERROR(VLOOKUP(A7,LandGrants[],11,FALSE),"")</f>
        <v>May 1757</v>
      </c>
      <c r="M7" s="19" t="str">
        <f>IFERROR(VLOOKUP(A7,LandGrants[],31,FALSE),"")</f>
        <v>Y</v>
      </c>
      <c r="N7" s="19" t="str">
        <f>IFERROR(VLOOKUP(C7,PlatColors[],1,FALSE),"")</f>
        <v>Accord</v>
      </c>
      <c r="O7" s="19" t="str">
        <f>IFERROR(VLOOKUP(A7,LandGrants[],2,FALSE),"")</f>
        <v>ACCORD</v>
      </c>
    </row>
    <row r="8" spans="1:15" x14ac:dyDescent="0.55000000000000004">
      <c r="A8" s="19" t="str">
        <f t="shared" si="0"/>
        <v>Acorn Hill</v>
      </c>
      <c r="B8">
        <v>567</v>
      </c>
      <c r="C8" t="s">
        <v>11737</v>
      </c>
      <c r="D8" t="s">
        <v>11327</v>
      </c>
      <c r="E8">
        <v>11</v>
      </c>
      <c r="F8" s="131">
        <v>49.7</v>
      </c>
      <c r="G8" t="s">
        <v>11777</v>
      </c>
      <c r="H8" s="19" t="str">
        <f t="shared" si="1"/>
        <v>15-09</v>
      </c>
      <c r="I8" s="19" t="str">
        <f t="shared" si="2"/>
        <v>2016-09-15</v>
      </c>
      <c r="J8" s="19" t="str">
        <f>IFERROR(VLOOKUP(A8,LandGrants[],1,FALSE),"")</f>
        <v>ACORN HILL</v>
      </c>
      <c r="K8" s="19" t="str">
        <f>IFERROR(VLOOKUP(C8,PlatColors[],2,FALSE),IFERROR(VLOOKUP(A8,PlatColors[],2,FALSE),""))</f>
        <v/>
      </c>
      <c r="L8" s="19" t="str">
        <f>IFERROR(VLOOKUP(A8,LandGrants[],11,FALSE),"")</f>
        <v>Dec 1794</v>
      </c>
      <c r="M8" s="19" t="str">
        <f>IFERROR(VLOOKUP(A8,LandGrants[],31,FALSE),"")</f>
        <v/>
      </c>
      <c r="N8" s="19" t="str">
        <f>IFERROR(VLOOKUP(C8,PlatColors[],1,FALSE),"")</f>
        <v/>
      </c>
      <c r="O8" s="19" t="str">
        <f>IFERROR(VLOOKUP(A8,LandGrants[],2,FALSE),"")</f>
        <v/>
      </c>
    </row>
    <row r="9" spans="1:15" x14ac:dyDescent="0.55000000000000004">
      <c r="A9" t="str">
        <f t="shared" si="0"/>
        <v>Adam The First</v>
      </c>
      <c r="B9">
        <v>129</v>
      </c>
      <c r="C9" t="s">
        <v>4307</v>
      </c>
      <c r="D9" t="s">
        <v>8454</v>
      </c>
      <c r="E9">
        <v>5</v>
      </c>
      <c r="F9">
        <v>576.20000000000005</v>
      </c>
      <c r="G9" t="s">
        <v>8455</v>
      </c>
      <c r="H9" t="str">
        <f t="shared" si="1"/>
        <v>21-06</v>
      </c>
      <c r="I9" t="str">
        <f t="shared" si="2"/>
        <v>2016-06-21</v>
      </c>
      <c r="J9" t="str">
        <f>IFERROR(VLOOKUP(A9,LandGrants[],1,FALSE),"")</f>
        <v>ADAM THE FIRST</v>
      </c>
      <c r="K9" s="19" t="str">
        <f>IFERROR(VLOOKUP(C9,PlatColors[],2,FALSE),IFERROR(VLOOKUP(A9,PlatColors[],2,FALSE),""))</f>
        <v>#boundary_yellow</v>
      </c>
      <c r="L9" s="19" t="str">
        <f>IFERROR(VLOOKUP(A9,LandGrants[],11,FALSE),"")</f>
        <v>Oct 1687</v>
      </c>
      <c r="M9" s="19" t="str">
        <f>IFERROR(VLOOKUP(A9,LandGrants[],31,FALSE),"")</f>
        <v>Y</v>
      </c>
      <c r="N9" s="19" t="str">
        <f>IFERROR(VLOOKUP(C9,PlatColors[],1,FALSE),"")</f>
        <v>Adam The First</v>
      </c>
      <c r="O9" s="19" t="str">
        <f>IFERROR(VLOOKUP(A9,LandGrants[],2,FALSE),"")</f>
        <v>ADAM THE FIRST</v>
      </c>
    </row>
    <row r="10" spans="1:15" x14ac:dyDescent="0.55000000000000004">
      <c r="A10" t="str">
        <f t="shared" si="0"/>
        <v>Adam The Second</v>
      </c>
      <c r="B10">
        <v>372</v>
      </c>
      <c r="C10" t="s">
        <v>8450</v>
      </c>
      <c r="D10" t="s">
        <v>10109</v>
      </c>
      <c r="E10">
        <v>13</v>
      </c>
      <c r="F10">
        <v>140.6</v>
      </c>
      <c r="G10" t="s">
        <v>8451</v>
      </c>
      <c r="H10" t="str">
        <f t="shared" si="1"/>
        <v>22-06</v>
      </c>
      <c r="I10" t="str">
        <f t="shared" si="2"/>
        <v>2016-06-22</v>
      </c>
      <c r="J10" t="str">
        <f>IFERROR(VLOOKUP(A10,LandGrants[],1,FALSE),"")</f>
        <v/>
      </c>
      <c r="K10" s="19" t="str">
        <f>IFERROR(VLOOKUP(C10,PlatColors[],2,FALSE),IFERROR(VLOOKUP(A10,PlatColors[],2,FALSE),""))</f>
        <v>#boundary_pink</v>
      </c>
      <c r="L10" s="19" t="str">
        <f>IFERROR(VLOOKUP(A10,LandGrants[],11,FALSE),"")</f>
        <v/>
      </c>
      <c r="M10" s="19" t="str">
        <f>IFERROR(VLOOKUP(A10,LandGrants[],31,FALSE),"")</f>
        <v/>
      </c>
      <c r="N10" s="19" t="str">
        <f>IFERROR(VLOOKUP(C10,PlatColors[],1,FALSE),"")</f>
        <v>Adam The Second</v>
      </c>
      <c r="O10" s="19" t="str">
        <f>IFERROR(VLOOKUP(A10,LandGrants[],2,FALSE),"")</f>
        <v/>
      </c>
    </row>
    <row r="11" spans="1:15" x14ac:dyDescent="0.55000000000000004">
      <c r="A11" s="19" t="str">
        <f t="shared" si="0"/>
        <v>Adams Forrest</v>
      </c>
      <c r="B11">
        <v>234</v>
      </c>
      <c r="C11" t="s">
        <v>8858</v>
      </c>
      <c r="D11" t="s">
        <v>8031</v>
      </c>
      <c r="E11">
        <v>70</v>
      </c>
      <c r="F11">
        <v>286.10000000000002</v>
      </c>
      <c r="G11" t="s">
        <v>9240</v>
      </c>
      <c r="H11" s="19" t="str">
        <f t="shared" si="1"/>
        <v>02 -11</v>
      </c>
      <c r="I11" s="19" t="str">
        <f t="shared" si="2"/>
        <v>2016-11-02</v>
      </c>
      <c r="J11" s="19" t="str">
        <f>IFERROR(VLOOKUP(A11,LandGrants[],1,FALSE),"")</f>
        <v>ADAMS FORREST</v>
      </c>
      <c r="K11" s="19" t="str">
        <f>IFERROR(VLOOKUP(C11,PlatColors[],2,FALSE),IFERROR(VLOOKUP(A11,PlatColors[],2,FALSE),""))</f>
        <v>#boundary_pink</v>
      </c>
      <c r="L11" s="19" t="str">
        <f>IFERROR(VLOOKUP(A11,LandGrants[],11,FALSE),"")</f>
        <v>Oct 1743</v>
      </c>
      <c r="M11" s="19" t="str">
        <f>IFERROR(VLOOKUP(A11,LandGrants[],31,FALSE),"")</f>
        <v>N</v>
      </c>
      <c r="N11" s="19" t="str">
        <f>IFERROR(VLOOKUP(C11,PlatColors[],1,FALSE),"")</f>
        <v>Adams Forrest</v>
      </c>
      <c r="O11" s="19" t="str">
        <f>IFERROR(VLOOKUP(A11,LandGrants[],2,FALSE),"")</f>
        <v>ADAMS FORREST</v>
      </c>
    </row>
    <row r="12" spans="1:15" x14ac:dyDescent="0.55000000000000004">
      <c r="A12" s="19" t="str">
        <f t="shared" si="0"/>
        <v>Addition - Duvall</v>
      </c>
      <c r="B12">
        <v>453</v>
      </c>
      <c r="C12" t="s">
        <v>12010</v>
      </c>
      <c r="D12" t="s">
        <v>8161</v>
      </c>
      <c r="E12">
        <v>15</v>
      </c>
      <c r="F12">
        <v>99.5</v>
      </c>
      <c r="G12" t="s">
        <v>12011</v>
      </c>
      <c r="H12" s="19" t="str">
        <f t="shared" si="1"/>
        <v>17-09</v>
      </c>
      <c r="I12" s="19" t="str">
        <f t="shared" si="2"/>
        <v>2016-09-17</v>
      </c>
      <c r="J12" s="19" t="str">
        <f>IFERROR(VLOOKUP(A12,LandGrants[],1,FALSE),"")</f>
        <v>ADDITION - Duvall</v>
      </c>
      <c r="K12" s="19" t="str">
        <f>IFERROR(VLOOKUP(C12,PlatColors[],2,FALSE),IFERROR(VLOOKUP(A12,PlatColors[],2,FALSE),""))</f>
        <v>#boundary_pink</v>
      </c>
      <c r="L12" s="19" t="str">
        <f>IFERROR(VLOOKUP(A12,LandGrants[],11,FALSE),"")</f>
        <v>May 1733</v>
      </c>
      <c r="M12" s="19" t="str">
        <f>IFERROR(VLOOKUP(A12,LandGrants[],31,FALSE),"")</f>
        <v>Y</v>
      </c>
      <c r="N12" s="19" t="str">
        <f>IFERROR(VLOOKUP(C12,PlatColors[],1,FALSE),"")</f>
        <v>Addition - Duvall</v>
      </c>
      <c r="O12" s="19" t="str">
        <f>IFERROR(VLOOKUP(A12,LandGrants[],2,FALSE),"")</f>
        <v>ADDITION - DUVALL</v>
      </c>
    </row>
    <row r="13" spans="1:15" x14ac:dyDescent="0.55000000000000004">
      <c r="A13" s="19" t="str">
        <f t="shared" si="0"/>
        <v>Addition To Acorn Hill</v>
      </c>
      <c r="B13">
        <v>629</v>
      </c>
      <c r="C13" t="s">
        <v>11739</v>
      </c>
      <c r="D13" t="s">
        <v>11782</v>
      </c>
      <c r="E13">
        <v>6</v>
      </c>
      <c r="F13">
        <v>26</v>
      </c>
      <c r="G13" t="s">
        <v>11783</v>
      </c>
      <c r="H13" s="19" t="str">
        <f t="shared" si="1"/>
        <v>15-09</v>
      </c>
      <c r="I13" s="19" t="str">
        <f t="shared" si="2"/>
        <v>2016-09-15</v>
      </c>
      <c r="J13" s="19" t="str">
        <f>IFERROR(VLOOKUP(A13,LandGrants[],1,FALSE),"")</f>
        <v>ADDITION TO ACORN HILL</v>
      </c>
      <c r="K13" s="19" t="str">
        <f>IFERROR(VLOOKUP(C13,PlatColors[],2,FALSE),IFERROR(VLOOKUP(A13,PlatColors[],2,FALSE),""))</f>
        <v/>
      </c>
      <c r="L13" s="19" t="str">
        <f>IFERROR(VLOOKUP(A13,LandGrants[],11,FALSE),"")</f>
        <v>Dec 1794</v>
      </c>
      <c r="M13" s="19" t="str">
        <f>IFERROR(VLOOKUP(A13,LandGrants[],31,FALSE),"")</f>
        <v/>
      </c>
      <c r="N13" s="19" t="str">
        <f>IFERROR(VLOOKUP(C13,PlatColors[],1,FALSE),"")</f>
        <v/>
      </c>
      <c r="O13" s="19" t="str">
        <f>IFERROR(VLOOKUP(A13,LandGrants[],2,FALSE),"")</f>
        <v/>
      </c>
    </row>
    <row r="14" spans="1:15" x14ac:dyDescent="0.55000000000000004">
      <c r="A14" t="str">
        <f t="shared" si="0"/>
        <v>Addition To Brothers Level</v>
      </c>
      <c r="B14">
        <v>168</v>
      </c>
      <c r="C14" t="s">
        <v>8287</v>
      </c>
      <c r="D14" t="s">
        <v>9938</v>
      </c>
      <c r="E14">
        <v>42</v>
      </c>
      <c r="F14">
        <v>427.2</v>
      </c>
      <c r="G14" t="s">
        <v>8288</v>
      </c>
      <c r="H14" t="str">
        <f t="shared" si="1"/>
        <v>14-08</v>
      </c>
      <c r="I14" t="str">
        <f t="shared" si="2"/>
        <v>2016-08-14</v>
      </c>
      <c r="J14" t="str">
        <f>IFERROR(VLOOKUP(A14,LandGrants[],1,FALSE),"")</f>
        <v>ADDITION TO BROTHERS LEVEL</v>
      </c>
      <c r="K14" s="19" t="str">
        <f>IFERROR(VLOOKUP(C14,PlatColors[],2,FALSE),IFERROR(VLOOKUP(A14,PlatColors[],2,FALSE),""))</f>
        <v>#boundary_cyan</v>
      </c>
      <c r="L14" s="19" t="str">
        <f>IFERROR(VLOOKUP(A14,LandGrants[],11,FALSE),"")</f>
        <v>Nov 1745</v>
      </c>
      <c r="M14" s="19" t="str">
        <f>IFERROR(VLOOKUP(A14,LandGrants[],31,FALSE),"")</f>
        <v>N</v>
      </c>
      <c r="N14" s="19" t="str">
        <f>IFERROR(VLOOKUP(C14,PlatColors[],1,FALSE),"")</f>
        <v>Addition To Brothers Level</v>
      </c>
      <c r="O14" s="19" t="str">
        <f>IFERROR(VLOOKUP(A14,LandGrants[],2,FALSE),"")</f>
        <v>ADDITION TO BROTHERS LEVEL</v>
      </c>
    </row>
    <row r="15" spans="1:15" x14ac:dyDescent="0.55000000000000004">
      <c r="A15" t="str">
        <f t="shared" si="0"/>
        <v>Addition To Champion Forrest</v>
      </c>
      <c r="B15">
        <v>463</v>
      </c>
      <c r="C15" t="s">
        <v>5703</v>
      </c>
      <c r="D15" t="s">
        <v>9072</v>
      </c>
      <c r="E15">
        <v>18</v>
      </c>
      <c r="F15">
        <v>97.5</v>
      </c>
      <c r="G15" t="s">
        <v>11160</v>
      </c>
      <c r="H15" t="str">
        <f t="shared" si="1"/>
        <v>16-07</v>
      </c>
      <c r="I15" t="str">
        <f t="shared" si="2"/>
        <v>2016-07-16</v>
      </c>
      <c r="J15" t="str">
        <f>IFERROR(VLOOKUP(A15,LandGrants[],1,FALSE),"")</f>
        <v>ADDITION TO CHAMPION FORREST</v>
      </c>
      <c r="K15" s="19" t="str">
        <f>IFERROR(VLOOKUP(C15,PlatColors[],2,FALSE),IFERROR(VLOOKUP(A15,PlatColors[],2,FALSE),""))</f>
        <v>#boundary_cyan</v>
      </c>
      <c r="L15" s="19" t="str">
        <f>IFERROR(VLOOKUP(A15,LandGrants[],11,FALSE),"")</f>
        <v>Oct 1765</v>
      </c>
      <c r="M15" s="19" t="str">
        <f>IFERROR(VLOOKUP(A15,LandGrants[],31,FALSE),"")</f>
        <v>Y</v>
      </c>
      <c r="N15" s="19" t="str">
        <f>IFERROR(VLOOKUP(C15,PlatColors[],1,FALSE),"")</f>
        <v>Addition To Champion Forrest</v>
      </c>
      <c r="O15" s="19" t="str">
        <f>IFERROR(VLOOKUP(A15,LandGrants[],2,FALSE),"")</f>
        <v>ADDITION TO CHAMPION FORREST</v>
      </c>
    </row>
    <row r="16" spans="1:15" x14ac:dyDescent="0.55000000000000004">
      <c r="A16" s="19" t="str">
        <f t="shared" si="0"/>
        <v>Addition To Concord</v>
      </c>
      <c r="B16">
        <v>634</v>
      </c>
      <c r="C16" t="s">
        <v>6309</v>
      </c>
      <c r="D16" t="s">
        <v>8103</v>
      </c>
      <c r="E16">
        <v>19</v>
      </c>
      <c r="F16">
        <v>25.4</v>
      </c>
      <c r="G16" t="s">
        <v>8133</v>
      </c>
      <c r="H16" s="19" t="str">
        <f t="shared" si="1"/>
        <v>30-08</v>
      </c>
      <c r="I16" s="19" t="str">
        <f t="shared" si="2"/>
        <v>2016-08-30</v>
      </c>
      <c r="J16" s="19" t="str">
        <f>IFERROR(VLOOKUP(A16,LandGrants[],1,FALSE),"")</f>
        <v>ADDITION TO CONCORD</v>
      </c>
      <c r="K16" s="19" t="str">
        <f>IFERROR(VLOOKUP(C16,PlatColors[],2,FALSE),IFERROR(VLOOKUP(A16,PlatColors[],2,FALSE),""))</f>
        <v>#boundary_cyan</v>
      </c>
      <c r="L16" s="19" t="str">
        <f>IFERROR(VLOOKUP(A16,LandGrants[],11,FALSE),"")</f>
        <v>Apr 1762</v>
      </c>
      <c r="M16" s="19" t="str">
        <f>IFERROR(VLOOKUP(A16,LandGrants[],31,FALSE),"")</f>
        <v>Y</v>
      </c>
      <c r="N16" s="19" t="str">
        <f>IFERROR(VLOOKUP(C16,PlatColors[],1,FALSE),"")</f>
        <v>Addition To Concord</v>
      </c>
      <c r="O16" s="19" t="str">
        <f>IFERROR(VLOOKUP(A16,LandGrants[],2,FALSE),"")</f>
        <v>ADDITION TO CONCORD</v>
      </c>
    </row>
    <row r="17" spans="1:15" x14ac:dyDescent="0.55000000000000004">
      <c r="A17" s="19" t="str">
        <f t="shared" si="0"/>
        <v>Addition To Dorseys Search</v>
      </c>
      <c r="B17">
        <v>694</v>
      </c>
      <c r="C17" t="s">
        <v>11786</v>
      </c>
      <c r="D17" t="s">
        <v>9141</v>
      </c>
      <c r="E17">
        <v>21</v>
      </c>
      <c r="F17">
        <v>15.6</v>
      </c>
      <c r="G17" t="s">
        <v>11787</v>
      </c>
      <c r="H17" s="19" t="str">
        <f t="shared" si="1"/>
        <v>16-09</v>
      </c>
      <c r="I17" s="19" t="str">
        <f t="shared" si="2"/>
        <v>2016-09-16</v>
      </c>
      <c r="J17" s="19" t="str">
        <f>IFERROR(VLOOKUP(A17,LandGrants[],1,FALSE),"")</f>
        <v>ADDITION TO DORSEYS SEARCH</v>
      </c>
      <c r="K17" s="19" t="str">
        <f>IFERROR(VLOOKUP(C17,PlatColors[],2,FALSE),IFERROR(VLOOKUP(A17,PlatColors[],2,FALSE),""))</f>
        <v>#boundary_cyan</v>
      </c>
      <c r="L17" s="19" t="str">
        <f>IFERROR(VLOOKUP(A17,LandGrants[],11,FALSE),"")</f>
        <v>Feb 1802</v>
      </c>
      <c r="M17" s="19" t="str">
        <f>IFERROR(VLOOKUP(A17,LandGrants[],31,FALSE),"")</f>
        <v>Y</v>
      </c>
      <c r="N17" s="19" t="str">
        <f>IFERROR(VLOOKUP(C17,PlatColors[],1,FALSE),"")</f>
        <v>Addition To Dorseys Search</v>
      </c>
      <c r="O17" s="19" t="str">
        <f>IFERROR(VLOOKUP(A17,LandGrants[],2,FALSE),"")</f>
        <v>ADDITION TO DORSEYS SEARCH</v>
      </c>
    </row>
    <row r="18" spans="1:15" x14ac:dyDescent="0.55000000000000004">
      <c r="A18" s="19" t="str">
        <f t="shared" si="0"/>
        <v>Addition To Freeborns Progress</v>
      </c>
      <c r="B18">
        <v>750</v>
      </c>
      <c r="C18" t="s">
        <v>11792</v>
      </c>
      <c r="D18" t="s">
        <v>7902</v>
      </c>
      <c r="E18">
        <v>11</v>
      </c>
      <c r="F18" s="131">
        <v>4.2</v>
      </c>
      <c r="G18" t="s">
        <v>11793</v>
      </c>
      <c r="H18" s="19" t="str">
        <f t="shared" si="1"/>
        <v>16-09</v>
      </c>
      <c r="I18" s="19" t="str">
        <f t="shared" si="2"/>
        <v>2016-09-16</v>
      </c>
      <c r="J18" s="19" t="str">
        <f>IFERROR(VLOOKUP(A18,LandGrants[],1,FALSE),"")</f>
        <v>ADDITION TO FREEBORNS PROGRESS</v>
      </c>
      <c r="K18" s="19" t="str">
        <f>IFERROR(VLOOKUP(C18,PlatColors[],2,FALSE),IFERROR(VLOOKUP(A18,PlatColors[],2,FALSE),""))</f>
        <v>#boundary_yellow</v>
      </c>
      <c r="L18" s="19" t="str">
        <f>IFERROR(VLOOKUP(A18,LandGrants[],11,FALSE),"")</f>
        <v>Feb 1802</v>
      </c>
      <c r="M18" s="19" t="str">
        <f>IFERROR(VLOOKUP(A18,LandGrants[],31,FALSE),"")</f>
        <v>Y</v>
      </c>
      <c r="N18" s="19" t="str">
        <f>IFERROR(VLOOKUP(C18,PlatColors[],1,FALSE),"")</f>
        <v>Addition To Freeborns Progress</v>
      </c>
      <c r="O18" s="19" t="str">
        <f>IFERROR(VLOOKUP(A18,LandGrants[],2,FALSE),"")</f>
        <v>ADDITION TO FREEBORNS PROGRESS</v>
      </c>
    </row>
    <row r="19" spans="1:15" x14ac:dyDescent="0.55000000000000004">
      <c r="A19" t="str">
        <f t="shared" si="0"/>
        <v>Addition To Gardners Garden</v>
      </c>
      <c r="B19">
        <v>346</v>
      </c>
      <c r="C19" t="s">
        <v>7974</v>
      </c>
      <c r="D19" t="s">
        <v>7927</v>
      </c>
      <c r="E19">
        <v>25</v>
      </c>
      <c r="F19">
        <v>171.6</v>
      </c>
      <c r="G19" t="s">
        <v>7975</v>
      </c>
      <c r="H19" t="str">
        <f t="shared" si="1"/>
        <v>02-10</v>
      </c>
      <c r="I19" t="str">
        <f t="shared" si="2"/>
        <v>2016-10-02</v>
      </c>
      <c r="J19" t="str">
        <f>IFERROR(VLOOKUP(A19,LandGrants[],1,FALSE),"")</f>
        <v>ADDITION TO GARDNERS GARDEN</v>
      </c>
      <c r="K19" s="19" t="str">
        <f>IFERROR(VLOOKUP(C19,PlatColors[],2,FALSE),IFERROR(VLOOKUP(A19,PlatColors[],2,FALSE),""))</f>
        <v>#boundary_pink</v>
      </c>
      <c r="L19" s="19" t="str">
        <f>IFERROR(VLOOKUP(A19,LandGrants[],11,FALSE),"")</f>
        <v>Sep 1724</v>
      </c>
      <c r="M19" s="19" t="str">
        <f>IFERROR(VLOOKUP(A19,LandGrants[],31,FALSE),"")</f>
        <v>N</v>
      </c>
      <c r="N19" s="19" t="str">
        <f>IFERROR(VLOOKUP(C19,PlatColors[],1,FALSE),"")</f>
        <v>Addition To Gardners Garden</v>
      </c>
      <c r="O19" s="19" t="str">
        <f>IFERROR(VLOOKUP(A19,LandGrants[],2,FALSE),"")</f>
        <v>ADDITION TO GARDNERS GARDEN</v>
      </c>
    </row>
    <row r="20" spans="1:15" x14ac:dyDescent="0.55000000000000004">
      <c r="A20" s="19" t="str">
        <f t="shared" si="0"/>
        <v>Addition To Good For Little</v>
      </c>
      <c r="B20">
        <v>669</v>
      </c>
      <c r="C20" t="s">
        <v>7162</v>
      </c>
      <c r="D20" t="s">
        <v>9051</v>
      </c>
      <c r="E20">
        <v>9</v>
      </c>
      <c r="F20">
        <v>20.3</v>
      </c>
      <c r="G20" t="s">
        <v>12290</v>
      </c>
      <c r="H20" s="19" t="str">
        <f t="shared" si="1"/>
        <v>28-09</v>
      </c>
      <c r="I20" s="19" t="str">
        <f t="shared" si="2"/>
        <v>2016-09-28</v>
      </c>
      <c r="J20" s="19" t="str">
        <f>IFERROR(VLOOKUP(A20,LandGrants[],1,FALSE),"")</f>
        <v>ADDITION TO GOOD FOR LITTLE</v>
      </c>
      <c r="K20" s="19" t="str">
        <f>IFERROR(VLOOKUP(C20,PlatColors[],2,FALSE),IFERROR(VLOOKUP(A20,PlatColors[],2,FALSE),""))</f>
        <v>#boundary_yellow</v>
      </c>
      <c r="L20" s="19" t="str">
        <f>IFERROR(VLOOKUP(A20,LandGrants[],11,FALSE),"")</f>
        <v>Jan 1775</v>
      </c>
      <c r="M20" s="19" t="str">
        <f>IFERROR(VLOOKUP(A20,LandGrants[],31,FALSE),"")</f>
        <v>N</v>
      </c>
      <c r="N20" s="19" t="str">
        <f>IFERROR(VLOOKUP(C20,PlatColors[],1,FALSE),"")</f>
        <v>Addition To Good For Little</v>
      </c>
      <c r="O20" s="19" t="str">
        <f>IFERROR(VLOOKUP(A20,LandGrants[],2,FALSE),"")</f>
        <v>ADDITION TO GOOD FOR LITTLE</v>
      </c>
    </row>
    <row r="21" spans="1:15" x14ac:dyDescent="0.55000000000000004">
      <c r="A21" t="str">
        <f t="shared" si="0"/>
        <v>Addition To Goose Neck</v>
      </c>
      <c r="B21">
        <v>632</v>
      </c>
      <c r="C21" t="s">
        <v>6865</v>
      </c>
      <c r="D21" t="s">
        <v>8029</v>
      </c>
      <c r="E21">
        <v>6</v>
      </c>
      <c r="F21">
        <v>25.8</v>
      </c>
      <c r="G21" t="s">
        <v>9320</v>
      </c>
      <c r="H21" t="str">
        <f t="shared" si="1"/>
        <v>20 -11</v>
      </c>
      <c r="I21" t="str">
        <f t="shared" si="2"/>
        <v>2016-11-20</v>
      </c>
      <c r="J21" t="str">
        <f>IFERROR(VLOOKUP(A21,LandGrants[],1,FALSE),"")</f>
        <v>ADDITION TO GOOSE NECK</v>
      </c>
      <c r="K21" s="19" t="str">
        <f>IFERROR(VLOOKUP(C21,PlatColors[],2,FALSE),IFERROR(VLOOKUP(A21,PlatColors[],2,FALSE),""))</f>
        <v>#boundary_cyan</v>
      </c>
      <c r="L21" s="19" t="str">
        <f>IFERROR(VLOOKUP(A21,LandGrants[],11,FALSE),"")</f>
        <v>Jan 1746</v>
      </c>
      <c r="M21" s="19" t="str">
        <f>IFERROR(VLOOKUP(A21,LandGrants[],31,FALSE),"")</f>
        <v>Y</v>
      </c>
      <c r="N21" s="19" t="str">
        <f>IFERROR(VLOOKUP(C21,PlatColors[],1,FALSE),"")</f>
        <v>Addition To Goose Neck</v>
      </c>
      <c r="O21" s="19" t="str">
        <f>IFERROR(VLOOKUP(A21,LandGrants[],2,FALSE),"")</f>
        <v>ADDITION TO GOOSE NECK</v>
      </c>
    </row>
    <row r="22" spans="1:15" x14ac:dyDescent="0.55000000000000004">
      <c r="A22" s="19" t="str">
        <f t="shared" si="0"/>
        <v>Addition To Half Pone</v>
      </c>
      <c r="B22">
        <v>725</v>
      </c>
      <c r="C22" t="s">
        <v>5373</v>
      </c>
      <c r="D22" t="s">
        <v>9231</v>
      </c>
      <c r="E22">
        <v>18</v>
      </c>
      <c r="F22">
        <v>8.6999999999999993</v>
      </c>
      <c r="G22" t="s">
        <v>9232</v>
      </c>
      <c r="H22" s="19" t="str">
        <f t="shared" si="1"/>
        <v>03 -11</v>
      </c>
      <c r="I22" s="19" t="str">
        <f t="shared" si="2"/>
        <v>2016-11-03</v>
      </c>
      <c r="J22" s="19" t="str">
        <f>IFERROR(VLOOKUP(A22,LandGrants[],1,FALSE),"")</f>
        <v>ADDITION TO HALF PONE</v>
      </c>
      <c r="K22" s="19" t="str">
        <f>IFERROR(VLOOKUP(C22,PlatColors[],2,FALSE),IFERROR(VLOOKUP(A22,PlatColors[],2,FALSE),""))</f>
        <v>#boundary_yellow</v>
      </c>
      <c r="L22" s="19" t="str">
        <f>IFERROR(VLOOKUP(A22,LandGrants[],11,FALSE),"")</f>
        <v>Jun 1765</v>
      </c>
      <c r="M22" s="19" t="str">
        <f>IFERROR(VLOOKUP(A22,LandGrants[],31,FALSE),"")</f>
        <v>N</v>
      </c>
      <c r="N22" s="19" t="str">
        <f>IFERROR(VLOOKUP(C22,PlatColors[],1,FALSE),"")</f>
        <v>Addition To Half Pone</v>
      </c>
      <c r="O22" s="19" t="str">
        <f>IFERROR(VLOOKUP(A22,LandGrants[],2,FALSE),"")</f>
        <v>ADDITION TO HALF PONE</v>
      </c>
    </row>
    <row r="23" spans="1:15" x14ac:dyDescent="0.55000000000000004">
      <c r="A23" t="str">
        <f t="shared" si="0"/>
        <v>Addition To Hatherlys Forrest</v>
      </c>
      <c r="B23">
        <v>471</v>
      </c>
      <c r="C23" t="s">
        <v>9843</v>
      </c>
      <c r="D23" t="s">
        <v>9869</v>
      </c>
      <c r="E23">
        <v>17</v>
      </c>
      <c r="F23">
        <v>95.4</v>
      </c>
      <c r="G23" t="s">
        <v>9870</v>
      </c>
      <c r="H23" t="str">
        <f t="shared" si="1"/>
        <v>29 -01</v>
      </c>
      <c r="I23" t="str">
        <f t="shared" si="2"/>
        <v>2017-01-29</v>
      </c>
      <c r="J23" t="str">
        <f>IFERROR(VLOOKUP(A23,LandGrants[],1,FALSE),"")</f>
        <v>ADDITION TO HATHERLYS FORREST</v>
      </c>
      <c r="K23" s="19" t="str">
        <f>IFERROR(VLOOKUP(C23,PlatColors[],2,FALSE),IFERROR(VLOOKUP(A23,PlatColors[],2,FALSE),""))</f>
        <v>#boundary_gold</v>
      </c>
      <c r="L23" s="19" t="str">
        <f>IFERROR(VLOOKUP(A23,LandGrants[],11,FALSE),"")</f>
        <v>Apr 1744</v>
      </c>
      <c r="M23" s="19" t="str">
        <f>IFERROR(VLOOKUP(A23,LandGrants[],31,FALSE),"")</f>
        <v>Y</v>
      </c>
      <c r="N23" s="19" t="str">
        <f>IFERROR(VLOOKUP(C23,PlatColors[],1,FALSE),"")</f>
        <v>Addition To Hatherlys Forrest</v>
      </c>
      <c r="O23" s="19" t="str">
        <f>IFERROR(VLOOKUP(A23,LandGrants[],2,FALSE),"")</f>
        <v>ADDITION TO HATHERLYS FORREST</v>
      </c>
    </row>
    <row r="24" spans="1:15" x14ac:dyDescent="0.55000000000000004">
      <c r="A24" s="19" t="str">
        <f t="shared" si="0"/>
        <v>Addition To Hazard</v>
      </c>
      <c r="B24">
        <v>733</v>
      </c>
      <c r="C24" t="s">
        <v>6692</v>
      </c>
      <c r="D24" t="s">
        <v>7899</v>
      </c>
      <c r="E24">
        <v>7</v>
      </c>
      <c r="F24" s="131">
        <v>7.2</v>
      </c>
      <c r="G24" t="s">
        <v>7901</v>
      </c>
      <c r="H24" s="19" t="str">
        <f t="shared" si="1"/>
        <v>16-10</v>
      </c>
      <c r="I24" s="19" t="str">
        <f t="shared" si="2"/>
        <v>2016-10-16</v>
      </c>
      <c r="J24" s="19" t="str">
        <f>IFERROR(VLOOKUP(A24,LandGrants[],1,FALSE),"")</f>
        <v>ADDITION TO HAZARD</v>
      </c>
      <c r="K24" s="19" t="str">
        <f>IFERROR(VLOOKUP(C24,PlatColors[],2,FALSE),IFERROR(VLOOKUP(A24,PlatColors[],2,FALSE),""))</f>
        <v>#boundary_pink</v>
      </c>
      <c r="L24" s="19" t="str">
        <f>IFERROR(VLOOKUP(A24,LandGrants[],11,FALSE),"")</f>
        <v>May 1772</v>
      </c>
      <c r="M24" s="19" t="str">
        <f>IFERROR(VLOOKUP(A24,LandGrants[],31,FALSE),"")</f>
        <v>Y</v>
      </c>
      <c r="N24" s="19" t="str">
        <f>IFERROR(VLOOKUP(C24,PlatColors[],1,FALSE),"")</f>
        <v>Addition To Hazard</v>
      </c>
      <c r="O24" s="19" t="str">
        <f>IFERROR(VLOOKUP(A24,LandGrants[],2,FALSE),"")</f>
        <v>ADDITION TO HAZARD</v>
      </c>
    </row>
    <row r="25" spans="1:15" x14ac:dyDescent="0.55000000000000004">
      <c r="A25" s="19" t="str">
        <f t="shared" si="0"/>
        <v>Addition To Hobbs Park</v>
      </c>
      <c r="B25">
        <v>472</v>
      </c>
      <c r="C25" t="s">
        <v>8909</v>
      </c>
      <c r="D25" t="s">
        <v>9301</v>
      </c>
      <c r="E25">
        <v>9</v>
      </c>
      <c r="F25">
        <v>94.2</v>
      </c>
      <c r="G25" t="s">
        <v>10721</v>
      </c>
      <c r="H25" s="19" t="str">
        <f t="shared" si="1"/>
        <v>15 -04</v>
      </c>
      <c r="I25" s="19" t="str">
        <f t="shared" si="2"/>
        <v>2017-04-15</v>
      </c>
      <c r="J25" s="19" t="str">
        <f>IFERROR(VLOOKUP(A25,LandGrants[],1,FALSE),"")</f>
        <v>ADDITION TO HOBBS PARK</v>
      </c>
      <c r="K25" s="19" t="str">
        <f>IFERROR(VLOOKUP(C25,PlatColors[],2,FALSE),IFERROR(VLOOKUP(A25,PlatColors[],2,FALSE),""))</f>
        <v>#boundary_cyan</v>
      </c>
      <c r="L25" s="19" t="str">
        <f>IFERROR(VLOOKUP(A25,LandGrants[],11,FALSE),"")</f>
        <v>Jul 1725</v>
      </c>
      <c r="M25" s="19" t="str">
        <f>IFERROR(VLOOKUP(A25,LandGrants[],31,FALSE),"")</f>
        <v>N</v>
      </c>
      <c r="N25" s="19" t="str">
        <f>IFERROR(VLOOKUP(C25,PlatColors[],1,FALSE),"")</f>
        <v>Addition To Hobbs Park</v>
      </c>
      <c r="O25" s="19" t="str">
        <f>IFERROR(VLOOKUP(A25,LandGrants[],2,FALSE),"")</f>
        <v>ADDITION TO HOBBS PARK</v>
      </c>
    </row>
    <row r="26" spans="1:15" x14ac:dyDescent="0.55000000000000004">
      <c r="A26" s="19" t="str">
        <f t="shared" si="0"/>
        <v>Addition To Hoods Hall</v>
      </c>
      <c r="B26">
        <v>460</v>
      </c>
      <c r="C26" t="s">
        <v>9610</v>
      </c>
      <c r="D26" t="s">
        <v>7949</v>
      </c>
      <c r="E26">
        <v>11</v>
      </c>
      <c r="F26">
        <v>98.1</v>
      </c>
      <c r="G26" t="s">
        <v>9866</v>
      </c>
      <c r="H26" s="19" t="str">
        <f t="shared" si="1"/>
        <v>26 -12</v>
      </c>
      <c r="I26" s="19" t="str">
        <f t="shared" si="2"/>
        <v>2016-12-26</v>
      </c>
      <c r="J26" s="19" t="str">
        <f>IFERROR(VLOOKUP(A26,LandGrants[],1,FALSE),"")</f>
        <v>ADDITION TO HOODS HALL</v>
      </c>
      <c r="K26" s="19" t="str">
        <f>IFERROR(VLOOKUP(C26,PlatColors[],2,FALSE),IFERROR(VLOOKUP(A26,PlatColors[],2,FALSE),""))</f>
        <v/>
      </c>
      <c r="L26" s="19" t="str">
        <f>IFERROR(VLOOKUP(A26,LandGrants[],11,FALSE),"")</f>
        <v>Jun 1727</v>
      </c>
      <c r="M26" s="19" t="str">
        <f>IFERROR(VLOOKUP(A26,LandGrants[],31,FALSE),"")</f>
        <v>N</v>
      </c>
      <c r="N26" s="19" t="str">
        <f>IFERROR(VLOOKUP(C26,PlatColors[],1,FALSE),"")</f>
        <v/>
      </c>
      <c r="O26" s="19" t="str">
        <f>IFERROR(VLOOKUP(A26,LandGrants[],2,FALSE),"")</f>
        <v>ADDITION TO HOODS HALL</v>
      </c>
    </row>
    <row r="27" spans="1:15" x14ac:dyDescent="0.55000000000000004">
      <c r="A27" s="19" t="str">
        <f t="shared" si="0"/>
        <v>Addition To Hopsons Choice</v>
      </c>
      <c r="B27">
        <v>414</v>
      </c>
      <c r="C27" t="s">
        <v>7972</v>
      </c>
      <c r="D27" t="s">
        <v>7962</v>
      </c>
      <c r="E27">
        <v>8</v>
      </c>
      <c r="F27">
        <v>106.7</v>
      </c>
      <c r="G27" t="s">
        <v>7973</v>
      </c>
      <c r="H27" s="19" t="str">
        <f t="shared" si="1"/>
        <v>14-10</v>
      </c>
      <c r="I27" s="19" t="str">
        <f t="shared" si="2"/>
        <v>2016-10-14</v>
      </c>
      <c r="J27" s="19" t="str">
        <f>IFERROR(VLOOKUP(A27,LandGrants[],1,FALSE),"")</f>
        <v>ADDITION TO HOPSONS CHOICE</v>
      </c>
      <c r="K27" s="19" t="str">
        <f>IFERROR(VLOOKUP(C27,PlatColors[],2,FALSE),IFERROR(VLOOKUP(A27,PlatColors[],2,FALSE),""))</f>
        <v>#boundary_pink</v>
      </c>
      <c r="L27" s="19" t="str">
        <f>IFERROR(VLOOKUP(A27,LandGrants[],11,FALSE),"")</f>
        <v>May 1725</v>
      </c>
      <c r="M27" s="19" t="str">
        <f>IFERROR(VLOOKUP(A27,LandGrants[],31,FALSE),"")</f>
        <v>N</v>
      </c>
      <c r="N27" s="19" t="str">
        <f>IFERROR(VLOOKUP(C27,PlatColors[],1,FALSE),"")</f>
        <v>Addition To Hopsons Choice</v>
      </c>
      <c r="O27" s="19" t="str">
        <f>IFERROR(VLOOKUP(A27,LandGrants[],2,FALSE),"")</f>
        <v>ADDITION TO HOPSONS CHOICE</v>
      </c>
    </row>
    <row r="28" spans="1:15" x14ac:dyDescent="0.55000000000000004">
      <c r="A28" t="str">
        <f t="shared" si="0"/>
        <v>Addition To Josephs Adancement</v>
      </c>
      <c r="B28">
        <v>130</v>
      </c>
      <c r="C28" t="s">
        <v>11596</v>
      </c>
      <c r="D28" t="s">
        <v>8049</v>
      </c>
      <c r="E28">
        <v>60</v>
      </c>
      <c r="F28">
        <v>574.4</v>
      </c>
      <c r="G28" t="s">
        <v>11597</v>
      </c>
      <c r="H28" t="str">
        <f t="shared" si="1"/>
        <v>23-08</v>
      </c>
      <c r="I28" t="str">
        <f t="shared" si="2"/>
        <v>2016-08-23</v>
      </c>
      <c r="J28" t="str">
        <f>IFERROR(VLOOKUP(A28,LandGrants[],1,FALSE),"")</f>
        <v/>
      </c>
      <c r="K28" s="19" t="str">
        <f>IFERROR(VLOOKUP(C28,PlatColors[],2,FALSE),IFERROR(VLOOKUP(A28,PlatColors[],2,FALSE),""))</f>
        <v/>
      </c>
      <c r="L28" s="19" t="str">
        <f>IFERROR(VLOOKUP(A28,LandGrants[],11,FALSE),"")</f>
        <v/>
      </c>
      <c r="M28" s="19" t="str">
        <f>IFERROR(VLOOKUP(A28,LandGrants[],31,FALSE),"")</f>
        <v/>
      </c>
      <c r="N28" s="19" t="str">
        <f>IFERROR(VLOOKUP(C28,PlatColors[],1,FALSE),"")</f>
        <v/>
      </c>
      <c r="O28" s="19" t="str">
        <f>IFERROR(VLOOKUP(A28,LandGrants[],2,FALSE),"")</f>
        <v/>
      </c>
    </row>
    <row r="29" spans="1:15" x14ac:dyDescent="0.55000000000000004">
      <c r="A29" s="19" t="str">
        <f t="shared" si="0"/>
        <v>Addition To Kendalls Delight</v>
      </c>
      <c r="B29">
        <v>740</v>
      </c>
      <c r="C29" t="s">
        <v>10674</v>
      </c>
      <c r="D29" t="s">
        <v>7899</v>
      </c>
      <c r="E29">
        <v>8</v>
      </c>
      <c r="F29" s="131">
        <v>5.7</v>
      </c>
      <c r="G29" t="s">
        <v>12306</v>
      </c>
      <c r="H29" s="19" t="str">
        <f t="shared" si="1"/>
        <v>28-09</v>
      </c>
      <c r="I29" s="19" t="str">
        <f t="shared" si="2"/>
        <v>2016-09-28</v>
      </c>
      <c r="J29" s="19" t="str">
        <f>IFERROR(VLOOKUP(A29,LandGrants[],1,FALSE),"")</f>
        <v>ADDITION TO KENDALLS DELIGHT</v>
      </c>
      <c r="K29" s="19" t="str">
        <f>IFERROR(VLOOKUP(C29,PlatColors[],2,FALSE),IFERROR(VLOOKUP(A29,PlatColors[],2,FALSE),""))</f>
        <v>#boundary_pink</v>
      </c>
      <c r="L29" s="19" t="str">
        <f>IFERROR(VLOOKUP(A29,LandGrants[],11,FALSE),"")</f>
        <v>May 1772</v>
      </c>
      <c r="M29" s="19" t="str">
        <f>IFERROR(VLOOKUP(A29,LandGrants[],31,FALSE),"")</f>
        <v>Y</v>
      </c>
      <c r="N29" s="19" t="str">
        <f>IFERROR(VLOOKUP(C29,PlatColors[],1,FALSE),"")</f>
        <v>Addition To Kendalls Delight</v>
      </c>
      <c r="O29" s="19" t="str">
        <f>IFERROR(VLOOKUP(A29,LandGrants[],2,FALSE),"")</f>
        <v>ADDITION TO KENDALLS DELIGHT</v>
      </c>
    </row>
    <row r="30" spans="1:15" x14ac:dyDescent="0.55000000000000004">
      <c r="A30" t="str">
        <f t="shared" si="0"/>
        <v>Addition To Long Bottom</v>
      </c>
      <c r="B30">
        <v>586</v>
      </c>
      <c r="C30" t="s">
        <v>6842</v>
      </c>
      <c r="D30" t="s">
        <v>8068</v>
      </c>
      <c r="E30">
        <v>25</v>
      </c>
      <c r="F30">
        <v>44</v>
      </c>
      <c r="G30" t="s">
        <v>11778</v>
      </c>
      <c r="H30" t="str">
        <f t="shared" si="1"/>
        <v>31-08</v>
      </c>
      <c r="I30" t="str">
        <f t="shared" si="2"/>
        <v>2016-08-31</v>
      </c>
      <c r="J30" t="str">
        <f>IFERROR(VLOOKUP(A30,LandGrants[],1,FALSE),"")</f>
        <v>ADDITION TO LONG BOTTOM</v>
      </c>
      <c r="K30" s="19" t="str">
        <f>IFERROR(VLOOKUP(C30,PlatColors[],2,FALSE),IFERROR(VLOOKUP(A30,PlatColors[],2,FALSE),""))</f>
        <v>#boundary_green</v>
      </c>
      <c r="L30" s="19" t="str">
        <f>IFERROR(VLOOKUP(A30,LandGrants[],11,FALSE),"")</f>
        <v>Jan 1749</v>
      </c>
      <c r="M30" s="19" t="str">
        <f>IFERROR(VLOOKUP(A30,LandGrants[],31,FALSE),"")</f>
        <v>Y</v>
      </c>
      <c r="N30" s="19" t="str">
        <f>IFERROR(VLOOKUP(C30,PlatColors[],1,FALSE),"")</f>
        <v>Addition To Long Bottom</v>
      </c>
      <c r="O30" s="19" t="str">
        <f>IFERROR(VLOOKUP(A30,LandGrants[],2,FALSE),"")</f>
        <v>ADDITION TO LONG BOTTOM</v>
      </c>
    </row>
    <row r="31" spans="1:15" x14ac:dyDescent="0.55000000000000004">
      <c r="A31" t="str">
        <f t="shared" si="0"/>
        <v>Addition To Mansells Range</v>
      </c>
      <c r="B31">
        <v>410</v>
      </c>
      <c r="C31" t="s">
        <v>6545</v>
      </c>
      <c r="D31" t="s">
        <v>8343</v>
      </c>
      <c r="E31">
        <v>22</v>
      </c>
      <c r="F31">
        <v>108.3</v>
      </c>
      <c r="G31" t="s">
        <v>9247</v>
      </c>
      <c r="H31" t="str">
        <f t="shared" si="1"/>
        <v>30-10</v>
      </c>
      <c r="I31" t="str">
        <f t="shared" si="2"/>
        <v>2016-10-30</v>
      </c>
      <c r="J31" t="str">
        <f>IFERROR(VLOOKUP(A31,LandGrants[],1,FALSE),"")</f>
        <v>ADDITION TO MANSELLS RANGE</v>
      </c>
      <c r="K31" s="19" t="str">
        <f>IFERROR(VLOOKUP(C31,PlatColors[],2,FALSE),IFERROR(VLOOKUP(A31,PlatColors[],2,FALSE),""))</f>
        <v>#boundary_green</v>
      </c>
      <c r="L31" s="19" t="str">
        <f>IFERROR(VLOOKUP(A31,LandGrants[],11,FALSE),"")</f>
        <v>Jan 1747</v>
      </c>
      <c r="M31" s="19" t="str">
        <f>IFERROR(VLOOKUP(A31,LandGrants[],31,FALSE),"")</f>
        <v>Y</v>
      </c>
      <c r="N31" s="19" t="str">
        <f>IFERROR(VLOOKUP(C31,PlatColors[],1,FALSE),"")</f>
        <v>Addition To Mansells Range</v>
      </c>
      <c r="O31" s="19" t="str">
        <f>IFERROR(VLOOKUP(A31,LandGrants[],2,FALSE),"")</f>
        <v>ADDITION TO MANSELLS RANGE</v>
      </c>
    </row>
    <row r="32" spans="1:15" x14ac:dyDescent="0.55000000000000004">
      <c r="A32" s="19" t="str">
        <f t="shared" si="0"/>
        <v>Addition To Mount Unity</v>
      </c>
      <c r="B32">
        <v>581</v>
      </c>
      <c r="C32" t="s">
        <v>9523</v>
      </c>
      <c r="D32" t="s">
        <v>12504</v>
      </c>
      <c r="E32">
        <v>10</v>
      </c>
      <c r="F32">
        <v>45.2</v>
      </c>
      <c r="G32" t="s">
        <v>9564</v>
      </c>
      <c r="H32" s="19" t="str">
        <f t="shared" si="1"/>
        <v>19 -12</v>
      </c>
      <c r="I32" s="19" t="str">
        <f t="shared" si="2"/>
        <v>2016-12-19</v>
      </c>
      <c r="J32" s="19" t="str">
        <f>IFERROR(VLOOKUP(A32,LandGrants[],1,FALSE),"")</f>
        <v>ADDITION TO MOUNT UNITY</v>
      </c>
      <c r="K32" s="19" t="str">
        <f>IFERROR(VLOOKUP(C32,PlatColors[],2,FALSE),IFERROR(VLOOKUP(A32,PlatColors[],2,FALSE),""))</f>
        <v>#boundary_pink</v>
      </c>
      <c r="L32" s="19" t="str">
        <f>IFERROR(VLOOKUP(A32,LandGrants[],11,FALSE),"")</f>
        <v>Jul 1796</v>
      </c>
      <c r="M32" s="19" t="str">
        <f>IFERROR(VLOOKUP(A32,LandGrants[],31,FALSE),"")</f>
        <v>N</v>
      </c>
      <c r="N32" s="19" t="str">
        <f>IFERROR(VLOOKUP(C32,PlatColors[],1,FALSE),"")</f>
        <v>Addition To Mount Unity</v>
      </c>
      <c r="O32" s="19" t="str">
        <f>IFERROR(VLOOKUP(A32,LandGrants[],2,FALSE),"")</f>
        <v>ADDITION TO MOUNT UNITY</v>
      </c>
    </row>
    <row r="33" spans="1:15" x14ac:dyDescent="0.55000000000000004">
      <c r="A33" s="19" t="str">
        <f t="shared" si="0"/>
        <v>Addition To New Years Gift</v>
      </c>
      <c r="B33">
        <v>294</v>
      </c>
      <c r="C33" t="s">
        <v>8817</v>
      </c>
      <c r="D33" t="s">
        <v>9131</v>
      </c>
      <c r="E33">
        <v>13</v>
      </c>
      <c r="F33">
        <v>225.4</v>
      </c>
      <c r="G33" t="s">
        <v>9132</v>
      </c>
      <c r="H33" s="19" t="str">
        <f t="shared" si="1"/>
        <v>22-10</v>
      </c>
      <c r="I33" s="19" t="str">
        <f t="shared" si="2"/>
        <v>2016-10-22</v>
      </c>
      <c r="J33" s="19" t="str">
        <f>IFERROR(VLOOKUP(A33,LandGrants[],1,FALSE),"")</f>
        <v>ADDITION TO NEW YEARS GIFT</v>
      </c>
      <c r="K33" s="19" t="str">
        <f>IFERROR(VLOOKUP(C33,PlatColors[],2,FALSE),IFERROR(VLOOKUP(A33,PlatColors[],2,FALSE),""))</f>
        <v>#boundary_yellow</v>
      </c>
      <c r="L33" s="19" t="str">
        <f>IFERROR(VLOOKUP(A33,LandGrants[],11,FALSE),"")</f>
        <v>Mar 1730</v>
      </c>
      <c r="M33" s="19" t="str">
        <f>IFERROR(VLOOKUP(A33,LandGrants[],31,FALSE),"")</f>
        <v>N</v>
      </c>
      <c r="N33" s="19" t="str">
        <f>IFERROR(VLOOKUP(C33,PlatColors[],1,FALSE),"")</f>
        <v>Addition To New Years Gift</v>
      </c>
      <c r="O33" s="19" t="str">
        <f>IFERROR(VLOOKUP(A33,LandGrants[],2,FALSE),"")</f>
        <v>ADDITION TO NEW YEARS GIFT</v>
      </c>
    </row>
    <row r="34" spans="1:15" x14ac:dyDescent="0.55000000000000004">
      <c r="A34" s="19" t="str">
        <f t="shared" si="0"/>
        <v>Addition To New Years Gift Resurveyed</v>
      </c>
      <c r="B34">
        <v>245</v>
      </c>
      <c r="C34" t="s">
        <v>8912</v>
      </c>
      <c r="D34" t="s">
        <v>9131</v>
      </c>
      <c r="E34">
        <v>20</v>
      </c>
      <c r="F34">
        <v>274.39999999999998</v>
      </c>
      <c r="G34" t="s">
        <v>9937</v>
      </c>
      <c r="H34" s="19" t="str">
        <f t="shared" si="1"/>
        <v>04 -02</v>
      </c>
      <c r="I34" s="19" t="str">
        <f t="shared" si="2"/>
        <v>2017-02-04</v>
      </c>
      <c r="J34" s="19" t="str">
        <f>IFERROR(VLOOKUP(A34,LandGrants[],1,FALSE),"")</f>
        <v>ADDITION TO NEW YEARS GIFT RESURVEYED</v>
      </c>
      <c r="K34" s="19" t="str">
        <f>IFERROR(VLOOKUP(C34,PlatColors[],2,FALSE),IFERROR(VLOOKUP(A34,PlatColors[],2,FALSE),""))</f>
        <v>#boundary_cyan</v>
      </c>
      <c r="L34" s="19" t="str">
        <f>IFERROR(VLOOKUP(A34,LandGrants[],11,FALSE),"")</f>
        <v>Nov 1754</v>
      </c>
      <c r="M34" s="19" t="str">
        <f>IFERROR(VLOOKUP(A34,LandGrants[],31,FALSE),"")</f>
        <v/>
      </c>
      <c r="N34" s="19" t="str">
        <f>IFERROR(VLOOKUP(C34,PlatColors[],1,FALSE),"")</f>
        <v>Addition To New Years Gift Resurveyed</v>
      </c>
      <c r="O34" s="19" t="str">
        <f>IFERROR(VLOOKUP(A34,LandGrants[],2,FALSE),"")</f>
        <v/>
      </c>
    </row>
    <row r="35" spans="1:15" x14ac:dyDescent="0.55000000000000004">
      <c r="A35" s="19" t="str">
        <f t="shared" si="0"/>
        <v>Addition To New Years Gift Resurveyed with Var</v>
      </c>
      <c r="B35">
        <v>169</v>
      </c>
      <c r="C35" t="s">
        <v>9936</v>
      </c>
      <c r="D35" t="s">
        <v>9131</v>
      </c>
      <c r="E35">
        <v>20</v>
      </c>
      <c r="F35">
        <v>426.6</v>
      </c>
      <c r="G35" t="s">
        <v>9133</v>
      </c>
      <c r="H35" s="19" t="str">
        <f t="shared" si="1"/>
        <v>22-10</v>
      </c>
      <c r="I35" s="19" t="str">
        <f t="shared" si="2"/>
        <v>2016-10-22</v>
      </c>
      <c r="J35" s="19" t="str">
        <f>IFERROR(VLOOKUP(A35,LandGrants[],1,FALSE),"")</f>
        <v/>
      </c>
      <c r="K35" s="19" t="str">
        <f>IFERROR(VLOOKUP(C35,PlatColors[],2,FALSE),IFERROR(VLOOKUP(A35,PlatColors[],2,FALSE),""))</f>
        <v/>
      </c>
      <c r="L35" s="19" t="str">
        <f>IFERROR(VLOOKUP(A35,LandGrants[],11,FALSE),"")</f>
        <v/>
      </c>
      <c r="M35" s="19" t="str">
        <f>IFERROR(VLOOKUP(A35,LandGrants[],31,FALSE),"")</f>
        <v/>
      </c>
      <c r="N35" s="19" t="str">
        <f>IFERROR(VLOOKUP(C35,PlatColors[],1,FALSE),"")</f>
        <v/>
      </c>
      <c r="O35" s="19" t="str">
        <f>IFERROR(VLOOKUP(A35,LandGrants[],2,FALSE),"")</f>
        <v/>
      </c>
    </row>
    <row r="36" spans="1:15" x14ac:dyDescent="0.55000000000000004">
      <c r="A36" t="str">
        <f t="shared" si="0"/>
        <v>Addition To Part Of Fredericks Burgh</v>
      </c>
      <c r="B36">
        <v>187</v>
      </c>
      <c r="C36" t="s">
        <v>5475</v>
      </c>
      <c r="D36" t="s">
        <v>7994</v>
      </c>
      <c r="E36">
        <v>31</v>
      </c>
      <c r="F36">
        <v>384.7</v>
      </c>
      <c r="G36" t="s">
        <v>11338</v>
      </c>
      <c r="H36" t="str">
        <f t="shared" si="1"/>
        <v>12-08</v>
      </c>
      <c r="I36" t="str">
        <f t="shared" si="2"/>
        <v>2016-08-12</v>
      </c>
      <c r="J36" t="str">
        <f>IFERROR(VLOOKUP(A36,LandGrants[],1,FALSE),"")</f>
        <v>ADDITION TO PART OF FREDERICKS BURGH</v>
      </c>
      <c r="K36" s="19" t="str">
        <f>IFERROR(VLOOKUP(C36,PlatColors[],2,FALSE),IFERROR(VLOOKUP(A36,PlatColors[],2,FALSE),""))</f>
        <v>#boundary_green</v>
      </c>
      <c r="L36" s="19" t="str">
        <f>IFERROR(VLOOKUP(A36,LandGrants[],11,FALSE),"")</f>
        <v>Mar 1766</v>
      </c>
      <c r="M36" s="19" t="str">
        <f>IFERROR(VLOOKUP(A36,LandGrants[],31,FALSE),"")</f>
        <v>Y</v>
      </c>
      <c r="N36" s="19" t="str">
        <f>IFERROR(VLOOKUP(C36,PlatColors[],1,FALSE),"")</f>
        <v>Addition To Part Of Fredericks Burgh</v>
      </c>
      <c r="O36" s="19" t="str">
        <f>IFERROR(VLOOKUP(A36,LandGrants[],2,FALSE),"")</f>
        <v>ADDITION TO PART OF FREDERICKS BURGH</v>
      </c>
    </row>
    <row r="37" spans="1:15" x14ac:dyDescent="0.55000000000000004">
      <c r="A37" s="19" t="str">
        <f t="shared" si="0"/>
        <v>Addition To Phelps Luck</v>
      </c>
      <c r="B37">
        <v>355</v>
      </c>
      <c r="C37" t="s">
        <v>5694</v>
      </c>
      <c r="D37" t="s">
        <v>8443</v>
      </c>
      <c r="E37">
        <v>16</v>
      </c>
      <c r="F37">
        <v>163.1</v>
      </c>
      <c r="G37" t="s">
        <v>12254</v>
      </c>
      <c r="H37" s="19" t="str">
        <f t="shared" si="1"/>
        <v>10-10</v>
      </c>
      <c r="I37" s="19" t="str">
        <f t="shared" si="2"/>
        <v>2016-10-10</v>
      </c>
      <c r="J37" s="19" t="str">
        <f>IFERROR(VLOOKUP(A37,LandGrants[],1,FALSE),"")</f>
        <v>ADDITION TO PHELPS LUCK</v>
      </c>
      <c r="K37" s="19" t="str">
        <f>IFERROR(VLOOKUP(C37,PlatColors[],2,FALSE),IFERROR(VLOOKUP(A37,PlatColors[],2,FALSE),""))</f>
        <v>#boundary_gold</v>
      </c>
      <c r="L37" s="19" t="str">
        <f>IFERROR(VLOOKUP(A37,LandGrants[],11,FALSE),"")</f>
        <v>Jul 1725</v>
      </c>
      <c r="M37" s="19" t="str">
        <f>IFERROR(VLOOKUP(A37,LandGrants[],31,FALSE),"")</f>
        <v>N</v>
      </c>
      <c r="N37" s="19" t="str">
        <f>IFERROR(VLOOKUP(C37,PlatColors[],1,FALSE),"")</f>
        <v>Addition To Phelps Luck</v>
      </c>
      <c r="O37" s="19" t="str">
        <f>IFERROR(VLOOKUP(A37,LandGrants[],2,FALSE),"")</f>
        <v>ADDITION TO PHELPS LUCK</v>
      </c>
    </row>
    <row r="38" spans="1:15" x14ac:dyDescent="0.55000000000000004">
      <c r="A38" t="str">
        <f t="shared" si="0"/>
        <v>Addition To Porters Care</v>
      </c>
      <c r="B38">
        <v>726</v>
      </c>
      <c r="C38" t="s">
        <v>7107</v>
      </c>
      <c r="D38" t="s">
        <v>7949</v>
      </c>
      <c r="E38">
        <v>4</v>
      </c>
      <c r="F38">
        <v>8.4</v>
      </c>
      <c r="G38" t="s">
        <v>12302</v>
      </c>
      <c r="H38" t="str">
        <f t="shared" si="1"/>
        <v>10-10</v>
      </c>
      <c r="I38" t="str">
        <f t="shared" si="2"/>
        <v>2016-10-10</v>
      </c>
      <c r="J38" t="str">
        <f>IFERROR(VLOOKUP(A38,LandGrants[],1,FALSE),"")</f>
        <v>ADDITION TO PORTERS CARE</v>
      </c>
      <c r="K38" s="19" t="str">
        <f>IFERROR(VLOOKUP(C38,PlatColors[],2,FALSE),IFERROR(VLOOKUP(A38,PlatColors[],2,FALSE),""))</f>
        <v>#boundary_gold</v>
      </c>
      <c r="L38" s="19" t="str">
        <f>IFERROR(VLOOKUP(A38,LandGrants[],11,FALSE),"")</f>
        <v>May 1772</v>
      </c>
      <c r="M38" s="19" t="str">
        <f>IFERROR(VLOOKUP(A38,LandGrants[],31,FALSE),"")</f>
        <v>Y</v>
      </c>
      <c r="N38" s="19" t="str">
        <f>IFERROR(VLOOKUP(C38,PlatColors[],1,FALSE),"")</f>
        <v>Addition To Porters Care</v>
      </c>
      <c r="O38" s="19" t="str">
        <f>IFERROR(VLOOKUP(A38,LandGrants[],2,FALSE),"")</f>
        <v>ADDITION TO PORTERS CARE</v>
      </c>
    </row>
    <row r="39" spans="1:15" x14ac:dyDescent="0.55000000000000004">
      <c r="A39" s="19" t="str">
        <f t="shared" si="0"/>
        <v>Addition To Snap Short</v>
      </c>
      <c r="B39">
        <v>703</v>
      </c>
      <c r="C39" t="s">
        <v>8192</v>
      </c>
      <c r="D39" t="s">
        <v>11059</v>
      </c>
      <c r="E39">
        <v>7</v>
      </c>
      <c r="F39">
        <v>12.1</v>
      </c>
      <c r="G39" t="s">
        <v>8194</v>
      </c>
      <c r="H39" s="19" t="str">
        <f t="shared" si="1"/>
        <v>22-08</v>
      </c>
      <c r="I39" s="19" t="str">
        <f t="shared" si="2"/>
        <v>2016-08-22</v>
      </c>
      <c r="J39" s="19" t="str">
        <f>IFERROR(VLOOKUP(A39,LandGrants[],1,FALSE),"")</f>
        <v>ADDITION TO SNAP SHORT</v>
      </c>
      <c r="K39" s="19" t="str">
        <f>IFERROR(VLOOKUP(C39,PlatColors[],2,FALSE),IFERROR(VLOOKUP(A39,PlatColors[],2,FALSE),""))</f>
        <v>#boundary_pink</v>
      </c>
      <c r="L39" s="19" t="str">
        <f>IFERROR(VLOOKUP(A39,LandGrants[],11,FALSE),"")</f>
        <v>Apr 1757</v>
      </c>
      <c r="M39" s="19" t="str">
        <f>IFERROR(VLOOKUP(A39,LandGrants[],31,FALSE),"")</f>
        <v>Y</v>
      </c>
      <c r="N39" s="19" t="str">
        <f>IFERROR(VLOOKUP(C39,PlatColors[],1,FALSE),"")</f>
        <v>Addition To Snap Short</v>
      </c>
      <c r="O39" s="19" t="str">
        <f>IFERROR(VLOOKUP(A39,LandGrants[],2,FALSE),"")</f>
        <v>ADDITION TO SNAP SHORT</v>
      </c>
    </row>
    <row r="40" spans="1:15" x14ac:dyDescent="0.55000000000000004">
      <c r="A40" s="19" t="str">
        <f t="shared" si="0"/>
        <v>Addition To Stoney Hill</v>
      </c>
      <c r="B40">
        <v>674</v>
      </c>
      <c r="C40" t="s">
        <v>7154</v>
      </c>
      <c r="D40" t="s">
        <v>9938</v>
      </c>
      <c r="E40">
        <v>12</v>
      </c>
      <c r="F40">
        <v>19.8</v>
      </c>
      <c r="G40" t="s">
        <v>11617</v>
      </c>
      <c r="H40" s="19" t="str">
        <f t="shared" si="1"/>
        <v>24-08</v>
      </c>
      <c r="I40" s="19" t="str">
        <f t="shared" si="2"/>
        <v>2016-08-24</v>
      </c>
      <c r="J40" s="19" t="str">
        <f>IFERROR(VLOOKUP(A40,LandGrants[],1,FALSE),"")</f>
        <v>ADDITION TO STONEY HILL</v>
      </c>
      <c r="K40" s="19" t="str">
        <f>IFERROR(VLOOKUP(C40,PlatColors[],2,FALSE),IFERROR(VLOOKUP(A40,PlatColors[],2,FALSE),""))</f>
        <v>#boundary_pink</v>
      </c>
      <c r="L40" s="19" t="str">
        <f>IFERROR(VLOOKUP(A40,LandGrants[],11,FALSE),"")</f>
        <v>May 1774</v>
      </c>
      <c r="M40" s="19" t="str">
        <f>IFERROR(VLOOKUP(A40,LandGrants[],31,FALSE),"")</f>
        <v>N</v>
      </c>
      <c r="N40" s="19" t="str">
        <f>IFERROR(VLOOKUP(C40,PlatColors[],1,FALSE),"")</f>
        <v>Addition To Stoney Hill</v>
      </c>
      <c r="O40" s="19" t="str">
        <f>IFERROR(VLOOKUP(A40,LandGrants[],2,FALSE),"")</f>
        <v>ADDITION TO STONEY HILL</v>
      </c>
    </row>
    <row r="41" spans="1:15" x14ac:dyDescent="0.55000000000000004">
      <c r="A41" s="19" t="str">
        <f t="shared" si="0"/>
        <v>Addition To Store House Hill</v>
      </c>
      <c r="B41">
        <v>735</v>
      </c>
      <c r="C41" t="s">
        <v>7117</v>
      </c>
      <c r="D41" t="s">
        <v>11775</v>
      </c>
      <c r="E41">
        <v>5</v>
      </c>
      <c r="F41" s="131">
        <v>6.7</v>
      </c>
      <c r="G41" t="s">
        <v>11789</v>
      </c>
      <c r="H41" s="19" t="str">
        <f t="shared" si="1"/>
        <v>01-09</v>
      </c>
      <c r="I41" s="19" t="str">
        <f t="shared" si="2"/>
        <v>2016-09-01</v>
      </c>
      <c r="J41" s="19" t="str">
        <f>IFERROR(VLOOKUP(A41,LandGrants[],1,FALSE),"")</f>
        <v>ADDITION TO STORE HOUSE HILL</v>
      </c>
      <c r="K41" s="19" t="str">
        <f>IFERROR(VLOOKUP(C41,PlatColors[],2,FALSE),IFERROR(VLOOKUP(A41,PlatColors[],2,FALSE),""))</f>
        <v>#boundary_green</v>
      </c>
      <c r="L41" s="19" t="str">
        <f>IFERROR(VLOOKUP(A41,LandGrants[],11,FALSE),"")</f>
        <v>May 1772</v>
      </c>
      <c r="M41" s="19" t="str">
        <f>IFERROR(VLOOKUP(A41,LandGrants[],31,FALSE),"")</f>
        <v>N</v>
      </c>
      <c r="N41" s="19" t="str">
        <f>IFERROR(VLOOKUP(C41,PlatColors[],1,FALSE),"")</f>
        <v>Addition To Store House Hill</v>
      </c>
      <c r="O41" s="19" t="str">
        <f>IFERROR(VLOOKUP(A41,LandGrants[],2,FALSE),"")</f>
        <v>ADDITION TO STORE HOUSE HILL</v>
      </c>
    </row>
    <row r="42" spans="1:15" x14ac:dyDescent="0.55000000000000004">
      <c r="A42" t="str">
        <f t="shared" si="0"/>
        <v>Addition To The Grove</v>
      </c>
      <c r="B42">
        <v>206</v>
      </c>
      <c r="C42" t="s">
        <v>5527</v>
      </c>
      <c r="D42" t="s">
        <v>8187</v>
      </c>
      <c r="E42">
        <v>28</v>
      </c>
      <c r="F42">
        <v>324.2</v>
      </c>
      <c r="G42" t="s">
        <v>12246</v>
      </c>
      <c r="H42" t="str">
        <f t="shared" si="1"/>
        <v>28-09</v>
      </c>
      <c r="I42" t="str">
        <f t="shared" si="2"/>
        <v>2016-09-28</v>
      </c>
      <c r="J42" t="str">
        <f>IFERROR(VLOOKUP(A42,LandGrants[],1,FALSE),"")</f>
        <v>ADDITION TO THE GROVE</v>
      </c>
      <c r="K42" s="19" t="str">
        <f>IFERROR(VLOOKUP(C42,PlatColors[],2,FALSE),IFERROR(VLOOKUP(A42,PlatColors[],2,FALSE),""))</f>
        <v>#boundary_yellow</v>
      </c>
      <c r="L42" s="19" t="str">
        <f>IFERROR(VLOOKUP(A42,LandGrants[],11,FALSE),"")</f>
        <v>Sep 1762</v>
      </c>
      <c r="M42" s="19" t="str">
        <f>IFERROR(VLOOKUP(A42,LandGrants[],31,FALSE),"")</f>
        <v>N</v>
      </c>
      <c r="N42" s="19" t="str">
        <f>IFERROR(VLOOKUP(C42,PlatColors[],1,FALSE),"")</f>
        <v>Addition To The Grove</v>
      </c>
      <c r="O42" s="19" t="str">
        <f>IFERROR(VLOOKUP(A42,LandGrants[],2,FALSE),"")</f>
        <v>ADDITION TO THE GROVE</v>
      </c>
    </row>
    <row r="43" spans="1:15" x14ac:dyDescent="0.55000000000000004">
      <c r="A43" s="19" t="str">
        <f t="shared" si="0"/>
        <v>Addition To Timber Neck</v>
      </c>
      <c r="B43">
        <v>179</v>
      </c>
      <c r="C43" t="s">
        <v>5822</v>
      </c>
      <c r="D43" t="s">
        <v>9078</v>
      </c>
      <c r="E43">
        <v>35</v>
      </c>
      <c r="F43">
        <v>406.6</v>
      </c>
      <c r="G43" t="s">
        <v>12245</v>
      </c>
      <c r="H43" s="19" t="str">
        <f t="shared" si="1"/>
        <v>10-10</v>
      </c>
      <c r="I43" s="19" t="str">
        <f t="shared" si="2"/>
        <v>2016-10-10</v>
      </c>
      <c r="J43" s="19" t="str">
        <f>IFERROR(VLOOKUP(A43,LandGrants[],1,FALSE),"")</f>
        <v>ADDITION TO TIMBER NECK</v>
      </c>
      <c r="K43" s="19" t="str">
        <f>IFERROR(VLOOKUP(C43,PlatColors[],2,FALSE),IFERROR(VLOOKUP(A43,PlatColors[],2,FALSE),""))</f>
        <v>#boundary_green</v>
      </c>
      <c r="L43" s="19" t="str">
        <f>IFERROR(VLOOKUP(A43,LandGrants[],11,FALSE),"")</f>
        <v>Oct 1736</v>
      </c>
      <c r="M43" s="19" t="str">
        <f>IFERROR(VLOOKUP(A43,LandGrants[],31,FALSE),"")</f>
        <v>N</v>
      </c>
      <c r="N43" s="19" t="str">
        <f>IFERROR(VLOOKUP(C43,PlatColors[],1,FALSE),"")</f>
        <v>Addition To Timber Neck</v>
      </c>
      <c r="O43" s="19" t="str">
        <f>IFERROR(VLOOKUP(A43,LandGrants[],2,FALSE),"")</f>
        <v>ADDITION TO TIMBER NECK</v>
      </c>
    </row>
    <row r="44" spans="1:15" x14ac:dyDescent="0.55000000000000004">
      <c r="A44" s="19" t="str">
        <f t="shared" si="0"/>
        <v>Addition To Troy</v>
      </c>
      <c r="B44">
        <v>462</v>
      </c>
      <c r="C44" t="s">
        <v>5692</v>
      </c>
      <c r="D44" t="s">
        <v>9053</v>
      </c>
      <c r="E44">
        <v>14</v>
      </c>
      <c r="F44">
        <v>98.1</v>
      </c>
      <c r="G44" t="s">
        <v>9054</v>
      </c>
      <c r="H44" s="19" t="str">
        <f t="shared" si="1"/>
        <v>27-10</v>
      </c>
      <c r="I44" s="19" t="str">
        <f t="shared" si="2"/>
        <v>2016-10-27</v>
      </c>
      <c r="J44" s="19" t="str">
        <f>IFERROR(VLOOKUP(A44,LandGrants[],1,FALSE),"")</f>
        <v>ADDITION TO TROY</v>
      </c>
      <c r="K44" s="19" t="str">
        <f>IFERROR(VLOOKUP(C44,PlatColors[],2,FALSE),IFERROR(VLOOKUP(A44,PlatColors[],2,FALSE),""))</f>
        <v>#boundary_pink</v>
      </c>
      <c r="L44" s="19" t="str">
        <f>IFERROR(VLOOKUP(A44,LandGrants[],11,FALSE),"")</f>
        <v>Aug 1719</v>
      </c>
      <c r="M44" s="19" t="str">
        <f>IFERROR(VLOOKUP(A44,LandGrants[],31,FALSE),"")</f>
        <v>N</v>
      </c>
      <c r="N44" s="19" t="str">
        <f>IFERROR(VLOOKUP(C44,PlatColors[],1,FALSE),"")</f>
        <v>Addition To Troy</v>
      </c>
      <c r="O44" s="19" t="str">
        <f>IFERROR(VLOOKUP(A44,LandGrants[],2,FALSE),"")</f>
        <v>ADDITION TO TROY</v>
      </c>
    </row>
    <row r="45" spans="1:15" x14ac:dyDescent="0.55000000000000004">
      <c r="A45" s="19" t="str">
        <f t="shared" si="0"/>
        <v>Addition To Tuckers Delight</v>
      </c>
      <c r="B45">
        <v>377</v>
      </c>
      <c r="C45" t="s">
        <v>8913</v>
      </c>
      <c r="D45" t="s">
        <v>9106</v>
      </c>
      <c r="E45">
        <v>17</v>
      </c>
      <c r="F45">
        <v>137</v>
      </c>
      <c r="G45" t="s">
        <v>9108</v>
      </c>
      <c r="H45" s="19" t="str">
        <f t="shared" si="1"/>
        <v>23-10</v>
      </c>
      <c r="I45" s="19" t="str">
        <f t="shared" si="2"/>
        <v>2016-10-23</v>
      </c>
      <c r="J45" s="19" t="str">
        <f>IFERROR(VLOOKUP(A45,LandGrants[],1,FALSE),"")</f>
        <v>ADDITION TO TUCKERS DELIGHT</v>
      </c>
      <c r="K45" s="19" t="str">
        <f>IFERROR(VLOOKUP(C45,PlatColors[],2,FALSE),IFERROR(VLOOKUP(A45,PlatColors[],2,FALSE),""))</f>
        <v>#boundary_green</v>
      </c>
      <c r="L45" s="19" t="str">
        <f>IFERROR(VLOOKUP(A45,LandGrants[],11,FALSE),"")</f>
        <v>Aug 1725</v>
      </c>
      <c r="M45" s="19" t="str">
        <f>IFERROR(VLOOKUP(A45,LandGrants[],31,FALSE),"")</f>
        <v>N</v>
      </c>
      <c r="N45" s="19" t="str">
        <f>IFERROR(VLOOKUP(C45,PlatColors[],1,FALSE),"")</f>
        <v>Addition To Tuckers Delight</v>
      </c>
      <c r="O45" s="19" t="str">
        <f>IFERROR(VLOOKUP(A45,LandGrants[],2,FALSE),"")</f>
        <v>ADDITION TO TUCKERS DELIGHT</v>
      </c>
    </row>
    <row r="46" spans="1:15" x14ac:dyDescent="0.55000000000000004">
      <c r="A46" t="str">
        <f t="shared" si="0"/>
        <v>Addition To Whats Left</v>
      </c>
      <c r="B46">
        <v>617</v>
      </c>
      <c r="C46" t="s">
        <v>8117</v>
      </c>
      <c r="D46" t="s">
        <v>8115</v>
      </c>
      <c r="E46">
        <v>11</v>
      </c>
      <c r="F46">
        <v>29.9</v>
      </c>
      <c r="G46" t="s">
        <v>8118</v>
      </c>
      <c r="H46" s="19" t="str">
        <f t="shared" si="1"/>
        <v>30-08</v>
      </c>
      <c r="I46" t="str">
        <f t="shared" si="2"/>
        <v>2016-08-30</v>
      </c>
      <c r="J46" t="str">
        <f>IFERROR(VLOOKUP(A46,LandGrants[],1,FALSE),"")</f>
        <v>ADDITION TO WHATS LEFT</v>
      </c>
      <c r="K46" s="19" t="str">
        <f>IFERROR(VLOOKUP(C46,PlatColors[],2,FALSE),IFERROR(VLOOKUP(A46,PlatColors[],2,FALSE),""))</f>
        <v>#boundary_green</v>
      </c>
      <c r="L46" s="19" t="str">
        <f>IFERROR(VLOOKUP(A46,LandGrants[],11,FALSE),"")</f>
        <v>Sep 1784</v>
      </c>
      <c r="M46" s="19" t="str">
        <f>IFERROR(VLOOKUP(A46,LandGrants[],31,FALSE),"")</f>
        <v>N</v>
      </c>
      <c r="N46" s="19" t="str">
        <f>IFERROR(VLOOKUP(C46,PlatColors[],1,FALSE),"")</f>
        <v>Addition To Whats Left</v>
      </c>
      <c r="O46" s="19" t="str">
        <f>IFERROR(VLOOKUP(A46,LandGrants[],2,FALSE),"")</f>
        <v>ADDITION TO WHATS LEFT</v>
      </c>
    </row>
    <row r="47" spans="1:15" x14ac:dyDescent="0.55000000000000004">
      <c r="A47" s="19" t="str">
        <f t="shared" si="0"/>
        <v>Additional Chance Corrected</v>
      </c>
      <c r="B47">
        <v>296</v>
      </c>
      <c r="C47" t="s">
        <v>11346</v>
      </c>
      <c r="D47" t="s">
        <v>8416</v>
      </c>
      <c r="E47">
        <v>29</v>
      </c>
      <c r="F47">
        <v>222.5</v>
      </c>
      <c r="G47" t="s">
        <v>11347</v>
      </c>
      <c r="H47" s="19" t="str">
        <f t="shared" si="1"/>
        <v>09-08</v>
      </c>
      <c r="I47" s="19" t="str">
        <f t="shared" si="2"/>
        <v>2016-08-09</v>
      </c>
      <c r="J47" s="19" t="str">
        <f>IFERROR(VLOOKUP(A47,LandGrants[],1,FALSE),"")</f>
        <v/>
      </c>
      <c r="K47" s="19" t="str">
        <f>IFERROR(VLOOKUP(C47,PlatColors[],2,FALSE),IFERROR(VLOOKUP(A47,PlatColors[],2,FALSE),""))</f>
        <v>#boundary_gold</v>
      </c>
      <c r="L47" s="19" t="str">
        <f>IFERROR(VLOOKUP(A47,LandGrants[],11,FALSE),"")</f>
        <v/>
      </c>
      <c r="M47" s="19" t="str">
        <f>IFERROR(VLOOKUP(A47,LandGrants[],31,FALSE),"")</f>
        <v/>
      </c>
      <c r="N47" s="19" t="str">
        <f>IFERROR(VLOOKUP(C47,PlatColors[],1,FALSE),"")</f>
        <v>Additional Chance Corrected</v>
      </c>
      <c r="O47" s="19" t="str">
        <f>IFERROR(VLOOKUP(A47,LandGrants[],2,FALSE),"")</f>
        <v/>
      </c>
    </row>
    <row r="48" spans="1:15" x14ac:dyDescent="0.55000000000000004">
      <c r="A48" t="str">
        <f t="shared" si="0"/>
        <v>Additional Chance Increased</v>
      </c>
      <c r="B48">
        <v>136</v>
      </c>
      <c r="C48" t="s">
        <v>6401</v>
      </c>
      <c r="D48" t="s">
        <v>12478</v>
      </c>
      <c r="E48">
        <v>51</v>
      </c>
      <c r="F48">
        <v>543.4</v>
      </c>
      <c r="G48" t="s">
        <v>8417</v>
      </c>
      <c r="H48" t="str">
        <f t="shared" si="1"/>
        <v>29-06</v>
      </c>
      <c r="I48" t="str">
        <f t="shared" si="2"/>
        <v>2016-06-29</v>
      </c>
      <c r="J48" t="str">
        <f>IFERROR(VLOOKUP(A48,LandGrants[],1,FALSE),"")</f>
        <v>ADDITIONAL CHANCE INCREASED</v>
      </c>
      <c r="K48" s="19" t="str">
        <f>IFERROR(VLOOKUP(C48,PlatColors[],2,FALSE),IFERROR(VLOOKUP(A48,PlatColors[],2,FALSE),""))</f>
        <v>#boundary_cyan</v>
      </c>
      <c r="L48" s="19" t="str">
        <f>IFERROR(VLOOKUP(A48,LandGrants[],11,FALSE),"")</f>
        <v>Mar 1769</v>
      </c>
      <c r="M48" s="19" t="str">
        <f>IFERROR(VLOOKUP(A48,LandGrants[],31,FALSE),"")</f>
        <v>Y</v>
      </c>
      <c r="N48" s="19" t="str">
        <f>IFERROR(VLOOKUP(C48,PlatColors[],1,FALSE),"")</f>
        <v>Additional Chance Increased</v>
      </c>
      <c r="O48" s="19" t="str">
        <f>IFERROR(VLOOKUP(A48,LandGrants[],2,FALSE),"")</f>
        <v>ADDITIONAL CHANCE INCREASED</v>
      </c>
    </row>
    <row r="49" spans="1:15" x14ac:dyDescent="0.55000000000000004">
      <c r="A49" s="19" t="str">
        <f t="shared" si="0"/>
        <v>Additional Defense</v>
      </c>
      <c r="B49">
        <v>8</v>
      </c>
      <c r="C49" t="s">
        <v>4300</v>
      </c>
      <c r="D49" t="s">
        <v>11765</v>
      </c>
      <c r="E49">
        <v>137</v>
      </c>
      <c r="F49">
        <v>2446.1999999999998</v>
      </c>
      <c r="G49" t="s">
        <v>11328</v>
      </c>
      <c r="H49" s="19" t="str">
        <f t="shared" si="1"/>
        <v>08-08</v>
      </c>
      <c r="I49" s="19" t="str">
        <f t="shared" si="2"/>
        <v>2016-08-08</v>
      </c>
      <c r="J49" s="19" t="str">
        <f>IFERROR(VLOOKUP(A49,LandGrants[],1,FALSE),"")</f>
        <v>ADDITIONAL DEFENSE</v>
      </c>
      <c r="K49" s="19" t="str">
        <f>IFERROR(VLOOKUP(C49,PlatColors[],2,FALSE),IFERROR(VLOOKUP(A49,PlatColors[],2,FALSE),""))</f>
        <v>#boundary_gold</v>
      </c>
      <c r="L49" s="19" t="str">
        <f>IFERROR(VLOOKUP(A49,LandGrants[],11,FALSE),"")</f>
        <v>Nov 1754</v>
      </c>
      <c r="M49" s="19" t="str">
        <f>IFERROR(VLOOKUP(A49,LandGrants[],31,FALSE),"")</f>
        <v>Y</v>
      </c>
      <c r="N49" s="19" t="str">
        <f>IFERROR(VLOOKUP(C49,PlatColors[],1,FALSE),"")</f>
        <v>Additional Defense</v>
      </c>
      <c r="O49" s="19" t="str">
        <f>IFERROR(VLOOKUP(A49,LandGrants[],2,FALSE),"")</f>
        <v>ADDITIONAL DEFENSE</v>
      </c>
    </row>
    <row r="50" spans="1:15" x14ac:dyDescent="0.55000000000000004">
      <c r="A50" t="str">
        <f t="shared" si="0"/>
        <v>Additional Progress</v>
      </c>
      <c r="B50">
        <v>166</v>
      </c>
      <c r="C50" t="s">
        <v>5714</v>
      </c>
      <c r="D50" t="s">
        <v>8112</v>
      </c>
      <c r="E50">
        <v>63</v>
      </c>
      <c r="F50">
        <v>432.6</v>
      </c>
      <c r="G50" t="s">
        <v>10704</v>
      </c>
      <c r="H50" t="str">
        <f t="shared" si="1"/>
        <v>28 -04</v>
      </c>
      <c r="I50" t="str">
        <f t="shared" si="2"/>
        <v>2017-04-28</v>
      </c>
      <c r="J50" t="str">
        <f>IFERROR(VLOOKUP(A50,LandGrants[],1,FALSE),"")</f>
        <v>ADDITIONAL PROGRESS</v>
      </c>
      <c r="K50" s="19" t="str">
        <f>IFERROR(VLOOKUP(C50,PlatColors[],2,FALSE),IFERROR(VLOOKUP(A50,PlatColors[],2,FALSE),""))</f>
        <v>#boundary_yellow</v>
      </c>
      <c r="L50" s="19" t="str">
        <f>IFERROR(VLOOKUP(A50,LandGrants[],11,FALSE),"")</f>
        <v>Mar 1756</v>
      </c>
      <c r="M50" s="19" t="str">
        <f>IFERROR(VLOOKUP(A50,LandGrants[],31,FALSE),"")</f>
        <v>Y</v>
      </c>
      <c r="N50" s="19" t="str">
        <f>IFERROR(VLOOKUP(C50,PlatColors[],1,FALSE),"")</f>
        <v>Additional Progress</v>
      </c>
      <c r="O50" s="19" t="str">
        <f>IFERROR(VLOOKUP(A50,LandGrants[],2,FALSE),"")</f>
        <v>ADDITIONAL PROGRESS</v>
      </c>
    </row>
    <row r="51" spans="1:15" x14ac:dyDescent="0.55000000000000004">
      <c r="A51" t="str">
        <f t="shared" si="0"/>
        <v>Airy Hills And Pleasant Springs - Mercier</v>
      </c>
      <c r="B51">
        <v>331</v>
      </c>
      <c r="C51" t="s">
        <v>6285</v>
      </c>
      <c r="D51" t="s">
        <v>8144</v>
      </c>
      <c r="E51">
        <v>29</v>
      </c>
      <c r="F51">
        <v>190.2</v>
      </c>
      <c r="G51" t="s">
        <v>11610</v>
      </c>
      <c r="H51" s="19" t="str">
        <f t="shared" si="1"/>
        <v>19-08</v>
      </c>
      <c r="I51" t="str">
        <f t="shared" si="2"/>
        <v>2016-08-19</v>
      </c>
      <c r="J51" t="str">
        <f>IFERROR(VLOOKUP(A51,LandGrants[],1,FALSE),"")</f>
        <v>AIRY HILLS AND PLEASANT SPRINGS - Mercier</v>
      </c>
      <c r="K51" s="19" t="str">
        <f>IFERROR(VLOOKUP(C51,PlatColors[],2,FALSE),IFERROR(VLOOKUP(A51,PlatColors[],2,FALSE),""))</f>
        <v>#boundary_green</v>
      </c>
      <c r="L51" s="19" t="str">
        <f>IFERROR(VLOOKUP(A51,LandGrants[],11,FALSE),"")</f>
        <v>Nov 1808</v>
      </c>
      <c r="M51" s="19" t="str">
        <f>IFERROR(VLOOKUP(A51,LandGrants[],31,FALSE),"")</f>
        <v>N</v>
      </c>
      <c r="N51" s="19" t="str">
        <f>IFERROR(VLOOKUP(C51,PlatColors[],1,FALSE),"")</f>
        <v>Airy Hills And Pleasant Springs - Mercier</v>
      </c>
      <c r="O51" s="19" t="str">
        <f>IFERROR(VLOOKUP(A51,LandGrants[],2,FALSE),"")</f>
        <v>AIRY HILLS AND PLEASANT SPRINGS - MERCIER</v>
      </c>
    </row>
    <row r="52" spans="1:15" x14ac:dyDescent="0.55000000000000004">
      <c r="A52" t="str">
        <f t="shared" si="0"/>
        <v>Altogether</v>
      </c>
      <c r="B52">
        <v>35</v>
      </c>
      <c r="C52" t="s">
        <v>4299</v>
      </c>
      <c r="D52" t="s">
        <v>8215</v>
      </c>
      <c r="E52">
        <v>12</v>
      </c>
      <c r="F52">
        <v>1244.8</v>
      </c>
      <c r="G52" t="s">
        <v>8216</v>
      </c>
      <c r="H52" t="str">
        <f t="shared" si="1"/>
        <v>20-08</v>
      </c>
      <c r="I52" t="str">
        <f t="shared" si="2"/>
        <v>2016-08-20</v>
      </c>
      <c r="J52" t="str">
        <f>IFERROR(VLOOKUP(A52,LandGrants[],1,FALSE),"")</f>
        <v>ALTOGETHER</v>
      </c>
      <c r="K52" s="19" t="str">
        <f>IFERROR(VLOOKUP(C52,PlatColors[],2,FALSE),IFERROR(VLOOKUP(A52,PlatColors[],2,FALSE),""))</f>
        <v>#boundary_cyan</v>
      </c>
      <c r="L52" s="19" t="str">
        <f>IFERROR(VLOOKUP(A52,LandGrants[],11,FALSE),"")</f>
        <v>Jun 1736</v>
      </c>
      <c r="M52" s="19" t="str">
        <f>IFERROR(VLOOKUP(A52,LandGrants[],31,FALSE),"")</f>
        <v>N</v>
      </c>
      <c r="N52" s="19" t="str">
        <f>IFERROR(VLOOKUP(C52,PlatColors[],1,FALSE),"")</f>
        <v>Altogether</v>
      </c>
      <c r="O52" s="19" t="str">
        <f>IFERROR(VLOOKUP(A52,LandGrants[],2,FALSE),"")</f>
        <v>ALTOGETHER</v>
      </c>
    </row>
    <row r="53" spans="1:15" x14ac:dyDescent="0.55000000000000004">
      <c r="A53" s="19" t="str">
        <f t="shared" si="0"/>
        <v>Anything - Moberley</v>
      </c>
      <c r="B53">
        <v>431</v>
      </c>
      <c r="C53" t="s">
        <v>6957</v>
      </c>
      <c r="D53" t="s">
        <v>8282</v>
      </c>
      <c r="E53">
        <v>9</v>
      </c>
      <c r="F53">
        <v>103.1</v>
      </c>
      <c r="G53" t="s">
        <v>8284</v>
      </c>
      <c r="H53" s="19" t="str">
        <f t="shared" si="1"/>
        <v>14-08</v>
      </c>
      <c r="I53" s="19" t="str">
        <f t="shared" si="2"/>
        <v>2016-08-14</v>
      </c>
      <c r="J53" s="19" t="str">
        <f>IFERROR(VLOOKUP(A53,LandGrants[],1,FALSE),"")</f>
        <v>ANYTHING - Moberley</v>
      </c>
      <c r="K53" s="19" t="str">
        <f>IFERROR(VLOOKUP(C53,PlatColors[],2,FALSE),IFERROR(VLOOKUP(A53,PlatColors[],2,FALSE),""))</f>
        <v>#boundary_cyan</v>
      </c>
      <c r="L53" s="19" t="str">
        <f>IFERROR(VLOOKUP(A53,LandGrants[],11,FALSE),"")</f>
        <v>Jun 1734</v>
      </c>
      <c r="M53" s="19" t="str">
        <f>IFERROR(VLOOKUP(A53,LandGrants[],31,FALSE),"")</f>
        <v>N</v>
      </c>
      <c r="N53" s="19" t="str">
        <f>IFERROR(VLOOKUP(C53,PlatColors[],1,FALSE),"")</f>
        <v>Anything - Moberley</v>
      </c>
      <c r="O53" s="19" t="str">
        <f>IFERROR(VLOOKUP(A53,LandGrants[],2,FALSE),"")</f>
        <v>ANYTHING - MOBERLEY</v>
      </c>
    </row>
    <row r="54" spans="1:15" x14ac:dyDescent="0.55000000000000004">
      <c r="A54" s="19" t="str">
        <f t="shared" si="0"/>
        <v>Anything - Ridgely</v>
      </c>
      <c r="B54">
        <v>538</v>
      </c>
      <c r="C54" t="s">
        <v>6921</v>
      </c>
      <c r="D54" t="s">
        <v>9315</v>
      </c>
      <c r="E54">
        <v>16</v>
      </c>
      <c r="F54" s="131">
        <v>54.5</v>
      </c>
      <c r="G54" t="s">
        <v>9316</v>
      </c>
      <c r="H54" s="19" t="str">
        <f t="shared" si="1"/>
        <v>20 -11</v>
      </c>
      <c r="I54" s="19" t="str">
        <f t="shared" si="2"/>
        <v>2016-11-20</v>
      </c>
      <c r="J54" s="19" t="str">
        <f>IFERROR(VLOOKUP(A54,LandGrants[],1,FALSE),"")</f>
        <v>ANYTHING - Ridgely</v>
      </c>
      <c r="K54" s="19" t="str">
        <f>IFERROR(VLOOKUP(C54,PlatColors[],2,FALSE),IFERROR(VLOOKUP(A54,PlatColors[],2,FALSE),""))</f>
        <v>#boundary_pink</v>
      </c>
      <c r="L54" s="19" t="str">
        <f>IFERROR(VLOOKUP(A54,LandGrants[],11,FALSE),"")</f>
        <v>Feb 1759</v>
      </c>
      <c r="M54" s="19" t="str">
        <f>IFERROR(VLOOKUP(A54,LandGrants[],31,FALSE),"")</f>
        <v>Y</v>
      </c>
      <c r="N54" s="19" t="str">
        <f>IFERROR(VLOOKUP(C54,PlatColors[],1,FALSE),"")</f>
        <v>Anything - Ridgely</v>
      </c>
      <c r="O54" s="19" t="str">
        <f>IFERROR(VLOOKUP(A54,LandGrants[],2,FALSE),"")</f>
        <v>ANYTHING - RIDGELY</v>
      </c>
    </row>
    <row r="55" spans="1:15" x14ac:dyDescent="0.55000000000000004">
      <c r="A55" s="19" t="str">
        <f t="shared" si="0"/>
        <v>Anything Will Suit</v>
      </c>
      <c r="B55">
        <v>695</v>
      </c>
      <c r="C55" t="s">
        <v>6581</v>
      </c>
      <c r="D55" t="s">
        <v>8385</v>
      </c>
      <c r="E55">
        <v>6</v>
      </c>
      <c r="F55">
        <v>15.4</v>
      </c>
      <c r="G55" t="s">
        <v>9248</v>
      </c>
      <c r="H55" s="19" t="str">
        <f t="shared" si="1"/>
        <v>30-10</v>
      </c>
      <c r="I55" s="19" t="str">
        <f t="shared" si="2"/>
        <v>2016-10-30</v>
      </c>
      <c r="J55" s="19" t="str">
        <f>IFERROR(VLOOKUP(A55,LandGrants[],1,FALSE),"")</f>
        <v>ANYTHING WILL SUIT</v>
      </c>
      <c r="K55" s="19" t="str">
        <f>IFERROR(VLOOKUP(C55,PlatColors[],2,FALSE),IFERROR(VLOOKUP(A55,PlatColors[],2,FALSE),""))</f>
        <v>#boundary_yellow</v>
      </c>
      <c r="L55" s="19" t="str">
        <f>IFERROR(VLOOKUP(A55,LandGrants[],11,FALSE),"")</f>
        <v>Jun 1775</v>
      </c>
      <c r="M55" s="19" t="str">
        <f>IFERROR(VLOOKUP(A55,LandGrants[],31,FALSE),"")</f>
        <v>Y</v>
      </c>
      <c r="N55" s="19" t="str">
        <f>IFERROR(VLOOKUP(C55,PlatColors[],1,FALSE),"")</f>
        <v>Anything Will Suit</v>
      </c>
      <c r="O55" s="19" t="str">
        <f>IFERROR(VLOOKUP(A55,LandGrants[],2,FALSE),"")</f>
        <v>ANYTHING WILL SUIT</v>
      </c>
    </row>
    <row r="56" spans="1:15" x14ac:dyDescent="0.55000000000000004">
      <c r="A56" t="str">
        <f t="shared" si="0"/>
        <v>Arnolds Fancy</v>
      </c>
      <c r="B56">
        <v>574</v>
      </c>
      <c r="C56" t="s">
        <v>8914</v>
      </c>
      <c r="D56" t="s">
        <v>9235</v>
      </c>
      <c r="E56">
        <v>5</v>
      </c>
      <c r="F56">
        <v>49</v>
      </c>
      <c r="G56" t="s">
        <v>9236</v>
      </c>
      <c r="H56" t="str">
        <f t="shared" si="1"/>
        <v>03 -11</v>
      </c>
      <c r="I56" t="str">
        <f t="shared" si="2"/>
        <v>2016-11-03</v>
      </c>
      <c r="J56" t="str">
        <f>IFERROR(VLOOKUP(A56,LandGrants[],1,FALSE),"")</f>
        <v>ARNOLDS FANCY</v>
      </c>
      <c r="K56" s="19" t="str">
        <f>IFERROR(VLOOKUP(C56,PlatColors[],2,FALSE),IFERROR(VLOOKUP(A56,PlatColors[],2,FALSE),""))</f>
        <v>#boundary_green</v>
      </c>
      <c r="L56" s="19" t="str">
        <f>IFERROR(VLOOKUP(A56,LandGrants[],11,FALSE),"")</f>
        <v>Apr 1747</v>
      </c>
      <c r="M56" s="19" t="str">
        <f>IFERROR(VLOOKUP(A56,LandGrants[],31,FALSE),"")</f>
        <v>Y</v>
      </c>
      <c r="N56" s="19" t="str">
        <f>IFERROR(VLOOKUP(C56,PlatColors[],1,FALSE),"")</f>
        <v>Arnolds Fancy</v>
      </c>
      <c r="O56" s="19" t="str">
        <f>IFERROR(VLOOKUP(A56,LandGrants[],2,FALSE),"")</f>
        <v>ARNOLDS FANCY</v>
      </c>
    </row>
    <row r="57" spans="1:15" x14ac:dyDescent="0.55000000000000004">
      <c r="A57" s="19" t="str">
        <f t="shared" si="0"/>
        <v>Ash Wednesday</v>
      </c>
      <c r="B57">
        <v>736</v>
      </c>
      <c r="C57" t="s">
        <v>7120</v>
      </c>
      <c r="D57" t="s">
        <v>12304</v>
      </c>
      <c r="E57">
        <v>8</v>
      </c>
      <c r="F57" s="131">
        <v>6.6</v>
      </c>
      <c r="G57" t="s">
        <v>12305</v>
      </c>
      <c r="H57" s="19" t="str">
        <f t="shared" si="1"/>
        <v>04-10</v>
      </c>
      <c r="I57" s="19" t="str">
        <f t="shared" si="2"/>
        <v>2016-10-04</v>
      </c>
      <c r="J57" s="19" t="str">
        <f>IFERROR(VLOOKUP(A57,LandGrants[],1,FALSE),"")</f>
        <v>ASH WEDNESDAY</v>
      </c>
      <c r="K57" s="19" t="str">
        <f>IFERROR(VLOOKUP(C57,PlatColors[],2,FALSE),IFERROR(VLOOKUP(A57,PlatColors[],2,FALSE),""))</f>
        <v>#boundary_cyan</v>
      </c>
      <c r="L57" s="19" t="str">
        <f>IFERROR(VLOOKUP(A57,LandGrants[],11,FALSE),"")</f>
        <v>May 1772</v>
      </c>
      <c r="M57" s="19" t="str">
        <f>IFERROR(VLOOKUP(A57,LandGrants[],31,FALSE),"")</f>
        <v>N</v>
      </c>
      <c r="N57" s="19" t="str">
        <f>IFERROR(VLOOKUP(C57,PlatColors[],1,FALSE),"")</f>
        <v>Ash Wednesday</v>
      </c>
      <c r="O57" s="19" t="str">
        <f>IFERROR(VLOOKUP(A57,LandGrants[],2,FALSE),"")</f>
        <v>ASH WEDNESDAY</v>
      </c>
    </row>
    <row r="58" spans="1:15" x14ac:dyDescent="0.55000000000000004">
      <c r="A58" s="19" t="str">
        <f t="shared" si="0"/>
        <v>Atholl</v>
      </c>
      <c r="B58">
        <v>120</v>
      </c>
      <c r="C58" t="s">
        <v>5247</v>
      </c>
      <c r="D58" t="s">
        <v>8340</v>
      </c>
      <c r="E58">
        <v>11</v>
      </c>
      <c r="F58">
        <v>603.70000000000005</v>
      </c>
      <c r="G58" t="s">
        <v>7885</v>
      </c>
      <c r="H58" s="19" t="str">
        <f t="shared" si="1"/>
        <v>17-10</v>
      </c>
      <c r="I58" s="19" t="str">
        <f t="shared" si="2"/>
        <v>2016-10-17</v>
      </c>
      <c r="J58" s="19" t="str">
        <f>IFERROR(VLOOKUP(A58,LandGrants[],1,FALSE),"")</f>
        <v>ATHOLL</v>
      </c>
      <c r="K58" s="19" t="str">
        <f>IFERROR(VLOOKUP(C58,PlatColors[],2,FALSE),IFERROR(VLOOKUP(A58,PlatColors[],2,FALSE),""))</f>
        <v>#boundary_gold</v>
      </c>
      <c r="L58" s="19" t="str">
        <f>IFERROR(VLOOKUP(A58,LandGrants[],11,FALSE),"")</f>
        <v>Aug 1732</v>
      </c>
      <c r="M58" s="19" t="str">
        <f>IFERROR(VLOOKUP(A58,LandGrants[],31,FALSE),"")</f>
        <v>N</v>
      </c>
      <c r="N58" s="19" t="str">
        <f>IFERROR(VLOOKUP(C58,PlatColors[],1,FALSE),"")</f>
        <v>Atholl</v>
      </c>
      <c r="O58" s="19" t="str">
        <f>IFERROR(VLOOKUP(A58,LandGrants[],2,FALSE),"")</f>
        <v>ATHOLL</v>
      </c>
    </row>
    <row r="59" spans="1:15" x14ac:dyDescent="0.55000000000000004">
      <c r="A59" t="str">
        <f t="shared" si="0"/>
        <v>Bachellors Choice</v>
      </c>
      <c r="B59">
        <v>452</v>
      </c>
      <c r="C59" t="s">
        <v>9505</v>
      </c>
      <c r="D59" t="s">
        <v>7976</v>
      </c>
      <c r="E59">
        <v>9</v>
      </c>
      <c r="F59">
        <v>99.8</v>
      </c>
      <c r="G59" t="s">
        <v>9557</v>
      </c>
      <c r="H59" t="str">
        <f t="shared" si="1"/>
        <v>17 -12</v>
      </c>
      <c r="I59" t="str">
        <f t="shared" si="2"/>
        <v>2016-12-17</v>
      </c>
      <c r="J59" t="str">
        <f>IFERROR(VLOOKUP(A59,LandGrants[],1,FALSE),"")</f>
        <v>BACHELLORS CHOICE</v>
      </c>
      <c r="K59" s="19" t="str">
        <f>IFERROR(VLOOKUP(C59,PlatColors[],2,FALSE),IFERROR(VLOOKUP(A59,PlatColors[],2,FALSE),""))</f>
        <v>#boundary_gold</v>
      </c>
      <c r="L59" s="19" t="str">
        <f>IFERROR(VLOOKUP(A59,LandGrants[],11,FALSE),"")</f>
        <v>Mar 1728</v>
      </c>
      <c r="M59" s="19" t="str">
        <f>IFERROR(VLOOKUP(A59,LandGrants[],31,FALSE),"")</f>
        <v>N</v>
      </c>
      <c r="N59" s="19" t="str">
        <f>IFERROR(VLOOKUP(C59,PlatColors[],1,FALSE),"")</f>
        <v>Bachellors Choice</v>
      </c>
      <c r="O59" s="19" t="str">
        <f>IFERROR(VLOOKUP(A59,LandGrants[],2,FALSE),"")</f>
        <v>BACHELLORS CHOICE</v>
      </c>
    </row>
    <row r="60" spans="1:15" x14ac:dyDescent="0.55000000000000004">
      <c r="A60" s="19" t="str">
        <f t="shared" si="0"/>
        <v>Bachelors Hall Enlarged</v>
      </c>
      <c r="B60">
        <v>221</v>
      </c>
      <c r="C60" t="s">
        <v>9501</v>
      </c>
      <c r="D60" t="s">
        <v>9074</v>
      </c>
      <c r="E60">
        <v>49</v>
      </c>
      <c r="F60" s="131">
        <v>302.3</v>
      </c>
      <c r="G60" t="s">
        <v>9547</v>
      </c>
      <c r="H60" s="19" t="str">
        <f t="shared" si="1"/>
        <v>14 -12</v>
      </c>
      <c r="I60" s="19" t="str">
        <f t="shared" si="2"/>
        <v>2016-12-14</v>
      </c>
      <c r="J60" s="19" t="str">
        <f>IFERROR(VLOOKUP(A60,LandGrants[],1,FALSE),"")</f>
        <v>BACHELORS HALL ENLARGED</v>
      </c>
      <c r="K60" s="19" t="str">
        <f>IFERROR(VLOOKUP(C60,PlatColors[],2,FALSE),IFERROR(VLOOKUP(A60,PlatColors[],2,FALSE),""))</f>
        <v>#boundary_gold</v>
      </c>
      <c r="L60" s="19" t="str">
        <f>IFERROR(VLOOKUP(A60,LandGrants[],11,FALSE),"")</f>
        <v>Nov 1820</v>
      </c>
      <c r="M60" s="19" t="str">
        <f>IFERROR(VLOOKUP(A60,LandGrants[],31,FALSE),"")</f>
        <v/>
      </c>
      <c r="N60" s="19" t="str">
        <f>IFERROR(VLOOKUP(C60,PlatColors[],1,FALSE),"")</f>
        <v>Bachelors Hall Enlarged</v>
      </c>
      <c r="O60" s="19" t="str">
        <f>IFERROR(VLOOKUP(A60,LandGrants[],2,FALSE),"")</f>
        <v>BACHELORS HALL ENLARGED</v>
      </c>
    </row>
    <row r="61" spans="1:15" x14ac:dyDescent="0.55000000000000004">
      <c r="A61" s="19" t="str">
        <f t="shared" si="0"/>
        <v>Bachelors Hope</v>
      </c>
      <c r="B61">
        <v>626</v>
      </c>
      <c r="C61" t="s">
        <v>7433</v>
      </c>
      <c r="D61" t="s">
        <v>9289</v>
      </c>
      <c r="E61">
        <v>11</v>
      </c>
      <c r="F61">
        <v>26.5</v>
      </c>
      <c r="G61" t="s">
        <v>12281</v>
      </c>
      <c r="H61" s="19" t="str">
        <f t="shared" si="1"/>
        <v>04-10</v>
      </c>
      <c r="I61" s="19" t="str">
        <f t="shared" si="2"/>
        <v>2016-10-04</v>
      </c>
      <c r="J61" s="19" t="str">
        <f>IFERROR(VLOOKUP(A61,LandGrants[],1,FALSE),"")</f>
        <v>BACHELORS HOPE</v>
      </c>
      <c r="K61" s="19" t="str">
        <f>IFERROR(VLOOKUP(C61,PlatColors[],2,FALSE),IFERROR(VLOOKUP(A61,PlatColors[],2,FALSE),""))</f>
        <v>#boundary_green</v>
      </c>
      <c r="L61" s="19" t="str">
        <f>IFERROR(VLOOKUP(A61,LandGrants[],11,FALSE),"")</f>
        <v>Mar 1728</v>
      </c>
      <c r="M61" s="19" t="str">
        <f>IFERROR(VLOOKUP(A61,LandGrants[],31,FALSE),"")</f>
        <v>N</v>
      </c>
      <c r="N61" s="19" t="str">
        <f>IFERROR(VLOOKUP(C61,PlatColors[],1,FALSE),"")</f>
        <v>Bachelors Hope</v>
      </c>
      <c r="O61" s="19" t="str">
        <f>IFERROR(VLOOKUP(A61,LandGrants[],2,FALSE),"")</f>
        <v>BACHELORS HOPE</v>
      </c>
    </row>
    <row r="62" spans="1:15" x14ac:dyDescent="0.55000000000000004">
      <c r="A62" s="19" t="str">
        <f t="shared" si="0"/>
        <v>Bacholders Choyce</v>
      </c>
      <c r="B62">
        <v>500</v>
      </c>
      <c r="C62" t="s">
        <v>9476</v>
      </c>
      <c r="D62" t="s">
        <v>7922</v>
      </c>
      <c r="E62">
        <v>14</v>
      </c>
      <c r="F62">
        <v>70.900000000000006</v>
      </c>
      <c r="G62" t="s">
        <v>9872</v>
      </c>
      <c r="H62" s="19" t="str">
        <f t="shared" si="1"/>
        <v>29 -12</v>
      </c>
      <c r="I62" s="19" t="str">
        <f t="shared" si="2"/>
        <v>2016-12-29</v>
      </c>
      <c r="J62" s="19" t="str">
        <f>IFERROR(VLOOKUP(A62,LandGrants[],1,FALSE),"")</f>
        <v>BACHOLDERS CHOYCE</v>
      </c>
      <c r="K62" s="19" t="str">
        <f>IFERROR(VLOOKUP(C62,PlatColors[],2,FALSE),IFERROR(VLOOKUP(A62,PlatColors[],2,FALSE),""))</f>
        <v>#boundary_gold</v>
      </c>
      <c r="L62" s="19" t="str">
        <f>IFERROR(VLOOKUP(A62,LandGrants[],11,FALSE),"")</f>
        <v>Nov 1735</v>
      </c>
      <c r="M62" s="19" t="str">
        <f>IFERROR(VLOOKUP(A62,LandGrants[],31,FALSE),"")</f>
        <v>N</v>
      </c>
      <c r="N62" s="19" t="str">
        <f>IFERROR(VLOOKUP(C62,PlatColors[],1,FALSE),"")</f>
        <v>Bacholders Choyce</v>
      </c>
      <c r="O62" s="19" t="str">
        <f>IFERROR(VLOOKUP(A62,LandGrants[],2,FALSE),"")</f>
        <v>BACHOLDERS CHOYCE</v>
      </c>
    </row>
    <row r="63" spans="1:15" x14ac:dyDescent="0.55000000000000004">
      <c r="A63" s="19" t="str">
        <f t="shared" si="0"/>
        <v>Bare Ground</v>
      </c>
      <c r="B63">
        <v>521</v>
      </c>
      <c r="C63" t="s">
        <v>7778</v>
      </c>
      <c r="D63" t="s">
        <v>8364</v>
      </c>
      <c r="E63">
        <v>8</v>
      </c>
      <c r="F63">
        <v>59.2</v>
      </c>
      <c r="G63" t="s">
        <v>8365</v>
      </c>
      <c r="H63" s="19" t="str">
        <f t="shared" si="1"/>
        <v>03-08</v>
      </c>
      <c r="I63" s="19" t="str">
        <f t="shared" si="2"/>
        <v>2016-08-03</v>
      </c>
      <c r="J63" s="19" t="str">
        <f>IFERROR(VLOOKUP(A63,LandGrants[],1,FALSE),"")</f>
        <v>BARE GROUND</v>
      </c>
      <c r="K63" s="19" t="str">
        <f>IFERROR(VLOOKUP(C63,PlatColors[],2,FALSE),IFERROR(VLOOKUP(A63,PlatColors[],2,FALSE),""))</f>
        <v>#boundary_yellow</v>
      </c>
      <c r="L63" s="19" t="str">
        <f>IFERROR(VLOOKUP(A63,LandGrants[],11,FALSE),"")</f>
        <v>Jun 1734</v>
      </c>
      <c r="M63" s="19" t="str">
        <f>IFERROR(VLOOKUP(A63,LandGrants[],31,FALSE),"")</f>
        <v>N</v>
      </c>
      <c r="N63" s="19" t="str">
        <f>IFERROR(VLOOKUP(C63,PlatColors[],1,FALSE),"")</f>
        <v>Bare Ground</v>
      </c>
      <c r="O63" s="19" t="str">
        <f>IFERROR(VLOOKUP(A63,LandGrants[],2,FALSE),"")</f>
        <v>BARE GROUND</v>
      </c>
    </row>
    <row r="64" spans="1:15" x14ac:dyDescent="0.55000000000000004">
      <c r="A64" s="19" t="str">
        <f t="shared" si="0"/>
        <v>Bare Hills</v>
      </c>
      <c r="B64">
        <v>458</v>
      </c>
      <c r="C64" t="s">
        <v>5036</v>
      </c>
      <c r="D64" t="s">
        <v>9309</v>
      </c>
      <c r="E64">
        <v>15</v>
      </c>
      <c r="F64">
        <v>98.5</v>
      </c>
      <c r="G64" t="s">
        <v>9310</v>
      </c>
      <c r="H64" s="19" t="str">
        <f t="shared" si="1"/>
        <v>21 -11</v>
      </c>
      <c r="I64" s="19" t="str">
        <f t="shared" si="2"/>
        <v>2016-11-21</v>
      </c>
      <c r="J64" s="19" t="str">
        <f>IFERROR(VLOOKUP(A64,LandGrants[],1,FALSE),"")</f>
        <v>BARE HILLS</v>
      </c>
      <c r="K64" s="19" t="str">
        <f>IFERROR(VLOOKUP(C64,PlatColors[],2,FALSE),IFERROR(VLOOKUP(A64,PlatColors[],2,FALSE),""))</f>
        <v>#boundary_gold</v>
      </c>
      <c r="L64" s="19" t="str">
        <f>IFERROR(VLOOKUP(A64,LandGrants[],11,FALSE),"")</f>
        <v>Jun 1734</v>
      </c>
      <c r="M64" s="19" t="str">
        <f>IFERROR(VLOOKUP(A64,LandGrants[],31,FALSE),"")</f>
        <v>N</v>
      </c>
      <c r="N64" s="19" t="str">
        <f>IFERROR(VLOOKUP(C64,PlatColors[],1,FALSE),"")</f>
        <v>Bare Hills</v>
      </c>
      <c r="O64" s="19" t="str">
        <f>IFERROR(VLOOKUP(A64,LandGrants[],2,FALSE),"")</f>
        <v>BARE HILLS</v>
      </c>
    </row>
    <row r="65" spans="1:15" x14ac:dyDescent="0.55000000000000004">
      <c r="A65" t="str">
        <f t="shared" si="0"/>
        <v>Barnes Friendship</v>
      </c>
      <c r="B65">
        <v>261</v>
      </c>
      <c r="C65" t="s">
        <v>4999</v>
      </c>
      <c r="D65" t="s">
        <v>8036</v>
      </c>
      <c r="E65">
        <v>21</v>
      </c>
      <c r="F65">
        <v>257.7</v>
      </c>
      <c r="G65" t="s">
        <v>11604</v>
      </c>
      <c r="H65" t="str">
        <f t="shared" si="1"/>
        <v>21-08</v>
      </c>
      <c r="I65" t="str">
        <f t="shared" si="2"/>
        <v>2016-08-21</v>
      </c>
      <c r="J65" t="str">
        <f>IFERROR(VLOOKUP(A65,LandGrants[],1,FALSE),"")</f>
        <v>BARNES FRIENDSHIP</v>
      </c>
      <c r="K65" s="19" t="str">
        <f>IFERROR(VLOOKUP(C65,PlatColors[],2,FALSE),IFERROR(VLOOKUP(A65,PlatColors[],2,FALSE),""))</f>
        <v>#boundary_pink</v>
      </c>
      <c r="L65" s="19" t="str">
        <f>IFERROR(VLOOKUP(A65,LandGrants[],11,FALSE),"")</f>
        <v>Mar 1746</v>
      </c>
      <c r="M65" s="19" t="str">
        <f>IFERROR(VLOOKUP(A65,LandGrants[],31,FALSE),"")</f>
        <v>Y</v>
      </c>
      <c r="N65" s="19" t="str">
        <f>IFERROR(VLOOKUP(C65,PlatColors[],1,FALSE),"")</f>
        <v>Barnes Friendship</v>
      </c>
      <c r="O65" s="19" t="str">
        <f>IFERROR(VLOOKUP(A65,LandGrants[],2,FALSE),"")</f>
        <v>BARNES FRIENDSHIP</v>
      </c>
    </row>
    <row r="66" spans="1:15" x14ac:dyDescent="0.55000000000000004">
      <c r="A66" s="19" t="str">
        <f t="shared" ref="A66:A129" si="3">IF(IFERROR(FIND("(",SUBSTITUTE(C66,"(Resurveyed)","")),0) &gt; 0, LEFT(C66,FIND("(",C66)-2),C66)</f>
        <v>Barnes Hunt</v>
      </c>
      <c r="B66">
        <v>503</v>
      </c>
      <c r="C66" t="s">
        <v>6311</v>
      </c>
      <c r="D66" t="s">
        <v>8036</v>
      </c>
      <c r="E66">
        <v>7</v>
      </c>
      <c r="F66">
        <v>68.7</v>
      </c>
      <c r="G66" t="s">
        <v>8066</v>
      </c>
      <c r="H66" s="19" t="str">
        <f t="shared" ref="H66:H129" si="4">SUBSTITUTE(SUBSTITUTE(SUBSTITUTE(SUBSTITUTE(SUBSTITUTE(SUBSTITUTE(SUBSTITUTE(SUBSTITUTE(SUBSTITUTE(SUBSTITUTE(SUBSTITUTE(SUBSTITUTE(MID(G66,6,6)," Oct","-10")," Sep","-09")," Aug","-08")," Jul","-07")," Jun","-06"),"Nov","-11"),"Dec","-12"),"Jan","-01"),"Feb","-02"),"Mar","-03"),"Apr","-04"),"May","-05")</f>
        <v>03-09</v>
      </c>
      <c r="I66" s="19" t="str">
        <f t="shared" ref="I66:I129" si="5">IF(VALUE(RIGHT(H66,2))&lt;5, "2017-","2016-")&amp;RIGHT(H66,2)&amp;"-"&amp;LEFT(H66,2)</f>
        <v>2016-09-03</v>
      </c>
      <c r="J66" s="19" t="str">
        <f>IFERROR(VLOOKUP(A66,LandGrants[],1,FALSE),"")</f>
        <v>BARNES HUNT</v>
      </c>
      <c r="K66" s="19" t="str">
        <f>IFERROR(VLOOKUP(C66,PlatColors[],2,FALSE),IFERROR(VLOOKUP(A66,PlatColors[],2,FALSE),""))</f>
        <v>#boundary_yellow</v>
      </c>
      <c r="L66" s="19" t="str">
        <f>IFERROR(VLOOKUP(A66,LandGrants[],11,FALSE),"")</f>
        <v>Jun 1734</v>
      </c>
      <c r="M66" s="19" t="str">
        <f>IFERROR(VLOOKUP(A66,LandGrants[],31,FALSE),"")</f>
        <v>N</v>
      </c>
      <c r="N66" s="19" t="str">
        <f>IFERROR(VLOOKUP(C66,PlatColors[],1,FALSE),"")</f>
        <v>Barnes Hunt</v>
      </c>
      <c r="O66" s="19" t="str">
        <f>IFERROR(VLOOKUP(A66,LandGrants[],2,FALSE),"")</f>
        <v>BARNES HUNT</v>
      </c>
    </row>
    <row r="67" spans="1:15" x14ac:dyDescent="0.55000000000000004">
      <c r="A67" s="19" t="str">
        <f t="shared" si="3"/>
        <v>Barnes Luck</v>
      </c>
      <c r="B67">
        <v>488</v>
      </c>
      <c r="C67" t="s">
        <v>7953</v>
      </c>
      <c r="D67" t="s">
        <v>7954</v>
      </c>
      <c r="E67">
        <v>14</v>
      </c>
      <c r="F67">
        <v>80.7</v>
      </c>
      <c r="G67" t="s">
        <v>7955</v>
      </c>
      <c r="H67" s="19" t="str">
        <f t="shared" si="4"/>
        <v>14-10</v>
      </c>
      <c r="I67" s="19" t="str">
        <f t="shared" si="5"/>
        <v>2016-10-14</v>
      </c>
      <c r="J67" s="19" t="str">
        <f>IFERROR(VLOOKUP(A67,LandGrants[],1,FALSE),"")</f>
        <v>BARNES LUCK</v>
      </c>
      <c r="K67" s="19" t="str">
        <f>IFERROR(VLOOKUP(C67,PlatColors[],2,FALSE),IFERROR(VLOOKUP(A67,PlatColors[],2,FALSE),""))</f>
        <v>#boundary_yellow</v>
      </c>
      <c r="L67" s="19" t="str">
        <f>IFERROR(VLOOKUP(A67,LandGrants[],11,FALSE),"")</f>
        <v>Oct 1730</v>
      </c>
      <c r="M67" s="19" t="str">
        <f>IFERROR(VLOOKUP(A67,LandGrants[],31,FALSE),"")</f>
        <v>N</v>
      </c>
      <c r="N67" s="19" t="str">
        <f>IFERROR(VLOOKUP(C67,PlatColors[],1,FALSE),"")</f>
        <v>Barnes Luck</v>
      </c>
      <c r="O67" s="19" t="str">
        <f>IFERROR(VLOOKUP(A67,LandGrants[],2,FALSE),"")</f>
        <v>BARNES LUCK</v>
      </c>
    </row>
    <row r="68" spans="1:15" x14ac:dyDescent="0.55000000000000004">
      <c r="A68" s="19" t="str">
        <f t="shared" si="3"/>
        <v>Barnes Pleasant Meadow</v>
      </c>
      <c r="B68">
        <v>687</v>
      </c>
      <c r="C68" t="s">
        <v>6982</v>
      </c>
      <c r="D68" t="s">
        <v>8036</v>
      </c>
      <c r="E68">
        <v>9</v>
      </c>
      <c r="F68">
        <v>16.7</v>
      </c>
      <c r="G68" t="s">
        <v>8011</v>
      </c>
      <c r="H68" s="19" t="str">
        <f t="shared" si="4"/>
        <v>18-09</v>
      </c>
      <c r="I68" s="19" t="str">
        <f t="shared" si="5"/>
        <v>2016-09-18</v>
      </c>
      <c r="J68" s="19" t="str">
        <f>IFERROR(VLOOKUP(A68,LandGrants[],1,FALSE),"")</f>
        <v>BARNES PLEASANT MEADOW</v>
      </c>
      <c r="K68" s="19" t="str">
        <f>IFERROR(VLOOKUP(C68,PlatColors[],2,FALSE),IFERROR(VLOOKUP(A68,PlatColors[],2,FALSE),""))</f>
        <v>#boundary_yellow</v>
      </c>
      <c r="L68" s="19" t="str">
        <f>IFERROR(VLOOKUP(A68,LandGrants[],11,FALSE),"")</f>
        <v>May 1762</v>
      </c>
      <c r="M68" s="19" t="str">
        <f>IFERROR(VLOOKUP(A68,LandGrants[],31,FALSE),"")</f>
        <v>N</v>
      </c>
      <c r="N68" s="19" t="str">
        <f>IFERROR(VLOOKUP(C68,PlatColors[],1,FALSE),"")</f>
        <v>Barnes Pleasant Meadow</v>
      </c>
      <c r="O68" s="19" t="str">
        <f>IFERROR(VLOOKUP(A68,LandGrants[],2,FALSE),"")</f>
        <v>BARNES PLEASANT MEADOW</v>
      </c>
    </row>
    <row r="69" spans="1:15" x14ac:dyDescent="0.55000000000000004">
      <c r="A69" s="19" t="str">
        <f t="shared" si="3"/>
        <v>Barnes Purchase</v>
      </c>
      <c r="B69">
        <v>223</v>
      </c>
      <c r="C69" t="s">
        <v>4998</v>
      </c>
      <c r="D69" t="s">
        <v>8312</v>
      </c>
      <c r="E69">
        <v>42</v>
      </c>
      <c r="F69" s="131">
        <v>298.3</v>
      </c>
      <c r="G69" t="s">
        <v>11035</v>
      </c>
      <c r="H69" s="19" t="str">
        <f t="shared" si="4"/>
        <v>17-06</v>
      </c>
      <c r="I69" s="19" t="str">
        <f t="shared" si="5"/>
        <v>2016-06-17</v>
      </c>
      <c r="J69" s="19" t="str">
        <f>IFERROR(VLOOKUP(A69,LandGrants[],1,FALSE),"")</f>
        <v>BARNES PURCHASE</v>
      </c>
      <c r="K69" s="19" t="str">
        <f>IFERROR(VLOOKUP(C69,PlatColors[],2,FALSE),IFERROR(VLOOKUP(A69,PlatColors[],2,FALSE),""))</f>
        <v>#boundary_yellow</v>
      </c>
      <c r="L69" s="19" t="str">
        <f>IFERROR(VLOOKUP(A69,LandGrants[],11,FALSE),"")</f>
        <v>Jan 1758</v>
      </c>
      <c r="M69" s="19" t="str">
        <f>IFERROR(VLOOKUP(A69,LandGrants[],31,FALSE),"")</f>
        <v>N</v>
      </c>
      <c r="N69" s="19" t="str">
        <f>IFERROR(VLOOKUP(C69,PlatColors[],1,FALSE),"")</f>
        <v>Barnes Purchase</v>
      </c>
      <c r="O69" s="19" t="str">
        <f>IFERROR(VLOOKUP(A69,LandGrants[],2,FALSE),"")</f>
        <v>BARNES PURCHASE</v>
      </c>
    </row>
    <row r="70" spans="1:15" x14ac:dyDescent="0.55000000000000004">
      <c r="A70" s="19" t="str">
        <f t="shared" si="3"/>
        <v>Barran Hills</v>
      </c>
      <c r="B70">
        <v>238</v>
      </c>
      <c r="C70" t="s">
        <v>6849</v>
      </c>
      <c r="D70" t="s">
        <v>9091</v>
      </c>
      <c r="E70">
        <v>45</v>
      </c>
      <c r="F70">
        <v>284.10000000000002</v>
      </c>
      <c r="G70" t="s">
        <v>9092</v>
      </c>
      <c r="H70" s="19" t="str">
        <f t="shared" si="4"/>
        <v>25-10</v>
      </c>
      <c r="I70" s="19" t="str">
        <f t="shared" si="5"/>
        <v>2016-10-25</v>
      </c>
      <c r="J70" s="19" t="str">
        <f>IFERROR(VLOOKUP(A70,LandGrants[],1,FALSE),"")</f>
        <v>BARRAN HILLS</v>
      </c>
      <c r="K70" s="19" t="str">
        <f>IFERROR(VLOOKUP(C70,PlatColors[],2,FALSE),IFERROR(VLOOKUP(A70,PlatColors[],2,FALSE),""))</f>
        <v>#boundary_gold</v>
      </c>
      <c r="L70" s="19" t="str">
        <f>IFERROR(VLOOKUP(A70,LandGrants[],11,FALSE),"")</f>
        <v>Mar 1748</v>
      </c>
      <c r="M70" s="19" t="str">
        <f>IFERROR(VLOOKUP(A70,LandGrants[],31,FALSE),"")</f>
        <v>Y</v>
      </c>
      <c r="N70" s="19" t="str">
        <f>IFERROR(VLOOKUP(C70,PlatColors[],1,FALSE),"")</f>
        <v>Barran Hills</v>
      </c>
      <c r="O70" s="19" t="str">
        <f>IFERROR(VLOOKUP(A70,LandGrants[],2,FALSE),"")</f>
        <v>BARRAN HILLS</v>
      </c>
    </row>
    <row r="71" spans="1:15" x14ac:dyDescent="0.55000000000000004">
      <c r="A71" s="19" t="str">
        <f t="shared" si="3"/>
        <v>Barren Ridge</v>
      </c>
      <c r="B71">
        <v>702</v>
      </c>
      <c r="C71" t="s">
        <v>7805</v>
      </c>
      <c r="D71" t="s">
        <v>8020</v>
      </c>
      <c r="E71">
        <v>7</v>
      </c>
      <c r="F71">
        <v>12.6</v>
      </c>
      <c r="G71" t="s">
        <v>8021</v>
      </c>
      <c r="H71" s="19" t="str">
        <f t="shared" si="4"/>
        <v>15-09</v>
      </c>
      <c r="I71" s="19" t="str">
        <f t="shared" si="5"/>
        <v>2016-09-15</v>
      </c>
      <c r="J71" s="19" t="str">
        <f>IFERROR(VLOOKUP(A71,LandGrants[],1,FALSE),"")</f>
        <v>BARREN RIDGE</v>
      </c>
      <c r="K71" s="19" t="str">
        <f>IFERROR(VLOOKUP(C71,PlatColors[],2,FALSE),IFERROR(VLOOKUP(A71,PlatColors[],2,FALSE),""))</f>
        <v>#boundary_yellow</v>
      </c>
      <c r="L71" s="19" t="str">
        <f>IFERROR(VLOOKUP(A71,LandGrants[],11,FALSE),"")</f>
        <v>Sep 1759</v>
      </c>
      <c r="M71" s="19" t="str">
        <f>IFERROR(VLOOKUP(A71,LandGrants[],31,FALSE),"")</f>
        <v/>
      </c>
      <c r="N71" s="19" t="str">
        <f>IFERROR(VLOOKUP(C71,PlatColors[],1,FALSE),"")</f>
        <v>Barren Ridge</v>
      </c>
      <c r="O71" s="19" t="str">
        <f>IFERROR(VLOOKUP(A71,LandGrants[],2,FALSE),"")</f>
        <v/>
      </c>
    </row>
    <row r="72" spans="1:15" x14ac:dyDescent="0.55000000000000004">
      <c r="A72" t="str">
        <f t="shared" si="3"/>
        <v>Barrys Duck</v>
      </c>
      <c r="B72">
        <v>563</v>
      </c>
      <c r="C72" t="s">
        <v>8915</v>
      </c>
      <c r="D72" t="s">
        <v>9289</v>
      </c>
      <c r="E72">
        <v>16</v>
      </c>
      <c r="F72">
        <v>50.1</v>
      </c>
      <c r="G72" t="s">
        <v>9317</v>
      </c>
      <c r="H72" t="str">
        <f t="shared" si="4"/>
        <v>22 -11</v>
      </c>
      <c r="I72" t="str">
        <f t="shared" si="5"/>
        <v>2016-11-22</v>
      </c>
      <c r="J72" t="str">
        <f>IFERROR(VLOOKUP(A72,LandGrants[],1,FALSE),"")</f>
        <v>BARRYS DUCK</v>
      </c>
      <c r="K72" s="19" t="str">
        <f>IFERROR(VLOOKUP(C72,PlatColors[],2,FALSE),IFERROR(VLOOKUP(A72,PlatColors[],2,FALSE),""))</f>
        <v>#boundary_yellow</v>
      </c>
      <c r="L72" s="19" t="str">
        <f>IFERROR(VLOOKUP(A72,LandGrants[],11,FALSE),"")</f>
        <v>Jul 1768</v>
      </c>
      <c r="M72" s="19" t="str">
        <f>IFERROR(VLOOKUP(A72,LandGrants[],31,FALSE),"")</f>
        <v>N</v>
      </c>
      <c r="N72" s="19" t="str">
        <f>IFERROR(VLOOKUP(C72,PlatColors[],1,FALSE),"")</f>
        <v>Barrys Duck</v>
      </c>
      <c r="O72" s="19" t="str">
        <f>IFERROR(VLOOKUP(A72,LandGrants[],2,FALSE),"")</f>
        <v>BARRYS DUCK</v>
      </c>
    </row>
    <row r="73" spans="1:15" x14ac:dyDescent="0.55000000000000004">
      <c r="A73" s="19" t="str">
        <f t="shared" si="3"/>
        <v>Batchelors Hall</v>
      </c>
      <c r="B73">
        <v>333</v>
      </c>
      <c r="C73" t="s">
        <v>8821</v>
      </c>
      <c r="D73" t="s">
        <v>9074</v>
      </c>
      <c r="E73">
        <v>31</v>
      </c>
      <c r="F73">
        <v>186.7</v>
      </c>
      <c r="G73" t="s">
        <v>10110</v>
      </c>
      <c r="H73" s="19" t="str">
        <f t="shared" si="4"/>
        <v>05 -03</v>
      </c>
      <c r="I73" s="19" t="str">
        <f t="shared" si="5"/>
        <v>2017-03-05</v>
      </c>
      <c r="J73" s="19" t="str">
        <f>IFERROR(VLOOKUP(A73,LandGrants[],1,FALSE),"")</f>
        <v>BATCHELORS HALL</v>
      </c>
      <c r="K73" s="19" t="str">
        <f>IFERROR(VLOOKUP(C73,PlatColors[],2,FALSE),IFERROR(VLOOKUP(A73,PlatColors[],2,FALSE),""))</f>
        <v>#boundary_yellow</v>
      </c>
      <c r="L73" s="19" t="str">
        <f>IFERROR(VLOOKUP(A73,LandGrants[],11,FALSE),"")</f>
        <v>Mar 1695</v>
      </c>
      <c r="M73" s="19" t="str">
        <f>IFERROR(VLOOKUP(A73,LandGrants[],31,FALSE),"")</f>
        <v>Y</v>
      </c>
      <c r="N73" s="19" t="str">
        <f>IFERROR(VLOOKUP(C73,PlatColors[],1,FALSE),"")</f>
        <v>Batchelors Hall</v>
      </c>
      <c r="O73" s="19" t="str">
        <f>IFERROR(VLOOKUP(A73,LandGrants[],2,FALSE),"")</f>
        <v>BATCHELORS HALL</v>
      </c>
    </row>
    <row r="74" spans="1:15" x14ac:dyDescent="0.55000000000000004">
      <c r="A74" s="19" t="str">
        <f t="shared" si="3"/>
        <v>Batchelors Refuge</v>
      </c>
      <c r="B74">
        <v>17</v>
      </c>
      <c r="C74" t="s">
        <v>6633</v>
      </c>
      <c r="D74" t="s">
        <v>11014</v>
      </c>
      <c r="E74">
        <v>89</v>
      </c>
      <c r="F74" s="131">
        <v>1922</v>
      </c>
      <c r="G74" t="s">
        <v>11015</v>
      </c>
      <c r="H74" s="19" t="str">
        <f t="shared" si="4"/>
        <v>07-06</v>
      </c>
      <c r="I74" s="19" t="str">
        <f t="shared" si="5"/>
        <v>2016-06-07</v>
      </c>
      <c r="J74" s="19" t="str">
        <f>IFERROR(VLOOKUP(A74,LandGrants[],1,FALSE),"")</f>
        <v>BATCHELORS REFUGE</v>
      </c>
      <c r="K74" s="19" t="str">
        <f>IFERROR(VLOOKUP(C74,PlatColors[],2,FALSE),IFERROR(VLOOKUP(A74,PlatColors[],2,FALSE),""))</f>
        <v>#boundary_gold</v>
      </c>
      <c r="L74" s="19" t="str">
        <f>IFERROR(VLOOKUP(A74,LandGrants[],11,FALSE),"")</f>
        <v>Apr 1761</v>
      </c>
      <c r="M74" s="19" t="str">
        <f>IFERROR(VLOOKUP(A74,LandGrants[],31,FALSE),"")</f>
        <v>Y</v>
      </c>
      <c r="N74" s="19" t="str">
        <f>IFERROR(VLOOKUP(C74,PlatColors[],1,FALSE),"")</f>
        <v>Batchelors Refuge</v>
      </c>
      <c r="O74" s="19" t="str">
        <f>IFERROR(VLOOKUP(A74,LandGrants[],2,FALSE),"")</f>
        <v>BATCHELORS REFUGE</v>
      </c>
    </row>
    <row r="75" spans="1:15" x14ac:dyDescent="0.55000000000000004">
      <c r="A75" t="str">
        <f t="shared" si="3"/>
        <v>Batchelors Refuge Southeast</v>
      </c>
      <c r="B75">
        <v>189</v>
      </c>
      <c r="C75" t="s">
        <v>11032</v>
      </c>
      <c r="D75" t="s">
        <v>11033</v>
      </c>
      <c r="E75">
        <v>21</v>
      </c>
      <c r="F75">
        <v>383.9</v>
      </c>
      <c r="G75" t="s">
        <v>11034</v>
      </c>
      <c r="H75" t="str">
        <f t="shared" si="4"/>
        <v>06-06</v>
      </c>
      <c r="I75" t="str">
        <f t="shared" si="5"/>
        <v>2016-06-06</v>
      </c>
      <c r="J75" t="str">
        <f>IFERROR(VLOOKUP(A75,LandGrants[],1,FALSE),"")</f>
        <v/>
      </c>
      <c r="K75" s="19" t="str">
        <f>IFERROR(VLOOKUP(C75,PlatColors[],2,FALSE),IFERROR(VLOOKUP(A75,PlatColors[],2,FALSE),""))</f>
        <v/>
      </c>
      <c r="L75" s="19" t="str">
        <f>IFERROR(VLOOKUP(A75,LandGrants[],11,FALSE),"")</f>
        <v/>
      </c>
      <c r="M75" s="19" t="str">
        <f>IFERROR(VLOOKUP(A75,LandGrants[],31,FALSE),"")</f>
        <v/>
      </c>
      <c r="N75" s="19" t="str">
        <f>IFERROR(VLOOKUP(C75,PlatColors[],1,FALSE),"")</f>
        <v/>
      </c>
      <c r="O75" s="19" t="str">
        <f>IFERROR(VLOOKUP(A75,LandGrants[],2,FALSE),"")</f>
        <v/>
      </c>
    </row>
    <row r="76" spans="1:15" x14ac:dyDescent="0.55000000000000004">
      <c r="A76" t="str">
        <f t="shared" si="3"/>
        <v>Bear Garden Forest</v>
      </c>
      <c r="B76">
        <v>711</v>
      </c>
      <c r="C76" t="s">
        <v>11080</v>
      </c>
      <c r="D76" t="s">
        <v>8436</v>
      </c>
      <c r="E76">
        <v>6</v>
      </c>
      <c r="F76">
        <v>10.5</v>
      </c>
      <c r="G76" t="s">
        <v>11168</v>
      </c>
      <c r="H76" t="str">
        <f t="shared" si="4"/>
        <v>15-07</v>
      </c>
      <c r="I76" t="str">
        <f t="shared" si="5"/>
        <v>2016-07-15</v>
      </c>
      <c r="J76" t="str">
        <f>IFERROR(VLOOKUP(A76,LandGrants[],1,FALSE),"")</f>
        <v>BEAR GARDEN FOREST</v>
      </c>
      <c r="K76" s="19" t="str">
        <f>IFERROR(VLOOKUP(C76,PlatColors[],2,FALSE),IFERROR(VLOOKUP(A76,PlatColors[],2,FALSE),""))</f>
        <v>#boundary_cyan</v>
      </c>
      <c r="L76" s="19" t="str">
        <f>IFERROR(VLOOKUP(A76,LandGrants[],11,FALSE),"")</f>
        <v>Mar 1749</v>
      </c>
      <c r="M76" s="19" t="str">
        <f>IFERROR(VLOOKUP(A76,LandGrants[],31,FALSE),"")</f>
        <v>Y</v>
      </c>
      <c r="N76" s="19" t="str">
        <f>IFERROR(VLOOKUP(C76,PlatColors[],1,FALSE),"")</f>
        <v>Bear Garden Forest</v>
      </c>
      <c r="O76" s="19" t="str">
        <f>IFERROR(VLOOKUP(A76,LandGrants[],2,FALSE),"")</f>
        <v>BEAR GARDEN FOREST</v>
      </c>
    </row>
    <row r="77" spans="1:15" x14ac:dyDescent="0.55000000000000004">
      <c r="A77" t="str">
        <f t="shared" si="3"/>
        <v>Bear Garden Forest - Resurveyed</v>
      </c>
      <c r="B77">
        <v>323</v>
      </c>
      <c r="C77" t="s">
        <v>11085</v>
      </c>
      <c r="D77" t="s">
        <v>8436</v>
      </c>
      <c r="E77">
        <v>18</v>
      </c>
      <c r="F77">
        <v>197.7</v>
      </c>
      <c r="G77" t="s">
        <v>11159</v>
      </c>
      <c r="H77" s="19" t="str">
        <f t="shared" si="4"/>
        <v>15-07</v>
      </c>
      <c r="I77" t="str">
        <f t="shared" si="5"/>
        <v>2016-07-15</v>
      </c>
      <c r="J77" t="str">
        <f>IFERROR(VLOOKUP(A77,LandGrants[],1,FALSE),"")</f>
        <v>BEAR GARDEN FOREST - Resurveyed</v>
      </c>
      <c r="K77" s="19" t="str">
        <f>IFERROR(VLOOKUP(C77,PlatColors[],2,FALSE),IFERROR(VLOOKUP(A77,PlatColors[],2,FALSE),""))</f>
        <v>#boundary_yellow</v>
      </c>
      <c r="L77" s="19" t="str">
        <f>IFERROR(VLOOKUP(A77,LandGrants[],11,FALSE),"")</f>
        <v>Jun 1762</v>
      </c>
      <c r="M77" s="19" t="str">
        <f>IFERROR(VLOOKUP(A77,LandGrants[],31,FALSE),"")</f>
        <v/>
      </c>
      <c r="N77" s="19" t="str">
        <f>IFERROR(VLOOKUP(C77,PlatColors[],1,FALSE),"")</f>
        <v>Bear Garden Forest - Resurveyed</v>
      </c>
      <c r="O77" s="19" t="str">
        <f>IFERROR(VLOOKUP(A77,LandGrants[],2,FALSE),"")</f>
        <v/>
      </c>
    </row>
    <row r="78" spans="1:15" x14ac:dyDescent="0.55000000000000004">
      <c r="A78" s="19" t="str">
        <f t="shared" si="3"/>
        <v>Bear Garden Forest Enlarged</v>
      </c>
      <c r="B78">
        <v>233</v>
      </c>
      <c r="C78" t="s">
        <v>11089</v>
      </c>
      <c r="D78" t="s">
        <v>8436</v>
      </c>
      <c r="E78">
        <v>43</v>
      </c>
      <c r="F78">
        <v>286.8</v>
      </c>
      <c r="G78" t="s">
        <v>11157</v>
      </c>
      <c r="H78" s="19" t="str">
        <f t="shared" si="4"/>
        <v>15-07</v>
      </c>
      <c r="I78" s="19" t="str">
        <f t="shared" si="5"/>
        <v>2016-07-15</v>
      </c>
      <c r="J78" s="19" t="str">
        <f>IFERROR(VLOOKUP(A78,LandGrants[],1,FALSE),"")</f>
        <v>BEAR GARDEN FOREST ENLARGED</v>
      </c>
      <c r="K78" s="19" t="str">
        <f>IFERROR(VLOOKUP(C78,PlatColors[],2,FALSE),IFERROR(VLOOKUP(A78,PlatColors[],2,FALSE),""))</f>
        <v>#boundary_green</v>
      </c>
      <c r="L78" s="19" t="str">
        <f>IFERROR(VLOOKUP(A78,LandGrants[],11,FALSE),"")</f>
        <v>Dec 1770</v>
      </c>
      <c r="M78" s="19" t="str">
        <f>IFERROR(VLOOKUP(A78,LandGrants[],31,FALSE),"")</f>
        <v>Y</v>
      </c>
      <c r="N78" s="19" t="str">
        <f>IFERROR(VLOOKUP(C78,PlatColors[],1,FALSE),"")</f>
        <v>Bear Garden Forest Enlarged</v>
      </c>
      <c r="O78" s="19" t="str">
        <f>IFERROR(VLOOKUP(A78,LandGrants[],2,FALSE),"")</f>
        <v>BEAR GARDEN FOREST ENLARGED</v>
      </c>
    </row>
    <row r="79" spans="1:15" x14ac:dyDescent="0.55000000000000004">
      <c r="A79" s="19" t="str">
        <f t="shared" si="3"/>
        <v>Bearhead</v>
      </c>
      <c r="B79">
        <v>613</v>
      </c>
      <c r="C79" t="s">
        <v>4293</v>
      </c>
      <c r="D79" t="s">
        <v>8303</v>
      </c>
      <c r="E79">
        <v>12</v>
      </c>
      <c r="F79">
        <v>30.9</v>
      </c>
      <c r="G79" t="s">
        <v>8304</v>
      </c>
      <c r="H79" s="19" t="str">
        <f t="shared" si="4"/>
        <v>13-08</v>
      </c>
      <c r="I79" s="19" t="str">
        <f t="shared" si="5"/>
        <v>2016-08-13</v>
      </c>
      <c r="J79" s="19" t="str">
        <f>IFERROR(VLOOKUP(A79,LandGrants[],1,FALSE),"")</f>
        <v>BEARHEAD</v>
      </c>
      <c r="K79" s="19" t="str">
        <f>IFERROR(VLOOKUP(C79,PlatColors[],2,FALSE),IFERROR(VLOOKUP(A79,PlatColors[],2,FALSE),""))</f>
        <v>#boundary_green</v>
      </c>
      <c r="L79" s="19" t="str">
        <f>IFERROR(VLOOKUP(A79,LandGrants[],11,FALSE),"")</f>
        <v>Oct 1752</v>
      </c>
      <c r="M79" s="19" t="str">
        <f>IFERROR(VLOOKUP(A79,LandGrants[],31,FALSE),"")</f>
        <v>N</v>
      </c>
      <c r="N79" s="19" t="str">
        <f>IFERROR(VLOOKUP(C79,PlatColors[],1,FALSE),"")</f>
        <v>Bearhead</v>
      </c>
      <c r="O79" s="19" t="str">
        <f>IFERROR(VLOOKUP(A79,LandGrants[],2,FALSE),"")</f>
        <v>BEARHEAD</v>
      </c>
    </row>
    <row r="80" spans="1:15" x14ac:dyDescent="0.55000000000000004">
      <c r="A80" s="19" t="str">
        <f t="shared" si="3"/>
        <v>Beautiful Craft</v>
      </c>
      <c r="B80">
        <v>577</v>
      </c>
      <c r="C80" t="s">
        <v>4292</v>
      </c>
      <c r="D80" t="s">
        <v>11331</v>
      </c>
      <c r="E80">
        <v>9</v>
      </c>
      <c r="F80">
        <v>48.5</v>
      </c>
      <c r="G80" t="s">
        <v>8394</v>
      </c>
      <c r="H80" s="19" t="str">
        <f t="shared" si="4"/>
        <v>18-07</v>
      </c>
      <c r="I80" s="19" t="str">
        <f t="shared" si="5"/>
        <v>2016-07-18</v>
      </c>
      <c r="J80" s="19" t="str">
        <f>IFERROR(VLOOKUP(A80,LandGrants[],1,FALSE),"")</f>
        <v>BEAUTIFUL CRAFT</v>
      </c>
      <c r="K80" s="19" t="str">
        <f>IFERROR(VLOOKUP(C80,PlatColors[],2,FALSE),IFERROR(VLOOKUP(A80,PlatColors[],2,FALSE),""))</f>
        <v>#boundary_gold</v>
      </c>
      <c r="L80" s="19" t="str">
        <f>IFERROR(VLOOKUP(A80,LandGrants[],11,FALSE),"")</f>
        <v>Nov 1751</v>
      </c>
      <c r="M80" s="19" t="str">
        <f>IFERROR(VLOOKUP(A80,LandGrants[],31,FALSE),"")</f>
        <v>Y</v>
      </c>
      <c r="N80" s="19" t="str">
        <f>IFERROR(VLOOKUP(C80,PlatColors[],1,FALSE),"")</f>
        <v>Beautiful Craft</v>
      </c>
      <c r="O80" s="19" t="str">
        <f>IFERROR(VLOOKUP(A80,LandGrants[],2,FALSE),"")</f>
        <v>BEAUTIFUL CRAFT</v>
      </c>
    </row>
    <row r="81" spans="1:15" x14ac:dyDescent="0.55000000000000004">
      <c r="A81" t="str">
        <f t="shared" si="3"/>
        <v>Bells Chance</v>
      </c>
      <c r="B81">
        <v>446</v>
      </c>
      <c r="C81" t="s">
        <v>8917</v>
      </c>
      <c r="D81" t="s">
        <v>9136</v>
      </c>
      <c r="E81">
        <v>17</v>
      </c>
      <c r="F81">
        <v>101.1</v>
      </c>
      <c r="G81" t="s">
        <v>9137</v>
      </c>
      <c r="H81" t="str">
        <f t="shared" si="4"/>
        <v>21-10</v>
      </c>
      <c r="I81" t="str">
        <f t="shared" si="5"/>
        <v>2016-10-21</v>
      </c>
      <c r="J81" t="str">
        <f>IFERROR(VLOOKUP(A81,LandGrants[],1,FALSE),"")</f>
        <v>BELLS CHANCE</v>
      </c>
      <c r="K81" s="19" t="str">
        <f>IFERROR(VLOOKUP(C81,PlatColors[],2,FALSE),IFERROR(VLOOKUP(A81,PlatColors[],2,FALSE),""))</f>
        <v>#boundary_green</v>
      </c>
      <c r="L81" s="19" t="str">
        <f>IFERROR(VLOOKUP(A81,LandGrants[],11,FALSE),"")</f>
        <v>Jun 1734</v>
      </c>
      <c r="M81" s="19" t="str">
        <f>IFERROR(VLOOKUP(A81,LandGrants[],31,FALSE),"")</f>
        <v>N</v>
      </c>
      <c r="N81" s="19" t="str">
        <f>IFERROR(VLOOKUP(C81,PlatColors[],1,FALSE),"")</f>
        <v>Bells Chance</v>
      </c>
      <c r="O81" s="19" t="str">
        <f>IFERROR(VLOOKUP(A81,LandGrants[],2,FALSE),"")</f>
        <v>BELLS CHANCE</v>
      </c>
    </row>
    <row r="82" spans="1:15" x14ac:dyDescent="0.55000000000000004">
      <c r="A82" s="19" t="str">
        <f t="shared" si="3"/>
        <v>Belts Chance</v>
      </c>
      <c r="B82">
        <v>291</v>
      </c>
      <c r="C82" t="s">
        <v>8127</v>
      </c>
      <c r="D82" t="s">
        <v>8128</v>
      </c>
      <c r="E82">
        <v>21</v>
      </c>
      <c r="F82">
        <v>231.3</v>
      </c>
      <c r="G82" t="s">
        <v>8129</v>
      </c>
      <c r="H82" s="19" t="str">
        <f t="shared" si="4"/>
        <v>30-08</v>
      </c>
      <c r="I82" s="19" t="str">
        <f t="shared" si="5"/>
        <v>2016-08-30</v>
      </c>
      <c r="J82" s="19" t="str">
        <f>IFERROR(VLOOKUP(A82,LandGrants[],1,FALSE),"")</f>
        <v>BELTS CHANCE</v>
      </c>
      <c r="K82" s="19" t="str">
        <f>IFERROR(VLOOKUP(C82,PlatColors[],2,FALSE),IFERROR(VLOOKUP(A82,PlatColors[],2,FALSE),""))</f>
        <v>#boundary_gold</v>
      </c>
      <c r="L82" s="19" t="str">
        <f>IFERROR(VLOOKUP(A82,LandGrants[],11,FALSE),"")</f>
        <v>Jul 1723</v>
      </c>
      <c r="M82" s="19" t="str">
        <f>IFERROR(VLOOKUP(A82,LandGrants[],31,FALSE),"")</f>
        <v>N</v>
      </c>
      <c r="N82" s="19" t="str">
        <f>IFERROR(VLOOKUP(C82,PlatColors[],1,FALSE),"")</f>
        <v>Belts Chance</v>
      </c>
      <c r="O82" s="19" t="str">
        <f>IFERROR(VLOOKUP(A82,LandGrants[],2,FALSE),"")</f>
        <v>BELTS CHANCE</v>
      </c>
    </row>
    <row r="83" spans="1:15" x14ac:dyDescent="0.55000000000000004">
      <c r="A83" s="19" t="str">
        <f t="shared" si="3"/>
        <v>Belts Hills</v>
      </c>
      <c r="B83">
        <v>81</v>
      </c>
      <c r="C83" t="s">
        <v>8140</v>
      </c>
      <c r="D83" t="s">
        <v>8135</v>
      </c>
      <c r="E83">
        <v>39</v>
      </c>
      <c r="F83">
        <v>759.8</v>
      </c>
      <c r="G83" t="s">
        <v>8141</v>
      </c>
      <c r="H83" s="19" t="str">
        <f t="shared" si="4"/>
        <v>29-08</v>
      </c>
      <c r="I83" s="19" t="str">
        <f t="shared" si="5"/>
        <v>2016-08-29</v>
      </c>
      <c r="J83" s="19" t="str">
        <f>IFERROR(VLOOKUP(A83,LandGrants[],1,FALSE),"")</f>
        <v>BELTS HILLS</v>
      </c>
      <c r="K83" s="19" t="str">
        <f>IFERROR(VLOOKUP(C83,PlatColors[],2,FALSE),IFERROR(VLOOKUP(A83,PlatColors[],2,FALSE),""))</f>
        <v>#boundary_green</v>
      </c>
      <c r="L83" s="19" t="str">
        <f>IFERROR(VLOOKUP(A83,LandGrants[],11,FALSE),"")</f>
        <v>Jul 1723</v>
      </c>
      <c r="M83" s="19" t="str">
        <f>IFERROR(VLOOKUP(A83,LandGrants[],31,FALSE),"")</f>
        <v>N</v>
      </c>
      <c r="N83" s="19" t="str">
        <f>IFERROR(VLOOKUP(C83,PlatColors[],1,FALSE),"")</f>
        <v>Belts Hills</v>
      </c>
      <c r="O83" s="19" t="str">
        <f>IFERROR(VLOOKUP(A83,LandGrants[],2,FALSE),"")</f>
        <v>BELTS HILLS</v>
      </c>
    </row>
    <row r="84" spans="1:15" x14ac:dyDescent="0.55000000000000004">
      <c r="A84" s="19" t="str">
        <f t="shared" si="3"/>
        <v>Belts Point</v>
      </c>
      <c r="B84">
        <v>450</v>
      </c>
      <c r="C84" t="s">
        <v>8918</v>
      </c>
      <c r="D84" t="s">
        <v>9094</v>
      </c>
      <c r="E84">
        <v>26</v>
      </c>
      <c r="F84">
        <v>100.4</v>
      </c>
      <c r="G84" t="s">
        <v>9095</v>
      </c>
      <c r="H84" s="19" t="str">
        <f t="shared" si="4"/>
        <v>24-10</v>
      </c>
      <c r="I84" s="19" t="str">
        <f t="shared" si="5"/>
        <v>2016-10-24</v>
      </c>
      <c r="J84" s="19" t="str">
        <f>IFERROR(VLOOKUP(A84,LandGrants[],1,FALSE),"")</f>
        <v>BELTS POINT</v>
      </c>
      <c r="K84" s="19" t="str">
        <f>IFERROR(VLOOKUP(C84,PlatColors[],2,FALSE),IFERROR(VLOOKUP(A84,PlatColors[],2,FALSE),""))</f>
        <v>#boundary_pink</v>
      </c>
      <c r="L84" s="19" t="str">
        <f>IFERROR(VLOOKUP(A84,LandGrants[],11,FALSE),"")</f>
        <v>Jul 1725</v>
      </c>
      <c r="M84" s="19" t="str">
        <f>IFERROR(VLOOKUP(A84,LandGrants[],31,FALSE),"")</f>
        <v>N</v>
      </c>
      <c r="N84" s="19" t="str">
        <f>IFERROR(VLOOKUP(C84,PlatColors[],1,FALSE),"")</f>
        <v>Belts Point</v>
      </c>
      <c r="O84" s="19" t="str">
        <f>IFERROR(VLOOKUP(A84,LandGrants[],2,FALSE),"")</f>
        <v>BELTS POINT</v>
      </c>
    </row>
    <row r="85" spans="1:15" x14ac:dyDescent="0.55000000000000004">
      <c r="A85" s="19" t="str">
        <f t="shared" si="3"/>
        <v>Benjamins Addition</v>
      </c>
      <c r="B85">
        <v>142</v>
      </c>
      <c r="C85" t="s">
        <v>8919</v>
      </c>
      <c r="D85" t="s">
        <v>9307</v>
      </c>
      <c r="E85">
        <v>50</v>
      </c>
      <c r="F85">
        <v>522.6</v>
      </c>
      <c r="G85" t="s">
        <v>11598</v>
      </c>
      <c r="H85" s="19" t="str">
        <f t="shared" si="4"/>
        <v>24-08</v>
      </c>
      <c r="I85" s="19" t="str">
        <f t="shared" si="5"/>
        <v>2016-08-24</v>
      </c>
      <c r="J85" s="19" t="str">
        <f>IFERROR(VLOOKUP(A85,LandGrants[],1,FALSE),"")</f>
        <v>BENJAMINS ADDITION</v>
      </c>
      <c r="K85" s="19" t="str">
        <f>IFERROR(VLOOKUP(C85,PlatColors[],2,FALSE),IFERROR(VLOOKUP(A85,PlatColors[],2,FALSE),""))</f>
        <v>#boundary_yellow</v>
      </c>
      <c r="L85" s="19" t="str">
        <f>IFERROR(VLOOKUP(A85,LandGrants[],11,FALSE),"")</f>
        <v>Aug 1753</v>
      </c>
      <c r="M85" s="19" t="str">
        <f>IFERROR(VLOOKUP(A85,LandGrants[],31,FALSE),"")</f>
        <v>N</v>
      </c>
      <c r="N85" s="19" t="str">
        <f>IFERROR(VLOOKUP(C85,PlatColors[],1,FALSE),"")</f>
        <v>Benjamins Addition</v>
      </c>
      <c r="O85" s="19" t="str">
        <f>IFERROR(VLOOKUP(A85,LandGrants[],2,FALSE),"")</f>
        <v>BENJAMINS ADDITION</v>
      </c>
    </row>
    <row r="86" spans="1:15" x14ac:dyDescent="0.55000000000000004">
      <c r="A86" t="str">
        <f t="shared" si="3"/>
        <v>Benjamins Lot</v>
      </c>
      <c r="B86">
        <v>135</v>
      </c>
      <c r="C86" t="s">
        <v>8778</v>
      </c>
      <c r="D86" t="s">
        <v>8007</v>
      </c>
      <c r="E86">
        <v>23</v>
      </c>
      <c r="F86">
        <v>551.5</v>
      </c>
      <c r="G86" t="s">
        <v>8008</v>
      </c>
      <c r="H86" t="str">
        <f t="shared" si="4"/>
        <v>19-09</v>
      </c>
      <c r="I86" t="str">
        <f t="shared" si="5"/>
        <v>2016-09-19</v>
      </c>
      <c r="J86" t="str">
        <f>IFERROR(VLOOKUP(A86,LandGrants[],1,FALSE),"")</f>
        <v>BENJAMINS LOT</v>
      </c>
      <c r="K86" s="19" t="str">
        <f>IFERROR(VLOOKUP(C86,PlatColors[],2,FALSE),IFERROR(VLOOKUP(A86,PlatColors[],2,FALSE),""))</f>
        <v>#boundary_gold</v>
      </c>
      <c r="L86" s="19" t="str">
        <f>IFERROR(VLOOKUP(A86,LandGrants[],11,FALSE),"")</f>
        <v>Sep 1725</v>
      </c>
      <c r="M86" s="19" t="str">
        <f>IFERROR(VLOOKUP(A86,LandGrants[],31,FALSE),"")</f>
        <v>Y</v>
      </c>
      <c r="N86" s="19" t="str">
        <f>IFERROR(VLOOKUP(C86,PlatColors[],1,FALSE),"")</f>
        <v>Benjamins Lot</v>
      </c>
      <c r="O86" s="19" t="str">
        <f>IFERROR(VLOOKUP(A86,LandGrants[],2,FALSE),"")</f>
        <v>BENJAMINS LOT</v>
      </c>
    </row>
    <row r="87" spans="1:15" x14ac:dyDescent="0.55000000000000004">
      <c r="A87" s="19" t="str">
        <f t="shared" si="3"/>
        <v>Bens Delight</v>
      </c>
      <c r="B87">
        <v>583</v>
      </c>
      <c r="C87" t="s">
        <v>7951</v>
      </c>
      <c r="D87" t="s">
        <v>7949</v>
      </c>
      <c r="E87">
        <v>20</v>
      </c>
      <c r="F87">
        <v>45.1</v>
      </c>
      <c r="G87" t="s">
        <v>7952</v>
      </c>
      <c r="H87" s="19" t="str">
        <f t="shared" si="4"/>
        <v>14-10</v>
      </c>
      <c r="I87" s="19" t="str">
        <f t="shared" si="5"/>
        <v>2016-10-14</v>
      </c>
      <c r="J87" s="19" t="str">
        <f>IFERROR(VLOOKUP(A87,LandGrants[],1,FALSE),"")</f>
        <v>BENS DELIGHT</v>
      </c>
      <c r="K87" s="19" t="str">
        <f>IFERROR(VLOOKUP(C87,PlatColors[],2,FALSE),IFERROR(VLOOKUP(A87,PlatColors[],2,FALSE),""))</f>
        <v>#boundary_cyan</v>
      </c>
      <c r="L87" s="19" t="str">
        <f>IFERROR(VLOOKUP(A87,LandGrants[],11,FALSE),"")</f>
        <v>Dec 1763</v>
      </c>
      <c r="M87" s="19" t="str">
        <f>IFERROR(VLOOKUP(A87,LandGrants[],31,FALSE),"")</f>
        <v>Y</v>
      </c>
      <c r="N87" s="19" t="str">
        <f>IFERROR(VLOOKUP(C87,PlatColors[],1,FALSE),"")</f>
        <v>Bens Delight</v>
      </c>
      <c r="O87" s="19" t="str">
        <f>IFERROR(VLOOKUP(A87,LandGrants[],2,FALSE),"")</f>
        <v>BENS DELIGHT</v>
      </c>
    </row>
    <row r="88" spans="1:15" x14ac:dyDescent="0.55000000000000004">
      <c r="A88" t="str">
        <f t="shared" si="3"/>
        <v>Bens Luck</v>
      </c>
      <c r="B88">
        <v>549</v>
      </c>
      <c r="C88" t="s">
        <v>7946</v>
      </c>
      <c r="D88" t="s">
        <v>7899</v>
      </c>
      <c r="E88">
        <v>24</v>
      </c>
      <c r="F88">
        <v>52.4</v>
      </c>
      <c r="G88" t="s">
        <v>7947</v>
      </c>
      <c r="H88" t="str">
        <f t="shared" si="4"/>
        <v>14-10</v>
      </c>
      <c r="I88" t="str">
        <f t="shared" si="5"/>
        <v>2016-10-14</v>
      </c>
      <c r="J88" t="str">
        <f>IFERROR(VLOOKUP(A88,LandGrants[],1,FALSE),"")</f>
        <v>BENS LUCK</v>
      </c>
      <c r="K88" s="19" t="str">
        <f>IFERROR(VLOOKUP(C88,PlatColors[],2,FALSE),IFERROR(VLOOKUP(A88,PlatColors[],2,FALSE),""))</f>
        <v>#boundary_gold</v>
      </c>
      <c r="L88" s="19" t="str">
        <f>IFERROR(VLOOKUP(A88,LandGrants[],11,FALSE),"")</f>
        <v>Aug 1736</v>
      </c>
      <c r="M88" s="19" t="str">
        <f>IFERROR(VLOOKUP(A88,LandGrants[],31,FALSE),"")</f>
        <v>N</v>
      </c>
      <c r="N88" s="19" t="str">
        <f>IFERROR(VLOOKUP(C88,PlatColors[],1,FALSE),"")</f>
        <v>Bens Luck</v>
      </c>
      <c r="O88" s="19" t="str">
        <f>IFERROR(VLOOKUP(A88,LandGrants[],2,FALSE),"")</f>
        <v>BENS LUCK</v>
      </c>
    </row>
    <row r="89" spans="1:15" x14ac:dyDescent="0.55000000000000004">
      <c r="A89" s="19" t="str">
        <f t="shared" si="3"/>
        <v>Bensons Request</v>
      </c>
      <c r="B89">
        <v>256</v>
      </c>
      <c r="C89" t="s">
        <v>7879</v>
      </c>
      <c r="D89" t="s">
        <v>7880</v>
      </c>
      <c r="E89">
        <v>34</v>
      </c>
      <c r="F89">
        <v>260.7</v>
      </c>
      <c r="G89" t="s">
        <v>7881</v>
      </c>
      <c r="H89" s="19" t="str">
        <f t="shared" si="4"/>
        <v>17-10</v>
      </c>
      <c r="I89" s="19" t="str">
        <f t="shared" si="5"/>
        <v>2016-10-17</v>
      </c>
      <c r="J89" s="19" t="str">
        <f>IFERROR(VLOOKUP(A89,LandGrants[],1,FALSE),"")</f>
        <v>BENSONS REQUEST</v>
      </c>
      <c r="K89" s="19" t="str">
        <f>IFERROR(VLOOKUP(C89,PlatColors[],2,FALSE),IFERROR(VLOOKUP(A89,PlatColors[],2,FALSE),""))</f>
        <v>#boundary_pink</v>
      </c>
      <c r="L89" s="19" t="str">
        <f>IFERROR(VLOOKUP(A89,LandGrants[],11,FALSE),"")</f>
        <v>Aug 1752</v>
      </c>
      <c r="M89" s="19" t="str">
        <f>IFERROR(VLOOKUP(A89,LandGrants[],31,FALSE),"")</f>
        <v>N</v>
      </c>
      <c r="N89" s="19" t="str">
        <f>IFERROR(VLOOKUP(C89,PlatColors[],1,FALSE),"")</f>
        <v>Bensons Request</v>
      </c>
      <c r="O89" s="19" t="str">
        <f>IFERROR(VLOOKUP(A89,LandGrants[],2,FALSE),"")</f>
        <v>BENSONS REQUEST</v>
      </c>
    </row>
    <row r="90" spans="1:15" x14ac:dyDescent="0.55000000000000004">
      <c r="A90" t="str">
        <f t="shared" si="3"/>
        <v>Beyond Far Enough</v>
      </c>
      <c r="B90">
        <v>433</v>
      </c>
      <c r="C90" t="s">
        <v>4287</v>
      </c>
      <c r="D90" t="s">
        <v>8312</v>
      </c>
      <c r="E90">
        <v>11</v>
      </c>
      <c r="F90">
        <v>103</v>
      </c>
      <c r="G90" t="s">
        <v>8313</v>
      </c>
      <c r="H90" s="19" t="str">
        <f t="shared" si="4"/>
        <v>11-08</v>
      </c>
      <c r="I90" t="str">
        <f t="shared" si="5"/>
        <v>2016-08-11</v>
      </c>
      <c r="J90" t="str">
        <f>IFERROR(VLOOKUP(A90,LandGrants[],1,FALSE),"")</f>
        <v>BEYOND FAR ENOUGH</v>
      </c>
      <c r="K90" s="19" t="str">
        <f>IFERROR(VLOOKUP(C90,PlatColors[],2,FALSE),IFERROR(VLOOKUP(A90,PlatColors[],2,FALSE),""))</f>
        <v>#boundary_gold</v>
      </c>
      <c r="L90" s="19" t="str">
        <f>IFERROR(VLOOKUP(A90,LandGrants[],11,FALSE),"")</f>
        <v>Jun 1734</v>
      </c>
      <c r="M90" s="19" t="str">
        <f>IFERROR(VLOOKUP(A90,LandGrants[],31,FALSE),"")</f>
        <v>N</v>
      </c>
      <c r="N90" s="19" t="str">
        <f>IFERROR(VLOOKUP(C90,PlatColors[],1,FALSE),"")</f>
        <v>Beyond Far Enough</v>
      </c>
      <c r="O90" s="19" t="str">
        <f>IFERROR(VLOOKUP(A90,LandGrants[],2,FALSE),"")</f>
        <v>BEYOND FAR ENOUGH</v>
      </c>
    </row>
    <row r="91" spans="1:15" x14ac:dyDescent="0.55000000000000004">
      <c r="A91" s="19" t="str">
        <f t="shared" si="3"/>
        <v>Bishops Outlet</v>
      </c>
      <c r="B91">
        <v>478</v>
      </c>
      <c r="C91" t="s">
        <v>8920</v>
      </c>
      <c r="D91" t="s">
        <v>9195</v>
      </c>
      <c r="E91">
        <v>6</v>
      </c>
      <c r="F91">
        <v>90</v>
      </c>
      <c r="G91" t="s">
        <v>9196</v>
      </c>
      <c r="H91" s="19" t="str">
        <f t="shared" si="4"/>
        <v>06 -11</v>
      </c>
      <c r="I91" s="19" t="str">
        <f t="shared" si="5"/>
        <v>2016-11-06</v>
      </c>
      <c r="J91" s="19" t="str">
        <f>IFERROR(VLOOKUP(A91,LandGrants[],1,FALSE),"")</f>
        <v>BISHOPS OUTLET</v>
      </c>
      <c r="K91" s="19" t="str">
        <f>IFERROR(VLOOKUP(C91,PlatColors[],2,FALSE),IFERROR(VLOOKUP(A91,PlatColors[],2,FALSE),""))</f>
        <v>#boundary_cyan</v>
      </c>
      <c r="L91" s="19" t="str">
        <f>IFERROR(VLOOKUP(A91,LandGrants[],11,FALSE),"")</f>
        <v>Nov 1742</v>
      </c>
      <c r="M91" s="19" t="str">
        <f>IFERROR(VLOOKUP(A91,LandGrants[],31,FALSE),"")</f>
        <v>Y</v>
      </c>
      <c r="N91" s="19" t="str">
        <f>IFERROR(VLOOKUP(C91,PlatColors[],1,FALSE),"")</f>
        <v>Bishops Outlet</v>
      </c>
      <c r="O91" s="19" t="str">
        <f>IFERROR(VLOOKUP(A91,LandGrants[],2,FALSE),"")</f>
        <v>BISHOPS OUTLET</v>
      </c>
    </row>
    <row r="92" spans="1:15" x14ac:dyDescent="0.55000000000000004">
      <c r="A92" s="19" t="str">
        <f t="shared" si="3"/>
        <v>Bishops Range</v>
      </c>
      <c r="B92">
        <v>342</v>
      </c>
      <c r="C92" t="s">
        <v>8921</v>
      </c>
      <c r="D92" t="s">
        <v>9195</v>
      </c>
      <c r="E92">
        <v>9</v>
      </c>
      <c r="F92">
        <v>174.5</v>
      </c>
      <c r="G92" t="s">
        <v>9198</v>
      </c>
      <c r="H92" s="19" t="str">
        <f t="shared" si="4"/>
        <v>06 -11</v>
      </c>
      <c r="I92" s="19" t="str">
        <f t="shared" si="5"/>
        <v>2016-11-06</v>
      </c>
      <c r="J92" s="19" t="str">
        <f>IFERROR(VLOOKUP(A92,LandGrants[],1,FALSE),"")</f>
        <v>BISHOPS RANGE</v>
      </c>
      <c r="K92" s="19" t="str">
        <f>IFERROR(VLOOKUP(C92,PlatColors[],2,FALSE),IFERROR(VLOOKUP(A92,PlatColors[],2,FALSE),""))</f>
        <v>#boundary_cyan</v>
      </c>
      <c r="L92" s="19" t="str">
        <f>IFERROR(VLOOKUP(A92,LandGrants[],11,FALSE),"")</f>
        <v>Nov 1741</v>
      </c>
      <c r="M92" s="19" t="str">
        <f>IFERROR(VLOOKUP(A92,LandGrants[],31,FALSE),"")</f>
        <v>Y</v>
      </c>
      <c r="N92" s="19" t="str">
        <f>IFERROR(VLOOKUP(C92,PlatColors[],1,FALSE),"")</f>
        <v>Bishops Range</v>
      </c>
      <c r="O92" s="19" t="str">
        <f>IFERROR(VLOOKUP(A92,LandGrants[],2,FALSE),"")</f>
        <v>BISHOPS RANGE</v>
      </c>
    </row>
    <row r="93" spans="1:15" x14ac:dyDescent="0.55000000000000004">
      <c r="A93" t="str">
        <f t="shared" si="3"/>
        <v>Bite The Biter</v>
      </c>
      <c r="B93">
        <v>88</v>
      </c>
      <c r="C93" t="s">
        <v>4959</v>
      </c>
      <c r="D93" t="s">
        <v>8262</v>
      </c>
      <c r="E93">
        <v>24</v>
      </c>
      <c r="F93">
        <v>739.5</v>
      </c>
      <c r="G93" t="s">
        <v>8263</v>
      </c>
      <c r="H93" s="19" t="str">
        <f t="shared" si="4"/>
        <v>14-08</v>
      </c>
      <c r="I93" t="str">
        <f t="shared" si="5"/>
        <v>2016-08-14</v>
      </c>
      <c r="J93" t="str">
        <f>IFERROR(VLOOKUP(A93,LandGrants[],1,FALSE),"")</f>
        <v>BITE THE BITER</v>
      </c>
      <c r="K93" s="19" t="str">
        <f>IFERROR(VLOOKUP(C93,PlatColors[],2,FALSE),IFERROR(VLOOKUP(A93,PlatColors[],2,FALSE),""))</f>
        <v>#boundary_cyan</v>
      </c>
      <c r="L93" s="19" t="str">
        <f>IFERROR(VLOOKUP(A93,LandGrants[],11,FALSE),"")</f>
        <v>Aug 1725</v>
      </c>
      <c r="M93" s="19" t="str">
        <f>IFERROR(VLOOKUP(A93,LandGrants[],31,FALSE),"")</f>
        <v>N</v>
      </c>
      <c r="N93" s="19" t="str">
        <f>IFERROR(VLOOKUP(C93,PlatColors[],1,FALSE),"")</f>
        <v>Bite The Biter</v>
      </c>
      <c r="O93" s="19" t="str">
        <f>IFERROR(VLOOKUP(A93,LandGrants[],2,FALSE),"")</f>
        <v>BITE THE BITER</v>
      </c>
    </row>
    <row r="94" spans="1:15" x14ac:dyDescent="0.55000000000000004">
      <c r="A94" t="str">
        <f t="shared" si="3"/>
        <v>Bite The Skinner</v>
      </c>
      <c r="B94">
        <v>68</v>
      </c>
      <c r="C94" t="s">
        <v>4844</v>
      </c>
      <c r="D94" t="s">
        <v>8351</v>
      </c>
      <c r="E94">
        <v>77</v>
      </c>
      <c r="F94">
        <v>825.2</v>
      </c>
      <c r="G94" t="s">
        <v>8433</v>
      </c>
      <c r="H94" t="str">
        <f t="shared" si="4"/>
        <v>25-06</v>
      </c>
      <c r="I94" t="str">
        <f t="shared" si="5"/>
        <v>2016-06-25</v>
      </c>
      <c r="J94" t="str">
        <f>IFERROR(VLOOKUP(A94,LandGrants[],1,FALSE),"")</f>
        <v>BITE THE SKINNER</v>
      </c>
      <c r="K94" s="19" t="str">
        <f>IFERROR(VLOOKUP(C94,PlatColors[],2,FALSE),IFERROR(VLOOKUP(A94,PlatColors[],2,FALSE),""))</f>
        <v>#boundary_green</v>
      </c>
      <c r="L94" s="19" t="str">
        <f>IFERROR(VLOOKUP(A94,LandGrants[],11,FALSE),"")</f>
        <v>Dec 1760</v>
      </c>
      <c r="M94" s="19" t="str">
        <f>IFERROR(VLOOKUP(A94,LandGrants[],31,FALSE),"")</f>
        <v>Y</v>
      </c>
      <c r="N94" s="19" t="str">
        <f>IFERROR(VLOOKUP(C94,PlatColors[],1,FALSE),"")</f>
        <v>Bite The Skinner</v>
      </c>
      <c r="O94" s="19" t="str">
        <f>IFERROR(VLOOKUP(A94,LandGrants[],2,FALSE),"")</f>
        <v>BITE THE SKINNER</v>
      </c>
    </row>
    <row r="95" spans="1:15" x14ac:dyDescent="0.55000000000000004">
      <c r="A95" s="19" t="str">
        <f t="shared" si="3"/>
        <v>Bitt By Chance</v>
      </c>
      <c r="B95">
        <v>580</v>
      </c>
      <c r="C95" t="s">
        <v>6306</v>
      </c>
      <c r="D95" t="s">
        <v>12014</v>
      </c>
      <c r="E95">
        <v>6</v>
      </c>
      <c r="F95" s="131">
        <v>46.8</v>
      </c>
      <c r="G95" t="s">
        <v>12015</v>
      </c>
      <c r="H95" s="19" t="str">
        <f t="shared" si="4"/>
        <v>18-09</v>
      </c>
      <c r="I95" s="19" t="str">
        <f t="shared" si="5"/>
        <v>2016-09-18</v>
      </c>
      <c r="J95" s="19" t="str">
        <f>IFERROR(VLOOKUP(A95,LandGrants[],1,FALSE),"")</f>
        <v>BITT BY CHANCE</v>
      </c>
      <c r="K95" s="19" t="str">
        <f>IFERROR(VLOOKUP(C95,PlatColors[],2,FALSE),IFERROR(VLOOKUP(A95,PlatColors[],2,FALSE),""))</f>
        <v>#boundary_gold</v>
      </c>
      <c r="L95" s="19" t="str">
        <f>IFERROR(VLOOKUP(A95,LandGrants[],11,FALSE),"")</f>
        <v>May 1730</v>
      </c>
      <c r="M95" s="19" t="str">
        <f>IFERROR(VLOOKUP(A95,LandGrants[],31,FALSE),"")</f>
        <v>Y</v>
      </c>
      <c r="N95" s="19" t="str">
        <f>IFERROR(VLOOKUP(C95,PlatColors[],1,FALSE),"")</f>
        <v>Bitt By Chance</v>
      </c>
      <c r="O95" s="19" t="str">
        <f>IFERROR(VLOOKUP(A95,LandGrants[],2,FALSE),"")</f>
        <v>BITT BY CHANCE</v>
      </c>
    </row>
    <row r="96" spans="1:15" x14ac:dyDescent="0.55000000000000004">
      <c r="A96" s="19" t="str">
        <f t="shared" si="3"/>
        <v>Black Meadow</v>
      </c>
      <c r="B96">
        <v>709</v>
      </c>
      <c r="C96" t="s">
        <v>7051</v>
      </c>
      <c r="D96" t="s">
        <v>9143</v>
      </c>
      <c r="E96">
        <v>5</v>
      </c>
      <c r="F96">
        <v>11.1</v>
      </c>
      <c r="G96" t="s">
        <v>9144</v>
      </c>
      <c r="H96" s="19" t="str">
        <f t="shared" si="4"/>
        <v>18-10</v>
      </c>
      <c r="I96" s="19" t="str">
        <f t="shared" si="5"/>
        <v>2016-10-18</v>
      </c>
      <c r="J96" s="19" t="str">
        <f>IFERROR(VLOOKUP(A96,LandGrants[],1,FALSE),"")</f>
        <v>BLACK MEADOW</v>
      </c>
      <c r="K96" s="19" t="str">
        <f>IFERROR(VLOOKUP(C96,PlatColors[],2,FALSE),IFERROR(VLOOKUP(A96,PlatColors[],2,FALSE),""))</f>
        <v>#boundary_green</v>
      </c>
      <c r="L96" s="19" t="str">
        <f>IFERROR(VLOOKUP(A96,LandGrants[],11,FALSE),"")</f>
        <v>Nov 1767</v>
      </c>
      <c r="M96" s="19" t="str">
        <f>IFERROR(VLOOKUP(A96,LandGrants[],31,FALSE),"")</f>
        <v>Y</v>
      </c>
      <c r="N96" s="19" t="str">
        <f>IFERROR(VLOOKUP(C96,PlatColors[],1,FALSE),"")</f>
        <v>Black Meadow</v>
      </c>
      <c r="O96" s="19" t="str">
        <f>IFERROR(VLOOKUP(A96,LandGrants[],2,FALSE),"")</f>
        <v>BLACK MEADOW</v>
      </c>
    </row>
    <row r="97" spans="1:15" x14ac:dyDescent="0.55000000000000004">
      <c r="A97" s="19" t="str">
        <f t="shared" si="3"/>
        <v>Bowdens Folly</v>
      </c>
      <c r="B97">
        <v>527</v>
      </c>
      <c r="C97" t="s">
        <v>8922</v>
      </c>
      <c r="D97" t="s">
        <v>9103</v>
      </c>
      <c r="E97">
        <v>9</v>
      </c>
      <c r="F97" s="131">
        <v>58.2</v>
      </c>
      <c r="G97" t="s">
        <v>9873</v>
      </c>
      <c r="H97" s="19" t="str">
        <f t="shared" si="4"/>
        <v>18 -01</v>
      </c>
      <c r="I97" s="19" t="str">
        <f t="shared" si="5"/>
        <v>2017-01-18</v>
      </c>
      <c r="J97" s="19" t="str">
        <f>IFERROR(VLOOKUP(A97,LandGrants[],1,FALSE),"")</f>
        <v>BOWDENS FOLLY</v>
      </c>
      <c r="K97" s="19" t="str">
        <f>IFERROR(VLOOKUP(C97,PlatColors[],2,FALSE),IFERROR(VLOOKUP(A97,PlatColors[],2,FALSE),""))</f>
        <v>#boundary_gold</v>
      </c>
      <c r="L97" s="19" t="str">
        <f>IFERROR(VLOOKUP(A97,LandGrants[],11,FALSE),"")</f>
        <v>May 1727</v>
      </c>
      <c r="M97" s="19" t="str">
        <f>IFERROR(VLOOKUP(A97,LandGrants[],31,FALSE),"")</f>
        <v>N</v>
      </c>
      <c r="N97" s="19" t="str">
        <f>IFERROR(VLOOKUP(C97,PlatColors[],1,FALSE),"")</f>
        <v>Bowdens Folly</v>
      </c>
      <c r="O97" s="19" t="str">
        <f>IFERROR(VLOOKUP(A97,LandGrants[],2,FALSE),"")</f>
        <v>BOWDENS FOLLY</v>
      </c>
    </row>
    <row r="98" spans="1:15" x14ac:dyDescent="0.55000000000000004">
      <c r="A98" t="str">
        <f t="shared" si="3"/>
        <v>Boyces Beginning</v>
      </c>
      <c r="B98">
        <v>559</v>
      </c>
      <c r="C98" t="s">
        <v>8826</v>
      </c>
      <c r="D98" t="s">
        <v>7880</v>
      </c>
      <c r="E98">
        <v>9</v>
      </c>
      <c r="F98">
        <v>51.3</v>
      </c>
      <c r="G98" t="s">
        <v>9874</v>
      </c>
      <c r="H98" t="str">
        <f t="shared" si="4"/>
        <v>24 -12</v>
      </c>
      <c r="I98" t="str">
        <f t="shared" si="5"/>
        <v>2016-12-24</v>
      </c>
      <c r="J98" t="str">
        <f>IFERROR(VLOOKUP(A98,LandGrants[],1,FALSE),"")</f>
        <v>BOYCES BEGINNING</v>
      </c>
      <c r="K98" s="19" t="str">
        <f>IFERROR(VLOOKUP(C98,PlatColors[],2,FALSE),IFERROR(VLOOKUP(A98,PlatColors[],2,FALSE),""))</f>
        <v>#boundary_green</v>
      </c>
      <c r="L98" s="19" t="str">
        <f>IFERROR(VLOOKUP(A98,LandGrants[],11,FALSE),"")</f>
        <v>Aug 1717</v>
      </c>
      <c r="M98" s="19" t="str">
        <f>IFERROR(VLOOKUP(A98,LandGrants[],31,FALSE),"")</f>
        <v>Y</v>
      </c>
      <c r="N98" s="19" t="str">
        <f>IFERROR(VLOOKUP(C98,PlatColors[],1,FALSE),"")</f>
        <v>Boyces Beginning</v>
      </c>
      <c r="O98" s="19" t="str">
        <f>IFERROR(VLOOKUP(A98,LandGrants[],2,FALSE),"")</f>
        <v>BOYCES BEGINNING</v>
      </c>
    </row>
    <row r="99" spans="1:15" x14ac:dyDescent="0.55000000000000004">
      <c r="A99" t="str">
        <f t="shared" si="3"/>
        <v>Break Neck Hill</v>
      </c>
      <c r="B99">
        <v>349</v>
      </c>
      <c r="C99" t="s">
        <v>5086</v>
      </c>
      <c r="D99" t="s">
        <v>8101</v>
      </c>
      <c r="E99">
        <v>39</v>
      </c>
      <c r="F99">
        <v>170.1</v>
      </c>
      <c r="G99" t="s">
        <v>8102</v>
      </c>
      <c r="H99" t="str">
        <f t="shared" si="4"/>
        <v>31-08</v>
      </c>
      <c r="I99" t="str">
        <f t="shared" si="5"/>
        <v>2016-08-31</v>
      </c>
      <c r="J99" t="str">
        <f>IFERROR(VLOOKUP(A99,LandGrants[],1,FALSE),"")</f>
        <v>BREAK NECK HILL</v>
      </c>
      <c r="K99" s="19" t="str">
        <f>IFERROR(VLOOKUP(C99,PlatColors[],2,FALSE),IFERROR(VLOOKUP(A99,PlatColors[],2,FALSE),""))</f>
        <v>#boundary_gold</v>
      </c>
      <c r="L99" s="19" t="str">
        <f>IFERROR(VLOOKUP(A99,LandGrants[],11,FALSE),"")</f>
        <v>Mar 1773</v>
      </c>
      <c r="M99" s="19" t="str">
        <f>IFERROR(VLOOKUP(A99,LandGrants[],31,FALSE),"")</f>
        <v>N</v>
      </c>
      <c r="N99" s="19" t="str">
        <f>IFERROR(VLOOKUP(C99,PlatColors[],1,FALSE),"")</f>
        <v>Break Neck Hill</v>
      </c>
      <c r="O99" s="19" t="str">
        <f>IFERROR(VLOOKUP(A99,LandGrants[],2,FALSE),"")</f>
        <v>BREAK NECK HILL</v>
      </c>
    </row>
    <row r="100" spans="1:15" x14ac:dyDescent="0.55000000000000004">
      <c r="A100" s="19" t="str">
        <f t="shared" si="3"/>
        <v>Brent Wood Forest</v>
      </c>
      <c r="B100">
        <v>638</v>
      </c>
      <c r="C100" t="s">
        <v>6563</v>
      </c>
      <c r="D100" t="s">
        <v>11021</v>
      </c>
      <c r="E100">
        <v>7</v>
      </c>
      <c r="F100">
        <v>25.1</v>
      </c>
      <c r="G100" t="s">
        <v>12285</v>
      </c>
      <c r="H100" s="19" t="str">
        <f t="shared" si="4"/>
        <v>16-10</v>
      </c>
      <c r="I100" s="19" t="str">
        <f t="shared" si="5"/>
        <v>2016-10-16</v>
      </c>
      <c r="J100" s="19" t="str">
        <f>IFERROR(VLOOKUP(A100,LandGrants[],1,FALSE),"")</f>
        <v>BRENT WOOD FOREST</v>
      </c>
      <c r="K100" s="19" t="str">
        <f>IFERROR(VLOOKUP(C100,PlatColors[],2,FALSE),IFERROR(VLOOKUP(A100,PlatColors[],2,FALSE),""))</f>
        <v>#boundary_cyan</v>
      </c>
      <c r="L100" s="19" t="str">
        <f>IFERROR(VLOOKUP(A100,LandGrants[],11,FALSE),"")</f>
        <v>Jun 1770</v>
      </c>
      <c r="M100" s="19" t="str">
        <f>IFERROR(VLOOKUP(A100,LandGrants[],31,FALSE),"")</f>
        <v>N</v>
      </c>
      <c r="N100" s="19" t="str">
        <f>IFERROR(VLOOKUP(C100,PlatColors[],1,FALSE),"")</f>
        <v>Brent Wood Forest</v>
      </c>
      <c r="O100" s="19" t="str">
        <f>IFERROR(VLOOKUP(A100,LandGrants[],2,FALSE),"")</f>
        <v>BRENT WOOD FOREST</v>
      </c>
    </row>
    <row r="101" spans="1:15" x14ac:dyDescent="0.55000000000000004">
      <c r="A101" s="19" t="str">
        <f t="shared" si="3"/>
        <v>Broken Land</v>
      </c>
      <c r="B101">
        <v>85</v>
      </c>
      <c r="C101" t="s">
        <v>4284</v>
      </c>
      <c r="D101" t="s">
        <v>10700</v>
      </c>
      <c r="E101">
        <v>26</v>
      </c>
      <c r="F101">
        <v>751</v>
      </c>
      <c r="G101" t="s">
        <v>8159</v>
      </c>
      <c r="H101" s="19" t="str">
        <f t="shared" si="4"/>
        <v>27-08</v>
      </c>
      <c r="I101" s="19" t="str">
        <f t="shared" si="5"/>
        <v>2016-08-27</v>
      </c>
      <c r="J101" s="19" t="str">
        <f>IFERROR(VLOOKUP(A101,LandGrants[],1,FALSE),"")</f>
        <v>BROKEN LAND</v>
      </c>
      <c r="K101" s="19" t="str">
        <f>IFERROR(VLOOKUP(C101,PlatColors[],2,FALSE),IFERROR(VLOOKUP(A101,PlatColors[],2,FALSE),""))</f>
        <v>#boundary_green</v>
      </c>
      <c r="L101" s="19" t="str">
        <f>IFERROR(VLOOKUP(A101,LandGrants[],11,FALSE),"")</f>
        <v>Oct 1722</v>
      </c>
      <c r="M101" s="19" t="str">
        <f>IFERROR(VLOOKUP(A101,LandGrants[],31,FALSE),"")</f>
        <v>N</v>
      </c>
      <c r="N101" s="19" t="str">
        <f>IFERROR(VLOOKUP(C101,PlatColors[],1,FALSE),"")</f>
        <v>Broken Land</v>
      </c>
      <c r="O101" s="19" t="str">
        <f>IFERROR(VLOOKUP(A101,LandGrants[],2,FALSE),"")</f>
        <v>BROKEN LAND</v>
      </c>
    </row>
    <row r="102" spans="1:15" x14ac:dyDescent="0.55000000000000004">
      <c r="A102" t="str">
        <f t="shared" si="3"/>
        <v>Brooke Fields</v>
      </c>
      <c r="B102">
        <v>19</v>
      </c>
      <c r="C102" t="s">
        <v>7404</v>
      </c>
      <c r="D102" t="s">
        <v>8022</v>
      </c>
      <c r="E102">
        <v>103</v>
      </c>
      <c r="F102">
        <v>1792.8</v>
      </c>
      <c r="G102" t="s">
        <v>8349</v>
      </c>
      <c r="H102" t="str">
        <f t="shared" si="4"/>
        <v>07-08</v>
      </c>
      <c r="I102" t="str">
        <f t="shared" si="5"/>
        <v>2016-08-07</v>
      </c>
      <c r="J102" t="str">
        <f>IFERROR(VLOOKUP(A102,LandGrants[],1,FALSE),"")</f>
        <v>BROOKE FIELDS</v>
      </c>
      <c r="K102" s="19" t="str">
        <f>IFERROR(VLOOKUP(C102,PlatColors[],2,FALSE),IFERROR(VLOOKUP(A102,PlatColors[],2,FALSE),""))</f>
        <v>#boundary_pink</v>
      </c>
      <c r="L102" s="19" t="str">
        <f>IFERROR(VLOOKUP(A102,LandGrants[],11,FALSE),"")</f>
        <v>Jan 1765</v>
      </c>
      <c r="M102" s="19" t="str">
        <f>IFERROR(VLOOKUP(A102,LandGrants[],31,FALSE),"")</f>
        <v>N</v>
      </c>
      <c r="N102" s="19" t="str">
        <f>IFERROR(VLOOKUP(C102,PlatColors[],1,FALSE),"")</f>
        <v>Brooke Fields</v>
      </c>
      <c r="O102" s="19" t="str">
        <f>IFERROR(VLOOKUP(A102,LandGrants[],2,FALSE),"")</f>
        <v>BROOKE FIELDS</v>
      </c>
    </row>
    <row r="103" spans="1:15" x14ac:dyDescent="0.55000000000000004">
      <c r="A103" t="str">
        <f t="shared" si="3"/>
        <v>Brothers Addition</v>
      </c>
      <c r="B103">
        <v>678</v>
      </c>
      <c r="C103" t="s">
        <v>8923</v>
      </c>
      <c r="D103" t="s">
        <v>9055</v>
      </c>
      <c r="E103">
        <v>4</v>
      </c>
      <c r="F103">
        <v>19.3</v>
      </c>
      <c r="G103" t="s">
        <v>9059</v>
      </c>
      <c r="H103" t="str">
        <f t="shared" si="4"/>
        <v>27-10</v>
      </c>
      <c r="I103" t="str">
        <f t="shared" si="5"/>
        <v>2016-10-27</v>
      </c>
      <c r="J103" t="str">
        <f>IFERROR(VLOOKUP(A103,LandGrants[],1,FALSE),"")</f>
        <v>BROTHERS ADDITION</v>
      </c>
      <c r="K103" s="19" t="str">
        <f>IFERROR(VLOOKUP(C103,PlatColors[],2,FALSE),IFERROR(VLOOKUP(A103,PlatColors[],2,FALSE),""))</f>
        <v>#boundary_pink</v>
      </c>
      <c r="L103" s="19" t="str">
        <f>IFERROR(VLOOKUP(A103,LandGrants[],11,FALSE),"")</f>
        <v>Oct 1810</v>
      </c>
      <c r="M103" s="19" t="str">
        <f>IFERROR(VLOOKUP(A103,LandGrants[],31,FALSE),"")</f>
        <v>N</v>
      </c>
      <c r="N103" s="19" t="str">
        <f>IFERROR(VLOOKUP(C103,PlatColors[],1,FALSE),"")</f>
        <v>Brothers Addition</v>
      </c>
      <c r="O103" s="19" t="str">
        <f>IFERROR(VLOOKUP(A103,LandGrants[],2,FALSE),"")</f>
        <v>BROTHERS ADDITION</v>
      </c>
    </row>
    <row r="104" spans="1:15" x14ac:dyDescent="0.55000000000000004">
      <c r="A104" t="str">
        <f t="shared" si="3"/>
        <v>Brothers Agreement</v>
      </c>
      <c r="B104">
        <v>157</v>
      </c>
      <c r="C104" t="s">
        <v>8369</v>
      </c>
      <c r="D104" t="s">
        <v>8367</v>
      </c>
      <c r="E104">
        <v>26</v>
      </c>
      <c r="F104">
        <v>464.1</v>
      </c>
      <c r="G104" t="s">
        <v>8370</v>
      </c>
      <c r="H104" t="str">
        <f t="shared" si="4"/>
        <v>02-08</v>
      </c>
      <c r="I104" t="str">
        <f t="shared" si="5"/>
        <v>2016-08-02</v>
      </c>
      <c r="J104" t="str">
        <f>IFERROR(VLOOKUP(A104,LandGrants[],1,FALSE),"")</f>
        <v>BROTHERS AGREEMENT</v>
      </c>
      <c r="K104" s="19" t="str">
        <f>IFERROR(VLOOKUP(C104,PlatColors[],2,FALSE),IFERROR(VLOOKUP(A104,PlatColors[],2,FALSE),""))</f>
        <v>#boundary_cyan</v>
      </c>
      <c r="L104" s="19" t="str">
        <f>IFERROR(VLOOKUP(A104,LandGrants[],11,FALSE),"")</f>
        <v>Apr 1761</v>
      </c>
      <c r="M104" s="19" t="str">
        <f>IFERROR(VLOOKUP(A104,LandGrants[],31,FALSE),"")</f>
        <v>Y</v>
      </c>
      <c r="N104" s="19" t="str">
        <f>IFERROR(VLOOKUP(C104,PlatColors[],1,FALSE),"")</f>
        <v>Brothers Agreement</v>
      </c>
      <c r="O104" s="19" t="str">
        <f>IFERROR(VLOOKUP(A104,LandGrants[],2,FALSE),"")</f>
        <v>BROTHERS AGREEMENT</v>
      </c>
    </row>
    <row r="105" spans="1:15" x14ac:dyDescent="0.55000000000000004">
      <c r="A105" s="19" t="str">
        <f t="shared" si="3"/>
        <v>Brothers Level</v>
      </c>
      <c r="B105">
        <v>363</v>
      </c>
      <c r="C105" t="s">
        <v>8289</v>
      </c>
      <c r="D105" t="s">
        <v>9938</v>
      </c>
      <c r="E105">
        <v>7</v>
      </c>
      <c r="F105">
        <v>152.6</v>
      </c>
      <c r="G105" t="s">
        <v>8290</v>
      </c>
      <c r="H105" s="19" t="str">
        <f t="shared" si="4"/>
        <v>14-08</v>
      </c>
      <c r="I105" s="19" t="str">
        <f t="shared" si="5"/>
        <v>2016-08-14</v>
      </c>
      <c r="J105" s="19" t="str">
        <f>IFERROR(VLOOKUP(A105,LandGrants[],1,FALSE),"")</f>
        <v>BROTHERS LEVEL</v>
      </c>
      <c r="K105" s="19" t="str">
        <f>IFERROR(VLOOKUP(C105,PlatColors[],2,FALSE),IFERROR(VLOOKUP(A105,PlatColors[],2,FALSE),""))</f>
        <v>#boundary_green</v>
      </c>
      <c r="L105" s="19" t="str">
        <f>IFERROR(VLOOKUP(A105,LandGrants[],11,FALSE),"")</f>
        <v>Jun 1734</v>
      </c>
      <c r="M105" s="19" t="str">
        <f>IFERROR(VLOOKUP(A105,LandGrants[],31,FALSE),"")</f>
        <v>N</v>
      </c>
      <c r="N105" s="19" t="str">
        <f>IFERROR(VLOOKUP(C105,PlatColors[],1,FALSE),"")</f>
        <v>Brothers Level</v>
      </c>
      <c r="O105" s="19" t="str">
        <f>IFERROR(VLOOKUP(A105,LandGrants[],2,FALSE),"")</f>
        <v>BROTHERS LEVEL</v>
      </c>
    </row>
    <row r="106" spans="1:15" x14ac:dyDescent="0.55000000000000004">
      <c r="A106" t="str">
        <f t="shared" si="3"/>
        <v>Brothers Love</v>
      </c>
      <c r="B106">
        <v>341</v>
      </c>
      <c r="C106" t="s">
        <v>8295</v>
      </c>
      <c r="D106" t="s">
        <v>8296</v>
      </c>
      <c r="E106">
        <v>12</v>
      </c>
      <c r="F106">
        <v>175.5</v>
      </c>
      <c r="G106" t="s">
        <v>8297</v>
      </c>
      <c r="H106" t="str">
        <f t="shared" si="4"/>
        <v>13-08</v>
      </c>
      <c r="I106" t="str">
        <f t="shared" si="5"/>
        <v>2016-08-13</v>
      </c>
      <c r="J106" t="str">
        <f>IFERROR(VLOOKUP(A106,LandGrants[],1,FALSE),"")</f>
        <v>BROTHERS LOVE</v>
      </c>
      <c r="K106" s="19" t="str">
        <f>IFERROR(VLOOKUP(C106,PlatColors[],2,FALSE),IFERROR(VLOOKUP(A106,PlatColors[],2,FALSE),""))</f>
        <v>#boundary_yellow</v>
      </c>
      <c r="L106" s="19" t="str">
        <f>IFERROR(VLOOKUP(A106,LandGrants[],11,FALSE),"")</f>
        <v>Oct 1730</v>
      </c>
      <c r="M106" s="19" t="str">
        <f>IFERROR(VLOOKUP(A106,LandGrants[],31,FALSE),"")</f>
        <v>N</v>
      </c>
      <c r="N106" s="19" t="str">
        <f>IFERROR(VLOOKUP(C106,PlatColors[],1,FALSE),"")</f>
        <v>Brothers Love</v>
      </c>
      <c r="O106" s="19" t="str">
        <f>IFERROR(VLOOKUP(A106,LandGrants[],2,FALSE),"")</f>
        <v>BROTHERS LOVE</v>
      </c>
    </row>
    <row r="107" spans="1:15" x14ac:dyDescent="0.55000000000000004">
      <c r="A107" s="19" t="str">
        <f t="shared" si="3"/>
        <v>Brothers Partnership - Dorsey</v>
      </c>
      <c r="B107">
        <v>106</v>
      </c>
      <c r="C107" t="s">
        <v>6826</v>
      </c>
      <c r="D107" t="s">
        <v>8223</v>
      </c>
      <c r="E107">
        <v>22</v>
      </c>
      <c r="F107">
        <v>645.70000000000005</v>
      </c>
      <c r="G107" t="s">
        <v>8229</v>
      </c>
      <c r="H107" s="19" t="str">
        <f t="shared" si="4"/>
        <v>20-08</v>
      </c>
      <c r="I107" s="19" t="str">
        <f t="shared" si="5"/>
        <v>2016-08-20</v>
      </c>
      <c r="J107" s="19" t="str">
        <f>IFERROR(VLOOKUP(A107,LandGrants[],1,FALSE),"")</f>
        <v>BROTHERS PARTNERSHIP - Dorsey</v>
      </c>
      <c r="K107" s="19" t="str">
        <f>IFERROR(VLOOKUP(C107,PlatColors[],2,FALSE),IFERROR(VLOOKUP(A107,PlatColors[],2,FALSE),""))</f>
        <v>#boundary_gold</v>
      </c>
      <c r="L107" s="19" t="str">
        <f>IFERROR(VLOOKUP(A107,LandGrants[],11,FALSE),"")</f>
        <v>Jun 1734</v>
      </c>
      <c r="M107" s="19" t="str">
        <f>IFERROR(VLOOKUP(A107,LandGrants[],31,FALSE),"")</f>
        <v>N</v>
      </c>
      <c r="N107" s="19" t="str">
        <f>IFERROR(VLOOKUP(C107,PlatColors[],1,FALSE),"")</f>
        <v>Brothers Partnership - Dorsey</v>
      </c>
      <c r="O107" s="19" t="str">
        <f>IFERROR(VLOOKUP(A107,LandGrants[],2,FALSE),"")</f>
        <v>BROTHERS PARTNERSHIP - DORSEY</v>
      </c>
    </row>
    <row r="108" spans="1:15" x14ac:dyDescent="0.55000000000000004">
      <c r="A108" t="str">
        <f t="shared" si="3"/>
        <v>Brothers Partnership - Shipley</v>
      </c>
      <c r="B108">
        <v>310</v>
      </c>
      <c r="C108" t="s">
        <v>6827</v>
      </c>
      <c r="D108" t="s">
        <v>10109</v>
      </c>
      <c r="E108">
        <v>21</v>
      </c>
      <c r="F108">
        <v>206.4</v>
      </c>
      <c r="G108" t="s">
        <v>8456</v>
      </c>
      <c r="H108" t="str">
        <f t="shared" si="4"/>
        <v>20-06</v>
      </c>
      <c r="I108" t="str">
        <f t="shared" si="5"/>
        <v>2016-06-20</v>
      </c>
      <c r="J108" t="str">
        <f>IFERROR(VLOOKUP(A108,LandGrants[],1,FALSE),"")</f>
        <v>BROTHERS PARTNERSHIP - Shipley</v>
      </c>
      <c r="K108" s="19" t="str">
        <f>IFERROR(VLOOKUP(C108,PlatColors[],2,FALSE),IFERROR(VLOOKUP(A108,PlatColors[],2,FALSE),""))</f>
        <v>#boundary_purple</v>
      </c>
      <c r="L108" s="19" t="str">
        <f>IFERROR(VLOOKUP(A108,LandGrants[],11,FALSE),"")</f>
        <v>Oct 1738</v>
      </c>
      <c r="M108" s="19" t="str">
        <f>IFERROR(VLOOKUP(A108,LandGrants[],31,FALSE),"")</f>
        <v>N</v>
      </c>
      <c r="N108" s="19" t="str">
        <f>IFERROR(VLOOKUP(C108,PlatColors[],1,FALSE),"")</f>
        <v>Brothers Partnership - Shipley</v>
      </c>
      <c r="O108" s="19" t="str">
        <f>IFERROR(VLOOKUP(A108,LandGrants[],2,FALSE),"")</f>
        <v>BROTHERS PARTNERSHIP - SHIPLEY</v>
      </c>
    </row>
    <row r="109" spans="1:15" x14ac:dyDescent="0.55000000000000004">
      <c r="A109" s="19" t="str">
        <f t="shared" si="3"/>
        <v>Brothers Partnership - Warfield</v>
      </c>
      <c r="B109">
        <v>154</v>
      </c>
      <c r="C109" t="s">
        <v>6828</v>
      </c>
      <c r="D109" t="s">
        <v>9291</v>
      </c>
      <c r="E109">
        <v>33</v>
      </c>
      <c r="F109" s="131">
        <v>493.5</v>
      </c>
      <c r="G109" t="s">
        <v>9292</v>
      </c>
      <c r="H109" s="19" t="str">
        <f t="shared" si="4"/>
        <v>21 -11</v>
      </c>
      <c r="I109" s="19" t="str">
        <f t="shared" si="5"/>
        <v>2016-11-21</v>
      </c>
      <c r="J109" s="19" t="str">
        <f>IFERROR(VLOOKUP(A109,LandGrants[],1,FALSE),"")</f>
        <v>BROTHERS PARTNERSHIP - Warfield</v>
      </c>
      <c r="K109" s="19" t="str">
        <f>IFERROR(VLOOKUP(C109,PlatColors[],2,FALSE),IFERROR(VLOOKUP(A109,PlatColors[],2,FALSE),""))</f>
        <v>#boundary_cyan</v>
      </c>
      <c r="L109" s="19" t="str">
        <f>IFERROR(VLOOKUP(A109,LandGrants[],11,FALSE),"")</f>
        <v>Sep 1752</v>
      </c>
      <c r="M109" s="19" t="str">
        <f>IFERROR(VLOOKUP(A109,LandGrants[],31,FALSE),"")</f>
        <v>N</v>
      </c>
      <c r="N109" s="19" t="str">
        <f>IFERROR(VLOOKUP(C109,PlatColors[],1,FALSE),"")</f>
        <v>Brothers Partnership - Warfield</v>
      </c>
      <c r="O109" s="19" t="str">
        <f>IFERROR(VLOOKUP(A109,LandGrants[],2,FALSE),"")</f>
        <v>BROTHERS PARTNERSHIP - WARFIELD</v>
      </c>
    </row>
    <row r="110" spans="1:15" x14ac:dyDescent="0.55000000000000004">
      <c r="A110" t="str">
        <f t="shared" si="3"/>
        <v>Browns Addition</v>
      </c>
      <c r="B110">
        <v>534</v>
      </c>
      <c r="C110" t="s">
        <v>8924</v>
      </c>
      <c r="D110" t="s">
        <v>9313</v>
      </c>
      <c r="E110">
        <v>11</v>
      </c>
      <c r="F110">
        <v>55.4</v>
      </c>
      <c r="G110" t="s">
        <v>9314</v>
      </c>
      <c r="H110" t="str">
        <f t="shared" si="4"/>
        <v>22 -11</v>
      </c>
      <c r="I110" t="str">
        <f t="shared" si="5"/>
        <v>2016-11-22</v>
      </c>
      <c r="J110" t="str">
        <f>IFERROR(VLOOKUP(A110,LandGrants[],1,FALSE),"")</f>
        <v/>
      </c>
      <c r="K110" s="19" t="str">
        <f>IFERROR(VLOOKUP(C110,PlatColors[],2,FALSE),IFERROR(VLOOKUP(A110,PlatColors[],2,FALSE),""))</f>
        <v/>
      </c>
      <c r="L110" s="19" t="str">
        <f>IFERROR(VLOOKUP(A110,LandGrants[],11,FALSE),"")</f>
        <v/>
      </c>
      <c r="M110" s="19" t="str">
        <f>IFERROR(VLOOKUP(A110,LandGrants[],31,FALSE),"")</f>
        <v/>
      </c>
      <c r="N110" s="19" t="str">
        <f>IFERROR(VLOOKUP(C110,PlatColors[],1,FALSE),"")</f>
        <v/>
      </c>
      <c r="O110" s="19" t="str">
        <f>IFERROR(VLOOKUP(A110,LandGrants[],2,FALSE),"")</f>
        <v/>
      </c>
    </row>
    <row r="111" spans="1:15" x14ac:dyDescent="0.55000000000000004">
      <c r="A111" t="str">
        <f t="shared" si="3"/>
        <v>Browns Addition - Joshua</v>
      </c>
      <c r="B111">
        <v>602</v>
      </c>
      <c r="C111" t="s">
        <v>12276</v>
      </c>
      <c r="D111" t="s">
        <v>12277</v>
      </c>
      <c r="E111">
        <v>5</v>
      </c>
      <c r="F111">
        <v>36.9</v>
      </c>
      <c r="G111" t="s">
        <v>12278</v>
      </c>
      <c r="H111" s="19" t="str">
        <f t="shared" si="4"/>
        <v>08-10</v>
      </c>
      <c r="I111" t="str">
        <f t="shared" si="5"/>
        <v>2016-10-08</v>
      </c>
      <c r="J111" t="str">
        <f>IFERROR(VLOOKUP(A111,LandGrants[],1,FALSE),"")</f>
        <v>BROWNS ADDITION - Joshua</v>
      </c>
      <c r="K111" s="19" t="str">
        <f>IFERROR(VLOOKUP(C111,PlatColors[],2,FALSE),IFERROR(VLOOKUP(A111,PlatColors[],2,FALSE),""))</f>
        <v>#boundary_cyan</v>
      </c>
      <c r="L111" s="19" t="str">
        <f>IFERROR(VLOOKUP(A111,LandGrants[],11,FALSE),"")</f>
        <v>Nov 1741</v>
      </c>
      <c r="M111" s="19" t="str">
        <f>IFERROR(VLOOKUP(A111,LandGrants[],31,FALSE),"")</f>
        <v>Y</v>
      </c>
      <c r="N111" s="19" t="str">
        <f>IFERROR(VLOOKUP(C111,PlatColors[],1,FALSE),"")</f>
        <v>Browns Addition - Joshua</v>
      </c>
      <c r="O111" s="19" t="str">
        <f>IFERROR(VLOOKUP(A111,LandGrants[],2,FALSE),"")</f>
        <v>BROWNS ADDITION - JOSHUA</v>
      </c>
    </row>
    <row r="112" spans="1:15" x14ac:dyDescent="0.55000000000000004">
      <c r="A112" s="19" t="str">
        <f t="shared" si="3"/>
        <v>Browns Chance</v>
      </c>
      <c r="B112">
        <v>565</v>
      </c>
      <c r="C112" t="s">
        <v>8925</v>
      </c>
      <c r="D112" t="s">
        <v>12271</v>
      </c>
      <c r="E112">
        <v>9</v>
      </c>
      <c r="F112">
        <v>49.9</v>
      </c>
      <c r="G112" t="s">
        <v>12272</v>
      </c>
      <c r="H112" s="19" t="str">
        <f t="shared" si="4"/>
        <v>29-09</v>
      </c>
      <c r="I112" s="19" t="str">
        <f t="shared" si="5"/>
        <v>2016-09-29</v>
      </c>
      <c r="J112" s="19" t="str">
        <f>IFERROR(VLOOKUP(A112,LandGrants[],1,FALSE),"")</f>
        <v>BROWNS CHANCE</v>
      </c>
      <c r="K112" s="19" t="str">
        <f>IFERROR(VLOOKUP(C112,PlatColors[],2,FALSE),IFERROR(VLOOKUP(A112,PlatColors[],2,FALSE),""))</f>
        <v>#boundary_yellow</v>
      </c>
      <c r="L112" s="19" t="str">
        <f>IFERROR(VLOOKUP(A112,LandGrants[],11,FALSE),"")</f>
        <v>Jun 1765</v>
      </c>
      <c r="M112" s="19" t="str">
        <f>IFERROR(VLOOKUP(A112,LandGrants[],31,FALSE),"")</f>
        <v>Y</v>
      </c>
      <c r="N112" s="19" t="str">
        <f>IFERROR(VLOOKUP(C112,PlatColors[],1,FALSE),"")</f>
        <v>Browns Chance</v>
      </c>
      <c r="O112" s="19" t="str">
        <f>IFERROR(VLOOKUP(A112,LandGrants[],2,FALSE),"")</f>
        <v>BROWNS CHANCE</v>
      </c>
    </row>
    <row r="113" spans="1:15" x14ac:dyDescent="0.55000000000000004">
      <c r="A113" s="19" t="str">
        <f t="shared" si="3"/>
        <v>Browns Enlargement</v>
      </c>
      <c r="B113">
        <v>220</v>
      </c>
      <c r="C113" t="s">
        <v>8003</v>
      </c>
      <c r="D113" t="s">
        <v>8004</v>
      </c>
      <c r="E113">
        <v>38</v>
      </c>
      <c r="F113">
        <v>302.60000000000002</v>
      </c>
      <c r="G113" t="s">
        <v>8005</v>
      </c>
      <c r="H113" s="19" t="str">
        <f t="shared" si="4"/>
        <v>21-09</v>
      </c>
      <c r="I113" s="19" t="str">
        <f t="shared" si="5"/>
        <v>2016-09-21</v>
      </c>
      <c r="J113" s="19" t="str">
        <f>IFERROR(VLOOKUP(A113,LandGrants[],1,FALSE),"")</f>
        <v>BROWNS ENLARGEMENT</v>
      </c>
      <c r="K113" s="19" t="str">
        <f>IFERROR(VLOOKUP(C113,PlatColors[],2,FALSE),IFERROR(VLOOKUP(A113,PlatColors[],2,FALSE),""))</f>
        <v>#boundary_gold</v>
      </c>
      <c r="L113" s="19" t="str">
        <f>IFERROR(VLOOKUP(A113,LandGrants[],11,FALSE),"")</f>
        <v>Jan 1750</v>
      </c>
      <c r="M113" s="19" t="str">
        <f>IFERROR(VLOOKUP(A113,LandGrants[],31,FALSE),"")</f>
        <v>N</v>
      </c>
      <c r="N113" s="19" t="str">
        <f>IFERROR(VLOOKUP(C113,PlatColors[],1,FALSE),"")</f>
        <v>Browns Enlargement</v>
      </c>
      <c r="O113" s="19" t="str">
        <f>IFERROR(VLOOKUP(A113,LandGrants[],2,FALSE),"")</f>
        <v>BROWNS ENLARGEMENT</v>
      </c>
    </row>
    <row r="114" spans="1:15" x14ac:dyDescent="0.55000000000000004">
      <c r="A114" s="19" t="str">
        <f t="shared" si="3"/>
        <v>Browns Forrest</v>
      </c>
      <c r="B114">
        <v>300</v>
      </c>
      <c r="C114" t="s">
        <v>8828</v>
      </c>
      <c r="D114" t="s">
        <v>9139</v>
      </c>
      <c r="E114">
        <v>23</v>
      </c>
      <c r="F114">
        <v>214.8</v>
      </c>
      <c r="G114" t="s">
        <v>10108</v>
      </c>
      <c r="H114" s="19" t="str">
        <f t="shared" si="4"/>
        <v>08 -03</v>
      </c>
      <c r="I114" s="19" t="str">
        <f t="shared" si="5"/>
        <v>2017-03-08</v>
      </c>
      <c r="J114" s="19" t="str">
        <f>IFERROR(VLOOKUP(A114,LandGrants[],1,FALSE),"")</f>
        <v>BROWNS FORREST</v>
      </c>
      <c r="K114" s="19" t="str">
        <f>IFERROR(VLOOKUP(C114,PlatColors[],2,FALSE),IFERROR(VLOOKUP(A114,PlatColors[],2,FALSE),""))</f>
        <v>#boundary_gold</v>
      </c>
      <c r="L114" s="19" t="str">
        <f>IFERROR(VLOOKUP(A114,LandGrants[],11,FALSE),"")</f>
        <v>Mar 1696</v>
      </c>
      <c r="M114" s="19" t="str">
        <f>IFERROR(VLOOKUP(A114,LandGrants[],31,FALSE),"")</f>
        <v>N</v>
      </c>
      <c r="N114" s="19" t="str">
        <f>IFERROR(VLOOKUP(C114,PlatColors[],1,FALSE),"")</f>
        <v>Browns Forrest</v>
      </c>
      <c r="O114" s="19" t="str">
        <f>IFERROR(VLOOKUP(A114,LandGrants[],2,FALSE),"")</f>
        <v>BROWNS FORREST</v>
      </c>
    </row>
    <row r="115" spans="1:15" x14ac:dyDescent="0.55000000000000004">
      <c r="A115" s="19" t="str">
        <f t="shared" si="3"/>
        <v>Browns Forrest - Rezin Hammonds Part</v>
      </c>
      <c r="B115">
        <v>209</v>
      </c>
      <c r="C115" t="s">
        <v>10119</v>
      </c>
      <c r="D115" t="s">
        <v>9139</v>
      </c>
      <c r="E115">
        <v>10</v>
      </c>
      <c r="F115">
        <v>316.8</v>
      </c>
      <c r="G115" t="s">
        <v>9213</v>
      </c>
      <c r="H115" s="19" t="str">
        <f t="shared" si="4"/>
        <v>05 -11</v>
      </c>
      <c r="I115" s="19" t="str">
        <f t="shared" si="5"/>
        <v>2016-11-05</v>
      </c>
      <c r="J115" s="19" t="str">
        <f>IFERROR(VLOOKUP(A115,LandGrants[],1,FALSE),"")</f>
        <v/>
      </c>
      <c r="K115" s="19" t="str">
        <f>IFERROR(VLOOKUP(C115,PlatColors[],2,FALSE),IFERROR(VLOOKUP(A115,PlatColors[],2,FALSE),""))</f>
        <v>#boundary_cyan</v>
      </c>
      <c r="L115" s="19" t="str">
        <f>IFERROR(VLOOKUP(A115,LandGrants[],11,FALSE),"")</f>
        <v/>
      </c>
      <c r="M115" s="19" t="str">
        <f>IFERROR(VLOOKUP(A115,LandGrants[],31,FALSE),"")</f>
        <v/>
      </c>
      <c r="N115" s="19" t="str">
        <f>IFERROR(VLOOKUP(C115,PlatColors[],1,FALSE),"")</f>
        <v>Browns Forrest - Rezin Hammonds Part</v>
      </c>
      <c r="O115" s="19" t="str">
        <f>IFERROR(VLOOKUP(A115,LandGrants[],2,FALSE),"")</f>
        <v/>
      </c>
    </row>
    <row r="116" spans="1:15" x14ac:dyDescent="0.55000000000000004">
      <c r="A116" t="str">
        <f t="shared" si="3"/>
        <v>Browns Hopyard</v>
      </c>
      <c r="B116">
        <v>264</v>
      </c>
      <c r="C116" t="s">
        <v>8338</v>
      </c>
      <c r="D116" t="s">
        <v>7877</v>
      </c>
      <c r="E116">
        <v>16</v>
      </c>
      <c r="F116">
        <v>257.39999999999998</v>
      </c>
      <c r="G116" t="s">
        <v>8339</v>
      </c>
      <c r="H116" t="str">
        <f t="shared" si="4"/>
        <v>17-10</v>
      </c>
      <c r="I116" t="str">
        <f t="shared" si="5"/>
        <v>2016-10-17</v>
      </c>
      <c r="J116" t="str">
        <f>IFERROR(VLOOKUP(A116,LandGrants[],1,FALSE),"")</f>
        <v>BROWNS HOPYARD</v>
      </c>
      <c r="K116" s="19" t="str">
        <f>IFERROR(VLOOKUP(C116,PlatColors[],2,FALSE),IFERROR(VLOOKUP(A116,PlatColors[],2,FALSE),""))</f>
        <v>#boundary_green</v>
      </c>
      <c r="L116" s="19" t="str">
        <f>IFERROR(VLOOKUP(A116,LandGrants[],11,FALSE),"")</f>
        <v>May 1725</v>
      </c>
      <c r="M116" s="19" t="str">
        <f>IFERROR(VLOOKUP(A116,LandGrants[],31,FALSE),"")</f>
        <v>N</v>
      </c>
      <c r="N116" s="19" t="str">
        <f>IFERROR(VLOOKUP(C116,PlatColors[],1,FALSE),"")</f>
        <v>Browns Hopyard</v>
      </c>
      <c r="O116" s="19" t="str">
        <f>IFERROR(VLOOKUP(A116,LandGrants[],2,FALSE),"")</f>
        <v>BROWNS HOPYARD</v>
      </c>
    </row>
    <row r="117" spans="1:15" x14ac:dyDescent="0.55000000000000004">
      <c r="A117" s="19" t="str">
        <f t="shared" si="3"/>
        <v>Browns Oversight And Worthingtons Foresight</v>
      </c>
      <c r="B117">
        <v>738</v>
      </c>
      <c r="C117" t="s">
        <v>8093</v>
      </c>
      <c r="D117" t="s">
        <v>8094</v>
      </c>
      <c r="E117">
        <v>7</v>
      </c>
      <c r="F117" s="131">
        <v>6.5</v>
      </c>
      <c r="G117" t="s">
        <v>8095</v>
      </c>
      <c r="H117" s="19" t="str">
        <f t="shared" si="4"/>
        <v>01-09</v>
      </c>
      <c r="I117" s="19" t="str">
        <f t="shared" si="5"/>
        <v>2016-09-01</v>
      </c>
      <c r="J117" s="19" t="str">
        <f>IFERROR(VLOOKUP(A117,LandGrants[],1,FALSE),"")</f>
        <v>BROWNS OVERSIGHT AND WORTHINGTONS FORESIGHT</v>
      </c>
      <c r="K117" s="19" t="str">
        <f>IFERROR(VLOOKUP(C117,PlatColors[],2,FALSE),IFERROR(VLOOKUP(A117,PlatColors[],2,FALSE),""))</f>
        <v>#boundary_cyan</v>
      </c>
      <c r="L117" s="19" t="str">
        <f>IFERROR(VLOOKUP(A117,LandGrants[],11,FALSE),"")</f>
        <v>Feb 1798</v>
      </c>
      <c r="M117" s="19" t="str">
        <f>IFERROR(VLOOKUP(A117,LandGrants[],31,FALSE),"")</f>
        <v>N</v>
      </c>
      <c r="N117" s="19" t="str">
        <f>IFERROR(VLOOKUP(C117,PlatColors[],1,FALSE),"")</f>
        <v>Browns Oversight And Worthingtons Foresight</v>
      </c>
      <c r="O117" s="19" t="str">
        <f>IFERROR(VLOOKUP(A117,LandGrants[],2,FALSE),"")</f>
        <v>BROWNS OVERSIGHT AND WORTHINGTONS FORESIGHT</v>
      </c>
    </row>
    <row r="118" spans="1:15" x14ac:dyDescent="0.55000000000000004">
      <c r="A118" s="19" t="str">
        <f t="shared" si="3"/>
        <v>Browns Purchase Resurveyed</v>
      </c>
      <c r="B118">
        <v>71</v>
      </c>
      <c r="C118" t="s">
        <v>8927</v>
      </c>
      <c r="D118" t="s">
        <v>9283</v>
      </c>
      <c r="E118">
        <v>64</v>
      </c>
      <c r="F118">
        <v>800.2</v>
      </c>
      <c r="G118" t="s">
        <v>9284</v>
      </c>
      <c r="H118" s="19" t="str">
        <f t="shared" si="4"/>
        <v>22 -11</v>
      </c>
      <c r="I118" s="19" t="str">
        <f t="shared" si="5"/>
        <v>2016-11-22</v>
      </c>
      <c r="J118" s="19" t="str">
        <f>IFERROR(VLOOKUP(A118,LandGrants[],1,FALSE),"")</f>
        <v>BROWNS PURCHASE RESURVEYED</v>
      </c>
      <c r="K118" s="19" t="str">
        <f>IFERROR(VLOOKUP(C118,PlatColors[],2,FALSE),IFERROR(VLOOKUP(A118,PlatColors[],2,FALSE),""))</f>
        <v>#boundary_gold</v>
      </c>
      <c r="L118" s="19" t="str">
        <f>IFERROR(VLOOKUP(A118,LandGrants[],11,FALSE),"")</f>
        <v>Mar 1808</v>
      </c>
      <c r="M118" s="19" t="str">
        <f>IFERROR(VLOOKUP(A118,LandGrants[],31,FALSE),"")</f>
        <v>N</v>
      </c>
      <c r="N118" s="19" t="str">
        <f>IFERROR(VLOOKUP(C118,PlatColors[],1,FALSE),"")</f>
        <v>Browns Purchase Resurveyed</v>
      </c>
      <c r="O118" s="19" t="str">
        <f>IFERROR(VLOOKUP(A118,LandGrants[],2,FALSE),"")</f>
        <v>BROWNS PURCHASE RESURVEYED</v>
      </c>
    </row>
    <row r="119" spans="1:15" x14ac:dyDescent="0.55000000000000004">
      <c r="A119" t="str">
        <f t="shared" si="3"/>
        <v>Bryer Bottom</v>
      </c>
      <c r="B119">
        <v>630</v>
      </c>
      <c r="C119" t="s">
        <v>5930</v>
      </c>
      <c r="D119" t="s">
        <v>8130</v>
      </c>
      <c r="E119">
        <v>5</v>
      </c>
      <c r="F119">
        <v>25.9</v>
      </c>
      <c r="G119" t="s">
        <v>8131</v>
      </c>
      <c r="H119" t="str">
        <f t="shared" si="4"/>
        <v>30-08</v>
      </c>
      <c r="I119" t="str">
        <f t="shared" si="5"/>
        <v>2016-08-30</v>
      </c>
      <c r="J119" t="str">
        <f>IFERROR(VLOOKUP(A119,LandGrants[],1,FALSE),"")</f>
        <v>BRYER BOTTOM</v>
      </c>
      <c r="K119" s="19" t="str">
        <f>IFERROR(VLOOKUP(C119,PlatColors[],2,FALSE),IFERROR(VLOOKUP(A119,PlatColors[],2,FALSE),""))</f>
        <v>#boundary_cyan</v>
      </c>
      <c r="L119" s="19" t="str">
        <f>IFERROR(VLOOKUP(A119,LandGrants[],11,FALSE),"")</f>
        <v>Mar 1762</v>
      </c>
      <c r="M119" s="19" t="str">
        <f>IFERROR(VLOOKUP(A119,LandGrants[],31,FALSE),"")</f>
        <v>Y</v>
      </c>
      <c r="N119" s="19" t="str">
        <f>IFERROR(VLOOKUP(C119,PlatColors[],1,FALSE),"")</f>
        <v>Bryer Bottom</v>
      </c>
      <c r="O119" s="19" t="str">
        <f>IFERROR(VLOOKUP(A119,LandGrants[],2,FALSE),"")</f>
        <v>BRYER BOTTOM</v>
      </c>
    </row>
    <row r="120" spans="1:15" x14ac:dyDescent="0.55000000000000004">
      <c r="A120" s="19" t="str">
        <f t="shared" si="3"/>
        <v>Bunkers Hill</v>
      </c>
      <c r="B120">
        <v>118</v>
      </c>
      <c r="C120" t="s">
        <v>7235</v>
      </c>
      <c r="D120" t="s">
        <v>8379</v>
      </c>
      <c r="E120">
        <v>49</v>
      </c>
      <c r="F120">
        <v>614.79999999999995</v>
      </c>
      <c r="G120" t="s">
        <v>8380</v>
      </c>
      <c r="H120" s="19" t="str">
        <f t="shared" si="4"/>
        <v>01-08</v>
      </c>
      <c r="I120" s="19" t="str">
        <f t="shared" si="5"/>
        <v>2016-08-01</v>
      </c>
      <c r="J120" s="19" t="str">
        <f>IFERROR(VLOOKUP(A120,LandGrants[],1,FALSE),"")</f>
        <v>BUNKERS HILL</v>
      </c>
      <c r="K120" s="19" t="str">
        <f>IFERROR(VLOOKUP(C120,PlatColors[],2,FALSE),IFERROR(VLOOKUP(A120,PlatColors[],2,FALSE),""))</f>
        <v>#boundary_yellow</v>
      </c>
      <c r="L120" s="19" t="str">
        <f>IFERROR(VLOOKUP(A120,LandGrants[],11,FALSE),"")</f>
        <v>Mar 1786</v>
      </c>
      <c r="M120" s="19" t="str">
        <f>IFERROR(VLOOKUP(A120,LandGrants[],31,FALSE),"")</f>
        <v>N</v>
      </c>
      <c r="N120" s="19" t="str">
        <f>IFERROR(VLOOKUP(C120,PlatColors[],1,FALSE),"")</f>
        <v>Bunkers Hill</v>
      </c>
      <c r="O120" s="19" t="str">
        <f>IFERROR(VLOOKUP(A120,LandGrants[],2,FALSE),"")</f>
        <v>BUNKERS HILL</v>
      </c>
    </row>
    <row r="121" spans="1:15" x14ac:dyDescent="0.55000000000000004">
      <c r="A121" s="19" t="str">
        <f t="shared" si="3"/>
        <v>Bunkers Hill Corrected</v>
      </c>
      <c r="B121">
        <v>131</v>
      </c>
      <c r="C121" t="s">
        <v>11334</v>
      </c>
      <c r="D121" t="s">
        <v>8379</v>
      </c>
      <c r="E121">
        <v>49</v>
      </c>
      <c r="F121">
        <v>574.29999999999995</v>
      </c>
      <c r="G121" t="s">
        <v>11335</v>
      </c>
      <c r="H121" s="19" t="str">
        <f t="shared" si="4"/>
        <v>05-08</v>
      </c>
      <c r="I121" s="19" t="str">
        <f t="shared" si="5"/>
        <v>2016-08-05</v>
      </c>
      <c r="J121" s="19" t="str">
        <f>IFERROR(VLOOKUP(A121,LandGrants[],1,FALSE),"")</f>
        <v/>
      </c>
      <c r="K121" s="19" t="str">
        <f>IFERROR(VLOOKUP(C121,PlatColors[],2,FALSE),IFERROR(VLOOKUP(A121,PlatColors[],2,FALSE),""))</f>
        <v>#boundary_blue</v>
      </c>
      <c r="L121" s="19" t="str">
        <f>IFERROR(VLOOKUP(A121,LandGrants[],11,FALSE),"")</f>
        <v/>
      </c>
      <c r="M121" s="19" t="str">
        <f>IFERROR(VLOOKUP(A121,LandGrants[],31,FALSE),"")</f>
        <v/>
      </c>
      <c r="N121" s="19" t="str">
        <f>IFERROR(VLOOKUP(C121,PlatColors[],1,FALSE),"")</f>
        <v>Bunkers Hill Corrected</v>
      </c>
      <c r="O121" s="19" t="str">
        <f>IFERROR(VLOOKUP(A121,LandGrants[],2,FALSE),"")</f>
        <v/>
      </c>
    </row>
    <row r="122" spans="1:15" x14ac:dyDescent="0.55000000000000004">
      <c r="A122" t="str">
        <f t="shared" si="3"/>
        <v>Bunkers Hill Fortified</v>
      </c>
      <c r="B122">
        <v>94</v>
      </c>
      <c r="C122" t="s">
        <v>7488</v>
      </c>
      <c r="D122" t="s">
        <v>8367</v>
      </c>
      <c r="E122">
        <v>59</v>
      </c>
      <c r="F122">
        <v>709.3</v>
      </c>
      <c r="G122" t="s">
        <v>11024</v>
      </c>
      <c r="H122" t="str">
        <f t="shared" si="4"/>
        <v>11-06</v>
      </c>
      <c r="I122" t="str">
        <f t="shared" si="5"/>
        <v>2016-06-11</v>
      </c>
      <c r="J122" t="str">
        <f>IFERROR(VLOOKUP(A122,LandGrants[],1,FALSE),"")</f>
        <v>BUNKERS HILL FORTIFIED</v>
      </c>
      <c r="K122" s="19" t="str">
        <f>IFERROR(VLOOKUP(C122,PlatColors[],2,FALSE),IFERROR(VLOOKUP(A122,PlatColors[],2,FALSE),""))</f>
        <v>#boundary_gold</v>
      </c>
      <c r="L122" s="19" t="str">
        <f>IFERROR(VLOOKUP(A122,LandGrants[],11,FALSE),"")</f>
        <v>Feb 1800</v>
      </c>
      <c r="M122" s="19" t="str">
        <f>IFERROR(VLOOKUP(A122,LandGrants[],31,FALSE),"")</f>
        <v>N</v>
      </c>
      <c r="N122" s="19" t="str">
        <f>IFERROR(VLOOKUP(C122,PlatColors[],1,FALSE),"")</f>
        <v>Bunkers Hill Fortified</v>
      </c>
      <c r="O122" s="19" t="str">
        <f>IFERROR(VLOOKUP(A122,LandGrants[],2,FALSE),"")</f>
        <v>BUNKERS HILL FORTIFIED</v>
      </c>
    </row>
    <row r="123" spans="1:15" x14ac:dyDescent="0.55000000000000004">
      <c r="A123" s="19" t="str">
        <f t="shared" si="3"/>
        <v>Burgess Look Out</v>
      </c>
      <c r="B123">
        <v>214</v>
      </c>
      <c r="C123" t="s">
        <v>4912</v>
      </c>
      <c r="D123" t="s">
        <v>8004</v>
      </c>
      <c r="E123">
        <v>35</v>
      </c>
      <c r="F123">
        <v>308</v>
      </c>
      <c r="G123" t="s">
        <v>8230</v>
      </c>
      <c r="H123" s="19" t="str">
        <f t="shared" si="4"/>
        <v>19-08</v>
      </c>
      <c r="I123" s="19" t="str">
        <f t="shared" si="5"/>
        <v>2016-08-19</v>
      </c>
      <c r="J123" s="19" t="str">
        <f>IFERROR(VLOOKUP(A123,LandGrants[],1,FALSE),"")</f>
        <v>BURGESS LOOK OUT</v>
      </c>
      <c r="K123" s="19" t="str">
        <f>IFERROR(VLOOKUP(C123,PlatColors[],2,FALSE),IFERROR(VLOOKUP(A123,PlatColors[],2,FALSE),""))</f>
        <v>#boundary_cyan</v>
      </c>
      <c r="L123" s="19" t="str">
        <f>IFERROR(VLOOKUP(A123,LandGrants[],11,FALSE),"")</f>
        <v>Sep 1766</v>
      </c>
      <c r="M123" s="19" t="str">
        <f>IFERROR(VLOOKUP(A123,LandGrants[],31,FALSE),"")</f>
        <v/>
      </c>
      <c r="N123" s="19" t="str">
        <f>IFERROR(VLOOKUP(C123,PlatColors[],1,FALSE),"")</f>
        <v>Burgess Look Out</v>
      </c>
      <c r="O123" s="19" t="str">
        <f>IFERROR(VLOOKUP(A123,LandGrants[],2,FALSE),"")</f>
        <v>BURGESS LOOK OUT</v>
      </c>
    </row>
    <row r="124" spans="1:15" x14ac:dyDescent="0.55000000000000004">
      <c r="A124" t="str">
        <f t="shared" si="3"/>
        <v>Calebs Pasture</v>
      </c>
      <c r="B124">
        <v>247</v>
      </c>
      <c r="C124" t="s">
        <v>8928</v>
      </c>
      <c r="D124" t="s">
        <v>9096</v>
      </c>
      <c r="E124">
        <v>22</v>
      </c>
      <c r="F124">
        <v>269.3</v>
      </c>
      <c r="G124" t="s">
        <v>9097</v>
      </c>
      <c r="H124" t="str">
        <f t="shared" si="4"/>
        <v>24-10</v>
      </c>
      <c r="I124" t="str">
        <f t="shared" si="5"/>
        <v>2016-10-24</v>
      </c>
      <c r="J124" t="str">
        <f>IFERROR(VLOOKUP(A124,LandGrants[],1,FALSE),"")</f>
        <v>CALEBS PASTURE</v>
      </c>
      <c r="K124" s="19" t="str">
        <f>IFERROR(VLOOKUP(C124,PlatColors[],2,FALSE),IFERROR(VLOOKUP(A124,PlatColors[],2,FALSE),""))</f>
        <v>#boundary_pink</v>
      </c>
      <c r="L124" s="19" t="str">
        <f>IFERROR(VLOOKUP(A124,LandGrants[],11,FALSE),"")</f>
        <v>Apr 1744</v>
      </c>
      <c r="M124" s="19" t="str">
        <f>IFERROR(VLOOKUP(A124,LandGrants[],31,FALSE),"")</f>
        <v>Y</v>
      </c>
      <c r="N124" s="19" t="str">
        <f>IFERROR(VLOOKUP(C124,PlatColors[],1,FALSE),"")</f>
        <v>Calebs Pasture</v>
      </c>
      <c r="O124" s="19" t="str">
        <f>IFERROR(VLOOKUP(A124,LandGrants[],2,FALSE),"")</f>
        <v>CALEBS PASTURE</v>
      </c>
    </row>
    <row r="125" spans="1:15" x14ac:dyDescent="0.55000000000000004">
      <c r="A125" t="str">
        <f t="shared" si="3"/>
        <v>Calebs Vineyard</v>
      </c>
      <c r="B125">
        <v>314</v>
      </c>
      <c r="C125" t="s">
        <v>6806</v>
      </c>
      <c r="D125" t="s">
        <v>9060</v>
      </c>
      <c r="E125">
        <v>18</v>
      </c>
      <c r="F125">
        <v>205.3</v>
      </c>
      <c r="G125" t="s">
        <v>9126</v>
      </c>
      <c r="H125" t="str">
        <f t="shared" si="4"/>
        <v>22-10</v>
      </c>
      <c r="I125" t="str">
        <f t="shared" si="5"/>
        <v>2016-10-22</v>
      </c>
      <c r="J125" t="str">
        <f>IFERROR(VLOOKUP(A125,LandGrants[],1,FALSE),"")</f>
        <v>CALEBS VINEYARD</v>
      </c>
      <c r="K125" s="19" t="str">
        <f>IFERROR(VLOOKUP(C125,PlatColors[],2,FALSE),IFERROR(VLOOKUP(A125,PlatColors[],2,FALSE),""))</f>
        <v>#boundary_gold</v>
      </c>
      <c r="L125" s="19" t="str">
        <f>IFERROR(VLOOKUP(A125,LandGrants[],11,FALSE),"")</f>
        <v>Jun 1744</v>
      </c>
      <c r="M125" s="19" t="str">
        <f>IFERROR(VLOOKUP(A125,LandGrants[],31,FALSE),"")</f>
        <v>Y</v>
      </c>
      <c r="N125" s="19" t="str">
        <f>IFERROR(VLOOKUP(C125,PlatColors[],1,FALSE),"")</f>
        <v>Calebs Vineyard</v>
      </c>
      <c r="O125" s="19" t="str">
        <f>IFERROR(VLOOKUP(A125,LandGrants[],2,FALSE),"")</f>
        <v>CALEBS VINEYARD</v>
      </c>
    </row>
    <row r="126" spans="1:15" x14ac:dyDescent="0.55000000000000004">
      <c r="A126" s="19" t="str">
        <f t="shared" si="3"/>
        <v>Campbles Chance</v>
      </c>
      <c r="B126">
        <v>298</v>
      </c>
      <c r="C126" t="s">
        <v>8184</v>
      </c>
      <c r="D126" t="s">
        <v>8185</v>
      </c>
      <c r="E126">
        <v>8</v>
      </c>
      <c r="F126">
        <v>218.5</v>
      </c>
      <c r="G126" t="s">
        <v>8186</v>
      </c>
      <c r="H126" s="19" t="str">
        <f t="shared" si="4"/>
        <v>25-08</v>
      </c>
      <c r="I126" s="19" t="str">
        <f t="shared" si="5"/>
        <v>2016-08-25</v>
      </c>
      <c r="J126" s="19" t="str">
        <f>IFERROR(VLOOKUP(A126,LandGrants[],1,FALSE),"")</f>
        <v>CAMPBLES CHANCE</v>
      </c>
      <c r="K126" s="19" t="str">
        <f>IFERROR(VLOOKUP(C126,PlatColors[],2,FALSE),IFERROR(VLOOKUP(A126,PlatColors[],2,FALSE),""))</f>
        <v>#boundary_gold</v>
      </c>
      <c r="L126" s="19" t="str">
        <f>IFERROR(VLOOKUP(A126,LandGrants[],11,FALSE),"")</f>
        <v>Jun 1734</v>
      </c>
      <c r="M126" s="19" t="str">
        <f>IFERROR(VLOOKUP(A126,LandGrants[],31,FALSE),"")</f>
        <v>N</v>
      </c>
      <c r="N126" s="19" t="str">
        <f>IFERROR(VLOOKUP(C126,PlatColors[],1,FALSE),"")</f>
        <v>Campbles Chance</v>
      </c>
      <c r="O126" s="19" t="str">
        <f>IFERROR(VLOOKUP(A126,LandGrants[],2,FALSE),"")</f>
        <v>CAMPBLES CHANCE</v>
      </c>
    </row>
    <row r="127" spans="1:15" x14ac:dyDescent="0.55000000000000004">
      <c r="A127" t="str">
        <f t="shared" si="3"/>
        <v>Carrick</v>
      </c>
      <c r="B127">
        <v>393</v>
      </c>
      <c r="C127" t="s">
        <v>9675</v>
      </c>
      <c r="D127" t="s">
        <v>7912</v>
      </c>
      <c r="E127">
        <v>8</v>
      </c>
      <c r="F127">
        <v>115.6</v>
      </c>
      <c r="G127" t="s">
        <v>9858</v>
      </c>
      <c r="H127" s="19" t="str">
        <f t="shared" si="4"/>
        <v>29 -12</v>
      </c>
      <c r="I127" t="str">
        <f t="shared" si="5"/>
        <v>2016-12-29</v>
      </c>
      <c r="J127" t="str">
        <f>IFERROR(VLOOKUP(A127,LandGrants[],1,FALSE),"")</f>
        <v>CARRICK</v>
      </c>
      <c r="K127" s="19" t="str">
        <f>IFERROR(VLOOKUP(C127,PlatColors[],2,FALSE),IFERROR(VLOOKUP(A127,PlatColors[],2,FALSE),""))</f>
        <v>#boundary_gold</v>
      </c>
      <c r="L127" s="19" t="str">
        <f>IFERROR(VLOOKUP(A127,LandGrants[],11,FALSE),"")</f>
        <v>Apr 1771</v>
      </c>
      <c r="M127" s="19" t="str">
        <f>IFERROR(VLOOKUP(A127,LandGrants[],31,FALSE),"")</f>
        <v>Y</v>
      </c>
      <c r="N127" s="19" t="str">
        <f>IFERROR(VLOOKUP(C127,PlatColors[],1,FALSE),"")</f>
        <v>Carrick</v>
      </c>
      <c r="O127" s="19" t="str">
        <f>IFERROR(VLOOKUP(A127,LandGrants[],2,FALSE),"")</f>
        <v>CARRICK</v>
      </c>
    </row>
    <row r="128" spans="1:15" x14ac:dyDescent="0.55000000000000004">
      <c r="A128" t="str">
        <f t="shared" si="3"/>
        <v>Carters Addition</v>
      </c>
      <c r="B128">
        <v>657</v>
      </c>
      <c r="C128" t="s">
        <v>8929</v>
      </c>
      <c r="D128" t="s">
        <v>7976</v>
      </c>
      <c r="E128">
        <v>11</v>
      </c>
      <c r="F128">
        <v>22.9</v>
      </c>
      <c r="G128" t="s">
        <v>9573</v>
      </c>
      <c r="H128" t="str">
        <f t="shared" si="4"/>
        <v>17 -12</v>
      </c>
      <c r="I128" t="str">
        <f t="shared" si="5"/>
        <v>2016-12-17</v>
      </c>
      <c r="J128" t="str">
        <f>IFERROR(VLOOKUP(A128,LandGrants[],1,FALSE),"")</f>
        <v>CARTERS ADDITION</v>
      </c>
      <c r="K128" s="19" t="str">
        <f>IFERROR(VLOOKUP(C128,PlatColors[],2,FALSE),IFERROR(VLOOKUP(A128,PlatColors[],2,FALSE),""))</f>
        <v>#boundary_cyan</v>
      </c>
      <c r="L128" s="19" t="str">
        <f>IFERROR(VLOOKUP(A128,LandGrants[],11,FALSE),"")</f>
        <v>Jul 1733</v>
      </c>
      <c r="M128" s="19" t="str">
        <f>IFERROR(VLOOKUP(A128,LandGrants[],31,FALSE),"")</f>
        <v>N</v>
      </c>
      <c r="N128" s="19" t="str">
        <f>IFERROR(VLOOKUP(C128,PlatColors[],1,FALSE),"")</f>
        <v>Carters Addition</v>
      </c>
      <c r="O128" s="19" t="str">
        <f>IFERROR(VLOOKUP(A128,LandGrants[],2,FALSE),"")</f>
        <v>CARTERS ADDITION</v>
      </c>
    </row>
    <row r="129" spans="1:15" x14ac:dyDescent="0.55000000000000004">
      <c r="A129" s="19" t="str">
        <f t="shared" si="3"/>
        <v>Carters Rock</v>
      </c>
      <c r="B129">
        <v>425</v>
      </c>
      <c r="C129" t="s">
        <v>8930</v>
      </c>
      <c r="D129" t="s">
        <v>9111</v>
      </c>
      <c r="E129">
        <v>17</v>
      </c>
      <c r="F129">
        <v>104.2</v>
      </c>
      <c r="G129" t="s">
        <v>9864</v>
      </c>
      <c r="H129" s="19" t="str">
        <f t="shared" si="4"/>
        <v>18 -01</v>
      </c>
      <c r="I129" s="19" t="str">
        <f t="shared" si="5"/>
        <v>2017-01-18</v>
      </c>
      <c r="J129" s="19" t="str">
        <f>IFERROR(VLOOKUP(A129,LandGrants[],1,FALSE),"")</f>
        <v>CARTERS ROCK</v>
      </c>
      <c r="K129" s="19" t="str">
        <f>IFERROR(VLOOKUP(C129,PlatColors[],2,FALSE),IFERROR(VLOOKUP(A129,PlatColors[],2,FALSE),""))</f>
        <v>#boundary_gold</v>
      </c>
      <c r="L129" s="19" t="str">
        <f>IFERROR(VLOOKUP(A129,LandGrants[],11,FALSE),"")</f>
        <v>Jul 1733</v>
      </c>
      <c r="M129" s="19" t="str">
        <f>IFERROR(VLOOKUP(A129,LandGrants[],31,FALSE),"")</f>
        <v>N</v>
      </c>
      <c r="N129" s="19" t="str">
        <f>IFERROR(VLOOKUP(C129,PlatColors[],1,FALSE),"")</f>
        <v>Carters Rock</v>
      </c>
      <c r="O129" s="19" t="str">
        <f>IFERROR(VLOOKUP(A129,LandGrants[],2,FALSE),"")</f>
        <v>CARTERS ROCK</v>
      </c>
    </row>
    <row r="130" spans="1:15" x14ac:dyDescent="0.55000000000000004">
      <c r="A130" t="str">
        <f t="shared" ref="A130:A192" si="6">IF(IFERROR(FIND("(",SUBSTITUTE(C130,"(Resurveyed)","")),0) &gt; 0, LEFT(C130,FIND("(",C130)-2),C130)</f>
        <v>Carters Whim</v>
      </c>
      <c r="B130">
        <v>483</v>
      </c>
      <c r="C130" t="s">
        <v>7983</v>
      </c>
      <c r="D130" t="s">
        <v>7984</v>
      </c>
      <c r="E130">
        <v>16</v>
      </c>
      <c r="F130">
        <v>86.5</v>
      </c>
      <c r="G130" t="s">
        <v>7985</v>
      </c>
      <c r="H130" t="str">
        <f t="shared" ref="H130:H192" si="7">SUBSTITUTE(SUBSTITUTE(SUBSTITUTE(SUBSTITUTE(SUBSTITUTE(SUBSTITUTE(SUBSTITUTE(SUBSTITUTE(SUBSTITUTE(SUBSTITUTE(SUBSTITUTE(SUBSTITUTE(MID(G130,6,6)," Oct","-10")," Sep","-09")," Aug","-08")," Jul","-07")," Jun","-06"),"Nov","-11"),"Dec","-12"),"Jan","-01"),"Feb","-02"),"Mar","-03"),"Apr","-04"),"May","-05")</f>
        <v>01-10</v>
      </c>
      <c r="I130" t="str">
        <f t="shared" ref="I130:I192" si="8">IF(VALUE(RIGHT(H130,2))&lt;5, "2017-","2016-")&amp;RIGHT(H130,2)&amp;"-"&amp;LEFT(H130,2)</f>
        <v>2016-10-01</v>
      </c>
      <c r="J130" t="str">
        <f>IFERROR(VLOOKUP(A130,LandGrants[],1,FALSE),"")</f>
        <v>CARTERS WHIM</v>
      </c>
      <c r="K130" s="19" t="str">
        <f>IFERROR(VLOOKUP(C130,PlatColors[],2,FALSE),IFERROR(VLOOKUP(A130,PlatColors[],2,FALSE),""))</f>
        <v>#boundary_green</v>
      </c>
      <c r="L130" s="19" t="str">
        <f>IFERROR(VLOOKUP(A130,LandGrants[],11,FALSE),"")</f>
        <v>Jul 1737</v>
      </c>
      <c r="M130" s="19" t="str">
        <f>IFERROR(VLOOKUP(A130,LandGrants[],31,FALSE),"")</f>
        <v>N</v>
      </c>
      <c r="N130" s="19" t="str">
        <f>IFERROR(VLOOKUP(C130,PlatColors[],1,FALSE),"")</f>
        <v>Carters Whim</v>
      </c>
      <c r="O130" s="19" t="str">
        <f>IFERROR(VLOOKUP(A130,LandGrants[],2,FALSE),"")</f>
        <v>CARTERS WHIM</v>
      </c>
    </row>
    <row r="131" spans="1:15" x14ac:dyDescent="0.55000000000000004">
      <c r="A131" s="19" t="str">
        <f t="shared" si="6"/>
        <v>Catch As Catch Can</v>
      </c>
      <c r="B131">
        <v>519</v>
      </c>
      <c r="C131" t="s">
        <v>6985</v>
      </c>
      <c r="D131" t="s">
        <v>8049</v>
      </c>
      <c r="E131">
        <v>20</v>
      </c>
      <c r="F131">
        <v>60.8</v>
      </c>
      <c r="G131" t="s">
        <v>12268</v>
      </c>
      <c r="H131" s="19" t="str">
        <f t="shared" si="7"/>
        <v>06-10</v>
      </c>
      <c r="I131" s="19" t="str">
        <f t="shared" si="8"/>
        <v>2016-10-06</v>
      </c>
      <c r="J131" s="19" t="str">
        <f>IFERROR(VLOOKUP(A131,LandGrants[],1,FALSE),"")</f>
        <v>CATCH AS CATCH CAN</v>
      </c>
      <c r="K131" s="19" t="str">
        <f>IFERROR(VLOOKUP(C131,PlatColors[],2,FALSE),IFERROR(VLOOKUP(A131,PlatColors[],2,FALSE),""))</f>
        <v>#boundary_yellow</v>
      </c>
      <c r="L131" s="19" t="str">
        <f>IFERROR(VLOOKUP(A131,LandGrants[],11,FALSE),"")</f>
        <v>Mar 1762</v>
      </c>
      <c r="M131" s="19" t="str">
        <f>IFERROR(VLOOKUP(A131,LandGrants[],31,FALSE),"")</f>
        <v>Y</v>
      </c>
      <c r="N131" s="19" t="str">
        <f>IFERROR(VLOOKUP(C131,PlatColors[],1,FALSE),"")</f>
        <v>Catch As Catch Can</v>
      </c>
      <c r="O131" s="19" t="str">
        <f>IFERROR(VLOOKUP(A131,LandGrants[],2,FALSE),"")</f>
        <v>CATCH AS CATCH CAN</v>
      </c>
    </row>
    <row r="132" spans="1:15" x14ac:dyDescent="0.55000000000000004">
      <c r="A132" t="str">
        <f t="shared" si="6"/>
        <v>Champion Forrest</v>
      </c>
      <c r="B132">
        <v>115</v>
      </c>
      <c r="C132" t="s">
        <v>5833</v>
      </c>
      <c r="D132" t="s">
        <v>11155</v>
      </c>
      <c r="E132">
        <v>23</v>
      </c>
      <c r="F132">
        <v>620</v>
      </c>
      <c r="G132" t="s">
        <v>11156</v>
      </c>
      <c r="H132" t="str">
        <f t="shared" si="7"/>
        <v>16-07</v>
      </c>
      <c r="I132" t="str">
        <f t="shared" si="8"/>
        <v>2016-07-16</v>
      </c>
      <c r="J132" t="str">
        <f>IFERROR(VLOOKUP(A132,LandGrants[],1,FALSE),"")</f>
        <v>CHAMPION FORREST</v>
      </c>
      <c r="K132" s="19" t="str">
        <f>IFERROR(VLOOKUP(C132,PlatColors[],2,FALSE),IFERROR(VLOOKUP(A132,PlatColors[],2,FALSE),""))</f>
        <v>#boundary_green</v>
      </c>
      <c r="L132" s="19" t="str">
        <f>IFERROR(VLOOKUP(A132,LandGrants[],11,FALSE),"")</f>
        <v>Apr 1730</v>
      </c>
      <c r="M132" s="19" t="str">
        <f>IFERROR(VLOOKUP(A132,LandGrants[],31,FALSE),"")</f>
        <v>N</v>
      </c>
      <c r="N132" s="19" t="str">
        <f>IFERROR(VLOOKUP(C132,PlatColors[],1,FALSE),"")</f>
        <v>Champion Forrest</v>
      </c>
      <c r="O132" s="19" t="str">
        <f>IFERROR(VLOOKUP(A132,LandGrants[],2,FALSE),"")</f>
        <v>CHAMPION FORREST</v>
      </c>
    </row>
    <row r="133" spans="1:15" x14ac:dyDescent="0.55000000000000004">
      <c r="A133" s="19" t="str">
        <f t="shared" si="6"/>
        <v>Chance - Carroll Resurveyed</v>
      </c>
      <c r="B133">
        <v>28</v>
      </c>
      <c r="C133" t="s">
        <v>8782</v>
      </c>
      <c r="D133" t="s">
        <v>10696</v>
      </c>
      <c r="E133">
        <v>12</v>
      </c>
      <c r="F133" s="131">
        <v>1438.3</v>
      </c>
      <c r="G133" t="s">
        <v>7936</v>
      </c>
      <c r="H133" s="19" t="str">
        <f t="shared" si="7"/>
        <v>15-10</v>
      </c>
      <c r="I133" s="19" t="str">
        <f t="shared" si="8"/>
        <v>2016-10-15</v>
      </c>
      <c r="J133" s="19" t="str">
        <f>IFERROR(VLOOKUP(A133,LandGrants[],1,FALSE),"")</f>
        <v>CHANCE - Carroll Resurveyed</v>
      </c>
      <c r="K133" s="19" t="str">
        <f>IFERROR(VLOOKUP(C133,PlatColors[],2,FALSE),IFERROR(VLOOKUP(A133,PlatColors[],2,FALSE),""))</f>
        <v>#boundary_cyan</v>
      </c>
      <c r="L133" s="19" t="str">
        <f>IFERROR(VLOOKUP(A133,LandGrants[],11,FALSE),"")</f>
        <v>Dec 1743</v>
      </c>
      <c r="M133" s="19" t="str">
        <f>IFERROR(VLOOKUP(A133,LandGrants[],31,FALSE),"")</f>
        <v>Y</v>
      </c>
      <c r="N133" s="19" t="str">
        <f>IFERROR(VLOOKUP(C133,PlatColors[],1,FALSE),"")</f>
        <v>Chance - Carroll Resurveyed</v>
      </c>
      <c r="O133" s="19" t="str">
        <f>IFERROR(VLOOKUP(A133,LandGrants[],2,FALSE),"")</f>
        <v>CHANCE - CARROLL RESURVEYED</v>
      </c>
    </row>
    <row r="134" spans="1:15" x14ac:dyDescent="0.55000000000000004">
      <c r="A134" t="str">
        <f t="shared" si="6"/>
        <v>Chance - Mansell</v>
      </c>
      <c r="B134">
        <v>587</v>
      </c>
      <c r="C134" t="s">
        <v>6305</v>
      </c>
      <c r="D134" t="s">
        <v>11355</v>
      </c>
      <c r="E134">
        <v>12</v>
      </c>
      <c r="F134">
        <v>43.5</v>
      </c>
      <c r="G134" t="s">
        <v>9253</v>
      </c>
      <c r="H134" t="str">
        <f t="shared" si="7"/>
        <v>29-10</v>
      </c>
      <c r="I134" t="str">
        <f t="shared" si="8"/>
        <v>2016-10-29</v>
      </c>
      <c r="J134" t="str">
        <f>IFERROR(VLOOKUP(A134,LandGrants[],1,FALSE),"")</f>
        <v>CHANCE - Mansell</v>
      </c>
      <c r="K134" s="19" t="str">
        <f>IFERROR(VLOOKUP(C134,PlatColors[],2,FALSE),IFERROR(VLOOKUP(A134,PlatColors[],2,FALSE),""))</f>
        <v>#boundary_pink</v>
      </c>
      <c r="L134" s="19" t="str">
        <f>IFERROR(VLOOKUP(A134,LandGrants[],11,FALSE),"")</f>
        <v>Apr 1746</v>
      </c>
      <c r="M134" s="19" t="str">
        <f>IFERROR(VLOOKUP(A134,LandGrants[],31,FALSE),"")</f>
        <v>Y</v>
      </c>
      <c r="N134" s="19" t="str">
        <f>IFERROR(VLOOKUP(C134,PlatColors[],1,FALSE),"")</f>
        <v>Chance - Mansell</v>
      </c>
      <c r="O134" s="19" t="str">
        <f>IFERROR(VLOOKUP(A134,LandGrants[],2,FALSE),"")</f>
        <v>CHANCE - MANSELL</v>
      </c>
    </row>
    <row r="135" spans="1:15" x14ac:dyDescent="0.55000000000000004">
      <c r="A135" t="str">
        <f t="shared" si="6"/>
        <v>Chance - Pierpoint</v>
      </c>
      <c r="B135">
        <v>608</v>
      </c>
      <c r="C135" t="s">
        <v>6900</v>
      </c>
      <c r="D135" t="s">
        <v>9128</v>
      </c>
      <c r="E135">
        <v>7</v>
      </c>
      <c r="F135">
        <v>34.1</v>
      </c>
      <c r="G135" t="s">
        <v>9129</v>
      </c>
      <c r="H135" t="str">
        <f t="shared" si="7"/>
        <v>22-10</v>
      </c>
      <c r="I135" t="str">
        <f t="shared" si="8"/>
        <v>2016-10-22</v>
      </c>
      <c r="J135" t="str">
        <f>IFERROR(VLOOKUP(A135,LandGrants[],1,FALSE),"")</f>
        <v>CHANCE - Pierpoint</v>
      </c>
      <c r="K135" s="19" t="str">
        <f>IFERROR(VLOOKUP(C135,PlatColors[],2,FALSE),IFERROR(VLOOKUP(A135,PlatColors[],2,FALSE),""))</f>
        <v>#boundary_cyan</v>
      </c>
      <c r="L135" s="19" t="str">
        <f>IFERROR(VLOOKUP(A135,LandGrants[],11,FALSE),"")</f>
        <v>Mar 1757</v>
      </c>
      <c r="M135" s="19" t="str">
        <f>IFERROR(VLOOKUP(A135,LandGrants[],31,FALSE),"")</f>
        <v>Y</v>
      </c>
      <c r="N135" s="19" t="str">
        <f>IFERROR(VLOOKUP(C135,PlatColors[],1,FALSE),"")</f>
        <v>Chance - Pierpoint</v>
      </c>
      <c r="O135" s="19" t="str">
        <f>IFERROR(VLOOKUP(A135,LandGrants[],2,FALSE),"")</f>
        <v>CHANCE - PIERPOINT</v>
      </c>
    </row>
    <row r="136" spans="1:15" x14ac:dyDescent="0.55000000000000004">
      <c r="A136" t="str">
        <f t="shared" si="6"/>
        <v>Charities Purchase And James Lot</v>
      </c>
      <c r="B136">
        <v>316</v>
      </c>
      <c r="C136" t="s">
        <v>6729</v>
      </c>
      <c r="D136" t="s">
        <v>9186</v>
      </c>
      <c r="E136">
        <v>8</v>
      </c>
      <c r="F136">
        <v>201.3</v>
      </c>
      <c r="G136" t="s">
        <v>9194</v>
      </c>
      <c r="H136" t="str">
        <f t="shared" si="7"/>
        <v>06 -11</v>
      </c>
      <c r="I136" t="str">
        <f t="shared" si="8"/>
        <v>2016-11-06</v>
      </c>
      <c r="J136" t="str">
        <f>IFERROR(VLOOKUP(A136,LandGrants[],1,FALSE),"")</f>
        <v>CHARITIES PURCHASE AND JAMES LOT</v>
      </c>
      <c r="K136" s="19" t="str">
        <f>IFERROR(VLOOKUP(C136,PlatColors[],2,FALSE),IFERROR(VLOOKUP(A136,PlatColors[],2,FALSE),""))</f>
        <v>#boundary_cyan</v>
      </c>
      <c r="L136" s="19" t="str">
        <f>IFERROR(VLOOKUP(A136,LandGrants[],11,FALSE),"")</f>
        <v>Nov 1741</v>
      </c>
      <c r="M136" s="19" t="str">
        <f>IFERROR(VLOOKUP(A136,LandGrants[],31,FALSE),"")</f>
        <v>Y</v>
      </c>
      <c r="N136" s="19" t="str">
        <f>IFERROR(VLOOKUP(C136,PlatColors[],1,FALSE),"")</f>
        <v>Charities Purchase And James Lot</v>
      </c>
      <c r="O136" s="19" t="str">
        <f>IFERROR(VLOOKUP(A136,LandGrants[],2,FALSE),"")</f>
        <v>CHARITIES PURCHASE AND JAMES LOT</v>
      </c>
    </row>
    <row r="137" spans="1:15" x14ac:dyDescent="0.55000000000000004">
      <c r="A137" s="19" t="str">
        <f t="shared" si="6"/>
        <v>Chases Forest</v>
      </c>
      <c r="B137">
        <v>24</v>
      </c>
      <c r="C137" t="s">
        <v>10842</v>
      </c>
      <c r="D137" t="s">
        <v>11017</v>
      </c>
      <c r="E137">
        <v>36</v>
      </c>
      <c r="F137">
        <v>1591.5</v>
      </c>
      <c r="G137" t="s">
        <v>11018</v>
      </c>
      <c r="H137" s="19" t="str">
        <f t="shared" si="7"/>
        <v>07-06</v>
      </c>
      <c r="I137" s="19" t="str">
        <f t="shared" si="8"/>
        <v>2016-06-07</v>
      </c>
      <c r="J137" s="19" t="str">
        <f>IFERROR(VLOOKUP(A137,LandGrants[],1,FALSE),"")</f>
        <v>CHASES FOREST</v>
      </c>
      <c r="K137" s="19" t="str">
        <f>IFERROR(VLOOKUP(C137,PlatColors[],2,FALSE),IFERROR(VLOOKUP(A137,PlatColors[],2,FALSE),""))</f>
        <v>#boundary_cyan</v>
      </c>
      <c r="L137" s="19" t="str">
        <f>IFERROR(VLOOKUP(A137,LandGrants[],11,FALSE),"")</f>
        <v>Dec 1795</v>
      </c>
      <c r="M137" s="19" t="str">
        <f>IFERROR(VLOOKUP(A137,LandGrants[],31,FALSE),"")</f>
        <v>N</v>
      </c>
      <c r="N137" s="19" t="str">
        <f>IFERROR(VLOOKUP(C137,PlatColors[],1,FALSE),"")</f>
        <v>Chases Forest</v>
      </c>
      <c r="O137" s="19" t="str">
        <f>IFERROR(VLOOKUP(A137,LandGrants[],2,FALSE),"")</f>
        <v>CHASES FOREST</v>
      </c>
    </row>
    <row r="138" spans="1:15" x14ac:dyDescent="0.55000000000000004">
      <c r="A138" t="str">
        <f t="shared" si="6"/>
        <v>Cherry Bottom</v>
      </c>
      <c r="B138">
        <v>691</v>
      </c>
      <c r="C138" t="s">
        <v>6989</v>
      </c>
      <c r="D138" t="s">
        <v>8319</v>
      </c>
      <c r="E138">
        <v>10</v>
      </c>
      <c r="F138">
        <v>16</v>
      </c>
      <c r="G138" t="s">
        <v>8320</v>
      </c>
      <c r="H138" t="str">
        <f t="shared" si="7"/>
        <v>09-08</v>
      </c>
      <c r="I138" t="str">
        <f t="shared" si="8"/>
        <v>2016-08-09</v>
      </c>
      <c r="J138" t="str">
        <f>IFERROR(VLOOKUP(A138,LandGrants[],1,FALSE),"")</f>
        <v>CHERRY BOTTOM</v>
      </c>
      <c r="K138" s="19" t="str">
        <f>IFERROR(VLOOKUP(C138,PlatColors[],2,FALSE),IFERROR(VLOOKUP(A138,PlatColors[],2,FALSE),""))</f>
        <v>#boundary_green</v>
      </c>
      <c r="L138" s="19" t="str">
        <f>IFERROR(VLOOKUP(A138,LandGrants[],11,FALSE),"")</f>
        <v>Feb 1762</v>
      </c>
      <c r="M138" s="19" t="str">
        <f>IFERROR(VLOOKUP(A138,LandGrants[],31,FALSE),"")</f>
        <v>Y</v>
      </c>
      <c r="N138" s="19" t="str">
        <f>IFERROR(VLOOKUP(C138,PlatColors[],1,FALSE),"")</f>
        <v>Cherry Bottom</v>
      </c>
      <c r="O138" s="19" t="str">
        <f>IFERROR(VLOOKUP(A138,LandGrants[],2,FALSE),"")</f>
        <v>CHERRY BOTTOM</v>
      </c>
    </row>
    <row r="139" spans="1:15" x14ac:dyDescent="0.55000000000000004">
      <c r="A139" s="19" t="str">
        <f t="shared" si="6"/>
        <v>Chestnut Hill</v>
      </c>
      <c r="B139">
        <v>38</v>
      </c>
      <c r="C139" t="s">
        <v>4279</v>
      </c>
      <c r="D139" t="s">
        <v>12467</v>
      </c>
      <c r="E139">
        <v>60</v>
      </c>
      <c r="F139">
        <v>1216.3</v>
      </c>
      <c r="G139" t="s">
        <v>8413</v>
      </c>
      <c r="H139" s="19" t="str">
        <f t="shared" si="7"/>
        <v>15-07</v>
      </c>
      <c r="I139" s="19" t="str">
        <f t="shared" si="8"/>
        <v>2016-07-15</v>
      </c>
      <c r="J139" s="19" t="str">
        <f>IFERROR(VLOOKUP(A139,LandGrants[],1,FALSE),"")</f>
        <v>CHESTNUT HILL</v>
      </c>
      <c r="K139" s="19" t="str">
        <f>IFERROR(VLOOKUP(C139,PlatColors[],2,FALSE),IFERROR(VLOOKUP(A139,PlatColors[],2,FALSE),""))</f>
        <v>#boundary_yellow</v>
      </c>
      <c r="L139" s="19" t="str">
        <f>IFERROR(VLOOKUP(A139,LandGrants[],11,FALSE),"")</f>
        <v>May 1754</v>
      </c>
      <c r="M139" s="19" t="str">
        <f>IFERROR(VLOOKUP(A139,LandGrants[],31,FALSE),"")</f>
        <v>N</v>
      </c>
      <c r="N139" s="19" t="str">
        <f>IFERROR(VLOOKUP(C139,PlatColors[],1,FALSE),"")</f>
        <v>Chestnut Hill</v>
      </c>
      <c r="O139" s="19" t="str">
        <f>IFERROR(VLOOKUP(A139,LandGrants[],2,FALSE),"")</f>
        <v>CHESTNUT HILL</v>
      </c>
    </row>
    <row r="140" spans="1:15" x14ac:dyDescent="0.55000000000000004">
      <c r="A140" t="str">
        <f t="shared" si="6"/>
        <v>Chestnut Ridge</v>
      </c>
      <c r="B140">
        <v>599</v>
      </c>
      <c r="C140" t="s">
        <v>6913</v>
      </c>
      <c r="D140" t="s">
        <v>8196</v>
      </c>
      <c r="E140">
        <v>12</v>
      </c>
      <c r="F140">
        <v>39.700000000000003</v>
      </c>
      <c r="G140" t="s">
        <v>8197</v>
      </c>
      <c r="H140" t="str">
        <f t="shared" si="7"/>
        <v>22-08</v>
      </c>
      <c r="I140" t="str">
        <f t="shared" si="8"/>
        <v>2016-08-22</v>
      </c>
      <c r="J140" t="str">
        <f>IFERROR(VLOOKUP(A140,LandGrants[],1,FALSE),"")</f>
        <v>CHESTNUT RIDGE</v>
      </c>
      <c r="K140" s="19" t="str">
        <f>IFERROR(VLOOKUP(C140,PlatColors[],2,FALSE),IFERROR(VLOOKUP(A140,PlatColors[],2,FALSE),""))</f>
        <v>#boundary_cyan</v>
      </c>
      <c r="L140" s="19" t="str">
        <f>IFERROR(VLOOKUP(A140,LandGrants[],11,FALSE),"")</f>
        <v>Mar 1757</v>
      </c>
      <c r="M140" s="19" t="str">
        <f>IFERROR(VLOOKUP(A140,LandGrants[],31,FALSE),"")</f>
        <v>Y</v>
      </c>
      <c r="N140" s="19" t="str">
        <f>IFERROR(VLOOKUP(C140,PlatColors[],1,FALSE),"")</f>
        <v>Chestnut Ridge</v>
      </c>
      <c r="O140" s="19" t="str">
        <f>IFERROR(VLOOKUP(A140,LandGrants[],2,FALSE),"")</f>
        <v>CHESTNUT RIDGE</v>
      </c>
    </row>
    <row r="141" spans="1:15" x14ac:dyDescent="0.55000000000000004">
      <c r="A141" s="19" t="str">
        <f t="shared" si="6"/>
        <v>Chews Resolution Manor - Resurveyed</v>
      </c>
      <c r="B141">
        <v>34</v>
      </c>
      <c r="C141" t="s">
        <v>9383</v>
      </c>
      <c r="D141" t="s">
        <v>8458</v>
      </c>
      <c r="E141">
        <v>11</v>
      </c>
      <c r="F141">
        <v>1320.3</v>
      </c>
      <c r="G141" t="s">
        <v>8459</v>
      </c>
      <c r="H141" s="19" t="str">
        <f t="shared" si="7"/>
        <v>20-06</v>
      </c>
      <c r="I141" s="19" t="str">
        <f t="shared" si="8"/>
        <v>2016-06-20</v>
      </c>
      <c r="J141" s="19" t="str">
        <f>IFERROR(VLOOKUP(A141,LandGrants[],1,FALSE),"")</f>
        <v>CHEWS RESOLUTION MANOR - Resurveyed</v>
      </c>
      <c r="K141" s="19" t="str">
        <f>IFERROR(VLOOKUP(C141,PlatColors[],2,FALSE),IFERROR(VLOOKUP(A141,PlatColors[],2,FALSE),""))</f>
        <v>#boundary_green</v>
      </c>
      <c r="L141" s="19" t="str">
        <f>IFERROR(VLOOKUP(A141,LandGrants[],11,FALSE),"")</f>
        <v>Mar 1730</v>
      </c>
      <c r="M141" s="19" t="str">
        <f>IFERROR(VLOOKUP(A141,LandGrants[],31,FALSE),"")</f>
        <v/>
      </c>
      <c r="N141" s="19" t="str">
        <f>IFERROR(VLOOKUP(C141,PlatColors[],1,FALSE),"")</f>
        <v>Chews Resolution Manor - Resurveyed</v>
      </c>
      <c r="O141" s="19" t="str">
        <f>IFERROR(VLOOKUP(A141,LandGrants[],2,FALSE),"")</f>
        <v/>
      </c>
    </row>
    <row r="142" spans="1:15" x14ac:dyDescent="0.55000000000000004">
      <c r="A142" t="str">
        <f t="shared" si="6"/>
        <v xml:space="preserve">Chews Resolution Manor Org </v>
      </c>
      <c r="B142">
        <v>45</v>
      </c>
      <c r="C142" t="s">
        <v>11998</v>
      </c>
      <c r="D142" t="s">
        <v>8458</v>
      </c>
      <c r="E142">
        <v>10</v>
      </c>
      <c r="F142">
        <v>1141.8</v>
      </c>
      <c r="G142" t="s">
        <v>11999</v>
      </c>
      <c r="H142" t="str">
        <f t="shared" si="7"/>
        <v>22-09</v>
      </c>
      <c r="I142" t="str">
        <f t="shared" si="8"/>
        <v>2016-09-22</v>
      </c>
      <c r="J142" t="str">
        <f>IFERROR(VLOOKUP(A142,LandGrants[],1,FALSE),"")</f>
        <v/>
      </c>
      <c r="K142" s="19" t="str">
        <f>IFERROR(VLOOKUP(C142,PlatColors[],2,FALSE),IFERROR(VLOOKUP(A142,PlatColors[],2,FALSE),""))</f>
        <v/>
      </c>
      <c r="L142" s="19" t="str">
        <f>IFERROR(VLOOKUP(A142,LandGrants[],11,FALSE),"")</f>
        <v/>
      </c>
      <c r="M142" s="19" t="str">
        <f>IFERROR(VLOOKUP(A142,LandGrants[],31,FALSE),"")</f>
        <v/>
      </c>
      <c r="N142" s="19" t="str">
        <f>IFERROR(VLOOKUP(C142,PlatColors[],1,FALSE),"")</f>
        <v/>
      </c>
      <c r="O142" s="19" t="str">
        <f>IFERROR(VLOOKUP(A142,LandGrants[],2,FALSE),"")</f>
        <v/>
      </c>
    </row>
    <row r="143" spans="1:15" x14ac:dyDescent="0.55000000000000004">
      <c r="A143" s="19" t="str">
        <f t="shared" si="6"/>
        <v>Clarks Directions</v>
      </c>
      <c r="B143">
        <v>75</v>
      </c>
      <c r="C143" t="s">
        <v>8177</v>
      </c>
      <c r="D143" t="s">
        <v>8175</v>
      </c>
      <c r="E143">
        <v>27</v>
      </c>
      <c r="F143" s="131">
        <v>771.6</v>
      </c>
      <c r="G143" t="s">
        <v>8178</v>
      </c>
      <c r="H143" s="19" t="str">
        <f t="shared" si="7"/>
        <v>26-08</v>
      </c>
      <c r="I143" s="19" t="str">
        <f t="shared" si="8"/>
        <v>2016-08-26</v>
      </c>
      <c r="J143" s="19" t="str">
        <f>IFERROR(VLOOKUP(A143,LandGrants[],1,FALSE),"")</f>
        <v>CLARKS DIRECTIONS</v>
      </c>
      <c r="K143" s="19" t="str">
        <f>IFERROR(VLOOKUP(C143,PlatColors[],2,FALSE),IFERROR(VLOOKUP(A143,PlatColors[],2,FALSE),""))</f>
        <v>#boundary_gold</v>
      </c>
      <c r="L143" s="19" t="str">
        <f>IFERROR(VLOOKUP(A143,LandGrants[],11,FALSE),"")</f>
        <v>Feb 1730</v>
      </c>
      <c r="M143" s="19" t="str">
        <f>IFERROR(VLOOKUP(A143,LandGrants[],31,FALSE),"")</f>
        <v>Y</v>
      </c>
      <c r="N143" s="19" t="str">
        <f>IFERROR(VLOOKUP(C143,PlatColors[],1,FALSE),"")</f>
        <v>Clarks Directions</v>
      </c>
      <c r="O143" s="19" t="str">
        <f>IFERROR(VLOOKUP(A143,LandGrants[],2,FALSE),"")</f>
        <v>CLARKS DIRECTIONS</v>
      </c>
    </row>
    <row r="144" spans="1:15" x14ac:dyDescent="0.55000000000000004">
      <c r="A144" s="19" t="str">
        <f t="shared" si="6"/>
        <v>Clarks Directions - Resurveyed</v>
      </c>
      <c r="B144">
        <v>295</v>
      </c>
      <c r="C144" t="s">
        <v>8811</v>
      </c>
      <c r="D144" t="s">
        <v>8175</v>
      </c>
      <c r="E144">
        <v>20</v>
      </c>
      <c r="F144">
        <v>222.6</v>
      </c>
      <c r="G144" t="s">
        <v>8176</v>
      </c>
      <c r="H144" s="19" t="str">
        <f t="shared" si="7"/>
        <v>26-08</v>
      </c>
      <c r="I144" s="19" t="str">
        <f t="shared" si="8"/>
        <v>2016-08-26</v>
      </c>
      <c r="J144" s="19" t="str">
        <f>IFERROR(VLOOKUP(A144,LandGrants[],1,FALSE),"")</f>
        <v>CLARKS DIRECTIONS - Resurveyed</v>
      </c>
      <c r="K144" s="19" t="str">
        <f>IFERROR(VLOOKUP(C144,PlatColors[],2,FALSE),IFERROR(VLOOKUP(A144,PlatColors[],2,FALSE),""))</f>
        <v>#boundary_yellow</v>
      </c>
      <c r="L144" s="19" t="str">
        <f>IFERROR(VLOOKUP(A144,LandGrants[],11,FALSE),"")</f>
        <v>Nov 1738</v>
      </c>
      <c r="M144" s="19" t="str">
        <f>IFERROR(VLOOKUP(A144,LandGrants[],31,FALSE),"")</f>
        <v>Y</v>
      </c>
      <c r="N144" s="19" t="str">
        <f>IFERROR(VLOOKUP(C144,PlatColors[],1,FALSE),"")</f>
        <v>Clarks Directions - Resurveyed</v>
      </c>
      <c r="O144" s="19" t="str">
        <f>IFERROR(VLOOKUP(A144,LandGrants[],2,FALSE),"")</f>
        <v>CLARKS DIRECTIONS - RESURVEYED</v>
      </c>
    </row>
    <row r="145" spans="1:15" x14ac:dyDescent="0.55000000000000004">
      <c r="A145" s="19" t="str">
        <f t="shared" si="6"/>
        <v>Clarys Forrest</v>
      </c>
      <c r="B145">
        <v>435</v>
      </c>
      <c r="C145" t="s">
        <v>6672</v>
      </c>
      <c r="D145" t="s">
        <v>8200</v>
      </c>
      <c r="E145">
        <v>10</v>
      </c>
      <c r="F145">
        <v>102.6</v>
      </c>
      <c r="G145" t="s">
        <v>8208</v>
      </c>
      <c r="H145" s="19" t="str">
        <f t="shared" si="7"/>
        <v>21-08</v>
      </c>
      <c r="I145" s="19" t="str">
        <f t="shared" si="8"/>
        <v>2016-08-21</v>
      </c>
      <c r="J145" s="19" t="str">
        <f>IFERROR(VLOOKUP(A145,LandGrants[],1,FALSE),"")</f>
        <v>CLARYS FORREST</v>
      </c>
      <c r="K145" s="19" t="str">
        <f>IFERROR(VLOOKUP(C145,PlatColors[],2,FALSE),IFERROR(VLOOKUP(A145,PlatColors[],2,FALSE),""))</f>
        <v>#boundary_yellow</v>
      </c>
      <c r="L145" s="19" t="str">
        <f>IFERROR(VLOOKUP(A145,LandGrants[],11,FALSE),"")</f>
        <v>Jun 1734</v>
      </c>
      <c r="M145" s="19" t="str">
        <f>IFERROR(VLOOKUP(A145,LandGrants[],31,FALSE),"")</f>
        <v>N</v>
      </c>
      <c r="N145" s="19" t="str">
        <f>IFERROR(VLOOKUP(C145,PlatColors[],1,FALSE),"")</f>
        <v>Clarys Forrest</v>
      </c>
      <c r="O145" s="19" t="str">
        <f>IFERROR(VLOOKUP(A145,LandGrants[],2,FALSE),"")</f>
        <v>CLARYS FORREST</v>
      </c>
    </row>
    <row r="146" spans="1:15" x14ac:dyDescent="0.55000000000000004">
      <c r="A146" s="19" t="str">
        <f t="shared" si="6"/>
        <v>Clover Land</v>
      </c>
      <c r="B146">
        <v>343</v>
      </c>
      <c r="C146" t="s">
        <v>7517</v>
      </c>
      <c r="D146" t="s">
        <v>12251</v>
      </c>
      <c r="E146">
        <v>17</v>
      </c>
      <c r="F146" s="131">
        <v>174.3</v>
      </c>
      <c r="G146" t="s">
        <v>12252</v>
      </c>
      <c r="H146" s="19" t="str">
        <f t="shared" si="7"/>
        <v>04-10</v>
      </c>
      <c r="I146" s="19" t="str">
        <f t="shared" si="8"/>
        <v>2016-10-04</v>
      </c>
      <c r="J146" s="19" t="str">
        <f>IFERROR(VLOOKUP(A146,LandGrants[],1,FALSE),"")</f>
        <v>CLOVER LAND</v>
      </c>
      <c r="K146" s="19" t="str">
        <f>IFERROR(VLOOKUP(C146,PlatColors[],2,FALSE),IFERROR(VLOOKUP(A146,PlatColors[],2,FALSE),""))</f>
        <v>#boundary_yellow</v>
      </c>
      <c r="L146" s="19" t="str">
        <f>IFERROR(VLOOKUP(A146,LandGrants[],11,FALSE),"")</f>
        <v>Nov 1806</v>
      </c>
      <c r="M146" s="19" t="str">
        <f>IFERROR(VLOOKUP(A146,LandGrants[],31,FALSE),"")</f>
        <v/>
      </c>
      <c r="N146" s="19" t="str">
        <f>IFERROR(VLOOKUP(C146,PlatColors[],1,FALSE),"")</f>
        <v>Clover Land</v>
      </c>
      <c r="O146" s="19" t="str">
        <f>IFERROR(VLOOKUP(A146,LandGrants[],2,FALSE),"")</f>
        <v>CLOVER LAND</v>
      </c>
    </row>
    <row r="147" spans="1:15" x14ac:dyDescent="0.55000000000000004">
      <c r="A147" s="19" t="str">
        <f t="shared" si="6"/>
        <v>Cockeys Neglect</v>
      </c>
      <c r="B147">
        <v>648</v>
      </c>
      <c r="C147" t="s">
        <v>8932</v>
      </c>
      <c r="D147" t="s">
        <v>9879</v>
      </c>
      <c r="E147">
        <v>7</v>
      </c>
      <c r="F147">
        <v>24</v>
      </c>
      <c r="G147" t="s">
        <v>9880</v>
      </c>
      <c r="H147" s="19" t="str">
        <f t="shared" si="7"/>
        <v>03 -01</v>
      </c>
      <c r="I147" s="19" t="str">
        <f t="shared" si="8"/>
        <v>2017-01-03</v>
      </c>
      <c r="J147" s="19" t="str">
        <f>IFERROR(VLOOKUP(A147,LandGrants[],1,FALSE),"")</f>
        <v>COCKEYS NEGLECT</v>
      </c>
      <c r="K147" s="19" t="str">
        <f>IFERROR(VLOOKUP(C147,PlatColors[],2,FALSE),IFERROR(VLOOKUP(A147,PlatColors[],2,FALSE),""))</f>
        <v>#boundary_pink</v>
      </c>
      <c r="L147" s="19" t="str">
        <f>IFERROR(VLOOKUP(A147,LandGrants[],11,FALSE),"")</f>
        <v>Nov 1775</v>
      </c>
      <c r="M147" s="19" t="str">
        <f>IFERROR(VLOOKUP(A147,LandGrants[],31,FALSE),"")</f>
        <v>N</v>
      </c>
      <c r="N147" s="19" t="str">
        <f>IFERROR(VLOOKUP(C147,PlatColors[],1,FALSE),"")</f>
        <v>Cockeys Neglect</v>
      </c>
      <c r="O147" s="19" t="str">
        <f>IFERROR(VLOOKUP(A147,LandGrants[],2,FALSE),"")</f>
        <v>COCKEYS NEGLECT</v>
      </c>
    </row>
    <row r="148" spans="1:15" x14ac:dyDescent="0.55000000000000004">
      <c r="A148" t="str">
        <f t="shared" si="6"/>
        <v>Cockeys Regulation</v>
      </c>
      <c r="B148">
        <v>383</v>
      </c>
      <c r="C148" t="s">
        <v>8933</v>
      </c>
      <c r="D148" t="s">
        <v>9851</v>
      </c>
      <c r="E148">
        <v>18</v>
      </c>
      <c r="F148">
        <v>129.1</v>
      </c>
      <c r="G148" t="s">
        <v>9857</v>
      </c>
      <c r="H148" t="str">
        <f t="shared" si="7"/>
        <v>03 -01</v>
      </c>
      <c r="I148" t="str">
        <f t="shared" si="8"/>
        <v>2017-01-03</v>
      </c>
      <c r="J148" t="str">
        <f>IFERROR(VLOOKUP(A148,LandGrants[],1,FALSE),"")</f>
        <v>COCKEYS REGULATION</v>
      </c>
      <c r="K148" s="19" t="str">
        <f>IFERROR(VLOOKUP(C148,PlatColors[],2,FALSE),IFERROR(VLOOKUP(A148,PlatColors[],2,FALSE),""))</f>
        <v>#boundary_cyan</v>
      </c>
      <c r="L148" s="19" t="str">
        <f>IFERROR(VLOOKUP(A148,LandGrants[],11,FALSE),"")</f>
        <v>Jan 1747</v>
      </c>
      <c r="M148" s="19" t="str">
        <f>IFERROR(VLOOKUP(A148,LandGrants[],31,FALSE),"")</f>
        <v/>
      </c>
      <c r="N148" s="19" t="str">
        <f>IFERROR(VLOOKUP(C148,PlatColors[],1,FALSE),"")</f>
        <v>Cockeys Regulation</v>
      </c>
      <c r="O148" s="19" t="str">
        <f>IFERROR(VLOOKUP(A148,LandGrants[],2,FALSE),"")</f>
        <v>COCKEYS REGULATION</v>
      </c>
    </row>
    <row r="149" spans="1:15" x14ac:dyDescent="0.55000000000000004">
      <c r="A149" s="19" t="str">
        <f t="shared" si="6"/>
        <v>Coles Choice</v>
      </c>
      <c r="B149">
        <v>207</v>
      </c>
      <c r="C149" t="s">
        <v>8934</v>
      </c>
      <c r="D149" t="s">
        <v>7877</v>
      </c>
      <c r="E149">
        <v>39</v>
      </c>
      <c r="F149">
        <v>322.8</v>
      </c>
      <c r="G149" t="s">
        <v>12003</v>
      </c>
      <c r="H149" s="19" t="str">
        <f t="shared" si="7"/>
        <v>19-09</v>
      </c>
      <c r="I149" s="19" t="str">
        <f t="shared" si="8"/>
        <v>2016-09-19</v>
      </c>
      <c r="J149" s="19" t="str">
        <f>IFERROR(VLOOKUP(A149,LandGrants[],1,FALSE),"")</f>
        <v>COLES CHOICE</v>
      </c>
      <c r="K149" s="19" t="str">
        <f>IFERROR(VLOOKUP(C149,PlatColors[],2,FALSE),IFERROR(VLOOKUP(A149,PlatColors[],2,FALSE),""))</f>
        <v>#boundary_green</v>
      </c>
      <c r="L149" s="19" t="str">
        <f>IFERROR(VLOOKUP(A149,LandGrants[],11,FALSE),"")</f>
        <v>Jan 1762</v>
      </c>
      <c r="M149" s="19" t="str">
        <f>IFERROR(VLOOKUP(A149,LandGrants[],31,FALSE),"")</f>
        <v/>
      </c>
      <c r="N149" s="19" t="str">
        <f>IFERROR(VLOOKUP(C149,PlatColors[],1,FALSE),"")</f>
        <v>Coles Choice</v>
      </c>
      <c r="O149" s="19" t="str">
        <f>IFERROR(VLOOKUP(A149,LandGrants[],2,FALSE),"")</f>
        <v>COLES CHOICE</v>
      </c>
    </row>
    <row r="150" spans="1:15" x14ac:dyDescent="0.55000000000000004">
      <c r="A150" s="19" t="str">
        <f t="shared" si="6"/>
        <v>Coles Choice Resurveyed</v>
      </c>
      <c r="B150">
        <v>158</v>
      </c>
      <c r="C150" t="s">
        <v>8935</v>
      </c>
      <c r="D150" t="s">
        <v>7877</v>
      </c>
      <c r="E150">
        <v>60</v>
      </c>
      <c r="F150" s="131">
        <v>464</v>
      </c>
      <c r="G150" t="s">
        <v>9293</v>
      </c>
      <c r="H150" s="19" t="str">
        <f t="shared" si="7"/>
        <v>20 -11</v>
      </c>
      <c r="I150" s="19" t="str">
        <f t="shared" si="8"/>
        <v>2016-11-20</v>
      </c>
      <c r="J150" s="19" t="str">
        <f>IFERROR(VLOOKUP(A150,LandGrants[],1,FALSE),"")</f>
        <v>COLES CHOICE RESURVEYED</v>
      </c>
      <c r="K150" s="19" t="str">
        <f>IFERROR(VLOOKUP(C150,PlatColors[],2,FALSE),IFERROR(VLOOKUP(A150,PlatColors[],2,FALSE),""))</f>
        <v>#boundary_pink</v>
      </c>
      <c r="L150" s="19" t="str">
        <f>IFERROR(VLOOKUP(A150,LandGrants[],11,FALSE),"")</f>
        <v>Jun 1810</v>
      </c>
      <c r="M150" s="19" t="str">
        <f>IFERROR(VLOOKUP(A150,LandGrants[],31,FALSE),"")</f>
        <v/>
      </c>
      <c r="N150" s="19" t="str">
        <f>IFERROR(VLOOKUP(C150,PlatColors[],1,FALSE),"")</f>
        <v>Coles Choice Resurveyed</v>
      </c>
      <c r="O150" s="19" t="str">
        <f>IFERROR(VLOOKUP(A150,LandGrants[],2,FALSE),"")</f>
        <v/>
      </c>
    </row>
    <row r="151" spans="1:15" x14ac:dyDescent="0.55000000000000004">
      <c r="A151" t="str">
        <f t="shared" si="6"/>
        <v>Columbia</v>
      </c>
      <c r="B151">
        <v>69</v>
      </c>
      <c r="C151" t="s">
        <v>71</v>
      </c>
      <c r="D151" t="s">
        <v>10697</v>
      </c>
      <c r="E151">
        <v>75</v>
      </c>
      <c r="F151">
        <v>811.2</v>
      </c>
      <c r="G151" t="s">
        <v>7999</v>
      </c>
      <c r="H151" t="str">
        <f t="shared" si="7"/>
        <v>25-09</v>
      </c>
      <c r="I151" t="str">
        <f t="shared" si="8"/>
        <v>2016-09-25</v>
      </c>
      <c r="J151" t="str">
        <f>IFERROR(VLOOKUP(A151,LandGrants[],1,FALSE),"")</f>
        <v>COLUMBIA</v>
      </c>
      <c r="K151" s="19" t="str">
        <f>IFERROR(VLOOKUP(C151,PlatColors[],2,FALSE),IFERROR(VLOOKUP(A151,PlatColors[],2,FALSE),""))</f>
        <v>#boundary_green</v>
      </c>
      <c r="L151" s="19" t="str">
        <f>IFERROR(VLOOKUP(A151,LandGrants[],11,FALSE),"")</f>
        <v>Jul 1804</v>
      </c>
      <c r="M151" s="19" t="str">
        <f>IFERROR(VLOOKUP(A151,LandGrants[],31,FALSE),"")</f>
        <v>N</v>
      </c>
      <c r="N151" s="19" t="str">
        <f>IFERROR(VLOOKUP(C151,PlatColors[],1,FALSE),"")</f>
        <v>Columbia</v>
      </c>
      <c r="O151" s="19" t="str">
        <f>IFERROR(VLOOKUP(A151,LandGrants[],2,FALSE),"")</f>
        <v>COLUMBIA</v>
      </c>
    </row>
    <row r="152" spans="1:15" x14ac:dyDescent="0.55000000000000004">
      <c r="A152" t="str">
        <f t="shared" si="6"/>
        <v>Columbia - Resurveyed</v>
      </c>
      <c r="B152">
        <v>9</v>
      </c>
      <c r="C152" t="s">
        <v>10792</v>
      </c>
      <c r="D152" t="s">
        <v>8040</v>
      </c>
      <c r="E152">
        <v>254</v>
      </c>
      <c r="F152">
        <v>2437.6999999999998</v>
      </c>
      <c r="G152" t="s">
        <v>11013</v>
      </c>
      <c r="H152" t="str">
        <f t="shared" si="7"/>
        <v>28 -05</v>
      </c>
      <c r="I152" t="str">
        <f t="shared" si="8"/>
        <v>2016-05-28</v>
      </c>
      <c r="J152" t="str">
        <f>IFERROR(VLOOKUP(A152,LandGrants[],1,FALSE),"")</f>
        <v>COLUMBIA - Resurveyed</v>
      </c>
      <c r="K152" s="19" t="str">
        <f>IFERROR(VLOOKUP(C152,PlatColors[],2,FALSE),IFERROR(VLOOKUP(A152,PlatColors[],2,FALSE),""))</f>
        <v>#boundary_gold</v>
      </c>
      <c r="L152" s="19">
        <f>IFERROR(VLOOKUP(A152,LandGrants[],11,FALSE),"")</f>
        <v>0</v>
      </c>
      <c r="M152" s="19" t="str">
        <f>IFERROR(VLOOKUP(A152,LandGrants[],31,FALSE),"")</f>
        <v>Y</v>
      </c>
      <c r="N152" s="19" t="str">
        <f>IFERROR(VLOOKUP(C152,PlatColors[],1,FALSE),"")</f>
        <v>Columbia - Resurveyed</v>
      </c>
      <c r="O152" s="19" t="str">
        <f>IFERROR(VLOOKUP(A152,LandGrants[],2,FALSE),"")</f>
        <v/>
      </c>
    </row>
    <row r="153" spans="1:15" x14ac:dyDescent="0.55000000000000004">
      <c r="A153" t="str">
        <f t="shared" si="6"/>
        <v>Conclusion</v>
      </c>
      <c r="B153">
        <v>70</v>
      </c>
      <c r="C153" t="s">
        <v>4273</v>
      </c>
      <c r="D153" t="s">
        <v>8036</v>
      </c>
      <c r="E153">
        <v>138</v>
      </c>
      <c r="F153">
        <v>806.9</v>
      </c>
      <c r="G153" t="s">
        <v>8037</v>
      </c>
      <c r="H153" t="str">
        <f t="shared" si="7"/>
        <v>07-09</v>
      </c>
      <c r="I153" t="str">
        <f t="shared" si="8"/>
        <v>2016-09-07</v>
      </c>
      <c r="J153" t="str">
        <f>IFERROR(VLOOKUP(A153,LandGrants[],1,FALSE),"")</f>
        <v>CONCLUSION</v>
      </c>
      <c r="K153" s="19" t="str">
        <f>IFERROR(VLOOKUP(C153,PlatColors[],2,FALSE),IFERROR(VLOOKUP(A153,PlatColors[],2,FALSE),""))</f>
        <v>#boundary_gold</v>
      </c>
      <c r="L153" s="19" t="str">
        <f>IFERROR(VLOOKUP(A153,LandGrants[],11,FALSE),"")</f>
        <v>Oct 1752</v>
      </c>
      <c r="M153" s="19" t="str">
        <f>IFERROR(VLOOKUP(A153,LandGrants[],31,FALSE),"")</f>
        <v>N</v>
      </c>
      <c r="N153" s="19" t="str">
        <f>IFERROR(VLOOKUP(C153,PlatColors[],1,FALSE),"")</f>
        <v>Conclusion</v>
      </c>
      <c r="O153" s="19" t="str">
        <f>IFERROR(VLOOKUP(A153,LandGrants[],2,FALSE),"")</f>
        <v>CONCLUSION</v>
      </c>
    </row>
    <row r="154" spans="1:15" x14ac:dyDescent="0.55000000000000004">
      <c r="A154" s="19" t="str">
        <f t="shared" si="6"/>
        <v>Concord</v>
      </c>
      <c r="B154">
        <v>403</v>
      </c>
      <c r="C154" t="s">
        <v>5088</v>
      </c>
      <c r="D154" t="s">
        <v>8103</v>
      </c>
      <c r="E154">
        <v>27</v>
      </c>
      <c r="F154">
        <v>111.5</v>
      </c>
      <c r="G154" t="s">
        <v>8104</v>
      </c>
      <c r="H154" s="19" t="str">
        <f t="shared" si="7"/>
        <v>31-08</v>
      </c>
      <c r="I154" s="19" t="str">
        <f t="shared" si="8"/>
        <v>2016-08-31</v>
      </c>
      <c r="J154" s="19" t="str">
        <f>IFERROR(VLOOKUP(A154,LandGrants[],1,FALSE),"")</f>
        <v>CONCORD</v>
      </c>
      <c r="K154" s="19" t="str">
        <f>IFERROR(VLOOKUP(C154,PlatColors[],2,FALSE),IFERROR(VLOOKUP(A154,PlatColors[],2,FALSE),""))</f>
        <v>#boundary_green</v>
      </c>
      <c r="L154" s="19" t="str">
        <f>IFERROR(VLOOKUP(A154,LandGrants[],11,FALSE),"")</f>
        <v>Nov 1752</v>
      </c>
      <c r="M154" s="19" t="str">
        <f>IFERROR(VLOOKUP(A154,LandGrants[],31,FALSE),"")</f>
        <v>N</v>
      </c>
      <c r="N154" s="19" t="str">
        <f>IFERROR(VLOOKUP(C154,PlatColors[],1,FALSE),"")</f>
        <v>Concord</v>
      </c>
      <c r="O154" s="19" t="str">
        <f>IFERROR(VLOOKUP(A154,LandGrants[],2,FALSE),"")</f>
        <v>CONCORD</v>
      </c>
    </row>
    <row r="155" spans="1:15" x14ac:dyDescent="0.55000000000000004">
      <c r="A155" s="19" t="str">
        <f t="shared" si="6"/>
        <v>Content</v>
      </c>
      <c r="B155">
        <v>742</v>
      </c>
      <c r="C155" t="s">
        <v>6313</v>
      </c>
      <c r="D155" t="s">
        <v>9111</v>
      </c>
      <c r="E155">
        <v>5</v>
      </c>
      <c r="F155" s="131">
        <v>5.2</v>
      </c>
      <c r="G155" t="s">
        <v>12307</v>
      </c>
      <c r="H155" s="19" t="str">
        <f t="shared" si="7"/>
        <v>06-10</v>
      </c>
      <c r="I155" s="19" t="str">
        <f t="shared" si="8"/>
        <v>2016-10-06</v>
      </c>
      <c r="J155" s="19" t="str">
        <f>IFERROR(VLOOKUP(A155,LandGrants[],1,FALSE),"")</f>
        <v>CONTENT</v>
      </c>
      <c r="K155" s="19" t="str">
        <f>IFERROR(VLOOKUP(C155,PlatColors[],2,FALSE),IFERROR(VLOOKUP(A155,PlatColors[],2,FALSE),""))</f>
        <v>#boundary_yellow</v>
      </c>
      <c r="L155" s="19" t="str">
        <f>IFERROR(VLOOKUP(A155,LandGrants[],11,FALSE),"")</f>
        <v>Jan 1755</v>
      </c>
      <c r="M155" s="19" t="str">
        <f>IFERROR(VLOOKUP(A155,LandGrants[],31,FALSE),"")</f>
        <v>Y</v>
      </c>
      <c r="N155" s="19" t="str">
        <f>IFERROR(VLOOKUP(C155,PlatColors[],1,FALSE),"")</f>
        <v>Content</v>
      </c>
      <c r="O155" s="19" t="str">
        <f>IFERROR(VLOOKUP(A155,LandGrants[],2,FALSE),"")</f>
        <v>CONTENT</v>
      </c>
    </row>
    <row r="156" spans="1:15" x14ac:dyDescent="0.55000000000000004">
      <c r="A156" s="19" t="str">
        <f t="shared" si="6"/>
        <v>Contention</v>
      </c>
      <c r="B156">
        <v>671</v>
      </c>
      <c r="C156" t="s">
        <v>9530</v>
      </c>
      <c r="D156" t="s">
        <v>9103</v>
      </c>
      <c r="E156">
        <v>22</v>
      </c>
      <c r="F156">
        <v>20</v>
      </c>
      <c r="G156" t="s">
        <v>9574</v>
      </c>
      <c r="H156" s="19" t="str">
        <f t="shared" si="7"/>
        <v>19 -12</v>
      </c>
      <c r="I156" s="19" t="str">
        <f t="shared" si="8"/>
        <v>2016-12-19</v>
      </c>
      <c r="J156" s="19" t="str">
        <f>IFERROR(VLOOKUP(A156,LandGrants[],1,FALSE),"")</f>
        <v>CONTENTION</v>
      </c>
      <c r="K156" s="19" t="str">
        <f>IFERROR(VLOOKUP(C156,PlatColors[],2,FALSE),IFERROR(VLOOKUP(A156,PlatColors[],2,FALSE),""))</f>
        <v>#boundary_gray</v>
      </c>
      <c r="L156" s="19" t="str">
        <f>IFERROR(VLOOKUP(A156,LandGrants[],11,FALSE),"")</f>
        <v>Jun 1773</v>
      </c>
      <c r="M156" s="19" t="str">
        <f>IFERROR(VLOOKUP(A156,LandGrants[],31,FALSE),"")</f>
        <v>Y</v>
      </c>
      <c r="N156" s="19" t="str">
        <f>IFERROR(VLOOKUP(C156,PlatColors[],1,FALSE),"")</f>
        <v>Contention</v>
      </c>
      <c r="O156" s="19" t="str">
        <f>IFERROR(VLOOKUP(A156,LandGrants[],2,FALSE),"")</f>
        <v>CONTENTION</v>
      </c>
    </row>
    <row r="157" spans="1:15" x14ac:dyDescent="0.55000000000000004">
      <c r="A157" t="str">
        <f t="shared" si="6"/>
        <v>Contentment</v>
      </c>
      <c r="B157">
        <v>202</v>
      </c>
      <c r="C157" t="s">
        <v>4271</v>
      </c>
      <c r="D157" t="s">
        <v>9111</v>
      </c>
      <c r="E157">
        <v>40</v>
      </c>
      <c r="F157">
        <v>343</v>
      </c>
      <c r="G157" t="s">
        <v>9114</v>
      </c>
      <c r="H157" t="str">
        <f t="shared" si="7"/>
        <v>22-10</v>
      </c>
      <c r="I157" t="str">
        <f t="shared" si="8"/>
        <v>2016-10-22</v>
      </c>
      <c r="J157" t="str">
        <f>IFERROR(VLOOKUP(A157,LandGrants[],1,FALSE),"")</f>
        <v>CONTENTMENT</v>
      </c>
      <c r="K157" s="19" t="str">
        <f>IFERROR(VLOOKUP(C157,PlatColors[],2,FALSE),IFERROR(VLOOKUP(A157,PlatColors[],2,FALSE),""))</f>
        <v>#boundary_cyan</v>
      </c>
      <c r="L157" s="19" t="str">
        <f>IFERROR(VLOOKUP(A157,LandGrants[],11,FALSE),"")</f>
        <v>Jan 1755</v>
      </c>
      <c r="M157" s="19" t="str">
        <f>IFERROR(VLOOKUP(A157,LandGrants[],31,FALSE),"")</f>
        <v>Y</v>
      </c>
      <c r="N157" s="19" t="str">
        <f>IFERROR(VLOOKUP(C157,PlatColors[],1,FALSE),"")</f>
        <v>Contentment</v>
      </c>
      <c r="O157" s="19" t="str">
        <f>IFERROR(VLOOKUP(A157,LandGrants[],2,FALSE),"")</f>
        <v>CONTENTMENT</v>
      </c>
    </row>
    <row r="158" spans="1:15" x14ac:dyDescent="0.55000000000000004">
      <c r="A158" t="str">
        <f t="shared" si="6"/>
        <v>Coopers Lot</v>
      </c>
      <c r="B158">
        <v>427</v>
      </c>
      <c r="C158" t="s">
        <v>6663</v>
      </c>
      <c r="D158" t="s">
        <v>8180</v>
      </c>
      <c r="E158">
        <v>9</v>
      </c>
      <c r="F158">
        <v>104</v>
      </c>
      <c r="G158" t="s">
        <v>12263</v>
      </c>
      <c r="H158" t="str">
        <f t="shared" si="7"/>
        <v>07-10</v>
      </c>
      <c r="I158" t="str">
        <f t="shared" si="8"/>
        <v>2016-10-07</v>
      </c>
      <c r="J158" t="str">
        <f>IFERROR(VLOOKUP(A158,LandGrants[],1,FALSE),"")</f>
        <v>COOPERS LOT</v>
      </c>
      <c r="K158" s="19" t="str">
        <f>IFERROR(VLOOKUP(C158,PlatColors[],2,FALSE),IFERROR(VLOOKUP(A158,PlatColors[],2,FALSE),""))</f>
        <v>#boundary_cyan</v>
      </c>
      <c r="L158" s="19" t="str">
        <f>IFERROR(VLOOKUP(A158,LandGrants[],11,FALSE),"")</f>
        <v>Jun 1734</v>
      </c>
      <c r="M158" s="19" t="str">
        <f>IFERROR(VLOOKUP(A158,LandGrants[],31,FALSE),"")</f>
        <v>N</v>
      </c>
      <c r="N158" s="19" t="str">
        <f>IFERROR(VLOOKUP(C158,PlatColors[],1,FALSE),"")</f>
        <v>Coopers Lot</v>
      </c>
      <c r="O158" s="19" t="str">
        <f>IFERROR(VLOOKUP(A158,LandGrants[],2,FALSE),"")</f>
        <v>COOPERS LOT</v>
      </c>
    </row>
    <row r="159" spans="1:15" x14ac:dyDescent="0.55000000000000004">
      <c r="A159" s="19" t="str">
        <f t="shared" si="6"/>
        <v>Copper Hill</v>
      </c>
      <c r="B159">
        <v>744</v>
      </c>
      <c r="C159" t="s">
        <v>6792</v>
      </c>
      <c r="D159" t="s">
        <v>9111</v>
      </c>
      <c r="E159">
        <v>6</v>
      </c>
      <c r="F159" s="131">
        <v>5.0999999999999996</v>
      </c>
      <c r="G159" t="s">
        <v>12308</v>
      </c>
      <c r="H159" s="19" t="str">
        <f t="shared" si="7"/>
        <v>06-10</v>
      </c>
      <c r="I159" s="19" t="str">
        <f t="shared" si="8"/>
        <v>2016-10-06</v>
      </c>
      <c r="J159" s="19" t="str">
        <f>IFERROR(VLOOKUP(A159,LandGrants[],1,FALSE),"")</f>
        <v>COPPER HILL</v>
      </c>
      <c r="K159" s="19" t="str">
        <f>IFERROR(VLOOKUP(C159,PlatColors[],2,FALSE),IFERROR(VLOOKUP(A159,PlatColors[],2,FALSE),""))</f>
        <v>#boundary_green</v>
      </c>
      <c r="L159" s="19" t="str">
        <f>IFERROR(VLOOKUP(A159,LandGrants[],11,FALSE),"")</f>
        <v>Aug 1739</v>
      </c>
      <c r="M159" s="19" t="str">
        <f>IFERROR(VLOOKUP(A159,LandGrants[],31,FALSE),"")</f>
        <v>N</v>
      </c>
      <c r="N159" s="19" t="str">
        <f>IFERROR(VLOOKUP(C159,PlatColors[],1,FALSE),"")</f>
        <v>Copper Hill</v>
      </c>
      <c r="O159" s="19" t="str">
        <f>IFERROR(VLOOKUP(A159,LandGrants[],2,FALSE),"")</f>
        <v>COPPER HILL</v>
      </c>
    </row>
    <row r="160" spans="1:15" x14ac:dyDescent="0.55000000000000004">
      <c r="A160" s="19" t="str">
        <f t="shared" si="6"/>
        <v>Costly</v>
      </c>
      <c r="B160">
        <v>662</v>
      </c>
      <c r="C160" t="s">
        <v>7083</v>
      </c>
      <c r="D160" t="s">
        <v>11359</v>
      </c>
      <c r="E160">
        <v>5</v>
      </c>
      <c r="F160">
        <v>21.8</v>
      </c>
      <c r="G160" t="s">
        <v>11360</v>
      </c>
      <c r="H160" s="19" t="str">
        <f t="shared" si="7"/>
        <v>05-08</v>
      </c>
      <c r="I160" s="19" t="str">
        <f t="shared" si="8"/>
        <v>2016-08-05</v>
      </c>
      <c r="J160" s="19" t="str">
        <f>IFERROR(VLOOKUP(A160,LandGrants[],1,FALSE),"")</f>
        <v>COSTLY</v>
      </c>
      <c r="K160" s="19" t="str">
        <f>IFERROR(VLOOKUP(C160,PlatColors[],2,FALSE),IFERROR(VLOOKUP(A160,PlatColors[],2,FALSE),""))</f>
        <v>#boundary_yellow</v>
      </c>
      <c r="L160" s="19" t="str">
        <f>IFERROR(VLOOKUP(A160,LandGrants[],11,FALSE),"")</f>
        <v>Oct 1769</v>
      </c>
      <c r="M160" s="19" t="str">
        <f>IFERROR(VLOOKUP(A160,LandGrants[],31,FALSE),"")</f>
        <v>N</v>
      </c>
      <c r="N160" s="19" t="str">
        <f>IFERROR(VLOOKUP(C160,PlatColors[],1,FALSE),"")</f>
        <v>Costly</v>
      </c>
      <c r="O160" s="19" t="str">
        <f>IFERROR(VLOOKUP(A160,LandGrants[],2,FALSE),"")</f>
        <v>COSTLY</v>
      </c>
    </row>
    <row r="161" spans="1:15" x14ac:dyDescent="0.55000000000000004">
      <c r="A161" t="str">
        <f t="shared" si="6"/>
        <v>Cowick Hall</v>
      </c>
      <c r="B161">
        <v>272</v>
      </c>
      <c r="C161" t="s">
        <v>5842</v>
      </c>
      <c r="D161" t="s">
        <v>9116</v>
      </c>
      <c r="E161">
        <v>27</v>
      </c>
      <c r="F161">
        <v>247.7</v>
      </c>
      <c r="G161" t="s">
        <v>9117</v>
      </c>
      <c r="H161" t="str">
        <f t="shared" si="7"/>
        <v>22-10</v>
      </c>
      <c r="I161" t="str">
        <f t="shared" si="8"/>
        <v>2016-10-22</v>
      </c>
      <c r="J161" t="str">
        <f>IFERROR(VLOOKUP(A161,LandGrants[],1,FALSE),"")</f>
        <v>COWICK HALL</v>
      </c>
      <c r="K161" s="19" t="str">
        <f>IFERROR(VLOOKUP(C161,PlatColors[],2,FALSE),IFERROR(VLOOKUP(A161,PlatColors[],2,FALSE),""))</f>
        <v>#boundary_gold</v>
      </c>
      <c r="L161" s="19" t="str">
        <f>IFERROR(VLOOKUP(A161,LandGrants[],11,FALSE),"")</f>
        <v>Mar 1729</v>
      </c>
      <c r="M161" s="19" t="str">
        <f>IFERROR(VLOOKUP(A161,LandGrants[],31,FALSE),"")</f>
        <v>N</v>
      </c>
      <c r="N161" s="19" t="str">
        <f>IFERROR(VLOOKUP(C161,PlatColors[],1,FALSE),"")</f>
        <v>Cowick Hall</v>
      </c>
      <c r="O161" s="19" t="str">
        <f>IFERROR(VLOOKUP(A161,LandGrants[],2,FALSE),"")</f>
        <v>COWICK HALL</v>
      </c>
    </row>
    <row r="162" spans="1:15" x14ac:dyDescent="0.55000000000000004">
      <c r="A162" t="str">
        <f t="shared" si="6"/>
        <v>Creaghs Enlargement</v>
      </c>
      <c r="B162">
        <v>235</v>
      </c>
      <c r="C162" t="s">
        <v>8834</v>
      </c>
      <c r="D162" t="s">
        <v>7965</v>
      </c>
      <c r="E162">
        <v>26</v>
      </c>
      <c r="F162">
        <v>285.5</v>
      </c>
      <c r="G162" t="s">
        <v>11343</v>
      </c>
      <c r="H162" t="str">
        <f t="shared" si="7"/>
        <v>30-07</v>
      </c>
      <c r="I162" t="str">
        <f t="shared" si="8"/>
        <v>2016-07-30</v>
      </c>
      <c r="J162" t="str">
        <f>IFERROR(VLOOKUP(A162,LandGrants[],1,FALSE),"")</f>
        <v>CREAGHS ENLARGEMENT</v>
      </c>
      <c r="K162" s="19" t="str">
        <f>IFERROR(VLOOKUP(C162,PlatColors[],2,FALSE),IFERROR(VLOOKUP(A162,PlatColors[],2,FALSE),""))</f>
        <v>#boundary_gold</v>
      </c>
      <c r="L162" s="19" t="str">
        <f>IFERROR(VLOOKUP(A162,LandGrants[],11,FALSE),"")</f>
        <v>Jul 1750</v>
      </c>
      <c r="M162" s="19" t="str">
        <f>IFERROR(VLOOKUP(A162,LandGrants[],31,FALSE),"")</f>
        <v>N</v>
      </c>
      <c r="N162" s="19" t="str">
        <f>IFERROR(VLOOKUP(C162,PlatColors[],1,FALSE),"")</f>
        <v>Creaghs Enlargement</v>
      </c>
      <c r="O162" s="19" t="str">
        <f>IFERROR(VLOOKUP(A162,LandGrants[],2,FALSE),"")</f>
        <v>CREAGHS ENLARGEMENT</v>
      </c>
    </row>
    <row r="163" spans="1:15" x14ac:dyDescent="0.55000000000000004">
      <c r="A163" s="19" t="str">
        <f t="shared" si="6"/>
        <v>Crow Nest Bottom</v>
      </c>
      <c r="B163">
        <v>712</v>
      </c>
      <c r="C163" t="s">
        <v>5511</v>
      </c>
      <c r="D163" t="s">
        <v>8103</v>
      </c>
      <c r="E163">
        <v>10</v>
      </c>
      <c r="F163">
        <v>10.3</v>
      </c>
      <c r="G163" t="s">
        <v>8107</v>
      </c>
      <c r="H163" s="19" t="str">
        <f t="shared" si="7"/>
        <v>31-08</v>
      </c>
      <c r="I163" s="19" t="str">
        <f t="shared" si="8"/>
        <v>2016-08-31</v>
      </c>
      <c r="J163" s="19" t="str">
        <f>IFERROR(VLOOKUP(A163,LandGrants[],1,FALSE),"")</f>
        <v>CROW NEST BOTTOM</v>
      </c>
      <c r="K163" s="19" t="str">
        <f>IFERROR(VLOOKUP(C163,PlatColors[],2,FALSE),IFERROR(VLOOKUP(A163,PlatColors[],2,FALSE),""))</f>
        <v>#boundary_yellow</v>
      </c>
      <c r="L163" s="19" t="str">
        <f>IFERROR(VLOOKUP(A163,LandGrants[],11,FALSE),"")</f>
        <v>Oct 1762</v>
      </c>
      <c r="M163" s="19" t="str">
        <f>IFERROR(VLOOKUP(A163,LandGrants[],31,FALSE),"")</f>
        <v>Y</v>
      </c>
      <c r="N163" s="19" t="str">
        <f>IFERROR(VLOOKUP(C163,PlatColors[],1,FALSE),"")</f>
        <v>Crow Nest Bottom</v>
      </c>
      <c r="O163" s="19" t="str">
        <f>IFERROR(VLOOKUP(A163,LandGrants[],2,FALSE),"")</f>
        <v>CROW NEST BOTTOM</v>
      </c>
    </row>
    <row r="164" spans="1:15" x14ac:dyDescent="0.55000000000000004">
      <c r="A164" t="str">
        <f t="shared" si="6"/>
        <v>Cumberland</v>
      </c>
      <c r="B164">
        <v>109</v>
      </c>
      <c r="C164" t="s">
        <v>4268</v>
      </c>
      <c r="D164" t="s">
        <v>8031</v>
      </c>
      <c r="E164">
        <v>73</v>
      </c>
      <c r="F164">
        <v>640.70000000000005</v>
      </c>
      <c r="G164" t="s">
        <v>8032</v>
      </c>
      <c r="H164" t="str">
        <f t="shared" si="7"/>
        <v>08-09</v>
      </c>
      <c r="I164" t="str">
        <f t="shared" si="8"/>
        <v>2016-09-08</v>
      </c>
      <c r="J164" t="str">
        <f>IFERROR(VLOOKUP(A164,LandGrants[],1,FALSE),"")</f>
        <v>CUMBERLAND</v>
      </c>
      <c r="K164" s="19" t="str">
        <f>IFERROR(VLOOKUP(C164,PlatColors[],2,FALSE),IFERROR(VLOOKUP(A164,PlatColors[],2,FALSE),""))</f>
        <v>#boundary_pink</v>
      </c>
      <c r="L164" s="19" t="str">
        <f>IFERROR(VLOOKUP(A164,LandGrants[],11,FALSE),"")</f>
        <v>Oct 1752</v>
      </c>
      <c r="M164" s="19" t="str">
        <f>IFERROR(VLOOKUP(A164,LandGrants[],31,FALSE),"")</f>
        <v>N</v>
      </c>
      <c r="N164" s="19" t="str">
        <f>IFERROR(VLOOKUP(C164,PlatColors[],1,FALSE),"")</f>
        <v>Cumberland</v>
      </c>
      <c r="O164" s="19" t="str">
        <f>IFERROR(VLOOKUP(A164,LandGrants[],2,FALSE),"")</f>
        <v>CUMBERLAND</v>
      </c>
    </row>
    <row r="165" spans="1:15" x14ac:dyDescent="0.55000000000000004">
      <c r="A165" t="str">
        <f t="shared" si="6"/>
        <v>Curry Galls</v>
      </c>
      <c r="B165">
        <v>639</v>
      </c>
      <c r="C165" t="s">
        <v>4267</v>
      </c>
      <c r="D165" t="s">
        <v>8082</v>
      </c>
      <c r="E165">
        <v>7</v>
      </c>
      <c r="F165">
        <v>24.9</v>
      </c>
      <c r="G165" t="s">
        <v>11784</v>
      </c>
      <c r="H165" t="str">
        <f t="shared" si="7"/>
        <v>03-09</v>
      </c>
      <c r="I165" t="str">
        <f t="shared" si="8"/>
        <v>2016-09-03</v>
      </c>
      <c r="J165" t="str">
        <f>IFERROR(VLOOKUP(A165,LandGrants[],1,FALSE),"")</f>
        <v>CURRY GALLS</v>
      </c>
      <c r="K165" s="19" t="str">
        <f>IFERROR(VLOOKUP(C165,PlatColors[],2,FALSE),IFERROR(VLOOKUP(A165,PlatColors[],2,FALSE),""))</f>
        <v>#boundary_yellow</v>
      </c>
      <c r="L165" s="19" t="str">
        <f>IFERROR(VLOOKUP(A165,LandGrants[],11,FALSE),"")</f>
        <v>May 1747</v>
      </c>
      <c r="M165" s="19" t="str">
        <f>IFERROR(VLOOKUP(A165,LandGrants[],31,FALSE),"")</f>
        <v>N</v>
      </c>
      <c r="N165" s="19" t="str">
        <f>IFERROR(VLOOKUP(C165,PlatColors[],1,FALSE),"")</f>
        <v>Curry Galls</v>
      </c>
      <c r="O165" s="19" t="str">
        <f>IFERROR(VLOOKUP(A165,LandGrants[],2,FALSE),"")</f>
        <v>CURRY GALLS</v>
      </c>
    </row>
    <row r="166" spans="1:15" x14ac:dyDescent="0.55000000000000004">
      <c r="A166" t="str">
        <f t="shared" si="6"/>
        <v>Curry Galls - Resurveyed</v>
      </c>
      <c r="B166">
        <v>260</v>
      </c>
      <c r="C166" t="s">
        <v>10783</v>
      </c>
      <c r="D166" t="s">
        <v>8082</v>
      </c>
      <c r="E166">
        <v>24</v>
      </c>
      <c r="F166">
        <v>258.3</v>
      </c>
      <c r="G166" t="s">
        <v>8083</v>
      </c>
      <c r="H166" t="str">
        <f t="shared" si="7"/>
        <v>03-09</v>
      </c>
      <c r="I166" t="str">
        <f t="shared" si="8"/>
        <v>2016-09-03</v>
      </c>
      <c r="J166" t="str">
        <f>IFERROR(VLOOKUP(A166,LandGrants[],1,FALSE),"")</f>
        <v>CURRY GALLS - Resurveyed</v>
      </c>
      <c r="K166" s="19" t="str">
        <f>IFERROR(VLOOKUP(C166,PlatColors[],2,FALSE),IFERROR(VLOOKUP(A166,PlatColors[],2,FALSE),""))</f>
        <v>#boundary_green</v>
      </c>
      <c r="L166" s="19" t="str">
        <f>IFERROR(VLOOKUP(A166,LandGrants[],11,FALSE),"")</f>
        <v>Aug 1753</v>
      </c>
      <c r="M166" s="19" t="str">
        <f>IFERROR(VLOOKUP(A166,LandGrants[],31,FALSE),"")</f>
        <v/>
      </c>
      <c r="N166" s="19" t="str">
        <f>IFERROR(VLOOKUP(C166,PlatColors[],1,FALSE),"")</f>
        <v>Curry Galls - Resurveyed</v>
      </c>
      <c r="O166" s="19" t="str">
        <f>IFERROR(VLOOKUP(A166,LandGrants[],2,FALSE),"")</f>
        <v/>
      </c>
    </row>
    <row r="167" spans="1:15" x14ac:dyDescent="0.55000000000000004">
      <c r="A167" s="19" t="str">
        <f t="shared" si="6"/>
        <v>Darbys Desire</v>
      </c>
      <c r="B167">
        <v>544</v>
      </c>
      <c r="C167" t="s">
        <v>6795</v>
      </c>
      <c r="D167" t="s">
        <v>8264</v>
      </c>
      <c r="E167">
        <v>6</v>
      </c>
      <c r="F167" s="131">
        <v>53</v>
      </c>
      <c r="G167" t="s">
        <v>8265</v>
      </c>
      <c r="H167" s="19" t="str">
        <f t="shared" si="7"/>
        <v>14-08</v>
      </c>
      <c r="I167" s="19" t="str">
        <f t="shared" si="8"/>
        <v>2016-08-14</v>
      </c>
      <c r="J167" s="19" t="str">
        <f>IFERROR(VLOOKUP(A167,LandGrants[],1,FALSE),"")</f>
        <v>DARBYS DESIRE</v>
      </c>
      <c r="K167" s="19" t="str">
        <f>IFERROR(VLOOKUP(C167,PlatColors[],2,FALSE),IFERROR(VLOOKUP(A167,PlatColors[],2,FALSE),""))</f>
        <v>#boundary_yellow</v>
      </c>
      <c r="L167" s="19" t="str">
        <f>IFERROR(VLOOKUP(A167,LandGrants[],11,FALSE),"")</f>
        <v>Aug 1739</v>
      </c>
      <c r="M167" s="19" t="str">
        <f>IFERROR(VLOOKUP(A167,LandGrants[],31,FALSE),"")</f>
        <v>N</v>
      </c>
      <c r="N167" s="19" t="str">
        <f>IFERROR(VLOOKUP(C167,PlatColors[],1,FALSE),"")</f>
        <v>Darbys Desire</v>
      </c>
      <c r="O167" s="19" t="str">
        <f>IFERROR(VLOOKUP(A167,LandGrants[],2,FALSE),"")</f>
        <v>DARBYS DESIRE</v>
      </c>
    </row>
    <row r="168" spans="1:15" x14ac:dyDescent="0.55000000000000004">
      <c r="A168" t="str">
        <f t="shared" si="6"/>
        <v>Davis Hill</v>
      </c>
      <c r="B168">
        <v>558</v>
      </c>
      <c r="C168" t="s">
        <v>8936</v>
      </c>
      <c r="D168" t="s">
        <v>9560</v>
      </c>
      <c r="E168">
        <v>8</v>
      </c>
      <c r="F168">
        <v>51.4</v>
      </c>
      <c r="G168" t="s">
        <v>9561</v>
      </c>
      <c r="H168" t="str">
        <f t="shared" si="7"/>
        <v>27 -11</v>
      </c>
      <c r="I168" t="str">
        <f t="shared" si="8"/>
        <v>2016-11-27</v>
      </c>
      <c r="J168" t="str">
        <f>IFERROR(VLOOKUP(A168,LandGrants[],1,FALSE),"")</f>
        <v>DAVIS HILL</v>
      </c>
      <c r="K168" s="19" t="str">
        <f>IFERROR(VLOOKUP(C168,PlatColors[],2,FALSE),IFERROR(VLOOKUP(A168,PlatColors[],2,FALSE),""))</f>
        <v>#boundary_green</v>
      </c>
      <c r="L168" s="19" t="str">
        <f>IFERROR(VLOOKUP(A168,LandGrants[],11,FALSE),"")</f>
        <v>Nov 1737</v>
      </c>
      <c r="M168" s="19" t="str">
        <f>IFERROR(VLOOKUP(A168,LandGrants[],31,FALSE),"")</f>
        <v>N</v>
      </c>
      <c r="N168" s="19" t="str">
        <f>IFERROR(VLOOKUP(C168,PlatColors[],1,FALSE),"")</f>
        <v>Davis Hill</v>
      </c>
      <c r="O168" s="19" t="str">
        <f>IFERROR(VLOOKUP(A168,LandGrants[],2,FALSE),"")</f>
        <v>DAVIS HILL</v>
      </c>
    </row>
    <row r="169" spans="1:15" x14ac:dyDescent="0.55000000000000004">
      <c r="A169" t="str">
        <f t="shared" si="6"/>
        <v>Davis Purchase</v>
      </c>
      <c r="B169">
        <v>279</v>
      </c>
      <c r="C169" t="s">
        <v>8179</v>
      </c>
      <c r="D169" t="s">
        <v>8180</v>
      </c>
      <c r="E169">
        <v>15</v>
      </c>
      <c r="F169">
        <v>239.3</v>
      </c>
      <c r="G169" t="s">
        <v>8181</v>
      </c>
      <c r="H169" s="19" t="str">
        <f t="shared" si="7"/>
        <v>25-08</v>
      </c>
      <c r="I169" t="str">
        <f t="shared" si="8"/>
        <v>2016-08-25</v>
      </c>
      <c r="J169" t="str">
        <f>IFERROR(VLOOKUP(A169,LandGrants[],1,FALSE),"")</f>
        <v>DAVIS PURCHASE</v>
      </c>
      <c r="K169" s="19" t="str">
        <f>IFERROR(VLOOKUP(C169,PlatColors[],2,FALSE),IFERROR(VLOOKUP(A169,PlatColors[],2,FALSE),""))</f>
        <v>#boundary_cyan</v>
      </c>
      <c r="L169" s="19" t="str">
        <f>IFERROR(VLOOKUP(A169,LandGrants[],11,FALSE),"")</f>
        <v>Sep 1739</v>
      </c>
      <c r="M169" s="19" t="str">
        <f>IFERROR(VLOOKUP(A169,LandGrants[],31,FALSE),"")</f>
        <v>Y</v>
      </c>
      <c r="N169" s="19" t="str">
        <f>IFERROR(VLOOKUP(C169,PlatColors[],1,FALSE),"")</f>
        <v>Davis Purchase</v>
      </c>
      <c r="O169" s="19" t="str">
        <f>IFERROR(VLOOKUP(A169,LandGrants[],2,FALSE),"")</f>
        <v>DAVIS PURCHASE</v>
      </c>
    </row>
    <row r="170" spans="1:15" x14ac:dyDescent="0.55000000000000004">
      <c r="A170" s="19" t="str">
        <f t="shared" si="6"/>
        <v>Days Discovery</v>
      </c>
      <c r="B170">
        <v>282</v>
      </c>
      <c r="C170" t="s">
        <v>4313</v>
      </c>
      <c r="D170" t="s">
        <v>7910</v>
      </c>
      <c r="E170">
        <v>11</v>
      </c>
      <c r="F170">
        <v>237</v>
      </c>
      <c r="G170" t="s">
        <v>7945</v>
      </c>
      <c r="H170" s="19" t="str">
        <f t="shared" si="7"/>
        <v>14-10</v>
      </c>
      <c r="I170" s="19" t="str">
        <f t="shared" si="8"/>
        <v>2016-10-14</v>
      </c>
      <c r="J170" s="19" t="str">
        <f>IFERROR(VLOOKUP(A170,LandGrants[],1,FALSE),"")</f>
        <v>DAYS DISCOVERY</v>
      </c>
      <c r="K170" s="19" t="str">
        <f>IFERROR(VLOOKUP(C170,PlatColors[],2,FALSE),IFERROR(VLOOKUP(A170,PlatColors[],2,FALSE),""))</f>
        <v>#boundary_green</v>
      </c>
      <c r="L170" s="19" t="str">
        <f>IFERROR(VLOOKUP(A170,LandGrants[],11,FALSE),"")</f>
        <v>Jul 1737</v>
      </c>
      <c r="M170" s="19" t="str">
        <f>IFERROR(VLOOKUP(A170,LandGrants[],31,FALSE),"")</f>
        <v>N</v>
      </c>
      <c r="N170" s="19" t="str">
        <f>IFERROR(VLOOKUP(C170,PlatColors[],1,FALSE),"")</f>
        <v>Days Discovery</v>
      </c>
      <c r="O170" s="19" t="str">
        <f>IFERROR(VLOOKUP(A170,LandGrants[],2,FALSE),"")</f>
        <v>DAYS DISCOVERY</v>
      </c>
    </row>
    <row r="171" spans="1:15" x14ac:dyDescent="0.55000000000000004">
      <c r="A171" s="19" t="str">
        <f t="shared" si="6"/>
        <v>Dear Bought</v>
      </c>
      <c r="B171">
        <v>751</v>
      </c>
      <c r="C171" t="s">
        <v>7124</v>
      </c>
      <c r="D171" t="s">
        <v>11794</v>
      </c>
      <c r="E171">
        <v>5</v>
      </c>
      <c r="F171" s="131">
        <v>3.6</v>
      </c>
      <c r="G171" t="s">
        <v>11795</v>
      </c>
      <c r="H171" s="19" t="str">
        <f t="shared" si="7"/>
        <v>01-09</v>
      </c>
      <c r="I171" s="19" t="str">
        <f t="shared" si="8"/>
        <v>2016-09-01</v>
      </c>
      <c r="J171" s="19" t="str">
        <f>IFERROR(VLOOKUP(A171,LandGrants[],1,FALSE),"")</f>
        <v>DEAR BOUGHT</v>
      </c>
      <c r="K171" s="19" t="str">
        <f>IFERROR(VLOOKUP(C171,PlatColors[],2,FALSE),IFERROR(VLOOKUP(A171,PlatColors[],2,FALSE),""))</f>
        <v>#boundary_pink</v>
      </c>
      <c r="L171" s="19" t="str">
        <f>IFERROR(VLOOKUP(A171,LandGrants[],11,FALSE),"")</f>
        <v>May 1772</v>
      </c>
      <c r="M171" s="19" t="str">
        <f>IFERROR(VLOOKUP(A171,LandGrants[],31,FALSE),"")</f>
        <v>N</v>
      </c>
      <c r="N171" s="19" t="str">
        <f>IFERROR(VLOOKUP(C171,PlatColors[],1,FALSE),"")</f>
        <v>Dear Bought</v>
      </c>
      <c r="O171" s="19" t="str">
        <f>IFERROR(VLOOKUP(A171,LandGrants[],2,FALSE),"")</f>
        <v>DEAR BOUGHT</v>
      </c>
    </row>
    <row r="172" spans="1:15" x14ac:dyDescent="0.55000000000000004">
      <c r="A172" s="19" t="str">
        <f t="shared" si="6"/>
        <v>Deavers Choice</v>
      </c>
      <c r="B172">
        <v>448</v>
      </c>
      <c r="C172" t="s">
        <v>7895</v>
      </c>
      <c r="D172" t="s">
        <v>8341</v>
      </c>
      <c r="E172">
        <v>12</v>
      </c>
      <c r="F172">
        <v>100.6</v>
      </c>
      <c r="G172" t="s">
        <v>7896</v>
      </c>
      <c r="H172" s="19" t="str">
        <f t="shared" si="7"/>
        <v>16-10</v>
      </c>
      <c r="I172" s="19" t="str">
        <f t="shared" si="8"/>
        <v>2016-10-16</v>
      </c>
      <c r="J172" s="19" t="str">
        <f>IFERROR(VLOOKUP(A172,LandGrants[],1,FALSE),"")</f>
        <v>DEAVERS CHOICE</v>
      </c>
      <c r="K172" s="19" t="str">
        <f>IFERROR(VLOOKUP(C172,PlatColors[],2,FALSE),IFERROR(VLOOKUP(A172,PlatColors[],2,FALSE),""))</f>
        <v>#boundary_pink</v>
      </c>
      <c r="L172" s="19" t="str">
        <f>IFERROR(VLOOKUP(A172,LandGrants[],11,FALSE),"")</f>
        <v>Sep 1723</v>
      </c>
      <c r="M172" s="19" t="str">
        <f>IFERROR(VLOOKUP(A172,LandGrants[],31,FALSE),"")</f>
        <v>N</v>
      </c>
      <c r="N172" s="19" t="str">
        <f>IFERROR(VLOOKUP(C172,PlatColors[],1,FALSE),"")</f>
        <v>Deavers Choice</v>
      </c>
      <c r="O172" s="19" t="str">
        <f>IFERROR(VLOOKUP(A172,LandGrants[],2,FALSE),"")</f>
        <v>DEAVERS CHOICE</v>
      </c>
    </row>
    <row r="173" spans="1:15" x14ac:dyDescent="0.55000000000000004">
      <c r="A173" t="str">
        <f t="shared" si="6"/>
        <v>Deavers Lot</v>
      </c>
      <c r="B173">
        <v>319</v>
      </c>
      <c r="C173" t="s">
        <v>7892</v>
      </c>
      <c r="D173" t="s">
        <v>7893</v>
      </c>
      <c r="E173">
        <v>22</v>
      </c>
      <c r="F173">
        <v>200.5</v>
      </c>
      <c r="G173" t="s">
        <v>7894</v>
      </c>
      <c r="H173" s="19" t="str">
        <f t="shared" si="7"/>
        <v>16-10</v>
      </c>
      <c r="I173" t="str">
        <f t="shared" si="8"/>
        <v>2016-10-16</v>
      </c>
      <c r="J173" t="str">
        <f>IFERROR(VLOOKUP(A173,LandGrants[],1,FALSE),"")</f>
        <v>DEAVERS LOT</v>
      </c>
      <c r="K173" s="19" t="str">
        <f>IFERROR(VLOOKUP(C173,PlatColors[],2,FALSE),IFERROR(VLOOKUP(A173,PlatColors[],2,FALSE),""))</f>
        <v>#boundary_cyan</v>
      </c>
      <c r="L173" s="19" t="str">
        <f>IFERROR(VLOOKUP(A173,LandGrants[],11,FALSE),"")</f>
        <v>Jun 1727</v>
      </c>
      <c r="M173" s="19" t="str">
        <f>IFERROR(VLOOKUP(A173,LandGrants[],31,FALSE),"")</f>
        <v>N</v>
      </c>
      <c r="N173" s="19" t="str">
        <f>IFERROR(VLOOKUP(C173,PlatColors[],1,FALSE),"")</f>
        <v>Deavers Lot</v>
      </c>
      <c r="O173" s="19" t="str">
        <f>IFERROR(VLOOKUP(A173,LandGrants[],2,FALSE),"")</f>
        <v>DEAVERS LOT</v>
      </c>
    </row>
    <row r="174" spans="1:15" x14ac:dyDescent="0.55000000000000004">
      <c r="A174" t="str">
        <f t="shared" si="6"/>
        <v>Defiance - Dorsey</v>
      </c>
      <c r="B174">
        <v>409</v>
      </c>
      <c r="C174" t="s">
        <v>6390</v>
      </c>
      <c r="D174" t="s">
        <v>8440</v>
      </c>
      <c r="E174">
        <v>26</v>
      </c>
      <c r="F174">
        <v>108.4</v>
      </c>
      <c r="G174" t="s">
        <v>8441</v>
      </c>
      <c r="H174" t="str">
        <f t="shared" si="7"/>
        <v>25-06</v>
      </c>
      <c r="I174" t="str">
        <f t="shared" si="8"/>
        <v>2016-06-25</v>
      </c>
      <c r="J174" t="str">
        <f>IFERROR(VLOOKUP(A174,LandGrants[],1,FALSE),"")</f>
        <v>DEFIANCE - Dorsey</v>
      </c>
      <c r="K174" s="19" t="str">
        <f>IFERROR(VLOOKUP(C174,PlatColors[],2,FALSE),IFERROR(VLOOKUP(A174,PlatColors[],2,FALSE),""))</f>
        <v>#boundary_yellow</v>
      </c>
      <c r="L174" s="19" t="str">
        <f>IFERROR(VLOOKUP(A174,LandGrants[],11,FALSE),"")</f>
        <v>Sep 1761</v>
      </c>
      <c r="M174" s="19" t="str">
        <f>IFERROR(VLOOKUP(A174,LandGrants[],31,FALSE),"")</f>
        <v>Y</v>
      </c>
      <c r="N174" s="19" t="str">
        <f>IFERROR(VLOOKUP(C174,PlatColors[],1,FALSE),"")</f>
        <v>Defiance - Dorsey</v>
      </c>
      <c r="O174" s="19" t="str">
        <f>IFERROR(VLOOKUP(A174,LandGrants[],2,FALSE),"")</f>
        <v>DEFIANCE - DORSEY</v>
      </c>
    </row>
    <row r="175" spans="1:15" x14ac:dyDescent="0.55000000000000004">
      <c r="A175" s="19" t="str">
        <f t="shared" si="6"/>
        <v>Defiance - Hobbs</v>
      </c>
      <c r="B175">
        <v>484</v>
      </c>
      <c r="C175" t="s">
        <v>6397</v>
      </c>
      <c r="D175" t="s">
        <v>8052</v>
      </c>
      <c r="E175">
        <v>13</v>
      </c>
      <c r="F175">
        <v>85.4</v>
      </c>
      <c r="G175" t="s">
        <v>8053</v>
      </c>
      <c r="H175" s="19" t="str">
        <f t="shared" si="7"/>
        <v>05-09</v>
      </c>
      <c r="I175" s="19" t="str">
        <f t="shared" si="8"/>
        <v>2016-09-05</v>
      </c>
      <c r="J175" s="19" t="str">
        <f>IFERROR(VLOOKUP(A175,LandGrants[],1,FALSE),"")</f>
        <v>DEFIANCE - Hobbs</v>
      </c>
      <c r="K175" s="19" t="str">
        <f>IFERROR(VLOOKUP(C175,PlatColors[],2,FALSE),IFERROR(VLOOKUP(A175,PlatColors[],2,FALSE),""))</f>
        <v>#boundary_green</v>
      </c>
      <c r="L175" s="19" t="str">
        <f>IFERROR(VLOOKUP(A175,LandGrants[],11,FALSE),"")</f>
        <v>Sep 1762</v>
      </c>
      <c r="M175" s="19" t="str">
        <f>IFERROR(VLOOKUP(A175,LandGrants[],31,FALSE),"")</f>
        <v>Y</v>
      </c>
      <c r="N175" s="19" t="str">
        <f>IFERROR(VLOOKUP(C175,PlatColors[],1,FALSE),"")</f>
        <v>Defiance - Hobbs</v>
      </c>
      <c r="O175" s="19" t="str">
        <f>IFERROR(VLOOKUP(A175,LandGrants[],2,FALSE),"")</f>
        <v>DEFIANCE - HOBBS</v>
      </c>
    </row>
    <row r="176" spans="1:15" x14ac:dyDescent="0.55000000000000004">
      <c r="A176" s="19" t="str">
        <f t="shared" si="6"/>
        <v>Delaware Bottom</v>
      </c>
      <c r="B176">
        <v>219</v>
      </c>
      <c r="C176" t="s">
        <v>4263</v>
      </c>
      <c r="D176" t="s">
        <v>9188</v>
      </c>
      <c r="E176">
        <v>14</v>
      </c>
      <c r="F176">
        <v>302.8</v>
      </c>
      <c r="G176" t="s">
        <v>12247</v>
      </c>
      <c r="H176" s="19" t="str">
        <f t="shared" si="7"/>
        <v>10-10</v>
      </c>
      <c r="I176" s="19" t="str">
        <f t="shared" si="8"/>
        <v>2016-10-10</v>
      </c>
      <c r="J176" s="19" t="str">
        <f>IFERROR(VLOOKUP(A176,LandGrants[],1,FALSE),"")</f>
        <v>DELAWARE BOTTOM</v>
      </c>
      <c r="K176" s="19" t="str">
        <f>IFERROR(VLOOKUP(C176,PlatColors[],2,FALSE),IFERROR(VLOOKUP(A176,PlatColors[],2,FALSE),""))</f>
        <v>#boundary_pink</v>
      </c>
      <c r="L176" s="19" t="str">
        <f>IFERROR(VLOOKUP(A176,LandGrants[],11,FALSE),"")</f>
        <v>Aug 1719</v>
      </c>
      <c r="M176" s="19" t="str">
        <f>IFERROR(VLOOKUP(A176,LandGrants[],31,FALSE),"")</f>
        <v>N</v>
      </c>
      <c r="N176" s="19" t="str">
        <f>IFERROR(VLOOKUP(C176,PlatColors[],1,FALSE),"")</f>
        <v>Delaware Bottom</v>
      </c>
      <c r="O176" s="19" t="str">
        <f>IFERROR(VLOOKUP(A176,LandGrants[],2,FALSE),"")</f>
        <v>DELAWARE BOTTOM</v>
      </c>
    </row>
    <row r="177" spans="1:15" x14ac:dyDescent="0.55000000000000004">
      <c r="A177" s="19" t="str">
        <f t="shared" si="6"/>
        <v>Dentons Part Of The Second Discovery</v>
      </c>
      <c r="B177">
        <v>150</v>
      </c>
      <c r="C177" t="s">
        <v>10392</v>
      </c>
      <c r="D177" t="s">
        <v>8211</v>
      </c>
      <c r="E177">
        <v>5</v>
      </c>
      <c r="F177">
        <v>498</v>
      </c>
      <c r="G177" t="s">
        <v>10400</v>
      </c>
      <c r="H177" s="19" t="str">
        <f t="shared" si="7"/>
        <v>01 -04</v>
      </c>
      <c r="I177" s="19" t="str">
        <f t="shared" si="8"/>
        <v>2017-04-01</v>
      </c>
      <c r="J177" s="19" t="str">
        <f>IFERROR(VLOOKUP(A177,LandGrants[],1,FALSE),"")</f>
        <v>DENTONS PART OF THE SECOND DISCOVERY</v>
      </c>
      <c r="K177" s="19" t="str">
        <f>IFERROR(VLOOKUP(C177,PlatColors[],2,FALSE),IFERROR(VLOOKUP(A177,PlatColors[],2,FALSE),""))</f>
        <v>#boundary_gold</v>
      </c>
      <c r="L177" s="19" t="str">
        <f>IFERROR(VLOOKUP(A177,LandGrants[],11,FALSE),"")</f>
        <v>Sep 1729</v>
      </c>
      <c r="M177" s="19" t="str">
        <f>IFERROR(VLOOKUP(A177,LandGrants[],31,FALSE),"")</f>
        <v>N</v>
      </c>
      <c r="N177" s="19" t="str">
        <f>IFERROR(VLOOKUP(C177,PlatColors[],1,FALSE),"")</f>
        <v>Dentons Part Of The Second Discovery</v>
      </c>
      <c r="O177" s="19" t="str">
        <f>IFERROR(VLOOKUP(A177,LandGrants[],2,FALSE),"")</f>
        <v>DENTONS PART OF THE SECOND DISCOVERY</v>
      </c>
    </row>
    <row r="178" spans="1:15" x14ac:dyDescent="0.55000000000000004">
      <c r="A178" t="str">
        <f t="shared" si="6"/>
        <v>Dependence</v>
      </c>
      <c r="B178">
        <v>57</v>
      </c>
      <c r="C178" t="s">
        <v>6882</v>
      </c>
      <c r="D178" t="s">
        <v>11768</v>
      </c>
      <c r="E178">
        <v>56</v>
      </c>
      <c r="F178">
        <v>953.5</v>
      </c>
      <c r="G178" t="s">
        <v>8086</v>
      </c>
      <c r="H178" s="19" t="str">
        <f t="shared" si="7"/>
        <v>01-09</v>
      </c>
      <c r="I178" t="str">
        <f t="shared" si="8"/>
        <v>2016-09-01</v>
      </c>
      <c r="J178" t="str">
        <f>IFERROR(VLOOKUP(A178,LandGrants[],1,FALSE),"")</f>
        <v>DEPENDENCE</v>
      </c>
      <c r="K178" s="19" t="str">
        <f>IFERROR(VLOOKUP(C178,PlatColors[],2,FALSE),IFERROR(VLOOKUP(A178,PlatColors[],2,FALSE),""))</f>
        <v>#boundary_gold</v>
      </c>
      <c r="L178" s="19" t="str">
        <f>IFERROR(VLOOKUP(A178,LandGrants[],11,FALSE),"")</f>
        <v>Apr 1755</v>
      </c>
      <c r="M178" s="19" t="str">
        <f>IFERROR(VLOOKUP(A178,LandGrants[],31,FALSE),"")</f>
        <v>Y</v>
      </c>
      <c r="N178" s="19" t="str">
        <f>IFERROR(VLOOKUP(C178,PlatColors[],1,FALSE),"")</f>
        <v>Dependence</v>
      </c>
      <c r="O178" s="19" t="str">
        <f>IFERROR(VLOOKUP(A178,LandGrants[],2,FALSE),"")</f>
        <v>DEPENDENCE</v>
      </c>
    </row>
    <row r="179" spans="1:15" x14ac:dyDescent="0.55000000000000004">
      <c r="A179" s="19" t="str">
        <f t="shared" si="6"/>
        <v>Disappointment</v>
      </c>
      <c r="B179">
        <v>546</v>
      </c>
      <c r="C179" t="s">
        <v>6377</v>
      </c>
      <c r="D179" t="s">
        <v>10406</v>
      </c>
      <c r="E179">
        <v>12</v>
      </c>
      <c r="F179">
        <v>52.7</v>
      </c>
      <c r="G179" t="s">
        <v>8442</v>
      </c>
      <c r="H179" s="19" t="str">
        <f t="shared" si="7"/>
        <v>25-06</v>
      </c>
      <c r="I179" s="19" t="str">
        <f t="shared" si="8"/>
        <v>2016-06-25</v>
      </c>
      <c r="J179" s="19" t="str">
        <f>IFERROR(VLOOKUP(A179,LandGrants[],1,FALSE),"")</f>
        <v>DISAPPOINTMENT</v>
      </c>
      <c r="K179" s="19" t="str">
        <f>IFERROR(VLOOKUP(C179,PlatColors[],2,FALSE),IFERROR(VLOOKUP(A179,PlatColors[],2,FALSE),""))</f>
        <v>#boundary_pink</v>
      </c>
      <c r="L179" s="19" t="str">
        <f>IFERROR(VLOOKUP(A179,LandGrants[],11,FALSE),"")</f>
        <v>Sep 1761</v>
      </c>
      <c r="M179" s="19" t="str">
        <f>IFERROR(VLOOKUP(A179,LandGrants[],31,FALSE),"")</f>
        <v>Y</v>
      </c>
      <c r="N179" s="19" t="str">
        <f>IFERROR(VLOOKUP(C179,PlatColors[],1,FALSE),"")</f>
        <v>Disappointment</v>
      </c>
      <c r="O179" s="19" t="str">
        <f>IFERROR(VLOOKUP(A179,LandGrants[],2,FALSE),"")</f>
        <v>DISAPPOINTMENT</v>
      </c>
    </row>
    <row r="180" spans="1:15" x14ac:dyDescent="0.55000000000000004">
      <c r="A180" t="str">
        <f t="shared" si="6"/>
        <v>Discord</v>
      </c>
      <c r="B180">
        <v>679</v>
      </c>
      <c r="C180" t="s">
        <v>6910</v>
      </c>
      <c r="D180" t="s">
        <v>11775</v>
      </c>
      <c r="E180">
        <v>16</v>
      </c>
      <c r="F180">
        <v>19.100000000000001</v>
      </c>
      <c r="G180" t="s">
        <v>8065</v>
      </c>
      <c r="H180" t="str">
        <f t="shared" si="7"/>
        <v>03-09</v>
      </c>
      <c r="I180" t="str">
        <f t="shared" si="8"/>
        <v>2016-09-03</v>
      </c>
      <c r="J180" t="str">
        <f>IFERROR(VLOOKUP(A180,LandGrants[],1,FALSE),"")</f>
        <v>DISCORD</v>
      </c>
      <c r="K180" s="19" t="str">
        <f>IFERROR(VLOOKUP(C180,PlatColors[],2,FALSE),IFERROR(VLOOKUP(A180,PlatColors[],2,FALSE),""))</f>
        <v>#boundary_yellow</v>
      </c>
      <c r="L180" s="19" t="str">
        <f>IFERROR(VLOOKUP(A180,LandGrants[],11,FALSE),"")</f>
        <v>May 1757</v>
      </c>
      <c r="M180" s="19" t="str">
        <f>IFERROR(VLOOKUP(A180,LandGrants[],31,FALSE),"")</f>
        <v>N</v>
      </c>
      <c r="N180" s="19" t="str">
        <f>IFERROR(VLOOKUP(C180,PlatColors[],1,FALSE),"")</f>
        <v>Discord</v>
      </c>
      <c r="O180" s="19" t="str">
        <f>IFERROR(VLOOKUP(A180,LandGrants[],2,FALSE),"")</f>
        <v>DISCORD</v>
      </c>
    </row>
    <row r="181" spans="1:15" x14ac:dyDescent="0.55000000000000004">
      <c r="A181" t="str">
        <f t="shared" si="6"/>
        <v>Dispute Ended</v>
      </c>
      <c r="B181">
        <v>318</v>
      </c>
      <c r="C181" t="s">
        <v>9403</v>
      </c>
      <c r="D181" t="s">
        <v>9188</v>
      </c>
      <c r="E181">
        <v>19</v>
      </c>
      <c r="F181">
        <v>200.8</v>
      </c>
      <c r="G181" t="s">
        <v>9189</v>
      </c>
      <c r="H181" t="str">
        <f t="shared" si="7"/>
        <v>07 -11</v>
      </c>
      <c r="I181" t="str">
        <f t="shared" si="8"/>
        <v>2016-11-07</v>
      </c>
      <c r="J181" t="str">
        <f>IFERROR(VLOOKUP(A181,LandGrants[],1,FALSE),"")</f>
        <v>DISPUTE ENDED</v>
      </c>
      <c r="K181" s="19" t="str">
        <f>IFERROR(VLOOKUP(C181,PlatColors[],2,FALSE),IFERROR(VLOOKUP(A181,PlatColors[],2,FALSE),""))</f>
        <v>#boundary_pink</v>
      </c>
      <c r="L181" s="19" t="str">
        <f>IFERROR(VLOOKUP(A181,LandGrants[],11,FALSE),"")</f>
        <v>May 1752</v>
      </c>
      <c r="M181" s="19" t="str">
        <f>IFERROR(VLOOKUP(A181,LandGrants[],31,FALSE),"")</f>
        <v>Y</v>
      </c>
      <c r="N181" s="19" t="str">
        <f>IFERROR(VLOOKUP(C181,PlatColors[],1,FALSE),"")</f>
        <v>Dispute Ended (Part One)</v>
      </c>
      <c r="O181" s="19" t="str">
        <f>IFERROR(VLOOKUP(A181,LandGrants[],2,FALSE),"")</f>
        <v>DISPUTE ENDED</v>
      </c>
    </row>
    <row r="182" spans="1:15" x14ac:dyDescent="0.55000000000000004">
      <c r="A182" s="19" t="str">
        <f t="shared" si="6"/>
        <v>Dispute Ended</v>
      </c>
      <c r="B182">
        <v>408</v>
      </c>
      <c r="C182" t="s">
        <v>9409</v>
      </c>
      <c r="D182" t="s">
        <v>9186</v>
      </c>
      <c r="E182">
        <v>13</v>
      </c>
      <c r="F182">
        <v>108.5</v>
      </c>
      <c r="G182" t="s">
        <v>9187</v>
      </c>
      <c r="H182" s="19" t="str">
        <f t="shared" si="7"/>
        <v>07 -11</v>
      </c>
      <c r="I182" s="19" t="str">
        <f t="shared" si="8"/>
        <v>2016-11-07</v>
      </c>
      <c r="J182" s="19" t="str">
        <f>IFERROR(VLOOKUP(A182,LandGrants[],1,FALSE),"")</f>
        <v>DISPUTE ENDED</v>
      </c>
      <c r="K182" s="19" t="str">
        <f>IFERROR(VLOOKUP(C182,PlatColors[],2,FALSE),IFERROR(VLOOKUP(A182,PlatColors[],2,FALSE),""))</f>
        <v>#boundary_purple</v>
      </c>
      <c r="L182" s="19" t="str">
        <f>IFERROR(VLOOKUP(A182,LandGrants[],11,FALSE),"")</f>
        <v>May 1752</v>
      </c>
      <c r="M182" s="19" t="str">
        <f>IFERROR(VLOOKUP(A182,LandGrants[],31,FALSE),"")</f>
        <v>Y</v>
      </c>
      <c r="N182" s="19" t="str">
        <f>IFERROR(VLOOKUP(C182,PlatColors[],1,FALSE),"")</f>
        <v>Dispute Ended (Part Two)</v>
      </c>
      <c r="O182" s="19" t="str">
        <f>IFERROR(VLOOKUP(A182,LandGrants[],2,FALSE),"")</f>
        <v>DISPUTE ENDED</v>
      </c>
    </row>
    <row r="183" spans="1:15" x14ac:dyDescent="0.55000000000000004">
      <c r="A183" t="str">
        <f t="shared" si="6"/>
        <v>Dodderidges Forrest</v>
      </c>
      <c r="B183">
        <v>226</v>
      </c>
      <c r="C183" t="s">
        <v>8837</v>
      </c>
      <c r="D183" t="s">
        <v>9139</v>
      </c>
      <c r="E183">
        <v>5</v>
      </c>
      <c r="F183">
        <v>297.2</v>
      </c>
      <c r="G183" t="s">
        <v>9221</v>
      </c>
      <c r="H183" s="19" t="str">
        <f t="shared" si="7"/>
        <v>05 -11</v>
      </c>
      <c r="I183" t="str">
        <f t="shared" si="8"/>
        <v>2016-11-05</v>
      </c>
      <c r="J183" t="str">
        <f>IFERROR(VLOOKUP(A183,LandGrants[],1,FALSE),"")</f>
        <v>DODDERIDGES FORREST</v>
      </c>
      <c r="K183" s="19" t="str">
        <f>IFERROR(VLOOKUP(C183,PlatColors[],2,FALSE),IFERROR(VLOOKUP(A183,PlatColors[],2,FALSE),""))</f>
        <v>#boundary_green</v>
      </c>
      <c r="L183" s="19" t="str">
        <f>IFERROR(VLOOKUP(A183,LandGrants[],11,FALSE),"")</f>
        <v>Mar 1695</v>
      </c>
      <c r="M183" s="19" t="str">
        <f>IFERROR(VLOOKUP(A183,LandGrants[],31,FALSE),"")</f>
        <v>Y</v>
      </c>
      <c r="N183" s="19" t="str">
        <f>IFERROR(VLOOKUP(C183,PlatColors[],1,FALSE),"")</f>
        <v>Dodderidges Forrest</v>
      </c>
      <c r="O183" s="19" t="str">
        <f>IFERROR(VLOOKUP(A183,LandGrants[],2,FALSE),"")</f>
        <v>DODDERIDGES FORREST</v>
      </c>
    </row>
    <row r="184" spans="1:15" x14ac:dyDescent="0.55000000000000004">
      <c r="A184" s="19" t="str">
        <f t="shared" si="6"/>
        <v>Doohoregan</v>
      </c>
      <c r="B184">
        <v>2</v>
      </c>
      <c r="C184" t="s">
        <v>4261</v>
      </c>
      <c r="D184" t="s">
        <v>9175</v>
      </c>
      <c r="E184">
        <v>27</v>
      </c>
      <c r="F184">
        <v>10448.1</v>
      </c>
      <c r="G184" t="s">
        <v>8198</v>
      </c>
      <c r="H184" s="19" t="str">
        <f t="shared" si="7"/>
        <v>22-08</v>
      </c>
      <c r="I184" s="19" t="str">
        <f t="shared" si="8"/>
        <v>2016-08-22</v>
      </c>
      <c r="J184" s="19" t="str">
        <f>IFERROR(VLOOKUP(A184,LandGrants[],1,FALSE),"")</f>
        <v>DOOHOREGAN</v>
      </c>
      <c r="K184" s="19" t="str">
        <f>IFERROR(VLOOKUP(C184,PlatColors[],2,FALSE),IFERROR(VLOOKUP(A184,PlatColors[],2,FALSE),""))</f>
        <v/>
      </c>
      <c r="L184" s="19" t="str">
        <f>IFERROR(VLOOKUP(A184,LandGrants[],11,FALSE),"")</f>
        <v>Jul 1702</v>
      </c>
      <c r="M184" s="19" t="str">
        <f>IFERROR(VLOOKUP(A184,LandGrants[],31,FALSE),"")</f>
        <v>Y</v>
      </c>
      <c r="N184" s="19" t="str">
        <f>IFERROR(VLOOKUP(C184,PlatColors[],1,FALSE),"")</f>
        <v/>
      </c>
      <c r="O184" s="19" t="str">
        <f>IFERROR(VLOOKUP(A184,LandGrants[],2,FALSE),"")</f>
        <v>DOOHOREGAN</v>
      </c>
    </row>
    <row r="185" spans="1:15" x14ac:dyDescent="0.55000000000000004">
      <c r="A185" s="19" t="str">
        <f t="shared" si="6"/>
        <v>Dorseys Addition</v>
      </c>
      <c r="B185">
        <v>518</v>
      </c>
      <c r="C185" t="s">
        <v>8202</v>
      </c>
      <c r="D185" t="s">
        <v>8203</v>
      </c>
      <c r="E185">
        <v>13</v>
      </c>
      <c r="F185">
        <v>61</v>
      </c>
      <c r="G185" t="s">
        <v>8204</v>
      </c>
      <c r="H185" s="19" t="str">
        <f t="shared" si="7"/>
        <v>22-08</v>
      </c>
      <c r="I185" s="19" t="str">
        <f t="shared" si="8"/>
        <v>2016-08-22</v>
      </c>
      <c r="J185" s="19" t="str">
        <f>IFERROR(VLOOKUP(A185,LandGrants[],1,FALSE),"")</f>
        <v>DORSEYS ADDITION</v>
      </c>
      <c r="K185" s="19" t="str">
        <f>IFERROR(VLOOKUP(C185,PlatColors[],2,FALSE),IFERROR(VLOOKUP(A185,PlatColors[],2,FALSE),""))</f>
        <v>#boundary_yellow</v>
      </c>
      <c r="L185" s="19" t="str">
        <f>IFERROR(VLOOKUP(A185,LandGrants[],11,FALSE),"")</f>
        <v>Sep 1745</v>
      </c>
      <c r="M185" s="19" t="str">
        <f>IFERROR(VLOOKUP(A185,LandGrants[],31,FALSE),"")</f>
        <v>N</v>
      </c>
      <c r="N185" s="19" t="str">
        <f>IFERROR(VLOOKUP(C185,PlatColors[],1,FALSE),"")</f>
        <v>Dorseys Addition</v>
      </c>
      <c r="O185" s="19" t="str">
        <f>IFERROR(VLOOKUP(A185,LandGrants[],2,FALSE),"")</f>
        <v>DORSEYS ADDITION</v>
      </c>
    </row>
    <row r="186" spans="1:15" x14ac:dyDescent="0.55000000000000004">
      <c r="A186" s="19" t="str">
        <f t="shared" si="6"/>
        <v>Dorseys Addition To Thomas Lot</v>
      </c>
      <c r="B186">
        <v>196</v>
      </c>
      <c r="C186" t="s">
        <v>8938</v>
      </c>
      <c r="D186" t="s">
        <v>8223</v>
      </c>
      <c r="E186">
        <v>24</v>
      </c>
      <c r="F186">
        <v>366</v>
      </c>
      <c r="G186" t="s">
        <v>8250</v>
      </c>
      <c r="H186" s="19" t="str">
        <f t="shared" si="7"/>
        <v>15-08</v>
      </c>
      <c r="I186" s="19" t="str">
        <f t="shared" si="8"/>
        <v>2016-08-15</v>
      </c>
      <c r="J186" s="19" t="str">
        <f>IFERROR(VLOOKUP(A186,LandGrants[],1,FALSE),"")</f>
        <v>DORSEYS ADDITION TO THOMAS LOT</v>
      </c>
      <c r="K186" s="19" t="str">
        <f>IFERROR(VLOOKUP(C186,PlatColors[],2,FALSE),IFERROR(VLOOKUP(A186,PlatColors[],2,FALSE),""))</f>
        <v>#boundary_pink</v>
      </c>
      <c r="L186" s="19" t="str">
        <f>IFERROR(VLOOKUP(A186,LandGrants[],11,FALSE),"")</f>
        <v>Feb 1750</v>
      </c>
      <c r="M186" s="19" t="str">
        <f>IFERROR(VLOOKUP(A186,LandGrants[],31,FALSE),"")</f>
        <v>N</v>
      </c>
      <c r="N186" s="19" t="str">
        <f>IFERROR(VLOOKUP(C186,PlatColors[],1,FALSE),"")</f>
        <v>Dorseys Addition To Thomas Lot</v>
      </c>
      <c r="O186" s="19" t="str">
        <f>IFERROR(VLOOKUP(A186,LandGrants[],2,FALSE),"")</f>
        <v>DORSEYS ADDITION TO THOMAS LOT</v>
      </c>
    </row>
    <row r="187" spans="1:15" x14ac:dyDescent="0.55000000000000004">
      <c r="A187" s="19" t="str">
        <f t="shared" si="6"/>
        <v>Dorseys Angles</v>
      </c>
      <c r="B187">
        <v>309</v>
      </c>
      <c r="C187" t="s">
        <v>8875</v>
      </c>
      <c r="D187" t="s">
        <v>9074</v>
      </c>
      <c r="E187">
        <v>28</v>
      </c>
      <c r="F187">
        <v>207.6</v>
      </c>
      <c r="G187" t="s">
        <v>9077</v>
      </c>
      <c r="H187" s="19" t="str">
        <f t="shared" si="7"/>
        <v>26-10</v>
      </c>
      <c r="I187" s="19" t="str">
        <f t="shared" si="8"/>
        <v>2016-10-26</v>
      </c>
      <c r="J187" s="19" t="str">
        <f>IFERROR(VLOOKUP(A187,LandGrants[],1,FALSE),"")</f>
        <v>DORSEYS ANGLES</v>
      </c>
      <c r="K187" s="19" t="str">
        <f>IFERROR(VLOOKUP(C187,PlatColors[],2,FALSE),IFERROR(VLOOKUP(A187,PlatColors[],2,FALSE),""))</f>
        <v>#boundary_cyan</v>
      </c>
      <c r="L187" s="19" t="str">
        <f>IFERROR(VLOOKUP(A187,LandGrants[],11,FALSE),"")</f>
        <v>Jun 1734</v>
      </c>
      <c r="M187" s="19" t="str">
        <f>IFERROR(VLOOKUP(A187,LandGrants[],31,FALSE),"")</f>
        <v>N</v>
      </c>
      <c r="N187" s="19" t="str">
        <f>IFERROR(VLOOKUP(C187,PlatColors[],1,FALSE),"")</f>
        <v>Dorseys Angles</v>
      </c>
      <c r="O187" s="19" t="str">
        <f>IFERROR(VLOOKUP(A187,LandGrants[],2,FALSE),"")</f>
        <v>DORSEYS ANGLES</v>
      </c>
    </row>
    <row r="188" spans="1:15" x14ac:dyDescent="0.55000000000000004">
      <c r="A188" s="19" t="str">
        <f t="shared" si="6"/>
        <v>Dorseys Chance - Caleb</v>
      </c>
      <c r="B188">
        <v>311</v>
      </c>
      <c r="C188" t="s">
        <v>6671</v>
      </c>
      <c r="D188" t="s">
        <v>9101</v>
      </c>
      <c r="E188">
        <v>20</v>
      </c>
      <c r="F188">
        <v>206.2</v>
      </c>
      <c r="G188" t="s">
        <v>9102</v>
      </c>
      <c r="H188" s="19" t="str">
        <f t="shared" si="7"/>
        <v>24-10</v>
      </c>
      <c r="I188" s="19" t="str">
        <f t="shared" si="8"/>
        <v>2016-10-24</v>
      </c>
      <c r="J188" s="19" t="str">
        <f>IFERROR(VLOOKUP(A188,LandGrants[],1,FALSE),"")</f>
        <v>DORSEYS CHANCE - Caleb</v>
      </c>
      <c r="K188" s="19" t="str">
        <f>IFERROR(VLOOKUP(C188,PlatColors[],2,FALSE),IFERROR(VLOOKUP(A188,PlatColors[],2,FALSE),""))</f>
        <v>#boundary_gold</v>
      </c>
      <c r="L188" s="19" t="str">
        <f>IFERROR(VLOOKUP(A188,LandGrants[],11,FALSE),"")</f>
        <v>Feb 1722</v>
      </c>
      <c r="M188" s="19" t="str">
        <f>IFERROR(VLOOKUP(A188,LandGrants[],31,FALSE),"")</f>
        <v>N</v>
      </c>
      <c r="N188" s="19" t="str">
        <f>IFERROR(VLOOKUP(C188,PlatColors[],1,FALSE),"")</f>
        <v>Dorseys Chance - Caleb</v>
      </c>
      <c r="O188" s="19" t="str">
        <f>IFERROR(VLOOKUP(A188,LandGrants[],2,FALSE),"")</f>
        <v>DORSEYS CHANCE - CALEB</v>
      </c>
    </row>
    <row r="189" spans="1:15" x14ac:dyDescent="0.55000000000000004">
      <c r="A189" s="19" t="str">
        <f t="shared" si="6"/>
        <v>Dorseys Chance - Joshua</v>
      </c>
      <c r="B189">
        <v>366</v>
      </c>
      <c r="C189" t="s">
        <v>6670</v>
      </c>
      <c r="D189" t="s">
        <v>9302</v>
      </c>
      <c r="E189">
        <v>15</v>
      </c>
      <c r="F189">
        <v>148.9</v>
      </c>
      <c r="G189" t="s">
        <v>9303</v>
      </c>
      <c r="H189" s="19" t="str">
        <f t="shared" si="7"/>
        <v>23 -11</v>
      </c>
      <c r="I189" s="19" t="str">
        <f t="shared" si="8"/>
        <v>2016-11-23</v>
      </c>
      <c r="J189" s="19" t="str">
        <f>IFERROR(VLOOKUP(A189,LandGrants[],1,FALSE),"")</f>
        <v>DORSEYS CHANCE - Joshua</v>
      </c>
      <c r="K189" s="19" t="str">
        <f>IFERROR(VLOOKUP(C189,PlatColors[],2,FALSE),IFERROR(VLOOKUP(A189,PlatColors[],2,FALSE),""))</f>
        <v>#boundary_cyan</v>
      </c>
      <c r="L189" s="19" t="str">
        <f>IFERROR(VLOOKUP(A189,LandGrants[],11,FALSE),"")</f>
        <v>Jul 1722</v>
      </c>
      <c r="M189" s="19" t="str">
        <f>IFERROR(VLOOKUP(A189,LandGrants[],31,FALSE),"")</f>
        <v>N</v>
      </c>
      <c r="N189" s="19" t="str">
        <f>IFERROR(VLOOKUP(C189,PlatColors[],1,FALSE),"")</f>
        <v>Dorseys Chance - Joshua</v>
      </c>
      <c r="O189" s="19" t="str">
        <f>IFERROR(VLOOKUP(A189,LandGrants[],2,FALSE),"")</f>
        <v>DORSEYS CHANCE - JOSHUA</v>
      </c>
    </row>
    <row r="190" spans="1:15" x14ac:dyDescent="0.55000000000000004">
      <c r="A190" s="19" t="str">
        <f t="shared" si="6"/>
        <v>Dorseys Friendship And Higgins Chance</v>
      </c>
      <c r="B190">
        <v>390</v>
      </c>
      <c r="C190" t="s">
        <v>8048</v>
      </c>
      <c r="D190" t="s">
        <v>8049</v>
      </c>
      <c r="E190">
        <v>9</v>
      </c>
      <c r="F190">
        <v>117.1</v>
      </c>
      <c r="G190" t="s">
        <v>8050</v>
      </c>
      <c r="H190" s="19" t="str">
        <f t="shared" si="7"/>
        <v>05-09</v>
      </c>
      <c r="I190" s="19" t="str">
        <f t="shared" si="8"/>
        <v>2016-09-05</v>
      </c>
      <c r="J190" s="19" t="str">
        <f>IFERROR(VLOOKUP(A190,LandGrants[],1,FALSE),"")</f>
        <v>DORSEYS FRIENDSHIP AND HIGGINS CHANCE</v>
      </c>
      <c r="K190" s="19" t="str">
        <f>IFERROR(VLOOKUP(C190,PlatColors[],2,FALSE),IFERROR(VLOOKUP(A190,PlatColors[],2,FALSE),""))</f>
        <v>#boundary_pink</v>
      </c>
      <c r="L190" s="19" t="str">
        <f>IFERROR(VLOOKUP(A190,LandGrants[],11,FALSE),"")</f>
        <v>Jul 1733</v>
      </c>
      <c r="M190" s="19" t="str">
        <f>IFERROR(VLOOKUP(A190,LandGrants[],31,FALSE),"")</f>
        <v>N</v>
      </c>
      <c r="N190" s="19" t="str">
        <f>IFERROR(VLOOKUP(C190,PlatColors[],1,FALSE),"")</f>
        <v>Dorseys Friendship And Higgins Chance</v>
      </c>
      <c r="O190" s="19" t="str">
        <f>IFERROR(VLOOKUP(A190,LandGrants[],2,FALSE),"")</f>
        <v>DORSEYS FRIENDSHIP AND HIGGINS CHANCE</v>
      </c>
    </row>
    <row r="191" spans="1:15" x14ac:dyDescent="0.55000000000000004">
      <c r="A191" s="19" t="str">
        <f t="shared" si="6"/>
        <v>Dorseys Grove</v>
      </c>
      <c r="B191">
        <v>52</v>
      </c>
      <c r="C191" t="s">
        <v>6658</v>
      </c>
      <c r="D191" t="s">
        <v>9276</v>
      </c>
      <c r="E191">
        <v>10</v>
      </c>
      <c r="F191">
        <v>1029.0999999999999</v>
      </c>
      <c r="G191" t="s">
        <v>9182</v>
      </c>
      <c r="H191" s="19" t="str">
        <f t="shared" si="7"/>
        <v>07 -11</v>
      </c>
      <c r="I191" s="19" t="str">
        <f t="shared" si="8"/>
        <v>2016-11-07</v>
      </c>
      <c r="J191" s="19" t="str">
        <f>IFERROR(VLOOKUP(A191,LandGrants[],1,FALSE),"")</f>
        <v>DORSEYS GROVE</v>
      </c>
      <c r="K191" s="19" t="str">
        <f>IFERROR(VLOOKUP(C191,PlatColors[],2,FALSE),IFERROR(VLOOKUP(A191,PlatColors[],2,FALSE),""))</f>
        <v>#boundary_green</v>
      </c>
      <c r="L191" s="19" t="str">
        <f>IFERROR(VLOOKUP(A191,LandGrants[],11,FALSE),"")</f>
        <v>Sep 1723</v>
      </c>
      <c r="M191" s="19" t="str">
        <f>IFERROR(VLOOKUP(A191,LandGrants[],31,FALSE),"")</f>
        <v>N</v>
      </c>
      <c r="N191" s="19" t="str">
        <f>IFERROR(VLOOKUP(C191,PlatColors[],1,FALSE),"")</f>
        <v>Dorseys Grove</v>
      </c>
      <c r="O191" s="19" t="str">
        <f>IFERROR(VLOOKUP(A191,LandGrants[],2,FALSE),"")</f>
        <v>DORSEYS GROVE</v>
      </c>
    </row>
    <row r="192" spans="1:15" x14ac:dyDescent="0.55000000000000004">
      <c r="A192" s="19" t="str">
        <f t="shared" si="6"/>
        <v>Dorseys Hill</v>
      </c>
      <c r="B192">
        <v>312</v>
      </c>
      <c r="C192" t="s">
        <v>6762</v>
      </c>
      <c r="D192" t="s">
        <v>9082</v>
      </c>
      <c r="E192">
        <v>20</v>
      </c>
      <c r="F192">
        <v>205.9</v>
      </c>
      <c r="G192" t="s">
        <v>9549</v>
      </c>
      <c r="H192" s="19" t="str">
        <f t="shared" si="7"/>
        <v>19 -12</v>
      </c>
      <c r="I192" s="19" t="str">
        <f t="shared" si="8"/>
        <v>2016-12-19</v>
      </c>
      <c r="J192" s="19" t="str">
        <f>IFERROR(VLOOKUP(A192,LandGrants[],1,FALSE),"")</f>
        <v>DORSEYS HILL</v>
      </c>
      <c r="K192" s="19" t="str">
        <f>IFERROR(VLOOKUP(C192,PlatColors[],2,FALSE),IFERROR(VLOOKUP(A192,PlatColors[],2,FALSE),""))</f>
        <v>#boundary_cyan</v>
      </c>
      <c r="L192" s="19" t="str">
        <f>IFERROR(VLOOKUP(A192,LandGrants[],11,FALSE),"")</f>
        <v>Nov 1736</v>
      </c>
      <c r="M192" s="19" t="str">
        <f>IFERROR(VLOOKUP(A192,LandGrants[],31,FALSE),"")</f>
        <v>N</v>
      </c>
      <c r="N192" s="19" t="str">
        <f>IFERROR(VLOOKUP(C192,PlatColors[],1,FALSE),"")</f>
        <v>Dorseys Hill</v>
      </c>
      <c r="O192" s="19" t="str">
        <f>IFERROR(VLOOKUP(A192,LandGrants[],2,FALSE),"")</f>
        <v>DORSEYS HILL</v>
      </c>
    </row>
    <row r="193" spans="1:15" x14ac:dyDescent="0.55000000000000004">
      <c r="A193" t="str">
        <f t="shared" ref="A193:A256" si="9">IF(IFERROR(FIND("(",SUBSTITUTE(C193,"(Resurveyed)","")),0) &gt; 0, LEFT(C193,FIND("(",C193)-2),C193)</f>
        <v>Dorseys Inheritance</v>
      </c>
      <c r="B193">
        <v>76</v>
      </c>
      <c r="C193" t="s">
        <v>8939</v>
      </c>
      <c r="D193" t="s">
        <v>8454</v>
      </c>
      <c r="E193">
        <v>18</v>
      </c>
      <c r="F193">
        <v>771.2</v>
      </c>
      <c r="G193" t="s">
        <v>9123</v>
      </c>
      <c r="H193" t="str">
        <f t="shared" ref="H193:H256" si="10">SUBSTITUTE(SUBSTITUTE(SUBSTITUTE(SUBSTITUTE(SUBSTITUTE(SUBSTITUTE(SUBSTITUTE(SUBSTITUTE(SUBSTITUTE(SUBSTITUTE(SUBSTITUTE(SUBSTITUTE(MID(G193,6,6)," Oct","-10")," Sep","-09")," Aug","-08")," Jul","-07")," Jun","-06"),"Nov","-11"),"Dec","-12"),"Jan","-01"),"Feb","-02"),"Mar","-03"),"Apr","-04"),"May","-05")</f>
        <v>22-10</v>
      </c>
      <c r="I193" t="str">
        <f t="shared" ref="I193:I256" si="11">IF(VALUE(RIGHT(H193,2))&lt;5, "2017-","2016-")&amp;RIGHT(H193,2)&amp;"-"&amp;LEFT(H193,2)</f>
        <v>2016-10-22</v>
      </c>
      <c r="J193" t="str">
        <f>IFERROR(VLOOKUP(A193,LandGrants[],1,FALSE),"")</f>
        <v>DORSEYS INHERITANCE</v>
      </c>
      <c r="K193" s="19" t="str">
        <f>IFERROR(VLOOKUP(C193,PlatColors[],2,FALSE),IFERROR(VLOOKUP(A193,PlatColors[],2,FALSE),""))</f>
        <v>#boundary_pink</v>
      </c>
      <c r="L193" s="19" t="str">
        <f>IFERROR(VLOOKUP(A193,LandGrants[],11,FALSE),"")</f>
        <v>Sep 1732</v>
      </c>
      <c r="M193" s="19" t="str">
        <f>IFERROR(VLOOKUP(A193,LandGrants[],31,FALSE),"")</f>
        <v>N</v>
      </c>
      <c r="N193" s="19" t="str">
        <f>IFERROR(VLOOKUP(C193,PlatColors[],1,FALSE),"")</f>
        <v>Dorseys Inheritance</v>
      </c>
      <c r="O193" s="19" t="str">
        <f>IFERROR(VLOOKUP(A193,LandGrants[],2,FALSE),"")</f>
        <v>DORSEYS INHERITANCE</v>
      </c>
    </row>
    <row r="194" spans="1:15" x14ac:dyDescent="0.55000000000000004">
      <c r="A194" s="19" t="str">
        <f t="shared" si="9"/>
        <v>Dorseys Intrust</v>
      </c>
      <c r="B194">
        <v>611</v>
      </c>
      <c r="C194" t="s">
        <v>6990</v>
      </c>
      <c r="D194" t="s">
        <v>8138</v>
      </c>
      <c r="E194">
        <v>9</v>
      </c>
      <c r="F194">
        <v>31.9</v>
      </c>
      <c r="G194" t="s">
        <v>8142</v>
      </c>
      <c r="H194" s="19" t="str">
        <f t="shared" si="10"/>
        <v>28-08</v>
      </c>
      <c r="I194" s="19" t="str">
        <f t="shared" si="11"/>
        <v>2016-08-28</v>
      </c>
      <c r="J194" s="19" t="str">
        <f>IFERROR(VLOOKUP(A194,LandGrants[],1,FALSE),"")</f>
        <v>DORSEYS INTRUST</v>
      </c>
      <c r="K194" s="19" t="str">
        <f>IFERROR(VLOOKUP(C194,PlatColors[],2,FALSE),IFERROR(VLOOKUP(A194,PlatColors[],2,FALSE),""))</f>
        <v>#boundary_yellow</v>
      </c>
      <c r="L194" s="19" t="str">
        <f>IFERROR(VLOOKUP(A194,LandGrants[],11,FALSE),"")</f>
        <v>Jul 1762</v>
      </c>
      <c r="M194" s="19" t="str">
        <f>IFERROR(VLOOKUP(A194,LandGrants[],31,FALSE),"")</f>
        <v>Y</v>
      </c>
      <c r="N194" s="19" t="str">
        <f>IFERROR(VLOOKUP(C194,PlatColors[],1,FALSE),"")</f>
        <v>Dorseys Intrust</v>
      </c>
      <c r="O194" s="19" t="str">
        <f>IFERROR(VLOOKUP(A194,LandGrants[],2,FALSE),"")</f>
        <v>DORSEYS INTRUST</v>
      </c>
    </row>
    <row r="195" spans="1:15" x14ac:dyDescent="0.55000000000000004">
      <c r="A195" s="19" t="str">
        <f t="shared" si="9"/>
        <v>Dorseys Lane</v>
      </c>
      <c r="B195">
        <v>373</v>
      </c>
      <c r="C195" t="s">
        <v>8940</v>
      </c>
      <c r="D195" t="s">
        <v>9175</v>
      </c>
      <c r="E195">
        <v>15</v>
      </c>
      <c r="F195">
        <v>139.30000000000001</v>
      </c>
      <c r="G195" t="s">
        <v>12255</v>
      </c>
      <c r="H195" s="19" t="str">
        <f t="shared" si="10"/>
        <v>10-10</v>
      </c>
      <c r="I195" s="19" t="str">
        <f t="shared" si="11"/>
        <v>2016-10-10</v>
      </c>
      <c r="J195" s="19" t="str">
        <f>IFERROR(VLOOKUP(A195,LandGrants[],1,FALSE),"")</f>
        <v>DORSEYS LANE</v>
      </c>
      <c r="K195" s="19" t="str">
        <f>IFERROR(VLOOKUP(C195,PlatColors[],2,FALSE),IFERROR(VLOOKUP(A195,PlatColors[],2,FALSE),""))</f>
        <v>#boundary_cyan</v>
      </c>
      <c r="L195" s="19" t="str">
        <f>IFERROR(VLOOKUP(A195,LandGrants[],11,FALSE),"")</f>
        <v>Oct 1761</v>
      </c>
      <c r="M195" s="19" t="str">
        <f>IFERROR(VLOOKUP(A195,LandGrants[],31,FALSE),"")</f>
        <v>N</v>
      </c>
      <c r="N195" s="19" t="str">
        <f>IFERROR(VLOOKUP(C195,PlatColors[],1,FALSE),"")</f>
        <v>Dorseys Lane</v>
      </c>
      <c r="O195" s="19" t="str">
        <f>IFERROR(VLOOKUP(A195,LandGrants[],2,FALSE),"")</f>
        <v>DORSEYS LANE</v>
      </c>
    </row>
    <row r="196" spans="1:15" x14ac:dyDescent="0.55000000000000004">
      <c r="A196" t="str">
        <f t="shared" si="9"/>
        <v>Dorseys Mill Seat</v>
      </c>
      <c r="B196">
        <v>321</v>
      </c>
      <c r="C196" t="s">
        <v>10459</v>
      </c>
      <c r="D196" t="s">
        <v>8333</v>
      </c>
      <c r="E196">
        <v>42</v>
      </c>
      <c r="F196">
        <v>198.7</v>
      </c>
      <c r="G196" t="s">
        <v>11158</v>
      </c>
      <c r="H196" s="19" t="str">
        <f t="shared" si="10"/>
        <v>24-07</v>
      </c>
      <c r="I196" t="str">
        <f t="shared" si="11"/>
        <v>2016-07-24</v>
      </c>
      <c r="J196" t="str">
        <f>IFERROR(VLOOKUP(A196,LandGrants[],1,FALSE),"")</f>
        <v>DORSEYS MILL SEAT</v>
      </c>
      <c r="K196" s="19" t="str">
        <f>IFERROR(VLOOKUP(C196,PlatColors[],2,FALSE),IFERROR(VLOOKUP(A196,PlatColors[],2,FALSE),""))</f>
        <v>#boundary_gold</v>
      </c>
      <c r="L196" s="19" t="str">
        <f>IFERROR(VLOOKUP(A196,LandGrants[],11,FALSE),"")</f>
        <v>Jul 1825</v>
      </c>
      <c r="M196" s="19" t="str">
        <f>IFERROR(VLOOKUP(A196,LandGrants[],31,FALSE),"")</f>
        <v>N</v>
      </c>
      <c r="N196" s="19" t="str">
        <f>IFERROR(VLOOKUP(C196,PlatColors[],1,FALSE),"")</f>
        <v>Dorseys Mill Seat</v>
      </c>
      <c r="O196" s="19" t="str">
        <f>IFERROR(VLOOKUP(A196,LandGrants[],2,FALSE),"")</f>
        <v>DORSEYS MILL SEAT</v>
      </c>
    </row>
    <row r="197" spans="1:15" x14ac:dyDescent="0.55000000000000004">
      <c r="A197" s="19" t="str">
        <f t="shared" si="9"/>
        <v>Dorseys Range</v>
      </c>
      <c r="B197">
        <v>276</v>
      </c>
      <c r="C197" t="s">
        <v>8323</v>
      </c>
      <c r="D197" t="s">
        <v>8315</v>
      </c>
      <c r="E197">
        <v>23</v>
      </c>
      <c r="F197">
        <v>241.2</v>
      </c>
      <c r="G197" t="s">
        <v>8324</v>
      </c>
      <c r="H197" s="19" t="str">
        <f t="shared" si="10"/>
        <v>09-08</v>
      </c>
      <c r="I197" s="19" t="str">
        <f t="shared" si="11"/>
        <v>2016-08-09</v>
      </c>
      <c r="J197" s="19" t="str">
        <f>IFERROR(VLOOKUP(A197,LandGrants[],1,FALSE),"")</f>
        <v>DORSEYS RANGE</v>
      </c>
      <c r="K197" s="19" t="str">
        <f>IFERROR(VLOOKUP(C197,PlatColors[],2,FALSE),IFERROR(VLOOKUP(A197,PlatColors[],2,FALSE),""))</f>
        <v>#boundary_green</v>
      </c>
      <c r="L197" s="19" t="str">
        <f>IFERROR(VLOOKUP(A197,LandGrants[],11,FALSE),"")</f>
        <v>Mar 1746</v>
      </c>
      <c r="M197" s="19" t="str">
        <f>IFERROR(VLOOKUP(A197,LandGrants[],31,FALSE),"")</f>
        <v>Y</v>
      </c>
      <c r="N197" s="19" t="str">
        <f>IFERROR(VLOOKUP(C197,PlatColors[],1,FALSE),"")</f>
        <v>Dorseys Range</v>
      </c>
      <c r="O197" s="19" t="str">
        <f>IFERROR(VLOOKUP(A197,LandGrants[],2,FALSE),"")</f>
        <v>DORSEYS RANGE</v>
      </c>
    </row>
    <row r="198" spans="1:15" x14ac:dyDescent="0.55000000000000004">
      <c r="A198" s="19" t="str">
        <f t="shared" si="9"/>
        <v>Dorseys Range - Resurveyed</v>
      </c>
      <c r="B198">
        <v>173</v>
      </c>
      <c r="C198" t="s">
        <v>9027</v>
      </c>
      <c r="D198" t="s">
        <v>8315</v>
      </c>
      <c r="E198">
        <v>55</v>
      </c>
      <c r="F198">
        <v>420.3</v>
      </c>
      <c r="G198" t="s">
        <v>8316</v>
      </c>
      <c r="H198" s="19" t="str">
        <f t="shared" si="10"/>
        <v>10-08</v>
      </c>
      <c r="I198" s="19" t="str">
        <f t="shared" si="11"/>
        <v>2016-08-10</v>
      </c>
      <c r="J198" s="19" t="str">
        <f>IFERROR(VLOOKUP(A198,LandGrants[],1,FALSE),"")</f>
        <v>DORSEYS RANGE - Resurveyed</v>
      </c>
      <c r="K198" s="19" t="str">
        <f>IFERROR(VLOOKUP(C198,PlatColors[],2,FALSE),IFERROR(VLOOKUP(A198,PlatColors[],2,FALSE),""))</f>
        <v>#boundary_yellow</v>
      </c>
      <c r="L198" s="19" t="str">
        <f>IFERROR(VLOOKUP(A198,LandGrants[],11,FALSE),"")</f>
        <v>Feb 1748</v>
      </c>
      <c r="M198" s="19" t="str">
        <f>IFERROR(VLOOKUP(A198,LandGrants[],31,FALSE),"")</f>
        <v/>
      </c>
      <c r="N198" s="19" t="str">
        <f>IFERROR(VLOOKUP(C198,PlatColors[],1,FALSE),"")</f>
        <v>Dorseys Range - Resurveyed</v>
      </c>
      <c r="O198" s="19" t="str">
        <f>IFERROR(VLOOKUP(A198,LandGrants[],2,FALSE),"")</f>
        <v/>
      </c>
    </row>
    <row r="199" spans="1:15" x14ac:dyDescent="0.55000000000000004">
      <c r="A199" s="19" t="str">
        <f t="shared" si="9"/>
        <v>Doughoregan MHT V1</v>
      </c>
      <c r="B199">
        <v>11</v>
      </c>
      <c r="C199" t="s">
        <v>9227</v>
      </c>
      <c r="D199" t="s">
        <v>9225</v>
      </c>
      <c r="E199">
        <v>46</v>
      </c>
      <c r="F199">
        <v>2168.9</v>
      </c>
      <c r="G199" t="s">
        <v>9228</v>
      </c>
      <c r="H199" s="19" t="str">
        <f t="shared" si="10"/>
        <v>04 -11</v>
      </c>
      <c r="I199" s="19" t="str">
        <f t="shared" si="11"/>
        <v>2016-11-04</v>
      </c>
      <c r="J199" s="19" t="str">
        <f>IFERROR(VLOOKUP(A199,LandGrants[],1,FALSE),"")</f>
        <v/>
      </c>
      <c r="K199" s="19" t="str">
        <f>IFERROR(VLOOKUP(C199,PlatColors[],2,FALSE),IFERROR(VLOOKUP(A199,PlatColors[],2,FALSE),""))</f>
        <v/>
      </c>
      <c r="L199" s="19" t="str">
        <f>IFERROR(VLOOKUP(A199,LandGrants[],11,FALSE),"")</f>
        <v/>
      </c>
      <c r="M199" s="19" t="str">
        <f>IFERROR(VLOOKUP(A199,LandGrants[],31,FALSE),"")</f>
        <v/>
      </c>
      <c r="N199" s="19" t="str">
        <f>IFERROR(VLOOKUP(C199,PlatColors[],1,FALSE),"")</f>
        <v/>
      </c>
      <c r="O199" s="19" t="str">
        <f>IFERROR(VLOOKUP(A199,LandGrants[],2,FALSE),"")</f>
        <v/>
      </c>
    </row>
    <row r="200" spans="1:15" x14ac:dyDescent="0.55000000000000004">
      <c r="A200" t="str">
        <f t="shared" si="9"/>
        <v>Doughoregan MHT V2</v>
      </c>
      <c r="B200">
        <v>18</v>
      </c>
      <c r="C200" t="s">
        <v>9224</v>
      </c>
      <c r="D200" t="s">
        <v>9225</v>
      </c>
      <c r="E200">
        <v>39</v>
      </c>
      <c r="F200">
        <v>1799.4</v>
      </c>
      <c r="G200" t="s">
        <v>9226</v>
      </c>
      <c r="H200" t="str">
        <f t="shared" si="10"/>
        <v>04 -11</v>
      </c>
      <c r="I200" t="str">
        <f t="shared" si="11"/>
        <v>2016-11-04</v>
      </c>
      <c r="J200" t="str">
        <f>IFERROR(VLOOKUP(A200,LandGrants[],1,FALSE),"")</f>
        <v/>
      </c>
      <c r="K200" s="19" t="str">
        <f>IFERROR(VLOOKUP(C200,PlatColors[],2,FALSE),IFERROR(VLOOKUP(A200,PlatColors[],2,FALSE),""))</f>
        <v/>
      </c>
      <c r="L200" s="19" t="str">
        <f>IFERROR(VLOOKUP(A200,LandGrants[],11,FALSE),"")</f>
        <v/>
      </c>
      <c r="M200" s="19" t="str">
        <f>IFERROR(VLOOKUP(A200,LandGrants[],31,FALSE),"")</f>
        <v/>
      </c>
      <c r="N200" s="19" t="str">
        <f>IFERROR(VLOOKUP(C200,PlatColors[],1,FALSE),"")</f>
        <v/>
      </c>
      <c r="O200" s="19" t="str">
        <f>IFERROR(VLOOKUP(A200,LandGrants[],2,FALSE),"")</f>
        <v/>
      </c>
    </row>
    <row r="201" spans="1:15" x14ac:dyDescent="0.55000000000000004">
      <c r="A201" t="str">
        <f t="shared" si="9"/>
        <v>Dryers Inheritance</v>
      </c>
      <c r="B201">
        <v>165</v>
      </c>
      <c r="C201" t="s">
        <v>8842</v>
      </c>
      <c r="D201" t="s">
        <v>9139</v>
      </c>
      <c r="E201">
        <v>82</v>
      </c>
      <c r="F201">
        <v>433</v>
      </c>
      <c r="G201" t="s">
        <v>9222</v>
      </c>
      <c r="H201" s="19" t="str">
        <f t="shared" si="10"/>
        <v>05 -11</v>
      </c>
      <c r="I201" t="str">
        <f t="shared" si="11"/>
        <v>2016-11-05</v>
      </c>
      <c r="J201" t="str">
        <f>IFERROR(VLOOKUP(A201,LandGrants[],1,FALSE),"")</f>
        <v>DRYERS INHERITANCE</v>
      </c>
      <c r="K201" s="19" t="str">
        <f>IFERROR(VLOOKUP(C201,PlatColors[],2,FALSE),IFERROR(VLOOKUP(A201,PlatColors[],2,FALSE),""))</f>
        <v>#boundary_cyan</v>
      </c>
      <c r="L201" s="19" t="str">
        <f>IFERROR(VLOOKUP(A201,LandGrants[],11,FALSE),"")</f>
        <v>Mar 1695</v>
      </c>
      <c r="M201" s="19" t="str">
        <f>IFERROR(VLOOKUP(A201,LandGrants[],31,FALSE),"")</f>
        <v>Y</v>
      </c>
      <c r="N201" s="19" t="str">
        <f>IFERROR(VLOOKUP(C201,PlatColors[],1,FALSE),"")</f>
        <v>Dryers Inheritance</v>
      </c>
      <c r="O201" s="19" t="str">
        <f>IFERROR(VLOOKUP(A201,LandGrants[],2,FALSE),"")</f>
        <v>DRYERS INHERITANCE</v>
      </c>
    </row>
    <row r="202" spans="1:15" x14ac:dyDescent="0.55000000000000004">
      <c r="A202" s="19" t="str">
        <f t="shared" si="9"/>
        <v>Dunghill Ground Thicket</v>
      </c>
      <c r="B202">
        <v>190</v>
      </c>
      <c r="C202" t="s">
        <v>8345</v>
      </c>
      <c r="D202" t="s">
        <v>8346</v>
      </c>
      <c r="E202">
        <v>22</v>
      </c>
      <c r="F202">
        <v>383.8</v>
      </c>
      <c r="G202" t="s">
        <v>8347</v>
      </c>
      <c r="H202" s="19" t="str">
        <f t="shared" si="10"/>
        <v>08-08</v>
      </c>
      <c r="I202" s="19" t="str">
        <f t="shared" si="11"/>
        <v>2016-08-08</v>
      </c>
      <c r="J202" s="19" t="str">
        <f>IFERROR(VLOOKUP(A202,LandGrants[],1,FALSE),"")</f>
        <v>DUNGHILL GROUND THICKET</v>
      </c>
      <c r="K202" s="19" t="str">
        <f>IFERROR(VLOOKUP(C202,PlatColors[],2,FALSE),IFERROR(VLOOKUP(A202,PlatColors[],2,FALSE),""))</f>
        <v>#boundary_yellow</v>
      </c>
      <c r="L202" s="19" t="str">
        <f>IFERROR(VLOOKUP(A202,LandGrants[],11,FALSE),"")</f>
        <v>Sep 1754</v>
      </c>
      <c r="M202" s="19" t="str">
        <f>IFERROR(VLOOKUP(A202,LandGrants[],31,FALSE),"")</f>
        <v>N</v>
      </c>
      <c r="N202" s="19" t="str">
        <f>IFERROR(VLOOKUP(C202,PlatColors[],1,FALSE),"")</f>
        <v>Dunghill Ground Thicket</v>
      </c>
      <c r="O202" s="19" t="str">
        <f>IFERROR(VLOOKUP(A202,LandGrants[],2,FALSE),"")</f>
        <v>DUNGHILL GROUND THICKET</v>
      </c>
    </row>
    <row r="203" spans="1:15" x14ac:dyDescent="0.55000000000000004">
      <c r="A203" t="str">
        <f t="shared" si="9"/>
        <v>Dunkel</v>
      </c>
      <c r="B203">
        <v>280</v>
      </c>
      <c r="C203" t="s">
        <v>6487</v>
      </c>
      <c r="D203" t="s">
        <v>8173</v>
      </c>
      <c r="E203">
        <v>21</v>
      </c>
      <c r="F203">
        <v>238.3</v>
      </c>
      <c r="G203" t="s">
        <v>8174</v>
      </c>
      <c r="H203" t="str">
        <f t="shared" si="10"/>
        <v>26-08</v>
      </c>
      <c r="I203" t="str">
        <f t="shared" si="11"/>
        <v>2016-08-26</v>
      </c>
      <c r="J203" t="str">
        <f>IFERROR(VLOOKUP(A203,LandGrants[],1,FALSE),"")</f>
        <v>DUNKEL</v>
      </c>
      <c r="K203" s="19" t="str">
        <f>IFERROR(VLOOKUP(C203,PlatColors[],2,FALSE),IFERROR(VLOOKUP(A203,PlatColors[],2,FALSE),""))</f>
        <v>#boundary_cyan</v>
      </c>
      <c r="L203" s="19" t="str">
        <f>IFERROR(VLOOKUP(A203,LandGrants[],11,FALSE),"")</f>
        <v>Oct 1739</v>
      </c>
      <c r="M203" s="19" t="str">
        <f>IFERROR(VLOOKUP(A203,LandGrants[],31,FALSE),"")</f>
        <v>N</v>
      </c>
      <c r="N203" s="19" t="str">
        <f>IFERROR(VLOOKUP(C203,PlatColors[],1,FALSE),"")</f>
        <v>Dunkel</v>
      </c>
      <c r="O203" s="19" t="str">
        <f>IFERROR(VLOOKUP(A203,LandGrants[],2,FALSE),"")</f>
        <v>DUNKEL</v>
      </c>
    </row>
    <row r="204" spans="1:15" x14ac:dyDescent="0.55000000000000004">
      <c r="A204" t="str">
        <f t="shared" si="9"/>
        <v>Duvalls Range</v>
      </c>
      <c r="B204">
        <v>204</v>
      </c>
      <c r="C204" t="s">
        <v>8328</v>
      </c>
      <c r="D204" t="s">
        <v>8329</v>
      </c>
      <c r="E204">
        <v>24</v>
      </c>
      <c r="F204">
        <v>334</v>
      </c>
      <c r="G204" t="s">
        <v>8330</v>
      </c>
      <c r="H204" t="str">
        <f t="shared" si="10"/>
        <v>09-08</v>
      </c>
      <c r="I204" t="str">
        <f t="shared" si="11"/>
        <v>2016-08-09</v>
      </c>
      <c r="J204" t="str">
        <f>IFERROR(VLOOKUP(A204,LandGrants[],1,FALSE),"")</f>
        <v>DUVALLS RANGE</v>
      </c>
      <c r="K204" s="19" t="str">
        <f>IFERROR(VLOOKUP(C204,PlatColors[],2,FALSE),IFERROR(VLOOKUP(A204,PlatColors[],2,FALSE),""))</f>
        <v>#boundary_cyan</v>
      </c>
      <c r="L204" s="19" t="str">
        <f>IFERROR(VLOOKUP(A204,LandGrants[],11,FALSE),"")</f>
        <v>Nov 1731</v>
      </c>
      <c r="M204" s="19" t="str">
        <f>IFERROR(VLOOKUP(A204,LandGrants[],31,FALSE),"")</f>
        <v>N</v>
      </c>
      <c r="N204" s="19" t="str">
        <f>IFERROR(VLOOKUP(C204,PlatColors[],1,FALSE),"")</f>
        <v>Duvalls Range</v>
      </c>
      <c r="O204" s="19" t="str">
        <f>IFERROR(VLOOKUP(A204,LandGrants[],2,FALSE),"")</f>
        <v>DUVALLS RANGE</v>
      </c>
    </row>
    <row r="205" spans="1:15" x14ac:dyDescent="0.55000000000000004">
      <c r="A205" t="str">
        <f t="shared" si="9"/>
        <v>Eagle Tower</v>
      </c>
      <c r="B205">
        <v>720</v>
      </c>
      <c r="C205" t="s">
        <v>5358</v>
      </c>
      <c r="D205" t="s">
        <v>9231</v>
      </c>
      <c r="E205">
        <v>5</v>
      </c>
      <c r="F205">
        <v>9.6</v>
      </c>
      <c r="G205" t="s">
        <v>9237</v>
      </c>
      <c r="H205" s="19" t="str">
        <f t="shared" si="10"/>
        <v>03 -11</v>
      </c>
      <c r="I205" t="str">
        <f t="shared" si="11"/>
        <v>2016-11-03</v>
      </c>
      <c r="J205" t="str">
        <f>IFERROR(VLOOKUP(A205,LandGrants[],1,FALSE),"")</f>
        <v>EAGLE TOWER</v>
      </c>
      <c r="K205" s="19" t="str">
        <f>IFERROR(VLOOKUP(C205,PlatColors[],2,FALSE),IFERROR(VLOOKUP(A205,PlatColors[],2,FALSE),""))</f>
        <v>#boundary_yellow</v>
      </c>
      <c r="L205" s="19" t="str">
        <f>IFERROR(VLOOKUP(A205,LandGrants[],11,FALSE),"")</f>
        <v>Jun 1768</v>
      </c>
      <c r="M205" s="19" t="str">
        <f>IFERROR(VLOOKUP(A205,LandGrants[],31,FALSE),"")</f>
        <v>N</v>
      </c>
      <c r="N205" s="19" t="str">
        <f>IFERROR(VLOOKUP(C205,PlatColors[],1,FALSE),"")</f>
        <v>Eagle Tower</v>
      </c>
      <c r="O205" s="19" t="str">
        <f>IFERROR(VLOOKUP(A205,LandGrants[],2,FALSE),"")</f>
        <v>EAGLE TOWER</v>
      </c>
    </row>
    <row r="206" spans="1:15" x14ac:dyDescent="0.55000000000000004">
      <c r="A206" s="19" t="str">
        <f t="shared" si="9"/>
        <v>Edwards Discovery</v>
      </c>
      <c r="B206">
        <v>203</v>
      </c>
      <c r="C206" t="s">
        <v>6923</v>
      </c>
      <c r="D206" t="s">
        <v>9201</v>
      </c>
      <c r="E206">
        <v>31</v>
      </c>
      <c r="F206">
        <v>341.9</v>
      </c>
      <c r="G206" t="s">
        <v>9202</v>
      </c>
      <c r="H206" s="19" t="str">
        <f t="shared" si="10"/>
        <v>06 -11</v>
      </c>
      <c r="I206" s="19" t="str">
        <f t="shared" si="11"/>
        <v>2016-11-06</v>
      </c>
      <c r="J206" s="19" t="str">
        <f>IFERROR(VLOOKUP(A206,LandGrants[],1,FALSE),"")</f>
        <v>EDWARDS DISCOVERY</v>
      </c>
      <c r="K206" s="19" t="str">
        <f>IFERROR(VLOOKUP(C206,PlatColors[],2,FALSE),IFERROR(VLOOKUP(A206,PlatColors[],2,FALSE),""))</f>
        <v>#boundary_cyan</v>
      </c>
      <c r="L206" s="19" t="str">
        <f>IFERROR(VLOOKUP(A206,LandGrants[],11,FALSE),"")</f>
        <v>Mar 1750</v>
      </c>
      <c r="M206" s="19" t="str">
        <f>IFERROR(VLOOKUP(A206,LandGrants[],31,FALSE),"")</f>
        <v>Y</v>
      </c>
      <c r="N206" s="19" t="str">
        <f>IFERROR(VLOOKUP(C206,PlatColors[],1,FALSE),"")</f>
        <v>Edwards Discovery</v>
      </c>
      <c r="O206" s="19" t="str">
        <f>IFERROR(VLOOKUP(A206,LandGrants[],2,FALSE),"")</f>
        <v>EDWARDS DISCOVERY</v>
      </c>
    </row>
    <row r="207" spans="1:15" x14ac:dyDescent="0.55000000000000004">
      <c r="A207" t="str">
        <f t="shared" si="9"/>
        <v>Edwards Hopewell</v>
      </c>
      <c r="B207">
        <v>665</v>
      </c>
      <c r="C207" t="s">
        <v>6925</v>
      </c>
      <c r="D207" t="s">
        <v>9201</v>
      </c>
      <c r="E207">
        <v>5</v>
      </c>
      <c r="F207">
        <v>21</v>
      </c>
      <c r="G207" t="s">
        <v>12017</v>
      </c>
      <c r="H207" t="str">
        <f t="shared" si="10"/>
        <v>21-09</v>
      </c>
      <c r="I207" t="str">
        <f t="shared" si="11"/>
        <v>2016-09-21</v>
      </c>
      <c r="J207" t="str">
        <f>IFERROR(VLOOKUP(A207,LandGrants[],1,FALSE),"")</f>
        <v>EDWARDS HOPEWELL</v>
      </c>
      <c r="K207" s="19" t="str">
        <f>IFERROR(VLOOKUP(C207,PlatColors[],2,FALSE),IFERROR(VLOOKUP(A207,PlatColors[],2,FALSE),""))</f>
        <v>#boundary_yellow</v>
      </c>
      <c r="L207" s="19" t="str">
        <f>IFERROR(VLOOKUP(A207,LandGrants[],11,FALSE),"")</f>
        <v>Sep 1749</v>
      </c>
      <c r="M207" s="19" t="str">
        <f>IFERROR(VLOOKUP(A207,LandGrants[],31,FALSE),"")</f>
        <v/>
      </c>
      <c r="N207" s="19" t="str">
        <f>IFERROR(VLOOKUP(C207,PlatColors[],1,FALSE),"")</f>
        <v>Edwards Hopewell</v>
      </c>
      <c r="O207" s="19" t="str">
        <f>IFERROR(VLOOKUP(A207,LandGrants[],2,FALSE),"")</f>
        <v>EDWARDS HOPEWELL</v>
      </c>
    </row>
    <row r="208" spans="1:15" x14ac:dyDescent="0.55000000000000004">
      <c r="A208" t="str">
        <f t="shared" si="9"/>
        <v>Edwards Lot</v>
      </c>
      <c r="B208">
        <v>548</v>
      </c>
      <c r="C208" t="s">
        <v>6924</v>
      </c>
      <c r="D208" t="s">
        <v>9205</v>
      </c>
      <c r="E208">
        <v>5</v>
      </c>
      <c r="F208">
        <v>52.6</v>
      </c>
      <c r="G208" t="s">
        <v>9207</v>
      </c>
      <c r="H208" t="str">
        <f t="shared" si="10"/>
        <v>06 -11</v>
      </c>
      <c r="I208" t="str">
        <f t="shared" si="11"/>
        <v>2016-11-06</v>
      </c>
      <c r="J208" t="str">
        <f>IFERROR(VLOOKUP(A208,LandGrants[],1,FALSE),"")</f>
        <v>EDWARDS LOT</v>
      </c>
      <c r="K208" s="19" t="str">
        <f>IFERROR(VLOOKUP(C208,PlatColors[],2,FALSE),IFERROR(VLOOKUP(A208,PlatColors[],2,FALSE),""))</f>
        <v>#boundary_green</v>
      </c>
      <c r="L208" s="19" t="str">
        <f>IFERROR(VLOOKUP(A208,LandGrants[],11,FALSE),"")</f>
        <v>Oct 1747</v>
      </c>
      <c r="M208" s="19" t="str">
        <f>IFERROR(VLOOKUP(A208,LandGrants[],31,FALSE),"")</f>
        <v>N</v>
      </c>
      <c r="N208" s="19" t="str">
        <f>IFERROR(VLOOKUP(C208,PlatColors[],1,FALSE),"")</f>
        <v>Edwards Lot</v>
      </c>
      <c r="O208" s="19" t="str">
        <f>IFERROR(VLOOKUP(A208,LandGrants[],2,FALSE),"")</f>
        <v>EDWARDS LOT</v>
      </c>
    </row>
    <row r="209" spans="1:15" x14ac:dyDescent="0.55000000000000004">
      <c r="A209" s="19" t="str">
        <f t="shared" si="9"/>
        <v>Ellicotts Park</v>
      </c>
      <c r="B209">
        <v>655</v>
      </c>
      <c r="C209" t="s">
        <v>7511</v>
      </c>
      <c r="D209" t="s">
        <v>12288</v>
      </c>
      <c r="E209">
        <v>7</v>
      </c>
      <c r="F209">
        <v>23</v>
      </c>
      <c r="G209" t="s">
        <v>12289</v>
      </c>
      <c r="H209" s="19" t="str">
        <f t="shared" si="10"/>
        <v>10-10</v>
      </c>
      <c r="I209" s="19" t="str">
        <f t="shared" si="11"/>
        <v>2016-10-10</v>
      </c>
      <c r="J209" s="19" t="str">
        <f>IFERROR(VLOOKUP(A209,LandGrants[],1,FALSE),"")</f>
        <v>ELLICOTTS PARK</v>
      </c>
      <c r="K209" s="19" t="str">
        <f>IFERROR(VLOOKUP(C209,PlatColors[],2,FALSE),IFERROR(VLOOKUP(A209,PlatColors[],2,FALSE),""))</f>
        <v>#boundary_pink</v>
      </c>
      <c r="L209" s="19" t="str">
        <f>IFERROR(VLOOKUP(A209,LandGrants[],11,FALSE),"")</f>
        <v>Jul 1804</v>
      </c>
      <c r="M209" s="19" t="str">
        <f>IFERROR(VLOOKUP(A209,LandGrants[],31,FALSE),"")</f>
        <v>N</v>
      </c>
      <c r="N209" s="19" t="str">
        <f>IFERROR(VLOOKUP(C209,PlatColors[],1,FALSE),"")</f>
        <v>Ellicotts Park</v>
      </c>
      <c r="O209" s="19" t="str">
        <f>IFERROR(VLOOKUP(A209,LandGrants[],2,FALSE),"")</f>
        <v>ELLICOTTS PARK</v>
      </c>
    </row>
    <row r="210" spans="1:15" x14ac:dyDescent="0.55000000000000004">
      <c r="A210" s="19" t="str">
        <f t="shared" si="9"/>
        <v>Empty Bottle</v>
      </c>
      <c r="B210">
        <v>555</v>
      </c>
      <c r="C210" t="s">
        <v>6617</v>
      </c>
      <c r="D210" t="s">
        <v>11048</v>
      </c>
      <c r="E210">
        <v>7</v>
      </c>
      <c r="F210">
        <v>51.7</v>
      </c>
      <c r="G210" t="s">
        <v>11049</v>
      </c>
      <c r="H210" s="19" t="str">
        <f t="shared" si="10"/>
        <v>07-06</v>
      </c>
      <c r="I210" s="19" t="str">
        <f t="shared" si="11"/>
        <v>2016-06-07</v>
      </c>
      <c r="J210" s="19" t="str">
        <f>IFERROR(VLOOKUP(A210,LandGrants[],1,FALSE),"")</f>
        <v>EMPTY BOTTLE</v>
      </c>
      <c r="K210" s="19" t="str">
        <f>IFERROR(VLOOKUP(C210,PlatColors[],2,FALSE),IFERROR(VLOOKUP(A210,PlatColors[],2,FALSE),""))</f>
        <v>#boundary_pink</v>
      </c>
      <c r="L210" s="19" t="str">
        <f>IFERROR(VLOOKUP(A210,LandGrants[],11,FALSE),"")</f>
        <v>Oct 1762</v>
      </c>
      <c r="M210" s="19" t="str">
        <f>IFERROR(VLOOKUP(A210,LandGrants[],31,FALSE),"")</f>
        <v>Y</v>
      </c>
      <c r="N210" s="19" t="str">
        <f>IFERROR(VLOOKUP(C210,PlatColors[],1,FALSE),"")</f>
        <v>Empty Bottle</v>
      </c>
      <c r="O210" s="19" t="str">
        <f>IFERROR(VLOOKUP(A210,LandGrants[],2,FALSE),"")</f>
        <v>EMPTY BOTTLE</v>
      </c>
    </row>
    <row r="211" spans="1:15" x14ac:dyDescent="0.55000000000000004">
      <c r="A211" t="str">
        <f t="shared" si="9"/>
        <v>Equitable</v>
      </c>
      <c r="B211">
        <v>575</v>
      </c>
      <c r="C211" t="s">
        <v>4252</v>
      </c>
      <c r="D211" t="s">
        <v>9195</v>
      </c>
      <c r="E211">
        <v>14</v>
      </c>
      <c r="F211">
        <v>49</v>
      </c>
      <c r="G211" t="s">
        <v>9197</v>
      </c>
      <c r="H211" t="str">
        <f t="shared" si="10"/>
        <v>06 -11</v>
      </c>
      <c r="I211" t="str">
        <f t="shared" si="11"/>
        <v>2016-11-06</v>
      </c>
      <c r="J211" t="str">
        <f>IFERROR(VLOOKUP(A211,LandGrants[],1,FALSE),"")</f>
        <v>EQUITABLE</v>
      </c>
      <c r="K211" s="19" t="str">
        <f>IFERROR(VLOOKUP(C211,PlatColors[],2,FALSE),IFERROR(VLOOKUP(A211,PlatColors[],2,FALSE),""))</f>
        <v>#boundary_green</v>
      </c>
      <c r="L211" s="19" t="str">
        <f>IFERROR(VLOOKUP(A211,LandGrants[],11,FALSE),"")</f>
        <v>Feb 1751</v>
      </c>
      <c r="M211" s="19" t="str">
        <f>IFERROR(VLOOKUP(A211,LandGrants[],31,FALSE),"")</f>
        <v>N</v>
      </c>
      <c r="N211" s="19" t="str">
        <f>IFERROR(VLOOKUP(C211,PlatColors[],1,FALSE),"")</f>
        <v>Equitable</v>
      </c>
      <c r="O211" s="19" t="str">
        <f>IFERROR(VLOOKUP(A211,LandGrants[],2,FALSE),"")</f>
        <v>EQUITABLE</v>
      </c>
    </row>
    <row r="212" spans="1:15" x14ac:dyDescent="0.55000000000000004">
      <c r="A212" t="str">
        <f t="shared" si="9"/>
        <v>Everything</v>
      </c>
      <c r="B212">
        <v>530</v>
      </c>
      <c r="C212" t="s">
        <v>4251</v>
      </c>
      <c r="D212" t="s">
        <v>8282</v>
      </c>
      <c r="E212">
        <v>9</v>
      </c>
      <c r="F212">
        <v>57</v>
      </c>
      <c r="G212" t="s">
        <v>8283</v>
      </c>
      <c r="H212" t="str">
        <f t="shared" si="10"/>
        <v>14-08</v>
      </c>
      <c r="I212" t="str">
        <f t="shared" si="11"/>
        <v>2016-08-14</v>
      </c>
      <c r="J212" t="str">
        <f>IFERROR(VLOOKUP(A212,LandGrants[],1,FALSE),"")</f>
        <v>EVERYTHING</v>
      </c>
      <c r="K212" s="19" t="str">
        <f>IFERROR(VLOOKUP(C212,PlatColors[],2,FALSE),IFERROR(VLOOKUP(A212,PlatColors[],2,FALSE),""))</f>
        <v>#boundary_yellow</v>
      </c>
      <c r="L212" s="19" t="str">
        <f>IFERROR(VLOOKUP(A212,LandGrants[],11,FALSE),"")</f>
        <v>Apr 1764</v>
      </c>
      <c r="M212" s="19" t="str">
        <f>IFERROR(VLOOKUP(A212,LandGrants[],31,FALSE),"")</f>
        <v>Y</v>
      </c>
      <c r="N212" s="19" t="str">
        <f>IFERROR(VLOOKUP(C212,PlatColors[],1,FALSE),"")</f>
        <v>Everything</v>
      </c>
      <c r="O212" s="19" t="str">
        <f>IFERROR(VLOOKUP(A212,LandGrants[],2,FALSE),"")</f>
        <v>EVERYTHING</v>
      </c>
    </row>
    <row r="213" spans="1:15" x14ac:dyDescent="0.55000000000000004">
      <c r="A213" t="str">
        <f t="shared" si="9"/>
        <v>Exchange - Dorsey</v>
      </c>
      <c r="B213">
        <v>496</v>
      </c>
      <c r="C213" t="s">
        <v>6710</v>
      </c>
      <c r="D213" t="s">
        <v>8225</v>
      </c>
      <c r="E213">
        <v>12</v>
      </c>
      <c r="F213">
        <v>73.7</v>
      </c>
      <c r="G213" t="s">
        <v>8226</v>
      </c>
      <c r="H213" t="str">
        <f t="shared" si="10"/>
        <v>20-08</v>
      </c>
      <c r="I213" t="str">
        <f t="shared" si="11"/>
        <v>2016-08-20</v>
      </c>
      <c r="J213" t="str">
        <f>IFERROR(VLOOKUP(A213,LandGrants[],1,FALSE),"")</f>
        <v>EXCHANGE - Dorsey</v>
      </c>
      <c r="K213" s="19" t="str">
        <f>IFERROR(VLOOKUP(C213,PlatColors[],2,FALSE),IFERROR(VLOOKUP(A213,PlatColors[],2,FALSE),""))</f>
        <v>#boundary_yellow</v>
      </c>
      <c r="L213" s="19" t="str">
        <f>IFERROR(VLOOKUP(A213,LandGrants[],11,FALSE),"")</f>
        <v>Aug 1753</v>
      </c>
      <c r="M213" s="19" t="str">
        <f>IFERROR(VLOOKUP(A213,LandGrants[],31,FALSE),"")</f>
        <v>N</v>
      </c>
      <c r="N213" s="19" t="str">
        <f>IFERROR(VLOOKUP(C213,PlatColors[],1,FALSE),"")</f>
        <v>Exchange - Dorsey</v>
      </c>
      <c r="O213" s="19" t="str">
        <f>IFERROR(VLOOKUP(A213,LandGrants[],2,FALSE),"")</f>
        <v>EXCHANGE - DORSEY</v>
      </c>
    </row>
    <row r="214" spans="1:15" x14ac:dyDescent="0.55000000000000004">
      <c r="A214" t="str">
        <f t="shared" si="9"/>
        <v>Exchange - MacGill</v>
      </c>
      <c r="B214">
        <v>619</v>
      </c>
      <c r="C214" t="s">
        <v>10024</v>
      </c>
      <c r="D214" t="s">
        <v>7893</v>
      </c>
      <c r="E214">
        <v>11</v>
      </c>
      <c r="F214">
        <v>29.5</v>
      </c>
      <c r="G214" t="s">
        <v>10115</v>
      </c>
      <c r="H214" t="str">
        <f t="shared" si="10"/>
        <v>11 -03</v>
      </c>
      <c r="I214" t="str">
        <f t="shared" si="11"/>
        <v>2017-03-11</v>
      </c>
      <c r="J214" t="str">
        <f>IFERROR(VLOOKUP(A214,LandGrants[],1,FALSE),"")</f>
        <v>EXCHANGE - MacGill</v>
      </c>
      <c r="K214" s="19" t="str">
        <f>IFERROR(VLOOKUP(C214,PlatColors[],2,FALSE),IFERROR(VLOOKUP(A214,PlatColors[],2,FALSE),""))</f>
        <v>#boundary_yellow</v>
      </c>
      <c r="L214" s="19" t="str">
        <f>IFERROR(VLOOKUP(A214,LandGrants[],11,FALSE),"")</f>
        <v>Sep 1765</v>
      </c>
      <c r="M214" s="19" t="str">
        <f>IFERROR(VLOOKUP(A214,LandGrants[],31,FALSE),"")</f>
        <v>N</v>
      </c>
      <c r="N214" s="19" t="str">
        <f>IFERROR(VLOOKUP(C214,PlatColors[],1,FALSE),"")</f>
        <v>Exchange - MacGill</v>
      </c>
      <c r="O214" s="19" t="str">
        <f>IFERROR(VLOOKUP(A214,LandGrants[],2,FALSE),"")</f>
        <v>EXCHANGE - MACGILL</v>
      </c>
    </row>
    <row r="215" spans="1:15" x14ac:dyDescent="0.55000000000000004">
      <c r="A215" t="str">
        <f t="shared" si="9"/>
        <v>Far Enough</v>
      </c>
      <c r="B215">
        <v>456</v>
      </c>
      <c r="C215" t="s">
        <v>4883</v>
      </c>
      <c r="D215" t="s">
        <v>8004</v>
      </c>
      <c r="E215">
        <v>10</v>
      </c>
      <c r="F215">
        <v>98.8</v>
      </c>
      <c r="G215" t="s">
        <v>8302</v>
      </c>
      <c r="H215" s="19" t="str">
        <f t="shared" si="10"/>
        <v>13-08</v>
      </c>
      <c r="I215" t="str">
        <f t="shared" si="11"/>
        <v>2016-08-13</v>
      </c>
      <c r="J215" t="str">
        <f>IFERROR(VLOOKUP(A215,LandGrants[],1,FALSE),"")</f>
        <v>FAR ENOUGH</v>
      </c>
      <c r="K215" s="19" t="str">
        <f>IFERROR(VLOOKUP(C215,PlatColors[],2,FALSE),IFERROR(VLOOKUP(A215,PlatColors[],2,FALSE),""))</f>
        <v>#boundary_yellow</v>
      </c>
      <c r="L215" s="19" t="str">
        <f>IFERROR(VLOOKUP(A215,LandGrants[],11,FALSE),"")</f>
        <v>Jun 1734</v>
      </c>
      <c r="M215" s="19" t="str">
        <f>IFERROR(VLOOKUP(A215,LandGrants[],31,FALSE),"")</f>
        <v>N</v>
      </c>
      <c r="N215" s="19" t="str">
        <f>IFERROR(VLOOKUP(C215,PlatColors[],1,FALSE),"")</f>
        <v>Far Enough</v>
      </c>
      <c r="O215" s="19" t="str">
        <f>IFERROR(VLOOKUP(A215,LandGrants[],2,FALSE),"")</f>
        <v>FAR ENOUGH</v>
      </c>
    </row>
    <row r="216" spans="1:15" x14ac:dyDescent="0.55000000000000004">
      <c r="A216" s="19" t="str">
        <f t="shared" si="9"/>
        <v>Felicity</v>
      </c>
      <c r="B216">
        <v>23</v>
      </c>
      <c r="C216" t="s">
        <v>4600</v>
      </c>
      <c r="D216" t="s">
        <v>9141</v>
      </c>
      <c r="E216">
        <v>60</v>
      </c>
      <c r="F216" s="131">
        <v>1600.6</v>
      </c>
      <c r="G216" t="s">
        <v>9142</v>
      </c>
      <c r="H216" s="19" t="str">
        <f t="shared" si="10"/>
        <v>21-10</v>
      </c>
      <c r="I216" s="19" t="str">
        <f t="shared" si="11"/>
        <v>2016-10-21</v>
      </c>
      <c r="J216" s="19" t="str">
        <f>IFERROR(VLOOKUP(A216,LandGrants[],1,FALSE),"")</f>
        <v>FELICITY</v>
      </c>
      <c r="K216" s="19" t="str">
        <f>IFERROR(VLOOKUP(C216,PlatColors[],2,FALSE),IFERROR(VLOOKUP(A216,PlatColors[],2,FALSE),""))</f>
        <v>#boundary_pink</v>
      </c>
      <c r="L216" s="19" t="str">
        <f>IFERROR(VLOOKUP(A216,LandGrants[],11,FALSE),"")</f>
        <v>Mar 1795</v>
      </c>
      <c r="M216" s="19" t="str">
        <f>IFERROR(VLOOKUP(A216,LandGrants[],31,FALSE),"")</f>
        <v>N</v>
      </c>
      <c r="N216" s="19" t="str">
        <f>IFERROR(VLOOKUP(C216,PlatColors[],1,FALSE),"")</f>
        <v>Felicity</v>
      </c>
      <c r="O216" s="19" t="str">
        <f>IFERROR(VLOOKUP(A216,LandGrants[],2,FALSE),"")</f>
        <v>FELICITY</v>
      </c>
    </row>
    <row r="217" spans="1:15" x14ac:dyDescent="0.55000000000000004">
      <c r="A217" t="str">
        <f t="shared" si="9"/>
        <v>Ferry Bridge</v>
      </c>
      <c r="B217">
        <v>293</v>
      </c>
      <c r="C217" t="s">
        <v>4250</v>
      </c>
      <c r="D217" t="s">
        <v>7910</v>
      </c>
      <c r="E217">
        <v>10</v>
      </c>
      <c r="F217">
        <v>227.1</v>
      </c>
      <c r="G217" t="s">
        <v>7911</v>
      </c>
      <c r="H217" t="str">
        <f t="shared" si="10"/>
        <v>15-10</v>
      </c>
      <c r="I217" t="str">
        <f t="shared" si="11"/>
        <v>2016-10-15</v>
      </c>
      <c r="J217" t="str">
        <f>IFERROR(VLOOKUP(A217,LandGrants[],1,FALSE),"")</f>
        <v>FERRY BRIDGE</v>
      </c>
      <c r="K217" s="19" t="str">
        <f>IFERROR(VLOOKUP(C217,PlatColors[],2,FALSE),IFERROR(VLOOKUP(A217,PlatColors[],2,FALSE),""))</f>
        <v>#boundary_green</v>
      </c>
      <c r="L217" s="19" t="str">
        <f>IFERROR(VLOOKUP(A217,LandGrants[],11,FALSE),"")</f>
        <v>Mar 1728</v>
      </c>
      <c r="M217" s="19" t="str">
        <f>IFERROR(VLOOKUP(A217,LandGrants[],31,FALSE),"")</f>
        <v>N</v>
      </c>
      <c r="N217" s="19" t="str">
        <f>IFERROR(VLOOKUP(C217,PlatColors[],1,FALSE),"")</f>
        <v>Ferry Bridge</v>
      </c>
      <c r="O217" s="19" t="str">
        <f>IFERROR(VLOOKUP(A217,LandGrants[],2,FALSE),"")</f>
        <v>FERRY BRIDGE</v>
      </c>
    </row>
    <row r="218" spans="1:15" x14ac:dyDescent="0.55000000000000004">
      <c r="A218" s="19" t="str">
        <f t="shared" si="9"/>
        <v>Find It If You Can - Mansell</v>
      </c>
      <c r="B218">
        <v>746</v>
      </c>
      <c r="C218" t="s">
        <v>7788</v>
      </c>
      <c r="D218" t="s">
        <v>8406</v>
      </c>
      <c r="E218">
        <v>4</v>
      </c>
      <c r="F218" s="131">
        <v>4.5999999999999996</v>
      </c>
      <c r="G218" t="s">
        <v>9244</v>
      </c>
      <c r="H218" s="19" t="str">
        <f t="shared" si="10"/>
        <v>02 -11</v>
      </c>
      <c r="I218" s="19" t="str">
        <f t="shared" si="11"/>
        <v>2016-11-02</v>
      </c>
      <c r="J218" s="19" t="str">
        <f>IFERROR(VLOOKUP(A218,LandGrants[],1,FALSE),"")</f>
        <v>FIND IT IF YOU CAN - Mansell</v>
      </c>
      <c r="K218" s="19" t="str">
        <f>IFERROR(VLOOKUP(C218,PlatColors[],2,FALSE),IFERROR(VLOOKUP(A218,PlatColors[],2,FALSE),""))</f>
        <v>#boundary_yellow</v>
      </c>
      <c r="L218" s="19" t="str">
        <f>IFERROR(VLOOKUP(A218,LandGrants[],11,FALSE),"")</f>
        <v>Nov 1756</v>
      </c>
      <c r="M218" s="19" t="str">
        <f>IFERROR(VLOOKUP(A218,LandGrants[],31,FALSE),"")</f>
        <v>Y</v>
      </c>
      <c r="N218" s="19" t="str">
        <f>IFERROR(VLOOKUP(C218,PlatColors[],1,FALSE),"")</f>
        <v>Find It If You Can - Mansell</v>
      </c>
      <c r="O218" s="19" t="str">
        <f>IFERROR(VLOOKUP(A218,LandGrants[],2,FALSE),"")</f>
        <v>FIND IT IF YOU CAN - MANSELL</v>
      </c>
    </row>
    <row r="219" spans="1:15" x14ac:dyDescent="0.55000000000000004">
      <c r="A219" t="str">
        <f t="shared" si="9"/>
        <v>Fine Soil Forrest</v>
      </c>
      <c r="B219">
        <v>468</v>
      </c>
      <c r="C219" t="s">
        <v>5380</v>
      </c>
      <c r="D219" t="s">
        <v>12012</v>
      </c>
      <c r="E219">
        <v>18</v>
      </c>
      <c r="F219">
        <v>96.3</v>
      </c>
      <c r="G219" t="s">
        <v>11611</v>
      </c>
      <c r="H219" t="str">
        <f t="shared" si="10"/>
        <v>18-08</v>
      </c>
      <c r="I219" t="str">
        <f t="shared" si="11"/>
        <v>2016-08-18</v>
      </c>
      <c r="J219" t="str">
        <f>IFERROR(VLOOKUP(A219,LandGrants[],1,FALSE),"")</f>
        <v>FINE SOIL FORREST</v>
      </c>
      <c r="K219" s="19" t="str">
        <f>IFERROR(VLOOKUP(C219,PlatColors[],2,FALSE),IFERROR(VLOOKUP(A219,PlatColors[],2,FALSE),""))</f>
        <v>#boundary_yellow</v>
      </c>
      <c r="L219" s="19" t="str">
        <f>IFERROR(VLOOKUP(A219,LandGrants[],11,FALSE),"")</f>
        <v>May 1745</v>
      </c>
      <c r="M219" s="19" t="str">
        <f>IFERROR(VLOOKUP(A219,LandGrants[],31,FALSE),"")</f>
        <v>Y</v>
      </c>
      <c r="N219" s="19" t="str">
        <f>IFERROR(VLOOKUP(C219,PlatColors[],1,FALSE),"")</f>
        <v>Fine Soil Forrest</v>
      </c>
      <c r="O219" s="19" t="str">
        <f>IFERROR(VLOOKUP(A219,LandGrants[],2,FALSE),"")</f>
        <v>FINE SOIL FORREST</v>
      </c>
    </row>
    <row r="220" spans="1:15" x14ac:dyDescent="0.55000000000000004">
      <c r="A220" s="19" t="str">
        <f t="shared" si="9"/>
        <v>Finish</v>
      </c>
      <c r="B220">
        <v>497</v>
      </c>
      <c r="C220" t="s">
        <v>7066</v>
      </c>
      <c r="D220" t="s">
        <v>9311</v>
      </c>
      <c r="E220">
        <v>19</v>
      </c>
      <c r="F220">
        <v>72</v>
      </c>
      <c r="G220" t="s">
        <v>9312</v>
      </c>
      <c r="H220" s="19" t="str">
        <f t="shared" si="10"/>
        <v>20 -11</v>
      </c>
      <c r="I220" s="19" t="str">
        <f t="shared" si="11"/>
        <v>2016-11-20</v>
      </c>
      <c r="J220" s="19" t="str">
        <f>IFERROR(VLOOKUP(A220,LandGrants[],1,FALSE),"")</f>
        <v>FINISH</v>
      </c>
      <c r="K220" s="19" t="str">
        <f>IFERROR(VLOOKUP(C220,PlatColors[],2,FALSE),IFERROR(VLOOKUP(A220,PlatColors[],2,FALSE),""))</f>
        <v>#boundary_green</v>
      </c>
      <c r="L220" s="19" t="str">
        <f>IFERROR(VLOOKUP(A220,LandGrants[],11,FALSE),"")</f>
        <v>Nov 1768</v>
      </c>
      <c r="M220" s="19" t="str">
        <f>IFERROR(VLOOKUP(A220,LandGrants[],31,FALSE),"")</f>
        <v>N</v>
      </c>
      <c r="N220" s="19" t="str">
        <f>IFERROR(VLOOKUP(C220,PlatColors[],1,FALSE),"")</f>
        <v>Finish</v>
      </c>
      <c r="O220" s="19" t="str">
        <f>IFERROR(VLOOKUP(A220,LandGrants[],2,FALSE),"")</f>
        <v>FINISH</v>
      </c>
    </row>
    <row r="221" spans="1:15" x14ac:dyDescent="0.55000000000000004">
      <c r="A221" s="19" t="str">
        <f t="shared" si="9"/>
        <v>Fire Tongs</v>
      </c>
      <c r="B221">
        <v>717</v>
      </c>
      <c r="C221" t="s">
        <v>7073</v>
      </c>
      <c r="D221" t="s">
        <v>9283</v>
      </c>
      <c r="E221">
        <v>6</v>
      </c>
      <c r="F221">
        <v>10</v>
      </c>
      <c r="G221" t="s">
        <v>9326</v>
      </c>
      <c r="H221" s="19" t="str">
        <f t="shared" si="10"/>
        <v>22 -11</v>
      </c>
      <c r="I221" s="19" t="str">
        <f t="shared" si="11"/>
        <v>2016-11-22</v>
      </c>
      <c r="J221" s="19" t="str">
        <f>IFERROR(VLOOKUP(A221,LandGrants[],1,FALSE),"")</f>
        <v>FIRE TONGS</v>
      </c>
      <c r="K221" s="19" t="str">
        <f>IFERROR(VLOOKUP(C221,PlatColors[],2,FALSE),IFERROR(VLOOKUP(A221,PlatColors[],2,FALSE),""))</f>
        <v>#boundary_pink</v>
      </c>
      <c r="L221" s="19" t="str">
        <f>IFERROR(VLOOKUP(A221,LandGrants[],11,FALSE),"")</f>
        <v>Jul 1768</v>
      </c>
      <c r="M221" s="19" t="str">
        <f>IFERROR(VLOOKUP(A221,LandGrants[],31,FALSE),"")</f>
        <v>N</v>
      </c>
      <c r="N221" s="19" t="str">
        <f>IFERROR(VLOOKUP(C221,PlatColors[],1,FALSE),"")</f>
        <v>Fire Tongs</v>
      </c>
      <c r="O221" s="19" t="str">
        <f>IFERROR(VLOOKUP(A221,LandGrants[],2,FALSE),"")</f>
        <v>FIRE TONGS</v>
      </c>
    </row>
    <row r="222" spans="1:15" x14ac:dyDescent="0.55000000000000004">
      <c r="A222" t="str">
        <f t="shared" si="9"/>
        <v>First Addition To Arnolds Fancy</v>
      </c>
      <c r="B222">
        <v>727</v>
      </c>
      <c r="C222" t="s">
        <v>8943</v>
      </c>
      <c r="D222" t="s">
        <v>9231</v>
      </c>
      <c r="E222">
        <v>8</v>
      </c>
      <c r="F222">
        <v>8.4</v>
      </c>
      <c r="G222" t="s">
        <v>9238</v>
      </c>
      <c r="H222" t="str">
        <f t="shared" si="10"/>
        <v>03 -11</v>
      </c>
      <c r="I222" t="str">
        <f t="shared" si="11"/>
        <v>2016-11-03</v>
      </c>
      <c r="J222" t="str">
        <f>IFERROR(VLOOKUP(A222,LandGrants[],1,FALSE),"")</f>
        <v>FIRST ADDITION TO ARNOLDS FANCY</v>
      </c>
      <c r="K222" s="19" t="str">
        <f>IFERROR(VLOOKUP(C222,PlatColors[],2,FALSE),IFERROR(VLOOKUP(A222,PlatColors[],2,FALSE),""))</f>
        <v>#boundary_pink</v>
      </c>
      <c r="L222" s="19" t="str">
        <f>IFERROR(VLOOKUP(A222,LandGrants[],11,FALSE),"")</f>
        <v>May 1786</v>
      </c>
      <c r="M222" s="19" t="str">
        <f>IFERROR(VLOOKUP(A222,LandGrants[],31,FALSE),"")</f>
        <v>N</v>
      </c>
      <c r="N222" s="19" t="str">
        <f>IFERROR(VLOOKUP(C222,PlatColors[],1,FALSE),"")</f>
        <v>First Addition To Arnolds Fancy</v>
      </c>
      <c r="O222" s="19" t="str">
        <f>IFERROR(VLOOKUP(A222,LandGrants[],2,FALSE),"")</f>
        <v>FIRST ADDITION TO ARNOLDS FANCY</v>
      </c>
    </row>
    <row r="223" spans="1:15" x14ac:dyDescent="0.55000000000000004">
      <c r="A223" s="19" t="str">
        <f t="shared" si="9"/>
        <v>First Addition To Little Worth</v>
      </c>
      <c r="B223">
        <v>755</v>
      </c>
      <c r="C223" t="s">
        <v>7127</v>
      </c>
      <c r="D223" t="s">
        <v>9148</v>
      </c>
      <c r="E223">
        <v>7</v>
      </c>
      <c r="F223" s="131">
        <v>2.1</v>
      </c>
      <c r="G223" t="s">
        <v>11796</v>
      </c>
      <c r="H223" s="19" t="str">
        <f t="shared" si="10"/>
        <v>01-09</v>
      </c>
      <c r="I223" s="19" t="str">
        <f t="shared" si="11"/>
        <v>2016-09-01</v>
      </c>
      <c r="J223" s="19" t="str">
        <f>IFERROR(VLOOKUP(A223,LandGrants[],1,FALSE),"")</f>
        <v>FIRST ADDITION TO LITTLE WORTH</v>
      </c>
      <c r="K223" s="19" t="str">
        <f>IFERROR(VLOOKUP(C223,PlatColors[],2,FALSE),IFERROR(VLOOKUP(A223,PlatColors[],2,FALSE),""))</f>
        <v>#boundary_green</v>
      </c>
      <c r="L223" s="19" t="str">
        <f>IFERROR(VLOOKUP(A223,LandGrants[],11,FALSE),"")</f>
        <v>May 1772</v>
      </c>
      <c r="M223" s="19" t="str">
        <f>IFERROR(VLOOKUP(A223,LandGrants[],31,FALSE),"")</f>
        <v>N</v>
      </c>
      <c r="N223" s="19" t="str">
        <f>IFERROR(VLOOKUP(C223,PlatColors[],1,FALSE),"")</f>
        <v>First Addition To Little Worth</v>
      </c>
      <c r="O223" s="19" t="str">
        <f>IFERROR(VLOOKUP(A223,LandGrants[],2,FALSE),"")</f>
        <v>FIRST ADDITION TO LITTLE WORTH</v>
      </c>
    </row>
    <row r="224" spans="1:15" x14ac:dyDescent="0.55000000000000004">
      <c r="A224" t="str">
        <f t="shared" si="9"/>
        <v>First Choice</v>
      </c>
      <c r="B224">
        <v>668</v>
      </c>
      <c r="C224" t="s">
        <v>5547</v>
      </c>
      <c r="D224" t="s">
        <v>8112</v>
      </c>
      <c r="E224">
        <v>5</v>
      </c>
      <c r="F224">
        <v>20.3</v>
      </c>
      <c r="G224" t="s">
        <v>8126</v>
      </c>
      <c r="H224" s="19" t="str">
        <f t="shared" si="10"/>
        <v>30-08</v>
      </c>
      <c r="I224" t="str">
        <f t="shared" si="11"/>
        <v>2016-08-30</v>
      </c>
      <c r="J224" t="str">
        <f>IFERROR(VLOOKUP(A224,LandGrants[],1,FALSE),"")</f>
        <v>FIRST CHOICE</v>
      </c>
      <c r="K224" s="19" t="str">
        <f>IFERROR(VLOOKUP(C224,PlatColors[],2,FALSE),IFERROR(VLOOKUP(A224,PlatColors[],2,FALSE),""))</f>
        <v>#boundary_yellow</v>
      </c>
      <c r="L224" s="19" t="str">
        <f>IFERROR(VLOOKUP(A224,LandGrants[],11,FALSE),"")</f>
        <v>Aug 1784</v>
      </c>
      <c r="M224" s="19" t="str">
        <f>IFERROR(VLOOKUP(A224,LandGrants[],31,FALSE),"")</f>
        <v>N</v>
      </c>
      <c r="N224" s="19" t="str">
        <f>IFERROR(VLOOKUP(C224,PlatColors[],1,FALSE),"")</f>
        <v>First Choice</v>
      </c>
      <c r="O224" s="19" t="str">
        <f>IFERROR(VLOOKUP(A224,LandGrants[],2,FALSE),"")</f>
        <v>FIRST CHOICE</v>
      </c>
    </row>
    <row r="225" spans="1:15" x14ac:dyDescent="0.55000000000000004">
      <c r="A225" t="str">
        <f t="shared" si="9"/>
        <v>First Discovery</v>
      </c>
      <c r="B225">
        <v>285</v>
      </c>
      <c r="C225" t="s">
        <v>4248</v>
      </c>
      <c r="D225" t="s">
        <v>9087</v>
      </c>
      <c r="E225">
        <v>23</v>
      </c>
      <c r="F225">
        <v>236.5</v>
      </c>
      <c r="G225" t="s">
        <v>9088</v>
      </c>
      <c r="H225" s="19" t="str">
        <f t="shared" si="10"/>
        <v>25-10</v>
      </c>
      <c r="I225" t="str">
        <f t="shared" si="11"/>
        <v>2016-10-25</v>
      </c>
      <c r="J225" t="str">
        <f>IFERROR(VLOOKUP(A225,LandGrants[],1,FALSE),"")</f>
        <v>FIRST DISCOVERY</v>
      </c>
      <c r="K225" s="19" t="str">
        <f>IFERROR(VLOOKUP(C225,PlatColors[],2,FALSE),IFERROR(VLOOKUP(A225,PlatColors[],2,FALSE),""))</f>
        <v>#boundary_gold</v>
      </c>
      <c r="L225" s="19" t="str">
        <f>IFERROR(VLOOKUP(A225,LandGrants[],11,FALSE),"")</f>
        <v>Mar 1757</v>
      </c>
      <c r="M225" s="19" t="str">
        <f>IFERROR(VLOOKUP(A225,LandGrants[],31,FALSE),"")</f>
        <v>Y</v>
      </c>
      <c r="N225" s="19" t="str">
        <f>IFERROR(VLOOKUP(C225,PlatColors[],1,FALSE),"")</f>
        <v>First Discovery</v>
      </c>
      <c r="O225" s="19" t="str">
        <f>IFERROR(VLOOKUP(A225,LandGrants[],2,FALSE),"")</f>
        <v>FIRST DISCOVERY</v>
      </c>
    </row>
    <row r="226" spans="1:15" x14ac:dyDescent="0.55000000000000004">
      <c r="A226" t="str">
        <f t="shared" si="9"/>
        <v>First Division</v>
      </c>
      <c r="B226">
        <v>156</v>
      </c>
      <c r="C226" t="s">
        <v>6832</v>
      </c>
      <c r="D226" t="s">
        <v>10703</v>
      </c>
      <c r="E226">
        <v>20</v>
      </c>
      <c r="F226">
        <v>479.5</v>
      </c>
      <c r="G226" t="s">
        <v>12480</v>
      </c>
      <c r="H226" t="str">
        <f t="shared" si="10"/>
        <v>22-10</v>
      </c>
      <c r="I226" t="str">
        <f t="shared" si="11"/>
        <v>2016-10-22</v>
      </c>
      <c r="J226" t="str">
        <f>IFERROR(VLOOKUP(A226,LandGrants[],1,FALSE),"")</f>
        <v>FIRST DIVISION</v>
      </c>
      <c r="K226" s="19" t="str">
        <f>IFERROR(VLOOKUP(C226,PlatColors[],2,FALSE),IFERROR(VLOOKUP(A226,PlatColors[],2,FALSE),""))</f>
        <v>#boundary_yellow</v>
      </c>
      <c r="L226" s="19" t="str">
        <f>IFERROR(VLOOKUP(A226,LandGrants[],11,FALSE),"")</f>
        <v>Apr 1745</v>
      </c>
      <c r="M226" s="19" t="str">
        <f>IFERROR(VLOOKUP(A226,LandGrants[],31,FALSE),"")</f>
        <v>Y</v>
      </c>
      <c r="N226" s="19" t="str">
        <f>IFERROR(VLOOKUP(C226,PlatColors[],1,FALSE),"")</f>
        <v>First Division</v>
      </c>
      <c r="O226" s="19" t="str">
        <f>IFERROR(VLOOKUP(A226,LandGrants[],2,FALSE),"")</f>
        <v>FIRST DIVISION</v>
      </c>
    </row>
    <row r="227" spans="1:15" x14ac:dyDescent="0.55000000000000004">
      <c r="A227" s="19" t="str">
        <f t="shared" si="9"/>
        <v>Food Plenty</v>
      </c>
      <c r="B227">
        <v>65</v>
      </c>
      <c r="C227" t="s">
        <v>4247</v>
      </c>
      <c r="D227" t="s">
        <v>9277</v>
      </c>
      <c r="E227">
        <v>28</v>
      </c>
      <c r="F227">
        <v>856.4</v>
      </c>
      <c r="G227" t="s">
        <v>9278</v>
      </c>
      <c r="H227" s="19" t="str">
        <f t="shared" si="10"/>
        <v>22 -11</v>
      </c>
      <c r="I227" s="19" t="str">
        <f t="shared" si="11"/>
        <v>2016-11-22</v>
      </c>
      <c r="J227" s="19" t="str">
        <f>IFERROR(VLOOKUP(A227,LandGrants[],1,FALSE),"")</f>
        <v>FOOD PLENTY</v>
      </c>
      <c r="K227" s="19" t="str">
        <f>IFERROR(VLOOKUP(C227,PlatColors[],2,FALSE),IFERROR(VLOOKUP(A227,PlatColors[],2,FALSE),""))</f>
        <v>#boundary_green</v>
      </c>
      <c r="L227" s="19" t="str">
        <f>IFERROR(VLOOKUP(A227,LandGrants[],11,FALSE),"")</f>
        <v>Jun 1734</v>
      </c>
      <c r="M227" s="19" t="str">
        <f>IFERROR(VLOOKUP(A227,LandGrants[],31,FALSE),"")</f>
        <v>N</v>
      </c>
      <c r="N227" s="19" t="str">
        <f>IFERROR(VLOOKUP(C227,PlatColors[],1,FALSE),"")</f>
        <v>Food Plenty</v>
      </c>
      <c r="O227" s="19" t="str">
        <f>IFERROR(VLOOKUP(A227,LandGrants[],2,FALSE),"")</f>
        <v>FOOD PLENTY</v>
      </c>
    </row>
    <row r="228" spans="1:15" x14ac:dyDescent="0.55000000000000004">
      <c r="A228" t="str">
        <f t="shared" si="9"/>
        <v>Fosters Fancy - Resurveyed</v>
      </c>
      <c r="B228">
        <v>467</v>
      </c>
      <c r="C228" t="s">
        <v>9385</v>
      </c>
      <c r="D228" t="s">
        <v>9098</v>
      </c>
      <c r="E228">
        <v>11</v>
      </c>
      <c r="F228">
        <v>96.4</v>
      </c>
      <c r="G228" t="s">
        <v>9099</v>
      </c>
      <c r="H228" s="19" t="str">
        <f t="shared" si="10"/>
        <v>24-10</v>
      </c>
      <c r="I228" t="str">
        <f t="shared" si="11"/>
        <v>2016-10-24</v>
      </c>
      <c r="J228" t="str">
        <f>IFERROR(VLOOKUP(A228,LandGrants[],1,FALSE),"")</f>
        <v>FOSTERS FANCY - Resurveyed</v>
      </c>
      <c r="K228" s="19" t="str">
        <f>IFERROR(VLOOKUP(C228,PlatColors[],2,FALSE),IFERROR(VLOOKUP(A228,PlatColors[],2,FALSE),""))</f>
        <v>#boundary_green</v>
      </c>
      <c r="L228" s="19" t="str">
        <f>IFERROR(VLOOKUP(A228,LandGrants[],11,FALSE),"")</f>
        <v>Mar 1733</v>
      </c>
      <c r="M228" s="19" t="str">
        <f>IFERROR(VLOOKUP(A228,LandGrants[],31,FALSE),"")</f>
        <v/>
      </c>
      <c r="N228" s="19" t="str">
        <f>IFERROR(VLOOKUP(C228,PlatColors[],1,FALSE),"")</f>
        <v>Fosters Fancy - Resurveyed</v>
      </c>
      <c r="O228" s="19" t="str">
        <f>IFERROR(VLOOKUP(A228,LandGrants[],2,FALSE),"")</f>
        <v/>
      </c>
    </row>
    <row r="229" spans="1:15" x14ac:dyDescent="0.55000000000000004">
      <c r="A229" t="str">
        <f t="shared" si="9"/>
        <v>Fosters Makeshift</v>
      </c>
      <c r="B229">
        <v>571</v>
      </c>
      <c r="C229" t="s">
        <v>8257</v>
      </c>
      <c r="D229" t="s">
        <v>8258</v>
      </c>
      <c r="E229">
        <v>6</v>
      </c>
      <c r="F229">
        <v>49.6</v>
      </c>
      <c r="G229" t="s">
        <v>8259</v>
      </c>
      <c r="H229" s="19" t="str">
        <f t="shared" si="10"/>
        <v>15-08</v>
      </c>
      <c r="I229" t="str">
        <f t="shared" si="11"/>
        <v>2016-08-15</v>
      </c>
      <c r="J229" t="str">
        <f>IFERROR(VLOOKUP(A229,LandGrants[],1,FALSE),"")</f>
        <v>FOSTERS MAKESHIFT</v>
      </c>
      <c r="K229" s="19" t="str">
        <f>IFERROR(VLOOKUP(C229,PlatColors[],2,FALSE),IFERROR(VLOOKUP(A229,PlatColors[],2,FALSE),""))</f>
        <v>#boundary_gold</v>
      </c>
      <c r="L229" s="19" t="str">
        <f>IFERROR(VLOOKUP(A229,LandGrants[],11,FALSE),"")</f>
        <v>Mar 1746</v>
      </c>
      <c r="M229" s="19" t="str">
        <f>IFERROR(VLOOKUP(A229,LandGrants[],31,FALSE),"")</f>
        <v>N</v>
      </c>
      <c r="N229" s="19" t="str">
        <f>IFERROR(VLOOKUP(C229,PlatColors[],1,FALSE),"")</f>
        <v>Fosters Makeshift</v>
      </c>
      <c r="O229" s="19" t="str">
        <f>IFERROR(VLOOKUP(A229,LandGrants[],2,FALSE),"")</f>
        <v>FOSTERS MAKESHIFT</v>
      </c>
    </row>
    <row r="230" spans="1:15" x14ac:dyDescent="0.55000000000000004">
      <c r="A230" t="str">
        <f t="shared" si="9"/>
        <v>Four Brothers Portion</v>
      </c>
      <c r="B230">
        <v>39</v>
      </c>
      <c r="C230" t="s">
        <v>6478</v>
      </c>
      <c r="D230" t="s">
        <v>8167</v>
      </c>
      <c r="E230">
        <v>55</v>
      </c>
      <c r="F230">
        <v>1212.9000000000001</v>
      </c>
      <c r="G230" t="s">
        <v>11997</v>
      </c>
      <c r="H230" t="str">
        <f t="shared" si="10"/>
        <v>17-09</v>
      </c>
      <c r="I230" t="str">
        <f t="shared" si="11"/>
        <v>2016-09-17</v>
      </c>
      <c r="J230" t="str">
        <f>IFERROR(VLOOKUP(A230,LandGrants[],1,FALSE),"")</f>
        <v>FOUR BROTHERS PORTION</v>
      </c>
      <c r="K230" s="19" t="str">
        <f>IFERROR(VLOOKUP(C230,PlatColors[],2,FALSE),IFERROR(VLOOKUP(A230,PlatColors[],2,FALSE),""))</f>
        <v>#boundary_purple</v>
      </c>
      <c r="L230" s="19" t="str">
        <f>IFERROR(VLOOKUP(A230,LandGrants[],11,FALSE),"")</f>
        <v>May 1812</v>
      </c>
      <c r="M230" s="19" t="str">
        <f>IFERROR(VLOOKUP(A230,LandGrants[],31,FALSE),"")</f>
        <v>Y</v>
      </c>
      <c r="N230" s="19" t="str">
        <f>IFERROR(VLOOKUP(C230,PlatColors[],1,FALSE),"")</f>
        <v>Four Brothers Portion</v>
      </c>
      <c r="O230" s="19" t="str">
        <f>IFERROR(VLOOKUP(A230,LandGrants[],2,FALSE),"")</f>
        <v>FOUR BROTHERS PORTION</v>
      </c>
    </row>
    <row r="231" spans="1:15" x14ac:dyDescent="0.55000000000000004">
      <c r="A231" t="str">
        <f t="shared" si="9"/>
        <v>Fredericks Burgh</v>
      </c>
      <c r="B231">
        <v>121</v>
      </c>
      <c r="C231" t="s">
        <v>5364</v>
      </c>
      <c r="D231" t="s">
        <v>7994</v>
      </c>
      <c r="E231">
        <v>48</v>
      </c>
      <c r="F231">
        <v>601.6</v>
      </c>
      <c r="G231" t="s">
        <v>11029</v>
      </c>
      <c r="H231" s="19" t="str">
        <f t="shared" si="10"/>
        <v>24-06</v>
      </c>
      <c r="I231" t="str">
        <f t="shared" si="11"/>
        <v>2016-06-24</v>
      </c>
      <c r="J231" t="str">
        <f>IFERROR(VLOOKUP(A231,LandGrants[],1,FALSE),"")</f>
        <v>FREDERICKS BURGH</v>
      </c>
      <c r="K231" s="19" t="str">
        <f>IFERROR(VLOOKUP(C231,PlatColors[],2,FALSE),IFERROR(VLOOKUP(A231,PlatColors[],2,FALSE),""))</f>
        <v>#boundary_pink</v>
      </c>
      <c r="L231" s="19" t="str">
        <f>IFERROR(VLOOKUP(A231,LandGrants[],11,FALSE),"")</f>
        <v>Mar 1756</v>
      </c>
      <c r="M231" s="19" t="str">
        <f>IFERROR(VLOOKUP(A231,LandGrants[],31,FALSE),"")</f>
        <v>Y</v>
      </c>
      <c r="N231" s="19" t="str">
        <f>IFERROR(VLOOKUP(C231,PlatColors[],1,FALSE),"")</f>
        <v>Fredericks Burgh</v>
      </c>
      <c r="O231" s="19" t="str">
        <f>IFERROR(VLOOKUP(A231,LandGrants[],2,FALSE),"")</f>
        <v>FREDERICKS BURGH</v>
      </c>
    </row>
    <row r="232" spans="1:15" x14ac:dyDescent="0.55000000000000004">
      <c r="A232" s="19" t="str">
        <f t="shared" si="9"/>
        <v>Fredericks Grove</v>
      </c>
      <c r="B232">
        <v>286</v>
      </c>
      <c r="C232" t="s">
        <v>7825</v>
      </c>
      <c r="D232" t="s">
        <v>8009</v>
      </c>
      <c r="E232">
        <v>17</v>
      </c>
      <c r="F232">
        <v>236.3</v>
      </c>
      <c r="G232" t="s">
        <v>8010</v>
      </c>
      <c r="H232" s="19" t="str">
        <f t="shared" si="10"/>
        <v>19-09</v>
      </c>
      <c r="I232" s="19" t="str">
        <f t="shared" si="11"/>
        <v>2016-09-19</v>
      </c>
      <c r="J232" s="19" t="str">
        <f>IFERROR(VLOOKUP(A232,LandGrants[],1,FALSE),"")</f>
        <v>FREDERICKS GROVE</v>
      </c>
      <c r="K232" s="19" t="str">
        <f>IFERROR(VLOOKUP(C232,PlatColors[],2,FALSE),IFERROR(VLOOKUP(A232,PlatColors[],2,FALSE),""))</f>
        <v/>
      </c>
      <c r="L232" s="19" t="str">
        <f>IFERROR(VLOOKUP(A232,LandGrants[],11,FALSE),"")</f>
        <v>Apr 1752</v>
      </c>
      <c r="M232" s="19" t="str">
        <f>IFERROR(VLOOKUP(A232,LandGrants[],31,FALSE),"")</f>
        <v/>
      </c>
      <c r="N232" s="19" t="str">
        <f>IFERROR(VLOOKUP(C232,PlatColors[],1,FALSE),"")</f>
        <v/>
      </c>
      <c r="O232" s="19" t="str">
        <f>IFERROR(VLOOKUP(A232,LandGrants[],2,FALSE),"")</f>
        <v/>
      </c>
    </row>
    <row r="233" spans="1:15" x14ac:dyDescent="0.55000000000000004">
      <c r="A233" s="19" t="str">
        <f t="shared" si="9"/>
        <v>Freeborns Progress</v>
      </c>
      <c r="B233">
        <v>126</v>
      </c>
      <c r="C233" t="s">
        <v>8844</v>
      </c>
      <c r="D233" t="s">
        <v>11769</v>
      </c>
      <c r="E233">
        <v>12</v>
      </c>
      <c r="F233">
        <v>593.6</v>
      </c>
      <c r="G233" t="s">
        <v>12241</v>
      </c>
      <c r="H233" s="19" t="str">
        <f t="shared" si="10"/>
        <v>14-10</v>
      </c>
      <c r="I233" s="19" t="str">
        <f t="shared" si="11"/>
        <v>2016-10-14</v>
      </c>
      <c r="J233" s="19" t="str">
        <f>IFERROR(VLOOKUP(A233,LandGrants[],1,FALSE),"")</f>
        <v>FREEBORNS PROGRESS</v>
      </c>
      <c r="K233" s="19" t="str">
        <f>IFERROR(VLOOKUP(C233,PlatColors[],2,FALSE),IFERROR(VLOOKUP(A233,PlatColors[],2,FALSE),""))</f>
        <v>#boundary_gold</v>
      </c>
      <c r="L233" s="19" t="str">
        <f>IFERROR(VLOOKUP(A233,LandGrants[],11,FALSE),"")</f>
        <v>Dec 1695</v>
      </c>
      <c r="M233" s="19" t="str">
        <f>IFERROR(VLOOKUP(A233,LandGrants[],31,FALSE),"")</f>
        <v>Y</v>
      </c>
      <c r="N233" s="19" t="str">
        <f>IFERROR(VLOOKUP(C233,PlatColors[],1,FALSE),"")</f>
        <v>Freeborns Progress</v>
      </c>
      <c r="O233" s="19" t="str">
        <f>IFERROR(VLOOKUP(A233,LandGrants[],2,FALSE),"")</f>
        <v>FREEBORNS PROGRESS</v>
      </c>
    </row>
    <row r="234" spans="1:15" x14ac:dyDescent="0.55000000000000004">
      <c r="A234" s="19" t="str">
        <f t="shared" si="9"/>
        <v>Friendship - Carroll</v>
      </c>
      <c r="B234">
        <v>502</v>
      </c>
      <c r="C234" t="s">
        <v>7940</v>
      </c>
      <c r="D234" t="s">
        <v>7941</v>
      </c>
      <c r="E234">
        <v>26</v>
      </c>
      <c r="F234" s="131">
        <v>69.3</v>
      </c>
      <c r="G234" t="s">
        <v>7942</v>
      </c>
      <c r="H234" s="19" t="str">
        <f t="shared" si="10"/>
        <v>14-10</v>
      </c>
      <c r="I234" s="19" t="str">
        <f t="shared" si="11"/>
        <v>2016-10-14</v>
      </c>
      <c r="J234" s="19" t="str">
        <f>IFERROR(VLOOKUP(A234,LandGrants[],1,FALSE),"")</f>
        <v>FRIENDSHIP - Carroll</v>
      </c>
      <c r="K234" s="19" t="str">
        <f>IFERROR(VLOOKUP(C234,PlatColors[],2,FALSE),IFERROR(VLOOKUP(A234,PlatColors[],2,FALSE),""))</f>
        <v>#boundary_pink</v>
      </c>
      <c r="L234" s="19" t="str">
        <f>IFERROR(VLOOKUP(A234,LandGrants[],11,FALSE),"")</f>
        <v>Mar 1755</v>
      </c>
      <c r="M234" s="19" t="str">
        <f>IFERROR(VLOOKUP(A234,LandGrants[],31,FALSE),"")</f>
        <v/>
      </c>
      <c r="N234" s="19" t="str">
        <f>IFERROR(VLOOKUP(C234,PlatColors[],1,FALSE),"")</f>
        <v>Friendship - Carroll</v>
      </c>
      <c r="O234" s="19" t="str">
        <f>IFERROR(VLOOKUP(A234,LandGrants[],2,FALSE),"")</f>
        <v/>
      </c>
    </row>
    <row r="235" spans="1:15" x14ac:dyDescent="0.55000000000000004">
      <c r="A235" s="19" t="str">
        <f t="shared" si="9"/>
        <v>Friendship - The Platt Resurveyed</v>
      </c>
      <c r="B235">
        <v>362</v>
      </c>
      <c r="C235" t="s">
        <v>9407</v>
      </c>
      <c r="D235" t="s">
        <v>8325</v>
      </c>
      <c r="E235">
        <v>28</v>
      </c>
      <c r="F235">
        <v>153.4</v>
      </c>
      <c r="G235" t="s">
        <v>8326</v>
      </c>
      <c r="H235" s="19" t="str">
        <f t="shared" si="10"/>
        <v>09-08</v>
      </c>
      <c r="I235" s="19" t="str">
        <f t="shared" si="11"/>
        <v>2016-08-09</v>
      </c>
      <c r="J235" s="19" t="str">
        <f>IFERROR(VLOOKUP(A235,LandGrants[],1,FALSE),"")</f>
        <v>FRIENDSHIP - The Platt Resurveyed</v>
      </c>
      <c r="K235" s="19" t="str">
        <f>IFERROR(VLOOKUP(C235,PlatColors[],2,FALSE),IFERROR(VLOOKUP(A235,PlatColors[],2,FALSE),""))</f>
        <v>#boundary_yellow</v>
      </c>
      <c r="L235" s="19" t="str">
        <f>IFERROR(VLOOKUP(A235,LandGrants[],11,FALSE),"")</f>
        <v>Apr 1748</v>
      </c>
      <c r="M235" s="19" t="str">
        <f>IFERROR(VLOOKUP(A235,LandGrants[],31,FALSE),"")</f>
        <v>N</v>
      </c>
      <c r="N235" s="19" t="str">
        <f>IFERROR(VLOOKUP(C235,PlatColors[],1,FALSE),"")</f>
        <v>Friendship - The Platt Resurveyed</v>
      </c>
      <c r="O235" s="19" t="str">
        <f>IFERROR(VLOOKUP(A235,LandGrants[],2,FALSE),"")</f>
        <v>FRIENDSHIP - THE PLATT RESURVEYED</v>
      </c>
    </row>
    <row r="236" spans="1:15" x14ac:dyDescent="0.55000000000000004">
      <c r="A236" t="str">
        <f t="shared" si="9"/>
        <v>Friendship - West</v>
      </c>
      <c r="B236">
        <v>287</v>
      </c>
      <c r="C236" t="s">
        <v>10746</v>
      </c>
      <c r="D236" t="s">
        <v>9080</v>
      </c>
      <c r="E236">
        <v>20</v>
      </c>
      <c r="F236">
        <v>236.1</v>
      </c>
      <c r="G236" t="s">
        <v>11036</v>
      </c>
      <c r="H236" s="19" t="str">
        <f t="shared" si="10"/>
        <v>26 -05</v>
      </c>
      <c r="I236" t="str">
        <f t="shared" si="11"/>
        <v>2016-05-26</v>
      </c>
      <c r="J236" t="str">
        <f>IFERROR(VLOOKUP(A236,LandGrants[],1,FALSE),"")</f>
        <v>FRIENDSHIP - West</v>
      </c>
      <c r="K236" s="19" t="str">
        <f>IFERROR(VLOOKUP(C236,PlatColors[],2,FALSE),IFERROR(VLOOKUP(A236,PlatColors[],2,FALSE),""))</f>
        <v>#boundary_purple</v>
      </c>
      <c r="L236" s="19" t="str">
        <f>IFERROR(VLOOKUP(A236,LandGrants[],11,FALSE),"")</f>
        <v>Oct 1793</v>
      </c>
      <c r="M236" s="19" t="str">
        <f>IFERROR(VLOOKUP(A236,LandGrants[],31,FALSE),"")</f>
        <v>N</v>
      </c>
      <c r="N236" s="19" t="str">
        <f>IFERROR(VLOOKUP(C236,PlatColors[],1,FALSE),"")</f>
        <v>Friendship - West</v>
      </c>
      <c r="O236" s="19" t="str">
        <f>IFERROR(VLOOKUP(A236,LandGrants[],2,FALSE),"")</f>
        <v>FRIENDSHIP - WEST</v>
      </c>
    </row>
    <row r="237" spans="1:15" x14ac:dyDescent="0.55000000000000004">
      <c r="A237" s="19" t="str">
        <f t="shared" si="9"/>
        <v>Frizells Chance</v>
      </c>
      <c r="B237">
        <v>486</v>
      </c>
      <c r="C237" t="s">
        <v>6321</v>
      </c>
      <c r="D237" t="s">
        <v>7914</v>
      </c>
      <c r="E237">
        <v>16</v>
      </c>
      <c r="F237" s="131">
        <v>84.5</v>
      </c>
      <c r="G237" t="s">
        <v>12501</v>
      </c>
      <c r="H237" s="19" t="str">
        <f t="shared" si="10"/>
        <v>10 -11</v>
      </c>
      <c r="I237" s="19" t="str">
        <f t="shared" si="11"/>
        <v>2016-11-10</v>
      </c>
      <c r="J237" s="19" t="str">
        <f>IFERROR(VLOOKUP(A237,LandGrants[],1,FALSE),"")</f>
        <v>FRIZELLS CHANCE</v>
      </c>
      <c r="K237" s="19" t="str">
        <f>IFERROR(VLOOKUP(C237,PlatColors[],2,FALSE),IFERROR(VLOOKUP(A237,PlatColors[],2,FALSE),""))</f>
        <v>#boundary_green</v>
      </c>
      <c r="L237" s="19" t="str">
        <f>IFERROR(VLOOKUP(A237,LandGrants[],11,FALSE),"")</f>
        <v>Nov 1735</v>
      </c>
      <c r="M237" s="19" t="str">
        <f>IFERROR(VLOOKUP(A237,LandGrants[],31,FALSE),"")</f>
        <v>Y</v>
      </c>
      <c r="N237" s="19" t="str">
        <f>IFERROR(VLOOKUP(C237,PlatColors[],1,FALSE),"")</f>
        <v>Frizells Chance</v>
      </c>
      <c r="O237" s="19" t="str">
        <f>IFERROR(VLOOKUP(A237,LandGrants[],2,FALSE),"")</f>
        <v>FRIZELLS CHANCE</v>
      </c>
    </row>
    <row r="238" spans="1:15" x14ac:dyDescent="0.55000000000000004">
      <c r="A238" s="19" t="str">
        <f t="shared" si="9"/>
        <v>Frosts Venture</v>
      </c>
      <c r="B238">
        <v>641</v>
      </c>
      <c r="C238" t="s">
        <v>8137</v>
      </c>
      <c r="D238" t="s">
        <v>8138</v>
      </c>
      <c r="E238">
        <v>14</v>
      </c>
      <c r="F238">
        <v>24.6</v>
      </c>
      <c r="G238" t="s">
        <v>8139</v>
      </c>
      <c r="H238" s="19" t="str">
        <f t="shared" si="10"/>
        <v>29-08</v>
      </c>
      <c r="I238" s="19" t="str">
        <f t="shared" si="11"/>
        <v>2016-08-29</v>
      </c>
      <c r="J238" s="19" t="str">
        <f>IFERROR(VLOOKUP(A238,LandGrants[],1,FALSE),"")</f>
        <v>FROSTS VENTURE</v>
      </c>
      <c r="K238" s="19" t="str">
        <f>IFERROR(VLOOKUP(C238,PlatColors[],2,FALSE),IFERROR(VLOOKUP(A238,PlatColors[],2,FALSE),""))</f>
        <v>#boundary_cyan</v>
      </c>
      <c r="L238" s="19" t="str">
        <f>IFERROR(VLOOKUP(A238,LandGrants[],11,FALSE),"")</f>
        <v>Sep 1802</v>
      </c>
      <c r="M238" s="19" t="str">
        <f>IFERROR(VLOOKUP(A238,LandGrants[],31,FALSE),"")</f>
        <v>N</v>
      </c>
      <c r="N238" s="19" t="str">
        <f>IFERROR(VLOOKUP(C238,PlatColors[],1,FALSE),"")</f>
        <v>Frosts Venture</v>
      </c>
      <c r="O238" s="19" t="str">
        <f>IFERROR(VLOOKUP(A238,LandGrants[],2,FALSE),"")</f>
        <v>FROSTS VENTURE</v>
      </c>
    </row>
    <row r="239" spans="1:15" x14ac:dyDescent="0.55000000000000004">
      <c r="A239" t="str">
        <f t="shared" si="9"/>
        <v>Gaithers Adventure</v>
      </c>
      <c r="B239">
        <v>297</v>
      </c>
      <c r="C239" t="s">
        <v>7907</v>
      </c>
      <c r="D239" t="s">
        <v>7908</v>
      </c>
      <c r="E239">
        <v>14</v>
      </c>
      <c r="F239">
        <v>221.8</v>
      </c>
      <c r="G239" t="s">
        <v>7909</v>
      </c>
      <c r="H239" s="19" t="str">
        <f t="shared" si="10"/>
        <v>16-10</v>
      </c>
      <c r="I239" t="str">
        <f t="shared" si="11"/>
        <v>2016-10-16</v>
      </c>
      <c r="J239" t="str">
        <f>IFERROR(VLOOKUP(A239,LandGrants[],1,FALSE),"")</f>
        <v>GAITHERS ADVENTURE</v>
      </c>
      <c r="K239" s="19" t="str">
        <f>IFERROR(VLOOKUP(C239,PlatColors[],2,FALSE),IFERROR(VLOOKUP(A239,PlatColors[],2,FALSE),""))</f>
        <v>#boundary_cyan</v>
      </c>
      <c r="L239" s="19" t="str">
        <f>IFERROR(VLOOKUP(A239,LandGrants[],11,FALSE),"")</f>
        <v>Nov 1776</v>
      </c>
      <c r="M239" s="19" t="str">
        <f>IFERROR(VLOOKUP(A239,LandGrants[],31,FALSE),"")</f>
        <v/>
      </c>
      <c r="N239" s="19" t="str">
        <f>IFERROR(VLOOKUP(C239,PlatColors[],1,FALSE),"")</f>
        <v>Gaithers Adventure</v>
      </c>
      <c r="O239" s="19" t="str">
        <f>IFERROR(VLOOKUP(A239,LandGrants[],2,FALSE),"")</f>
        <v>GAITHERS ADVENTURE</v>
      </c>
    </row>
    <row r="240" spans="1:15" x14ac:dyDescent="0.55000000000000004">
      <c r="A240" t="str">
        <f t="shared" si="9"/>
        <v>Gaithers Chance</v>
      </c>
      <c r="B240">
        <v>552</v>
      </c>
      <c r="C240" t="s">
        <v>8220</v>
      </c>
      <c r="D240" t="s">
        <v>8221</v>
      </c>
      <c r="E240">
        <v>7</v>
      </c>
      <c r="F240">
        <v>52.1</v>
      </c>
      <c r="G240" t="s">
        <v>8222</v>
      </c>
      <c r="H240" t="str">
        <f t="shared" si="10"/>
        <v>20-08</v>
      </c>
      <c r="I240" t="str">
        <f t="shared" si="11"/>
        <v>2016-08-20</v>
      </c>
      <c r="J240" t="str">
        <f>IFERROR(VLOOKUP(A240,LandGrants[],1,FALSE),"")</f>
        <v>GAITHERS CHANCE</v>
      </c>
      <c r="K240" s="19" t="str">
        <f>IFERROR(VLOOKUP(C240,PlatColors[],2,FALSE),IFERROR(VLOOKUP(A240,PlatColors[],2,FALSE),""))</f>
        <v>#boundary_green</v>
      </c>
      <c r="L240" s="19" t="str">
        <f>IFERROR(VLOOKUP(A240,LandGrants[],11,FALSE),"")</f>
        <v>Oct 1747</v>
      </c>
      <c r="M240" s="19" t="str">
        <f>IFERROR(VLOOKUP(A240,LandGrants[],31,FALSE),"")</f>
        <v>N</v>
      </c>
      <c r="N240" s="19" t="str">
        <f>IFERROR(VLOOKUP(C240,PlatColors[],1,FALSE),"")</f>
        <v>Gaithers Chance</v>
      </c>
      <c r="O240" s="19" t="str">
        <f>IFERROR(VLOOKUP(A240,LandGrants[],2,FALSE),"")</f>
        <v>GAITHERS CHANCE</v>
      </c>
    </row>
    <row r="241" spans="1:15" x14ac:dyDescent="0.55000000000000004">
      <c r="A241" s="19" t="str">
        <f t="shared" si="9"/>
        <v>Gaithers Enlargement</v>
      </c>
      <c r="B241">
        <v>434</v>
      </c>
      <c r="C241" t="s">
        <v>8946</v>
      </c>
      <c r="D241" t="s">
        <v>8221</v>
      </c>
      <c r="E241">
        <v>9</v>
      </c>
      <c r="F241">
        <v>102.7</v>
      </c>
      <c r="G241" t="s">
        <v>11774</v>
      </c>
      <c r="H241" s="19" t="str">
        <f t="shared" si="10"/>
        <v>30-08</v>
      </c>
      <c r="I241" s="19" t="str">
        <f t="shared" si="11"/>
        <v>2016-08-30</v>
      </c>
      <c r="J241" s="19" t="str">
        <f>IFERROR(VLOOKUP(A241,LandGrants[],1,FALSE),"")</f>
        <v>GAITHERS ENLARGEMENT</v>
      </c>
      <c r="K241" s="19" t="str">
        <f>IFERROR(VLOOKUP(C241,PlatColors[],2,FALSE),IFERROR(VLOOKUP(A241,PlatColors[],2,FALSE),""))</f>
        <v>#boundary_gold</v>
      </c>
      <c r="L241" s="19" t="str">
        <f>IFERROR(VLOOKUP(A241,LandGrants[],11,FALSE),"")</f>
        <v>May 1763</v>
      </c>
      <c r="M241" s="19" t="str">
        <f>IFERROR(VLOOKUP(A241,LandGrants[],31,FALSE),"")</f>
        <v>N</v>
      </c>
      <c r="N241" s="19" t="str">
        <f>IFERROR(VLOOKUP(C241,PlatColors[],1,FALSE),"")</f>
        <v>Gaithers Enlargement</v>
      </c>
      <c r="O241" s="19" t="str">
        <f>IFERROR(VLOOKUP(A241,LandGrants[],2,FALSE),"")</f>
        <v>GAITHERS ENLARGEMENT</v>
      </c>
    </row>
    <row r="242" spans="1:15" x14ac:dyDescent="0.55000000000000004">
      <c r="A242" t="str">
        <f t="shared" si="9"/>
        <v>Gardiners Gardin</v>
      </c>
      <c r="B242">
        <v>419</v>
      </c>
      <c r="C242" t="s">
        <v>8947</v>
      </c>
      <c r="D242" t="s">
        <v>7927</v>
      </c>
      <c r="E242">
        <v>15</v>
      </c>
      <c r="F242">
        <v>105.3</v>
      </c>
      <c r="G242" t="s">
        <v>7928</v>
      </c>
      <c r="H242" s="19" t="str">
        <f t="shared" si="10"/>
        <v>15-10</v>
      </c>
      <c r="I242" t="str">
        <f t="shared" si="11"/>
        <v>2016-10-15</v>
      </c>
      <c r="J242" t="str">
        <f>IFERROR(VLOOKUP(A242,LandGrants[],1,FALSE),"")</f>
        <v>GARDINERS GARDIN</v>
      </c>
      <c r="K242" s="19" t="str">
        <f>IFERROR(VLOOKUP(C242,PlatColors[],2,FALSE),IFERROR(VLOOKUP(A242,PlatColors[],2,FALSE),""))</f>
        <v>#boundary_cyan</v>
      </c>
      <c r="L242" s="19" t="str">
        <f>IFERROR(VLOOKUP(A242,LandGrants[],11,FALSE),"")</f>
        <v>Sep 1716</v>
      </c>
      <c r="M242" s="19" t="str">
        <f>IFERROR(VLOOKUP(A242,LandGrants[],31,FALSE),"")</f>
        <v>Y</v>
      </c>
      <c r="N242" s="19" t="str">
        <f>IFERROR(VLOOKUP(C242,PlatColors[],1,FALSE),"")</f>
        <v>Gardiners Gardin</v>
      </c>
      <c r="O242" s="19" t="str">
        <f>IFERROR(VLOOKUP(A242,LandGrants[],2,FALSE),"")</f>
        <v>GARDINERS GARDIN</v>
      </c>
    </row>
    <row r="243" spans="1:15" x14ac:dyDescent="0.55000000000000004">
      <c r="A243" t="str">
        <f t="shared" si="9"/>
        <v>Gardiners Mill</v>
      </c>
      <c r="B243">
        <v>449</v>
      </c>
      <c r="C243" t="s">
        <v>7929</v>
      </c>
      <c r="D243" t="s">
        <v>7922</v>
      </c>
      <c r="E243">
        <v>15</v>
      </c>
      <c r="F243">
        <v>100.5</v>
      </c>
      <c r="G243" t="s">
        <v>7930</v>
      </c>
      <c r="H243" t="str">
        <f t="shared" si="10"/>
        <v>15-10</v>
      </c>
      <c r="I243" t="str">
        <f t="shared" si="11"/>
        <v>2016-10-15</v>
      </c>
      <c r="J243" t="str">
        <f>IFERROR(VLOOKUP(A243,LandGrants[],1,FALSE),"")</f>
        <v>GARDINERS MILL</v>
      </c>
      <c r="K243" s="19" t="str">
        <f>IFERROR(VLOOKUP(C243,PlatColors[],2,FALSE),IFERROR(VLOOKUP(A243,PlatColors[],2,FALSE),""))</f>
        <v>#boundary_cyan</v>
      </c>
      <c r="L243" s="19" t="str">
        <f>IFERROR(VLOOKUP(A243,LandGrants[],11,FALSE),"")</f>
        <v>Oct 1716</v>
      </c>
      <c r="M243" s="19" t="str">
        <f>IFERROR(VLOOKUP(A243,LandGrants[],31,FALSE),"")</f>
        <v>Y</v>
      </c>
      <c r="N243" s="19" t="str">
        <f>IFERROR(VLOOKUP(C243,PlatColors[],1,FALSE),"")</f>
        <v>Gardiners Mill</v>
      </c>
      <c r="O243" s="19" t="str">
        <f>IFERROR(VLOOKUP(A243,LandGrants[],2,FALSE),"")</f>
        <v>GARDINERS MILL</v>
      </c>
    </row>
    <row r="244" spans="1:15" x14ac:dyDescent="0.55000000000000004">
      <c r="A244" t="str">
        <f t="shared" si="9"/>
        <v>Geists Plains</v>
      </c>
      <c r="B244">
        <v>137</v>
      </c>
      <c r="C244" t="s">
        <v>8845</v>
      </c>
      <c r="D244" t="s">
        <v>9229</v>
      </c>
      <c r="E244">
        <v>12</v>
      </c>
      <c r="F244">
        <v>539.6</v>
      </c>
      <c r="G244" t="s">
        <v>9230</v>
      </c>
      <c r="H244" t="str">
        <f t="shared" si="10"/>
        <v>03 -11</v>
      </c>
      <c r="I244" t="str">
        <f t="shared" si="11"/>
        <v>2016-11-03</v>
      </c>
      <c r="J244" t="str">
        <f>IFERROR(VLOOKUP(A244,LandGrants[],1,FALSE),"")</f>
        <v>GEISTS PLAINS</v>
      </c>
      <c r="K244" s="19" t="str">
        <f>IFERROR(VLOOKUP(C244,PlatColors[],2,FALSE),IFERROR(VLOOKUP(A244,PlatColors[],2,FALSE),""))</f>
        <v>#boundary_cyan</v>
      </c>
      <c r="L244" s="19" t="str">
        <f>IFERROR(VLOOKUP(A244,LandGrants[],11,FALSE),"")</f>
        <v>Aug 1725</v>
      </c>
      <c r="M244" s="19" t="str">
        <f>IFERROR(VLOOKUP(A244,LandGrants[],31,FALSE),"")</f>
        <v>N</v>
      </c>
      <c r="N244" s="19" t="str">
        <f>IFERROR(VLOOKUP(C244,PlatColors[],1,FALSE),"")</f>
        <v>Geists Plains</v>
      </c>
      <c r="O244" s="19" t="str">
        <f>IFERROR(VLOOKUP(A244,LandGrants[],2,FALSE),"")</f>
        <v>GEISTS PLAINS</v>
      </c>
    </row>
    <row r="245" spans="1:15" x14ac:dyDescent="0.55000000000000004">
      <c r="A245" s="19" t="str">
        <f t="shared" si="9"/>
        <v>Get Through It If You Can</v>
      </c>
      <c r="B245">
        <v>757</v>
      </c>
      <c r="C245" t="s">
        <v>12156</v>
      </c>
      <c r="D245" t="s">
        <v>12310</v>
      </c>
      <c r="E245">
        <v>11</v>
      </c>
      <c r="F245" s="131">
        <v>1.7</v>
      </c>
      <c r="G245" t="s">
        <v>12311</v>
      </c>
      <c r="H245" s="19" t="str">
        <f t="shared" si="10"/>
        <v>07-10</v>
      </c>
      <c r="I245" s="19" t="str">
        <f t="shared" si="11"/>
        <v>2016-10-07</v>
      </c>
      <c r="J245" s="19" t="str">
        <f>IFERROR(VLOOKUP(A245,LandGrants[],1,FALSE),"")</f>
        <v>GET THROUGH IT IF YOU CAN</v>
      </c>
      <c r="K245" s="19" t="str">
        <f>IFERROR(VLOOKUP(C245,PlatColors[],2,FALSE),IFERROR(VLOOKUP(A245,PlatColors[],2,FALSE),""))</f>
        <v>#boundary_yellow</v>
      </c>
      <c r="L245" s="19" t="str">
        <f>IFERROR(VLOOKUP(A245,LandGrants[],11,FALSE),"")</f>
        <v>Mar 1813</v>
      </c>
      <c r="M245" s="19" t="str">
        <f>IFERROR(VLOOKUP(A245,LandGrants[],31,FALSE),"")</f>
        <v>N</v>
      </c>
      <c r="N245" s="19" t="str">
        <f>IFERROR(VLOOKUP(C245,PlatColors[],1,FALSE),"")</f>
        <v>Get Through It If You Can</v>
      </c>
      <c r="O245" s="19" t="str">
        <f>IFERROR(VLOOKUP(A245,LandGrants[],2,FALSE),"")</f>
        <v>GET THROUGH IT IF YOU CAN</v>
      </c>
    </row>
    <row r="246" spans="1:15" x14ac:dyDescent="0.55000000000000004">
      <c r="A246" t="str">
        <f t="shared" si="9"/>
        <v>Gilpin</v>
      </c>
      <c r="B246">
        <v>270</v>
      </c>
      <c r="C246" t="s">
        <v>4242</v>
      </c>
      <c r="D246" t="s">
        <v>8015</v>
      </c>
      <c r="E246">
        <v>21</v>
      </c>
      <c r="F246">
        <v>250.9</v>
      </c>
      <c r="G246" t="s">
        <v>8017</v>
      </c>
      <c r="H246" s="19" t="str">
        <f t="shared" si="10"/>
        <v>16-09</v>
      </c>
      <c r="I246" t="str">
        <f t="shared" si="11"/>
        <v>2016-09-16</v>
      </c>
      <c r="J246" t="str">
        <f>IFERROR(VLOOKUP(A246,LandGrants[],1,FALSE),"")</f>
        <v>GILPIN</v>
      </c>
      <c r="K246" s="19" t="str">
        <f>IFERROR(VLOOKUP(C246,PlatColors[],2,FALSE),IFERROR(VLOOKUP(A246,PlatColors[],2,FALSE),""))</f>
        <v>#boundary_gold</v>
      </c>
      <c r="L246" s="19" t="str">
        <f>IFERROR(VLOOKUP(A246,LandGrants[],11,FALSE),"")</f>
        <v>Jun 1734</v>
      </c>
      <c r="M246" s="19" t="str">
        <f>IFERROR(VLOOKUP(A246,LandGrants[],31,FALSE),"")</f>
        <v>N</v>
      </c>
      <c r="N246" s="19" t="str">
        <f>IFERROR(VLOOKUP(C246,PlatColors[],1,FALSE),"")</f>
        <v>Gilpin</v>
      </c>
      <c r="O246" s="19" t="str">
        <f>IFERROR(VLOOKUP(A246,LandGrants[],2,FALSE),"")</f>
        <v>GILPIN</v>
      </c>
    </row>
    <row r="247" spans="1:15" x14ac:dyDescent="0.55000000000000004">
      <c r="A247" t="str">
        <f t="shared" si="9"/>
        <v>Glen Owen</v>
      </c>
      <c r="B247">
        <v>174</v>
      </c>
      <c r="C247" t="s">
        <v>10561</v>
      </c>
      <c r="D247" t="s">
        <v>9065</v>
      </c>
      <c r="E247">
        <v>8</v>
      </c>
      <c r="F247">
        <v>417.7</v>
      </c>
      <c r="G247" t="s">
        <v>12244</v>
      </c>
      <c r="H247" t="str">
        <f t="shared" si="10"/>
        <v>09-10</v>
      </c>
      <c r="I247" t="str">
        <f t="shared" si="11"/>
        <v>2016-10-09</v>
      </c>
      <c r="J247" t="str">
        <f>IFERROR(VLOOKUP(A247,LandGrants[],1,FALSE),"")</f>
        <v>GLEN OWEN</v>
      </c>
      <c r="K247" s="19" t="str">
        <f>IFERROR(VLOOKUP(C247,PlatColors[],2,FALSE),IFERROR(VLOOKUP(A247,PlatColors[],2,FALSE),""))</f>
        <v>#boundary_gold</v>
      </c>
      <c r="L247" s="19" t="str">
        <f>IFERROR(VLOOKUP(A247,LandGrants[],11,FALSE),"")</f>
        <v>Feb 1819</v>
      </c>
      <c r="M247" s="19" t="str">
        <f>IFERROR(VLOOKUP(A247,LandGrants[],31,FALSE),"")</f>
        <v/>
      </c>
      <c r="N247" s="19" t="str">
        <f>IFERROR(VLOOKUP(C247,PlatColors[],1,FALSE),"")</f>
        <v>Glen Owen</v>
      </c>
      <c r="O247" s="19" t="str">
        <f>IFERROR(VLOOKUP(A247,LandGrants[],2,FALSE),"")</f>
        <v>GLEN OWEN</v>
      </c>
    </row>
    <row r="248" spans="1:15" x14ac:dyDescent="0.55000000000000004">
      <c r="A248" t="str">
        <f t="shared" si="9"/>
        <v>Good For Little</v>
      </c>
      <c r="B248">
        <v>253</v>
      </c>
      <c r="C248" t="s">
        <v>4240</v>
      </c>
      <c r="D248" t="s">
        <v>9049</v>
      </c>
      <c r="E248">
        <v>26</v>
      </c>
      <c r="F248">
        <v>263.89999999999998</v>
      </c>
      <c r="G248" t="s">
        <v>9050</v>
      </c>
      <c r="H248" t="str">
        <f t="shared" si="10"/>
        <v>27-10</v>
      </c>
      <c r="I248" t="str">
        <f t="shared" si="11"/>
        <v>2016-10-27</v>
      </c>
      <c r="J248" t="str">
        <f>IFERROR(VLOOKUP(A248,LandGrants[],1,FALSE),"")</f>
        <v>GOOD FOR LITTLE</v>
      </c>
      <c r="K248" s="19" t="str">
        <f>IFERROR(VLOOKUP(C248,PlatColors[],2,FALSE),IFERROR(VLOOKUP(A248,PlatColors[],2,FALSE),""))</f>
        <v>#boundary_cyan</v>
      </c>
      <c r="L248" s="19" t="str">
        <f>IFERROR(VLOOKUP(A248,LandGrants[],11,FALSE),"")</f>
        <v>May 1725</v>
      </c>
      <c r="M248" s="19" t="str">
        <f>IFERROR(VLOOKUP(A248,LandGrants[],31,FALSE),"")</f>
        <v>N</v>
      </c>
      <c r="N248" s="19" t="str">
        <f>IFERROR(VLOOKUP(C248,PlatColors[],1,FALSE),"")</f>
        <v>Good For Little</v>
      </c>
      <c r="O248" s="19" t="str">
        <f>IFERROR(VLOOKUP(A248,LandGrants[],2,FALSE),"")</f>
        <v>GOOD FOR LITTLE</v>
      </c>
    </row>
    <row r="249" spans="1:15" x14ac:dyDescent="0.55000000000000004">
      <c r="A249" t="str">
        <f t="shared" si="9"/>
        <v>Good Luck</v>
      </c>
      <c r="B249">
        <v>578</v>
      </c>
      <c r="C249" t="s">
        <v>7134</v>
      </c>
      <c r="D249" t="s">
        <v>7976</v>
      </c>
      <c r="E249">
        <v>14</v>
      </c>
      <c r="F249">
        <v>48.3</v>
      </c>
      <c r="G249" t="s">
        <v>7978</v>
      </c>
      <c r="H249" t="str">
        <f t="shared" si="10"/>
        <v>01-10</v>
      </c>
      <c r="I249" t="str">
        <f t="shared" si="11"/>
        <v>2016-10-01</v>
      </c>
      <c r="J249" t="str">
        <f>IFERROR(VLOOKUP(A249,LandGrants[],1,FALSE),"")</f>
        <v>GOOD LUCK</v>
      </c>
      <c r="K249" s="19" t="str">
        <f>IFERROR(VLOOKUP(C249,PlatColors[],2,FALSE),IFERROR(VLOOKUP(A249,PlatColors[],2,FALSE),""))</f>
        <v>#boundary_blue</v>
      </c>
      <c r="L249" s="19" t="str">
        <f>IFERROR(VLOOKUP(A249,LandGrants[],11,FALSE),"")</f>
        <v>Aug 1773</v>
      </c>
      <c r="M249" s="19" t="str">
        <f>IFERROR(VLOOKUP(A249,LandGrants[],31,FALSE),"")</f>
        <v>N</v>
      </c>
      <c r="N249" s="19" t="str">
        <f>IFERROR(VLOOKUP(C249,PlatColors[],1,FALSE),"")</f>
        <v>Good Luck</v>
      </c>
      <c r="O249" s="19" t="str">
        <f>IFERROR(VLOOKUP(A249,LandGrants[],2,FALSE),"")</f>
        <v>GOOD LUCK</v>
      </c>
    </row>
    <row r="250" spans="1:15" x14ac:dyDescent="0.55000000000000004">
      <c r="A250" s="19" t="str">
        <f t="shared" si="9"/>
        <v>Good Luck Enlarged</v>
      </c>
      <c r="B250">
        <v>490</v>
      </c>
      <c r="C250" t="s">
        <v>7386</v>
      </c>
      <c r="D250" t="s">
        <v>7976</v>
      </c>
      <c r="E250">
        <v>25</v>
      </c>
      <c r="F250">
        <v>79.400000000000006</v>
      </c>
      <c r="G250" t="s">
        <v>7977</v>
      </c>
      <c r="H250" s="19" t="str">
        <f t="shared" si="10"/>
        <v>01-10</v>
      </c>
      <c r="I250" s="19" t="str">
        <f t="shared" si="11"/>
        <v>2016-10-01</v>
      </c>
      <c r="J250" s="19" t="str">
        <f>IFERROR(VLOOKUP(A250,LandGrants[],1,FALSE),"")</f>
        <v>GOOD LUCK ENLARGED</v>
      </c>
      <c r="K250" s="19" t="str">
        <f>IFERROR(VLOOKUP(C250,PlatColors[],2,FALSE),IFERROR(VLOOKUP(A250,PlatColors[],2,FALSE),""))</f>
        <v>#boundary_cyan</v>
      </c>
      <c r="L250" s="19" t="str">
        <f>IFERROR(VLOOKUP(A250,LandGrants[],11,FALSE),"")</f>
        <v>Dec 1796</v>
      </c>
      <c r="M250" s="19" t="str">
        <f>IFERROR(VLOOKUP(A250,LandGrants[],31,FALSE),"")</f>
        <v/>
      </c>
      <c r="N250" s="19" t="str">
        <f>IFERROR(VLOOKUP(C250,PlatColors[],1,FALSE),"")</f>
        <v>Good Luck Enlarged</v>
      </c>
      <c r="O250" s="19" t="str">
        <f>IFERROR(VLOOKUP(A250,LandGrants[],2,FALSE),"")</f>
        <v>GOOD LUCK ENLARGED</v>
      </c>
    </row>
    <row r="251" spans="1:15" x14ac:dyDescent="0.55000000000000004">
      <c r="A251" t="str">
        <f t="shared" si="9"/>
        <v>Good Neighborhood - Prestidge</v>
      </c>
      <c r="B251">
        <v>728</v>
      </c>
      <c r="C251" t="s">
        <v>7352</v>
      </c>
      <c r="D251" t="s">
        <v>9103</v>
      </c>
      <c r="E251">
        <v>6</v>
      </c>
      <c r="F251">
        <v>8.1</v>
      </c>
      <c r="G251" t="s">
        <v>9578</v>
      </c>
      <c r="H251" t="str">
        <f t="shared" si="10"/>
        <v>19 -12</v>
      </c>
      <c r="I251" t="str">
        <f t="shared" si="11"/>
        <v>2016-12-19</v>
      </c>
      <c r="J251" t="str">
        <f>IFERROR(VLOOKUP(A251,LandGrants[],1,FALSE),"")</f>
        <v>GOOD NEIGHBORHOOD - Prestidge</v>
      </c>
      <c r="K251" s="19" t="str">
        <f>IFERROR(VLOOKUP(C251,PlatColors[],2,FALSE),IFERROR(VLOOKUP(A251,PlatColors[],2,FALSE),""))</f>
        <v>#boundary_yellow</v>
      </c>
      <c r="L251" s="19" t="str">
        <f>IFERROR(VLOOKUP(A251,LandGrants[],11,FALSE),"")</f>
        <v>Nov 1759</v>
      </c>
      <c r="M251" s="19" t="str">
        <f>IFERROR(VLOOKUP(A251,LandGrants[],31,FALSE),"")</f>
        <v>Y</v>
      </c>
      <c r="N251" s="19" t="str">
        <f>IFERROR(VLOOKUP(C251,PlatColors[],1,FALSE),"")</f>
        <v>Good Neighborhood - Prestidge</v>
      </c>
      <c r="O251" s="19" t="str">
        <f>IFERROR(VLOOKUP(A251,LandGrants[],2,FALSE),"")</f>
        <v>GOOD NEIGHBORHOOD - PRESTIDGE</v>
      </c>
    </row>
    <row r="252" spans="1:15" x14ac:dyDescent="0.55000000000000004">
      <c r="A252" s="19" t="str">
        <f t="shared" si="9"/>
        <v>Good Neighborhood - Ridgely</v>
      </c>
      <c r="B252">
        <v>258</v>
      </c>
      <c r="C252" t="s">
        <v>11511</v>
      </c>
      <c r="D252" t="s">
        <v>8231</v>
      </c>
      <c r="E252">
        <v>10</v>
      </c>
      <c r="F252">
        <v>259.10000000000002</v>
      </c>
      <c r="G252" t="s">
        <v>11603</v>
      </c>
      <c r="H252" s="19" t="str">
        <f t="shared" si="10"/>
        <v>22-08</v>
      </c>
      <c r="I252" s="19" t="str">
        <f t="shared" si="11"/>
        <v>2016-08-22</v>
      </c>
      <c r="J252" s="19" t="str">
        <f>IFERROR(VLOOKUP(A252,LandGrants[],1,FALSE),"")</f>
        <v>GOOD NEIGHBORHOOD - Ridgely</v>
      </c>
      <c r="K252" s="19" t="str">
        <f>IFERROR(VLOOKUP(C252,PlatColors[],2,FALSE),IFERROR(VLOOKUP(A252,PlatColors[],2,FALSE),""))</f>
        <v>#boundary_cyan</v>
      </c>
      <c r="L252" s="19" t="str">
        <f>IFERROR(VLOOKUP(A252,LandGrants[],11,FALSE),"")</f>
        <v>Oct 1732</v>
      </c>
      <c r="M252" s="19" t="str">
        <f>IFERROR(VLOOKUP(A252,LandGrants[],31,FALSE),"")</f>
        <v>N</v>
      </c>
      <c r="N252" s="19" t="str">
        <f>IFERROR(VLOOKUP(C252,PlatColors[],1,FALSE),"")</f>
        <v>Good Neighborhood - Ridgely</v>
      </c>
      <c r="O252" s="19" t="str">
        <f>IFERROR(VLOOKUP(A252,LandGrants[],2,FALSE),"")</f>
        <v>GOOD NEIGHBORHOOD - RIDGELY</v>
      </c>
    </row>
    <row r="253" spans="1:15" x14ac:dyDescent="0.55000000000000004">
      <c r="A253" t="str">
        <f t="shared" si="9"/>
        <v>Good Neighborhood - Shipley</v>
      </c>
      <c r="B253">
        <v>405</v>
      </c>
      <c r="C253" t="s">
        <v>5614</v>
      </c>
      <c r="D253" t="s">
        <v>8101</v>
      </c>
      <c r="E253">
        <v>20</v>
      </c>
      <c r="F253">
        <v>110.1</v>
      </c>
      <c r="G253" t="s">
        <v>8110</v>
      </c>
      <c r="H253" t="str">
        <f t="shared" si="10"/>
        <v>31-08</v>
      </c>
      <c r="I253" t="str">
        <f t="shared" si="11"/>
        <v>2016-08-31</v>
      </c>
      <c r="J253" t="str">
        <f>IFERROR(VLOOKUP(A253,LandGrants[],1,FALSE),"")</f>
        <v>GOOD NEIGHBORHOOD - Shipley</v>
      </c>
      <c r="K253" s="19" t="str">
        <f>IFERROR(VLOOKUP(C253,PlatColors[],2,FALSE),IFERROR(VLOOKUP(A253,PlatColors[],2,FALSE),""))</f>
        <v>#boundary_green</v>
      </c>
      <c r="L253" s="19" t="str">
        <f>IFERROR(VLOOKUP(A253,LandGrants[],11,FALSE),"")</f>
        <v>Apr 1743</v>
      </c>
      <c r="M253" s="19" t="str">
        <f>IFERROR(VLOOKUP(A253,LandGrants[],31,FALSE),"")</f>
        <v>Y</v>
      </c>
      <c r="N253" s="19" t="str">
        <f>IFERROR(VLOOKUP(C253,PlatColors[],1,FALSE),"")</f>
        <v>Good Neighborhood - Shipley</v>
      </c>
      <c r="O253" s="19" t="str">
        <f>IFERROR(VLOOKUP(A253,LandGrants[],2,FALSE),"")</f>
        <v>GOOD NEIGHBORHOOD - SHIPLEY</v>
      </c>
    </row>
    <row r="254" spans="1:15" x14ac:dyDescent="0.55000000000000004">
      <c r="A254" s="19" t="str">
        <f t="shared" si="9"/>
        <v>Good Neighborhood Enlarged</v>
      </c>
      <c r="B254">
        <v>198</v>
      </c>
      <c r="C254" t="s">
        <v>5370</v>
      </c>
      <c r="D254" t="s">
        <v>8101</v>
      </c>
      <c r="E254">
        <v>58</v>
      </c>
      <c r="F254">
        <v>354.2</v>
      </c>
      <c r="G254" t="s">
        <v>8109</v>
      </c>
      <c r="H254" s="19" t="str">
        <f t="shared" si="10"/>
        <v>31-08</v>
      </c>
      <c r="I254" s="19" t="str">
        <f t="shared" si="11"/>
        <v>2016-08-31</v>
      </c>
      <c r="J254" s="19" t="str">
        <f>IFERROR(VLOOKUP(A254,LandGrants[],1,FALSE),"")</f>
        <v>GOOD NEIGHBORHOOD ENLARGED</v>
      </c>
      <c r="K254" s="19" t="str">
        <f>IFERROR(VLOOKUP(C254,PlatColors[],2,FALSE),IFERROR(VLOOKUP(A254,PlatColors[],2,FALSE),""))</f>
        <v>#boundary_yellow</v>
      </c>
      <c r="L254" s="19" t="str">
        <f>IFERROR(VLOOKUP(A254,LandGrants[],11,FALSE),"")</f>
        <v>Mar 1746</v>
      </c>
      <c r="M254" s="19" t="str">
        <f>IFERROR(VLOOKUP(A254,LandGrants[],31,FALSE),"")</f>
        <v>Y</v>
      </c>
      <c r="N254" s="19" t="str">
        <f>IFERROR(VLOOKUP(C254,PlatColors[],1,FALSE),"")</f>
        <v>Good Neighborhood Enlarged</v>
      </c>
      <c r="O254" s="19" t="str">
        <f>IFERROR(VLOOKUP(A254,LandGrants[],2,FALSE),"")</f>
        <v>GOOD NEIGHBORHOOD ENLARGED</v>
      </c>
    </row>
    <row r="255" spans="1:15" x14ac:dyDescent="0.55000000000000004">
      <c r="A255" t="str">
        <f t="shared" si="9"/>
        <v>Good Range</v>
      </c>
      <c r="B255">
        <v>54</v>
      </c>
      <c r="C255" t="s">
        <v>4239</v>
      </c>
      <c r="D255" t="s">
        <v>8227</v>
      </c>
      <c r="E255">
        <v>9</v>
      </c>
      <c r="F255">
        <v>991.5</v>
      </c>
      <c r="G255" t="s">
        <v>8228</v>
      </c>
      <c r="H255" t="str">
        <f t="shared" si="10"/>
        <v>20-08</v>
      </c>
      <c r="I255" t="str">
        <f t="shared" si="11"/>
        <v>2016-08-20</v>
      </c>
      <c r="J255" t="str">
        <f>IFERROR(VLOOKUP(A255,LandGrants[],1,FALSE),"")</f>
        <v>GOOD RANGE</v>
      </c>
      <c r="K255" s="19" t="str">
        <f>IFERROR(VLOOKUP(C255,PlatColors[],2,FALSE),IFERROR(VLOOKUP(A255,PlatColors[],2,FALSE),""))</f>
        <v>#boundary_green</v>
      </c>
      <c r="L255" s="19" t="str">
        <f>IFERROR(VLOOKUP(A255,LandGrants[],11,FALSE),"")</f>
        <v>May 1719</v>
      </c>
      <c r="M255" s="19" t="str">
        <f>IFERROR(VLOOKUP(A255,LandGrants[],31,FALSE),"")</f>
        <v>Y</v>
      </c>
      <c r="N255" s="19" t="str">
        <f>IFERROR(VLOOKUP(C255,PlatColors[],1,FALSE),"")</f>
        <v>Good Range</v>
      </c>
      <c r="O255" s="19" t="str">
        <f>IFERROR(VLOOKUP(A255,LandGrants[],2,FALSE),"")</f>
        <v>GOOD RANGE</v>
      </c>
    </row>
    <row r="256" spans="1:15" x14ac:dyDescent="0.55000000000000004">
      <c r="A256" s="19" t="str">
        <f t="shared" si="9"/>
        <v>Good Will</v>
      </c>
      <c r="B256">
        <v>426</v>
      </c>
      <c r="C256" t="s">
        <v>7563</v>
      </c>
      <c r="D256" t="s">
        <v>8038</v>
      </c>
      <c r="E256">
        <v>18</v>
      </c>
      <c r="F256">
        <v>104.1</v>
      </c>
      <c r="G256" t="s">
        <v>8039</v>
      </c>
      <c r="H256" s="19" t="str">
        <f t="shared" si="10"/>
        <v>05-09</v>
      </c>
      <c r="I256" s="19" t="str">
        <f t="shared" si="11"/>
        <v>2016-09-05</v>
      </c>
      <c r="J256" s="19" t="str">
        <f>IFERROR(VLOOKUP(A256,LandGrants[],1,FALSE),"")</f>
        <v>GOOD WILL</v>
      </c>
      <c r="K256" s="19" t="str">
        <f>IFERROR(VLOOKUP(C256,PlatColors[],2,FALSE),IFERROR(VLOOKUP(A256,PlatColors[],2,FALSE),""))</f>
        <v>#boundary_cyan</v>
      </c>
      <c r="L256" s="19" t="str">
        <f>IFERROR(VLOOKUP(A256,LandGrants[],11,FALSE),"")</f>
        <v>Sep 1762</v>
      </c>
      <c r="M256" s="19" t="str">
        <f>IFERROR(VLOOKUP(A256,LandGrants[],31,FALSE),"")</f>
        <v>Y</v>
      </c>
      <c r="N256" s="19" t="str">
        <f>IFERROR(VLOOKUP(C256,PlatColors[],1,FALSE),"")</f>
        <v>Good Will</v>
      </c>
      <c r="O256" s="19" t="str">
        <f>IFERROR(VLOOKUP(A256,LandGrants[],2,FALSE),"")</f>
        <v>GOOD WILL</v>
      </c>
    </row>
    <row r="257" spans="1:15" x14ac:dyDescent="0.55000000000000004">
      <c r="A257" s="19" t="str">
        <f t="shared" ref="A257:A320" si="12">IF(IFERROR(FIND("(",SUBSTITUTE(C257,"(Resurveyed)","")),0) &gt; 0, LEFT(C257,FIND("(",C257)-2),C257)</f>
        <v>Good Will To His Lordship</v>
      </c>
      <c r="B257">
        <v>149</v>
      </c>
      <c r="C257" t="s">
        <v>5081</v>
      </c>
      <c r="D257" t="s">
        <v>8305</v>
      </c>
      <c r="E257">
        <v>61</v>
      </c>
      <c r="F257">
        <v>501.2</v>
      </c>
      <c r="G257" t="s">
        <v>8422</v>
      </c>
      <c r="H257" s="19" t="str">
        <f t="shared" ref="H257:H320" si="13">SUBSTITUTE(SUBSTITUTE(SUBSTITUTE(SUBSTITUTE(SUBSTITUTE(SUBSTITUTE(SUBSTITUTE(SUBSTITUTE(SUBSTITUTE(SUBSTITUTE(SUBSTITUTE(SUBSTITUTE(MID(G257,6,6)," Oct","-10")," Sep","-09")," Aug","-08")," Jul","-07")," Jun","-06"),"Nov","-11"),"Dec","-12"),"Jan","-01"),"Feb","-02"),"Mar","-03"),"Apr","-04"),"May","-05")</f>
        <v>27-06</v>
      </c>
      <c r="I257" s="19" t="str">
        <f t="shared" ref="I257:I320" si="14">IF(VALUE(RIGHT(H257,2))&lt;5, "2017-","2016-")&amp;RIGHT(H257,2)&amp;"-"&amp;LEFT(H257,2)</f>
        <v>2016-06-27</v>
      </c>
      <c r="J257" s="19" t="str">
        <f>IFERROR(VLOOKUP(A257,LandGrants[],1,FALSE),"")</f>
        <v>GOOD WILL TO HIS LORDSHIP</v>
      </c>
      <c r="K257" s="19" t="str">
        <f>IFERROR(VLOOKUP(C257,PlatColors[],2,FALSE),IFERROR(VLOOKUP(A257,PlatColors[],2,FALSE),""))</f>
        <v>#boundary_cyan</v>
      </c>
      <c r="L257" s="19" t="str">
        <f>IFERROR(VLOOKUP(A257,LandGrants[],11,FALSE),"")</f>
        <v>Sep 1764</v>
      </c>
      <c r="M257" s="19" t="str">
        <f>IFERROR(VLOOKUP(A257,LandGrants[],31,FALSE),"")</f>
        <v>N</v>
      </c>
      <c r="N257" s="19" t="str">
        <f>IFERROR(VLOOKUP(C257,PlatColors[],1,FALSE),"")</f>
        <v>Good Will To His Lordship</v>
      </c>
      <c r="O257" s="19" t="str">
        <f>IFERROR(VLOOKUP(A257,LandGrants[],2,FALSE),"")</f>
        <v>GOOD WILL TO HIS LORDSHIP</v>
      </c>
    </row>
    <row r="258" spans="1:15" x14ac:dyDescent="0.55000000000000004">
      <c r="A258" t="str">
        <f t="shared" si="12"/>
        <v>Goose Neck</v>
      </c>
      <c r="B258">
        <v>445</v>
      </c>
      <c r="C258" t="s">
        <v>4237</v>
      </c>
      <c r="D258" t="s">
        <v>9307</v>
      </c>
      <c r="E258">
        <v>14</v>
      </c>
      <c r="F258">
        <v>101.3</v>
      </c>
      <c r="G258" t="s">
        <v>8030</v>
      </c>
      <c r="H258" t="str">
        <f t="shared" si="13"/>
        <v>08-09</v>
      </c>
      <c r="I258" t="str">
        <f t="shared" si="14"/>
        <v>2016-09-08</v>
      </c>
      <c r="J258" t="str">
        <f>IFERROR(VLOOKUP(A258,LandGrants[],1,FALSE),"")</f>
        <v>GOOSE NECK</v>
      </c>
      <c r="K258" s="19" t="str">
        <f>IFERROR(VLOOKUP(C258,PlatColors[],2,FALSE),IFERROR(VLOOKUP(A258,PlatColors[],2,FALSE),""))</f>
        <v>#boundary_gold</v>
      </c>
      <c r="L258" s="19" t="str">
        <f>IFERROR(VLOOKUP(A258,LandGrants[],11,FALSE),"")</f>
        <v>Jan 1744</v>
      </c>
      <c r="M258" s="19" t="str">
        <f>IFERROR(VLOOKUP(A258,LandGrants[],31,FALSE),"")</f>
        <v>Y</v>
      </c>
      <c r="N258" s="19" t="str">
        <f>IFERROR(VLOOKUP(C258,PlatColors[],1,FALSE),"")</f>
        <v>Goose Neck</v>
      </c>
      <c r="O258" s="19" t="str">
        <f>IFERROR(VLOOKUP(A258,LandGrants[],2,FALSE),"")</f>
        <v>GOOSE NECK</v>
      </c>
    </row>
    <row r="259" spans="1:15" x14ac:dyDescent="0.55000000000000004">
      <c r="A259" t="str">
        <f t="shared" si="12"/>
        <v>Gosnells Chance</v>
      </c>
      <c r="B259">
        <v>358</v>
      </c>
      <c r="C259" t="s">
        <v>8948</v>
      </c>
      <c r="D259" t="s">
        <v>7917</v>
      </c>
      <c r="E259">
        <v>8</v>
      </c>
      <c r="F259">
        <v>155.19999999999999</v>
      </c>
      <c r="G259" t="s">
        <v>9855</v>
      </c>
      <c r="H259" t="str">
        <f t="shared" si="13"/>
        <v>31 -01</v>
      </c>
      <c r="I259" t="str">
        <f t="shared" si="14"/>
        <v>2017-01-31</v>
      </c>
      <c r="J259" t="str">
        <f>IFERROR(VLOOKUP(A259,LandGrants[],1,FALSE),"")</f>
        <v>GOSNELLS CHANCE</v>
      </c>
      <c r="K259" s="19" t="str">
        <f>IFERROR(VLOOKUP(C259,PlatColors[],2,FALSE),IFERROR(VLOOKUP(A259,PlatColors[],2,FALSE),""))</f>
        <v>#boundary_yellow</v>
      </c>
      <c r="L259" s="19" t="str">
        <f>IFERROR(VLOOKUP(A259,LandGrants[],11,FALSE),"")</f>
        <v>Feb 1721</v>
      </c>
      <c r="M259" s="19" t="str">
        <f>IFERROR(VLOOKUP(A259,LandGrants[],31,FALSE),"")</f>
        <v>Y</v>
      </c>
      <c r="N259" s="19" t="str">
        <f>IFERROR(VLOOKUP(C259,PlatColors[],1,FALSE),"")</f>
        <v>Gosnells Chance</v>
      </c>
      <c r="O259" s="19" t="str">
        <f>IFERROR(VLOOKUP(A259,LandGrants[],2,FALSE),"")</f>
        <v>GOSNELLS CHANCE</v>
      </c>
    </row>
    <row r="260" spans="1:15" x14ac:dyDescent="0.55000000000000004">
      <c r="A260" t="str">
        <f t="shared" si="12"/>
        <v>Grays Bower</v>
      </c>
      <c r="B260">
        <v>454</v>
      </c>
      <c r="C260" t="s">
        <v>7987</v>
      </c>
      <c r="D260" t="s">
        <v>7976</v>
      </c>
      <c r="E260">
        <v>9</v>
      </c>
      <c r="F260">
        <v>99.4</v>
      </c>
      <c r="G260" t="s">
        <v>7988</v>
      </c>
      <c r="H260" t="str">
        <f t="shared" si="13"/>
        <v>01-10</v>
      </c>
      <c r="I260" t="str">
        <f t="shared" si="14"/>
        <v>2016-10-01</v>
      </c>
      <c r="J260" t="str">
        <f>IFERROR(VLOOKUP(A260,LandGrants[],1,FALSE),"")</f>
        <v>GRAYS BOWER</v>
      </c>
      <c r="K260" s="19" t="str">
        <f>IFERROR(VLOOKUP(C260,PlatColors[],2,FALSE),IFERROR(VLOOKUP(A260,PlatColors[],2,FALSE),""))</f>
        <v>#boundary_yellow</v>
      </c>
      <c r="L260" s="19" t="str">
        <f>IFERROR(VLOOKUP(A260,LandGrants[],11,FALSE),"")</f>
        <v>Aug 1718</v>
      </c>
      <c r="M260" s="19" t="str">
        <f>IFERROR(VLOOKUP(A260,LandGrants[],31,FALSE),"")</f>
        <v>Y</v>
      </c>
      <c r="N260" s="19" t="str">
        <f>IFERROR(VLOOKUP(C260,PlatColors[],1,FALSE),"")</f>
        <v>Grays Bower</v>
      </c>
      <c r="O260" s="19" t="str">
        <f>IFERROR(VLOOKUP(A260,LandGrants[],2,FALSE),"")</f>
        <v>GRAYS BOWER</v>
      </c>
    </row>
    <row r="261" spans="1:15" x14ac:dyDescent="0.55000000000000004">
      <c r="A261" t="str">
        <f t="shared" si="12"/>
        <v>Grays Bower - Resurveyed</v>
      </c>
      <c r="B261">
        <v>428</v>
      </c>
      <c r="C261" t="s">
        <v>9386</v>
      </c>
      <c r="D261" t="s">
        <v>7976</v>
      </c>
      <c r="E261">
        <v>6</v>
      </c>
      <c r="F261">
        <v>103.8</v>
      </c>
      <c r="G261" t="s">
        <v>7986</v>
      </c>
      <c r="H261" s="19" t="str">
        <f t="shared" si="13"/>
        <v>01-10</v>
      </c>
      <c r="I261" t="str">
        <f t="shared" si="14"/>
        <v>2016-10-01</v>
      </c>
      <c r="J261" t="str">
        <f>IFERROR(VLOOKUP(A261,LandGrants[],1,FALSE),"")</f>
        <v>GRAYS BOWER - Resurveyed</v>
      </c>
      <c r="K261" s="19" t="str">
        <f>IFERROR(VLOOKUP(C261,PlatColors[],2,FALSE),IFERROR(VLOOKUP(A261,PlatColors[],2,FALSE),""))</f>
        <v>#boundary_gold</v>
      </c>
      <c r="L261" s="19" t="str">
        <f>IFERROR(VLOOKUP(A261,LandGrants[],11,FALSE),"")</f>
        <v>Aug 1743</v>
      </c>
      <c r="M261" s="19" t="str">
        <f>IFERROR(VLOOKUP(A261,LandGrants[],31,FALSE),"")</f>
        <v/>
      </c>
      <c r="N261" s="19" t="str">
        <f>IFERROR(VLOOKUP(C261,PlatColors[],1,FALSE),"")</f>
        <v>Grays Bower - Resurveyed</v>
      </c>
      <c r="O261" s="19" t="str">
        <f>IFERROR(VLOOKUP(A261,LandGrants[],2,FALSE),"")</f>
        <v/>
      </c>
    </row>
    <row r="262" spans="1:15" x14ac:dyDescent="0.55000000000000004">
      <c r="A262" s="19" t="str">
        <f t="shared" si="12"/>
        <v>Grays Lot</v>
      </c>
      <c r="B262">
        <v>564</v>
      </c>
      <c r="C262" t="s">
        <v>7830</v>
      </c>
      <c r="D262" t="s">
        <v>8001</v>
      </c>
      <c r="E262">
        <v>8</v>
      </c>
      <c r="F262">
        <v>49.9</v>
      </c>
      <c r="G262" t="s">
        <v>8002</v>
      </c>
      <c r="H262" s="19" t="str">
        <f t="shared" si="13"/>
        <v>21-09</v>
      </c>
      <c r="I262" s="19" t="str">
        <f t="shared" si="14"/>
        <v>2016-09-21</v>
      </c>
      <c r="J262" s="19" t="str">
        <f>IFERROR(VLOOKUP(A262,LandGrants[],1,FALSE),"")</f>
        <v>GRAYS LOT</v>
      </c>
      <c r="K262" s="19" t="str">
        <f>IFERROR(VLOOKUP(C262,PlatColors[],2,FALSE),IFERROR(VLOOKUP(A262,PlatColors[],2,FALSE),""))</f>
        <v>#boundary_pink</v>
      </c>
      <c r="L262" s="19" t="str">
        <f>IFERROR(VLOOKUP(A262,LandGrants[],11,FALSE),"")</f>
        <v>Nov 1737</v>
      </c>
      <c r="M262" s="19" t="str">
        <f>IFERROR(VLOOKUP(A262,LandGrants[],31,FALSE),"")</f>
        <v>N</v>
      </c>
      <c r="N262" s="19" t="str">
        <f>IFERROR(VLOOKUP(C262,PlatColors[],1,FALSE),"")</f>
        <v>Grays Lot</v>
      </c>
      <c r="O262" s="19" t="str">
        <f>IFERROR(VLOOKUP(A262,LandGrants[],2,FALSE),"")</f>
        <v>GRAYS LOT</v>
      </c>
    </row>
    <row r="263" spans="1:15" x14ac:dyDescent="0.55000000000000004">
      <c r="A263" s="19" t="str">
        <f t="shared" si="12"/>
        <v>Grecian Siege</v>
      </c>
      <c r="B263">
        <v>595</v>
      </c>
      <c r="C263" t="s">
        <v>4235</v>
      </c>
      <c r="D263" t="s">
        <v>9069</v>
      </c>
      <c r="E263">
        <v>8</v>
      </c>
      <c r="F263">
        <v>41</v>
      </c>
      <c r="G263" t="s">
        <v>9070</v>
      </c>
      <c r="H263" s="19" t="str">
        <f t="shared" si="13"/>
        <v>26-10</v>
      </c>
      <c r="I263" s="19" t="str">
        <f t="shared" si="14"/>
        <v>2016-10-26</v>
      </c>
      <c r="J263" s="19" t="str">
        <f>IFERROR(VLOOKUP(A263,LandGrants[],1,FALSE),"")</f>
        <v>GRECIAN SIEGE</v>
      </c>
      <c r="K263" s="19" t="str">
        <f>IFERROR(VLOOKUP(C263,PlatColors[],2,FALSE),IFERROR(VLOOKUP(A263,PlatColors[],2,FALSE),""))</f>
        <v>#boundary_pink</v>
      </c>
      <c r="L263" s="19" t="str">
        <f>IFERROR(VLOOKUP(A263,LandGrants[],11,FALSE),"")</f>
        <v>Nov 1754</v>
      </c>
      <c r="M263" s="19" t="str">
        <f>IFERROR(VLOOKUP(A263,LandGrants[],31,FALSE),"")</f>
        <v>Y</v>
      </c>
      <c r="N263" s="19" t="str">
        <f>IFERROR(VLOOKUP(C263,PlatColors[],1,FALSE),"")</f>
        <v>Grecian Siege</v>
      </c>
      <c r="O263" s="19" t="str">
        <f>IFERROR(VLOOKUP(A263,LandGrants[],2,FALSE),"")</f>
        <v>GRECIAN SIEGE</v>
      </c>
    </row>
    <row r="264" spans="1:15" x14ac:dyDescent="0.55000000000000004">
      <c r="A264" s="19" t="str">
        <f t="shared" si="12"/>
        <v>Grecian Siege - Resurveyed</v>
      </c>
      <c r="B264">
        <v>170</v>
      </c>
      <c r="C264" t="s">
        <v>9369</v>
      </c>
      <c r="D264" t="s">
        <v>9055</v>
      </c>
      <c r="E264">
        <v>45</v>
      </c>
      <c r="F264" s="131">
        <v>425.7</v>
      </c>
      <c r="G264" t="s">
        <v>9056</v>
      </c>
      <c r="H264" s="19" t="str">
        <f t="shared" si="13"/>
        <v>27-10</v>
      </c>
      <c r="I264" s="19" t="str">
        <f t="shared" si="14"/>
        <v>2016-10-27</v>
      </c>
      <c r="J264" s="19" t="str">
        <f>IFERROR(VLOOKUP(A264,LandGrants[],1,FALSE),"")</f>
        <v>GRECIAN SIEGE - Resurveyed</v>
      </c>
      <c r="K264" s="19" t="str">
        <f>IFERROR(VLOOKUP(C264,PlatColors[],2,FALSE),IFERROR(VLOOKUP(A264,PlatColors[],2,FALSE),""))</f>
        <v>#boundary_green</v>
      </c>
      <c r="L264" s="19" t="str">
        <f>IFERROR(VLOOKUP(A264,LandGrants[],11,FALSE),"")</f>
        <v>Feb 1757</v>
      </c>
      <c r="M264" s="19" t="str">
        <f>IFERROR(VLOOKUP(A264,LandGrants[],31,FALSE),"")</f>
        <v>N</v>
      </c>
      <c r="N264" s="19" t="str">
        <f>IFERROR(VLOOKUP(C264,PlatColors[],1,FALSE),"")</f>
        <v>Grecian Siege - Resurveyed</v>
      </c>
      <c r="O264" s="19" t="str">
        <f>IFERROR(VLOOKUP(A264,LandGrants[],2,FALSE),"")</f>
        <v>GRECIAN SIEGE - RESURVEYED</v>
      </c>
    </row>
    <row r="265" spans="1:15" x14ac:dyDescent="0.55000000000000004">
      <c r="A265" s="19" t="str">
        <f t="shared" si="12"/>
        <v>Greens Delight</v>
      </c>
      <c r="B265">
        <v>412</v>
      </c>
      <c r="C265" t="s">
        <v>8272</v>
      </c>
      <c r="D265" t="s">
        <v>8273</v>
      </c>
      <c r="E265">
        <v>7</v>
      </c>
      <c r="F265">
        <v>107.5</v>
      </c>
      <c r="G265" t="s">
        <v>8274</v>
      </c>
      <c r="H265" s="19" t="str">
        <f t="shared" si="13"/>
        <v>14-08</v>
      </c>
      <c r="I265" s="19" t="str">
        <f t="shared" si="14"/>
        <v>2016-08-14</v>
      </c>
      <c r="J265" s="19" t="str">
        <f>IFERROR(VLOOKUP(A265,LandGrants[],1,FALSE),"")</f>
        <v>GREENS DELIGHT</v>
      </c>
      <c r="K265" s="19" t="str">
        <f>IFERROR(VLOOKUP(C265,PlatColors[],2,FALSE),IFERROR(VLOOKUP(A265,PlatColors[],2,FALSE),""))</f>
        <v>#boundary_yellow</v>
      </c>
      <c r="L265" s="19" t="str">
        <f>IFERROR(VLOOKUP(A265,LandGrants[],11,FALSE),"")</f>
        <v>May 1734</v>
      </c>
      <c r="M265" s="19" t="str">
        <f>IFERROR(VLOOKUP(A265,LandGrants[],31,FALSE),"")</f>
        <v>N</v>
      </c>
      <c r="N265" s="19" t="str">
        <f>IFERROR(VLOOKUP(C265,PlatColors[],1,FALSE),"")</f>
        <v>Greens Delight</v>
      </c>
      <c r="O265" s="19" t="str">
        <f>IFERROR(VLOOKUP(A265,LandGrants[],2,FALSE),"")</f>
        <v>GREENS DELIGHT</v>
      </c>
    </row>
    <row r="266" spans="1:15" x14ac:dyDescent="0.55000000000000004">
      <c r="A266" s="19" t="str">
        <f t="shared" si="12"/>
        <v>Greens Meadow</v>
      </c>
      <c r="B266">
        <v>522</v>
      </c>
      <c r="C266" t="s">
        <v>8275</v>
      </c>
      <c r="D266" t="s">
        <v>8276</v>
      </c>
      <c r="E266">
        <v>18</v>
      </c>
      <c r="F266">
        <v>59</v>
      </c>
      <c r="G266" t="s">
        <v>8277</v>
      </c>
      <c r="H266" s="19" t="str">
        <f t="shared" si="13"/>
        <v>14-08</v>
      </c>
      <c r="I266" s="19" t="str">
        <f t="shared" si="14"/>
        <v>2016-08-14</v>
      </c>
      <c r="J266" s="19" t="str">
        <f>IFERROR(VLOOKUP(A266,LandGrants[],1,FALSE),"")</f>
        <v>GREENS MEADOW</v>
      </c>
      <c r="K266" s="19" t="str">
        <f>IFERROR(VLOOKUP(C266,PlatColors[],2,FALSE),IFERROR(VLOOKUP(A266,PlatColors[],2,FALSE),""))</f>
        <v>#boundary_gold</v>
      </c>
      <c r="L266" s="19" t="str">
        <f>IFERROR(VLOOKUP(A266,LandGrants[],11,FALSE),"")</f>
        <v>Jan 1761</v>
      </c>
      <c r="M266" s="19" t="str">
        <f>IFERROR(VLOOKUP(A266,LandGrants[],31,FALSE),"")</f>
        <v>N</v>
      </c>
      <c r="N266" s="19" t="str">
        <f>IFERROR(VLOOKUP(C266,PlatColors[],1,FALSE),"")</f>
        <v>Greens Meadow</v>
      </c>
      <c r="O266" s="19" t="str">
        <f>IFERROR(VLOOKUP(A266,LandGrants[],2,FALSE),"")</f>
        <v>GREENS MEADOW</v>
      </c>
    </row>
    <row r="267" spans="1:15" x14ac:dyDescent="0.55000000000000004">
      <c r="A267" s="19" t="str">
        <f t="shared" si="12"/>
        <v>Griffiths Range</v>
      </c>
      <c r="B267">
        <v>201</v>
      </c>
      <c r="C267" t="s">
        <v>8833</v>
      </c>
      <c r="D267" t="s">
        <v>7877</v>
      </c>
      <c r="E267">
        <v>22</v>
      </c>
      <c r="F267">
        <v>348.2</v>
      </c>
      <c r="G267" t="s">
        <v>12002</v>
      </c>
      <c r="H267" s="19" t="str">
        <f t="shared" si="13"/>
        <v>19-09</v>
      </c>
      <c r="I267" s="19" t="str">
        <f t="shared" si="14"/>
        <v>2016-09-19</v>
      </c>
      <c r="J267" s="19" t="str">
        <f>IFERROR(VLOOKUP(A267,LandGrants[],1,FALSE),"")</f>
        <v>GRIFFITHS RANGE</v>
      </c>
      <c r="K267" s="19" t="str">
        <f>IFERROR(VLOOKUP(C267,PlatColors[],2,FALSE),IFERROR(VLOOKUP(A267,PlatColors[],2,FALSE),""))</f>
        <v>#boundary_yellow</v>
      </c>
      <c r="L267" s="19" t="str">
        <f>IFERROR(VLOOKUP(A267,LandGrants[],11,FALSE),"")</f>
        <v>Jun 1731</v>
      </c>
      <c r="M267" s="19" t="str">
        <f>IFERROR(VLOOKUP(A267,LandGrants[],31,FALSE),"")</f>
        <v>N</v>
      </c>
      <c r="N267" s="19" t="str">
        <f>IFERROR(VLOOKUP(C267,PlatColors[],1,FALSE),"")</f>
        <v>Griffiths Range</v>
      </c>
      <c r="O267" s="19" t="str">
        <f>IFERROR(VLOOKUP(A267,LandGrants[],2,FALSE),"")</f>
        <v>GRIFFITHS RANGE</v>
      </c>
    </row>
    <row r="268" spans="1:15" x14ac:dyDescent="0.55000000000000004">
      <c r="A268" t="str">
        <f t="shared" si="12"/>
        <v>Grimes Chance</v>
      </c>
      <c r="B268">
        <v>481</v>
      </c>
      <c r="C268" t="s">
        <v>6812</v>
      </c>
      <c r="D268" t="s">
        <v>8254</v>
      </c>
      <c r="E268">
        <v>9</v>
      </c>
      <c r="F268">
        <v>88.1</v>
      </c>
      <c r="G268" t="s">
        <v>8255</v>
      </c>
      <c r="H268" t="str">
        <f t="shared" si="13"/>
        <v>15-08</v>
      </c>
      <c r="I268" t="str">
        <f t="shared" si="14"/>
        <v>2016-08-15</v>
      </c>
      <c r="J268" t="str">
        <f>IFERROR(VLOOKUP(A268,LandGrants[],1,FALSE),"")</f>
        <v>GRIMES CHANCE</v>
      </c>
      <c r="K268" s="19" t="str">
        <f>IFERROR(VLOOKUP(C268,PlatColors[],2,FALSE),IFERROR(VLOOKUP(A268,PlatColors[],2,FALSE),""))</f>
        <v>#boundary_gold</v>
      </c>
      <c r="L268" s="19" t="str">
        <f>IFERROR(VLOOKUP(A268,LandGrants[],11,FALSE),"")</f>
        <v>Oct 1745</v>
      </c>
      <c r="M268" s="19" t="str">
        <f>IFERROR(VLOOKUP(A268,LandGrants[],31,FALSE),"")</f>
        <v>N</v>
      </c>
      <c r="N268" s="19" t="str">
        <f>IFERROR(VLOOKUP(C268,PlatColors[],1,FALSE),"")</f>
        <v>Grimes Chance</v>
      </c>
      <c r="O268" s="19" t="str">
        <f>IFERROR(VLOOKUP(A268,LandGrants[],2,FALSE),"")</f>
        <v>GRIMES CHANCE</v>
      </c>
    </row>
    <row r="269" spans="1:15" x14ac:dyDescent="0.55000000000000004">
      <c r="A269" s="19" t="str">
        <f t="shared" si="12"/>
        <v>Grimes Venture</v>
      </c>
      <c r="B269">
        <v>290</v>
      </c>
      <c r="C269" t="s">
        <v>4233</v>
      </c>
      <c r="D269" t="s">
        <v>8254</v>
      </c>
      <c r="E269">
        <v>28</v>
      </c>
      <c r="F269">
        <v>232.2</v>
      </c>
      <c r="G269" t="s">
        <v>8256</v>
      </c>
      <c r="H269" s="19" t="str">
        <f t="shared" si="13"/>
        <v>15-08</v>
      </c>
      <c r="I269" s="19" t="str">
        <f t="shared" si="14"/>
        <v>2016-08-15</v>
      </c>
      <c r="J269" s="19" t="str">
        <f>IFERROR(VLOOKUP(A269,LandGrants[],1,FALSE),"")</f>
        <v>GRIMES VENTURE</v>
      </c>
      <c r="K269" s="19" t="str">
        <f>IFERROR(VLOOKUP(C269,PlatColors[],2,FALSE),IFERROR(VLOOKUP(A269,PlatColors[],2,FALSE),""))</f>
        <v>#boundary_yellow</v>
      </c>
      <c r="L269" s="19" t="str">
        <f>IFERROR(VLOOKUP(A269,LandGrants[],11,FALSE),"")</f>
        <v>Feb 1750</v>
      </c>
      <c r="M269" s="19" t="str">
        <f>IFERROR(VLOOKUP(A269,LandGrants[],31,FALSE),"")</f>
        <v>N</v>
      </c>
      <c r="N269" s="19" t="str">
        <f>IFERROR(VLOOKUP(C269,PlatColors[],1,FALSE),"")</f>
        <v>Grimes Venture</v>
      </c>
      <c r="O269" s="19" t="str">
        <f>IFERROR(VLOOKUP(A269,LandGrants[],2,FALSE),"")</f>
        <v>GRIMES VENTURE</v>
      </c>
    </row>
    <row r="270" spans="1:15" x14ac:dyDescent="0.55000000000000004">
      <c r="A270" s="19" t="str">
        <f t="shared" si="12"/>
        <v>Grimmetts Chance</v>
      </c>
      <c r="B270">
        <v>418</v>
      </c>
      <c r="C270" t="s">
        <v>5753</v>
      </c>
      <c r="D270" t="s">
        <v>8167</v>
      </c>
      <c r="E270">
        <v>9</v>
      </c>
      <c r="F270">
        <v>105.6</v>
      </c>
      <c r="G270" t="s">
        <v>8170</v>
      </c>
      <c r="H270" s="19" t="str">
        <f t="shared" si="13"/>
        <v>27-08</v>
      </c>
      <c r="I270" s="19" t="str">
        <f t="shared" si="14"/>
        <v>2016-08-27</v>
      </c>
      <c r="J270" s="19" t="str">
        <f>IFERROR(VLOOKUP(A270,LandGrants[],1,FALSE),"")</f>
        <v>GRIMMETTS CHANCE</v>
      </c>
      <c r="K270" s="19" t="str">
        <f>IFERROR(VLOOKUP(C270,PlatColors[],2,FALSE),IFERROR(VLOOKUP(A270,PlatColors[],2,FALSE),""))</f>
        <v>#boundary_yellow</v>
      </c>
      <c r="L270" s="19" t="str">
        <f>IFERROR(VLOOKUP(A270,LandGrants[],11,FALSE),"")</f>
        <v>Feb 1728</v>
      </c>
      <c r="M270" s="19" t="str">
        <f>IFERROR(VLOOKUP(A270,LandGrants[],31,FALSE),"")</f>
        <v>N</v>
      </c>
      <c r="N270" s="19" t="str">
        <f>IFERROR(VLOOKUP(C270,PlatColors[],1,FALSE),"")</f>
        <v>Grimmetts Chance</v>
      </c>
      <c r="O270" s="19" t="str">
        <f>IFERROR(VLOOKUP(A270,LandGrants[],2,FALSE),"")</f>
        <v>GRIMMETTS CHANCE</v>
      </c>
    </row>
    <row r="271" spans="1:15" x14ac:dyDescent="0.55000000000000004">
      <c r="A271" t="str">
        <f t="shared" si="12"/>
        <v>Grog</v>
      </c>
      <c r="B271">
        <v>596</v>
      </c>
      <c r="C271" t="s">
        <v>4232</v>
      </c>
      <c r="D271" t="s">
        <v>8242</v>
      </c>
      <c r="E271">
        <v>10</v>
      </c>
      <c r="F271">
        <v>41</v>
      </c>
      <c r="G271" t="s">
        <v>8243</v>
      </c>
      <c r="H271" s="19" t="str">
        <f t="shared" si="13"/>
        <v>18-08</v>
      </c>
      <c r="I271" t="str">
        <f t="shared" si="14"/>
        <v>2016-08-18</v>
      </c>
      <c r="J271" t="str">
        <f>IFERROR(VLOOKUP(A271,LandGrants[],1,FALSE),"")</f>
        <v>GROG</v>
      </c>
      <c r="K271" s="19" t="str">
        <f>IFERROR(VLOOKUP(C271,PlatColors[],2,FALSE),IFERROR(VLOOKUP(A271,PlatColors[],2,FALSE),""))</f>
        <v>#boundary_yellow</v>
      </c>
      <c r="L271" s="19" t="str">
        <f>IFERROR(VLOOKUP(A271,LandGrants[],11,FALSE),"")</f>
        <v>Mar 1758</v>
      </c>
      <c r="M271" s="19" t="str">
        <f>IFERROR(VLOOKUP(A271,LandGrants[],31,FALSE),"")</f>
        <v>Y</v>
      </c>
      <c r="N271" s="19" t="str">
        <f>IFERROR(VLOOKUP(C271,PlatColors[],1,FALSE),"")</f>
        <v>Grog</v>
      </c>
      <c r="O271" s="19" t="str">
        <f>IFERROR(VLOOKUP(A271,LandGrants[],2,FALSE),"")</f>
        <v>GROG</v>
      </c>
    </row>
    <row r="272" spans="1:15" x14ac:dyDescent="0.55000000000000004">
      <c r="A272" s="19" t="str">
        <f t="shared" si="12"/>
        <v>Guinns Purchase</v>
      </c>
      <c r="B272">
        <v>213</v>
      </c>
      <c r="C272" t="s">
        <v>5284</v>
      </c>
      <c r="D272" t="s">
        <v>8130</v>
      </c>
      <c r="E272">
        <v>12</v>
      </c>
      <c r="F272">
        <v>309.8</v>
      </c>
      <c r="G272" t="s">
        <v>8132</v>
      </c>
      <c r="H272" s="19" t="str">
        <f t="shared" si="13"/>
        <v>30-08</v>
      </c>
      <c r="I272" s="19" t="str">
        <f t="shared" si="14"/>
        <v>2016-08-30</v>
      </c>
      <c r="J272" s="19" t="str">
        <f>IFERROR(VLOOKUP(A272,LandGrants[],1,FALSE),"")</f>
        <v>GUINNS PURCHASE</v>
      </c>
      <c r="K272" s="19" t="str">
        <f>IFERROR(VLOOKUP(C272,PlatColors[],2,FALSE),IFERROR(VLOOKUP(A272,PlatColors[],2,FALSE),""))</f>
        <v>#boundary_gold</v>
      </c>
      <c r="L272" s="19" t="str">
        <f>IFERROR(VLOOKUP(A272,LandGrants[],11,FALSE),"")</f>
        <v>Sep 1791</v>
      </c>
      <c r="M272" s="19" t="str">
        <f>IFERROR(VLOOKUP(A272,LandGrants[],31,FALSE),"")</f>
        <v>N</v>
      </c>
      <c r="N272" s="19" t="str">
        <f>IFERROR(VLOOKUP(C272,PlatColors[],1,FALSE),"")</f>
        <v>Guinns Purchase</v>
      </c>
      <c r="O272" s="19" t="str">
        <f>IFERROR(VLOOKUP(A272,LandGrants[],2,FALSE),"")</f>
        <v>GUINNS PURCHASE</v>
      </c>
    </row>
    <row r="273" spans="1:15" x14ac:dyDescent="0.55000000000000004">
      <c r="A273" s="19" t="str">
        <f t="shared" si="12"/>
        <v>Halls Lot - Elijah</v>
      </c>
      <c r="B273">
        <v>752</v>
      </c>
      <c r="C273" t="s">
        <v>9447</v>
      </c>
      <c r="D273" t="s">
        <v>9289</v>
      </c>
      <c r="E273">
        <v>5</v>
      </c>
      <c r="F273" s="131">
        <v>3.5</v>
      </c>
      <c r="G273" t="s">
        <v>12309</v>
      </c>
      <c r="H273" s="19" t="str">
        <f t="shared" si="13"/>
        <v>07-10</v>
      </c>
      <c r="I273" s="19" t="str">
        <f t="shared" si="14"/>
        <v>2016-10-07</v>
      </c>
      <c r="J273" s="19" t="str">
        <f>IFERROR(VLOOKUP(A273,LandGrants[],1,FALSE),"")</f>
        <v>HALLS LOT - Elijah</v>
      </c>
      <c r="K273" s="19" t="str">
        <f>IFERROR(VLOOKUP(C273,PlatColors[],2,FALSE),IFERROR(VLOOKUP(A273,PlatColors[],2,FALSE),""))</f>
        <v>#boundary_gold</v>
      </c>
      <c r="L273" s="19" t="str">
        <f>IFERROR(VLOOKUP(A273,LandGrants[],11,FALSE),"")</f>
        <v>Sep 1740</v>
      </c>
      <c r="M273" s="19" t="str">
        <f>IFERROR(VLOOKUP(A273,LandGrants[],31,FALSE),"")</f>
        <v>N</v>
      </c>
      <c r="N273" s="19" t="str">
        <f>IFERROR(VLOOKUP(C273,PlatColors[],1,FALSE),"")</f>
        <v>Halls Lot - Elijah</v>
      </c>
      <c r="O273" s="19" t="str">
        <f>IFERROR(VLOOKUP(A273,LandGrants[],2,FALSE),"")</f>
        <v>HALLS LOT - ELIJAH</v>
      </c>
    </row>
    <row r="274" spans="1:15" x14ac:dyDescent="0.55000000000000004">
      <c r="A274" s="19" t="str">
        <f t="shared" si="12"/>
        <v>Halls Lot - Joseph</v>
      </c>
      <c r="B274">
        <v>385</v>
      </c>
      <c r="C274" t="s">
        <v>9272</v>
      </c>
      <c r="D274" t="s">
        <v>9281</v>
      </c>
      <c r="E274">
        <v>14</v>
      </c>
      <c r="F274">
        <v>128.30000000000001</v>
      </c>
      <c r="G274" t="s">
        <v>9306</v>
      </c>
      <c r="H274" s="19" t="str">
        <f t="shared" si="13"/>
        <v>22 -11</v>
      </c>
      <c r="I274" s="19" t="str">
        <f t="shared" si="14"/>
        <v>2016-11-22</v>
      </c>
      <c r="J274" s="19" t="str">
        <f>IFERROR(VLOOKUP(A274,LandGrants[],1,FALSE),"")</f>
        <v>HALLS LOT - Joseph</v>
      </c>
      <c r="K274" s="19" t="str">
        <f>IFERROR(VLOOKUP(C274,PlatColors[],2,FALSE),IFERROR(VLOOKUP(A274,PlatColors[],2,FALSE),""))</f>
        <v>#boundary_green</v>
      </c>
      <c r="L274" s="19" t="str">
        <f>IFERROR(VLOOKUP(A274,LandGrants[],11,FALSE),"")</f>
        <v>Oct 1753</v>
      </c>
      <c r="M274" s="19" t="str">
        <f>IFERROR(VLOOKUP(A274,LandGrants[],31,FALSE),"")</f>
        <v>Y</v>
      </c>
      <c r="N274" s="19" t="str">
        <f>IFERROR(VLOOKUP(C274,PlatColors[],1,FALSE),"")</f>
        <v>Halls Lot - Joseph</v>
      </c>
      <c r="O274" s="19" t="str">
        <f>IFERROR(VLOOKUP(A274,LandGrants[],2,FALSE),"")</f>
        <v>HALLS LOT - JOSEPH</v>
      </c>
    </row>
    <row r="275" spans="1:15" x14ac:dyDescent="0.55000000000000004">
      <c r="A275" s="19" t="str">
        <f t="shared" si="12"/>
        <v>Hammond And Geist</v>
      </c>
      <c r="B275">
        <v>53</v>
      </c>
      <c r="C275" t="s">
        <v>8266</v>
      </c>
      <c r="D275" t="s">
        <v>8267</v>
      </c>
      <c r="E275">
        <v>19</v>
      </c>
      <c r="F275">
        <v>1008.5</v>
      </c>
      <c r="G275" t="s">
        <v>8268</v>
      </c>
      <c r="H275" s="19" t="str">
        <f t="shared" si="13"/>
        <v>14-08</v>
      </c>
      <c r="I275" s="19" t="str">
        <f t="shared" si="14"/>
        <v>2016-08-14</v>
      </c>
      <c r="J275" s="19" t="str">
        <f>IFERROR(VLOOKUP(A275,LandGrants[],1,FALSE),"")</f>
        <v>HAMMOND AND GEIST</v>
      </c>
      <c r="K275" s="19" t="str">
        <f>IFERROR(VLOOKUP(C275,PlatColors[],2,FALSE),IFERROR(VLOOKUP(A275,PlatColors[],2,FALSE),""))</f>
        <v>#boundary_green</v>
      </c>
      <c r="L275" s="19" t="str">
        <f>IFERROR(VLOOKUP(A275,LandGrants[],11,FALSE),"")</f>
        <v>Mar 1730</v>
      </c>
      <c r="M275" s="19" t="str">
        <f>IFERROR(VLOOKUP(A275,LandGrants[],31,FALSE),"")</f>
        <v>N</v>
      </c>
      <c r="N275" s="19" t="str">
        <f>IFERROR(VLOOKUP(C275,PlatColors[],1,FALSE),"")</f>
        <v>Hammond And Geist</v>
      </c>
      <c r="O275" s="19" t="str">
        <f>IFERROR(VLOOKUP(A275,LandGrants[],2,FALSE),"")</f>
        <v>HAMMOND AND GEIST</v>
      </c>
    </row>
    <row r="276" spans="1:15" x14ac:dyDescent="0.55000000000000004">
      <c r="A276" s="19" t="str">
        <f t="shared" si="12"/>
        <v>Hammonds Delight</v>
      </c>
      <c r="B276">
        <v>588</v>
      </c>
      <c r="C276" t="s">
        <v>8846</v>
      </c>
      <c r="D276" t="s">
        <v>8305</v>
      </c>
      <c r="E276">
        <v>6</v>
      </c>
      <c r="F276">
        <v>43.2</v>
      </c>
      <c r="G276" t="s">
        <v>9250</v>
      </c>
      <c r="H276" s="19" t="str">
        <f t="shared" si="13"/>
        <v>30-10</v>
      </c>
      <c r="I276" s="19" t="str">
        <f t="shared" si="14"/>
        <v>2016-10-30</v>
      </c>
      <c r="J276" s="19" t="str">
        <f>IFERROR(VLOOKUP(A276,LandGrants[],1,FALSE),"")</f>
        <v>HAMMONDS DELIGHT</v>
      </c>
      <c r="K276" s="19" t="str">
        <f>IFERROR(VLOOKUP(C276,PlatColors[],2,FALSE),IFERROR(VLOOKUP(A276,PlatColors[],2,FALSE),""))</f>
        <v>#boundary_yellow</v>
      </c>
      <c r="L276" s="19" t="str">
        <f>IFERROR(VLOOKUP(A276,LandGrants[],11,FALSE),"")</f>
        <v>Sep 1743</v>
      </c>
      <c r="M276" s="19" t="str">
        <f>IFERROR(VLOOKUP(A276,LandGrants[],31,FALSE),"")</f>
        <v>N</v>
      </c>
      <c r="N276" s="19" t="str">
        <f>IFERROR(VLOOKUP(C276,PlatColors[],1,FALSE),"")</f>
        <v>Hammonds Delight</v>
      </c>
      <c r="O276" s="19" t="str">
        <f>IFERROR(VLOOKUP(A276,LandGrants[],2,FALSE),"")</f>
        <v>HAMMONDS DELIGHT</v>
      </c>
    </row>
    <row r="277" spans="1:15" x14ac:dyDescent="0.55000000000000004">
      <c r="A277" t="str">
        <f t="shared" si="12"/>
        <v>Hammonds Discovery - Charles</v>
      </c>
      <c r="B277">
        <v>97</v>
      </c>
      <c r="C277" t="s">
        <v>9511</v>
      </c>
      <c r="D277" t="s">
        <v>9287</v>
      </c>
      <c r="E277">
        <v>33</v>
      </c>
      <c r="F277">
        <v>692.8</v>
      </c>
      <c r="G277" t="s">
        <v>9179</v>
      </c>
      <c r="H277" s="19" t="str">
        <f t="shared" si="13"/>
        <v>12 -11</v>
      </c>
      <c r="I277" t="str">
        <f t="shared" si="14"/>
        <v>2016-11-12</v>
      </c>
      <c r="J277" t="str">
        <f>IFERROR(VLOOKUP(A277,LandGrants[],1,FALSE),"")</f>
        <v>HAMMONDS DISCOVERY - Charles</v>
      </c>
      <c r="K277" s="19" t="str">
        <f>IFERROR(VLOOKUP(C277,PlatColors[],2,FALSE),IFERROR(VLOOKUP(A277,PlatColors[],2,FALSE),""))</f>
        <v>#boundary_yellow</v>
      </c>
      <c r="L277" s="19" t="str">
        <f>IFERROR(VLOOKUP(A277,LandGrants[],11,FALSE),"")</f>
        <v>Mar 1805</v>
      </c>
      <c r="M277" s="19" t="str">
        <f>IFERROR(VLOOKUP(A277,LandGrants[],31,FALSE),"")</f>
        <v>N</v>
      </c>
      <c r="N277" s="19" t="str">
        <f>IFERROR(VLOOKUP(C277,PlatColors[],1,FALSE),"")</f>
        <v>Hammonds Discovery - Charles</v>
      </c>
      <c r="O277" s="19" t="str">
        <f>IFERROR(VLOOKUP(A277,LandGrants[],2,FALSE),"")</f>
        <v>HAMMONDS DISCOVERY - CHARLES</v>
      </c>
    </row>
    <row r="278" spans="1:15" x14ac:dyDescent="0.55000000000000004">
      <c r="A278" s="19" t="str">
        <f t="shared" si="12"/>
        <v>Hammonds Discovery - Philip - 1</v>
      </c>
      <c r="B278">
        <v>594</v>
      </c>
      <c r="C278" t="s">
        <v>9565</v>
      </c>
      <c r="D278" t="s">
        <v>9096</v>
      </c>
      <c r="E278">
        <v>10</v>
      </c>
      <c r="F278" s="131">
        <v>41.2</v>
      </c>
      <c r="G278" t="s">
        <v>9567</v>
      </c>
      <c r="H278" s="19" t="str">
        <f t="shared" si="13"/>
        <v>17 -12</v>
      </c>
      <c r="I278" s="19" t="str">
        <f t="shared" si="14"/>
        <v>2016-12-17</v>
      </c>
      <c r="J278" s="19" t="str">
        <f>IFERROR(VLOOKUP(A278,LandGrants[],1,FALSE),"")</f>
        <v/>
      </c>
      <c r="K278" s="19" t="str">
        <f>IFERROR(VLOOKUP(C278,PlatColors[],2,FALSE),IFERROR(VLOOKUP(A278,PlatColors[],2,FALSE),""))</f>
        <v/>
      </c>
      <c r="L278" s="19" t="str">
        <f>IFERROR(VLOOKUP(A278,LandGrants[],11,FALSE),"")</f>
        <v/>
      </c>
      <c r="M278" s="19" t="str">
        <f>IFERROR(VLOOKUP(A278,LandGrants[],31,FALSE),"")</f>
        <v/>
      </c>
      <c r="N278" s="19" t="str">
        <f>IFERROR(VLOOKUP(C278,PlatColors[],1,FALSE),"")</f>
        <v/>
      </c>
      <c r="O278" s="19" t="str">
        <f>IFERROR(VLOOKUP(A278,LandGrants[],2,FALSE),"")</f>
        <v/>
      </c>
    </row>
    <row r="279" spans="1:15" x14ac:dyDescent="0.55000000000000004">
      <c r="A279" t="str">
        <f t="shared" si="12"/>
        <v>Hammonds Discovery - Philip - 2</v>
      </c>
      <c r="B279">
        <v>713</v>
      </c>
      <c r="C279" t="s">
        <v>9576</v>
      </c>
      <c r="D279" t="s">
        <v>9096</v>
      </c>
      <c r="E279">
        <v>6</v>
      </c>
      <c r="F279">
        <v>10.199999999999999</v>
      </c>
      <c r="G279" t="s">
        <v>9577</v>
      </c>
      <c r="H279" t="str">
        <f t="shared" si="13"/>
        <v>17 -12</v>
      </c>
      <c r="I279" t="str">
        <f t="shared" si="14"/>
        <v>2016-12-17</v>
      </c>
      <c r="J279" t="str">
        <f>IFERROR(VLOOKUP(A279,LandGrants[],1,FALSE),"")</f>
        <v/>
      </c>
      <c r="K279" s="19" t="str">
        <f>IFERROR(VLOOKUP(C279,PlatColors[],2,FALSE),IFERROR(VLOOKUP(A279,PlatColors[],2,FALSE),""))</f>
        <v/>
      </c>
      <c r="L279" s="19" t="str">
        <f>IFERROR(VLOOKUP(A279,LandGrants[],11,FALSE),"")</f>
        <v/>
      </c>
      <c r="M279" s="19" t="str">
        <f>IFERROR(VLOOKUP(A279,LandGrants[],31,FALSE),"")</f>
        <v/>
      </c>
      <c r="N279" s="19" t="str">
        <f>IFERROR(VLOOKUP(C279,PlatColors[],1,FALSE),"")</f>
        <v/>
      </c>
      <c r="O279" s="19" t="str">
        <f>IFERROR(VLOOKUP(A279,LandGrants[],2,FALSE),"")</f>
        <v/>
      </c>
    </row>
    <row r="280" spans="1:15" x14ac:dyDescent="0.55000000000000004">
      <c r="A280" t="str">
        <f t="shared" si="12"/>
        <v>Hammonds Discovery - Philip - 3</v>
      </c>
      <c r="B280">
        <v>627</v>
      </c>
      <c r="C280" t="s">
        <v>9570</v>
      </c>
      <c r="D280" t="s">
        <v>9566</v>
      </c>
      <c r="E280">
        <v>12</v>
      </c>
      <c r="F280">
        <v>26.2</v>
      </c>
      <c r="G280" t="s">
        <v>9571</v>
      </c>
      <c r="H280" s="19" t="str">
        <f t="shared" si="13"/>
        <v>17 -12</v>
      </c>
      <c r="I280" t="str">
        <f t="shared" si="14"/>
        <v>2016-12-17</v>
      </c>
      <c r="J280" t="str">
        <f>IFERROR(VLOOKUP(A280,LandGrants[],1,FALSE),"")</f>
        <v/>
      </c>
      <c r="K280" s="19" t="str">
        <f>IFERROR(VLOOKUP(C280,PlatColors[],2,FALSE),IFERROR(VLOOKUP(A280,PlatColors[],2,FALSE),""))</f>
        <v/>
      </c>
      <c r="L280" s="19" t="str">
        <f>IFERROR(VLOOKUP(A280,LandGrants[],11,FALSE),"")</f>
        <v/>
      </c>
      <c r="M280" s="19" t="str">
        <f>IFERROR(VLOOKUP(A280,LandGrants[],31,FALSE),"")</f>
        <v/>
      </c>
      <c r="N280" s="19" t="str">
        <f>IFERROR(VLOOKUP(C280,PlatColors[],1,FALSE),"")</f>
        <v/>
      </c>
      <c r="O280" s="19" t="str">
        <f>IFERROR(VLOOKUP(A280,LandGrants[],2,FALSE),"")</f>
        <v/>
      </c>
    </row>
    <row r="281" spans="1:15" x14ac:dyDescent="0.55000000000000004">
      <c r="A281" s="19" t="str">
        <f t="shared" si="12"/>
        <v>Hammonds Elk Ridge Connection</v>
      </c>
      <c r="B281">
        <v>93</v>
      </c>
      <c r="C281" t="s">
        <v>8448</v>
      </c>
      <c r="D281" t="s">
        <v>10103</v>
      </c>
      <c r="E281">
        <v>25</v>
      </c>
      <c r="F281">
        <v>713.1</v>
      </c>
      <c r="G281" t="s">
        <v>8449</v>
      </c>
      <c r="H281" s="19" t="str">
        <f t="shared" si="13"/>
        <v>22-06</v>
      </c>
      <c r="I281" s="19" t="str">
        <f t="shared" si="14"/>
        <v>2016-06-22</v>
      </c>
      <c r="J281" s="19" t="str">
        <f>IFERROR(VLOOKUP(A281,LandGrants[],1,FALSE),"")</f>
        <v>HAMMONDS ELK RIDGE CONNECTION</v>
      </c>
      <c r="K281" s="19" t="str">
        <f>IFERROR(VLOOKUP(C281,PlatColors[],2,FALSE),IFERROR(VLOOKUP(A281,PlatColors[],2,FALSE),""))</f>
        <v>#boundary_cyan</v>
      </c>
      <c r="L281" s="19" t="str">
        <f>IFERROR(VLOOKUP(A281,LandGrants[],11,FALSE),"")</f>
        <v>Sep 1818</v>
      </c>
      <c r="M281" s="19" t="str">
        <f>IFERROR(VLOOKUP(A281,LandGrants[],31,FALSE),"")</f>
        <v>N</v>
      </c>
      <c r="N281" s="19" t="str">
        <f>IFERROR(VLOOKUP(C281,PlatColors[],1,FALSE),"")</f>
        <v>Hammonds Elk Ridge Connection</v>
      </c>
      <c r="O281" s="19" t="str">
        <f>IFERROR(VLOOKUP(A281,LandGrants[],2,FALSE),"")</f>
        <v>HAMMONDS ELK RIDGE CONNECTION</v>
      </c>
    </row>
    <row r="282" spans="1:15" x14ac:dyDescent="0.55000000000000004">
      <c r="A282" t="str">
        <f t="shared" si="12"/>
        <v>Hammonds Enlargement</v>
      </c>
      <c r="B282">
        <v>16</v>
      </c>
      <c r="C282" t="s">
        <v>8937</v>
      </c>
      <c r="D282" t="s">
        <v>9188</v>
      </c>
      <c r="E282">
        <v>97</v>
      </c>
      <c r="F282">
        <v>1924.5</v>
      </c>
      <c r="G282" t="s">
        <v>8134</v>
      </c>
      <c r="H282" t="str">
        <f t="shared" si="13"/>
        <v>29-08</v>
      </c>
      <c r="I282" t="str">
        <f t="shared" si="14"/>
        <v>2016-08-29</v>
      </c>
      <c r="J282" t="str">
        <f>IFERROR(VLOOKUP(A282,LandGrants[],1,FALSE),"")</f>
        <v>HAMMONDS ENLARGEMENT</v>
      </c>
      <c r="K282" s="19" t="str">
        <f>IFERROR(VLOOKUP(C282,PlatColors[],2,FALSE),IFERROR(VLOOKUP(A282,PlatColors[],2,FALSE),""))</f>
        <v>#boundary_purple</v>
      </c>
      <c r="L282" s="19" t="str">
        <f>IFERROR(VLOOKUP(A282,LandGrants[],11,FALSE),"")</f>
        <v>Jun 1798</v>
      </c>
      <c r="M282" s="19" t="str">
        <f>IFERROR(VLOOKUP(A282,LandGrants[],31,FALSE),"")</f>
        <v>N</v>
      </c>
      <c r="N282" s="19" t="str">
        <f>IFERROR(VLOOKUP(C282,PlatColors[],1,FALSE),"")</f>
        <v>Hammonds Enlargement</v>
      </c>
      <c r="O282" s="19" t="str">
        <f>IFERROR(VLOOKUP(A282,LandGrants[],2,FALSE),"")</f>
        <v>HAMMONDS ENLARGEMENT</v>
      </c>
    </row>
    <row r="283" spans="1:15" x14ac:dyDescent="0.55000000000000004">
      <c r="A283" s="19" t="str">
        <f t="shared" si="12"/>
        <v>Hammonds Inheritance</v>
      </c>
      <c r="B283">
        <v>10</v>
      </c>
      <c r="C283" t="s">
        <v>8949</v>
      </c>
      <c r="D283" t="s">
        <v>10696</v>
      </c>
      <c r="E283">
        <v>105</v>
      </c>
      <c r="F283">
        <v>2331.4</v>
      </c>
      <c r="G283" t="s">
        <v>11996</v>
      </c>
      <c r="H283" s="19" t="str">
        <f t="shared" si="13"/>
        <v>19-09</v>
      </c>
      <c r="I283" s="19" t="str">
        <f t="shared" si="14"/>
        <v>2016-09-19</v>
      </c>
      <c r="J283" s="19" t="str">
        <f>IFERROR(VLOOKUP(A283,LandGrants[],1,FALSE),"")</f>
        <v>HAMMONDS INHERITANCE</v>
      </c>
      <c r="K283" s="19" t="str">
        <f>IFERROR(VLOOKUP(C283,PlatColors[],2,FALSE),IFERROR(VLOOKUP(A283,PlatColors[],2,FALSE),""))</f>
        <v>#boundary_purple</v>
      </c>
      <c r="L283" s="19" t="str">
        <f>IFERROR(VLOOKUP(A283,LandGrants[],11,FALSE),"")</f>
        <v>Oct 1796</v>
      </c>
      <c r="M283" s="19" t="str">
        <f>IFERROR(VLOOKUP(A283,LandGrants[],31,FALSE),"")</f>
        <v>Y</v>
      </c>
      <c r="N283" s="19" t="str">
        <f>IFERROR(VLOOKUP(C283,PlatColors[],1,FALSE),"")</f>
        <v>Hammonds Inheritance</v>
      </c>
      <c r="O283" s="19" t="str">
        <f>IFERROR(VLOOKUP(A283,LandGrants[],2,FALSE),"")</f>
        <v>HAMMONDS INHERITANCE</v>
      </c>
    </row>
    <row r="284" spans="1:15" x14ac:dyDescent="0.55000000000000004">
      <c r="A284" s="19" t="str">
        <f t="shared" si="12"/>
        <v>Hammonds Lot</v>
      </c>
      <c r="B284">
        <v>364</v>
      </c>
      <c r="C284" t="s">
        <v>12417</v>
      </c>
      <c r="D284" t="s">
        <v>12491</v>
      </c>
      <c r="E284">
        <v>8</v>
      </c>
      <c r="F284">
        <v>152.5</v>
      </c>
      <c r="G284" t="s">
        <v>12492</v>
      </c>
      <c r="H284" s="19" t="str">
        <f t="shared" si="13"/>
        <v>28-10</v>
      </c>
      <c r="I284" s="19" t="str">
        <f t="shared" si="14"/>
        <v>2016-10-28</v>
      </c>
      <c r="J284" s="19" t="str">
        <f>IFERROR(VLOOKUP(A284,LandGrants[],1,FALSE),"")</f>
        <v>HAMMONDS LOT</v>
      </c>
      <c r="K284" s="19" t="str">
        <f>IFERROR(VLOOKUP(C284,PlatColors[],2,FALSE),IFERROR(VLOOKUP(A284,PlatColors[],2,FALSE),""))</f>
        <v>#boundary_gold</v>
      </c>
      <c r="L284" s="19" t="str">
        <f>IFERROR(VLOOKUP(A284,LandGrants[],11,FALSE),"")</f>
        <v>Apr 1748</v>
      </c>
      <c r="M284" s="19" t="str">
        <f>IFERROR(VLOOKUP(A284,LandGrants[],31,FALSE),"")</f>
        <v>N</v>
      </c>
      <c r="N284" s="19" t="str">
        <f>IFERROR(VLOOKUP(C284,PlatColors[],1,FALSE),"")</f>
        <v>Hammonds Lot</v>
      </c>
      <c r="O284" s="19" t="str">
        <f>IFERROR(VLOOKUP(A284,LandGrants[],2,FALSE),"")</f>
        <v>HAMMONDS LOT</v>
      </c>
    </row>
    <row r="285" spans="1:15" x14ac:dyDescent="0.55000000000000004">
      <c r="A285" s="19" t="str">
        <f t="shared" si="12"/>
        <v>Hampton Court</v>
      </c>
      <c r="B285">
        <v>22</v>
      </c>
      <c r="C285" t="s">
        <v>6584</v>
      </c>
      <c r="D285" t="s">
        <v>8385</v>
      </c>
      <c r="E285">
        <v>71</v>
      </c>
      <c r="F285">
        <v>1680.6</v>
      </c>
      <c r="G285" t="s">
        <v>11016</v>
      </c>
      <c r="H285" s="19" t="str">
        <f t="shared" si="13"/>
        <v>07-06</v>
      </c>
      <c r="I285" s="19" t="str">
        <f t="shared" si="14"/>
        <v>2016-06-07</v>
      </c>
      <c r="J285" s="19" t="str">
        <f>IFERROR(VLOOKUP(A285,LandGrants[],1,FALSE),"")</f>
        <v>HAMPTON COURT</v>
      </c>
      <c r="K285" s="19" t="str">
        <f>IFERROR(VLOOKUP(C285,PlatColors[],2,FALSE),IFERROR(VLOOKUP(A285,PlatColors[],2,FALSE),""))</f>
        <v>#boundary_gold</v>
      </c>
      <c r="L285" s="19" t="str">
        <f>IFERROR(VLOOKUP(A285,LandGrants[],11,FALSE),"")</f>
        <v>Nov 1767</v>
      </c>
      <c r="M285" s="19" t="str">
        <f>IFERROR(VLOOKUP(A285,LandGrants[],31,FALSE),"")</f>
        <v/>
      </c>
      <c r="N285" s="19" t="str">
        <f>IFERROR(VLOOKUP(C285,PlatColors[],1,FALSE),"")</f>
        <v>Hampton Court</v>
      </c>
      <c r="O285" s="19" t="str">
        <f>IFERROR(VLOOKUP(A285,LandGrants[],2,FALSE),"")</f>
        <v>HAMPTON COURT</v>
      </c>
    </row>
    <row r="286" spans="1:15" x14ac:dyDescent="0.55000000000000004">
      <c r="A286" t="str">
        <f t="shared" si="12"/>
        <v>Hard Lodging</v>
      </c>
      <c r="B286">
        <v>658</v>
      </c>
      <c r="C286" t="s">
        <v>6244</v>
      </c>
      <c r="D286" t="s">
        <v>8042</v>
      </c>
      <c r="E286">
        <v>5</v>
      </c>
      <c r="F286">
        <v>22.5</v>
      </c>
      <c r="G286" t="s">
        <v>8055</v>
      </c>
      <c r="H286" t="str">
        <f t="shared" si="13"/>
        <v>04-09</v>
      </c>
      <c r="I286" t="str">
        <f t="shared" si="14"/>
        <v>2016-09-04</v>
      </c>
      <c r="J286" t="str">
        <f>IFERROR(VLOOKUP(A286,LandGrants[],1,FALSE),"")</f>
        <v>HARD LODGING</v>
      </c>
      <c r="K286" s="19" t="str">
        <f>IFERROR(VLOOKUP(C286,PlatColors[],2,FALSE),IFERROR(VLOOKUP(A286,PlatColors[],2,FALSE),""))</f>
        <v>#boundary_cyan</v>
      </c>
      <c r="L286" s="19" t="str">
        <f>IFERROR(VLOOKUP(A286,LandGrants[],11,FALSE),"")</f>
        <v>May 1752</v>
      </c>
      <c r="M286" s="19" t="str">
        <f>IFERROR(VLOOKUP(A286,LandGrants[],31,FALSE),"")</f>
        <v>N</v>
      </c>
      <c r="N286" s="19" t="str">
        <f>IFERROR(VLOOKUP(C286,PlatColors[],1,FALSE),"")</f>
        <v>Hard Lodging</v>
      </c>
      <c r="O286" s="19" t="str">
        <f>IFERROR(VLOOKUP(A286,LandGrants[],2,FALSE),"")</f>
        <v>HARD LODGING</v>
      </c>
    </row>
    <row r="287" spans="1:15" x14ac:dyDescent="0.55000000000000004">
      <c r="A287" t="str">
        <f t="shared" si="12"/>
        <v>Hard To Get And Dear Paid For</v>
      </c>
      <c r="B287">
        <v>86</v>
      </c>
      <c r="C287" t="s">
        <v>5074</v>
      </c>
      <c r="D287" t="s">
        <v>8305</v>
      </c>
      <c r="E287">
        <v>67</v>
      </c>
      <c r="F287">
        <v>746</v>
      </c>
      <c r="G287" t="s">
        <v>8366</v>
      </c>
      <c r="H287" t="str">
        <f t="shared" si="13"/>
        <v>03-08</v>
      </c>
      <c r="I287" t="str">
        <f t="shared" si="14"/>
        <v>2016-08-03</v>
      </c>
      <c r="J287" t="str">
        <f>IFERROR(VLOOKUP(A287,LandGrants[],1,FALSE),"")</f>
        <v>HARD TO GET AND DEAR PAID FOR</v>
      </c>
      <c r="K287" s="19" t="str">
        <f>IFERROR(VLOOKUP(C287,PlatColors[],2,FALSE),IFERROR(VLOOKUP(A287,PlatColors[],2,FALSE),""))</f>
        <v>#boundary_green</v>
      </c>
      <c r="L287" s="19" t="str">
        <f>IFERROR(VLOOKUP(A287,LandGrants[],11,FALSE),"")</f>
        <v>Mar 1747</v>
      </c>
      <c r="M287" s="19" t="str">
        <f>IFERROR(VLOOKUP(A287,LandGrants[],31,FALSE),"")</f>
        <v>N</v>
      </c>
      <c r="N287" s="19" t="str">
        <f>IFERROR(VLOOKUP(C287,PlatColors[],1,FALSE),"")</f>
        <v>Hard To Get And Dear Paid For (Resurveyed Again)</v>
      </c>
      <c r="O287" s="19" t="str">
        <f>IFERROR(VLOOKUP(A287,LandGrants[],2,FALSE),"")</f>
        <v>HARD TO GET AND DEAR PAID FOR</v>
      </c>
    </row>
    <row r="288" spans="1:15" x14ac:dyDescent="0.55000000000000004">
      <c r="A288" t="str">
        <f t="shared" si="12"/>
        <v>Harrisons Chance</v>
      </c>
      <c r="B288">
        <v>511</v>
      </c>
      <c r="C288" t="s">
        <v>7931</v>
      </c>
      <c r="D288" t="s">
        <v>7932</v>
      </c>
      <c r="E288">
        <v>14</v>
      </c>
      <c r="F288">
        <v>64</v>
      </c>
      <c r="G288" t="s">
        <v>7933</v>
      </c>
      <c r="H288" t="str">
        <f t="shared" si="13"/>
        <v>15-10</v>
      </c>
      <c r="I288" t="str">
        <f t="shared" si="14"/>
        <v>2016-10-15</v>
      </c>
      <c r="J288" t="str">
        <f>IFERROR(VLOOKUP(A288,LandGrants[],1,FALSE),"")</f>
        <v>HARRISONS CHANCE</v>
      </c>
      <c r="K288" s="19" t="str">
        <f>IFERROR(VLOOKUP(C288,PlatColors[],2,FALSE),IFERROR(VLOOKUP(A288,PlatColors[],2,FALSE),""))</f>
        <v>#boundary_gold</v>
      </c>
      <c r="L288" s="19" t="str">
        <f>IFERROR(VLOOKUP(A288,LandGrants[],11,FALSE),"")</f>
        <v>Jun 1734</v>
      </c>
      <c r="M288" s="19" t="str">
        <f>IFERROR(VLOOKUP(A288,LandGrants[],31,FALSE),"")</f>
        <v>N</v>
      </c>
      <c r="N288" s="19" t="str">
        <f>IFERROR(VLOOKUP(C288,PlatColors[],1,FALSE),"")</f>
        <v>Harrisons Chance</v>
      </c>
      <c r="O288" s="19" t="str">
        <f>IFERROR(VLOOKUP(A288,LandGrants[],2,FALSE),"")</f>
        <v>HARRISONS CHANCE</v>
      </c>
    </row>
    <row r="289" spans="1:15" x14ac:dyDescent="0.55000000000000004">
      <c r="A289" s="19" t="str">
        <f t="shared" si="12"/>
        <v>Harrys Lot - Ridgely</v>
      </c>
      <c r="B289">
        <v>89</v>
      </c>
      <c r="C289" t="s">
        <v>11115</v>
      </c>
      <c r="D289" t="s">
        <v>11153</v>
      </c>
      <c r="E289">
        <v>42</v>
      </c>
      <c r="F289">
        <v>733</v>
      </c>
      <c r="G289" t="s">
        <v>11154</v>
      </c>
      <c r="H289" s="19" t="str">
        <f t="shared" si="13"/>
        <v>17-07</v>
      </c>
      <c r="I289" s="19" t="str">
        <f t="shared" si="14"/>
        <v>2016-07-17</v>
      </c>
      <c r="J289" s="19" t="str">
        <f>IFERROR(VLOOKUP(A289,LandGrants[],1,FALSE),"")</f>
        <v>HARRYS LOT - Ridgely</v>
      </c>
      <c r="K289" s="19" t="str">
        <f>IFERROR(VLOOKUP(C289,PlatColors[],2,FALSE),IFERROR(VLOOKUP(A289,PlatColors[],2,FALSE),""))</f>
        <v>#boundary_yellow</v>
      </c>
      <c r="L289" s="19" t="str">
        <f>IFERROR(VLOOKUP(A289,LandGrants[],11,FALSE),"")</f>
        <v>Jun 1734</v>
      </c>
      <c r="M289" s="19" t="str">
        <f>IFERROR(VLOOKUP(A289,LandGrants[],31,FALSE),"")</f>
        <v/>
      </c>
      <c r="N289" s="19" t="str">
        <f>IFERROR(VLOOKUP(C289,PlatColors[],1,FALSE),"")</f>
        <v>Harrys Lot - Ridgely</v>
      </c>
      <c r="O289" s="19" t="str">
        <f>IFERROR(VLOOKUP(A289,LandGrants[],2,FALSE),"")</f>
        <v>HARRYS LOT - RIDGELY</v>
      </c>
    </row>
    <row r="290" spans="1:15" x14ac:dyDescent="0.55000000000000004">
      <c r="A290" t="str">
        <f t="shared" si="12"/>
        <v>Harrys Lot - Warfield</v>
      </c>
      <c r="B290">
        <v>422</v>
      </c>
      <c r="C290" t="s">
        <v>11112</v>
      </c>
      <c r="D290" t="s">
        <v>8427</v>
      </c>
      <c r="E290">
        <v>28</v>
      </c>
      <c r="F290">
        <v>104.8</v>
      </c>
      <c r="G290" t="s">
        <v>11043</v>
      </c>
      <c r="H290" t="str">
        <f t="shared" si="13"/>
        <v>13-07</v>
      </c>
      <c r="I290" t="str">
        <f t="shared" si="14"/>
        <v>2016-07-13</v>
      </c>
      <c r="J290" t="str">
        <f>IFERROR(VLOOKUP(A290,LandGrants[],1,FALSE),"")</f>
        <v>HARRYS LOT - Warfield</v>
      </c>
      <c r="K290" s="19" t="str">
        <f>IFERROR(VLOOKUP(C290,PlatColors[],2,FALSE),IFERROR(VLOOKUP(A290,PlatColors[],2,FALSE),""))</f>
        <v>#boundary_yellow</v>
      </c>
      <c r="L290" s="19" t="str">
        <f>IFERROR(VLOOKUP(A290,LandGrants[],11,FALSE),"")</f>
        <v>Apr 1762</v>
      </c>
      <c r="M290" s="19" t="str">
        <f>IFERROR(VLOOKUP(A290,LandGrants[],31,FALSE),"")</f>
        <v>Y</v>
      </c>
      <c r="N290" s="19" t="str">
        <f>IFERROR(VLOOKUP(C290,PlatColors[],1,FALSE),"")</f>
        <v>Harrys Lot - Warfield</v>
      </c>
      <c r="O290" s="19" t="str">
        <f>IFERROR(VLOOKUP(A290,LandGrants[],2,FALSE),"")</f>
        <v>HARRYS LOT - WARFIELD</v>
      </c>
    </row>
    <row r="291" spans="1:15" x14ac:dyDescent="0.55000000000000004">
      <c r="A291" t="str">
        <f t="shared" si="12"/>
        <v>Hatherlys Contrivance</v>
      </c>
      <c r="B291">
        <v>257</v>
      </c>
      <c r="C291" t="s">
        <v>7960</v>
      </c>
      <c r="D291" t="s">
        <v>7941</v>
      </c>
      <c r="E291">
        <v>24</v>
      </c>
      <c r="F291">
        <v>260.5</v>
      </c>
      <c r="G291" t="s">
        <v>7961</v>
      </c>
      <c r="H291" s="19" t="str">
        <f t="shared" si="13"/>
        <v>14-10</v>
      </c>
      <c r="I291" t="str">
        <f t="shared" si="14"/>
        <v>2016-10-14</v>
      </c>
      <c r="J291" t="str">
        <f>IFERROR(VLOOKUP(A291,LandGrants[],1,FALSE),"")</f>
        <v>HATHERLYS CONTRIVANCE</v>
      </c>
      <c r="K291" s="19" t="str">
        <f>IFERROR(VLOOKUP(C291,PlatColors[],2,FALSE),IFERROR(VLOOKUP(A291,PlatColors[],2,FALSE),""))</f>
        <v>#boundary_cyan</v>
      </c>
      <c r="L291" s="19" t="str">
        <f>IFERROR(VLOOKUP(A291,LandGrants[],11,FALSE),"")</f>
        <v>Aug 1750</v>
      </c>
      <c r="M291" s="19" t="str">
        <f>IFERROR(VLOOKUP(A291,LandGrants[],31,FALSE),"")</f>
        <v>N</v>
      </c>
      <c r="N291" s="19" t="str">
        <f>IFERROR(VLOOKUP(C291,PlatColors[],1,FALSE),"")</f>
        <v>Hatherlys Contrivance</v>
      </c>
      <c r="O291" s="19" t="str">
        <f>IFERROR(VLOOKUP(A291,LandGrants[],2,FALSE),"")</f>
        <v>HATHERLYS CONTRIVANCE</v>
      </c>
    </row>
    <row r="292" spans="1:15" x14ac:dyDescent="0.55000000000000004">
      <c r="A292" s="19" t="str">
        <f t="shared" si="12"/>
        <v>Hatherlys Forrest</v>
      </c>
      <c r="B292">
        <v>424</v>
      </c>
      <c r="C292" t="s">
        <v>8952</v>
      </c>
      <c r="D292" t="s">
        <v>7941</v>
      </c>
      <c r="E292">
        <v>10</v>
      </c>
      <c r="F292">
        <v>104.4</v>
      </c>
      <c r="G292" t="s">
        <v>9863</v>
      </c>
      <c r="H292" s="19" t="str">
        <f t="shared" si="13"/>
        <v>29 -01</v>
      </c>
      <c r="I292" s="19" t="str">
        <f t="shared" si="14"/>
        <v>2017-01-29</v>
      </c>
      <c r="J292" s="19" t="str">
        <f>IFERROR(VLOOKUP(A292,LandGrants[],1,FALSE),"")</f>
        <v>HATHERLYS FORREST</v>
      </c>
      <c r="K292" s="19" t="str">
        <f>IFERROR(VLOOKUP(C292,PlatColors[],2,FALSE),IFERROR(VLOOKUP(A292,PlatColors[],2,FALSE),""))</f>
        <v>#boundary_yellow</v>
      </c>
      <c r="L292" s="19" t="str">
        <f>IFERROR(VLOOKUP(A292,LandGrants[],11,FALSE),"")</f>
        <v>Sep 1742</v>
      </c>
      <c r="M292" s="19" t="str">
        <f>IFERROR(VLOOKUP(A292,LandGrants[],31,FALSE),"")</f>
        <v>N</v>
      </c>
      <c r="N292" s="19" t="str">
        <f>IFERROR(VLOOKUP(C292,PlatColors[],1,FALSE),"")</f>
        <v>Hatherlys Forrest</v>
      </c>
      <c r="O292" s="19" t="str">
        <f>IFERROR(VLOOKUP(A292,LandGrants[],2,FALSE),"")</f>
        <v>HATHERLYS FORREST</v>
      </c>
    </row>
    <row r="293" spans="1:15" x14ac:dyDescent="0.55000000000000004">
      <c r="A293" t="str">
        <f t="shared" si="12"/>
        <v>Hatherlys Resolution</v>
      </c>
      <c r="B293">
        <v>569</v>
      </c>
      <c r="C293" t="s">
        <v>7964</v>
      </c>
      <c r="D293" t="s">
        <v>7965</v>
      </c>
      <c r="E293">
        <v>10</v>
      </c>
      <c r="F293">
        <v>49.6</v>
      </c>
      <c r="G293" t="s">
        <v>7966</v>
      </c>
      <c r="H293" t="str">
        <f t="shared" si="13"/>
        <v>14-10</v>
      </c>
      <c r="I293" t="str">
        <f t="shared" si="14"/>
        <v>2016-10-14</v>
      </c>
      <c r="J293" t="str">
        <f>IFERROR(VLOOKUP(A293,LandGrants[],1,FALSE),"")</f>
        <v>HATHERLYS RESOLUTION</v>
      </c>
      <c r="K293" s="19" t="str">
        <f>IFERROR(VLOOKUP(C293,PlatColors[],2,FALSE),IFERROR(VLOOKUP(A293,PlatColors[],2,FALSE),""))</f>
        <v>#boundary_green</v>
      </c>
      <c r="L293" s="19" t="str">
        <f>IFERROR(VLOOKUP(A293,LandGrants[],11,FALSE),"")</f>
        <v>Apr 1744</v>
      </c>
      <c r="M293" s="19" t="str">
        <f>IFERROR(VLOOKUP(A293,LandGrants[],31,FALSE),"")</f>
        <v>Y</v>
      </c>
      <c r="N293" s="19" t="str">
        <f>IFERROR(VLOOKUP(C293,PlatColors[],1,FALSE),"")</f>
        <v>Hatherlys Resolution</v>
      </c>
      <c r="O293" s="19" t="str">
        <f>IFERROR(VLOOKUP(A293,LandGrants[],2,FALSE),"")</f>
        <v>HATHERLYS RESOLUTION</v>
      </c>
    </row>
    <row r="294" spans="1:15" x14ac:dyDescent="0.55000000000000004">
      <c r="A294" s="19" t="str">
        <f t="shared" si="12"/>
        <v>Hay Field</v>
      </c>
      <c r="B294">
        <v>123</v>
      </c>
      <c r="C294" t="s">
        <v>9180</v>
      </c>
      <c r="D294" t="s">
        <v>9288</v>
      </c>
      <c r="E294">
        <v>36</v>
      </c>
      <c r="F294">
        <v>596.9</v>
      </c>
      <c r="G294" t="s">
        <v>9181</v>
      </c>
      <c r="H294" s="19" t="str">
        <f t="shared" si="13"/>
        <v>12 -11</v>
      </c>
      <c r="I294" s="19" t="str">
        <f t="shared" si="14"/>
        <v>2016-11-12</v>
      </c>
      <c r="J294" s="19" t="str">
        <f>IFERROR(VLOOKUP(A294,LandGrants[],1,FALSE),"")</f>
        <v>HAY FIELD</v>
      </c>
      <c r="K294" s="19" t="str">
        <f>IFERROR(VLOOKUP(C294,PlatColors[],2,FALSE),IFERROR(VLOOKUP(A294,PlatColors[],2,FALSE),""))</f>
        <v>#boundary_green</v>
      </c>
      <c r="L294" s="19" t="str">
        <f>IFERROR(VLOOKUP(A294,LandGrants[],11,FALSE),"")</f>
        <v>Aug 1825</v>
      </c>
      <c r="M294" s="19" t="str">
        <f>IFERROR(VLOOKUP(A294,LandGrants[],31,FALSE),"")</f>
        <v>N</v>
      </c>
      <c r="N294" s="19" t="str">
        <f>IFERROR(VLOOKUP(C294,PlatColors[],1,FALSE),"")</f>
        <v>Hay Field</v>
      </c>
      <c r="O294" s="19" t="str">
        <f>IFERROR(VLOOKUP(A294,LandGrants[],2,FALSE),"")</f>
        <v>HAY FIELD</v>
      </c>
    </row>
    <row r="295" spans="1:15" x14ac:dyDescent="0.55000000000000004">
      <c r="A295" t="str">
        <f t="shared" si="12"/>
        <v>Hay Meadow</v>
      </c>
      <c r="B295">
        <v>651</v>
      </c>
      <c r="C295" t="s">
        <v>5647</v>
      </c>
      <c r="D295" t="s">
        <v>11785</v>
      </c>
      <c r="E295">
        <v>4</v>
      </c>
      <c r="F295">
        <v>23.4</v>
      </c>
      <c r="G295" t="s">
        <v>10723</v>
      </c>
      <c r="H295" t="str">
        <f t="shared" si="13"/>
        <v>30 -04</v>
      </c>
      <c r="I295" t="str">
        <f t="shared" si="14"/>
        <v>2017-04-30</v>
      </c>
      <c r="J295" t="str">
        <f>IFERROR(VLOOKUP(A295,LandGrants[],1,FALSE),"")</f>
        <v>HAY MEADOW</v>
      </c>
      <c r="K295" s="19" t="str">
        <f>IFERROR(VLOOKUP(C295,PlatColors[],2,FALSE),IFERROR(VLOOKUP(A295,PlatColors[],2,FALSE),""))</f>
        <v>#boundary_green</v>
      </c>
      <c r="L295" s="19" t="str">
        <f>IFERROR(VLOOKUP(A295,LandGrants[],11,FALSE),"")</f>
        <v>Jul 1770</v>
      </c>
      <c r="M295" s="19" t="str">
        <f>IFERROR(VLOOKUP(A295,LandGrants[],31,FALSE),"")</f>
        <v>N</v>
      </c>
      <c r="N295" s="19" t="str">
        <f>IFERROR(VLOOKUP(C295,PlatColors[],1,FALSE),"")</f>
        <v>Hay Meadow</v>
      </c>
      <c r="O295" s="19" t="str">
        <f>IFERROR(VLOOKUP(A295,LandGrants[],2,FALSE),"")</f>
        <v>HAY MEADOW</v>
      </c>
    </row>
    <row r="296" spans="1:15" x14ac:dyDescent="0.55000000000000004">
      <c r="A296" t="str">
        <f t="shared" si="12"/>
        <v>Haywards Discovery</v>
      </c>
      <c r="B296">
        <v>579</v>
      </c>
      <c r="C296" t="s">
        <v>9515</v>
      </c>
      <c r="D296" t="s">
        <v>12504</v>
      </c>
      <c r="E296">
        <v>11</v>
      </c>
      <c r="F296">
        <v>47.7</v>
      </c>
      <c r="G296" t="s">
        <v>9563</v>
      </c>
      <c r="H296" t="str">
        <f t="shared" si="13"/>
        <v>19 -12</v>
      </c>
      <c r="I296" t="str">
        <f t="shared" si="14"/>
        <v>2016-12-19</v>
      </c>
      <c r="J296" t="str">
        <f>IFERROR(VLOOKUP(A296,LandGrants[],1,FALSE),"")</f>
        <v>HAYWARDS DISCOVERY</v>
      </c>
      <c r="K296" s="19" t="str">
        <f>IFERROR(VLOOKUP(C296,PlatColors[],2,FALSE),IFERROR(VLOOKUP(A296,PlatColors[],2,FALSE),""))</f>
        <v>#boundary_cyan</v>
      </c>
      <c r="L296" s="19" t="str">
        <f>IFERROR(VLOOKUP(A296,LandGrants[],11,FALSE),"")</f>
        <v>Mar 1773</v>
      </c>
      <c r="M296" s="19" t="str">
        <f>IFERROR(VLOOKUP(A296,LandGrants[],31,FALSE),"")</f>
        <v>Y</v>
      </c>
      <c r="N296" s="19" t="str">
        <f>IFERROR(VLOOKUP(C296,PlatColors[],1,FALSE),"")</f>
        <v>Haywards Discovery</v>
      </c>
      <c r="O296" s="19" t="str">
        <f>IFERROR(VLOOKUP(A296,LandGrants[],2,FALSE),"")</f>
        <v>HAYWARDS DISCOVERY</v>
      </c>
    </row>
    <row r="297" spans="1:15" x14ac:dyDescent="0.55000000000000004">
      <c r="A297" s="19" t="str">
        <f t="shared" si="12"/>
        <v>Hazard</v>
      </c>
      <c r="B297">
        <v>553</v>
      </c>
      <c r="C297" t="s">
        <v>6689</v>
      </c>
      <c r="D297" t="s">
        <v>7902</v>
      </c>
      <c r="E297">
        <v>6</v>
      </c>
      <c r="F297">
        <v>51.9</v>
      </c>
      <c r="G297" t="s">
        <v>7903</v>
      </c>
      <c r="H297" s="19" t="str">
        <f t="shared" si="13"/>
        <v>16-10</v>
      </c>
      <c r="I297" s="19" t="str">
        <f t="shared" si="14"/>
        <v>2016-10-16</v>
      </c>
      <c r="J297" s="19" t="str">
        <f>IFERROR(VLOOKUP(A297,LandGrants[],1,FALSE),"")</f>
        <v>HAZARD</v>
      </c>
      <c r="K297" s="19" t="str">
        <f>IFERROR(VLOOKUP(C297,PlatColors[],2,FALSE),IFERROR(VLOOKUP(A297,PlatColors[],2,FALSE),""))</f>
        <v>#boundary_green</v>
      </c>
      <c r="L297" s="19" t="str">
        <f>IFERROR(VLOOKUP(A297,LandGrants[],11,FALSE),"")</f>
        <v>Jul 1726</v>
      </c>
      <c r="M297" s="19" t="str">
        <f>IFERROR(VLOOKUP(A297,LandGrants[],31,FALSE),"")</f>
        <v>N</v>
      </c>
      <c r="N297" s="19" t="str">
        <f>IFERROR(VLOOKUP(C297,PlatColors[],1,FALSE),"")</f>
        <v>Hazard</v>
      </c>
      <c r="O297" s="19" t="str">
        <f>IFERROR(VLOOKUP(A297,LandGrants[],2,FALSE),"")</f>
        <v>HAZARD</v>
      </c>
    </row>
    <row r="298" spans="1:15" x14ac:dyDescent="0.55000000000000004">
      <c r="A298" t="str">
        <f t="shared" si="12"/>
        <v>Head Quarters</v>
      </c>
      <c r="B298">
        <v>100</v>
      </c>
      <c r="C298" t="s">
        <v>7221</v>
      </c>
      <c r="D298" t="s">
        <v>11021</v>
      </c>
      <c r="E298">
        <v>47</v>
      </c>
      <c r="F298">
        <v>672</v>
      </c>
      <c r="G298" t="s">
        <v>8386</v>
      </c>
      <c r="H298" s="19" t="str">
        <f t="shared" si="13"/>
        <v>22-07</v>
      </c>
      <c r="I298" t="str">
        <f t="shared" si="14"/>
        <v>2016-07-22</v>
      </c>
      <c r="J298" t="str">
        <f>IFERROR(VLOOKUP(A298,LandGrants[],1,FALSE),"")</f>
        <v>HEAD QUARTERS</v>
      </c>
      <c r="K298" s="19" t="str">
        <f>IFERROR(VLOOKUP(C298,PlatColors[],2,FALSE),IFERROR(VLOOKUP(A298,PlatColors[],2,FALSE),""))</f>
        <v>#boundary_yellow</v>
      </c>
      <c r="L298" s="19" t="str">
        <f>IFERROR(VLOOKUP(A298,LandGrants[],11,FALSE),"")</f>
        <v>Nov 1785</v>
      </c>
      <c r="M298" s="19" t="str">
        <f>IFERROR(VLOOKUP(A298,LandGrants[],31,FALSE),"")</f>
        <v/>
      </c>
      <c r="N298" s="19" t="str">
        <f>IFERROR(VLOOKUP(C298,PlatColors[],1,FALSE),"")</f>
        <v>Head Quarters</v>
      </c>
      <c r="O298" s="19" t="str">
        <f>IFERROR(VLOOKUP(A298,LandGrants[],2,FALSE),"")</f>
        <v>HEAD QUARTERS</v>
      </c>
    </row>
    <row r="299" spans="1:15" x14ac:dyDescent="0.55000000000000004">
      <c r="A299" s="19" t="str">
        <f t="shared" si="12"/>
        <v>Hebron</v>
      </c>
      <c r="B299">
        <v>302</v>
      </c>
      <c r="C299" t="s">
        <v>4064</v>
      </c>
      <c r="D299" t="s">
        <v>7922</v>
      </c>
      <c r="E299">
        <v>47</v>
      </c>
      <c r="F299">
        <v>213</v>
      </c>
      <c r="G299" t="s">
        <v>7923</v>
      </c>
      <c r="H299" s="19" t="str">
        <f t="shared" si="13"/>
        <v>15-10</v>
      </c>
      <c r="I299" s="19" t="str">
        <f t="shared" si="14"/>
        <v>2016-10-15</v>
      </c>
      <c r="J299" s="19" t="str">
        <f>IFERROR(VLOOKUP(A299,LandGrants[],1,FALSE),"")</f>
        <v>HEBRON</v>
      </c>
      <c r="K299" s="19" t="str">
        <f>IFERROR(VLOOKUP(C299,PlatColors[],2,FALSE),IFERROR(VLOOKUP(A299,PlatColors[],2,FALSE),""))</f>
        <v>#boundary_yellow</v>
      </c>
      <c r="L299" s="19" t="str">
        <f>IFERROR(VLOOKUP(A299,LandGrants[],11,FALSE),"")</f>
        <v>Dec 1753</v>
      </c>
      <c r="M299" s="19" t="str">
        <f>IFERROR(VLOOKUP(A299,LandGrants[],31,FALSE),"")</f>
        <v>N</v>
      </c>
      <c r="N299" s="19" t="str">
        <f>IFERROR(VLOOKUP(C299,PlatColors[],1,FALSE),"")</f>
        <v>Hebron</v>
      </c>
      <c r="O299" s="19" t="str">
        <f>IFERROR(VLOOKUP(A299,LandGrants[],2,FALSE),"")</f>
        <v>HEBRON</v>
      </c>
    </row>
    <row r="300" spans="1:15" x14ac:dyDescent="0.55000000000000004">
      <c r="A300" t="str">
        <f t="shared" si="12"/>
        <v>Henry And Peter</v>
      </c>
      <c r="B300">
        <v>127</v>
      </c>
      <c r="C300" t="s">
        <v>5379</v>
      </c>
      <c r="D300" t="s">
        <v>11595</v>
      </c>
      <c r="E300">
        <v>90</v>
      </c>
      <c r="F300">
        <v>592.1</v>
      </c>
      <c r="G300" t="s">
        <v>8081</v>
      </c>
      <c r="H300" t="str">
        <f t="shared" si="13"/>
        <v>03-09</v>
      </c>
      <c r="I300" t="str">
        <f t="shared" si="14"/>
        <v>2016-09-03</v>
      </c>
      <c r="J300" t="str">
        <f>IFERROR(VLOOKUP(A300,LandGrants[],1,FALSE),"")</f>
        <v>HENRY AND PETER</v>
      </c>
      <c r="K300" s="19" t="str">
        <f>IFERROR(VLOOKUP(C300,PlatColors[],2,FALSE),IFERROR(VLOOKUP(A300,PlatColors[],2,FALSE),""))</f>
        <v>#boundary_cyan</v>
      </c>
      <c r="L300" s="19" t="str">
        <f>IFERROR(VLOOKUP(A300,LandGrants[],11,FALSE),"")</f>
        <v>Apr 1751</v>
      </c>
      <c r="M300" s="19" t="str">
        <f>IFERROR(VLOOKUP(A300,LandGrants[],31,FALSE),"")</f>
        <v>N</v>
      </c>
      <c r="N300" s="19" t="str">
        <f>IFERROR(VLOOKUP(C300,PlatColors[],1,FALSE),"")</f>
        <v>Henry And Peter</v>
      </c>
      <c r="O300" s="19" t="str">
        <f>IFERROR(VLOOKUP(A300,LandGrants[],2,FALSE),"")</f>
        <v>HENRY AND PETER</v>
      </c>
    </row>
    <row r="301" spans="1:15" x14ac:dyDescent="0.55000000000000004">
      <c r="A301" s="19" t="str">
        <f t="shared" si="12"/>
        <v>Henry And Thomas</v>
      </c>
      <c r="B301">
        <v>122</v>
      </c>
      <c r="C301" t="s">
        <v>5862</v>
      </c>
      <c r="D301" t="s">
        <v>8200</v>
      </c>
      <c r="E301">
        <v>23</v>
      </c>
      <c r="F301">
        <v>597.70000000000005</v>
      </c>
      <c r="G301" t="s">
        <v>8205</v>
      </c>
      <c r="H301" s="19" t="str">
        <f t="shared" si="13"/>
        <v>21-08</v>
      </c>
      <c r="I301" s="19" t="str">
        <f t="shared" si="14"/>
        <v>2016-08-21</v>
      </c>
      <c r="J301" s="19" t="str">
        <f>IFERROR(VLOOKUP(A301,LandGrants[],1,FALSE),"")</f>
        <v>HENRY AND THOMAS</v>
      </c>
      <c r="K301" s="19" t="str">
        <f>IFERROR(VLOOKUP(C301,PlatColors[],2,FALSE),IFERROR(VLOOKUP(A301,PlatColors[],2,FALSE),""))</f>
        <v>#boundary_gold</v>
      </c>
      <c r="L301" s="19" t="str">
        <f>IFERROR(VLOOKUP(A301,LandGrants[],11,FALSE),"")</f>
        <v>Aug 1719</v>
      </c>
      <c r="M301" s="19" t="str">
        <f>IFERROR(VLOOKUP(A301,LandGrants[],31,FALSE),"")</f>
        <v>Y</v>
      </c>
      <c r="N301" s="19" t="str">
        <f>IFERROR(VLOOKUP(C301,PlatColors[],1,FALSE),"")</f>
        <v>Henry And Thomas</v>
      </c>
      <c r="O301" s="19" t="str">
        <f>IFERROR(VLOOKUP(A301,LandGrants[],2,FALSE),"")</f>
        <v>HENRY AND THOMAS</v>
      </c>
    </row>
    <row r="302" spans="1:15" x14ac:dyDescent="0.55000000000000004">
      <c r="A302" t="str">
        <f t="shared" si="12"/>
        <v>Henrys Lot</v>
      </c>
      <c r="B302">
        <v>566</v>
      </c>
      <c r="C302" t="s">
        <v>8852</v>
      </c>
      <c r="D302" t="s">
        <v>11354</v>
      </c>
      <c r="E302">
        <v>6</v>
      </c>
      <c r="F302">
        <v>49.8</v>
      </c>
      <c r="G302" t="s">
        <v>9243</v>
      </c>
      <c r="H302" t="str">
        <f t="shared" si="13"/>
        <v>02 -11</v>
      </c>
      <c r="I302" t="str">
        <f t="shared" si="14"/>
        <v>2016-11-02</v>
      </c>
      <c r="J302" t="str">
        <f>IFERROR(VLOOKUP(A302,LandGrants[],1,FALSE),"")</f>
        <v>HENRYS LOT</v>
      </c>
      <c r="K302" s="19" t="str">
        <f>IFERROR(VLOOKUP(C302,PlatColors[],2,FALSE),IFERROR(VLOOKUP(A302,PlatColors[],2,FALSE),""))</f>
        <v>#boundary_gold</v>
      </c>
      <c r="L302" s="19" t="str">
        <f>IFERROR(VLOOKUP(A302,LandGrants[],11,FALSE),"")</f>
        <v>Jul 1768</v>
      </c>
      <c r="M302" s="19" t="str">
        <f>IFERROR(VLOOKUP(A302,LandGrants[],31,FALSE),"")</f>
        <v>N</v>
      </c>
      <c r="N302" s="19" t="str">
        <f>IFERROR(VLOOKUP(C302,PlatColors[],1,FALSE),"")</f>
        <v>Henrys Lot</v>
      </c>
      <c r="O302" s="19" t="str">
        <f>IFERROR(VLOOKUP(A302,LandGrants[],2,FALSE),"")</f>
        <v>HENRYS LOT</v>
      </c>
    </row>
    <row r="303" spans="1:15" x14ac:dyDescent="0.55000000000000004">
      <c r="A303" s="19" t="str">
        <f t="shared" si="12"/>
        <v>Henrys Park</v>
      </c>
      <c r="B303">
        <v>432</v>
      </c>
      <c r="C303" t="s">
        <v>8034</v>
      </c>
      <c r="D303" t="s">
        <v>8031</v>
      </c>
      <c r="E303">
        <v>9</v>
      </c>
      <c r="F303">
        <v>103</v>
      </c>
      <c r="G303" t="s">
        <v>8035</v>
      </c>
      <c r="H303" s="19" t="str">
        <f t="shared" si="13"/>
        <v>07-09</v>
      </c>
      <c r="I303" s="19" t="str">
        <f t="shared" si="14"/>
        <v>2016-09-07</v>
      </c>
      <c r="J303" s="19" t="str">
        <f>IFERROR(VLOOKUP(A303,LandGrants[],1,FALSE),"")</f>
        <v>HENRYS PARK</v>
      </c>
      <c r="K303" s="19" t="str">
        <f>IFERROR(VLOOKUP(C303,PlatColors[],2,FALSE),IFERROR(VLOOKUP(A303,PlatColors[],2,FALSE),""))</f>
        <v>#boundary_green</v>
      </c>
      <c r="L303" s="19" t="str">
        <f>IFERROR(VLOOKUP(A303,LandGrants[],11,FALSE),"")</f>
        <v>Jun 1734</v>
      </c>
      <c r="M303" s="19" t="str">
        <f>IFERROR(VLOOKUP(A303,LandGrants[],31,FALSE),"")</f>
        <v>N</v>
      </c>
      <c r="N303" s="19" t="str">
        <f>IFERROR(VLOOKUP(C303,PlatColors[],1,FALSE),"")</f>
        <v>Henrys Park</v>
      </c>
      <c r="O303" s="19" t="str">
        <f>IFERROR(VLOOKUP(A303,LandGrants[],2,FALSE),"")</f>
        <v>HENRYS PARK</v>
      </c>
    </row>
    <row r="304" spans="1:15" x14ac:dyDescent="0.55000000000000004">
      <c r="A304" s="19" t="str">
        <f t="shared" si="12"/>
        <v>Henrys United Friendship</v>
      </c>
      <c r="B304">
        <v>211</v>
      </c>
      <c r="C304" t="s">
        <v>8381</v>
      </c>
      <c r="D304" t="s">
        <v>8382</v>
      </c>
      <c r="E304">
        <v>25</v>
      </c>
      <c r="F304">
        <v>312.5</v>
      </c>
      <c r="G304" t="s">
        <v>8383</v>
      </c>
      <c r="H304" s="19" t="str">
        <f t="shared" si="13"/>
        <v>22-07</v>
      </c>
      <c r="I304" s="19" t="str">
        <f t="shared" si="14"/>
        <v>2016-07-22</v>
      </c>
      <c r="J304" s="19" t="str">
        <f>IFERROR(VLOOKUP(A304,LandGrants[],1,FALSE),"")</f>
        <v>HENRYS UNITED FRIENDSHIP</v>
      </c>
      <c r="K304" s="19" t="str">
        <f>IFERROR(VLOOKUP(C304,PlatColors[],2,FALSE),IFERROR(VLOOKUP(A304,PlatColors[],2,FALSE),""))</f>
        <v>#boundary_green</v>
      </c>
      <c r="L304" s="19" t="str">
        <f>IFERROR(VLOOKUP(A304,LandGrants[],11,FALSE),"")</f>
        <v>Aug 1770</v>
      </c>
      <c r="M304" s="19" t="str">
        <f>IFERROR(VLOOKUP(A304,LandGrants[],31,FALSE),"")</f>
        <v/>
      </c>
      <c r="N304" s="19" t="str">
        <f>IFERROR(VLOOKUP(C304,PlatColors[],1,FALSE),"")</f>
        <v>Henrys United Friendship</v>
      </c>
      <c r="O304" s="19" t="str">
        <f>IFERROR(VLOOKUP(A304,LandGrants[],2,FALSE),"")</f>
        <v>HENRYS UNITED FRIENDSHIP</v>
      </c>
    </row>
    <row r="305" spans="1:15" x14ac:dyDescent="0.55000000000000004">
      <c r="A305" t="str">
        <f t="shared" si="12"/>
        <v>Hickens Chance And Dorseys Friendship</v>
      </c>
      <c r="B305">
        <v>301</v>
      </c>
      <c r="C305" t="s">
        <v>7889</v>
      </c>
      <c r="D305" t="s">
        <v>9131</v>
      </c>
      <c r="E305">
        <v>18</v>
      </c>
      <c r="F305">
        <v>213.9</v>
      </c>
      <c r="G305" t="s">
        <v>7890</v>
      </c>
      <c r="H305" t="str">
        <f t="shared" si="13"/>
        <v>17-10</v>
      </c>
      <c r="I305" t="str">
        <f t="shared" si="14"/>
        <v>2016-10-17</v>
      </c>
      <c r="J305" t="str">
        <f>IFERROR(VLOOKUP(A305,LandGrants[],1,FALSE),"")</f>
        <v>HICKENS CHANCE AND DORSEYS FRIENDSHIP</v>
      </c>
      <c r="K305" s="19" t="str">
        <f>IFERROR(VLOOKUP(C305,PlatColors[],2,FALSE),IFERROR(VLOOKUP(A305,PlatColors[],2,FALSE),""))</f>
        <v>#boundary_cyan</v>
      </c>
      <c r="L305" s="19">
        <f>IFERROR(VLOOKUP(A305,LandGrants[],11,FALSE),"")</f>
        <v>1725</v>
      </c>
      <c r="M305" s="19" t="str">
        <f>IFERROR(VLOOKUP(A305,LandGrants[],31,FALSE),"")</f>
        <v>N</v>
      </c>
      <c r="N305" s="19" t="str">
        <f>IFERROR(VLOOKUP(C305,PlatColors[],1,FALSE),"")</f>
        <v>Hickens Chance And Dorseys Friendship</v>
      </c>
      <c r="O305" s="19" t="str">
        <f>IFERROR(VLOOKUP(A305,LandGrants[],2,FALSE),"")</f>
        <v>HICKENS CHANCE AND DORSEYS FRIENDSHIP</v>
      </c>
    </row>
    <row r="306" spans="1:15" x14ac:dyDescent="0.55000000000000004">
      <c r="A306" s="19" t="str">
        <f t="shared" si="12"/>
        <v>Hickory Bottom</v>
      </c>
      <c r="B306">
        <v>708</v>
      </c>
      <c r="C306" t="s">
        <v>6839</v>
      </c>
      <c r="D306" t="s">
        <v>12298</v>
      </c>
      <c r="E306">
        <v>5</v>
      </c>
      <c r="F306">
        <v>11.1</v>
      </c>
      <c r="G306" t="s">
        <v>12299</v>
      </c>
      <c r="H306" s="19" t="str">
        <f t="shared" si="13"/>
        <v>08-10</v>
      </c>
      <c r="I306" s="19" t="str">
        <f t="shared" si="14"/>
        <v>2016-10-08</v>
      </c>
      <c r="J306" s="19" t="str">
        <f>IFERROR(VLOOKUP(A306,LandGrants[],1,FALSE),"")</f>
        <v>HICKORY BOTTOM</v>
      </c>
      <c r="K306" s="19" t="str">
        <f>IFERROR(VLOOKUP(C306,PlatColors[],2,FALSE),IFERROR(VLOOKUP(A306,PlatColors[],2,FALSE),""))</f>
        <v>#boundary_pink</v>
      </c>
      <c r="L306" s="19" t="str">
        <f>IFERROR(VLOOKUP(A306,LandGrants[],11,FALSE),"")</f>
        <v>Mar 1749</v>
      </c>
      <c r="M306" s="19" t="str">
        <f>IFERROR(VLOOKUP(A306,LandGrants[],31,FALSE),"")</f>
        <v>Y</v>
      </c>
      <c r="N306" s="19" t="str">
        <f>IFERROR(VLOOKUP(C306,PlatColors[],1,FALSE),"")</f>
        <v>Hickory Bottom</v>
      </c>
      <c r="O306" s="19" t="str">
        <f>IFERROR(VLOOKUP(A306,LandGrants[],2,FALSE),"")</f>
        <v>HICKORY BOTTOM</v>
      </c>
    </row>
    <row r="307" spans="1:15" x14ac:dyDescent="0.55000000000000004">
      <c r="A307" s="19" t="str">
        <f t="shared" si="12"/>
        <v>Hickory Forest</v>
      </c>
      <c r="B307">
        <v>672</v>
      </c>
      <c r="C307" t="s">
        <v>4223</v>
      </c>
      <c r="D307" t="s">
        <v>7991</v>
      </c>
      <c r="E307">
        <v>5</v>
      </c>
      <c r="F307">
        <v>20</v>
      </c>
      <c r="G307" t="s">
        <v>7992</v>
      </c>
      <c r="H307" s="19" t="str">
        <f t="shared" si="13"/>
        <v>28-09</v>
      </c>
      <c r="I307" s="19" t="str">
        <f t="shared" si="14"/>
        <v>2016-09-28</v>
      </c>
      <c r="J307" s="19" t="str">
        <f>IFERROR(VLOOKUP(A307,LandGrants[],1,FALSE),"")</f>
        <v>HICKORY FOREST</v>
      </c>
      <c r="K307" s="19" t="str">
        <f>IFERROR(VLOOKUP(C307,PlatColors[],2,FALSE),IFERROR(VLOOKUP(A307,PlatColors[],2,FALSE),""))</f>
        <v>#boundary_yellow</v>
      </c>
      <c r="L307" s="19" t="str">
        <f>IFERROR(VLOOKUP(A307,LandGrants[],11,FALSE),"")</f>
        <v>Mar 1754</v>
      </c>
      <c r="M307" s="19" t="str">
        <f>IFERROR(VLOOKUP(A307,LandGrants[],31,FALSE),"")</f>
        <v>Y</v>
      </c>
      <c r="N307" s="19" t="str">
        <f>IFERROR(VLOOKUP(C307,PlatColors[],1,FALSE),"")</f>
        <v>Hickory Forest</v>
      </c>
      <c r="O307" s="19" t="str">
        <f>IFERROR(VLOOKUP(A307,LandGrants[],2,FALSE),"")</f>
        <v>HICKORY FOREST</v>
      </c>
    </row>
    <row r="308" spans="1:15" x14ac:dyDescent="0.55000000000000004">
      <c r="A308" t="str">
        <f t="shared" si="12"/>
        <v>Hickory Ridge</v>
      </c>
      <c r="B308">
        <v>103</v>
      </c>
      <c r="C308" t="s">
        <v>899</v>
      </c>
      <c r="D308" t="s">
        <v>8260</v>
      </c>
      <c r="E308">
        <v>11</v>
      </c>
      <c r="F308">
        <v>647.9</v>
      </c>
      <c r="G308" t="s">
        <v>8261</v>
      </c>
      <c r="H308" t="str">
        <f t="shared" si="13"/>
        <v>14-08</v>
      </c>
      <c r="I308" t="str">
        <f t="shared" si="14"/>
        <v>2016-08-14</v>
      </c>
      <c r="J308" t="str">
        <f>IFERROR(VLOOKUP(A308,LandGrants[],1,FALSE),"")</f>
        <v>HICKORY RIDGE</v>
      </c>
      <c r="K308" s="19" t="str">
        <f>IFERROR(VLOOKUP(C308,PlatColors[],2,FALSE),IFERROR(VLOOKUP(A308,PlatColors[],2,FALSE),""))</f>
        <v>#boundary_purple</v>
      </c>
      <c r="L308" s="19" t="str">
        <f>IFERROR(VLOOKUP(A308,LandGrants[],11,FALSE),"")</f>
        <v>Sep 1723</v>
      </c>
      <c r="M308" s="19" t="str">
        <f>IFERROR(VLOOKUP(A308,LandGrants[],31,FALSE),"")</f>
        <v>N</v>
      </c>
      <c r="N308" s="19" t="str">
        <f>IFERROR(VLOOKUP(C308,PlatColors[],1,FALSE),"")</f>
        <v>Hickory Ridge</v>
      </c>
      <c r="O308" s="19" t="str">
        <f>IFERROR(VLOOKUP(A308,LandGrants[],2,FALSE),"")</f>
        <v>HICKORY RIDGE</v>
      </c>
    </row>
    <row r="309" spans="1:15" x14ac:dyDescent="0.55000000000000004">
      <c r="A309" t="str">
        <f t="shared" si="12"/>
        <v>Hickory Ridge - Resurveyed</v>
      </c>
      <c r="B309">
        <v>177</v>
      </c>
      <c r="C309" t="s">
        <v>9370</v>
      </c>
      <c r="D309" t="s">
        <v>8231</v>
      </c>
      <c r="E309">
        <v>16</v>
      </c>
      <c r="F309">
        <v>409.6</v>
      </c>
      <c r="G309" t="s">
        <v>8232</v>
      </c>
      <c r="H309" t="str">
        <f t="shared" si="13"/>
        <v>19-08</v>
      </c>
      <c r="I309" t="str">
        <f t="shared" si="14"/>
        <v>2016-08-19</v>
      </c>
      <c r="J309" t="str">
        <f>IFERROR(VLOOKUP(A309,LandGrants[],1,FALSE),"")</f>
        <v>HICKORY RIDGE - Resurveyed</v>
      </c>
      <c r="K309" s="19" t="str">
        <f>IFERROR(VLOOKUP(C309,PlatColors[],2,FALSE),IFERROR(VLOOKUP(A309,PlatColors[],2,FALSE),""))</f>
        <v>#boundary_yellow</v>
      </c>
      <c r="L309" s="19" t="str">
        <f>IFERROR(VLOOKUP(A309,LandGrants[],11,FALSE),"")</f>
        <v>Aug 1755</v>
      </c>
      <c r="M309" s="19" t="str">
        <f>IFERROR(VLOOKUP(A309,LandGrants[],31,FALSE),"")</f>
        <v>N</v>
      </c>
      <c r="N309" s="19" t="str">
        <f>IFERROR(VLOOKUP(C309,PlatColors[],1,FALSE),"")</f>
        <v>Hickory Ridge - Resurveyed</v>
      </c>
      <c r="O309" s="19" t="str">
        <f>IFERROR(VLOOKUP(A309,LandGrants[],2,FALSE),"")</f>
        <v>HICKORY RIDGE - RESURVEYED</v>
      </c>
    </row>
    <row r="310" spans="1:15" x14ac:dyDescent="0.55000000000000004">
      <c r="A310" s="19" t="str">
        <f t="shared" si="12"/>
        <v>Hills And Dales</v>
      </c>
      <c r="B310">
        <v>584</v>
      </c>
      <c r="C310" t="s">
        <v>7316</v>
      </c>
      <c r="D310" t="s">
        <v>8319</v>
      </c>
      <c r="E310">
        <v>33</v>
      </c>
      <c r="F310">
        <v>44.7</v>
      </c>
      <c r="G310" t="s">
        <v>8322</v>
      </c>
      <c r="H310" s="19" t="str">
        <f t="shared" si="13"/>
        <v>09-08</v>
      </c>
      <c r="I310" s="19" t="str">
        <f t="shared" si="14"/>
        <v>2016-08-09</v>
      </c>
      <c r="J310" s="19" t="str">
        <f>IFERROR(VLOOKUP(A310,LandGrants[],1,FALSE),"")</f>
        <v>HILLS AND DALES</v>
      </c>
      <c r="K310" s="19" t="str">
        <f>IFERROR(VLOOKUP(C310,PlatColors[],2,FALSE),IFERROR(VLOOKUP(A310,PlatColors[],2,FALSE),""))</f>
        <v>#boundary_pink</v>
      </c>
      <c r="L310" s="19" t="str">
        <f>IFERROR(VLOOKUP(A310,LandGrants[],11,FALSE),"")</f>
        <v>Apr 1794</v>
      </c>
      <c r="M310" s="19" t="str">
        <f>IFERROR(VLOOKUP(A310,LandGrants[],31,FALSE),"")</f>
        <v>N</v>
      </c>
      <c r="N310" s="19" t="str">
        <f>IFERROR(VLOOKUP(C310,PlatColors[],1,FALSE),"")</f>
        <v>Hills And Dales</v>
      </c>
      <c r="O310" s="19" t="str">
        <f>IFERROR(VLOOKUP(A310,LandGrants[],2,FALSE),"")</f>
        <v>HILLS AND DALES</v>
      </c>
    </row>
    <row r="311" spans="1:15" x14ac:dyDescent="0.55000000000000004">
      <c r="A311" s="19" t="str">
        <f t="shared" si="12"/>
        <v>Hobbs Bargain Made Good</v>
      </c>
      <c r="B311">
        <v>699</v>
      </c>
      <c r="C311" t="s">
        <v>10472</v>
      </c>
      <c r="D311" t="s">
        <v>8388</v>
      </c>
      <c r="E311">
        <v>5</v>
      </c>
      <c r="F311">
        <v>14.7</v>
      </c>
      <c r="G311" t="s">
        <v>12296</v>
      </c>
      <c r="H311" s="19" t="str">
        <f t="shared" si="13"/>
        <v>07-10</v>
      </c>
      <c r="I311" s="19" t="str">
        <f t="shared" si="14"/>
        <v>2016-10-07</v>
      </c>
      <c r="J311" s="19" t="str">
        <f>IFERROR(VLOOKUP(A311,LandGrants[],1,FALSE),"")</f>
        <v>HOBBS BARGAIN MADE GOOD</v>
      </c>
      <c r="K311" s="19" t="str">
        <f>IFERROR(VLOOKUP(C311,PlatColors[],2,FALSE),IFERROR(VLOOKUP(A311,PlatColors[],2,FALSE),""))</f>
        <v>#boundary_pink</v>
      </c>
      <c r="L311" s="19" t="str">
        <f>IFERROR(VLOOKUP(A311,LandGrants[],11,FALSE),"")</f>
        <v>Mar 1813</v>
      </c>
      <c r="M311" s="19" t="str">
        <f>IFERROR(VLOOKUP(A311,LandGrants[],31,FALSE),"")</f>
        <v>N</v>
      </c>
      <c r="N311" s="19" t="str">
        <f>IFERROR(VLOOKUP(C311,PlatColors[],1,FALSE),"")</f>
        <v>Hobbs Bargain Made Good</v>
      </c>
      <c r="O311" s="19" t="str">
        <f>IFERROR(VLOOKUP(A311,LandGrants[],2,FALSE),"")</f>
        <v>HOBBS BARGAIN MADE GOOD</v>
      </c>
    </row>
    <row r="312" spans="1:15" x14ac:dyDescent="0.55000000000000004">
      <c r="A312" t="str">
        <f t="shared" si="12"/>
        <v>Hobbs Lot Enlarged</v>
      </c>
      <c r="B312">
        <v>378</v>
      </c>
      <c r="C312" t="s">
        <v>8213</v>
      </c>
      <c r="D312" t="s">
        <v>8211</v>
      </c>
      <c r="E312">
        <v>6</v>
      </c>
      <c r="F312">
        <v>135.69999999999999</v>
      </c>
      <c r="G312" t="s">
        <v>8214</v>
      </c>
      <c r="H312" t="str">
        <f t="shared" si="13"/>
        <v>21-08</v>
      </c>
      <c r="I312" t="str">
        <f t="shared" si="14"/>
        <v>2016-08-21</v>
      </c>
      <c r="J312" t="str">
        <f>IFERROR(VLOOKUP(A312,LandGrants[],1,FALSE),"")</f>
        <v>HOBBS LOT ENLARGED</v>
      </c>
      <c r="K312" s="19" t="str">
        <f>IFERROR(VLOOKUP(C312,PlatColors[],2,FALSE),IFERROR(VLOOKUP(A312,PlatColors[],2,FALSE),""))</f>
        <v>#boundary_pink</v>
      </c>
      <c r="L312" s="19" t="str">
        <f>IFERROR(VLOOKUP(A312,LandGrants[],11,FALSE),"")</f>
        <v>Aug 1770</v>
      </c>
      <c r="M312" s="19" t="str">
        <f>IFERROR(VLOOKUP(A312,LandGrants[],31,FALSE),"")</f>
        <v/>
      </c>
      <c r="N312" s="19" t="str">
        <f>IFERROR(VLOOKUP(C312,PlatColors[],1,FALSE),"")</f>
        <v>Hobbs Lot Enlarged</v>
      </c>
      <c r="O312" s="19" t="str">
        <f>IFERROR(VLOOKUP(A312,LandGrants[],2,FALSE),"")</f>
        <v>HOBBS LOT ENLARGED</v>
      </c>
    </row>
    <row r="313" spans="1:15" x14ac:dyDescent="0.55000000000000004">
      <c r="A313" s="19" t="str">
        <f t="shared" si="12"/>
        <v>Hobbs Park</v>
      </c>
      <c r="B313">
        <v>317</v>
      </c>
      <c r="C313" t="s">
        <v>8954</v>
      </c>
      <c r="D313" t="s">
        <v>12004</v>
      </c>
      <c r="E313">
        <v>14</v>
      </c>
      <c r="F313">
        <v>201.2</v>
      </c>
      <c r="G313" t="s">
        <v>9130</v>
      </c>
      <c r="H313" s="19" t="str">
        <f t="shared" si="13"/>
        <v>22-10</v>
      </c>
      <c r="I313" s="19" t="str">
        <f t="shared" si="14"/>
        <v>2016-10-22</v>
      </c>
      <c r="J313" s="19" t="str">
        <f>IFERROR(VLOOKUP(A313,LandGrants[],1,FALSE),"")</f>
        <v>HOBBS PARK</v>
      </c>
      <c r="K313" s="19" t="str">
        <f>IFERROR(VLOOKUP(C313,PlatColors[],2,FALSE),IFERROR(VLOOKUP(A313,PlatColors[],2,FALSE),""))</f>
        <v>#boundary_green</v>
      </c>
      <c r="L313" s="19" t="str">
        <f>IFERROR(VLOOKUP(A313,LandGrants[],11,FALSE),"")</f>
        <v>Jul 1725</v>
      </c>
      <c r="M313" s="19" t="str">
        <f>IFERROR(VLOOKUP(A313,LandGrants[],31,FALSE),"")</f>
        <v>N</v>
      </c>
      <c r="N313" s="19" t="str">
        <f>IFERROR(VLOOKUP(C313,PlatColors[],1,FALSE),"")</f>
        <v>Hobbs Park</v>
      </c>
      <c r="O313" s="19" t="str">
        <f>IFERROR(VLOOKUP(A313,LandGrants[],2,FALSE),"")</f>
        <v>HOBBS PARK</v>
      </c>
    </row>
    <row r="314" spans="1:15" x14ac:dyDescent="0.55000000000000004">
      <c r="A314" s="19" t="str">
        <f t="shared" si="12"/>
        <v>Hobbs Regulation</v>
      </c>
      <c r="B314">
        <v>188</v>
      </c>
      <c r="C314" t="s">
        <v>923</v>
      </c>
      <c r="D314" t="s">
        <v>8045</v>
      </c>
      <c r="E314">
        <v>39</v>
      </c>
      <c r="F314">
        <v>384.7</v>
      </c>
      <c r="G314" t="s">
        <v>8077</v>
      </c>
      <c r="H314" s="19" t="str">
        <f t="shared" si="13"/>
        <v>03-09</v>
      </c>
      <c r="I314" s="19" t="str">
        <f t="shared" si="14"/>
        <v>2016-09-03</v>
      </c>
      <c r="J314" s="19" t="str">
        <f>IFERROR(VLOOKUP(A314,LandGrants[],1,FALSE),"")</f>
        <v>HOBBS REGULATION</v>
      </c>
      <c r="K314" s="19" t="str">
        <f>IFERROR(VLOOKUP(C314,PlatColors[],2,FALSE),IFERROR(VLOOKUP(A314,PlatColors[],2,FALSE),""))</f>
        <v>#boundary_yellow</v>
      </c>
      <c r="L314" s="19" t="str">
        <f>IFERROR(VLOOKUP(A314,LandGrants[],11,FALSE),"")</f>
        <v>Feb 1812</v>
      </c>
      <c r="M314" s="19" t="str">
        <f>IFERROR(VLOOKUP(A314,LandGrants[],31,FALSE),"")</f>
        <v>N</v>
      </c>
      <c r="N314" s="19" t="str">
        <f>IFERROR(VLOOKUP(C314,PlatColors[],1,FALSE),"")</f>
        <v>Hobbs Regulation</v>
      </c>
      <c r="O314" s="19" t="str">
        <f>IFERROR(VLOOKUP(A314,LandGrants[],2,FALSE),"")</f>
        <v>HOBBS REGULATION</v>
      </c>
    </row>
    <row r="315" spans="1:15" x14ac:dyDescent="0.55000000000000004">
      <c r="A315" s="19" t="str">
        <f t="shared" si="12"/>
        <v>Hobbs Support</v>
      </c>
      <c r="B315">
        <v>375</v>
      </c>
      <c r="C315" t="s">
        <v>8163</v>
      </c>
      <c r="D315" t="s">
        <v>8164</v>
      </c>
      <c r="E315">
        <v>30</v>
      </c>
      <c r="F315" s="131">
        <v>137.9</v>
      </c>
      <c r="G315" t="s">
        <v>8165</v>
      </c>
      <c r="H315" s="19" t="str">
        <f t="shared" si="13"/>
        <v>27-08</v>
      </c>
      <c r="I315" s="19" t="str">
        <f t="shared" si="14"/>
        <v>2016-08-27</v>
      </c>
      <c r="J315" s="19" t="str">
        <f>IFERROR(VLOOKUP(A315,LandGrants[],1,FALSE),"")</f>
        <v>HOBBS SUPPORT</v>
      </c>
      <c r="K315" s="19" t="str">
        <f>IFERROR(VLOOKUP(C315,PlatColors[],2,FALSE),IFERROR(VLOOKUP(A315,PlatColors[],2,FALSE),""))</f>
        <v>#boundary_yellow</v>
      </c>
      <c r="L315" s="19" t="str">
        <f>IFERROR(VLOOKUP(A315,LandGrants[],11,FALSE),"")</f>
        <v>Oct 1745</v>
      </c>
      <c r="M315" s="19" t="str">
        <f>IFERROR(VLOOKUP(A315,LandGrants[],31,FALSE),"")</f>
        <v>Y</v>
      </c>
      <c r="N315" s="19" t="str">
        <f>IFERROR(VLOOKUP(C315,PlatColors[],1,FALSE),"")</f>
        <v>Hobbs Support</v>
      </c>
      <c r="O315" s="19" t="str">
        <f>IFERROR(VLOOKUP(A315,LandGrants[],2,FALSE),"")</f>
        <v>HOBBS SUPPORT</v>
      </c>
    </row>
    <row r="316" spans="1:15" x14ac:dyDescent="0.55000000000000004">
      <c r="A316" t="str">
        <f t="shared" si="12"/>
        <v>Hobsons Choice - Everitt</v>
      </c>
      <c r="B316">
        <v>516</v>
      </c>
      <c r="C316" t="s">
        <v>8395</v>
      </c>
      <c r="D316" t="s">
        <v>8396</v>
      </c>
      <c r="E316">
        <v>9</v>
      </c>
      <c r="F316">
        <v>61.3</v>
      </c>
      <c r="G316" t="s">
        <v>8397</v>
      </c>
      <c r="H316" s="19" t="str">
        <f t="shared" si="13"/>
        <v>18-07</v>
      </c>
      <c r="I316" t="str">
        <f t="shared" si="14"/>
        <v>2016-07-18</v>
      </c>
      <c r="J316" t="str">
        <f>IFERROR(VLOOKUP(A316,LandGrants[],1,FALSE),"")</f>
        <v>HOBSONS CHOICE - Everitt</v>
      </c>
      <c r="K316" s="19" t="str">
        <f>IFERROR(VLOOKUP(C316,PlatColors[],2,FALSE),IFERROR(VLOOKUP(A316,PlatColors[],2,FALSE),""))</f>
        <v>#boundary_purple</v>
      </c>
      <c r="L316" s="19" t="str">
        <f>IFERROR(VLOOKUP(A316,LandGrants[],11,FALSE),"")</f>
        <v>Jun 1756</v>
      </c>
      <c r="M316" s="19" t="str">
        <f>IFERROR(VLOOKUP(A316,LandGrants[],31,FALSE),"")</f>
        <v/>
      </c>
      <c r="N316" s="19" t="str">
        <f>IFERROR(VLOOKUP(C316,PlatColors[],1,FALSE),"")</f>
        <v>Hobsons Choice - Everitt</v>
      </c>
      <c r="O316" s="19" t="str">
        <f>IFERROR(VLOOKUP(A316,LandGrants[],2,FALSE),"")</f>
        <v/>
      </c>
    </row>
    <row r="317" spans="1:15" x14ac:dyDescent="0.55000000000000004">
      <c r="A317" t="str">
        <f t="shared" si="12"/>
        <v>Hobsons Choice - Welsh</v>
      </c>
      <c r="B317">
        <v>225</v>
      </c>
      <c r="C317" t="s">
        <v>9448</v>
      </c>
      <c r="D317" t="s">
        <v>8351</v>
      </c>
      <c r="E317">
        <v>44</v>
      </c>
      <c r="F317">
        <v>297.5</v>
      </c>
      <c r="G317" t="s">
        <v>11341</v>
      </c>
      <c r="H317" t="str">
        <f t="shared" si="13"/>
        <v>12-08</v>
      </c>
      <c r="I317" t="str">
        <f t="shared" si="14"/>
        <v>2016-08-12</v>
      </c>
      <c r="J317" t="str">
        <f>IFERROR(VLOOKUP(A317,LandGrants[],1,FALSE),"")</f>
        <v>HOBSONS CHOICE - Welsh</v>
      </c>
      <c r="K317" s="19" t="str">
        <f>IFERROR(VLOOKUP(C317,PlatColors[],2,FALSE),IFERROR(VLOOKUP(A317,PlatColors[],2,FALSE),""))</f>
        <v>#boundary_cyan</v>
      </c>
      <c r="L317" s="19" t="str">
        <f>IFERROR(VLOOKUP(A317,LandGrants[],11,FALSE),"")</f>
        <v>Aug 1753</v>
      </c>
      <c r="M317" s="19" t="str">
        <f>IFERROR(VLOOKUP(A317,LandGrants[],31,FALSE),"")</f>
        <v>N</v>
      </c>
      <c r="N317" s="19" t="str">
        <f>IFERROR(VLOOKUP(C317,PlatColors[],1,FALSE),"")</f>
        <v>Hobsons Choice - Welsh</v>
      </c>
      <c r="O317" s="19" t="str">
        <f>IFERROR(VLOOKUP(A317,LandGrants[],2,FALSE),"")</f>
        <v>HOBSONS CHOICE - WELSH</v>
      </c>
    </row>
    <row r="318" spans="1:15" x14ac:dyDescent="0.55000000000000004">
      <c r="A318" t="str">
        <f t="shared" si="12"/>
        <v>Hockley</v>
      </c>
      <c r="B318">
        <v>461</v>
      </c>
      <c r="C318" t="s">
        <v>4221</v>
      </c>
      <c r="D318" t="s">
        <v>9091</v>
      </c>
      <c r="E318">
        <v>5</v>
      </c>
      <c r="F318">
        <v>98.1</v>
      </c>
      <c r="G318" t="s">
        <v>12498</v>
      </c>
      <c r="H318" t="str">
        <f t="shared" si="13"/>
        <v>17-10</v>
      </c>
      <c r="I318" t="str">
        <f t="shared" si="14"/>
        <v>2016-10-17</v>
      </c>
      <c r="J318" t="str">
        <f>IFERROR(VLOOKUP(A318,LandGrants[],1,FALSE),"")</f>
        <v>HOCKLEY</v>
      </c>
      <c r="K318" s="19" t="str">
        <f>IFERROR(VLOOKUP(C318,PlatColors[],2,FALSE),IFERROR(VLOOKUP(A318,PlatColors[],2,FALSE),""))</f>
        <v>#boundary_cyan</v>
      </c>
      <c r="L318" s="19">
        <f>IFERROR(VLOOKUP(A318,LandGrants[],11,FALSE),"")</f>
        <v>1670</v>
      </c>
      <c r="M318" s="19" t="str">
        <f>IFERROR(VLOOKUP(A318,LandGrants[],31,FALSE),"")</f>
        <v>N</v>
      </c>
      <c r="N318" s="19" t="str">
        <f>IFERROR(VLOOKUP(C318,PlatColors[],1,FALSE),"")</f>
        <v>Hockley</v>
      </c>
      <c r="O318" s="19" t="str">
        <f>IFERROR(VLOOKUP(A318,LandGrants[],2,FALSE),"")</f>
        <v>HOCKLEY</v>
      </c>
    </row>
    <row r="319" spans="1:15" x14ac:dyDescent="0.55000000000000004">
      <c r="A319" s="19" t="str">
        <f t="shared" si="12"/>
        <v>Hollands Chance</v>
      </c>
      <c r="B319">
        <v>171</v>
      </c>
      <c r="C319" t="s">
        <v>8955</v>
      </c>
      <c r="D319" t="s">
        <v>9545</v>
      </c>
      <c r="E319">
        <v>16</v>
      </c>
      <c r="F319">
        <v>422.2</v>
      </c>
      <c r="G319" t="s">
        <v>9546</v>
      </c>
      <c r="H319" s="19" t="str">
        <f t="shared" si="13"/>
        <v>27 -11</v>
      </c>
      <c r="I319" s="19" t="str">
        <f t="shared" si="14"/>
        <v>2016-11-27</v>
      </c>
      <c r="J319" s="19" t="str">
        <f>IFERROR(VLOOKUP(A319,LandGrants[],1,FALSE),"")</f>
        <v>HOLLANDS CHANCE</v>
      </c>
      <c r="K319" s="19" t="str">
        <f>IFERROR(VLOOKUP(C319,PlatColors[],2,FALSE),IFERROR(VLOOKUP(A319,PlatColors[],2,FALSE),""))</f>
        <v>#boundary_gold</v>
      </c>
      <c r="L319" s="19" t="str">
        <f>IFERROR(VLOOKUP(A319,LandGrants[],11,FALSE),"")</f>
        <v>Feb 1725</v>
      </c>
      <c r="M319" s="19" t="str">
        <f>IFERROR(VLOOKUP(A319,LandGrants[],31,FALSE),"")</f>
        <v>N</v>
      </c>
      <c r="N319" s="19" t="str">
        <f>IFERROR(VLOOKUP(C319,PlatColors[],1,FALSE),"")</f>
        <v>Hollands Chance</v>
      </c>
      <c r="O319" s="19" t="str">
        <f>IFERROR(VLOOKUP(A319,LandGrants[],2,FALSE),"")</f>
        <v>HOLLANDS CHANCE</v>
      </c>
    </row>
    <row r="320" spans="1:15" x14ac:dyDescent="0.55000000000000004">
      <c r="A320" t="str">
        <f t="shared" si="12"/>
        <v>Hollands Sweep</v>
      </c>
      <c r="B320">
        <v>661</v>
      </c>
      <c r="C320" t="s">
        <v>7809</v>
      </c>
      <c r="D320" t="s">
        <v>8004</v>
      </c>
      <c r="E320">
        <v>11</v>
      </c>
      <c r="F320">
        <v>22.1</v>
      </c>
      <c r="G320" t="s">
        <v>8012</v>
      </c>
      <c r="H320" t="str">
        <f t="shared" si="13"/>
        <v>18-09</v>
      </c>
      <c r="I320" t="str">
        <f t="shared" si="14"/>
        <v>2016-09-18</v>
      </c>
      <c r="J320" t="str">
        <f>IFERROR(VLOOKUP(A320,LandGrants[],1,FALSE),"")</f>
        <v>HOLLANDS SWEEP</v>
      </c>
      <c r="K320" s="19" t="str">
        <f>IFERROR(VLOOKUP(C320,PlatColors[],2,FALSE),IFERROR(VLOOKUP(A320,PlatColors[],2,FALSE),""))</f>
        <v>#boundary_cyan</v>
      </c>
      <c r="L320" s="19" t="str">
        <f>IFERROR(VLOOKUP(A320,LandGrants[],11,FALSE),"")</f>
        <v>Jul 1770</v>
      </c>
      <c r="M320" s="19" t="str">
        <f>IFERROR(VLOOKUP(A320,LandGrants[],31,FALSE),"")</f>
        <v>N</v>
      </c>
      <c r="N320" s="19" t="str">
        <f>IFERROR(VLOOKUP(C320,PlatColors[],1,FALSE),"")</f>
        <v>Hollands Sweep</v>
      </c>
      <c r="O320" s="19" t="str">
        <f>IFERROR(VLOOKUP(A320,LandGrants[],2,FALSE),"")</f>
        <v>HOLLANDS SWEEP</v>
      </c>
    </row>
    <row r="321" spans="1:15" x14ac:dyDescent="0.55000000000000004">
      <c r="A321" t="str">
        <f t="shared" ref="A321:A384" si="15">IF(IFERROR(FIND("(",SUBSTITUTE(C321,"(Resurveyed)","")),0) &gt; 0, LEFT(C321,FIND("(",C321)-2),C321)</f>
        <v>Hoods Hall</v>
      </c>
      <c r="B321">
        <v>457</v>
      </c>
      <c r="C321" t="s">
        <v>7948</v>
      </c>
      <c r="D321" t="s">
        <v>7949</v>
      </c>
      <c r="E321">
        <v>7</v>
      </c>
      <c r="F321">
        <v>98.7</v>
      </c>
      <c r="G321" t="s">
        <v>7950</v>
      </c>
      <c r="H321" t="str">
        <f t="shared" ref="H321:H384" si="16">SUBSTITUTE(SUBSTITUTE(SUBSTITUTE(SUBSTITUTE(SUBSTITUTE(SUBSTITUTE(SUBSTITUTE(SUBSTITUTE(SUBSTITUTE(SUBSTITUTE(SUBSTITUTE(SUBSTITUTE(MID(G321,6,6)," Oct","-10")," Sep","-09")," Aug","-08")," Jul","-07")," Jun","-06"),"Nov","-11"),"Dec","-12"),"Jan","-01"),"Feb","-02"),"Mar","-03"),"Apr","-04"),"May","-05")</f>
        <v>14-10</v>
      </c>
      <c r="I321" t="str">
        <f t="shared" ref="I321:I384" si="17">IF(VALUE(RIGHT(H321,2))&lt;5, "2017-","2016-")&amp;RIGHT(H321,2)&amp;"-"&amp;LEFT(H321,2)</f>
        <v>2016-10-14</v>
      </c>
      <c r="J321" t="str">
        <f>IFERROR(VLOOKUP(A321,LandGrants[],1,FALSE),"")</f>
        <v>HOODS HALL</v>
      </c>
      <c r="K321" s="19" t="str">
        <f>IFERROR(VLOOKUP(C321,PlatColors[],2,FALSE),IFERROR(VLOOKUP(A321,PlatColors[],2,FALSE),""))</f>
        <v>#boundary_yellow</v>
      </c>
      <c r="L321" s="19" t="str">
        <f>IFERROR(VLOOKUP(A321,LandGrants[],11,FALSE),"")</f>
        <v>Dec 1722</v>
      </c>
      <c r="M321" s="19" t="str">
        <f>IFERROR(VLOOKUP(A321,LandGrants[],31,FALSE),"")</f>
        <v>N</v>
      </c>
      <c r="N321" s="19" t="str">
        <f>IFERROR(VLOOKUP(C321,PlatColors[],1,FALSE),"")</f>
        <v>Hoods Hall</v>
      </c>
      <c r="O321" s="19" t="str">
        <f>IFERROR(VLOOKUP(A321,LandGrants[],2,FALSE),"")</f>
        <v>HOODS HALL</v>
      </c>
    </row>
    <row r="322" spans="1:15" x14ac:dyDescent="0.55000000000000004">
      <c r="A322" s="19" t="str">
        <f t="shared" si="15"/>
        <v>Hoods Haven</v>
      </c>
      <c r="B322">
        <v>628</v>
      </c>
      <c r="C322" t="s">
        <v>8854</v>
      </c>
      <c r="D322" t="s">
        <v>12260</v>
      </c>
      <c r="E322">
        <v>18</v>
      </c>
      <c r="F322">
        <v>26.2</v>
      </c>
      <c r="G322" t="s">
        <v>12282</v>
      </c>
      <c r="H322" s="19" t="str">
        <f t="shared" si="16"/>
        <v>06-10</v>
      </c>
      <c r="I322" s="19" t="str">
        <f t="shared" si="17"/>
        <v>2016-10-06</v>
      </c>
      <c r="J322" s="19" t="str">
        <f>IFERROR(VLOOKUP(A322,LandGrants[],1,FALSE),"")</f>
        <v>HOODS HAVEN</v>
      </c>
      <c r="K322" s="19" t="str">
        <f>IFERROR(VLOOKUP(C322,PlatColors[],2,FALSE),IFERROR(VLOOKUP(A322,PlatColors[],2,FALSE),""))</f>
        <v>#boundary_yellow</v>
      </c>
      <c r="L322" s="19" t="str">
        <f>IFERROR(VLOOKUP(A322,LandGrants[],11,FALSE),"")</f>
        <v>Sep 1757</v>
      </c>
      <c r="M322" s="19" t="str">
        <f>IFERROR(VLOOKUP(A322,LandGrants[],31,FALSE),"")</f>
        <v>Y</v>
      </c>
      <c r="N322" s="19" t="str">
        <f>IFERROR(VLOOKUP(C322,PlatColors[],1,FALSE),"")</f>
        <v>Hoods Haven</v>
      </c>
      <c r="O322" s="19" t="str">
        <f>IFERROR(VLOOKUP(A322,LandGrants[],2,FALSE),"")</f>
        <v>HOODS HAVEN</v>
      </c>
    </row>
    <row r="323" spans="1:15" x14ac:dyDescent="0.55000000000000004">
      <c r="A323" s="19" t="str">
        <f t="shared" si="15"/>
        <v>Hoods Haven - Resurveyed</v>
      </c>
      <c r="B323">
        <v>387</v>
      </c>
      <c r="C323" t="s">
        <v>9388</v>
      </c>
      <c r="D323" t="s">
        <v>12260</v>
      </c>
      <c r="E323">
        <v>39</v>
      </c>
      <c r="F323">
        <v>122.1</v>
      </c>
      <c r="G323" t="s">
        <v>12261</v>
      </c>
      <c r="H323" s="19" t="str">
        <f t="shared" si="16"/>
        <v>06-10</v>
      </c>
      <c r="I323" s="19" t="str">
        <f t="shared" si="17"/>
        <v>2016-10-06</v>
      </c>
      <c r="J323" s="19" t="str">
        <f>IFERROR(VLOOKUP(A323,LandGrants[],1,FALSE),"")</f>
        <v>HOODS HAVEN - Resurveyed</v>
      </c>
      <c r="K323" s="19" t="str">
        <f>IFERROR(VLOOKUP(C323,PlatColors[],2,FALSE),IFERROR(VLOOKUP(A323,PlatColors[],2,FALSE),""))</f>
        <v>#boundary_cyan</v>
      </c>
      <c r="L323" s="19" t="str">
        <f>IFERROR(VLOOKUP(A323,LandGrants[],11,FALSE),"")</f>
        <v>Feb 1763</v>
      </c>
      <c r="M323" s="19" t="str">
        <f>IFERROR(VLOOKUP(A323,LandGrants[],31,FALSE),"")</f>
        <v/>
      </c>
      <c r="N323" s="19" t="str">
        <f>IFERROR(VLOOKUP(C323,PlatColors[],1,FALSE),"")</f>
        <v>Hoods Haven - Resurveyed</v>
      </c>
      <c r="O323" s="19" t="str">
        <f>IFERROR(VLOOKUP(A323,LandGrants[],2,FALSE),"")</f>
        <v>HOODS HAVEN - RESURVEYED</v>
      </c>
    </row>
    <row r="324" spans="1:15" x14ac:dyDescent="0.55000000000000004">
      <c r="A324" t="str">
        <f t="shared" si="15"/>
        <v>Hopsons Choice - MacKinzie</v>
      </c>
      <c r="B324">
        <v>344</v>
      </c>
      <c r="C324" t="s">
        <v>9404</v>
      </c>
      <c r="D324" t="s">
        <v>7917</v>
      </c>
      <c r="E324">
        <v>7</v>
      </c>
      <c r="F324">
        <v>173.8</v>
      </c>
      <c r="G324" t="s">
        <v>7971</v>
      </c>
      <c r="H324" t="str">
        <f t="shared" si="16"/>
        <v>14-10</v>
      </c>
      <c r="I324" t="str">
        <f t="shared" si="17"/>
        <v>2016-10-14</v>
      </c>
      <c r="J324" t="str">
        <f>IFERROR(VLOOKUP(A324,LandGrants[],1,FALSE),"")</f>
        <v>HOPSONS CHOICE - MacKinzie</v>
      </c>
      <c r="K324" s="19" t="str">
        <f>IFERROR(VLOOKUP(C324,PlatColors[],2,FALSE),IFERROR(VLOOKUP(A324,PlatColors[],2,FALSE),""))</f>
        <v>#boundary_cyan</v>
      </c>
      <c r="L324" s="19" t="str">
        <f>IFERROR(VLOOKUP(A324,LandGrants[],11,FALSE),"")</f>
        <v>Jan 1716</v>
      </c>
      <c r="M324" s="19" t="str">
        <f>IFERROR(VLOOKUP(A324,LandGrants[],31,FALSE),"")</f>
        <v>Y</v>
      </c>
      <c r="N324" s="19" t="str">
        <f>IFERROR(VLOOKUP(C324,PlatColors[],1,FALSE),"")</f>
        <v>Hopsons Choice - MacKinzie</v>
      </c>
      <c r="O324" s="19" t="str">
        <f>IFERROR(VLOOKUP(A324,LandGrants[],2,FALSE),"")</f>
        <v>HOPSONS CHOICE - MACKINZIE</v>
      </c>
    </row>
    <row r="325" spans="1:15" x14ac:dyDescent="0.55000000000000004">
      <c r="A325" s="19" t="str">
        <f t="shared" si="15"/>
        <v>Hopsons Choice - Mercier</v>
      </c>
      <c r="B325">
        <v>144</v>
      </c>
      <c r="C325" t="s">
        <v>7033</v>
      </c>
      <c r="D325" t="s">
        <v>11030</v>
      </c>
      <c r="E325">
        <v>73</v>
      </c>
      <c r="F325">
        <v>518</v>
      </c>
      <c r="G325" t="s">
        <v>8089</v>
      </c>
      <c r="H325" s="19" t="str">
        <f t="shared" si="16"/>
        <v>01-09</v>
      </c>
      <c r="I325" s="19" t="str">
        <f t="shared" si="17"/>
        <v>2016-09-01</v>
      </c>
      <c r="J325" s="19" t="str">
        <f>IFERROR(VLOOKUP(A325,LandGrants[],1,FALSE),"")</f>
        <v>HOPSONS CHOICE - Mercier</v>
      </c>
      <c r="K325" s="19" t="str">
        <f>IFERROR(VLOOKUP(C325,PlatColors[],2,FALSE),IFERROR(VLOOKUP(A325,PlatColors[],2,FALSE),""))</f>
        <v>#boundary_cyan</v>
      </c>
      <c r="L325" s="19" t="str">
        <f>IFERROR(VLOOKUP(A325,LandGrants[],11,FALSE),"")</f>
        <v>Feb 1766</v>
      </c>
      <c r="M325" s="19" t="str">
        <f>IFERROR(VLOOKUP(A325,LandGrants[],31,FALSE),"")</f>
        <v>N</v>
      </c>
      <c r="N325" s="19" t="str">
        <f>IFERROR(VLOOKUP(C325,PlatColors[],1,FALSE),"")</f>
        <v>Hopsons Choice - Mercier</v>
      </c>
      <c r="O325" s="19" t="str">
        <f>IFERROR(VLOOKUP(A325,LandGrants[],2,FALSE),"")</f>
        <v>HOPSONS CHOICE - MERCIER</v>
      </c>
    </row>
    <row r="326" spans="1:15" x14ac:dyDescent="0.55000000000000004">
      <c r="A326" t="str">
        <f t="shared" si="15"/>
        <v>Howards Chance - Cornelius</v>
      </c>
      <c r="B326">
        <v>289</v>
      </c>
      <c r="C326" t="s">
        <v>6829</v>
      </c>
      <c r="D326" t="s">
        <v>8200</v>
      </c>
      <c r="E326">
        <v>14</v>
      </c>
      <c r="F326">
        <v>233.4</v>
      </c>
      <c r="G326" t="s">
        <v>10403</v>
      </c>
      <c r="H326" t="str">
        <f t="shared" si="16"/>
        <v>01 -04</v>
      </c>
      <c r="I326" t="str">
        <f t="shared" si="17"/>
        <v>2017-04-01</v>
      </c>
      <c r="J326" t="str">
        <f>IFERROR(VLOOKUP(A326,LandGrants[],1,FALSE),"")</f>
        <v>HOWARDS CHANCE - Cornelius</v>
      </c>
      <c r="K326" s="19" t="str">
        <f>IFERROR(VLOOKUP(C326,PlatColors[],2,FALSE),IFERROR(VLOOKUP(A326,PlatColors[],2,FALSE),""))</f>
        <v>#boundary_pink</v>
      </c>
      <c r="L326" s="19" t="str">
        <f>IFERROR(VLOOKUP(A326,LandGrants[],11,FALSE),"")</f>
        <v>Feb 1749</v>
      </c>
      <c r="M326" s="19" t="str">
        <f>IFERROR(VLOOKUP(A326,LandGrants[],31,FALSE),"")</f>
        <v>N</v>
      </c>
      <c r="N326" s="19" t="str">
        <f>IFERROR(VLOOKUP(C326,PlatColors[],1,FALSE),"")</f>
        <v>Howards Chance - Cornelius</v>
      </c>
      <c r="O326" s="19" t="str">
        <f>IFERROR(VLOOKUP(A326,LandGrants[],2,FALSE),"")</f>
        <v>HOWARDS CHANCE - CORNELIUS</v>
      </c>
    </row>
    <row r="327" spans="1:15" x14ac:dyDescent="0.55000000000000004">
      <c r="A327" t="str">
        <f t="shared" si="15"/>
        <v>Howards Chance - Philip</v>
      </c>
      <c r="B327">
        <v>459</v>
      </c>
      <c r="C327" t="s">
        <v>6788</v>
      </c>
      <c r="D327" t="s">
        <v>7956</v>
      </c>
      <c r="E327">
        <v>13</v>
      </c>
      <c r="F327">
        <v>98.2</v>
      </c>
      <c r="G327" t="s">
        <v>7957</v>
      </c>
      <c r="H327" t="str">
        <f t="shared" si="16"/>
        <v>14-10</v>
      </c>
      <c r="I327" t="str">
        <f t="shared" si="17"/>
        <v>2016-10-14</v>
      </c>
      <c r="J327" t="str">
        <f>IFERROR(VLOOKUP(A327,LandGrants[],1,FALSE),"")</f>
        <v>HOWARDS CHANCE - Philip</v>
      </c>
      <c r="K327" s="19" t="str">
        <f>IFERROR(VLOOKUP(C327,PlatColors[],2,FALSE),IFERROR(VLOOKUP(A327,PlatColors[],2,FALSE),""))</f>
        <v>#boundary_pink</v>
      </c>
      <c r="L327" s="19" t="str">
        <f>IFERROR(VLOOKUP(A327,LandGrants[],11,FALSE),"")</f>
        <v>Nov 1741</v>
      </c>
      <c r="M327" s="19" t="str">
        <f>IFERROR(VLOOKUP(A327,LandGrants[],31,FALSE),"")</f>
        <v>N</v>
      </c>
      <c r="N327" s="19" t="str">
        <f>IFERROR(VLOOKUP(C327,PlatColors[],1,FALSE),"")</f>
        <v>Howards Chance - Philip</v>
      </c>
      <c r="O327" s="19" t="str">
        <f>IFERROR(VLOOKUP(A327,LandGrants[],2,FALSE),"")</f>
        <v>HOWARDS CHANCE - PHILIP</v>
      </c>
    </row>
    <row r="328" spans="1:15" x14ac:dyDescent="0.55000000000000004">
      <c r="A328" s="19" t="str">
        <f t="shared" si="15"/>
        <v>Howards Fair And Amicable Settlement</v>
      </c>
      <c r="B328">
        <v>90</v>
      </c>
      <c r="C328" t="s">
        <v>5573</v>
      </c>
      <c r="D328" t="s">
        <v>7904</v>
      </c>
      <c r="E328">
        <v>27</v>
      </c>
      <c r="F328">
        <v>731.3</v>
      </c>
      <c r="G328" t="s">
        <v>7905</v>
      </c>
      <c r="H328" s="19" t="str">
        <f t="shared" si="16"/>
        <v>16-10</v>
      </c>
      <c r="I328" s="19" t="str">
        <f t="shared" si="17"/>
        <v>2016-10-16</v>
      </c>
      <c r="J328" s="19" t="str">
        <f>IFERROR(VLOOKUP(A328,LandGrants[],1,FALSE),"")</f>
        <v>HOWARDS FAIR AND AMICABLE SETTLEMENT</v>
      </c>
      <c r="K328" s="19" t="str">
        <f>IFERROR(VLOOKUP(C328,PlatColors[],2,FALSE),IFERROR(VLOOKUP(A328,PlatColors[],2,FALSE),""))</f>
        <v>#boundary_green</v>
      </c>
      <c r="L328" s="19" t="str">
        <f>IFERROR(VLOOKUP(A328,LandGrants[],11,FALSE),"")</f>
        <v>May 1788</v>
      </c>
      <c r="M328" s="19" t="str">
        <f>IFERROR(VLOOKUP(A328,LandGrants[],31,FALSE),"")</f>
        <v>N</v>
      </c>
      <c r="N328" s="19" t="str">
        <f>IFERROR(VLOOKUP(C328,PlatColors[],1,FALSE),"")</f>
        <v>Howards Fair And Amicable Settlement</v>
      </c>
      <c r="O328" s="19" t="str">
        <f>IFERROR(VLOOKUP(A328,LandGrants[],2,FALSE),"")</f>
        <v>HOWARDS FAIR AND AMICABLE SETTLEMENT</v>
      </c>
    </row>
    <row r="329" spans="1:15" x14ac:dyDescent="0.55000000000000004">
      <c r="A329" s="19" t="str">
        <f t="shared" si="15"/>
        <v>Howards Improvement</v>
      </c>
      <c r="B329">
        <v>78</v>
      </c>
      <c r="C329" t="s">
        <v>8959</v>
      </c>
      <c r="D329" t="s">
        <v>7958</v>
      </c>
      <c r="E329">
        <v>33</v>
      </c>
      <c r="F329">
        <v>764.9</v>
      </c>
      <c r="G329" t="s">
        <v>10699</v>
      </c>
      <c r="H329" s="19" t="str">
        <f t="shared" si="16"/>
        <v>22 -05</v>
      </c>
      <c r="I329" s="19" t="str">
        <f t="shared" si="17"/>
        <v>2016-05-22</v>
      </c>
      <c r="J329" s="19" t="str">
        <f>IFERROR(VLOOKUP(A329,LandGrants[],1,FALSE),"")</f>
        <v>HOWARDS IMPROVEMENT</v>
      </c>
      <c r="K329" s="19" t="str">
        <f>IFERROR(VLOOKUP(C329,PlatColors[],2,FALSE),IFERROR(VLOOKUP(A329,PlatColors[],2,FALSE),""))</f>
        <v>#boundary_gold</v>
      </c>
      <c r="L329" s="19" t="str">
        <f>IFERROR(VLOOKUP(A329,LandGrants[],11,FALSE),"")</f>
        <v>Jan 1805</v>
      </c>
      <c r="M329" s="19" t="str">
        <f>IFERROR(VLOOKUP(A329,LandGrants[],31,FALSE),"")</f>
        <v/>
      </c>
      <c r="N329" s="19" t="str">
        <f>IFERROR(VLOOKUP(C329,PlatColors[],1,FALSE),"")</f>
        <v>Howards Improvement</v>
      </c>
      <c r="O329" s="19" t="str">
        <f>IFERROR(VLOOKUP(A329,LandGrants[],2,FALSE),"")</f>
        <v>HOWARDS IMPROVEMENT</v>
      </c>
    </row>
    <row r="330" spans="1:15" x14ac:dyDescent="0.55000000000000004">
      <c r="A330" t="str">
        <f t="shared" si="15"/>
        <v>Howards Luck - Resurveyed</v>
      </c>
      <c r="B330">
        <v>180</v>
      </c>
      <c r="C330" t="s">
        <v>12001</v>
      </c>
      <c r="D330" t="s">
        <v>9294</v>
      </c>
      <c r="E330">
        <v>31</v>
      </c>
      <c r="F330">
        <v>405</v>
      </c>
      <c r="G330" t="s">
        <v>9295</v>
      </c>
      <c r="H330" s="19" t="str">
        <f t="shared" si="16"/>
        <v>21 -11</v>
      </c>
      <c r="I330" t="str">
        <f t="shared" si="17"/>
        <v>2016-11-21</v>
      </c>
      <c r="J330" t="str">
        <f>IFERROR(VLOOKUP(A330,LandGrants[],1,FALSE),"")</f>
        <v>HOWARDS LUCK - Resurveyed</v>
      </c>
      <c r="K330" s="19" t="str">
        <f>IFERROR(VLOOKUP(C330,PlatColors[],2,FALSE),IFERROR(VLOOKUP(A330,PlatColors[],2,FALSE),""))</f>
        <v>#boundary_pink</v>
      </c>
      <c r="L330" s="19" t="str">
        <f>IFERROR(VLOOKUP(A330,LandGrants[],11,FALSE),"")</f>
        <v>Oct 1725</v>
      </c>
      <c r="M330" s="19" t="str">
        <f>IFERROR(VLOOKUP(A330,LandGrants[],31,FALSE),"")</f>
        <v>N</v>
      </c>
      <c r="N330" s="19" t="str">
        <f>IFERROR(VLOOKUP(C330,PlatColors[],1,FALSE),"")</f>
        <v>Howards Luck - Resurveyed</v>
      </c>
      <c r="O330" s="19" t="str">
        <f>IFERROR(VLOOKUP(A330,LandGrants[],2,FALSE),"")</f>
        <v>HOWARDS LUCK - RESURVEYED</v>
      </c>
    </row>
    <row r="331" spans="1:15" x14ac:dyDescent="0.55000000000000004">
      <c r="A331" t="str">
        <f t="shared" si="15"/>
        <v>Howards Passage</v>
      </c>
      <c r="B331">
        <v>141</v>
      </c>
      <c r="C331" t="s">
        <v>5865</v>
      </c>
      <c r="D331" t="s">
        <v>7904</v>
      </c>
      <c r="E331">
        <v>20</v>
      </c>
      <c r="F331">
        <v>525.1</v>
      </c>
      <c r="G331" t="s">
        <v>7906</v>
      </c>
      <c r="H331" s="19" t="str">
        <f t="shared" si="16"/>
        <v>16-10</v>
      </c>
      <c r="I331" t="str">
        <f t="shared" si="17"/>
        <v>2016-10-16</v>
      </c>
      <c r="J331" t="str">
        <f>IFERROR(VLOOKUP(A331,LandGrants[],1,FALSE),"")</f>
        <v>HOWARDS PASSAGE</v>
      </c>
      <c r="K331" s="19" t="str">
        <f>IFERROR(VLOOKUP(C331,PlatColors[],2,FALSE),IFERROR(VLOOKUP(A331,PlatColors[],2,FALSE),""))</f>
        <v>#boundary_cyan</v>
      </c>
      <c r="L331" s="19" t="str">
        <f>IFERROR(VLOOKUP(A331,LandGrants[],11,FALSE),"")</f>
        <v>Jun 1727</v>
      </c>
      <c r="M331" s="19" t="str">
        <f>IFERROR(VLOOKUP(A331,LandGrants[],31,FALSE),"")</f>
        <v>N</v>
      </c>
      <c r="N331" s="19" t="str">
        <f>IFERROR(VLOOKUP(C331,PlatColors[],1,FALSE),"")</f>
        <v>Howards Passage</v>
      </c>
      <c r="O331" s="19" t="str">
        <f>IFERROR(VLOOKUP(A331,LandGrants[],2,FALSE),"")</f>
        <v>HOWARDS PASSAGE</v>
      </c>
    </row>
    <row r="332" spans="1:15" x14ac:dyDescent="0.55000000000000004">
      <c r="A332" t="str">
        <f t="shared" si="15"/>
        <v>Howards Resolution - Cornelius</v>
      </c>
      <c r="B332">
        <v>159</v>
      </c>
      <c r="C332" t="s">
        <v>6898</v>
      </c>
      <c r="D332" t="s">
        <v>11019</v>
      </c>
      <c r="E332">
        <v>33</v>
      </c>
      <c r="F332">
        <v>457.4</v>
      </c>
      <c r="G332" t="s">
        <v>11031</v>
      </c>
      <c r="H332" t="str">
        <f t="shared" si="16"/>
        <v>06-06</v>
      </c>
      <c r="I332" t="str">
        <f t="shared" si="17"/>
        <v>2016-06-06</v>
      </c>
      <c r="J332" t="str">
        <f>IFERROR(VLOOKUP(A332,LandGrants[],1,FALSE),"")</f>
        <v>HOWARDS RESOLUTION - Cornelius</v>
      </c>
      <c r="K332" s="19" t="str">
        <f>IFERROR(VLOOKUP(C332,PlatColors[],2,FALSE),IFERROR(VLOOKUP(A332,PlatColors[],2,FALSE),""))</f>
        <v>#boundary_green</v>
      </c>
      <c r="L332" s="19" t="str">
        <f>IFERROR(VLOOKUP(A332,LandGrants[],11,FALSE),"")</f>
        <v>Jan 1756</v>
      </c>
      <c r="M332" s="19" t="str">
        <f>IFERROR(VLOOKUP(A332,LandGrants[],31,FALSE),"")</f>
        <v>N</v>
      </c>
      <c r="N332" s="19" t="str">
        <f>IFERROR(VLOOKUP(C332,PlatColors[],1,FALSE),"")</f>
        <v>Howards Resolution - Cornelius</v>
      </c>
      <c r="O332" s="19" t="str">
        <f>IFERROR(VLOOKUP(A332,LandGrants[],2,FALSE),"")</f>
        <v>HOWARDS RESOLUTION - CORNELIUS</v>
      </c>
    </row>
    <row r="333" spans="1:15" x14ac:dyDescent="0.55000000000000004">
      <c r="A333" s="19" t="str">
        <f t="shared" si="15"/>
        <v>Howards Resolution - Henry</v>
      </c>
      <c r="B333">
        <v>37</v>
      </c>
      <c r="C333" t="s">
        <v>6859</v>
      </c>
      <c r="D333" t="s">
        <v>9178</v>
      </c>
      <c r="E333">
        <v>84</v>
      </c>
      <c r="F333" s="131">
        <v>1216.4000000000001</v>
      </c>
      <c r="G333" t="s">
        <v>9185</v>
      </c>
      <c r="H333" s="19" t="str">
        <f t="shared" si="16"/>
        <v>07 -11</v>
      </c>
      <c r="I333" s="19" t="str">
        <f t="shared" si="17"/>
        <v>2016-11-07</v>
      </c>
      <c r="J333" s="19" t="str">
        <f>IFERROR(VLOOKUP(A333,LandGrants[],1,FALSE),"")</f>
        <v>HOWARDS RESOLUTION - Henry</v>
      </c>
      <c r="K333" s="19" t="str">
        <f>IFERROR(VLOOKUP(C333,PlatColors[],2,FALSE),IFERROR(VLOOKUP(A333,PlatColors[],2,FALSE),""))</f>
        <v>#boundary_gold</v>
      </c>
      <c r="L333" s="19" t="str">
        <f>IFERROR(VLOOKUP(A333,LandGrants[],11,FALSE),"")</f>
        <v>Jan 1753</v>
      </c>
      <c r="M333" s="19" t="str">
        <f>IFERROR(VLOOKUP(A333,LandGrants[],31,FALSE),"")</f>
        <v>N</v>
      </c>
      <c r="N333" s="19" t="str">
        <f>IFERROR(VLOOKUP(C333,PlatColors[],1,FALSE),"")</f>
        <v>Howards Resolution - Henry</v>
      </c>
      <c r="O333" s="19" t="str">
        <f>IFERROR(VLOOKUP(A333,LandGrants[],2,FALSE),"")</f>
        <v>HOWARDS RESOLUTION - HENRY</v>
      </c>
    </row>
    <row r="334" spans="1:15" x14ac:dyDescent="0.55000000000000004">
      <c r="A334" t="str">
        <f t="shared" si="15"/>
        <v>Hunting Ground</v>
      </c>
      <c r="B334">
        <v>186</v>
      </c>
      <c r="C334" t="s">
        <v>4215</v>
      </c>
      <c r="D334" t="s">
        <v>7882</v>
      </c>
      <c r="E334">
        <v>18</v>
      </c>
      <c r="F334">
        <v>387.6</v>
      </c>
      <c r="G334" t="s">
        <v>7883</v>
      </c>
      <c r="H334" t="str">
        <f t="shared" si="16"/>
        <v>17-10</v>
      </c>
      <c r="I334" t="str">
        <f t="shared" si="17"/>
        <v>2016-10-17</v>
      </c>
      <c r="J334" t="str">
        <f>IFERROR(VLOOKUP(A334,LandGrants[],1,FALSE),"")</f>
        <v>HUNTING GROUND</v>
      </c>
      <c r="K334" s="19" t="str">
        <f>IFERROR(VLOOKUP(C334,PlatColors[],2,FALSE),IFERROR(VLOOKUP(A334,PlatColors[],2,FALSE),""))</f>
        <v>#boundary_cyan</v>
      </c>
      <c r="L334" s="19" t="str">
        <f>IFERROR(VLOOKUP(A334,LandGrants[],11,FALSE),"")</f>
        <v>Sep 1726</v>
      </c>
      <c r="M334" s="19" t="str">
        <f>IFERROR(VLOOKUP(A334,LandGrants[],31,FALSE),"")</f>
        <v>N</v>
      </c>
      <c r="N334" s="19" t="str">
        <f>IFERROR(VLOOKUP(C334,PlatColors[],1,FALSE),"")</f>
        <v>Hunting Ground</v>
      </c>
      <c r="O334" s="19" t="str">
        <f>IFERROR(VLOOKUP(A334,LandGrants[],2,FALSE),"")</f>
        <v>HUNTING GROUND</v>
      </c>
    </row>
    <row r="335" spans="1:15" x14ac:dyDescent="0.55000000000000004">
      <c r="A335" s="19" t="str">
        <f t="shared" si="15"/>
        <v>Huntingdon</v>
      </c>
      <c r="B335">
        <v>249</v>
      </c>
      <c r="C335" t="s">
        <v>10496</v>
      </c>
      <c r="D335" t="s">
        <v>9106</v>
      </c>
      <c r="E335">
        <v>17</v>
      </c>
      <c r="F335" s="131">
        <v>266.60000000000002</v>
      </c>
      <c r="G335" t="s">
        <v>10708</v>
      </c>
      <c r="H335" s="19" t="str">
        <f t="shared" si="16"/>
        <v>23 -05</v>
      </c>
      <c r="I335" s="19" t="str">
        <f t="shared" si="17"/>
        <v>2016-05-23</v>
      </c>
      <c r="J335" s="19" t="str">
        <f>IFERROR(VLOOKUP(A335,LandGrants[],1,FALSE),"")</f>
        <v>HUNTINGDON</v>
      </c>
      <c r="K335" s="19" t="str">
        <f>IFERROR(VLOOKUP(C335,PlatColors[],2,FALSE),IFERROR(VLOOKUP(A335,PlatColors[],2,FALSE),""))</f>
        <v>#boundary_cyan</v>
      </c>
      <c r="L335" s="19" t="str">
        <f>IFERROR(VLOOKUP(A335,LandGrants[],11,FALSE),"")</f>
        <v>Sep 1818</v>
      </c>
      <c r="M335" s="19" t="str">
        <f>IFERROR(VLOOKUP(A335,LandGrants[],31,FALSE),"")</f>
        <v>N</v>
      </c>
      <c r="N335" s="19" t="str">
        <f>IFERROR(VLOOKUP(C335,PlatColors[],1,FALSE),"")</f>
        <v>Huntingdon</v>
      </c>
      <c r="O335" s="19" t="str">
        <f>IFERROR(VLOOKUP(A335,LandGrants[],2,FALSE),"")</f>
        <v>HUNTINGDON</v>
      </c>
    </row>
    <row r="336" spans="1:15" x14ac:dyDescent="0.55000000000000004">
      <c r="A336" s="19" t="str">
        <f t="shared" si="15"/>
        <v>I Am Satisfied Here</v>
      </c>
      <c r="B336">
        <v>614</v>
      </c>
      <c r="C336" t="s">
        <v>8805</v>
      </c>
      <c r="D336" t="s">
        <v>8388</v>
      </c>
      <c r="E336">
        <v>13</v>
      </c>
      <c r="F336">
        <v>30.8</v>
      </c>
      <c r="G336" t="s">
        <v>9145</v>
      </c>
      <c r="H336" s="19" t="str">
        <f t="shared" si="16"/>
        <v>18-10</v>
      </c>
      <c r="I336" s="19" t="str">
        <f t="shared" si="17"/>
        <v>2016-10-18</v>
      </c>
      <c r="J336" s="19" t="str">
        <f>IFERROR(VLOOKUP(A336,LandGrants[],1,FALSE),"")</f>
        <v>I AM SATISFIED HERE</v>
      </c>
      <c r="K336" s="19" t="str">
        <f>IFERROR(VLOOKUP(C336,PlatColors[],2,FALSE),IFERROR(VLOOKUP(A336,PlatColors[],2,FALSE),""))</f>
        <v>#boundary_pink</v>
      </c>
      <c r="L336" s="19" t="str">
        <f>IFERROR(VLOOKUP(A336,LandGrants[],11,FALSE),"")</f>
        <v>Feb 1777</v>
      </c>
      <c r="M336" s="19" t="str">
        <f>IFERROR(VLOOKUP(A336,LandGrants[],31,FALSE),"")</f>
        <v>N</v>
      </c>
      <c r="N336" s="19" t="str">
        <f>IFERROR(VLOOKUP(C336,PlatColors[],1,FALSE),"")</f>
        <v>I Am Satisfied Here</v>
      </c>
      <c r="O336" s="19" t="str">
        <f>IFERROR(VLOOKUP(A336,LandGrants[],2,FALSE),"")</f>
        <v>I AM SATISFIED HERE</v>
      </c>
    </row>
    <row r="337" spans="1:15" x14ac:dyDescent="0.55000000000000004">
      <c r="A337" t="str">
        <f t="shared" si="15"/>
        <v>I Have Been A Great While At Rest</v>
      </c>
      <c r="B337">
        <v>640</v>
      </c>
      <c r="C337" t="s">
        <v>6568</v>
      </c>
      <c r="D337" t="s">
        <v>8382</v>
      </c>
      <c r="E337">
        <v>6</v>
      </c>
      <c r="F337">
        <v>24.8</v>
      </c>
      <c r="G337" t="s">
        <v>9242</v>
      </c>
      <c r="H337" t="str">
        <f t="shared" si="16"/>
        <v>02 -11</v>
      </c>
      <c r="I337" t="str">
        <f t="shared" si="17"/>
        <v>2016-11-02</v>
      </c>
      <c r="J337" t="str">
        <f>IFERROR(VLOOKUP(A337,LandGrants[],1,FALSE),"")</f>
        <v>I HAVE BEEN A GREAT WHILE AT REST</v>
      </c>
      <c r="K337" s="19" t="str">
        <f>IFERROR(VLOOKUP(C337,PlatColors[],2,FALSE),IFERROR(VLOOKUP(A337,PlatColors[],2,FALSE),""))</f>
        <v>#boundary_gold</v>
      </c>
      <c r="L337" s="19" t="str">
        <f>IFERROR(VLOOKUP(A337,LandGrants[],11,FALSE),"")</f>
        <v>Dec 1769</v>
      </c>
      <c r="M337" s="19" t="str">
        <f>IFERROR(VLOOKUP(A337,LandGrants[],31,FALSE),"")</f>
        <v>Y</v>
      </c>
      <c r="N337" s="19" t="str">
        <f>IFERROR(VLOOKUP(C337,PlatColors[],1,FALSE),"")</f>
        <v>I Have Been A Great While At Rest</v>
      </c>
      <c r="O337" s="19" t="str">
        <f>IFERROR(VLOOKUP(A337,LandGrants[],2,FALSE),"")</f>
        <v>I HAVE BEEN A GREAT WHILE AT REST</v>
      </c>
    </row>
    <row r="338" spans="1:15" x14ac:dyDescent="0.55000000000000004">
      <c r="A338" t="str">
        <f t="shared" si="15"/>
        <v>Indians Gun</v>
      </c>
      <c r="B338">
        <v>236</v>
      </c>
      <c r="C338" t="s">
        <v>10503</v>
      </c>
      <c r="D338" t="s">
        <v>11613</v>
      </c>
      <c r="E338">
        <v>18</v>
      </c>
      <c r="F338">
        <v>285.2</v>
      </c>
      <c r="G338" t="s">
        <v>12488</v>
      </c>
      <c r="H338" s="19" t="str">
        <f t="shared" si="16"/>
        <v>17-10</v>
      </c>
      <c r="I338" t="str">
        <f t="shared" si="17"/>
        <v>2016-10-17</v>
      </c>
      <c r="J338" t="str">
        <f>IFERROR(VLOOKUP(A338,LandGrants[],1,FALSE),"")</f>
        <v>INDIANS GUN</v>
      </c>
      <c r="K338" s="19" t="str">
        <f>IFERROR(VLOOKUP(C338,PlatColors[],2,FALSE),IFERROR(VLOOKUP(A338,PlatColors[],2,FALSE),""))</f>
        <v>#boundary_gold</v>
      </c>
      <c r="L338" s="19" t="str">
        <f>IFERROR(VLOOKUP(A338,LandGrants[],11,FALSE),"")</f>
        <v>Mar 1812</v>
      </c>
      <c r="M338" s="19" t="str">
        <f>IFERROR(VLOOKUP(A338,LandGrants[],31,FALSE),"")</f>
        <v>N</v>
      </c>
      <c r="N338" s="19" t="str">
        <f>IFERROR(VLOOKUP(C338,PlatColors[],1,FALSE),"")</f>
        <v>Indians Gun</v>
      </c>
      <c r="O338" s="19" t="str">
        <f>IFERROR(VLOOKUP(A338,LandGrants[],2,FALSE),"")</f>
        <v>INDIANS GUN</v>
      </c>
    </row>
    <row r="339" spans="1:15" x14ac:dyDescent="0.55000000000000004">
      <c r="A339" s="19" t="str">
        <f t="shared" si="15"/>
        <v>Intervene</v>
      </c>
      <c r="B339">
        <v>652</v>
      </c>
      <c r="C339" t="s">
        <v>5286</v>
      </c>
      <c r="D339" t="s">
        <v>9205</v>
      </c>
      <c r="E339">
        <v>7</v>
      </c>
      <c r="F339" s="131">
        <v>23.3</v>
      </c>
      <c r="G339" t="s">
        <v>9206</v>
      </c>
      <c r="H339" s="19" t="str">
        <f t="shared" si="16"/>
        <v>06 -11</v>
      </c>
      <c r="I339" s="19" t="str">
        <f t="shared" si="17"/>
        <v>2016-11-06</v>
      </c>
      <c r="J339" s="19" t="str">
        <f>IFERROR(VLOOKUP(A339,LandGrants[],1,FALSE),"")</f>
        <v>INTERVENE</v>
      </c>
      <c r="K339" s="19" t="str">
        <f>IFERROR(VLOOKUP(C339,PlatColors[],2,FALSE),IFERROR(VLOOKUP(A339,PlatColors[],2,FALSE),""))</f>
        <v>#boundary_cyan</v>
      </c>
      <c r="L339" s="19" t="str">
        <f>IFERROR(VLOOKUP(A339,LandGrants[],11,FALSE),"")</f>
        <v>Dec 1790</v>
      </c>
      <c r="M339" s="19" t="str">
        <f>IFERROR(VLOOKUP(A339,LandGrants[],31,FALSE),"")</f>
        <v>N</v>
      </c>
      <c r="N339" s="19" t="str">
        <f>IFERROR(VLOOKUP(C339,PlatColors[],1,FALSE),"")</f>
        <v>Intervene</v>
      </c>
      <c r="O339" s="19" t="str">
        <f>IFERROR(VLOOKUP(A339,LandGrants[],2,FALSE),"")</f>
        <v>INTERVENE</v>
      </c>
    </row>
    <row r="340" spans="1:15" x14ac:dyDescent="0.55000000000000004">
      <c r="A340" s="19" t="str">
        <f t="shared" si="15"/>
        <v>Invasion</v>
      </c>
      <c r="B340">
        <v>44</v>
      </c>
      <c r="C340" t="s">
        <v>5050</v>
      </c>
      <c r="D340" t="s">
        <v>8031</v>
      </c>
      <c r="E340">
        <v>123</v>
      </c>
      <c r="F340">
        <v>1188.8</v>
      </c>
      <c r="G340" t="s">
        <v>8033</v>
      </c>
      <c r="H340" s="19" t="str">
        <f t="shared" si="16"/>
        <v>07-09</v>
      </c>
      <c r="I340" s="19" t="str">
        <f t="shared" si="17"/>
        <v>2016-09-07</v>
      </c>
      <c r="J340" s="19" t="str">
        <f>IFERROR(VLOOKUP(A340,LandGrants[],1,FALSE),"")</f>
        <v>INVASION</v>
      </c>
      <c r="K340" s="19" t="str">
        <f>IFERROR(VLOOKUP(C340,PlatColors[],2,FALSE),IFERROR(VLOOKUP(A340,PlatColors[],2,FALSE),""))</f>
        <v>#boundary_cyan</v>
      </c>
      <c r="L340" s="19" t="str">
        <f>IFERROR(VLOOKUP(A340,LandGrants[],11,FALSE),"")</f>
        <v>Sep 1747</v>
      </c>
      <c r="M340" s="19" t="str">
        <f>IFERROR(VLOOKUP(A340,LandGrants[],31,FALSE),"")</f>
        <v>N</v>
      </c>
      <c r="N340" s="19" t="str">
        <f>IFERROR(VLOOKUP(C340,PlatColors[],1,FALSE),"")</f>
        <v>Invasion</v>
      </c>
      <c r="O340" s="19" t="str">
        <f>IFERROR(VLOOKUP(A340,LandGrants[],2,FALSE),"")</f>
        <v>INVASION</v>
      </c>
    </row>
    <row r="341" spans="1:15" x14ac:dyDescent="0.55000000000000004">
      <c r="A341" s="19" t="str">
        <f t="shared" si="15"/>
        <v>Isle Of Ely</v>
      </c>
      <c r="B341">
        <v>322</v>
      </c>
      <c r="C341" t="s">
        <v>5758</v>
      </c>
      <c r="D341" t="s">
        <v>9057</v>
      </c>
      <c r="E341">
        <v>22</v>
      </c>
      <c r="F341">
        <v>198.7</v>
      </c>
      <c r="G341" t="s">
        <v>9058</v>
      </c>
      <c r="H341" s="19" t="str">
        <f t="shared" si="16"/>
        <v>27-10</v>
      </c>
      <c r="I341" s="19" t="str">
        <f t="shared" si="17"/>
        <v>2016-10-27</v>
      </c>
      <c r="J341" s="19" t="str">
        <f>IFERROR(VLOOKUP(A341,LandGrants[],1,FALSE),"")</f>
        <v>ISLE OF ELY</v>
      </c>
      <c r="K341" s="19" t="str">
        <f>IFERROR(VLOOKUP(C341,PlatColors[],2,FALSE),IFERROR(VLOOKUP(A341,PlatColors[],2,FALSE),""))</f>
        <v>#boundary_cyan</v>
      </c>
      <c r="L341" s="19" t="str">
        <f>IFERROR(VLOOKUP(A341,LandGrants[],11,FALSE),"")</f>
        <v>Jul 1720</v>
      </c>
      <c r="M341" s="19" t="str">
        <f>IFERROR(VLOOKUP(A341,LandGrants[],31,FALSE),"")</f>
        <v>N</v>
      </c>
      <c r="N341" s="19" t="str">
        <f>IFERROR(VLOOKUP(C341,PlatColors[],1,FALSE),"")</f>
        <v>Isle Of Ely</v>
      </c>
      <c r="O341" s="19" t="str">
        <f>IFERROR(VLOOKUP(A341,LandGrants[],2,FALSE),"")</f>
        <v>ISLE OF ELY</v>
      </c>
    </row>
    <row r="342" spans="1:15" x14ac:dyDescent="0.55000000000000004">
      <c r="A342" s="19" t="str">
        <f t="shared" si="15"/>
        <v>Ivy Hills And Pine Bushes</v>
      </c>
      <c r="B342">
        <v>466</v>
      </c>
      <c r="C342" t="s">
        <v>9690</v>
      </c>
      <c r="D342" t="s">
        <v>7976</v>
      </c>
      <c r="E342">
        <v>23</v>
      </c>
      <c r="F342">
        <v>97.2</v>
      </c>
      <c r="G342" t="s">
        <v>9867</v>
      </c>
      <c r="H342" s="19" t="str">
        <f t="shared" si="16"/>
        <v>05 -01</v>
      </c>
      <c r="I342" s="19" t="str">
        <f t="shared" si="17"/>
        <v>2017-01-05</v>
      </c>
      <c r="J342" s="19" t="str">
        <f>IFERROR(VLOOKUP(A342,LandGrants[],1,FALSE),"")</f>
        <v>IVY HILLS AND PINE BUSHES</v>
      </c>
      <c r="K342" s="19" t="str">
        <f>IFERROR(VLOOKUP(C342,PlatColors[],2,FALSE),IFERROR(VLOOKUP(A342,PlatColors[],2,FALSE),""))</f>
        <v>#boundary_cyan</v>
      </c>
      <c r="L342" s="19" t="str">
        <f>IFERROR(VLOOKUP(A342,LandGrants[],11,FALSE),"")</f>
        <v>Dec 1821</v>
      </c>
      <c r="M342" s="19" t="str">
        <f>IFERROR(VLOOKUP(A342,LandGrants[],31,FALSE),"")</f>
        <v>N</v>
      </c>
      <c r="N342" s="19" t="str">
        <f>IFERROR(VLOOKUP(C342,PlatColors[],1,FALSE),"")</f>
        <v>Ivy Hills And Pine Bushes</v>
      </c>
      <c r="O342" s="19" t="str">
        <f>IFERROR(VLOOKUP(A342,LandGrants[],2,FALSE),"")</f>
        <v>IVY HILLS AND PINE BUSHES</v>
      </c>
    </row>
    <row r="343" spans="1:15" x14ac:dyDescent="0.55000000000000004">
      <c r="A343" s="19" t="str">
        <f t="shared" si="15"/>
        <v>Jacks Peacock</v>
      </c>
      <c r="B343">
        <v>227</v>
      </c>
      <c r="C343" t="s">
        <v>8859</v>
      </c>
      <c r="D343" t="s">
        <v>9188</v>
      </c>
      <c r="E343">
        <v>6</v>
      </c>
      <c r="F343">
        <v>295.2</v>
      </c>
      <c r="G343" t="s">
        <v>9204</v>
      </c>
      <c r="H343" s="19" t="str">
        <f t="shared" si="16"/>
        <v>06 -11</v>
      </c>
      <c r="I343" s="19" t="str">
        <f t="shared" si="17"/>
        <v>2016-11-06</v>
      </c>
      <c r="J343" s="19" t="str">
        <f>IFERROR(VLOOKUP(A343,LandGrants[],1,FALSE),"")</f>
        <v>JACKS PEACOCK</v>
      </c>
      <c r="K343" s="19" t="str">
        <f>IFERROR(VLOOKUP(C343,PlatColors[],2,FALSE),IFERROR(VLOOKUP(A343,PlatColors[],2,FALSE),""))</f>
        <v>#boundary_cyan</v>
      </c>
      <c r="L343" s="19" t="str">
        <f>IFERROR(VLOOKUP(A343,LandGrants[],11,FALSE),"")</f>
        <v>Sep 1717</v>
      </c>
      <c r="M343" s="19" t="str">
        <f>IFERROR(VLOOKUP(A343,LandGrants[],31,FALSE),"")</f>
        <v>Y</v>
      </c>
      <c r="N343" s="19" t="str">
        <f>IFERROR(VLOOKUP(C343,PlatColors[],1,FALSE),"")</f>
        <v>Jacks Peacock</v>
      </c>
      <c r="O343" s="19" t="str">
        <f>IFERROR(VLOOKUP(A343,LandGrants[],2,FALSE),"")</f>
        <v>JACKS PEACOCK</v>
      </c>
    </row>
    <row r="344" spans="1:15" x14ac:dyDescent="0.55000000000000004">
      <c r="A344" s="19" t="str">
        <f t="shared" si="15"/>
        <v>Jasons Mistake</v>
      </c>
      <c r="B344">
        <v>718</v>
      </c>
      <c r="C344" t="s">
        <v>8962</v>
      </c>
      <c r="D344" t="s">
        <v>12300</v>
      </c>
      <c r="E344">
        <v>9</v>
      </c>
      <c r="F344">
        <v>9.8000000000000007</v>
      </c>
      <c r="G344" t="s">
        <v>12301</v>
      </c>
      <c r="H344" s="19" t="str">
        <f t="shared" si="16"/>
        <v>12-10</v>
      </c>
      <c r="I344" s="19" t="str">
        <f t="shared" si="17"/>
        <v>2016-10-12</v>
      </c>
      <c r="J344" s="19" t="str">
        <f>IFERROR(VLOOKUP(A344,LandGrants[],1,FALSE),"")</f>
        <v>JASONS MISTAKE</v>
      </c>
      <c r="K344" s="19" t="str">
        <f>IFERROR(VLOOKUP(C344,PlatColors[],2,FALSE),IFERROR(VLOOKUP(A344,PlatColors[],2,FALSE),""))</f>
        <v>#boundary_cyan</v>
      </c>
      <c r="L344" s="19" t="str">
        <f>IFERROR(VLOOKUP(A344,LandGrants[],11,FALSE),"")</f>
        <v>May 1762</v>
      </c>
      <c r="M344" s="19" t="str">
        <f>IFERROR(VLOOKUP(A344,LandGrants[],31,FALSE),"")</f>
        <v>Y</v>
      </c>
      <c r="N344" s="19" t="str">
        <f>IFERROR(VLOOKUP(C344,PlatColors[],1,FALSE),"")</f>
        <v>Jasons Mistake</v>
      </c>
      <c r="O344" s="19" t="str">
        <f>IFERROR(VLOOKUP(A344,LandGrants[],2,FALSE),"")</f>
        <v>JASONS MISTAKE</v>
      </c>
    </row>
    <row r="345" spans="1:15" x14ac:dyDescent="0.55000000000000004">
      <c r="A345" s="19" t="str">
        <f t="shared" si="15"/>
        <v>John And Elizabeth</v>
      </c>
      <c r="B345">
        <v>217</v>
      </c>
      <c r="C345" t="s">
        <v>6929</v>
      </c>
      <c r="D345" t="s">
        <v>7962</v>
      </c>
      <c r="E345">
        <v>30</v>
      </c>
      <c r="F345">
        <v>304.60000000000002</v>
      </c>
      <c r="G345" t="s">
        <v>9850</v>
      </c>
      <c r="H345" s="19" t="str">
        <f t="shared" si="16"/>
        <v>31 -01</v>
      </c>
      <c r="I345" s="19" t="str">
        <f t="shared" si="17"/>
        <v>2017-01-31</v>
      </c>
      <c r="J345" s="19" t="str">
        <f>IFERROR(VLOOKUP(A345,LandGrants[],1,FALSE),"")</f>
        <v>JOHN AND ELIZABETH</v>
      </c>
      <c r="K345" s="19" t="str">
        <f>IFERROR(VLOOKUP(C345,PlatColors[],2,FALSE),IFERROR(VLOOKUP(A345,PlatColors[],2,FALSE),""))</f>
        <v>#boundary_green</v>
      </c>
      <c r="L345" s="19" t="str">
        <f>IFERROR(VLOOKUP(A345,LandGrants[],11,FALSE),"")</f>
        <v>Sep 1758</v>
      </c>
      <c r="M345" s="19" t="str">
        <f>IFERROR(VLOOKUP(A345,LandGrants[],31,FALSE),"")</f>
        <v/>
      </c>
      <c r="N345" s="19" t="str">
        <f>IFERROR(VLOOKUP(C345,PlatColors[],1,FALSE),"")</f>
        <v>John And Elizabeth</v>
      </c>
      <c r="O345" s="19" t="str">
        <f>IFERROR(VLOOKUP(A345,LandGrants[],2,FALSE),"")</f>
        <v>JOHN AND ELIZABETH</v>
      </c>
    </row>
    <row r="346" spans="1:15" x14ac:dyDescent="0.55000000000000004">
      <c r="A346" s="19" t="str">
        <f t="shared" si="15"/>
        <v>John And Elizabeth v2</v>
      </c>
      <c r="B346">
        <v>182</v>
      </c>
      <c r="C346" t="s">
        <v>12483</v>
      </c>
      <c r="D346" t="s">
        <v>7962</v>
      </c>
      <c r="E346">
        <v>31</v>
      </c>
      <c r="F346">
        <v>401.2</v>
      </c>
      <c r="G346" t="s">
        <v>12484</v>
      </c>
      <c r="H346" s="19" t="str">
        <f t="shared" si="16"/>
        <v>10 -11</v>
      </c>
      <c r="I346" s="19" t="str">
        <f t="shared" si="17"/>
        <v>2016-11-10</v>
      </c>
      <c r="J346" s="19" t="str">
        <f>IFERROR(VLOOKUP(A346,LandGrants[],1,FALSE),"")</f>
        <v/>
      </c>
      <c r="K346" s="19" t="str">
        <f>IFERROR(VLOOKUP(C346,PlatColors[],2,FALSE),IFERROR(VLOOKUP(A346,PlatColors[],2,FALSE),""))</f>
        <v/>
      </c>
      <c r="L346" s="19" t="str">
        <f>IFERROR(VLOOKUP(A346,LandGrants[],11,FALSE),"")</f>
        <v/>
      </c>
      <c r="M346" s="19" t="str">
        <f>IFERROR(VLOOKUP(A346,LandGrants[],31,FALSE),"")</f>
        <v/>
      </c>
      <c r="N346" s="19" t="str">
        <f>IFERROR(VLOOKUP(C346,PlatColors[],1,FALSE),"")</f>
        <v/>
      </c>
      <c r="O346" s="19" t="str">
        <f>IFERROR(VLOOKUP(A346,LandGrants[],2,FALSE),"")</f>
        <v/>
      </c>
    </row>
    <row r="347" spans="1:15" x14ac:dyDescent="0.55000000000000004">
      <c r="A347" t="str">
        <f t="shared" si="15"/>
        <v>Johns Adventure</v>
      </c>
      <c r="B347">
        <v>646</v>
      </c>
      <c r="C347" t="s">
        <v>8963</v>
      </c>
      <c r="D347" t="s">
        <v>8454</v>
      </c>
      <c r="E347">
        <v>4</v>
      </c>
      <c r="F347">
        <v>24.2</v>
      </c>
      <c r="G347" t="s">
        <v>12287</v>
      </c>
      <c r="H347" t="str">
        <f t="shared" si="16"/>
        <v>08-10</v>
      </c>
      <c r="I347" t="str">
        <f t="shared" si="17"/>
        <v>2016-10-08</v>
      </c>
      <c r="J347" t="str">
        <f>IFERROR(VLOOKUP(A347,LandGrants[],1,FALSE),"")</f>
        <v>JOHNS ADVENTURE</v>
      </c>
      <c r="K347" s="19" t="str">
        <f>IFERROR(VLOOKUP(C347,PlatColors[],2,FALSE),IFERROR(VLOOKUP(A347,PlatColors[],2,FALSE),""))</f>
        <v>#boundary_yellow</v>
      </c>
      <c r="L347" s="19" t="str">
        <f>IFERROR(VLOOKUP(A347,LandGrants[],11,FALSE),"")</f>
        <v>May 1796</v>
      </c>
      <c r="M347" s="19" t="str">
        <f>IFERROR(VLOOKUP(A347,LandGrants[],31,FALSE),"")</f>
        <v>N</v>
      </c>
      <c r="N347" s="19" t="str">
        <f>IFERROR(VLOOKUP(C347,PlatColors[],1,FALSE),"")</f>
        <v>Johns Adventure</v>
      </c>
      <c r="O347" s="19" t="str">
        <f>IFERROR(VLOOKUP(A347,LandGrants[],2,FALSE),"")</f>
        <v>JOHNS ADVENTURE</v>
      </c>
    </row>
    <row r="348" spans="1:15" x14ac:dyDescent="0.55000000000000004">
      <c r="A348" s="19" t="str">
        <f t="shared" si="15"/>
        <v>Johns Beginning</v>
      </c>
      <c r="B348">
        <v>756</v>
      </c>
      <c r="C348" t="s">
        <v>8861</v>
      </c>
      <c r="D348" t="s">
        <v>7991</v>
      </c>
      <c r="E348">
        <v>5</v>
      </c>
      <c r="F348" s="131">
        <v>2</v>
      </c>
      <c r="G348" t="s">
        <v>11364</v>
      </c>
      <c r="H348" s="19" t="str">
        <f t="shared" si="16"/>
        <v>11-08</v>
      </c>
      <c r="I348" s="19" t="str">
        <f t="shared" si="17"/>
        <v>2016-08-11</v>
      </c>
      <c r="J348" s="19" t="str">
        <f>IFERROR(VLOOKUP(A348,LandGrants[],1,FALSE),"")</f>
        <v>JOHNS BEGINNING</v>
      </c>
      <c r="K348" s="19" t="str">
        <f>IFERROR(VLOOKUP(C348,PlatColors[],2,FALSE),IFERROR(VLOOKUP(A348,PlatColors[],2,FALSE),""))</f>
        <v>#boundary_cyan</v>
      </c>
      <c r="L348" s="19" t="str">
        <f>IFERROR(VLOOKUP(A348,LandGrants[],11,FALSE),"")</f>
        <v>Feb 1762</v>
      </c>
      <c r="M348" s="19" t="str">
        <f>IFERROR(VLOOKUP(A348,LandGrants[],31,FALSE),"")</f>
        <v>Y</v>
      </c>
      <c r="N348" s="19" t="str">
        <f>IFERROR(VLOOKUP(C348,PlatColors[],1,FALSE),"")</f>
        <v>Johns Beginning</v>
      </c>
      <c r="O348" s="19" t="str">
        <f>IFERROR(VLOOKUP(A348,LandGrants[],2,FALSE),"")</f>
        <v>JOHNS BEGINNING</v>
      </c>
    </row>
    <row r="349" spans="1:15" x14ac:dyDescent="0.55000000000000004">
      <c r="A349" s="19" t="str">
        <f t="shared" si="15"/>
        <v>Johns Beginning Enlarged</v>
      </c>
      <c r="B349">
        <v>281</v>
      </c>
      <c r="C349" t="s">
        <v>8429</v>
      </c>
      <c r="D349" t="s">
        <v>7991</v>
      </c>
      <c r="E349">
        <v>38</v>
      </c>
      <c r="F349">
        <v>238</v>
      </c>
      <c r="G349" t="s">
        <v>8430</v>
      </c>
      <c r="H349" s="19" t="str">
        <f t="shared" si="16"/>
        <v>26-06</v>
      </c>
      <c r="I349" s="19" t="str">
        <f t="shared" si="17"/>
        <v>2016-06-26</v>
      </c>
      <c r="J349" s="19" t="str">
        <f>IFERROR(VLOOKUP(A349,LandGrants[],1,FALSE),"")</f>
        <v>JOHNS BEGINNING ENLARGED</v>
      </c>
      <c r="K349" s="19" t="str">
        <f>IFERROR(VLOOKUP(C349,PlatColors[],2,FALSE),IFERROR(VLOOKUP(A349,PlatColors[],2,FALSE),""))</f>
        <v>#boundary_yellow</v>
      </c>
      <c r="L349" s="19" t="str">
        <f>IFERROR(VLOOKUP(A349,LandGrants[],11,FALSE),"")</f>
        <v>Feb 1764</v>
      </c>
      <c r="M349" s="19" t="str">
        <f>IFERROR(VLOOKUP(A349,LandGrants[],31,FALSE),"")</f>
        <v/>
      </c>
      <c r="N349" s="19" t="str">
        <f>IFERROR(VLOOKUP(C349,PlatColors[],1,FALSE),"")</f>
        <v>Johns Beginning Enlarged</v>
      </c>
      <c r="O349" s="19" t="str">
        <f>IFERROR(VLOOKUP(A349,LandGrants[],2,FALSE),"")</f>
        <v/>
      </c>
    </row>
    <row r="350" spans="1:15" x14ac:dyDescent="0.55000000000000004">
      <c r="A350" s="19" t="str">
        <f t="shared" si="15"/>
        <v>Johns Chance - Hammond BaCo</v>
      </c>
      <c r="B350">
        <v>386</v>
      </c>
      <c r="C350" t="s">
        <v>9149</v>
      </c>
      <c r="D350" t="s">
        <v>8099</v>
      </c>
      <c r="E350">
        <v>18</v>
      </c>
      <c r="F350">
        <v>127.6</v>
      </c>
      <c r="G350" t="s">
        <v>8100</v>
      </c>
      <c r="H350" s="19" t="str">
        <f t="shared" si="16"/>
        <v>31-08</v>
      </c>
      <c r="I350" s="19" t="str">
        <f t="shared" si="17"/>
        <v>2016-08-31</v>
      </c>
      <c r="J350" s="19" t="str">
        <f>IFERROR(VLOOKUP(A350,LandGrants[],1,FALSE),"")</f>
        <v>JOHNS CHANCE - Hammond BaCo</v>
      </c>
      <c r="K350" s="19" t="str">
        <f>IFERROR(VLOOKUP(C350,PlatColors[],2,FALSE),IFERROR(VLOOKUP(A350,PlatColors[],2,FALSE),""))</f>
        <v>#boundary_pink</v>
      </c>
      <c r="L350" s="19" t="str">
        <f>IFERROR(VLOOKUP(A350,LandGrants[],11,FALSE),"")</f>
        <v>Apr 1748</v>
      </c>
      <c r="M350" s="19" t="str">
        <f>IFERROR(VLOOKUP(A350,LandGrants[],31,FALSE),"")</f>
        <v>N</v>
      </c>
      <c r="N350" s="19" t="str">
        <f>IFERROR(VLOOKUP(C350,PlatColors[],1,FALSE),"")</f>
        <v>Johns Chance - Hammond BaCo</v>
      </c>
      <c r="O350" s="19" t="str">
        <f>IFERROR(VLOOKUP(A350,LandGrants[],2,FALSE),"")</f>
        <v>JOHNS CHANCE - HAMMOND BACO</v>
      </c>
    </row>
    <row r="351" spans="1:15" x14ac:dyDescent="0.55000000000000004">
      <c r="A351" s="19" t="str">
        <f t="shared" si="15"/>
        <v>Johns Chance - Hammond HoCo</v>
      </c>
      <c r="B351">
        <v>339</v>
      </c>
      <c r="C351" t="s">
        <v>9138</v>
      </c>
      <c r="D351" t="s">
        <v>9139</v>
      </c>
      <c r="E351">
        <v>14</v>
      </c>
      <c r="F351" s="131">
        <v>180.9</v>
      </c>
      <c r="G351" t="s">
        <v>9140</v>
      </c>
      <c r="H351" s="19" t="str">
        <f t="shared" si="16"/>
        <v>21-10</v>
      </c>
      <c r="I351" s="19" t="str">
        <f t="shared" si="17"/>
        <v>2016-10-21</v>
      </c>
      <c r="J351" s="19" t="str">
        <f>IFERROR(VLOOKUP(A351,LandGrants[],1,FALSE),"")</f>
        <v>JOHNS CHANCE - Hammond HoCo</v>
      </c>
      <c r="K351" s="19" t="str">
        <f>IFERROR(VLOOKUP(C351,PlatColors[],2,FALSE),IFERROR(VLOOKUP(A351,PlatColors[],2,FALSE),""))</f>
        <v>#boundary_green</v>
      </c>
      <c r="L351" s="19">
        <f>IFERROR(VLOOKUP(A351,LandGrants[],11,FALSE),"")</f>
        <v>1725</v>
      </c>
      <c r="M351" s="19" t="str">
        <f>IFERROR(VLOOKUP(A351,LandGrants[],31,FALSE),"")</f>
        <v>N</v>
      </c>
      <c r="N351" s="19" t="str">
        <f>IFERROR(VLOOKUP(C351,PlatColors[],1,FALSE),"")</f>
        <v>Johns Chance - Hammond HoCo</v>
      </c>
      <c r="O351" s="19" t="str">
        <f>IFERROR(VLOOKUP(A351,LandGrants[],2,FALSE),"")</f>
        <v>JOHNS CHANCE - HAMMOND HOCO</v>
      </c>
    </row>
    <row r="352" spans="1:15" x14ac:dyDescent="0.55000000000000004">
      <c r="A352" t="str">
        <f t="shared" si="15"/>
        <v>Johns Hurry</v>
      </c>
      <c r="B352">
        <v>113</v>
      </c>
      <c r="C352" t="s">
        <v>8353</v>
      </c>
      <c r="D352" t="s">
        <v>8351</v>
      </c>
      <c r="E352">
        <v>95</v>
      </c>
      <c r="F352">
        <v>634.20000000000005</v>
      </c>
      <c r="G352" t="s">
        <v>8354</v>
      </c>
      <c r="H352" t="str">
        <f t="shared" si="16"/>
        <v>06-08</v>
      </c>
      <c r="I352" t="str">
        <f t="shared" si="17"/>
        <v>2016-08-06</v>
      </c>
      <c r="J352" t="str">
        <f>IFERROR(VLOOKUP(A352,LandGrants[],1,FALSE),"")</f>
        <v>JOHNS HURRY</v>
      </c>
      <c r="K352" s="19" t="str">
        <f>IFERROR(VLOOKUP(C352,PlatColors[],2,FALSE),IFERROR(VLOOKUP(A352,PlatColors[],2,FALSE),""))</f>
        <v>#boundary_gold</v>
      </c>
      <c r="L352" s="19" t="str">
        <f>IFERROR(VLOOKUP(A352,LandGrants[],11,FALSE),"")</f>
        <v>May 1802</v>
      </c>
      <c r="M352" s="19" t="str">
        <f>IFERROR(VLOOKUP(A352,LandGrants[],31,FALSE),"")</f>
        <v>N</v>
      </c>
      <c r="N352" s="19" t="str">
        <f>IFERROR(VLOOKUP(C352,PlatColors[],1,FALSE),"")</f>
        <v>Johns Hurry</v>
      </c>
      <c r="O352" s="19" t="str">
        <f>IFERROR(VLOOKUP(A352,LandGrants[],2,FALSE),"")</f>
        <v>JOHNS HURRY</v>
      </c>
    </row>
    <row r="353" spans="1:15" x14ac:dyDescent="0.55000000000000004">
      <c r="A353" s="19" t="str">
        <f t="shared" si="15"/>
        <v>Johns Lookout</v>
      </c>
      <c r="B353">
        <v>455</v>
      </c>
      <c r="C353" t="s">
        <v>7919</v>
      </c>
      <c r="D353" t="s">
        <v>7920</v>
      </c>
      <c r="E353">
        <v>16</v>
      </c>
      <c r="F353" s="131">
        <v>99.4</v>
      </c>
      <c r="G353" t="s">
        <v>7921</v>
      </c>
      <c r="H353" s="19" t="str">
        <f t="shared" si="16"/>
        <v>15-10</v>
      </c>
      <c r="I353" s="19" t="str">
        <f t="shared" si="17"/>
        <v>2016-10-15</v>
      </c>
      <c r="J353" s="19" t="str">
        <f>IFERROR(VLOOKUP(A353,LandGrants[],1,FALSE),"")</f>
        <v>JOHNS LOOKOUT</v>
      </c>
      <c r="K353" s="19" t="str">
        <f>IFERROR(VLOOKUP(C353,PlatColors[],2,FALSE),IFERROR(VLOOKUP(A353,PlatColors[],2,FALSE),""))</f>
        <v>#boundary_green</v>
      </c>
      <c r="L353" s="19" t="str">
        <f>IFERROR(VLOOKUP(A353,LandGrants[],11,FALSE),"")</f>
        <v>Nov 1733</v>
      </c>
      <c r="M353" s="19" t="str">
        <f>IFERROR(VLOOKUP(A353,LandGrants[],31,FALSE),"")</f>
        <v>N</v>
      </c>
      <c r="N353" s="19" t="str">
        <f>IFERROR(VLOOKUP(C353,PlatColors[],1,FALSE),"")</f>
        <v>Johns Lookout</v>
      </c>
      <c r="O353" s="19" t="str">
        <f>IFERROR(VLOOKUP(A353,LandGrants[],2,FALSE),"")</f>
        <v>JOHNS LOOKOUT</v>
      </c>
    </row>
    <row r="354" spans="1:15" x14ac:dyDescent="0.55000000000000004">
      <c r="A354" s="19" t="str">
        <f t="shared" si="15"/>
        <v>Johns Lookout Enlarged</v>
      </c>
      <c r="B354">
        <v>376</v>
      </c>
      <c r="C354" t="s">
        <v>9800</v>
      </c>
      <c r="D354" t="s">
        <v>7920</v>
      </c>
      <c r="E354">
        <v>24</v>
      </c>
      <c r="F354">
        <v>137</v>
      </c>
      <c r="G354" t="s">
        <v>9856</v>
      </c>
      <c r="H354" s="19" t="str">
        <f t="shared" si="16"/>
        <v>29 -01</v>
      </c>
      <c r="I354" s="19" t="str">
        <f t="shared" si="17"/>
        <v>2017-01-29</v>
      </c>
      <c r="J354" s="19" t="str">
        <f>IFERROR(VLOOKUP(A354,LandGrants[],1,FALSE),"")</f>
        <v>JOHNS LOOKOUT ENLARGED</v>
      </c>
      <c r="K354" s="19" t="str">
        <f>IFERROR(VLOOKUP(C354,PlatColors[],2,FALSE),IFERROR(VLOOKUP(A354,PlatColors[],2,FALSE),""))</f>
        <v>#boundary_blue</v>
      </c>
      <c r="L354" s="19" t="str">
        <f>IFERROR(VLOOKUP(A354,LandGrants[],11,FALSE),"")</f>
        <v>Sep 1765</v>
      </c>
      <c r="M354" s="19" t="str">
        <f>IFERROR(VLOOKUP(A354,LandGrants[],31,FALSE),"")</f>
        <v/>
      </c>
      <c r="N354" s="19" t="str">
        <f>IFERROR(VLOOKUP(C354,PlatColors[],1,FALSE),"")</f>
        <v>Johns Lookout Enlarged</v>
      </c>
      <c r="O354" s="19" t="str">
        <f>IFERROR(VLOOKUP(A354,LandGrants[],2,FALSE),"")</f>
        <v>JOHNS LOOKOUT ENLARGED</v>
      </c>
    </row>
    <row r="355" spans="1:15" x14ac:dyDescent="0.55000000000000004">
      <c r="A355" t="str">
        <f t="shared" si="15"/>
        <v>Johns Lot - Barnes</v>
      </c>
      <c r="B355">
        <v>439</v>
      </c>
      <c r="C355" t="s">
        <v>8863</v>
      </c>
      <c r="D355" t="s">
        <v>11613</v>
      </c>
      <c r="E355">
        <v>6</v>
      </c>
      <c r="F355">
        <v>102</v>
      </c>
      <c r="G355" t="s">
        <v>9239</v>
      </c>
      <c r="H355" t="str">
        <f t="shared" si="16"/>
        <v>02 -11</v>
      </c>
      <c r="I355" t="str">
        <f t="shared" si="17"/>
        <v>2016-11-02</v>
      </c>
      <c r="J355" t="str">
        <f>IFERROR(VLOOKUP(A355,LandGrants[],1,FALSE),"")</f>
        <v>JOHNS LOT - Barnes</v>
      </c>
      <c r="K355" s="19" t="str">
        <f>IFERROR(VLOOKUP(C355,PlatColors[],2,FALSE),IFERROR(VLOOKUP(A355,PlatColors[],2,FALSE),""))</f>
        <v>#boundary_gold</v>
      </c>
      <c r="L355" s="19" t="str">
        <f>IFERROR(VLOOKUP(A355,LandGrants[],11,FALSE),"")</f>
        <v>Jun 1734</v>
      </c>
      <c r="M355" s="19" t="str">
        <f>IFERROR(VLOOKUP(A355,LandGrants[],31,FALSE),"")</f>
        <v>N</v>
      </c>
      <c r="N355" s="19" t="str">
        <f>IFERROR(VLOOKUP(C355,PlatColors[],1,FALSE),"")</f>
        <v>Johns Lot - Barnes</v>
      </c>
      <c r="O355" s="19" t="str">
        <f>IFERROR(VLOOKUP(A355,LandGrants[],2,FALSE),"")</f>
        <v>JOHNS LOT - BARNES</v>
      </c>
    </row>
    <row r="356" spans="1:15" x14ac:dyDescent="0.55000000000000004">
      <c r="A356" t="str">
        <f t="shared" si="15"/>
        <v>Johns Luck</v>
      </c>
      <c r="B356">
        <v>592</v>
      </c>
      <c r="C356" t="s">
        <v>8965</v>
      </c>
      <c r="D356" t="s">
        <v>9283</v>
      </c>
      <c r="E356">
        <v>17</v>
      </c>
      <c r="F356">
        <v>42.1</v>
      </c>
      <c r="G356" t="s">
        <v>9318</v>
      </c>
      <c r="H356" t="str">
        <f t="shared" si="16"/>
        <v>22 -11</v>
      </c>
      <c r="I356" t="str">
        <f t="shared" si="17"/>
        <v>2016-11-22</v>
      </c>
      <c r="J356" t="str">
        <f>IFERROR(VLOOKUP(A356,LandGrants[],1,FALSE),"")</f>
        <v>JOHNS LUCK</v>
      </c>
      <c r="K356" s="19" t="str">
        <f>IFERROR(VLOOKUP(C356,PlatColors[],2,FALSE),IFERROR(VLOOKUP(A356,PlatColors[],2,FALSE),""))</f>
        <v>#boundary_yellow</v>
      </c>
      <c r="L356" s="19" t="str">
        <f>IFERROR(VLOOKUP(A356,LandGrants[],11,FALSE),"")</f>
        <v>Sep 1805</v>
      </c>
      <c r="M356" s="19" t="str">
        <f>IFERROR(VLOOKUP(A356,LandGrants[],31,FALSE),"")</f>
        <v>N</v>
      </c>
      <c r="N356" s="19" t="str">
        <f>IFERROR(VLOOKUP(C356,PlatColors[],1,FALSE),"")</f>
        <v>Johns Luck</v>
      </c>
      <c r="O356" s="19" t="str">
        <f>IFERROR(VLOOKUP(A356,LandGrants[],2,FALSE),"")</f>
        <v>JOHNS LUCK</v>
      </c>
    </row>
    <row r="357" spans="1:15" x14ac:dyDescent="0.55000000000000004">
      <c r="A357" s="19" t="str">
        <f t="shared" si="15"/>
        <v>Johnsons Care</v>
      </c>
      <c r="B357">
        <v>357</v>
      </c>
      <c r="C357" t="s">
        <v>8269</v>
      </c>
      <c r="D357" t="s">
        <v>8270</v>
      </c>
      <c r="E357">
        <v>17</v>
      </c>
      <c r="F357">
        <v>158.30000000000001</v>
      </c>
      <c r="G357" t="s">
        <v>8271</v>
      </c>
      <c r="H357" s="19" t="str">
        <f t="shared" si="16"/>
        <v>14-08</v>
      </c>
      <c r="I357" s="19" t="str">
        <f t="shared" si="17"/>
        <v>2016-08-14</v>
      </c>
      <c r="J357" s="19" t="str">
        <f>IFERROR(VLOOKUP(A357,LandGrants[],1,FALSE),"")</f>
        <v>JOHNSONS CARE</v>
      </c>
      <c r="K357" s="19" t="str">
        <f>IFERROR(VLOOKUP(C357,PlatColors[],2,FALSE),IFERROR(VLOOKUP(A357,PlatColors[],2,FALSE),""))</f>
        <v>#boundary_gold</v>
      </c>
      <c r="L357" s="19" t="str">
        <f>IFERROR(VLOOKUP(A357,LandGrants[],11,FALSE),"")</f>
        <v>Sep 1764</v>
      </c>
      <c r="M357" s="19" t="str">
        <f>IFERROR(VLOOKUP(A357,LandGrants[],31,FALSE),"")</f>
        <v>Y</v>
      </c>
      <c r="N357" s="19" t="str">
        <f>IFERROR(VLOOKUP(C357,PlatColors[],1,FALSE),"")</f>
        <v>Johnsons Care</v>
      </c>
      <c r="O357" s="19" t="str">
        <f>IFERROR(VLOOKUP(A357,LandGrants[],2,FALSE),"")</f>
        <v>JOHNSONS CARE</v>
      </c>
    </row>
    <row r="358" spans="1:15" x14ac:dyDescent="0.55000000000000004">
      <c r="A358" t="str">
        <f t="shared" si="15"/>
        <v>Jones Addition</v>
      </c>
      <c r="B358">
        <v>676</v>
      </c>
      <c r="C358" t="s">
        <v>8966</v>
      </c>
      <c r="D358" t="s">
        <v>9322</v>
      </c>
      <c r="E358">
        <v>9</v>
      </c>
      <c r="F358">
        <v>19.600000000000001</v>
      </c>
      <c r="G358" t="s">
        <v>9323</v>
      </c>
      <c r="H358" t="str">
        <f t="shared" si="16"/>
        <v>22 -11</v>
      </c>
      <c r="I358" t="str">
        <f t="shared" si="17"/>
        <v>2016-11-22</v>
      </c>
      <c r="J358" t="str">
        <f>IFERROR(VLOOKUP(A358,LandGrants[],1,FALSE),"")</f>
        <v>JONES ADDITION</v>
      </c>
      <c r="K358" s="19" t="str">
        <f>IFERROR(VLOOKUP(C358,PlatColors[],2,FALSE),IFERROR(VLOOKUP(A358,PlatColors[],2,FALSE),""))</f>
        <v>#boundary_yellow</v>
      </c>
      <c r="L358" s="19" t="str">
        <f>IFERROR(VLOOKUP(A358,LandGrants[],11,FALSE),"")</f>
        <v>Jun 1734</v>
      </c>
      <c r="M358" s="19" t="str">
        <f>IFERROR(VLOOKUP(A358,LandGrants[],31,FALSE),"")</f>
        <v>N</v>
      </c>
      <c r="N358" s="19" t="str">
        <f>IFERROR(VLOOKUP(C358,PlatColors[],1,FALSE),"")</f>
        <v>Jones Addition</v>
      </c>
      <c r="O358" s="19" t="str">
        <f>IFERROR(VLOOKUP(A358,LandGrants[],2,FALSE),"")</f>
        <v>JONES ADDITION</v>
      </c>
    </row>
    <row r="359" spans="1:15" x14ac:dyDescent="0.55000000000000004">
      <c r="A359" s="19" t="str">
        <f t="shared" si="15"/>
        <v>Jones Fancy</v>
      </c>
      <c r="B359">
        <v>380</v>
      </c>
      <c r="C359" t="s">
        <v>8967</v>
      </c>
      <c r="D359" t="s">
        <v>7887</v>
      </c>
      <c r="E359">
        <v>13</v>
      </c>
      <c r="F359">
        <v>134.30000000000001</v>
      </c>
      <c r="G359" t="s">
        <v>9305</v>
      </c>
      <c r="H359" s="19" t="str">
        <f t="shared" si="16"/>
        <v>22 -11</v>
      </c>
      <c r="I359" s="19" t="str">
        <f t="shared" si="17"/>
        <v>2016-11-22</v>
      </c>
      <c r="J359" s="19" t="str">
        <f>IFERROR(VLOOKUP(A359,LandGrants[],1,FALSE),"")</f>
        <v>JONES FANCY</v>
      </c>
      <c r="K359" s="19" t="str">
        <f>IFERROR(VLOOKUP(C359,PlatColors[],2,FALSE),IFERROR(VLOOKUP(A359,PlatColors[],2,FALSE),""))</f>
        <v>#boundary_gold</v>
      </c>
      <c r="L359" s="19" t="str">
        <f>IFERROR(VLOOKUP(A359,LandGrants[],11,FALSE),"")</f>
        <v>Jun 1734</v>
      </c>
      <c r="M359" s="19" t="str">
        <f>IFERROR(VLOOKUP(A359,LandGrants[],31,FALSE),"")</f>
        <v>N</v>
      </c>
      <c r="N359" s="19" t="str">
        <f>IFERROR(VLOOKUP(C359,PlatColors[],1,FALSE),"")</f>
        <v>Jones Fancy</v>
      </c>
      <c r="O359" s="19" t="str">
        <f>IFERROR(VLOOKUP(A359,LandGrants[],2,FALSE),"")</f>
        <v>JONES FANCY</v>
      </c>
    </row>
    <row r="360" spans="1:15" x14ac:dyDescent="0.55000000000000004">
      <c r="A360" t="str">
        <f t="shared" si="15"/>
        <v>Josephs Advancement</v>
      </c>
      <c r="B360">
        <v>212</v>
      </c>
      <c r="C360" t="s">
        <v>8968</v>
      </c>
      <c r="D360" t="s">
        <v>8049</v>
      </c>
      <c r="E360">
        <v>36</v>
      </c>
      <c r="F360">
        <v>311.8</v>
      </c>
      <c r="G360" t="s">
        <v>11600</v>
      </c>
      <c r="H360" t="str">
        <f t="shared" si="16"/>
        <v>21-08</v>
      </c>
      <c r="I360" t="str">
        <f t="shared" si="17"/>
        <v>2016-08-21</v>
      </c>
      <c r="J360" t="str">
        <f>IFERROR(VLOOKUP(A360,LandGrants[],1,FALSE),"")</f>
        <v>JOSEPHS ADVANCEMENT</v>
      </c>
      <c r="K360" s="19" t="str">
        <f>IFERROR(VLOOKUP(C360,PlatColors[],2,FALSE),IFERROR(VLOOKUP(A360,PlatColors[],2,FALSE),""))</f>
        <v>#boundary_cyan</v>
      </c>
      <c r="L360" s="19" t="str">
        <f>IFERROR(VLOOKUP(A360,LandGrants[],11,FALSE),"")</f>
        <v>Nov 1750</v>
      </c>
      <c r="M360" s="19" t="str">
        <f>IFERROR(VLOOKUP(A360,LandGrants[],31,FALSE),"")</f>
        <v>N</v>
      </c>
      <c r="N360" s="19" t="str">
        <f>IFERROR(VLOOKUP(C360,PlatColors[],1,FALSE),"")</f>
        <v>Josephs Advancement</v>
      </c>
      <c r="O360" s="19" t="str">
        <f>IFERROR(VLOOKUP(A360,LandGrants[],2,FALSE),"")</f>
        <v>JOSEPHS ADVANCEMENT</v>
      </c>
    </row>
    <row r="361" spans="1:15" x14ac:dyDescent="0.55000000000000004">
      <c r="A361" t="str">
        <f t="shared" si="15"/>
        <v>Josephs and Jacobs Invention</v>
      </c>
      <c r="B361">
        <v>350</v>
      </c>
      <c r="C361" t="s">
        <v>9405</v>
      </c>
      <c r="D361" t="s">
        <v>9060</v>
      </c>
      <c r="E361">
        <v>16</v>
      </c>
      <c r="F361">
        <v>169.8</v>
      </c>
      <c r="G361" t="s">
        <v>9062</v>
      </c>
      <c r="H361" t="str">
        <f t="shared" si="16"/>
        <v>27-10</v>
      </c>
      <c r="I361" t="str">
        <f t="shared" si="17"/>
        <v>2016-10-27</v>
      </c>
      <c r="J361" t="str">
        <f>IFERROR(VLOOKUP(A361,LandGrants[],1,FALSE),"")</f>
        <v>JOSEPHS AND JACOBS INVENTION</v>
      </c>
      <c r="K361" s="19" t="str">
        <f>IFERROR(VLOOKUP(C361,PlatColors[],2,FALSE),IFERROR(VLOOKUP(A361,PlatColors[],2,FALSE),""))</f>
        <v>#boundary_green</v>
      </c>
      <c r="L361" s="19" t="str">
        <f>IFERROR(VLOOKUP(A361,LandGrants[],11,FALSE),"")</f>
        <v>Mar 1773</v>
      </c>
      <c r="M361" s="19" t="str">
        <f>IFERROR(VLOOKUP(A361,LandGrants[],31,FALSE),"")</f>
        <v>Y</v>
      </c>
      <c r="N361" s="19" t="str">
        <f>IFERROR(VLOOKUP(C361,PlatColors[],1,FALSE),"")</f>
        <v>Josephs And Jacobs Invention</v>
      </c>
      <c r="O361" s="19" t="str">
        <f>IFERROR(VLOOKUP(A361,LandGrants[],2,FALSE),"")</f>
        <v>JOSEPHS AND JACOBS INVENTION</v>
      </c>
    </row>
    <row r="362" spans="1:15" x14ac:dyDescent="0.55000000000000004">
      <c r="A362" s="19" t="str">
        <f t="shared" si="15"/>
        <v>Josephs Gift</v>
      </c>
      <c r="B362">
        <v>42</v>
      </c>
      <c r="C362" t="s">
        <v>7897</v>
      </c>
      <c r="D362" t="s">
        <v>9538</v>
      </c>
      <c r="E362">
        <v>46</v>
      </c>
      <c r="F362">
        <v>1200.4000000000001</v>
      </c>
      <c r="G362" t="s">
        <v>7898</v>
      </c>
      <c r="H362" s="19" t="str">
        <f t="shared" si="16"/>
        <v>16-10</v>
      </c>
      <c r="I362" s="19" t="str">
        <f t="shared" si="17"/>
        <v>2016-10-16</v>
      </c>
      <c r="J362" s="19" t="str">
        <f>IFERROR(VLOOKUP(A362,LandGrants[],1,FALSE),"")</f>
        <v>JOSEPHS GIFT</v>
      </c>
      <c r="K362" s="19" t="str">
        <f>IFERROR(VLOOKUP(C362,PlatColors[],2,FALSE),IFERROR(VLOOKUP(A362,PlatColors[],2,FALSE),""))</f>
        <v>#boundary_blue</v>
      </c>
      <c r="L362" s="19" t="str">
        <f>IFERROR(VLOOKUP(A362,LandGrants[],11,FALSE),"")</f>
        <v>Apr 1793</v>
      </c>
      <c r="M362" s="19" t="str">
        <f>IFERROR(VLOOKUP(A362,LandGrants[],31,FALSE),"")</f>
        <v>N</v>
      </c>
      <c r="N362" s="19" t="str">
        <f>IFERROR(VLOOKUP(C362,PlatColors[],1,FALSE),"")</f>
        <v>Josephs Gift</v>
      </c>
      <c r="O362" s="19" t="str">
        <f>IFERROR(VLOOKUP(A362,LandGrants[],2,FALSE),"")</f>
        <v>JOSEPHS GIFT</v>
      </c>
    </row>
    <row r="363" spans="1:15" x14ac:dyDescent="0.55000000000000004">
      <c r="A363" t="str">
        <f t="shared" si="15"/>
        <v>Josephs Hazard</v>
      </c>
      <c r="B363">
        <v>430</v>
      </c>
      <c r="C363" t="s">
        <v>5868</v>
      </c>
      <c r="D363" t="s">
        <v>12007</v>
      </c>
      <c r="E363">
        <v>6</v>
      </c>
      <c r="F363">
        <v>103.4</v>
      </c>
      <c r="G363" t="s">
        <v>12008</v>
      </c>
      <c r="H363" t="str">
        <f t="shared" si="16"/>
        <v>18-09</v>
      </c>
      <c r="I363" t="str">
        <f t="shared" si="17"/>
        <v>2016-09-18</v>
      </c>
      <c r="J363" t="str">
        <f>IFERROR(VLOOKUP(A363,LandGrants[],1,FALSE),"")</f>
        <v>JOSEPHS HAZARD</v>
      </c>
      <c r="K363" s="19" t="str">
        <f>IFERROR(VLOOKUP(C363,PlatColors[],2,FALSE),IFERROR(VLOOKUP(A363,PlatColors[],2,FALSE),""))</f>
        <v>#boundary_pink</v>
      </c>
      <c r="L363" s="19" t="str">
        <f>IFERROR(VLOOKUP(A363,LandGrants[],11,FALSE),"")</f>
        <v>Aug 1723</v>
      </c>
      <c r="M363" s="19" t="str">
        <f>IFERROR(VLOOKUP(A363,LandGrants[],31,FALSE),"")</f>
        <v>Y</v>
      </c>
      <c r="N363" s="19" t="str">
        <f>IFERROR(VLOOKUP(C363,PlatColors[],1,FALSE),"")</f>
        <v>Josephs Hazard</v>
      </c>
      <c r="O363" s="19" t="str">
        <f>IFERROR(VLOOKUP(A363,LandGrants[],2,FALSE),"")</f>
        <v>JOSEPHS HAZARD</v>
      </c>
    </row>
    <row r="364" spans="1:15" x14ac:dyDescent="0.55000000000000004">
      <c r="A364" s="19" t="str">
        <f t="shared" si="15"/>
        <v>Joshuas Addition - Resurveyed</v>
      </c>
      <c r="B364">
        <v>368</v>
      </c>
      <c r="C364" t="s">
        <v>12493</v>
      </c>
      <c r="D364" t="s">
        <v>9881</v>
      </c>
      <c r="E364">
        <v>20</v>
      </c>
      <c r="F364">
        <v>148.30000000000001</v>
      </c>
      <c r="G364" t="s">
        <v>12494</v>
      </c>
      <c r="H364" s="19" t="str">
        <f t="shared" si="16"/>
        <v>31-10</v>
      </c>
      <c r="I364" s="19" t="str">
        <f t="shared" si="17"/>
        <v>2016-10-31</v>
      </c>
      <c r="J364" s="19" t="str">
        <f>IFERROR(VLOOKUP(A364,LandGrants[],1,FALSE),"")</f>
        <v/>
      </c>
      <c r="K364" s="19" t="str">
        <f>IFERROR(VLOOKUP(C364,PlatColors[],2,FALSE),IFERROR(VLOOKUP(A364,PlatColors[],2,FALSE),""))</f>
        <v>#boundary_purple</v>
      </c>
      <c r="L364" s="19" t="str">
        <f>IFERROR(VLOOKUP(A364,LandGrants[],11,FALSE),"")</f>
        <v/>
      </c>
      <c r="M364" s="19" t="str">
        <f>IFERROR(VLOOKUP(A364,LandGrants[],31,FALSE),"")</f>
        <v/>
      </c>
      <c r="N364" s="19" t="str">
        <f>IFERROR(VLOOKUP(C364,PlatColors[],1,FALSE),"")</f>
        <v>Joshuas Addition - Resurveyed</v>
      </c>
      <c r="O364" s="19" t="str">
        <f>IFERROR(VLOOKUP(A364,LandGrants[],2,FALSE),"")</f>
        <v/>
      </c>
    </row>
    <row r="365" spans="1:15" x14ac:dyDescent="0.55000000000000004">
      <c r="A365" t="str">
        <f t="shared" si="15"/>
        <v>Joshuas Additionv2</v>
      </c>
      <c r="B365">
        <v>278</v>
      </c>
      <c r="C365" t="s">
        <v>12490</v>
      </c>
      <c r="D365" t="s">
        <v>9121</v>
      </c>
      <c r="E365">
        <v>19</v>
      </c>
      <c r="F365">
        <v>240.4</v>
      </c>
      <c r="G365" t="s">
        <v>9104</v>
      </c>
      <c r="H365" t="str">
        <f t="shared" si="16"/>
        <v>24-10</v>
      </c>
      <c r="I365" t="str">
        <f t="shared" si="17"/>
        <v>2016-10-24</v>
      </c>
      <c r="J365" t="str">
        <f>IFERROR(VLOOKUP(A365,LandGrants[],1,FALSE),"")</f>
        <v/>
      </c>
      <c r="K365" s="19" t="str">
        <f>IFERROR(VLOOKUP(C365,PlatColors[],2,FALSE),IFERROR(VLOOKUP(A365,PlatColors[],2,FALSE),""))</f>
        <v/>
      </c>
      <c r="L365" s="19" t="str">
        <f>IFERROR(VLOOKUP(A365,LandGrants[],11,FALSE),"")</f>
        <v/>
      </c>
      <c r="M365" s="19" t="str">
        <f>IFERROR(VLOOKUP(A365,LandGrants[],31,FALSE),"")</f>
        <v/>
      </c>
      <c r="N365" s="19" t="str">
        <f>IFERROR(VLOOKUP(C365,PlatColors[],1,FALSE),"")</f>
        <v/>
      </c>
      <c r="O365" s="19" t="str">
        <f>IFERROR(VLOOKUP(A365,LandGrants[],2,FALSE),"")</f>
        <v/>
      </c>
    </row>
    <row r="366" spans="1:15" x14ac:dyDescent="0.55000000000000004">
      <c r="A366" t="str">
        <f t="shared" si="15"/>
        <v>Joshuas Desire</v>
      </c>
      <c r="B366">
        <v>379</v>
      </c>
      <c r="C366" t="s">
        <v>8971</v>
      </c>
      <c r="D366" t="s">
        <v>9116</v>
      </c>
      <c r="E366">
        <v>26</v>
      </c>
      <c r="F366">
        <v>135.1</v>
      </c>
      <c r="G366" t="s">
        <v>12256</v>
      </c>
      <c r="H366" s="19" t="str">
        <f t="shared" si="16"/>
        <v>10-10</v>
      </c>
      <c r="I366" t="str">
        <f t="shared" si="17"/>
        <v>2016-10-10</v>
      </c>
      <c r="J366" t="str">
        <f>IFERROR(VLOOKUP(A366,LandGrants[],1,FALSE),"")</f>
        <v>JOSHUAS DESIRE</v>
      </c>
      <c r="K366" s="19" t="str">
        <f>IFERROR(VLOOKUP(C366,PlatColors[],2,FALSE),IFERROR(VLOOKUP(A366,PlatColors[],2,FALSE),""))</f>
        <v>#boundary_pink</v>
      </c>
      <c r="L366" s="19" t="str">
        <f>IFERROR(VLOOKUP(A366,LandGrants[],11,FALSE),"")</f>
        <v>Jun 1724</v>
      </c>
      <c r="M366" s="19" t="str">
        <f>IFERROR(VLOOKUP(A366,LandGrants[],31,FALSE),"")</f>
        <v>Y</v>
      </c>
      <c r="N366" s="19" t="str">
        <f>IFERROR(VLOOKUP(C366,PlatColors[],1,FALSE),"")</f>
        <v>Joshuas Desire</v>
      </c>
      <c r="O366" s="19" t="str">
        <f>IFERROR(VLOOKUP(A366,LandGrants[],2,FALSE),"")</f>
        <v>JOSHUAS DESIRE</v>
      </c>
    </row>
    <row r="367" spans="1:15" x14ac:dyDescent="0.55000000000000004">
      <c r="A367" t="str">
        <f t="shared" si="15"/>
        <v>Joshuas Expectation</v>
      </c>
      <c r="B367">
        <v>531</v>
      </c>
      <c r="C367" t="s">
        <v>8972</v>
      </c>
      <c r="D367" t="s">
        <v>9067</v>
      </c>
      <c r="E367">
        <v>6</v>
      </c>
      <c r="F367">
        <v>56.8</v>
      </c>
      <c r="G367" t="s">
        <v>12269</v>
      </c>
      <c r="H367" t="str">
        <f t="shared" si="16"/>
        <v>12-10</v>
      </c>
      <c r="I367" t="str">
        <f t="shared" si="17"/>
        <v>2016-10-12</v>
      </c>
      <c r="J367" t="str">
        <f>IFERROR(VLOOKUP(A367,LandGrants[],1,FALSE),"")</f>
        <v>JOSHUAS EXPECTATION</v>
      </c>
      <c r="K367" s="19" t="str">
        <f>IFERROR(VLOOKUP(C367,PlatColors[],2,FALSE),IFERROR(VLOOKUP(A367,PlatColors[],2,FALSE),""))</f>
        <v>#boundary_green</v>
      </c>
      <c r="L367" s="19" t="str">
        <f>IFERROR(VLOOKUP(A367,LandGrants[],11,FALSE),"")</f>
        <v>Jul 1726</v>
      </c>
      <c r="M367" s="19" t="str">
        <f>IFERROR(VLOOKUP(A367,LandGrants[],31,FALSE),"")</f>
        <v>N</v>
      </c>
      <c r="N367" s="19" t="str">
        <f>IFERROR(VLOOKUP(C367,PlatColors[],1,FALSE),"")</f>
        <v>Joshuas Expectation</v>
      </c>
      <c r="O367" s="19" t="str">
        <f>IFERROR(VLOOKUP(A367,LandGrants[],2,FALSE),"")</f>
        <v>JOSHUAS EXPECTATION</v>
      </c>
    </row>
    <row r="368" spans="1:15" x14ac:dyDescent="0.55000000000000004">
      <c r="A368" t="str">
        <f t="shared" si="15"/>
        <v>Joshuas Folly</v>
      </c>
      <c r="B368">
        <v>598</v>
      </c>
      <c r="C368" t="s">
        <v>8973</v>
      </c>
      <c r="D368" t="s">
        <v>8310</v>
      </c>
      <c r="E368">
        <v>10</v>
      </c>
      <c r="F368">
        <v>40.299999999999997</v>
      </c>
      <c r="G368" t="s">
        <v>9878</v>
      </c>
      <c r="H368" t="str">
        <f t="shared" si="16"/>
        <v>05 -01</v>
      </c>
      <c r="I368" t="str">
        <f t="shared" si="17"/>
        <v>2017-01-05</v>
      </c>
      <c r="J368" t="str">
        <f>IFERROR(VLOOKUP(A368,LandGrants[],1,FALSE),"")</f>
        <v>JOSHUAS FOLLY</v>
      </c>
      <c r="K368" s="19" t="str">
        <f>IFERROR(VLOOKUP(C368,PlatColors[],2,FALSE),IFERROR(VLOOKUP(A368,PlatColors[],2,FALSE),""))</f>
        <v>#boundary_green</v>
      </c>
      <c r="L368" s="19" t="str">
        <f>IFERROR(VLOOKUP(A368,LandGrants[],11,FALSE),"")</f>
        <v>Jun 1734</v>
      </c>
      <c r="M368" s="19" t="str">
        <f>IFERROR(VLOOKUP(A368,LandGrants[],31,FALSE),"")</f>
        <v>N</v>
      </c>
      <c r="N368" s="19" t="str">
        <f>IFERROR(VLOOKUP(C368,PlatColors[],1,FALSE),"")</f>
        <v>Joshuas Folly</v>
      </c>
      <c r="O368" s="19" t="str">
        <f>IFERROR(VLOOKUP(A368,LandGrants[],2,FALSE),"")</f>
        <v>JOSHUAS FOLLY</v>
      </c>
    </row>
    <row r="369" spans="1:15" x14ac:dyDescent="0.55000000000000004">
      <c r="A369" t="str">
        <f t="shared" si="15"/>
        <v>Joshuas Grove</v>
      </c>
      <c r="B369">
        <v>423</v>
      </c>
      <c r="C369" t="s">
        <v>8865</v>
      </c>
      <c r="D369" t="s">
        <v>9861</v>
      </c>
      <c r="E369">
        <v>6</v>
      </c>
      <c r="F369">
        <v>104.5</v>
      </c>
      <c r="G369" t="s">
        <v>9862</v>
      </c>
      <c r="H369" t="str">
        <f t="shared" si="16"/>
        <v>18 -01</v>
      </c>
      <c r="I369" t="str">
        <f t="shared" si="17"/>
        <v>2017-01-18</v>
      </c>
      <c r="J369" t="str">
        <f>IFERROR(VLOOKUP(A369,LandGrants[],1,FALSE),"")</f>
        <v>JOSHUAS GROVE</v>
      </c>
      <c r="K369" s="19" t="str">
        <f>IFERROR(VLOOKUP(C369,PlatColors[],2,FALSE),IFERROR(VLOOKUP(A369,PlatColors[],2,FALSE),""))</f>
        <v>#boundary_yellow</v>
      </c>
      <c r="L369" s="19" t="str">
        <f>IFERROR(VLOOKUP(A369,LandGrants[],11,FALSE),"")</f>
        <v>Sep 1717</v>
      </c>
      <c r="M369" s="19" t="str">
        <f>IFERROR(VLOOKUP(A369,LandGrants[],31,FALSE),"")</f>
        <v>Y</v>
      </c>
      <c r="N369" s="19" t="str">
        <f>IFERROR(VLOOKUP(C369,PlatColors[],1,FALSE),"")</f>
        <v>Joshuas Grove</v>
      </c>
      <c r="O369" s="19" t="str">
        <f>IFERROR(VLOOKUP(A369,LandGrants[],2,FALSE),"")</f>
        <v>JOSHUAS GROVE</v>
      </c>
    </row>
    <row r="370" spans="1:15" x14ac:dyDescent="0.55000000000000004">
      <c r="A370" s="19" t="str">
        <f t="shared" si="15"/>
        <v>Joshuas Loss And Dorseys Advantage</v>
      </c>
      <c r="B370">
        <v>499</v>
      </c>
      <c r="C370" t="s">
        <v>8975</v>
      </c>
      <c r="D370" t="s">
        <v>9233</v>
      </c>
      <c r="E370">
        <v>7</v>
      </c>
      <c r="F370">
        <v>71.099999999999994</v>
      </c>
      <c r="G370" t="s">
        <v>9234</v>
      </c>
      <c r="H370" s="19" t="str">
        <f t="shared" si="16"/>
        <v>03 -11</v>
      </c>
      <c r="I370" s="19" t="str">
        <f t="shared" si="17"/>
        <v>2016-11-03</v>
      </c>
      <c r="J370" s="19" t="str">
        <f>IFERROR(VLOOKUP(A370,LandGrants[],1,FALSE),"")</f>
        <v>JOSHUAS LOSS AND DORSEYS ADVANTAGE</v>
      </c>
      <c r="K370" s="19" t="str">
        <f>IFERROR(VLOOKUP(C370,PlatColors[],2,FALSE),IFERROR(VLOOKUP(A370,PlatColors[],2,FALSE),""))</f>
        <v>#boundary_pink</v>
      </c>
      <c r="L370" s="19" t="str">
        <f>IFERROR(VLOOKUP(A370,LandGrants[],11,FALSE),"")</f>
        <v>Oct 1752</v>
      </c>
      <c r="M370" s="19" t="str">
        <f>IFERROR(VLOOKUP(A370,LandGrants[],31,FALSE),"")</f>
        <v>N</v>
      </c>
      <c r="N370" s="19" t="str">
        <f>IFERROR(VLOOKUP(C370,PlatColors[],1,FALSE),"")</f>
        <v>Joshuas Loss And Dorseys Advantage</v>
      </c>
      <c r="O370" s="19" t="str">
        <f>IFERROR(VLOOKUP(A370,LandGrants[],2,FALSE),"")</f>
        <v>JOSHUAS LOSS AND DORSEYS ADVANTAGE</v>
      </c>
    </row>
    <row r="371" spans="1:15" x14ac:dyDescent="0.55000000000000004">
      <c r="A371" s="19" t="str">
        <f t="shared" si="15"/>
        <v>Joshuas Lot</v>
      </c>
      <c r="B371">
        <v>734</v>
      </c>
      <c r="C371" t="s">
        <v>8976</v>
      </c>
      <c r="D371" t="s">
        <v>8190</v>
      </c>
      <c r="E371">
        <v>10</v>
      </c>
      <c r="F371" s="131">
        <v>6.7</v>
      </c>
      <c r="G371" t="s">
        <v>10407</v>
      </c>
      <c r="H371" s="19" t="str">
        <f t="shared" si="16"/>
        <v>01 -04</v>
      </c>
      <c r="I371" s="19" t="str">
        <f t="shared" si="17"/>
        <v>2017-04-01</v>
      </c>
      <c r="J371" s="19" t="str">
        <f>IFERROR(VLOOKUP(A371,LandGrants[],1,FALSE),"")</f>
        <v>JOSHUAS LOT</v>
      </c>
      <c r="K371" s="19" t="str">
        <f>IFERROR(VLOOKUP(C371,PlatColors[],2,FALSE),IFERROR(VLOOKUP(A371,PlatColors[],2,FALSE),""))</f>
        <v>#boundary_green</v>
      </c>
      <c r="L371" s="19" t="str">
        <f>IFERROR(VLOOKUP(A371,LandGrants[],11,FALSE),"")</f>
        <v>Mar 1763</v>
      </c>
      <c r="M371" s="19" t="str">
        <f>IFERROR(VLOOKUP(A371,LandGrants[],31,FALSE),"")</f>
        <v>N</v>
      </c>
      <c r="N371" s="19" t="str">
        <f>IFERROR(VLOOKUP(C371,PlatColors[],1,FALSE),"")</f>
        <v>Joshuas Lot</v>
      </c>
      <c r="O371" s="19" t="str">
        <f>IFERROR(VLOOKUP(A371,LandGrants[],2,FALSE),"")</f>
        <v>JOSHUAS LOT</v>
      </c>
    </row>
    <row r="372" spans="1:15" x14ac:dyDescent="0.55000000000000004">
      <c r="A372" t="str">
        <f t="shared" si="15"/>
        <v>Just In Sight</v>
      </c>
      <c r="B372">
        <v>643</v>
      </c>
      <c r="C372" t="s">
        <v>6602</v>
      </c>
      <c r="D372" t="s">
        <v>11053</v>
      </c>
      <c r="E372">
        <v>6</v>
      </c>
      <c r="F372">
        <v>24.6</v>
      </c>
      <c r="G372" t="s">
        <v>11054</v>
      </c>
      <c r="H372" s="19" t="str">
        <f t="shared" si="16"/>
        <v>07-06</v>
      </c>
      <c r="I372" t="str">
        <f t="shared" si="17"/>
        <v>2016-06-07</v>
      </c>
      <c r="J372" t="str">
        <f>IFERROR(VLOOKUP(A372,LandGrants[],1,FALSE),"")</f>
        <v>JUST IN SIGHT</v>
      </c>
      <c r="K372" s="19" t="str">
        <f>IFERROR(VLOOKUP(C372,PlatColors[],2,FALSE),IFERROR(VLOOKUP(A372,PlatColors[],2,FALSE),""))</f>
        <v>#boundary_green</v>
      </c>
      <c r="L372" s="19" t="str">
        <f>IFERROR(VLOOKUP(A372,LandGrants[],11,FALSE),"")</f>
        <v>May 1771</v>
      </c>
      <c r="M372" s="19" t="str">
        <f>IFERROR(VLOOKUP(A372,LandGrants[],31,FALSE),"")</f>
        <v>N</v>
      </c>
      <c r="N372" s="19" t="str">
        <f>IFERROR(VLOOKUP(C372,PlatColors[],1,FALSE),"")</f>
        <v>Just In Sight</v>
      </c>
      <c r="O372" s="19" t="str">
        <f>IFERROR(VLOOKUP(A372,LandGrants[],2,FALSE),"")</f>
        <v>JUST IN SIGHT</v>
      </c>
    </row>
    <row r="373" spans="1:15" x14ac:dyDescent="0.55000000000000004">
      <c r="A373" s="19" t="str">
        <f t="shared" si="15"/>
        <v>Just In Time</v>
      </c>
      <c r="B373">
        <v>532</v>
      </c>
      <c r="C373" t="s">
        <v>7580</v>
      </c>
      <c r="D373" t="s">
        <v>10109</v>
      </c>
      <c r="E373">
        <v>20</v>
      </c>
      <c r="F373">
        <v>56.2</v>
      </c>
      <c r="G373" t="s">
        <v>8453</v>
      </c>
      <c r="H373" s="19" t="str">
        <f t="shared" si="16"/>
        <v>22-06</v>
      </c>
      <c r="I373" s="19" t="str">
        <f t="shared" si="17"/>
        <v>2016-06-22</v>
      </c>
      <c r="J373" s="19" t="str">
        <f>IFERROR(VLOOKUP(A373,LandGrants[],1,FALSE),"")</f>
        <v>JUST IN TIME</v>
      </c>
      <c r="K373" s="19" t="str">
        <f>IFERROR(VLOOKUP(C373,PlatColors[],2,FALSE),IFERROR(VLOOKUP(A373,PlatColors[],2,FALSE),""))</f>
        <v>#boundary_green</v>
      </c>
      <c r="L373" s="19" t="str">
        <f>IFERROR(VLOOKUP(A373,LandGrants[],11,FALSE),"")</f>
        <v>Aug 1816</v>
      </c>
      <c r="M373" s="19" t="str">
        <f>IFERROR(VLOOKUP(A373,LandGrants[],31,FALSE),"")</f>
        <v>N</v>
      </c>
      <c r="N373" s="19" t="str">
        <f>IFERROR(VLOOKUP(C373,PlatColors[],1,FALSE),"")</f>
        <v>Just In Time</v>
      </c>
      <c r="O373" s="19" t="str">
        <f>IFERROR(VLOOKUP(A373,LandGrants[],2,FALSE),"")</f>
        <v>JUST IN TIME</v>
      </c>
    </row>
    <row r="374" spans="1:15" x14ac:dyDescent="0.55000000000000004">
      <c r="A374" t="str">
        <f t="shared" si="15"/>
        <v>Justice Required</v>
      </c>
      <c r="B374">
        <v>50</v>
      </c>
      <c r="C374" t="s">
        <v>10784</v>
      </c>
      <c r="D374" t="s">
        <v>8082</v>
      </c>
      <c r="E374">
        <v>55</v>
      </c>
      <c r="F374">
        <v>1046.9000000000001</v>
      </c>
      <c r="G374" t="s">
        <v>11767</v>
      </c>
      <c r="H374" t="str">
        <f t="shared" si="16"/>
        <v>03-09</v>
      </c>
      <c r="I374" t="str">
        <f t="shared" si="17"/>
        <v>2016-09-03</v>
      </c>
      <c r="J374" t="str">
        <f>IFERROR(VLOOKUP(A374,LandGrants[],1,FALSE),"")</f>
        <v>JUSTICE REQUIRED</v>
      </c>
      <c r="K374" s="19" t="str">
        <f>IFERROR(VLOOKUP(C374,PlatColors[],2,FALSE),IFERROR(VLOOKUP(A374,PlatColors[],2,FALSE),""))</f>
        <v>#boundary_yellow</v>
      </c>
      <c r="L374" s="19" t="str">
        <f>IFERROR(VLOOKUP(A374,LandGrants[],11,FALSE),"")</f>
        <v>Apr 1757</v>
      </c>
      <c r="M374" s="19" t="str">
        <f>IFERROR(VLOOKUP(A374,LandGrants[],31,FALSE),"")</f>
        <v>Y</v>
      </c>
      <c r="N374" s="19" t="str">
        <f>IFERROR(VLOOKUP(C374,PlatColors[],1,FALSE),"")</f>
        <v>Justice Required</v>
      </c>
      <c r="O374" s="19" t="str">
        <f>IFERROR(VLOOKUP(A374,LandGrants[],2,FALSE),"")</f>
        <v>JUSTICE REQUIRED</v>
      </c>
    </row>
    <row r="375" spans="1:15" x14ac:dyDescent="0.55000000000000004">
      <c r="A375" s="19" t="str">
        <f t="shared" si="15"/>
        <v>Kellys Ingenuity</v>
      </c>
      <c r="B375">
        <v>741</v>
      </c>
      <c r="C375" t="s">
        <v>8411</v>
      </c>
      <c r="D375" t="s">
        <v>8416</v>
      </c>
      <c r="E375">
        <v>6</v>
      </c>
      <c r="F375" s="131">
        <v>5.3</v>
      </c>
      <c r="G375" t="s">
        <v>8412</v>
      </c>
      <c r="H375" s="19" t="str">
        <f t="shared" si="16"/>
        <v>16-07</v>
      </c>
      <c r="I375" s="19" t="str">
        <f t="shared" si="17"/>
        <v>2016-07-16</v>
      </c>
      <c r="J375" s="19" t="str">
        <f>IFERROR(VLOOKUP(A375,LandGrants[],1,FALSE),"")</f>
        <v>KELLYS INGENUITY</v>
      </c>
      <c r="K375" s="19" t="str">
        <f>IFERROR(VLOOKUP(C375,PlatColors[],2,FALSE),IFERROR(VLOOKUP(A375,PlatColors[],2,FALSE),""))</f>
        <v>#boundary_green</v>
      </c>
      <c r="L375" s="19" t="str">
        <f>IFERROR(VLOOKUP(A375,LandGrants[],11,FALSE),"")</f>
        <v>Dec 1810</v>
      </c>
      <c r="M375" s="19" t="str">
        <f>IFERROR(VLOOKUP(A375,LandGrants[],31,FALSE),"")</f>
        <v>N</v>
      </c>
      <c r="N375" s="19" t="str">
        <f>IFERROR(VLOOKUP(C375,PlatColors[],1,FALSE),"")</f>
        <v>Kellys Ingenuity</v>
      </c>
      <c r="O375" s="19" t="str">
        <f>IFERROR(VLOOKUP(A375,LandGrants[],2,FALSE),"")</f>
        <v>KELLYS INGENUITY</v>
      </c>
    </row>
    <row r="376" spans="1:15" x14ac:dyDescent="0.55000000000000004">
      <c r="A376" s="19" t="str">
        <f t="shared" si="15"/>
        <v>Kendalls Delight</v>
      </c>
      <c r="B376">
        <v>162</v>
      </c>
      <c r="C376" t="s">
        <v>8866</v>
      </c>
      <c r="D376" t="s">
        <v>7949</v>
      </c>
      <c r="E376">
        <v>7</v>
      </c>
      <c r="F376" s="131">
        <v>439.6</v>
      </c>
      <c r="G376" t="s">
        <v>9220</v>
      </c>
      <c r="H376" s="19" t="str">
        <f t="shared" si="16"/>
        <v>05 -11</v>
      </c>
      <c r="I376" s="19" t="str">
        <f t="shared" si="17"/>
        <v>2016-11-05</v>
      </c>
      <c r="J376" s="19" t="str">
        <f>IFERROR(VLOOKUP(A376,LandGrants[],1,FALSE),"")</f>
        <v>KENDALLS DELIGHT</v>
      </c>
      <c r="K376" s="19" t="str">
        <f>IFERROR(VLOOKUP(C376,PlatColors[],2,FALSE),IFERROR(VLOOKUP(A376,PlatColors[],2,FALSE),""))</f>
        <v>#boundary_pink</v>
      </c>
      <c r="L376" s="19" t="str">
        <f>IFERROR(VLOOKUP(A376,LandGrants[],11,FALSE),"")</f>
        <v>May 1701</v>
      </c>
      <c r="M376" s="19" t="str">
        <f>IFERROR(VLOOKUP(A376,LandGrants[],31,FALSE),"")</f>
        <v>Y</v>
      </c>
      <c r="N376" s="19" t="str">
        <f>IFERROR(VLOOKUP(C376,PlatColors[],1,FALSE),"")</f>
        <v>Kendalls Delight</v>
      </c>
      <c r="O376" s="19" t="str">
        <f>IFERROR(VLOOKUP(A376,LandGrants[],2,FALSE),"")</f>
        <v>KENDALLS DELIGHT</v>
      </c>
    </row>
    <row r="377" spans="1:15" x14ac:dyDescent="0.55000000000000004">
      <c r="A377" t="str">
        <f t="shared" si="15"/>
        <v>Kendalls Enlargement</v>
      </c>
      <c r="B377">
        <v>178</v>
      </c>
      <c r="C377" t="s">
        <v>6641</v>
      </c>
      <c r="D377" t="s">
        <v>9217</v>
      </c>
      <c r="E377">
        <v>5</v>
      </c>
      <c r="F377">
        <v>409.4</v>
      </c>
      <c r="G377" t="s">
        <v>9219</v>
      </c>
      <c r="H377" t="str">
        <f t="shared" si="16"/>
        <v>05 -11</v>
      </c>
      <c r="I377" t="str">
        <f t="shared" si="17"/>
        <v>2016-11-05</v>
      </c>
      <c r="J377" t="str">
        <f>IFERROR(VLOOKUP(A377,LandGrants[],1,FALSE),"")</f>
        <v>KENDALLS ENLARGEMENT</v>
      </c>
      <c r="K377" s="19" t="str">
        <f>IFERROR(VLOOKUP(C377,PlatColors[],2,FALSE),IFERROR(VLOOKUP(A377,PlatColors[],2,FALSE),""))</f>
        <v>#boundary_yellow</v>
      </c>
      <c r="L377" s="19" t="str">
        <f>IFERROR(VLOOKUP(A377,LandGrants[],11,FALSE),"")</f>
        <v>Dec 1701</v>
      </c>
      <c r="M377" s="19" t="str">
        <f>IFERROR(VLOOKUP(A377,LandGrants[],31,FALSE),"")</f>
        <v>Y</v>
      </c>
      <c r="N377" s="19" t="str">
        <f>IFERROR(VLOOKUP(C377,PlatColors[],1,FALSE),"")</f>
        <v>Kendalls Enlargement</v>
      </c>
      <c r="O377" s="19" t="str">
        <f>IFERROR(VLOOKUP(A377,LandGrants[],2,FALSE),"")</f>
        <v>KENDALLS ENLARGEMENT</v>
      </c>
    </row>
    <row r="378" spans="1:15" x14ac:dyDescent="0.55000000000000004">
      <c r="A378" s="19" t="str">
        <f t="shared" si="15"/>
        <v>Killkenny</v>
      </c>
      <c r="B378">
        <v>441</v>
      </c>
      <c r="C378" t="s">
        <v>5492</v>
      </c>
      <c r="D378" t="s">
        <v>12007</v>
      </c>
      <c r="E378">
        <v>6</v>
      </c>
      <c r="F378">
        <v>101.7</v>
      </c>
      <c r="G378" t="s">
        <v>12009</v>
      </c>
      <c r="H378" s="19" t="str">
        <f t="shared" si="16"/>
        <v>19-09</v>
      </c>
      <c r="I378" s="19" t="str">
        <f t="shared" si="17"/>
        <v>2016-09-19</v>
      </c>
      <c r="J378" s="19" t="str">
        <f>IFERROR(VLOOKUP(A378,LandGrants[],1,FALSE),"")</f>
        <v>KILLKENNY</v>
      </c>
      <c r="K378" s="19" t="str">
        <f>IFERROR(VLOOKUP(C378,PlatColors[],2,FALSE),IFERROR(VLOOKUP(A378,PlatColors[],2,FALSE),""))</f>
        <v>#boundary_pink</v>
      </c>
      <c r="L378" s="19" t="str">
        <f>IFERROR(VLOOKUP(A378,LandGrants[],11,FALSE),"")</f>
        <v>Sep 1713</v>
      </c>
      <c r="M378" s="19" t="str">
        <f>IFERROR(VLOOKUP(A378,LandGrants[],31,FALSE),"")</f>
        <v>Y</v>
      </c>
      <c r="N378" s="19" t="str">
        <f>IFERROR(VLOOKUP(C378,PlatColors[],1,FALSE),"")</f>
        <v>Killkenny</v>
      </c>
      <c r="O378" s="19" t="str">
        <f>IFERROR(VLOOKUP(A378,LandGrants[],2,FALSE),"")</f>
        <v>KILLKENNY</v>
      </c>
    </row>
    <row r="379" spans="1:15" x14ac:dyDescent="0.55000000000000004">
      <c r="A379" t="str">
        <f t="shared" si="15"/>
        <v>Killkenny Joined</v>
      </c>
      <c r="B379">
        <v>275</v>
      </c>
      <c r="C379" t="s">
        <v>5412</v>
      </c>
      <c r="D379" t="s">
        <v>8341</v>
      </c>
      <c r="E379">
        <v>35</v>
      </c>
      <c r="F379">
        <v>243.7</v>
      </c>
      <c r="G379" t="s">
        <v>7891</v>
      </c>
      <c r="H379" t="str">
        <f t="shared" si="16"/>
        <v>17-10</v>
      </c>
      <c r="I379" t="str">
        <f t="shared" si="17"/>
        <v>2016-10-17</v>
      </c>
      <c r="J379" t="str">
        <f>IFERROR(VLOOKUP(A379,LandGrants[],1,FALSE),"")</f>
        <v>KILLKENNY JOINED</v>
      </c>
      <c r="K379" s="19" t="str">
        <f>IFERROR(VLOOKUP(C379,PlatColors[],2,FALSE),IFERROR(VLOOKUP(A379,PlatColors[],2,FALSE),""))</f>
        <v>#boundary_green</v>
      </c>
      <c r="L379" s="19" t="str">
        <f>IFERROR(VLOOKUP(A379,LandGrants[],11,FALSE),"")</f>
        <v>Nov 1741</v>
      </c>
      <c r="M379" s="19" t="str">
        <f>IFERROR(VLOOKUP(A379,LandGrants[],31,FALSE),"")</f>
        <v>N</v>
      </c>
      <c r="N379" s="19" t="str">
        <f>IFERROR(VLOOKUP(C379,PlatColors[],1,FALSE),"")</f>
        <v>Killkenny Joined</v>
      </c>
      <c r="O379" s="19" t="str">
        <f>IFERROR(VLOOKUP(A379,LandGrants[],2,FALSE),"")</f>
        <v>KILLKENNY JOINED</v>
      </c>
    </row>
    <row r="380" spans="1:15" x14ac:dyDescent="0.55000000000000004">
      <c r="A380" s="19" t="str">
        <f t="shared" si="15"/>
        <v>Kingston</v>
      </c>
      <c r="B380">
        <v>716</v>
      </c>
      <c r="C380" t="s">
        <v>7413</v>
      </c>
      <c r="D380" t="s">
        <v>9103</v>
      </c>
      <c r="E380">
        <v>6</v>
      </c>
      <c r="F380">
        <v>10</v>
      </c>
      <c r="G380" t="s">
        <v>9119</v>
      </c>
      <c r="H380" s="19" t="str">
        <f t="shared" si="16"/>
        <v>22-10</v>
      </c>
      <c r="I380" s="19" t="str">
        <f t="shared" si="17"/>
        <v>2016-10-22</v>
      </c>
      <c r="J380" s="19" t="str">
        <f>IFERROR(VLOOKUP(A380,LandGrants[],1,FALSE),"")</f>
        <v>KINGSTON</v>
      </c>
      <c r="K380" s="19" t="str">
        <f>IFERROR(VLOOKUP(C380,PlatColors[],2,FALSE),IFERROR(VLOOKUP(A380,PlatColors[],2,FALSE),""))</f>
        <v>#boundary_pink</v>
      </c>
      <c r="L380" s="19" t="str">
        <f>IFERROR(VLOOKUP(A380,LandGrants[],11,FALSE),"")</f>
        <v>Jun 1810</v>
      </c>
      <c r="M380" s="19" t="str">
        <f>IFERROR(VLOOKUP(A380,LandGrants[],31,FALSE),"")</f>
        <v>N</v>
      </c>
      <c r="N380" s="19" t="str">
        <f>IFERROR(VLOOKUP(C380,PlatColors[],1,FALSE),"")</f>
        <v>Kingston</v>
      </c>
      <c r="O380" s="19" t="str">
        <f>IFERROR(VLOOKUP(A380,LandGrants[],2,FALSE),"")</f>
        <v>KINGSTON</v>
      </c>
    </row>
    <row r="381" spans="1:15" x14ac:dyDescent="0.55000000000000004">
      <c r="A381" s="19" t="str">
        <f t="shared" si="15"/>
        <v>Kingston Suburbs</v>
      </c>
      <c r="B381">
        <v>743</v>
      </c>
      <c r="C381" t="s">
        <v>7415</v>
      </c>
      <c r="D381" t="s">
        <v>9103</v>
      </c>
      <c r="E381">
        <v>7</v>
      </c>
      <c r="F381" s="131">
        <v>5.2</v>
      </c>
      <c r="G381" t="s">
        <v>9118</v>
      </c>
      <c r="H381" s="19" t="str">
        <f t="shared" si="16"/>
        <v>22-10</v>
      </c>
      <c r="I381" s="19" t="str">
        <f t="shared" si="17"/>
        <v>2016-10-22</v>
      </c>
      <c r="J381" s="19" t="str">
        <f>IFERROR(VLOOKUP(A381,LandGrants[],1,FALSE),"")</f>
        <v>KINGSTON SUBURBS</v>
      </c>
      <c r="K381" s="19" t="str">
        <f>IFERROR(VLOOKUP(C381,PlatColors[],2,FALSE),IFERROR(VLOOKUP(A381,PlatColors[],2,FALSE),""))</f>
        <v>#boundary_cyan</v>
      </c>
      <c r="L381" s="19" t="str">
        <f>IFERROR(VLOOKUP(A381,LandGrants[],11,FALSE),"")</f>
        <v>Mar 1797</v>
      </c>
      <c r="M381" s="19" t="str">
        <f>IFERROR(VLOOKUP(A381,LandGrants[],31,FALSE),"")</f>
        <v>N</v>
      </c>
      <c r="N381" s="19" t="str">
        <f>IFERROR(VLOOKUP(C381,PlatColors[],1,FALSE),"")</f>
        <v>Kingston Suburbs</v>
      </c>
      <c r="O381" s="19" t="str">
        <f>IFERROR(VLOOKUP(A381,LandGrants[],2,FALSE),"")</f>
        <v>KINGSTON SUBURBS</v>
      </c>
    </row>
    <row r="382" spans="1:15" x14ac:dyDescent="0.55000000000000004">
      <c r="A382" s="19" t="str">
        <f t="shared" si="15"/>
        <v>Lapland - Gillis</v>
      </c>
      <c r="B382">
        <v>116</v>
      </c>
      <c r="C382" t="s">
        <v>7106</v>
      </c>
      <c r="D382" t="s">
        <v>11027</v>
      </c>
      <c r="E382">
        <v>30</v>
      </c>
      <c r="F382" s="131">
        <v>619.5</v>
      </c>
      <c r="G382" t="s">
        <v>11028</v>
      </c>
      <c r="H382" s="19" t="str">
        <f t="shared" si="16"/>
        <v>07-06</v>
      </c>
      <c r="I382" s="19" t="str">
        <f t="shared" si="17"/>
        <v>2016-06-07</v>
      </c>
      <c r="J382" s="19" t="str">
        <f>IFERROR(VLOOKUP(A382,LandGrants[],1,FALSE),"")</f>
        <v>LAPLAND - Gillis</v>
      </c>
      <c r="K382" s="19" t="str">
        <f>IFERROR(VLOOKUP(C382,PlatColors[],2,FALSE),IFERROR(VLOOKUP(A382,PlatColors[],2,FALSE),""))</f>
        <v>#boundary_yellow</v>
      </c>
      <c r="L382" s="19" t="str">
        <f>IFERROR(VLOOKUP(A382,LandGrants[],11,FALSE),"")</f>
        <v>Sep 1771</v>
      </c>
      <c r="M382" s="19" t="str">
        <f>IFERROR(VLOOKUP(A382,LandGrants[],31,FALSE),"")</f>
        <v/>
      </c>
      <c r="N382" s="19" t="str">
        <f>IFERROR(VLOOKUP(C382,PlatColors[],1,FALSE),"")</f>
        <v>Lapland - Gillis</v>
      </c>
      <c r="O382" s="19" t="str">
        <f>IFERROR(VLOOKUP(A382,LandGrants[],2,FALSE),"")</f>
        <v/>
      </c>
    </row>
    <row r="383" spans="1:15" x14ac:dyDescent="0.55000000000000004">
      <c r="A383" t="str">
        <f t="shared" si="15"/>
        <v>Larances Part Of Kendells Delight</v>
      </c>
      <c r="B383">
        <v>273</v>
      </c>
      <c r="C383" t="s">
        <v>10709</v>
      </c>
      <c r="D383" t="s">
        <v>7902</v>
      </c>
      <c r="E383">
        <v>6</v>
      </c>
      <c r="F383">
        <v>245.5</v>
      </c>
      <c r="G383" t="s">
        <v>10710</v>
      </c>
      <c r="H383" t="str">
        <f t="shared" si="16"/>
        <v>23 -05</v>
      </c>
      <c r="I383" t="str">
        <f t="shared" si="17"/>
        <v>2016-05-23</v>
      </c>
      <c r="J383" t="str">
        <f>IFERROR(VLOOKUP(A383,LandGrants[],1,FALSE),"")</f>
        <v/>
      </c>
      <c r="K383" s="19" t="str">
        <f>IFERROR(VLOOKUP(C383,PlatColors[],2,FALSE),IFERROR(VLOOKUP(A383,PlatColors[],2,FALSE),""))</f>
        <v>#boundary_yellow</v>
      </c>
      <c r="L383" s="19" t="str">
        <f>IFERROR(VLOOKUP(A383,LandGrants[],11,FALSE),"")</f>
        <v/>
      </c>
      <c r="M383" s="19" t="str">
        <f>IFERROR(VLOOKUP(A383,LandGrants[],31,FALSE),"")</f>
        <v/>
      </c>
      <c r="N383" s="19" t="str">
        <f>IFERROR(VLOOKUP(C383,PlatColors[],1,FALSE),"")</f>
        <v>Larances Part Of Kendells Delight</v>
      </c>
      <c r="O383" s="19" t="str">
        <f>IFERROR(VLOOKUP(A383,LandGrants[],2,FALSE),"")</f>
        <v/>
      </c>
    </row>
    <row r="384" spans="1:15" x14ac:dyDescent="0.55000000000000004">
      <c r="A384" s="19" t="str">
        <f t="shared" si="15"/>
        <v>Larances Purchase</v>
      </c>
      <c r="B384">
        <v>210</v>
      </c>
      <c r="C384" t="s">
        <v>7447</v>
      </c>
      <c r="D384" t="s">
        <v>7902</v>
      </c>
      <c r="E384">
        <v>30</v>
      </c>
      <c r="F384">
        <v>316</v>
      </c>
      <c r="G384" t="s">
        <v>10707</v>
      </c>
      <c r="H384" s="19" t="str">
        <f t="shared" si="16"/>
        <v>23 -05</v>
      </c>
      <c r="I384" s="19" t="str">
        <f t="shared" si="17"/>
        <v>2016-05-23</v>
      </c>
      <c r="J384" s="19" t="str">
        <f>IFERROR(VLOOKUP(A384,LandGrants[],1,FALSE),"")</f>
        <v>LARANCES PURCHASE</v>
      </c>
      <c r="K384" s="19" t="str">
        <f>IFERROR(VLOOKUP(C384,PlatColors[],2,FALSE),IFERROR(VLOOKUP(A384,PlatColors[],2,FALSE),""))</f>
        <v>#boundary_purple</v>
      </c>
      <c r="L384" s="19" t="str">
        <f>IFERROR(VLOOKUP(A384,LandGrants[],11,FALSE),"")</f>
        <v>Sep 1798</v>
      </c>
      <c r="M384" s="19" t="str">
        <f>IFERROR(VLOOKUP(A384,LandGrants[],31,FALSE),"")</f>
        <v>N</v>
      </c>
      <c r="N384" s="19" t="str">
        <f>IFERROR(VLOOKUP(C384,PlatColors[],1,FALSE),"")</f>
        <v>Larances Purchase</v>
      </c>
      <c r="O384" s="19" t="str">
        <f>IFERROR(VLOOKUP(A384,LandGrants[],2,FALSE),"")</f>
        <v>LARANCES PURCHASE</v>
      </c>
    </row>
    <row r="385" spans="1:15" x14ac:dyDescent="0.55000000000000004">
      <c r="A385" s="19" t="str">
        <f t="shared" ref="A385:A448" si="18">IF(IFERROR(FIND("(",SUBSTITUTE(C385,"(Resurveyed)","")),0) &gt; 0, LEFT(C385,FIND("(",C385)-2),C385)</f>
        <v>Larkin The Second</v>
      </c>
      <c r="B385">
        <v>487</v>
      </c>
      <c r="C385" t="s">
        <v>10769</v>
      </c>
      <c r="D385" t="s">
        <v>11044</v>
      </c>
      <c r="E385">
        <v>12</v>
      </c>
      <c r="F385">
        <v>83.8</v>
      </c>
      <c r="G385" t="s">
        <v>11045</v>
      </c>
      <c r="H385" s="19" t="str">
        <f t="shared" ref="H385:H448" si="19">SUBSTITUTE(SUBSTITUTE(SUBSTITUTE(SUBSTITUTE(SUBSTITUTE(SUBSTITUTE(SUBSTITUTE(SUBSTITUTE(SUBSTITUTE(SUBSTITUTE(SUBSTITUTE(SUBSTITUTE(MID(G385,6,6)," Oct","-10")," Sep","-09")," Aug","-08")," Jul","-07")," Jun","-06"),"Nov","-11"),"Dec","-12"),"Jan","-01"),"Feb","-02"),"Mar","-03"),"Apr","-04"),"May","-05")</f>
        <v>26 -05</v>
      </c>
      <c r="I385" s="19" t="str">
        <f t="shared" ref="I385:I448" si="20">IF(VALUE(RIGHT(H385,2))&lt;5, "2017-","2016-")&amp;RIGHT(H385,2)&amp;"-"&amp;LEFT(H385,2)</f>
        <v>2016-05-26</v>
      </c>
      <c r="J385" s="19" t="str">
        <f>IFERROR(VLOOKUP(A385,LandGrants[],1,FALSE),"")</f>
        <v>LARKIN THE SECOND</v>
      </c>
      <c r="K385" s="19" t="str">
        <f>IFERROR(VLOOKUP(C385,PlatColors[],2,FALSE),IFERROR(VLOOKUP(A385,PlatColors[],2,FALSE),""))</f>
        <v/>
      </c>
      <c r="L385" s="19" t="str">
        <f>IFERROR(VLOOKUP(A385,LandGrants[],11,FALSE),"")</f>
        <v>Jun 1810</v>
      </c>
      <c r="M385" s="19" t="str">
        <f>IFERROR(VLOOKUP(A385,LandGrants[],31,FALSE),"")</f>
        <v>N</v>
      </c>
      <c r="N385" s="19" t="str">
        <f>IFERROR(VLOOKUP(C385,PlatColors[],1,FALSE),"")</f>
        <v/>
      </c>
      <c r="O385" s="19" t="str">
        <f>IFERROR(VLOOKUP(A385,LandGrants[],2,FALSE),"")</f>
        <v>LARKIN THE SECOND</v>
      </c>
    </row>
    <row r="386" spans="1:15" x14ac:dyDescent="0.55000000000000004">
      <c r="A386" s="19" t="str">
        <f t="shared" si="18"/>
        <v>Larkins Inheritance</v>
      </c>
      <c r="B386">
        <v>631</v>
      </c>
      <c r="C386" t="s">
        <v>8977</v>
      </c>
      <c r="D386" t="s">
        <v>9051</v>
      </c>
      <c r="E386">
        <v>7</v>
      </c>
      <c r="F386">
        <v>25.9</v>
      </c>
      <c r="G386" t="s">
        <v>9052</v>
      </c>
      <c r="H386" s="19" t="str">
        <f t="shared" si="19"/>
        <v>27-10</v>
      </c>
      <c r="I386" s="19" t="str">
        <f t="shared" si="20"/>
        <v>2016-10-27</v>
      </c>
      <c r="J386" s="19" t="str">
        <f>IFERROR(VLOOKUP(A386,LandGrants[],1,FALSE),"")</f>
        <v>LARKINS INHERITANCE</v>
      </c>
      <c r="K386" s="19" t="str">
        <f>IFERROR(VLOOKUP(C386,PlatColors[],2,FALSE),IFERROR(VLOOKUP(A386,PlatColors[],2,FALSE),""))</f>
        <v>#boundary_pink</v>
      </c>
      <c r="L386" s="19" t="str">
        <f>IFERROR(VLOOKUP(A386,LandGrants[],11,FALSE),"")</f>
        <v>Feb 1810</v>
      </c>
      <c r="M386" s="19" t="str">
        <f>IFERROR(VLOOKUP(A386,LandGrants[],31,FALSE),"")</f>
        <v/>
      </c>
      <c r="N386" s="19" t="str">
        <f>IFERROR(VLOOKUP(C386,PlatColors[],1,FALSE),"")</f>
        <v>Larkins Inheritance</v>
      </c>
      <c r="O386" s="19" t="str">
        <f>IFERROR(VLOOKUP(A386,LandGrants[],2,FALSE),"")</f>
        <v>LARKINS INHERITANCE</v>
      </c>
    </row>
    <row r="387" spans="1:15" x14ac:dyDescent="0.55000000000000004">
      <c r="A387" s="19" t="str">
        <f t="shared" si="18"/>
        <v>Last Shift</v>
      </c>
      <c r="B387">
        <v>200</v>
      </c>
      <c r="C387" t="s">
        <v>4924</v>
      </c>
      <c r="D387" t="s">
        <v>8112</v>
      </c>
      <c r="E387">
        <v>51</v>
      </c>
      <c r="F387">
        <v>351.2</v>
      </c>
      <c r="G387" t="s">
        <v>8121</v>
      </c>
      <c r="H387" s="19" t="str">
        <f t="shared" si="19"/>
        <v>30-08</v>
      </c>
      <c r="I387" s="19" t="str">
        <f t="shared" si="20"/>
        <v>2016-08-30</v>
      </c>
      <c r="J387" s="19" t="str">
        <f>IFERROR(VLOOKUP(A387,LandGrants[],1,FALSE),"")</f>
        <v>LAST SHIFT</v>
      </c>
      <c r="K387" s="19" t="str">
        <f>IFERROR(VLOOKUP(C387,PlatColors[],2,FALSE),IFERROR(VLOOKUP(A387,PlatColors[],2,FALSE),""))</f>
        <v>#boundary_pink</v>
      </c>
      <c r="L387" s="19" t="str">
        <f>IFERROR(VLOOKUP(A387,LandGrants[],11,FALSE),"")</f>
        <v>Nov 1756</v>
      </c>
      <c r="M387" s="19" t="str">
        <f>IFERROR(VLOOKUP(A387,LandGrants[],31,FALSE),"")</f>
        <v/>
      </c>
      <c r="N387" s="19" t="str">
        <f>IFERROR(VLOOKUP(C387,PlatColors[],1,FALSE),"")</f>
        <v>Last Shift</v>
      </c>
      <c r="O387" s="19" t="str">
        <f>IFERROR(VLOOKUP(A387,LandGrants[],2,FALSE),"")</f>
        <v>LAST SHIFT</v>
      </c>
    </row>
    <row r="388" spans="1:15" x14ac:dyDescent="0.55000000000000004">
      <c r="A388" s="19" t="str">
        <f t="shared" si="18"/>
        <v>Laswells Hopewell</v>
      </c>
      <c r="B388">
        <v>338</v>
      </c>
      <c r="C388" t="s">
        <v>8978</v>
      </c>
      <c r="D388" t="s">
        <v>9552</v>
      </c>
      <c r="E388">
        <v>6</v>
      </c>
      <c r="F388">
        <v>181.9</v>
      </c>
      <c r="G388" t="s">
        <v>9553</v>
      </c>
      <c r="H388" s="19" t="str">
        <f t="shared" si="19"/>
        <v>27 -11</v>
      </c>
      <c r="I388" s="19" t="str">
        <f t="shared" si="20"/>
        <v>2016-11-27</v>
      </c>
      <c r="J388" s="19" t="str">
        <f>IFERROR(VLOOKUP(A388,LandGrants[],1,FALSE),"")</f>
        <v>LASWELLS HOPEWELL</v>
      </c>
      <c r="K388" s="19" t="str">
        <f>IFERROR(VLOOKUP(C388,PlatColors[],2,FALSE),IFERROR(VLOOKUP(A388,PlatColors[],2,FALSE),""))</f>
        <v>#boundary_cyan</v>
      </c>
      <c r="L388" s="19" t="str">
        <f>IFERROR(VLOOKUP(A388,LandGrants[],11,FALSE),"")</f>
        <v>Dec 1728</v>
      </c>
      <c r="M388" s="19" t="str">
        <f>IFERROR(VLOOKUP(A388,LandGrants[],31,FALSE),"")</f>
        <v>N</v>
      </c>
      <c r="N388" s="19" t="str">
        <f>IFERROR(VLOOKUP(C388,PlatColors[],1,FALSE),"")</f>
        <v>Laswells Hopewell</v>
      </c>
      <c r="O388" s="19" t="str">
        <f>IFERROR(VLOOKUP(A388,LandGrants[],2,FALSE),"")</f>
        <v>LASWELLS HOPEWELL</v>
      </c>
    </row>
    <row r="389" spans="1:15" x14ac:dyDescent="0.55000000000000004">
      <c r="A389" s="19" t="str">
        <f t="shared" si="18"/>
        <v>Left Out</v>
      </c>
      <c r="B389">
        <v>268</v>
      </c>
      <c r="C389" t="s">
        <v>4205</v>
      </c>
      <c r="D389" t="s">
        <v>8244</v>
      </c>
      <c r="E389">
        <v>11</v>
      </c>
      <c r="F389">
        <v>253.4</v>
      </c>
      <c r="G389" t="s">
        <v>8245</v>
      </c>
      <c r="H389" s="19" t="str">
        <f t="shared" si="19"/>
        <v>17-08</v>
      </c>
      <c r="I389" s="19" t="str">
        <f t="shared" si="20"/>
        <v>2016-08-17</v>
      </c>
      <c r="J389" s="19" t="str">
        <f>IFERROR(VLOOKUP(A389,LandGrants[],1,FALSE),"")</f>
        <v>LEFT OUT</v>
      </c>
      <c r="K389" s="19" t="str">
        <f>IFERROR(VLOOKUP(C389,PlatColors[],2,FALSE),IFERROR(VLOOKUP(A389,PlatColors[],2,FALSE),""))</f>
        <v>#boundary_cyan</v>
      </c>
      <c r="L389" s="19" t="str">
        <f>IFERROR(VLOOKUP(A389,LandGrants[],11,FALSE),"")</f>
        <v>Nov 1730</v>
      </c>
      <c r="M389" s="19" t="str">
        <f>IFERROR(VLOOKUP(A389,LandGrants[],31,FALSE),"")</f>
        <v>N</v>
      </c>
      <c r="N389" s="19" t="str">
        <f>IFERROR(VLOOKUP(C389,PlatColors[],1,FALSE),"")</f>
        <v>Left Out</v>
      </c>
      <c r="O389" s="19" t="str">
        <f>IFERROR(VLOOKUP(A389,LandGrants[],2,FALSE),"")</f>
        <v>LEFT OUT</v>
      </c>
    </row>
    <row r="390" spans="1:15" x14ac:dyDescent="0.55000000000000004">
      <c r="A390" t="str">
        <f t="shared" si="18"/>
        <v>Lemington</v>
      </c>
      <c r="B390">
        <v>551</v>
      </c>
      <c r="C390" t="s">
        <v>4204</v>
      </c>
      <c r="D390" t="s">
        <v>8254</v>
      </c>
      <c r="E390">
        <v>7</v>
      </c>
      <c r="F390">
        <v>52.2</v>
      </c>
      <c r="G390" t="s">
        <v>8279</v>
      </c>
      <c r="H390" s="19" t="str">
        <f t="shared" si="19"/>
        <v>14-08</v>
      </c>
      <c r="I390" t="str">
        <f t="shared" si="20"/>
        <v>2016-08-14</v>
      </c>
      <c r="J390" t="str">
        <f>IFERROR(VLOOKUP(A390,LandGrants[],1,FALSE),"")</f>
        <v>LEMINGTON</v>
      </c>
      <c r="K390" s="19" t="str">
        <f>IFERROR(VLOOKUP(C390,PlatColors[],2,FALSE),IFERROR(VLOOKUP(A390,PlatColors[],2,FALSE),""))</f>
        <v>#boundary_gold</v>
      </c>
      <c r="L390" s="19" t="str">
        <f>IFERROR(VLOOKUP(A390,LandGrants[],11,FALSE),"")</f>
        <v>Oct 1742</v>
      </c>
      <c r="M390" s="19" t="str">
        <f>IFERROR(VLOOKUP(A390,LandGrants[],31,FALSE),"")</f>
        <v>Y</v>
      </c>
      <c r="N390" s="19" t="str">
        <f>IFERROR(VLOOKUP(C390,PlatColors[],1,FALSE),"")</f>
        <v>Lemington</v>
      </c>
      <c r="O390" s="19" t="str">
        <f>IFERROR(VLOOKUP(A390,LandGrants[],2,FALSE),"")</f>
        <v>LEMINGTON</v>
      </c>
    </row>
    <row r="391" spans="1:15" x14ac:dyDescent="0.55000000000000004">
      <c r="A391" s="19" t="str">
        <f t="shared" si="18"/>
        <v>Lessworth</v>
      </c>
      <c r="B391">
        <v>438</v>
      </c>
      <c r="C391" t="s">
        <v>7140</v>
      </c>
      <c r="D391" t="s">
        <v>8062</v>
      </c>
      <c r="E391">
        <v>35</v>
      </c>
      <c r="F391">
        <v>102.2</v>
      </c>
      <c r="G391" t="s">
        <v>8063</v>
      </c>
      <c r="H391" s="19" t="str">
        <f t="shared" si="19"/>
        <v>03-09</v>
      </c>
      <c r="I391" s="19" t="str">
        <f t="shared" si="20"/>
        <v>2016-09-03</v>
      </c>
      <c r="J391" s="19" t="str">
        <f>IFERROR(VLOOKUP(A391,LandGrants[],1,FALSE),"")</f>
        <v>LESSWORTH</v>
      </c>
      <c r="K391" s="19" t="str">
        <f>IFERROR(VLOOKUP(C391,PlatColors[],2,FALSE),IFERROR(VLOOKUP(A391,PlatColors[],2,FALSE),""))</f>
        <v>#boundary_cyan</v>
      </c>
      <c r="L391" s="19" t="str">
        <f>IFERROR(VLOOKUP(A391,LandGrants[],11,FALSE),"")</f>
        <v>Mar 1773</v>
      </c>
      <c r="M391" s="19" t="str">
        <f>IFERROR(VLOOKUP(A391,LandGrants[],31,FALSE),"")</f>
        <v>N</v>
      </c>
      <c r="N391" s="19" t="str">
        <f>IFERROR(VLOOKUP(C391,PlatColors[],1,FALSE),"")</f>
        <v>Lessworth</v>
      </c>
      <c r="O391" s="19" t="str">
        <f>IFERROR(VLOOKUP(A391,LandGrants[],2,FALSE),"")</f>
        <v>LESSWORTH</v>
      </c>
    </row>
    <row r="392" spans="1:15" x14ac:dyDescent="0.55000000000000004">
      <c r="A392" t="str">
        <f t="shared" si="18"/>
        <v>Let Justice Take Place</v>
      </c>
      <c r="B392">
        <v>696</v>
      </c>
      <c r="C392" t="s">
        <v>7396</v>
      </c>
      <c r="D392" t="s">
        <v>9111</v>
      </c>
      <c r="E392">
        <v>11</v>
      </c>
      <c r="F392">
        <v>15.2</v>
      </c>
      <c r="G392" t="s">
        <v>9112</v>
      </c>
      <c r="H392" t="str">
        <f t="shared" si="19"/>
        <v>22-10</v>
      </c>
      <c r="I392" t="str">
        <f t="shared" si="20"/>
        <v>2016-10-22</v>
      </c>
      <c r="J392" t="str">
        <f>IFERROR(VLOOKUP(A392,LandGrants[],1,FALSE),"")</f>
        <v>LET JUSTICE TAKE PLACE</v>
      </c>
      <c r="K392" s="19" t="str">
        <f>IFERROR(VLOOKUP(C392,PlatColors[],2,FALSE),IFERROR(VLOOKUP(A392,PlatColors[],2,FALSE),""))</f>
        <v>#boundary_pink</v>
      </c>
      <c r="L392" s="19" t="str">
        <f>IFERROR(VLOOKUP(A392,LandGrants[],11,FALSE),"")</f>
        <v>Oct 1796</v>
      </c>
      <c r="M392" s="19" t="str">
        <f>IFERROR(VLOOKUP(A392,LandGrants[],31,FALSE),"")</f>
        <v>N</v>
      </c>
      <c r="N392" s="19" t="str">
        <f>IFERROR(VLOOKUP(C392,PlatColors[],1,FALSE),"")</f>
        <v>Let Justice Take Place</v>
      </c>
      <c r="O392" s="19" t="str">
        <f>IFERROR(VLOOKUP(A392,LandGrants[],2,FALSE),"")</f>
        <v>LET JUSTICE TAKE PLACE</v>
      </c>
    </row>
    <row r="393" spans="1:15" x14ac:dyDescent="0.55000000000000004">
      <c r="A393" t="str">
        <f t="shared" si="18"/>
        <v>Lewis Lot</v>
      </c>
      <c r="B393">
        <v>250</v>
      </c>
      <c r="C393" t="s">
        <v>8160</v>
      </c>
      <c r="D393" t="s">
        <v>8161</v>
      </c>
      <c r="E393">
        <v>31</v>
      </c>
      <c r="F393">
        <v>266.60000000000002</v>
      </c>
      <c r="G393" t="s">
        <v>8162</v>
      </c>
      <c r="H393" s="19" t="str">
        <f t="shared" si="19"/>
        <v>27-08</v>
      </c>
      <c r="I393" t="str">
        <f t="shared" si="20"/>
        <v>2016-08-27</v>
      </c>
      <c r="J393" t="str">
        <f>IFERROR(VLOOKUP(A393,LandGrants[],1,FALSE),"")</f>
        <v>LEWIS LOT</v>
      </c>
      <c r="K393" s="19" t="str">
        <f>IFERROR(VLOOKUP(C393,PlatColors[],2,FALSE),IFERROR(VLOOKUP(A393,PlatColors[],2,FALSE),""))</f>
        <v>#boundary_cyan</v>
      </c>
      <c r="L393" s="19" t="str">
        <f>IFERROR(VLOOKUP(A393,LandGrants[],11,FALSE),"")</f>
        <v>Sep 1748</v>
      </c>
      <c r="M393" s="19" t="str">
        <f>IFERROR(VLOOKUP(A393,LandGrants[],31,FALSE),"")</f>
        <v>N</v>
      </c>
      <c r="N393" s="19" t="str">
        <f>IFERROR(VLOOKUP(C393,PlatColors[],1,FALSE),"")</f>
        <v>Lewis Lot</v>
      </c>
      <c r="O393" s="19" t="str">
        <f>IFERROR(VLOOKUP(A393,LandGrants[],2,FALSE),"")</f>
        <v>LEWIS LOT</v>
      </c>
    </row>
    <row r="394" spans="1:15" x14ac:dyDescent="0.55000000000000004">
      <c r="A394" t="str">
        <f t="shared" si="18"/>
        <v>Liberty Green</v>
      </c>
      <c r="B394">
        <v>606</v>
      </c>
      <c r="C394" t="s">
        <v>7309</v>
      </c>
      <c r="D394" t="s">
        <v>8223</v>
      </c>
      <c r="E394">
        <v>12</v>
      </c>
      <c r="F394">
        <v>35.799999999999997</v>
      </c>
      <c r="G394" t="s">
        <v>8224</v>
      </c>
      <c r="H394" t="str">
        <f t="shared" si="19"/>
        <v>20-08</v>
      </c>
      <c r="I394" t="str">
        <f t="shared" si="20"/>
        <v>2016-08-20</v>
      </c>
      <c r="J394" t="str">
        <f>IFERROR(VLOOKUP(A394,LandGrants[],1,FALSE),"")</f>
        <v>LIBERTY GREEN</v>
      </c>
      <c r="K394" s="19" t="str">
        <f>IFERROR(VLOOKUP(C394,PlatColors[],2,FALSE),IFERROR(VLOOKUP(A394,PlatColors[],2,FALSE),""))</f>
        <v>#boundary_yellow</v>
      </c>
      <c r="L394" s="19" t="str">
        <f>IFERROR(VLOOKUP(A394,LandGrants[],11,FALSE),"")</f>
        <v>Mar 1792</v>
      </c>
      <c r="M394" s="19" t="str">
        <f>IFERROR(VLOOKUP(A394,LandGrants[],31,FALSE),"")</f>
        <v>N</v>
      </c>
      <c r="N394" s="19" t="str">
        <f>IFERROR(VLOOKUP(C394,PlatColors[],1,FALSE),"")</f>
        <v>Liberty Green</v>
      </c>
      <c r="O394" s="19" t="str">
        <f>IFERROR(VLOOKUP(A394,LandGrants[],2,FALSE),"")</f>
        <v>LIBERTY GREEN</v>
      </c>
    </row>
    <row r="395" spans="1:15" x14ac:dyDescent="0.55000000000000004">
      <c r="A395" s="19" t="str">
        <f t="shared" si="18"/>
        <v>Little Worth - Hood</v>
      </c>
      <c r="B395">
        <v>443</v>
      </c>
      <c r="C395" t="s">
        <v>9978</v>
      </c>
      <c r="D395" t="s">
        <v>11775</v>
      </c>
      <c r="E395">
        <v>36</v>
      </c>
      <c r="F395">
        <v>101.5</v>
      </c>
      <c r="G395" t="s">
        <v>8061</v>
      </c>
      <c r="H395" s="19" t="str">
        <f t="shared" si="19"/>
        <v>03-09</v>
      </c>
      <c r="I395" s="19" t="str">
        <f t="shared" si="20"/>
        <v>2016-09-03</v>
      </c>
      <c r="J395" s="19" t="str">
        <f>IFERROR(VLOOKUP(A395,LandGrants[],1,FALSE),"")</f>
        <v>LITTLE WORTH - Hood</v>
      </c>
      <c r="K395" s="19" t="str">
        <f>IFERROR(VLOOKUP(C395,PlatColors[],2,FALSE),IFERROR(VLOOKUP(A395,PlatColors[],2,FALSE),""))</f>
        <v>#boundary_yellow</v>
      </c>
      <c r="L395" s="19" t="str">
        <f>IFERROR(VLOOKUP(A395,LandGrants[],11,FALSE),"")</f>
        <v>May 1761</v>
      </c>
      <c r="M395" s="19" t="str">
        <f>IFERROR(VLOOKUP(A395,LandGrants[],31,FALSE),"")</f>
        <v>Y</v>
      </c>
      <c r="N395" s="19" t="str">
        <f>IFERROR(VLOOKUP(C395,PlatColors[],1,FALSE),"")</f>
        <v>Little Worth - Hood</v>
      </c>
      <c r="O395" s="19" t="str">
        <f>IFERROR(VLOOKUP(A395,LandGrants[],2,FALSE),"")</f>
        <v>LITTLE WORTH - HOOD</v>
      </c>
    </row>
    <row r="396" spans="1:15" x14ac:dyDescent="0.55000000000000004">
      <c r="A396" s="19" t="str">
        <f t="shared" si="18"/>
        <v>Little Worth - Howard</v>
      </c>
      <c r="B396">
        <v>635</v>
      </c>
      <c r="C396" t="s">
        <v>9519</v>
      </c>
      <c r="D396" t="s">
        <v>12504</v>
      </c>
      <c r="E396">
        <v>5</v>
      </c>
      <c r="F396">
        <v>25.3</v>
      </c>
      <c r="G396" t="s">
        <v>9572</v>
      </c>
      <c r="H396" s="19" t="str">
        <f t="shared" si="19"/>
        <v>19 -12</v>
      </c>
      <c r="I396" s="19" t="str">
        <f t="shared" si="20"/>
        <v>2016-12-19</v>
      </c>
      <c r="J396" s="19" t="str">
        <f>IFERROR(VLOOKUP(A396,LandGrants[],1,FALSE),"")</f>
        <v>LITTLE WORTH - Howard</v>
      </c>
      <c r="K396" s="19" t="str">
        <f>IFERROR(VLOOKUP(C396,PlatColors[],2,FALSE),IFERROR(VLOOKUP(A396,PlatColors[],2,FALSE),""))</f>
        <v>#boundary_yellow</v>
      </c>
      <c r="L396" s="19" t="str">
        <f>IFERROR(VLOOKUP(A396,LandGrants[],11,FALSE),"")</f>
        <v>Nov 1737</v>
      </c>
      <c r="M396" s="19" t="str">
        <f>IFERROR(VLOOKUP(A396,LandGrants[],31,FALSE),"")</f>
        <v>N</v>
      </c>
      <c r="N396" s="19" t="str">
        <f>IFERROR(VLOOKUP(C396,PlatColors[],1,FALSE),"")</f>
        <v>Little Worth - Howard</v>
      </c>
      <c r="O396" s="19" t="str">
        <f>IFERROR(VLOOKUP(A396,LandGrants[],2,FALSE),"")</f>
        <v>LITTLE WORTH - HOWARD</v>
      </c>
    </row>
    <row r="397" spans="1:15" x14ac:dyDescent="0.55000000000000004">
      <c r="A397" s="19" t="str">
        <f t="shared" si="18"/>
        <v>Locust Thicket</v>
      </c>
      <c r="B397">
        <v>326</v>
      </c>
      <c r="C397" t="s">
        <v>4202</v>
      </c>
      <c r="D397" t="s">
        <v>8025</v>
      </c>
      <c r="E397">
        <v>22</v>
      </c>
      <c r="F397">
        <v>193.4</v>
      </c>
      <c r="G397" t="s">
        <v>8026</v>
      </c>
      <c r="H397" s="19" t="str">
        <f t="shared" si="19"/>
        <v>12-09</v>
      </c>
      <c r="I397" s="19" t="str">
        <f t="shared" si="20"/>
        <v>2016-09-12</v>
      </c>
      <c r="J397" s="19" t="str">
        <f>IFERROR(VLOOKUP(A397,LandGrants[],1,FALSE),"")</f>
        <v>LOCUST THICKET</v>
      </c>
      <c r="K397" s="19" t="str">
        <f>IFERROR(VLOOKUP(C397,PlatColors[],2,FALSE),IFERROR(VLOOKUP(A397,PlatColors[],2,FALSE),""))</f>
        <v/>
      </c>
      <c r="L397" s="19" t="str">
        <f>IFERROR(VLOOKUP(A397,LandGrants[],11,FALSE),"")</f>
        <v>Feb 1688</v>
      </c>
      <c r="M397" s="19" t="str">
        <f>IFERROR(VLOOKUP(A397,LandGrants[],31,FALSE),"")</f>
        <v>Y</v>
      </c>
      <c r="N397" s="19" t="str">
        <f>IFERROR(VLOOKUP(C397,PlatColors[],1,FALSE),"")</f>
        <v/>
      </c>
      <c r="O397" s="19" t="str">
        <f>IFERROR(VLOOKUP(A397,LandGrants[],2,FALSE),"")</f>
        <v>LOCUST THICKET</v>
      </c>
    </row>
    <row r="398" spans="1:15" x14ac:dyDescent="0.55000000000000004">
      <c r="A398" t="str">
        <f t="shared" si="18"/>
        <v>Long And Narrow</v>
      </c>
      <c r="B398">
        <v>623</v>
      </c>
      <c r="C398" t="s">
        <v>5038</v>
      </c>
      <c r="D398" t="s">
        <v>8158</v>
      </c>
      <c r="E398">
        <v>12</v>
      </c>
      <c r="F398">
        <v>27.2</v>
      </c>
      <c r="G398" t="s">
        <v>9319</v>
      </c>
      <c r="H398" t="str">
        <f t="shared" si="19"/>
        <v>21 -11</v>
      </c>
      <c r="I398" t="str">
        <f t="shared" si="20"/>
        <v>2016-11-21</v>
      </c>
      <c r="J398" t="str">
        <f>IFERROR(VLOOKUP(A398,LandGrants[],1,FALSE),"")</f>
        <v>LONG AND NARROW</v>
      </c>
      <c r="K398" s="19" t="str">
        <f>IFERROR(VLOOKUP(C398,PlatColors[],2,FALSE),IFERROR(VLOOKUP(A398,PlatColors[],2,FALSE),""))</f>
        <v>#boundary_yellow</v>
      </c>
      <c r="L398" s="19" t="str">
        <f>IFERROR(VLOOKUP(A398,LandGrants[],11,FALSE),"")</f>
        <v>Jun 1763</v>
      </c>
      <c r="M398" s="19" t="str">
        <f>IFERROR(VLOOKUP(A398,LandGrants[],31,FALSE),"")</f>
        <v>N</v>
      </c>
      <c r="N398" s="19" t="str">
        <f>IFERROR(VLOOKUP(C398,PlatColors[],1,FALSE),"")</f>
        <v>Long And Narrow</v>
      </c>
      <c r="O398" s="19" t="str">
        <f>IFERROR(VLOOKUP(A398,LandGrants[],2,FALSE),"")</f>
        <v>LONG AND NARROW</v>
      </c>
    </row>
    <row r="399" spans="1:15" x14ac:dyDescent="0.55000000000000004">
      <c r="A399" s="19" t="str">
        <f t="shared" si="18"/>
        <v>Long Bottom</v>
      </c>
      <c r="B399">
        <v>601</v>
      </c>
      <c r="C399" t="s">
        <v>4200</v>
      </c>
      <c r="D399" t="s">
        <v>8068</v>
      </c>
      <c r="E399">
        <v>10</v>
      </c>
      <c r="F399">
        <v>37.700000000000003</v>
      </c>
      <c r="G399" t="s">
        <v>8067</v>
      </c>
      <c r="H399" s="19" t="str">
        <f t="shared" si="19"/>
        <v>03-09</v>
      </c>
      <c r="I399" s="19" t="str">
        <f t="shared" si="20"/>
        <v>2016-09-03</v>
      </c>
      <c r="J399" s="19" t="str">
        <f>IFERROR(VLOOKUP(A399,LandGrants[],1,FALSE),"")</f>
        <v>LONG BOTTOM</v>
      </c>
      <c r="K399" s="19" t="str">
        <f>IFERROR(VLOOKUP(C399,PlatColors[],2,FALSE),IFERROR(VLOOKUP(A399,PlatColors[],2,FALSE),""))</f>
        <v>#boundary_yellow</v>
      </c>
      <c r="L399" s="19" t="str">
        <f>IFERROR(VLOOKUP(A399,LandGrants[],11,FALSE),"")</f>
        <v>Sep 1743</v>
      </c>
      <c r="M399" s="19" t="str">
        <f>IFERROR(VLOOKUP(A399,LandGrants[],31,FALSE),"")</f>
        <v>N</v>
      </c>
      <c r="N399" s="19" t="str">
        <f>IFERROR(VLOOKUP(C399,PlatColors[],1,FALSE),"")</f>
        <v>Long Bottom</v>
      </c>
      <c r="O399" s="19" t="str">
        <f>IFERROR(VLOOKUP(A399,LandGrants[],2,FALSE),"")</f>
        <v>LONG BOTTOM</v>
      </c>
    </row>
    <row r="400" spans="1:15" x14ac:dyDescent="0.55000000000000004">
      <c r="A400" t="str">
        <f t="shared" si="18"/>
        <v>Look Sharp</v>
      </c>
      <c r="B400">
        <v>288</v>
      </c>
      <c r="C400" t="s">
        <v>5064</v>
      </c>
      <c r="D400" t="s">
        <v>8406</v>
      </c>
      <c r="E400">
        <v>28</v>
      </c>
      <c r="F400">
        <v>235.9</v>
      </c>
      <c r="G400" t="s">
        <v>11345</v>
      </c>
      <c r="H400" t="str">
        <f t="shared" si="19"/>
        <v>07-08</v>
      </c>
      <c r="I400" t="str">
        <f t="shared" si="20"/>
        <v>2016-08-07</v>
      </c>
      <c r="J400" t="str">
        <f>IFERROR(VLOOKUP(A400,LandGrants[],1,FALSE),"")</f>
        <v>LOOK SHARP</v>
      </c>
      <c r="K400" s="19" t="str">
        <f>IFERROR(VLOOKUP(C400,PlatColors[],2,FALSE),IFERROR(VLOOKUP(A400,PlatColors[],2,FALSE),""))</f>
        <v>#boundary_pink</v>
      </c>
      <c r="L400" s="19" t="str">
        <f>IFERROR(VLOOKUP(A400,LandGrants[],11,FALSE),"")</f>
        <v>Nov 1758</v>
      </c>
      <c r="M400" s="19" t="str">
        <f>IFERROR(VLOOKUP(A400,LandGrants[],31,FALSE),"")</f>
        <v/>
      </c>
      <c r="N400" s="19" t="str">
        <f>IFERROR(VLOOKUP(C400,PlatColors[],1,FALSE),"")</f>
        <v>Look Sharp</v>
      </c>
      <c r="O400" s="19" t="str">
        <f>IFERROR(VLOOKUP(A400,LandGrants[],2,FALSE),"")</f>
        <v>LOOK SHARP</v>
      </c>
    </row>
    <row r="401" spans="1:15" x14ac:dyDescent="0.55000000000000004">
      <c r="A401" s="19" t="str">
        <f t="shared" si="18"/>
        <v>Lost By Neglect</v>
      </c>
      <c r="B401">
        <v>242</v>
      </c>
      <c r="C401" t="s">
        <v>4925</v>
      </c>
      <c r="D401" t="s">
        <v>8101</v>
      </c>
      <c r="E401">
        <v>44</v>
      </c>
      <c r="F401">
        <v>276.39999999999998</v>
      </c>
      <c r="G401" t="s">
        <v>8108</v>
      </c>
      <c r="H401" s="19" t="str">
        <f t="shared" si="19"/>
        <v>31-08</v>
      </c>
      <c r="I401" s="19" t="str">
        <f t="shared" si="20"/>
        <v>2016-08-31</v>
      </c>
      <c r="J401" s="19" t="str">
        <f>IFERROR(VLOOKUP(A401,LandGrants[],1,FALSE),"")</f>
        <v>LOST BY NEGLECT</v>
      </c>
      <c r="K401" s="19" t="str">
        <f>IFERROR(VLOOKUP(C401,PlatColors[],2,FALSE),IFERROR(VLOOKUP(A401,PlatColors[],2,FALSE),""))</f>
        <v>#boundary_pink</v>
      </c>
      <c r="L401" s="19" t="str">
        <f>IFERROR(VLOOKUP(A401,LandGrants[],11,FALSE),"")</f>
        <v>Sep 1775</v>
      </c>
      <c r="M401" s="19" t="str">
        <f>IFERROR(VLOOKUP(A401,LandGrants[],31,FALSE),"")</f>
        <v>N</v>
      </c>
      <c r="N401" s="19" t="str">
        <f>IFERROR(VLOOKUP(C401,PlatColors[],1,FALSE),"")</f>
        <v>Lost By Neglect</v>
      </c>
      <c r="O401" s="19" t="str">
        <f>IFERROR(VLOOKUP(A401,LandGrants[],2,FALSE),"")</f>
        <v>LOST BY NEGLECT</v>
      </c>
    </row>
    <row r="402" spans="1:15" x14ac:dyDescent="0.55000000000000004">
      <c r="A402" s="19" t="str">
        <f t="shared" si="18"/>
        <v>Luck Supported</v>
      </c>
      <c r="B402">
        <v>99</v>
      </c>
      <c r="C402" t="s">
        <v>6477</v>
      </c>
      <c r="D402" t="s">
        <v>8167</v>
      </c>
      <c r="E402">
        <v>64</v>
      </c>
      <c r="F402">
        <v>679.7</v>
      </c>
      <c r="G402" t="s">
        <v>9223</v>
      </c>
      <c r="H402" s="19" t="str">
        <f t="shared" si="19"/>
        <v>04 -11</v>
      </c>
      <c r="I402" s="19" t="str">
        <f t="shared" si="20"/>
        <v>2016-11-04</v>
      </c>
      <c r="J402" s="19" t="str">
        <f>IFERROR(VLOOKUP(A402,LandGrants[],1,FALSE),"")</f>
        <v>LUCK SUPPORTED</v>
      </c>
      <c r="K402" s="19" t="str">
        <f>IFERROR(VLOOKUP(C402,PlatColors[],2,FALSE),IFERROR(VLOOKUP(A402,PlatColors[],2,FALSE),""))</f>
        <v>#boundary_gold</v>
      </c>
      <c r="L402" s="19" t="str">
        <f>IFERROR(VLOOKUP(A402,LandGrants[],11,FALSE),"")</f>
        <v>Oct 1754</v>
      </c>
      <c r="M402" s="19" t="str">
        <f>IFERROR(VLOOKUP(A402,LandGrants[],31,FALSE),"")</f>
        <v>N</v>
      </c>
      <c r="N402" s="19" t="str">
        <f>IFERROR(VLOOKUP(C402,PlatColors[],1,FALSE),"")</f>
        <v>Luck Supported</v>
      </c>
      <c r="O402" s="19" t="str">
        <f>IFERROR(VLOOKUP(A402,LandGrants[],2,FALSE),"")</f>
        <v>LUCK SUPPORTED</v>
      </c>
    </row>
    <row r="403" spans="1:15" x14ac:dyDescent="0.55000000000000004">
      <c r="A403" s="19" t="str">
        <f t="shared" si="18"/>
        <v>Lucy And Rachels Lot</v>
      </c>
      <c r="B403">
        <v>299</v>
      </c>
      <c r="C403" t="s">
        <v>8070</v>
      </c>
      <c r="D403" t="s">
        <v>8071</v>
      </c>
      <c r="E403">
        <v>22</v>
      </c>
      <c r="F403">
        <v>215.6</v>
      </c>
      <c r="G403" t="s">
        <v>8072</v>
      </c>
      <c r="H403" s="19" t="str">
        <f t="shared" si="19"/>
        <v>03-09</v>
      </c>
      <c r="I403" s="19" t="str">
        <f t="shared" si="20"/>
        <v>2016-09-03</v>
      </c>
      <c r="J403" s="19" t="str">
        <f>IFERROR(VLOOKUP(A403,LandGrants[],1,FALSE),"")</f>
        <v>LUCY AND RACHELS LOT</v>
      </c>
      <c r="K403" s="19" t="str">
        <f>IFERROR(VLOOKUP(C403,PlatColors[],2,FALSE),IFERROR(VLOOKUP(A403,PlatColors[],2,FALSE),""))</f>
        <v>#boundary_yellow</v>
      </c>
      <c r="L403" s="19" t="str">
        <f>IFERROR(VLOOKUP(A403,LandGrants[],11,FALSE),"")</f>
        <v>Aug 1735</v>
      </c>
      <c r="M403" s="19" t="str">
        <f>IFERROR(VLOOKUP(A403,LandGrants[],31,FALSE),"")</f>
        <v>N</v>
      </c>
      <c r="N403" s="19" t="str">
        <f>IFERROR(VLOOKUP(C403,PlatColors[],1,FALSE),"")</f>
        <v>Lucy And Rachels Lot</v>
      </c>
      <c r="O403" s="19" t="str">
        <f>IFERROR(VLOOKUP(A403,LandGrants[],2,FALSE),"")</f>
        <v>LUCY AND RACHELS LOT</v>
      </c>
    </row>
    <row r="404" spans="1:15" x14ac:dyDescent="0.55000000000000004">
      <c r="A404" s="19" t="str">
        <f t="shared" si="18"/>
        <v>Lydes Contrivance</v>
      </c>
      <c r="B404">
        <v>667</v>
      </c>
      <c r="C404" t="s">
        <v>8420</v>
      </c>
      <c r="D404" t="s">
        <v>8416</v>
      </c>
      <c r="E404">
        <v>12</v>
      </c>
      <c r="F404">
        <v>20.3</v>
      </c>
      <c r="G404" t="s">
        <v>8421</v>
      </c>
      <c r="H404" s="19" t="str">
        <f t="shared" si="19"/>
        <v>29-06</v>
      </c>
      <c r="I404" s="19" t="str">
        <f t="shared" si="20"/>
        <v>2016-06-29</v>
      </c>
      <c r="J404" s="19" t="str">
        <f>IFERROR(VLOOKUP(A404,LandGrants[],1,FALSE),"")</f>
        <v>LYDES CONTRIVANCE</v>
      </c>
      <c r="K404" s="19" t="str">
        <f>IFERROR(VLOOKUP(C404,PlatColors[],2,FALSE),IFERROR(VLOOKUP(A404,PlatColors[],2,FALSE),""))</f>
        <v>#boundary_green</v>
      </c>
      <c r="L404" s="19" t="str">
        <f>IFERROR(VLOOKUP(A404,LandGrants[],11,FALSE),"")</f>
        <v>Sep 1804</v>
      </c>
      <c r="M404" s="19" t="str">
        <f>IFERROR(VLOOKUP(A404,LandGrants[],31,FALSE),"")</f>
        <v>N</v>
      </c>
      <c r="N404" s="19" t="str">
        <f>IFERROR(VLOOKUP(C404,PlatColors[],1,FALSE),"")</f>
        <v>Lydes Contrivance</v>
      </c>
      <c r="O404" s="19" t="str">
        <f>IFERROR(VLOOKUP(A404,LandGrants[],2,FALSE),"")</f>
        <v>LYDES CONTRIVANCE</v>
      </c>
    </row>
    <row r="405" spans="1:15" x14ac:dyDescent="0.55000000000000004">
      <c r="A405" s="19" t="str">
        <f t="shared" si="18"/>
        <v>Maccubbins Discovery</v>
      </c>
      <c r="B405">
        <v>692</v>
      </c>
      <c r="C405" t="s">
        <v>9084</v>
      </c>
      <c r="D405" t="s">
        <v>9085</v>
      </c>
      <c r="E405">
        <v>9</v>
      </c>
      <c r="F405">
        <v>15.9</v>
      </c>
      <c r="G405" t="s">
        <v>9086</v>
      </c>
      <c r="H405" s="19" t="str">
        <f t="shared" si="19"/>
        <v>25-10</v>
      </c>
      <c r="I405" s="19" t="str">
        <f t="shared" si="20"/>
        <v>2016-10-25</v>
      </c>
      <c r="J405" s="19" t="str">
        <f>IFERROR(VLOOKUP(A405,LandGrants[],1,FALSE),"")</f>
        <v>MACCUBBINS DISCOVERY</v>
      </c>
      <c r="K405" s="19" t="str">
        <f>IFERROR(VLOOKUP(C405,PlatColors[],2,FALSE),IFERROR(VLOOKUP(A405,PlatColors[],2,FALSE),""))</f>
        <v>#boundary_yellow</v>
      </c>
      <c r="L405" s="19" t="str">
        <f>IFERROR(VLOOKUP(A405,LandGrants[],11,FALSE),"")</f>
        <v>Mar 1789</v>
      </c>
      <c r="M405" s="19" t="str">
        <f>IFERROR(VLOOKUP(A405,LandGrants[],31,FALSE),"")</f>
        <v>N</v>
      </c>
      <c r="N405" s="19" t="str">
        <f>IFERROR(VLOOKUP(C405,PlatColors[],1,FALSE),"")</f>
        <v>Maccubbins Discovery</v>
      </c>
      <c r="O405" s="19" t="str">
        <f>IFERROR(VLOOKUP(A405,LandGrants[],2,FALSE),"")</f>
        <v>MACCUBBINS DISCOVERY</v>
      </c>
    </row>
    <row r="406" spans="1:15" x14ac:dyDescent="0.55000000000000004">
      <c r="A406" s="19" t="str">
        <f t="shared" si="18"/>
        <v>Maccubbins Search</v>
      </c>
      <c r="B406">
        <v>508</v>
      </c>
      <c r="C406" t="s">
        <v>7327</v>
      </c>
      <c r="D406" t="s">
        <v>9078</v>
      </c>
      <c r="E406">
        <v>10</v>
      </c>
      <c r="F406" s="131">
        <v>65.400000000000006</v>
      </c>
      <c r="G406" t="s">
        <v>9093</v>
      </c>
      <c r="H406" s="19" t="str">
        <f t="shared" si="19"/>
        <v>24-10</v>
      </c>
      <c r="I406" s="19" t="str">
        <f t="shared" si="20"/>
        <v>2016-10-24</v>
      </c>
      <c r="J406" s="19" t="str">
        <f>IFERROR(VLOOKUP(A406,LandGrants[],1,FALSE),"")</f>
        <v>MACCUBBINS SEARCH</v>
      </c>
      <c r="K406" s="19" t="str">
        <f>IFERROR(VLOOKUP(C406,PlatColors[],2,FALSE),IFERROR(VLOOKUP(A406,PlatColors[],2,FALSE),""))</f>
        <v>#boundary_green</v>
      </c>
      <c r="L406" s="19" t="str">
        <f>IFERROR(VLOOKUP(A406,LandGrants[],11,FALSE),"")</f>
        <v>Feb 1789</v>
      </c>
      <c r="M406" s="19" t="str">
        <f>IFERROR(VLOOKUP(A406,LandGrants[],31,FALSE),"")</f>
        <v>N</v>
      </c>
      <c r="N406" s="19" t="str">
        <f>IFERROR(VLOOKUP(C406,PlatColors[],1,FALSE),"")</f>
        <v>Maccubbins Search</v>
      </c>
      <c r="O406" s="19" t="str">
        <f>IFERROR(VLOOKUP(A406,LandGrants[],2,FALSE),"")</f>
        <v>MACCUBBINS SEARCH</v>
      </c>
    </row>
    <row r="407" spans="1:15" x14ac:dyDescent="0.55000000000000004">
      <c r="A407" s="19" t="str">
        <f t="shared" si="18"/>
        <v>Mackenzies Angle</v>
      </c>
      <c r="B407">
        <v>747</v>
      </c>
      <c r="C407" t="s">
        <v>9788</v>
      </c>
      <c r="D407" t="s">
        <v>7984</v>
      </c>
      <c r="E407">
        <v>4</v>
      </c>
      <c r="F407" s="131">
        <v>4.5999999999999996</v>
      </c>
      <c r="G407" t="s">
        <v>9888</v>
      </c>
      <c r="H407" s="19" t="str">
        <f t="shared" si="19"/>
        <v>29 -01</v>
      </c>
      <c r="I407" s="19" t="str">
        <f t="shared" si="20"/>
        <v>2017-01-29</v>
      </c>
      <c r="J407" s="19" t="str">
        <f>IFERROR(VLOOKUP(A407,LandGrants[],1,FALSE),"")</f>
        <v>MACKENZIES ANGLE</v>
      </c>
      <c r="K407" s="19" t="str">
        <f>IFERROR(VLOOKUP(C407,PlatColors[],2,FALSE),IFERROR(VLOOKUP(A407,PlatColors[],2,FALSE),""))</f>
        <v>#boundary_pink</v>
      </c>
      <c r="L407" s="19" t="str">
        <f>IFERROR(VLOOKUP(A407,LandGrants[],11,FALSE),"")</f>
        <v>Sep 1807</v>
      </c>
      <c r="M407" s="19" t="str">
        <f>IFERROR(VLOOKUP(A407,LandGrants[],31,FALSE),"")</f>
        <v>N</v>
      </c>
      <c r="N407" s="19" t="str">
        <f>IFERROR(VLOOKUP(C407,PlatColors[],1,FALSE),"")</f>
        <v>MacKenzies Angle</v>
      </c>
      <c r="O407" s="19" t="str">
        <f>IFERROR(VLOOKUP(A407,LandGrants[],2,FALSE),"")</f>
        <v>MACKENZIES ANGLE</v>
      </c>
    </row>
    <row r="408" spans="1:15" x14ac:dyDescent="0.55000000000000004">
      <c r="A408" s="19" t="str">
        <f t="shared" si="18"/>
        <v>MacKinzies Discovery</v>
      </c>
      <c r="B408">
        <v>374</v>
      </c>
      <c r="C408" t="s">
        <v>6761</v>
      </c>
      <c r="D408" t="s">
        <v>7962</v>
      </c>
      <c r="E408">
        <v>21</v>
      </c>
      <c r="F408" s="131">
        <v>138.30000000000001</v>
      </c>
      <c r="G408" t="s">
        <v>7963</v>
      </c>
      <c r="H408" s="19" t="str">
        <f t="shared" si="19"/>
        <v>14-10</v>
      </c>
      <c r="I408" s="19" t="str">
        <f t="shared" si="20"/>
        <v>2016-10-14</v>
      </c>
      <c r="J408" s="19" t="str">
        <f>IFERROR(VLOOKUP(A408,LandGrants[],1,FALSE),"")</f>
        <v>MACKINZIES DISCOVERY</v>
      </c>
      <c r="K408" s="19" t="str">
        <f>IFERROR(VLOOKUP(C408,PlatColors[],2,FALSE),IFERROR(VLOOKUP(A408,PlatColors[],2,FALSE),""))</f>
        <v>#boundary_yellow</v>
      </c>
      <c r="L408" s="19" t="str">
        <f>IFERROR(VLOOKUP(A408,LandGrants[],11,FALSE),"")</f>
        <v>Jun 1734</v>
      </c>
      <c r="M408" s="19" t="str">
        <f>IFERROR(VLOOKUP(A408,LandGrants[],31,FALSE),"")</f>
        <v>N</v>
      </c>
      <c r="N408" s="19" t="str">
        <f>IFERROR(VLOOKUP(C408,PlatColors[],1,FALSE),"")</f>
        <v>MacKinzies Discovery</v>
      </c>
      <c r="O408" s="19" t="str">
        <f>IFERROR(VLOOKUP(A408,LandGrants[],2,FALSE),"")</f>
        <v>MACKINZIES DISCOVERY</v>
      </c>
    </row>
    <row r="409" spans="1:15" x14ac:dyDescent="0.55000000000000004">
      <c r="A409" s="19" t="str">
        <f t="shared" si="18"/>
        <v>MacKinzies Discovery Enlarged</v>
      </c>
      <c r="B409">
        <v>354</v>
      </c>
      <c r="C409" t="s">
        <v>7968</v>
      </c>
      <c r="D409" t="s">
        <v>7962</v>
      </c>
      <c r="E409">
        <v>20</v>
      </c>
      <c r="F409">
        <v>165.8</v>
      </c>
      <c r="G409" t="s">
        <v>12253</v>
      </c>
      <c r="H409" s="19" t="str">
        <f t="shared" si="19"/>
        <v>16-10</v>
      </c>
      <c r="I409" s="19" t="str">
        <f t="shared" si="20"/>
        <v>2016-10-16</v>
      </c>
      <c r="J409" s="19" t="str">
        <f>IFERROR(VLOOKUP(A409,LandGrants[],1,FALSE),"")</f>
        <v>MACKINZIES DISCOVERY ENLARGED</v>
      </c>
      <c r="K409" s="19" t="str">
        <f>IFERROR(VLOOKUP(C409,PlatColors[],2,FALSE),IFERROR(VLOOKUP(A409,PlatColors[],2,FALSE),""))</f>
        <v>#boundary_gold</v>
      </c>
      <c r="L409" s="19" t="str">
        <f>IFERROR(VLOOKUP(A409,LandGrants[],11,FALSE),"")</f>
        <v>Aug 1746</v>
      </c>
      <c r="M409" s="19" t="str">
        <f>IFERROR(VLOOKUP(A409,LandGrants[],31,FALSE),"")</f>
        <v/>
      </c>
      <c r="N409" s="19" t="str">
        <f>IFERROR(VLOOKUP(C409,PlatColors[],1,FALSE),"")</f>
        <v>MacKinzies Discovery Enlarged</v>
      </c>
      <c r="O409" s="19" t="str">
        <f>IFERROR(VLOOKUP(A409,LandGrants[],2,FALSE),"")</f>
        <v/>
      </c>
    </row>
    <row r="410" spans="1:15" x14ac:dyDescent="0.55000000000000004">
      <c r="A410" t="str">
        <f t="shared" si="18"/>
        <v>Majors Choice</v>
      </c>
      <c r="B410">
        <v>101</v>
      </c>
      <c r="C410" t="s">
        <v>8864</v>
      </c>
      <c r="D410" t="s">
        <v>9296</v>
      </c>
      <c r="E410">
        <v>8</v>
      </c>
      <c r="F410">
        <v>665.9</v>
      </c>
      <c r="G410" t="s">
        <v>12472</v>
      </c>
      <c r="H410" t="str">
        <f t="shared" si="19"/>
        <v>28-10</v>
      </c>
      <c r="I410" t="str">
        <f t="shared" si="20"/>
        <v>2016-10-28</v>
      </c>
      <c r="J410" t="str">
        <f>IFERROR(VLOOKUP(A410,LandGrants[],1,FALSE),"")</f>
        <v>MAJORS CHOICE</v>
      </c>
      <c r="K410" s="19" t="str">
        <f>IFERROR(VLOOKUP(C410,PlatColors[],2,FALSE),IFERROR(VLOOKUP(A410,PlatColors[],2,FALSE),""))</f>
        <v>#boundary_green</v>
      </c>
      <c r="L410" s="19" t="str">
        <f>IFERROR(VLOOKUP(A410,LandGrants[],11,FALSE),"")</f>
        <v>Jun 1688</v>
      </c>
      <c r="M410" s="19" t="str">
        <f>IFERROR(VLOOKUP(A410,LandGrants[],31,FALSE),"")</f>
        <v>Y</v>
      </c>
      <c r="N410" s="19" t="str">
        <f>IFERROR(VLOOKUP(C410,PlatColors[],1,FALSE),"")</f>
        <v>Majors Choice</v>
      </c>
      <c r="O410" s="19" t="str">
        <f>IFERROR(VLOOKUP(A410,LandGrants[],2,FALSE),"")</f>
        <v>MAJORS CHOICE</v>
      </c>
    </row>
    <row r="411" spans="1:15" x14ac:dyDescent="0.55000000000000004">
      <c r="A411" s="19" t="str">
        <f t="shared" si="18"/>
        <v>Majors Choice - Resurveyed</v>
      </c>
      <c r="B411">
        <v>102</v>
      </c>
      <c r="C411" t="s">
        <v>12473</v>
      </c>
      <c r="D411" t="s">
        <v>9296</v>
      </c>
      <c r="E411">
        <v>8</v>
      </c>
      <c r="F411">
        <v>663.3</v>
      </c>
      <c r="G411" t="s">
        <v>12474</v>
      </c>
      <c r="H411" s="19" t="str">
        <f t="shared" si="19"/>
        <v>28-10</v>
      </c>
      <c r="I411" s="19" t="str">
        <f t="shared" si="20"/>
        <v>2016-10-28</v>
      </c>
      <c r="J411" s="19" t="str">
        <f>IFERROR(VLOOKUP(A411,LandGrants[],1,FALSE),"")</f>
        <v>MAJORS CHOICE - Resurveyed</v>
      </c>
      <c r="K411" s="19" t="str">
        <f>IFERROR(VLOOKUP(C411,PlatColors[],2,FALSE),IFERROR(VLOOKUP(A411,PlatColors[],2,FALSE),""))</f>
        <v>#boundary_yellow</v>
      </c>
      <c r="L411" s="19">
        <f>IFERROR(VLOOKUP(A411,LandGrants[],11,FALSE),"")</f>
        <v>0</v>
      </c>
      <c r="M411" s="19" t="str">
        <f>IFERROR(VLOOKUP(A411,LandGrants[],31,FALSE),"")</f>
        <v>Y</v>
      </c>
      <c r="N411" s="19" t="str">
        <f>IFERROR(VLOOKUP(C411,PlatColors[],1,FALSE),"")</f>
        <v>Majors Choice - Resurveyed</v>
      </c>
      <c r="O411" s="19" t="str">
        <f>IFERROR(VLOOKUP(A411,LandGrants[],2,FALSE),"")</f>
        <v/>
      </c>
    </row>
    <row r="412" spans="1:15" x14ac:dyDescent="0.55000000000000004">
      <c r="A412" s="19" t="str">
        <f t="shared" si="18"/>
        <v>Mansells Angle</v>
      </c>
      <c r="B412">
        <v>685</v>
      </c>
      <c r="C412" t="s">
        <v>8980</v>
      </c>
      <c r="D412" t="s">
        <v>12292</v>
      </c>
      <c r="E412">
        <v>4</v>
      </c>
      <c r="F412">
        <v>17.7</v>
      </c>
      <c r="G412" t="s">
        <v>12293</v>
      </c>
      <c r="H412" s="19" t="str">
        <f t="shared" si="19"/>
        <v>09-10</v>
      </c>
      <c r="I412" s="19" t="str">
        <f t="shared" si="20"/>
        <v>2016-10-09</v>
      </c>
      <c r="J412" s="19" t="str">
        <f>IFERROR(VLOOKUP(A412,LandGrants[],1,FALSE),"")</f>
        <v>MANSELLS ANGLE</v>
      </c>
      <c r="K412" s="19" t="str">
        <f>IFERROR(VLOOKUP(C412,PlatColors[],2,FALSE),IFERROR(VLOOKUP(A412,PlatColors[],2,FALSE),""))</f>
        <v>#boundary_cyan</v>
      </c>
      <c r="L412" s="19" t="str">
        <f>IFERROR(VLOOKUP(A412,LandGrants[],11,FALSE),"")</f>
        <v>Apr 1763</v>
      </c>
      <c r="M412" s="19" t="str">
        <f>IFERROR(VLOOKUP(A412,LandGrants[],31,FALSE),"")</f>
        <v>Y</v>
      </c>
      <c r="N412" s="19" t="str">
        <f>IFERROR(VLOOKUP(C412,PlatColors[],1,FALSE),"")</f>
        <v>Mansells Angle</v>
      </c>
      <c r="O412" s="19" t="str">
        <f>IFERROR(VLOOKUP(A412,LandGrants[],2,FALSE),"")</f>
        <v>MANSELLS ANGLE</v>
      </c>
    </row>
    <row r="413" spans="1:15" x14ac:dyDescent="0.55000000000000004">
      <c r="A413" s="19" t="str">
        <f t="shared" si="18"/>
        <v>Mansells Defense</v>
      </c>
      <c r="B413">
        <v>29</v>
      </c>
      <c r="C413" t="s">
        <v>5574</v>
      </c>
      <c r="D413" t="s">
        <v>11765</v>
      </c>
      <c r="E413">
        <v>92</v>
      </c>
      <c r="F413">
        <v>1372.1</v>
      </c>
      <c r="G413" t="s">
        <v>8344</v>
      </c>
      <c r="H413" s="19" t="str">
        <f t="shared" si="19"/>
        <v>08-08</v>
      </c>
      <c r="I413" s="19" t="str">
        <f t="shared" si="20"/>
        <v>2016-08-08</v>
      </c>
      <c r="J413" s="19" t="str">
        <f>IFERROR(VLOOKUP(A413,LandGrants[],1,FALSE),"")</f>
        <v>MANSELLS DEFENSE</v>
      </c>
      <c r="K413" s="19" t="str">
        <f>IFERROR(VLOOKUP(C413,PlatColors[],2,FALSE),IFERROR(VLOOKUP(A413,PlatColors[],2,FALSE),""))</f>
        <v>#boundary_cyan</v>
      </c>
      <c r="L413" s="19" t="str">
        <f>IFERROR(VLOOKUP(A413,LandGrants[],11,FALSE),"")</f>
        <v>Oct 1752</v>
      </c>
      <c r="M413" s="19" t="str">
        <f>IFERROR(VLOOKUP(A413,LandGrants[],31,FALSE),"")</f>
        <v>N</v>
      </c>
      <c r="N413" s="19" t="str">
        <f>IFERROR(VLOOKUP(C413,PlatColors[],1,FALSE),"")</f>
        <v>Mansells Defense</v>
      </c>
      <c r="O413" s="19" t="str">
        <f>IFERROR(VLOOKUP(A413,LandGrants[],2,FALSE),"")</f>
        <v>MANSELLS DEFENSE</v>
      </c>
    </row>
    <row r="414" spans="1:15" x14ac:dyDescent="0.55000000000000004">
      <c r="A414" s="19" t="str">
        <f t="shared" si="18"/>
        <v>Mansells Range</v>
      </c>
      <c r="B414">
        <v>731</v>
      </c>
      <c r="C414" t="s">
        <v>6546</v>
      </c>
      <c r="D414" t="s">
        <v>8343</v>
      </c>
      <c r="E414">
        <v>6</v>
      </c>
      <c r="F414" s="131">
        <v>7.7</v>
      </c>
      <c r="G414" t="s">
        <v>9246</v>
      </c>
      <c r="H414" s="19" t="str">
        <f t="shared" si="19"/>
        <v>30-10</v>
      </c>
      <c r="I414" s="19" t="str">
        <f t="shared" si="20"/>
        <v>2016-10-30</v>
      </c>
      <c r="J414" s="19" t="str">
        <f>IFERROR(VLOOKUP(A414,LandGrants[],1,FALSE),"")</f>
        <v>MANSELLS RANGE</v>
      </c>
      <c r="K414" s="19" t="str">
        <f>IFERROR(VLOOKUP(C414,PlatColors[],2,FALSE),IFERROR(VLOOKUP(A414,PlatColors[],2,FALSE),""))</f>
        <v>#boundary_yellow</v>
      </c>
      <c r="L414" s="19" t="str">
        <f>IFERROR(VLOOKUP(A414,LandGrants[],11,FALSE),"")</f>
        <v>Apr 1746</v>
      </c>
      <c r="M414" s="19" t="str">
        <f>IFERROR(VLOOKUP(A414,LandGrants[],31,FALSE),"")</f>
        <v>Y</v>
      </c>
      <c r="N414" s="19" t="str">
        <f>IFERROR(VLOOKUP(C414,PlatColors[],1,FALSE),"")</f>
        <v>Mansells Range</v>
      </c>
      <c r="O414" s="19" t="str">
        <f>IFERROR(VLOOKUP(A414,LandGrants[],2,FALSE),"")</f>
        <v>MANSELLS RANGE</v>
      </c>
    </row>
    <row r="415" spans="1:15" x14ac:dyDescent="0.55000000000000004">
      <c r="A415" t="str">
        <f t="shared" si="18"/>
        <v>Mansells United Friendship</v>
      </c>
      <c r="B415">
        <v>139</v>
      </c>
      <c r="C415" t="s">
        <v>6571</v>
      </c>
      <c r="D415" t="s">
        <v>8377</v>
      </c>
      <c r="E415">
        <v>39</v>
      </c>
      <c r="F415">
        <v>537.9</v>
      </c>
      <c r="G415" t="s">
        <v>8384</v>
      </c>
      <c r="H415" t="str">
        <f t="shared" si="19"/>
        <v>22-07</v>
      </c>
      <c r="I415" t="str">
        <f t="shared" si="20"/>
        <v>2016-07-22</v>
      </c>
      <c r="J415" t="str">
        <f>IFERROR(VLOOKUP(A415,LandGrants[],1,FALSE),"")</f>
        <v>MANSELLS UNITED FRIENDSHIP</v>
      </c>
      <c r="K415" s="19" t="str">
        <f>IFERROR(VLOOKUP(C415,PlatColors[],2,FALSE),IFERROR(VLOOKUP(A415,PlatColors[],2,FALSE),""))</f>
        <v>#boundary_green</v>
      </c>
      <c r="L415" s="19" t="str">
        <f>IFERROR(VLOOKUP(A415,LandGrants[],11,FALSE),"")</f>
        <v>Dec 1769</v>
      </c>
      <c r="M415" s="19" t="str">
        <f>IFERROR(VLOOKUP(A415,LandGrants[],31,FALSE),"")</f>
        <v/>
      </c>
      <c r="N415" s="19" t="str">
        <f>IFERROR(VLOOKUP(C415,PlatColors[],1,FALSE),"")</f>
        <v>Mansells United Friendship</v>
      </c>
      <c r="O415" s="19" t="str">
        <f>IFERROR(VLOOKUP(A415,LandGrants[],2,FALSE),"")</f>
        <v>MANSELLS UNITED FRIENDSHIP</v>
      </c>
    </row>
    <row r="416" spans="1:15" x14ac:dyDescent="0.55000000000000004">
      <c r="A416" s="19" t="str">
        <f t="shared" si="18"/>
        <v>Margretts Fancy</v>
      </c>
      <c r="B416">
        <v>464</v>
      </c>
      <c r="C416" t="s">
        <v>7865</v>
      </c>
      <c r="D416" t="s">
        <v>7962</v>
      </c>
      <c r="E416">
        <v>7</v>
      </c>
      <c r="F416">
        <v>97.5</v>
      </c>
      <c r="G416" t="s">
        <v>7970</v>
      </c>
      <c r="H416" s="19" t="str">
        <f t="shared" si="19"/>
        <v>14-10</v>
      </c>
      <c r="I416" s="19" t="str">
        <f t="shared" si="20"/>
        <v>2016-10-14</v>
      </c>
      <c r="J416" s="19" t="str">
        <f>IFERROR(VLOOKUP(A416,LandGrants[],1,FALSE),"")</f>
        <v>MARGRETTS FANCY</v>
      </c>
      <c r="K416" s="19" t="str">
        <f>IFERROR(VLOOKUP(C416,PlatColors[],2,FALSE),IFERROR(VLOOKUP(A416,PlatColors[],2,FALSE),""))</f>
        <v>#boundary_green</v>
      </c>
      <c r="L416" s="19" t="str">
        <f>IFERROR(VLOOKUP(A416,LandGrants[],11,FALSE),"")</f>
        <v>Feb 1723</v>
      </c>
      <c r="M416" s="19" t="str">
        <f>IFERROR(VLOOKUP(A416,LandGrants[],31,FALSE),"")</f>
        <v>N</v>
      </c>
      <c r="N416" s="19" t="str">
        <f>IFERROR(VLOOKUP(C416,PlatColors[],1,FALSE),"")</f>
        <v>Margretts Fancy</v>
      </c>
      <c r="O416" s="19" t="str">
        <f>IFERROR(VLOOKUP(A416,LandGrants[],2,FALSE),"")</f>
        <v>MARGRETTS FANCY</v>
      </c>
    </row>
    <row r="417" spans="1:15" x14ac:dyDescent="0.55000000000000004">
      <c r="A417" t="str">
        <f t="shared" si="18"/>
        <v>Marlborough Plains</v>
      </c>
      <c r="B417">
        <v>327</v>
      </c>
      <c r="C417" t="s">
        <v>4196</v>
      </c>
      <c r="D417" t="s">
        <v>11348</v>
      </c>
      <c r="E417">
        <v>26</v>
      </c>
      <c r="F417">
        <v>191.8</v>
      </c>
      <c r="G417" t="s">
        <v>11349</v>
      </c>
      <c r="H417" s="19" t="str">
        <f t="shared" si="19"/>
        <v>26-07</v>
      </c>
      <c r="I417" t="str">
        <f t="shared" si="20"/>
        <v>2016-07-26</v>
      </c>
      <c r="J417" t="str">
        <f>IFERROR(VLOOKUP(A417,LandGrants[],1,FALSE),"")</f>
        <v>MARLBOROUGH PLAINS</v>
      </c>
      <c r="K417" s="19" t="str">
        <f>IFERROR(VLOOKUP(C417,PlatColors[],2,FALSE),IFERROR(VLOOKUP(A417,PlatColors[],2,FALSE),""))</f>
        <v>#boundary_cyan</v>
      </c>
      <c r="L417" s="19" t="str">
        <f>IFERROR(VLOOKUP(A417,LandGrants[],11,FALSE),"")</f>
        <v>Aug 1710</v>
      </c>
      <c r="M417" s="19" t="str">
        <f>IFERROR(VLOOKUP(A417,LandGrants[],31,FALSE),"")</f>
        <v>Y</v>
      </c>
      <c r="N417" s="19" t="str">
        <f>IFERROR(VLOOKUP(C417,PlatColors[],1,FALSE),"")</f>
        <v>Marlborough Plains</v>
      </c>
      <c r="O417" s="19" t="str">
        <f>IFERROR(VLOOKUP(A417,LandGrants[],2,FALSE),"")</f>
        <v>MARLBOROUGH PLAINS</v>
      </c>
    </row>
    <row r="418" spans="1:15" x14ac:dyDescent="0.55000000000000004">
      <c r="A418" t="str">
        <f t="shared" si="18"/>
        <v>Martins Luck</v>
      </c>
      <c r="B418">
        <v>307</v>
      </c>
      <c r="C418" t="s">
        <v>8166</v>
      </c>
      <c r="D418" t="s">
        <v>8167</v>
      </c>
      <c r="E418">
        <v>19</v>
      </c>
      <c r="F418">
        <v>207.8</v>
      </c>
      <c r="G418" t="s">
        <v>8168</v>
      </c>
      <c r="H418" t="str">
        <f t="shared" si="19"/>
        <v>27-08</v>
      </c>
      <c r="I418" t="str">
        <f t="shared" si="20"/>
        <v>2016-08-27</v>
      </c>
      <c r="J418" t="str">
        <f>IFERROR(VLOOKUP(A418,LandGrants[],1,FALSE),"")</f>
        <v>MARTINS LUCK</v>
      </c>
      <c r="K418" s="19" t="str">
        <f>IFERROR(VLOOKUP(C418,PlatColors[],2,FALSE),IFERROR(VLOOKUP(A418,PlatColors[],2,FALSE),""))</f>
        <v>#boundary_green</v>
      </c>
      <c r="L418" s="19">
        <f>IFERROR(VLOOKUP(A418,LandGrants[],11,FALSE),"")</f>
        <v>1725</v>
      </c>
      <c r="M418" s="19" t="str">
        <f>IFERROR(VLOOKUP(A418,LandGrants[],31,FALSE),"")</f>
        <v>N</v>
      </c>
      <c r="N418" s="19" t="str">
        <f>IFERROR(VLOOKUP(C418,PlatColors[],1,FALSE),"")</f>
        <v>Martins Luck</v>
      </c>
      <c r="O418" s="19" t="str">
        <f>IFERROR(VLOOKUP(A418,LandGrants[],2,FALSE),"")</f>
        <v>MARTINS LUCK</v>
      </c>
    </row>
    <row r="419" spans="1:15" x14ac:dyDescent="0.55000000000000004">
      <c r="A419" s="19" t="str">
        <f t="shared" si="18"/>
        <v>Marys Lot</v>
      </c>
      <c r="B419">
        <v>495</v>
      </c>
      <c r="C419" t="s">
        <v>7937</v>
      </c>
      <c r="D419" t="s">
        <v>7938</v>
      </c>
      <c r="E419">
        <v>5</v>
      </c>
      <c r="F419">
        <v>75.099999999999994</v>
      </c>
      <c r="G419" t="s">
        <v>7939</v>
      </c>
      <c r="H419" s="19" t="str">
        <f t="shared" si="19"/>
        <v>15-10</v>
      </c>
      <c r="I419" s="19" t="str">
        <f t="shared" si="20"/>
        <v>2016-10-15</v>
      </c>
      <c r="J419" s="19" t="str">
        <f>IFERROR(VLOOKUP(A419,LandGrants[],1,FALSE),"")</f>
        <v>MARYS LOT</v>
      </c>
      <c r="K419" s="19" t="str">
        <f>IFERROR(VLOOKUP(C419,PlatColors[],2,FALSE),IFERROR(VLOOKUP(A419,PlatColors[],2,FALSE),""))</f>
        <v>#boundary_green</v>
      </c>
      <c r="L419" s="19" t="str">
        <f>IFERROR(VLOOKUP(A419,LandGrants[],11,FALSE),"")</f>
        <v>Oct 1732</v>
      </c>
      <c r="M419" s="19" t="str">
        <f>IFERROR(VLOOKUP(A419,LandGrants[],31,FALSE),"")</f>
        <v>N</v>
      </c>
      <c r="N419" s="19" t="str">
        <f>IFERROR(VLOOKUP(C419,PlatColors[],1,FALSE),"")</f>
        <v>Marys Lot</v>
      </c>
      <c r="O419" s="19" t="str">
        <f>IFERROR(VLOOKUP(A419,LandGrants[],2,FALSE),"")</f>
        <v>MARYS LOT</v>
      </c>
    </row>
    <row r="420" spans="1:15" x14ac:dyDescent="0.55000000000000004">
      <c r="A420" t="str">
        <f t="shared" si="18"/>
        <v>Merciers Friendship</v>
      </c>
      <c r="B420">
        <v>194</v>
      </c>
      <c r="C420" t="s">
        <v>6858</v>
      </c>
      <c r="D420" t="s">
        <v>11030</v>
      </c>
      <c r="E420">
        <v>60</v>
      </c>
      <c r="F420">
        <v>370.3</v>
      </c>
      <c r="G420" t="s">
        <v>8150</v>
      </c>
      <c r="H420" t="str">
        <f t="shared" si="19"/>
        <v>28-08</v>
      </c>
      <c r="I420" t="str">
        <f t="shared" si="20"/>
        <v>2016-08-28</v>
      </c>
      <c r="J420" t="str">
        <f>IFERROR(VLOOKUP(A420,LandGrants[],1,FALSE),"")</f>
        <v>MERCIERS FRIENDSHIP</v>
      </c>
      <c r="K420" s="19" t="str">
        <f>IFERROR(VLOOKUP(C420,PlatColors[],2,FALSE),IFERROR(VLOOKUP(A420,PlatColors[],2,FALSE),""))</f>
        <v>#boundary_blue</v>
      </c>
      <c r="L420" s="19" t="str">
        <f>IFERROR(VLOOKUP(A420,LandGrants[],11,FALSE),"")</f>
        <v>Aug 1753</v>
      </c>
      <c r="M420" s="19" t="str">
        <f>IFERROR(VLOOKUP(A420,LandGrants[],31,FALSE),"")</f>
        <v>N</v>
      </c>
      <c r="N420" s="19" t="str">
        <f>IFERROR(VLOOKUP(C420,PlatColors[],1,FALSE),"")</f>
        <v>Merciers Friendship</v>
      </c>
      <c r="O420" s="19" t="str">
        <f>IFERROR(VLOOKUP(A420,LandGrants[],2,FALSE),"")</f>
        <v>MERCIERS FRIENDSHIP</v>
      </c>
    </row>
    <row r="421" spans="1:15" x14ac:dyDescent="0.55000000000000004">
      <c r="A421" s="19" t="str">
        <f t="shared" si="18"/>
        <v>Merciers Industry</v>
      </c>
      <c r="B421">
        <v>251</v>
      </c>
      <c r="C421" t="s">
        <v>10488</v>
      </c>
      <c r="D421" t="s">
        <v>11030</v>
      </c>
      <c r="E421">
        <v>86</v>
      </c>
      <c r="F421">
        <v>265.2</v>
      </c>
      <c r="G421" t="s">
        <v>11602</v>
      </c>
      <c r="H421" s="19" t="str">
        <f t="shared" si="19"/>
        <v>19-08</v>
      </c>
      <c r="I421" s="19" t="str">
        <f t="shared" si="20"/>
        <v>2016-08-19</v>
      </c>
      <c r="J421" s="19" t="str">
        <f>IFERROR(VLOOKUP(A421,LandGrants[],1,FALSE),"")</f>
        <v>MERCIERS INDUSTRY</v>
      </c>
      <c r="K421" s="19" t="str">
        <f>IFERROR(VLOOKUP(C421,PlatColors[],2,FALSE),IFERROR(VLOOKUP(A421,PlatColors[],2,FALSE),""))</f>
        <v>#boundary_pink</v>
      </c>
      <c r="L421" s="19" t="str">
        <f>IFERROR(VLOOKUP(A421,LandGrants[],11,FALSE),"")</f>
        <v>Mar 1815</v>
      </c>
      <c r="M421" s="19" t="str">
        <f>IFERROR(VLOOKUP(A421,LandGrants[],31,FALSE),"")</f>
        <v/>
      </c>
      <c r="N421" s="19" t="str">
        <f>IFERROR(VLOOKUP(C421,PlatColors[],1,FALSE),"")</f>
        <v>Merciers Industry</v>
      </c>
      <c r="O421" s="19" t="str">
        <f>IFERROR(VLOOKUP(A421,LandGrants[],2,FALSE),"")</f>
        <v>MERCIERS INDUSTRY</v>
      </c>
    </row>
    <row r="422" spans="1:15" x14ac:dyDescent="0.55000000000000004">
      <c r="A422" s="19" t="str">
        <f t="shared" si="18"/>
        <v>Merciers Lot</v>
      </c>
      <c r="B422">
        <v>582</v>
      </c>
      <c r="C422" t="s">
        <v>8056</v>
      </c>
      <c r="D422" t="s">
        <v>8042</v>
      </c>
      <c r="E422">
        <v>9</v>
      </c>
      <c r="F422">
        <v>45.2</v>
      </c>
      <c r="G422" t="s">
        <v>8057</v>
      </c>
      <c r="H422" s="19" t="str">
        <f t="shared" si="19"/>
        <v>04-09</v>
      </c>
      <c r="I422" s="19" t="str">
        <f t="shared" si="20"/>
        <v>2016-09-04</v>
      </c>
      <c r="J422" s="19" t="str">
        <f>IFERROR(VLOOKUP(A422,LandGrants[],1,FALSE),"")</f>
        <v>MERCIERS LOT</v>
      </c>
      <c r="K422" s="19" t="str">
        <f>IFERROR(VLOOKUP(C422,PlatColors[],2,FALSE),IFERROR(VLOOKUP(A422,PlatColors[],2,FALSE),""))</f>
        <v>#boundary_gray</v>
      </c>
      <c r="L422" s="19" t="str">
        <f>IFERROR(VLOOKUP(A422,LandGrants[],11,FALSE),"")</f>
        <v>Jan 1786</v>
      </c>
      <c r="M422" s="19" t="str">
        <f>IFERROR(VLOOKUP(A422,LandGrants[],31,FALSE),"")</f>
        <v>N</v>
      </c>
      <c r="N422" s="19" t="str">
        <f>IFERROR(VLOOKUP(C422,PlatColors[],1,FALSE),"")</f>
        <v>Merciers Lot</v>
      </c>
      <c r="O422" s="19" t="str">
        <f>IFERROR(VLOOKUP(A422,LandGrants[],2,FALSE),"")</f>
        <v>MERCIERS LOT</v>
      </c>
    </row>
    <row r="423" spans="1:15" x14ac:dyDescent="0.55000000000000004">
      <c r="A423" t="str">
        <f t="shared" si="18"/>
        <v>Merciers Lot Resurveyed</v>
      </c>
      <c r="B423">
        <v>494</v>
      </c>
      <c r="C423" t="s">
        <v>7314</v>
      </c>
      <c r="D423" t="s">
        <v>8042</v>
      </c>
      <c r="E423">
        <v>16</v>
      </c>
      <c r="F423">
        <v>75.2</v>
      </c>
      <c r="G423" t="s">
        <v>10722</v>
      </c>
      <c r="H423" t="str">
        <f t="shared" si="19"/>
        <v>15 -05</v>
      </c>
      <c r="I423" t="str">
        <f t="shared" si="20"/>
        <v>2016-05-15</v>
      </c>
      <c r="J423" t="str">
        <f>IFERROR(VLOOKUP(A423,LandGrants[],1,FALSE),"")</f>
        <v>MERCIERS LOT RESURVEYED</v>
      </c>
      <c r="K423" s="19" t="str">
        <f>IFERROR(VLOOKUP(C423,PlatColors[],2,FALSE),IFERROR(VLOOKUP(A423,PlatColors[],2,FALSE),""))</f>
        <v>#boundary_purple</v>
      </c>
      <c r="L423" s="19" t="str">
        <f>IFERROR(VLOOKUP(A423,LandGrants[],11,FALSE),"")</f>
        <v>Oct 1793</v>
      </c>
      <c r="M423" s="19" t="str">
        <f>IFERROR(VLOOKUP(A423,LandGrants[],31,FALSE),"")</f>
        <v/>
      </c>
      <c r="N423" s="19" t="str">
        <f>IFERROR(VLOOKUP(C423,PlatColors[],1,FALSE),"")</f>
        <v>Merciers Lot Resurveyed</v>
      </c>
      <c r="O423" s="19" t="str">
        <f>IFERROR(VLOOKUP(A423,LandGrants[],2,FALSE),"")</f>
        <v/>
      </c>
    </row>
    <row r="424" spans="1:15" x14ac:dyDescent="0.55000000000000004">
      <c r="A424" s="19" t="str">
        <f t="shared" si="18"/>
        <v>Merciers Trouble</v>
      </c>
      <c r="B424">
        <v>305</v>
      </c>
      <c r="C424" t="s">
        <v>11608</v>
      </c>
      <c r="D424" t="s">
        <v>11030</v>
      </c>
      <c r="E424">
        <v>52</v>
      </c>
      <c r="F424">
        <v>209.4</v>
      </c>
      <c r="G424" t="s">
        <v>11609</v>
      </c>
      <c r="H424" s="19" t="str">
        <f t="shared" si="19"/>
        <v>19-08</v>
      </c>
      <c r="I424" s="19" t="str">
        <f t="shared" si="20"/>
        <v>2016-08-19</v>
      </c>
      <c r="J424" s="19" t="str">
        <f>IFERROR(VLOOKUP(A424,LandGrants[],1,FALSE),"")</f>
        <v/>
      </c>
      <c r="K424" s="19" t="str">
        <f>IFERROR(VLOOKUP(C424,PlatColors[],2,FALSE),IFERROR(VLOOKUP(A424,PlatColors[],2,FALSE),""))</f>
        <v>#boundary_gold</v>
      </c>
      <c r="L424" s="19" t="str">
        <f>IFERROR(VLOOKUP(A424,LandGrants[],11,FALSE),"")</f>
        <v/>
      </c>
      <c r="M424" s="19" t="str">
        <f>IFERROR(VLOOKUP(A424,LandGrants[],31,FALSE),"")</f>
        <v/>
      </c>
      <c r="N424" s="19" t="str">
        <f>IFERROR(VLOOKUP(C424,PlatColors[],1,FALSE),"")</f>
        <v>Merciers Trouble</v>
      </c>
      <c r="O424" s="19" t="str">
        <f>IFERROR(VLOOKUP(A424,LandGrants[],2,FALSE),"")</f>
        <v/>
      </c>
    </row>
    <row r="425" spans="1:15" x14ac:dyDescent="0.55000000000000004">
      <c r="A425" s="19" t="str">
        <f t="shared" si="18"/>
        <v>Middle Spring</v>
      </c>
      <c r="B425">
        <v>618</v>
      </c>
      <c r="C425" t="s">
        <v>7195</v>
      </c>
      <c r="D425" t="s">
        <v>7991</v>
      </c>
      <c r="E425">
        <v>8</v>
      </c>
      <c r="F425">
        <v>29.8</v>
      </c>
      <c r="G425" t="s">
        <v>11781</v>
      </c>
      <c r="H425" s="19" t="str">
        <f t="shared" si="19"/>
        <v>09-09</v>
      </c>
      <c r="I425" s="19" t="str">
        <f t="shared" si="20"/>
        <v>2016-09-09</v>
      </c>
      <c r="J425" s="19" t="str">
        <f>IFERROR(VLOOKUP(A425,LandGrants[],1,FALSE),"")</f>
        <v>MIDDLE SPRING</v>
      </c>
      <c r="K425" s="19" t="str">
        <f>IFERROR(VLOOKUP(C425,PlatColors[],2,FALSE),IFERROR(VLOOKUP(A425,PlatColors[],2,FALSE),""))</f>
        <v>#boundary_green</v>
      </c>
      <c r="L425" s="19" t="str">
        <f>IFERROR(VLOOKUP(A425,LandGrants[],11,FALSE),"")</f>
        <v>Sep 1803</v>
      </c>
      <c r="M425" s="19" t="str">
        <f>IFERROR(VLOOKUP(A425,LandGrants[],31,FALSE),"")</f>
        <v>N</v>
      </c>
      <c r="N425" s="19" t="str">
        <f>IFERROR(VLOOKUP(C425,PlatColors[],1,FALSE),"")</f>
        <v>Middle Spring</v>
      </c>
      <c r="O425" s="19" t="str">
        <f>IFERROR(VLOOKUP(A425,LandGrants[],2,FALSE),"")</f>
        <v>MIDDLE SPRING</v>
      </c>
    </row>
    <row r="426" spans="1:15" x14ac:dyDescent="0.55000000000000004">
      <c r="A426" s="19" t="str">
        <f t="shared" si="18"/>
        <v>Milford Enlarged</v>
      </c>
      <c r="B426">
        <v>473</v>
      </c>
      <c r="C426" t="s">
        <v>5781</v>
      </c>
      <c r="D426" t="s">
        <v>12499</v>
      </c>
      <c r="E426">
        <v>18</v>
      </c>
      <c r="F426" s="131">
        <v>93.8</v>
      </c>
      <c r="G426" t="s">
        <v>12500</v>
      </c>
      <c r="H426" s="19" t="str">
        <f t="shared" si="19"/>
        <v>28-10</v>
      </c>
      <c r="I426" s="19" t="str">
        <f t="shared" si="20"/>
        <v>2016-10-28</v>
      </c>
      <c r="J426" s="19" t="str">
        <f>IFERROR(VLOOKUP(A426,LandGrants[],1,FALSE),"")</f>
        <v>MILFORD ENLARGED</v>
      </c>
      <c r="K426" s="19" t="str">
        <f>IFERROR(VLOOKUP(C426,PlatColors[],2,FALSE),IFERROR(VLOOKUP(A426,PlatColors[],2,FALSE),""))</f>
        <v>#boundary_gold</v>
      </c>
      <c r="L426" s="19" t="str">
        <f>IFERROR(VLOOKUP(A426,LandGrants[],11,FALSE),"")</f>
        <v>Aug 1762</v>
      </c>
      <c r="M426" s="19" t="str">
        <f>IFERROR(VLOOKUP(A426,LandGrants[],31,FALSE),"")</f>
        <v>Y</v>
      </c>
      <c r="N426" s="19" t="str">
        <f>IFERROR(VLOOKUP(C426,PlatColors[],1,FALSE),"")</f>
        <v>Milford Enlarged</v>
      </c>
      <c r="O426" s="19" t="str">
        <f>IFERROR(VLOOKUP(A426,LandGrants[],2,FALSE),"")</f>
        <v>MILFORD ENLARGED</v>
      </c>
    </row>
    <row r="427" spans="1:15" x14ac:dyDescent="0.55000000000000004">
      <c r="A427" t="str">
        <f t="shared" si="18"/>
        <v>Mill Land</v>
      </c>
      <c r="B427">
        <v>650</v>
      </c>
      <c r="C427" t="s">
        <v>6556</v>
      </c>
      <c r="D427" t="s">
        <v>8379</v>
      </c>
      <c r="E427">
        <v>9</v>
      </c>
      <c r="F427">
        <v>23.6</v>
      </c>
      <c r="G427" t="s">
        <v>8348</v>
      </c>
      <c r="H427" s="19" t="str">
        <f t="shared" si="19"/>
        <v>08-08</v>
      </c>
      <c r="I427" t="str">
        <f t="shared" si="20"/>
        <v>2016-08-08</v>
      </c>
      <c r="J427" t="str">
        <f>IFERROR(VLOOKUP(A427,LandGrants[],1,FALSE),"")</f>
        <v>MILL LAND</v>
      </c>
      <c r="K427" s="19" t="str">
        <f>IFERROR(VLOOKUP(C427,PlatColors[],2,FALSE),IFERROR(VLOOKUP(A427,PlatColors[],2,FALSE),""))</f>
        <v>#boundary_green</v>
      </c>
      <c r="L427" s="19" t="str">
        <f>IFERROR(VLOOKUP(A427,LandGrants[],11,FALSE),"")</f>
        <v>Jul 1768</v>
      </c>
      <c r="M427" s="19" t="str">
        <f>IFERROR(VLOOKUP(A427,LandGrants[],31,FALSE),"")</f>
        <v>N</v>
      </c>
      <c r="N427" s="19" t="str">
        <f>IFERROR(VLOOKUP(C427,PlatColors[],1,FALSE),"")</f>
        <v>Mill Land</v>
      </c>
      <c r="O427" s="19" t="str">
        <f>IFERROR(VLOOKUP(A427,LandGrants[],2,FALSE),"")</f>
        <v>MILL LAND</v>
      </c>
    </row>
    <row r="428" spans="1:15" x14ac:dyDescent="0.55000000000000004">
      <c r="A428" s="19" t="str">
        <f t="shared" si="18"/>
        <v>Mill Meadow</v>
      </c>
      <c r="B428">
        <v>700</v>
      </c>
      <c r="C428" t="s">
        <v>6332</v>
      </c>
      <c r="D428" t="s">
        <v>8130</v>
      </c>
      <c r="E428">
        <v>6</v>
      </c>
      <c r="F428">
        <v>14.3</v>
      </c>
      <c r="G428" t="s">
        <v>9887</v>
      </c>
      <c r="H428" s="19" t="str">
        <f t="shared" si="19"/>
        <v>28 -12</v>
      </c>
      <c r="I428" s="19" t="str">
        <f t="shared" si="20"/>
        <v>2016-12-28</v>
      </c>
      <c r="J428" s="19" t="str">
        <f>IFERROR(VLOOKUP(A428,LandGrants[],1,FALSE),"")</f>
        <v>MILL MEADOW</v>
      </c>
      <c r="K428" s="19" t="str">
        <f>IFERROR(VLOOKUP(C428,PlatColors[],2,FALSE),IFERROR(VLOOKUP(A428,PlatColors[],2,FALSE),""))</f>
        <v>#boundary_pink</v>
      </c>
      <c r="L428" s="19" t="str">
        <f>IFERROR(VLOOKUP(A428,LandGrants[],11,FALSE),"")</f>
        <v>Feb 1762</v>
      </c>
      <c r="M428" s="19" t="str">
        <f>IFERROR(VLOOKUP(A428,LandGrants[],31,FALSE),"")</f>
        <v>N</v>
      </c>
      <c r="N428" s="19" t="str">
        <f>IFERROR(VLOOKUP(C428,PlatColors[],1,FALSE),"")</f>
        <v>Mill Meadow</v>
      </c>
      <c r="O428" s="19" t="str">
        <f>IFERROR(VLOOKUP(A428,LandGrants[],2,FALSE),"")</f>
        <v>MILL MEADOW</v>
      </c>
    </row>
    <row r="429" spans="1:15" x14ac:dyDescent="0.55000000000000004">
      <c r="A429" s="19" t="str">
        <f t="shared" si="18"/>
        <v>Mill Meadow - Resurveyed</v>
      </c>
      <c r="B429">
        <v>514</v>
      </c>
      <c r="C429" t="s">
        <v>9391</v>
      </c>
      <c r="D429" t="s">
        <v>8130</v>
      </c>
      <c r="E429">
        <v>16</v>
      </c>
      <c r="F429">
        <v>62.8</v>
      </c>
      <c r="G429" t="s">
        <v>9203</v>
      </c>
      <c r="H429" s="19" t="str">
        <f t="shared" si="19"/>
        <v>06 -11</v>
      </c>
      <c r="I429" s="19" t="str">
        <f t="shared" si="20"/>
        <v>2016-11-06</v>
      </c>
      <c r="J429" s="19" t="str">
        <f>IFERROR(VLOOKUP(A429,LandGrants[],1,FALSE),"")</f>
        <v>MILL MEADOW - Resurveyed</v>
      </c>
      <c r="K429" s="19" t="str">
        <f>IFERROR(VLOOKUP(C429,PlatColors[],2,FALSE),IFERROR(VLOOKUP(A429,PlatColors[],2,FALSE),""))</f>
        <v>#boundary_yellow</v>
      </c>
      <c r="L429" s="19" t="str">
        <f>IFERROR(VLOOKUP(A429,LandGrants[],11,FALSE),"")</f>
        <v>Jul 1772</v>
      </c>
      <c r="M429" s="19" t="str">
        <f>IFERROR(VLOOKUP(A429,LandGrants[],31,FALSE),"")</f>
        <v>N</v>
      </c>
      <c r="N429" s="19" t="str">
        <f>IFERROR(VLOOKUP(C429,PlatColors[],1,FALSE),"")</f>
        <v>Mill Meadow - Resurveyed</v>
      </c>
      <c r="O429" s="19" t="str">
        <f>IFERROR(VLOOKUP(A429,LandGrants[],2,FALSE),"")</f>
        <v>MILL MEADOW - RESURVEYED</v>
      </c>
    </row>
    <row r="430" spans="1:15" x14ac:dyDescent="0.55000000000000004">
      <c r="A430" s="19" t="str">
        <f t="shared" si="18"/>
        <v>Mineral Hill</v>
      </c>
      <c r="B430">
        <v>539</v>
      </c>
      <c r="C430" t="s">
        <v>6453</v>
      </c>
      <c r="D430" t="s">
        <v>8315</v>
      </c>
      <c r="E430">
        <v>11</v>
      </c>
      <c r="F430">
        <v>54.3</v>
      </c>
      <c r="G430" t="s">
        <v>8318</v>
      </c>
      <c r="H430" s="19" t="str">
        <f t="shared" si="19"/>
        <v>09-08</v>
      </c>
      <c r="I430" s="19" t="str">
        <f t="shared" si="20"/>
        <v>2016-08-09</v>
      </c>
      <c r="J430" s="19" t="str">
        <f>IFERROR(VLOOKUP(A430,LandGrants[],1,FALSE),"")</f>
        <v>MINERAL HILL</v>
      </c>
      <c r="K430" s="19" t="str">
        <f>IFERROR(VLOOKUP(C430,PlatColors[],2,FALSE),IFERROR(VLOOKUP(A430,PlatColors[],2,FALSE),""))</f>
        <v>#boundary_pink</v>
      </c>
      <c r="L430" s="19" t="str">
        <f>IFERROR(VLOOKUP(A430,LandGrants[],11,FALSE),"")</f>
        <v>Dec 1757</v>
      </c>
      <c r="M430" s="19" t="str">
        <f>IFERROR(VLOOKUP(A430,LandGrants[],31,FALSE),"")</f>
        <v>Y</v>
      </c>
      <c r="N430" s="19" t="str">
        <f>IFERROR(VLOOKUP(C430,PlatColors[],1,FALSE),"")</f>
        <v>Mineral Hill</v>
      </c>
      <c r="O430" s="19" t="str">
        <f>IFERROR(VLOOKUP(A430,LandGrants[],2,FALSE),"")</f>
        <v>MINERAL HILL</v>
      </c>
    </row>
    <row r="431" spans="1:15" x14ac:dyDescent="0.55000000000000004">
      <c r="A431" s="19" t="str">
        <f t="shared" si="18"/>
        <v>Moberleys Chance</v>
      </c>
      <c r="B431">
        <v>524</v>
      </c>
      <c r="C431" t="s">
        <v>6802</v>
      </c>
      <c r="D431" t="s">
        <v>11352</v>
      </c>
      <c r="E431">
        <v>6</v>
      </c>
      <c r="F431">
        <v>58.6</v>
      </c>
      <c r="G431" t="s">
        <v>12502</v>
      </c>
      <c r="H431" s="19" t="str">
        <f t="shared" si="19"/>
        <v>28-10</v>
      </c>
      <c r="I431" s="19" t="str">
        <f t="shared" si="20"/>
        <v>2016-10-28</v>
      </c>
      <c r="J431" s="19" t="str">
        <f>IFERROR(VLOOKUP(A431,LandGrants[],1,FALSE),"")</f>
        <v>MOBERLEYS CHANCE</v>
      </c>
      <c r="K431" s="19" t="str">
        <f>IFERROR(VLOOKUP(C431,PlatColors[],2,FALSE),IFERROR(VLOOKUP(A431,PlatColors[],2,FALSE),""))</f>
        <v/>
      </c>
      <c r="L431" s="19" t="str">
        <f>IFERROR(VLOOKUP(A431,LandGrants[],11,FALSE),"")</f>
        <v>Sep 1743</v>
      </c>
      <c r="M431" s="19" t="str">
        <f>IFERROR(VLOOKUP(A431,LandGrants[],31,FALSE),"")</f>
        <v/>
      </c>
      <c r="N431" s="19" t="str">
        <f>IFERROR(VLOOKUP(C431,PlatColors[],1,FALSE),"")</f>
        <v/>
      </c>
      <c r="O431" s="19" t="str">
        <f>IFERROR(VLOOKUP(A431,LandGrants[],2,FALSE),"")</f>
        <v/>
      </c>
    </row>
    <row r="432" spans="1:15" x14ac:dyDescent="0.55000000000000004">
      <c r="A432" t="str">
        <f t="shared" si="18"/>
        <v>Moberleys Desire</v>
      </c>
      <c r="B432">
        <v>515</v>
      </c>
      <c r="C432" t="s">
        <v>6801</v>
      </c>
      <c r="D432" t="s">
        <v>11765</v>
      </c>
      <c r="E432">
        <v>8</v>
      </c>
      <c r="F432">
        <v>62.3</v>
      </c>
      <c r="G432" t="s">
        <v>9249</v>
      </c>
      <c r="H432" s="19" t="str">
        <f t="shared" si="19"/>
        <v>30-10</v>
      </c>
      <c r="I432" t="str">
        <f t="shared" si="20"/>
        <v>2016-10-30</v>
      </c>
      <c r="J432" t="str">
        <f>IFERROR(VLOOKUP(A432,LandGrants[],1,FALSE),"")</f>
        <v>MOBERLEYS DESIRE</v>
      </c>
      <c r="K432" s="19" t="str">
        <f>IFERROR(VLOOKUP(C432,PlatColors[],2,FALSE),IFERROR(VLOOKUP(A432,PlatColors[],2,FALSE),""))</f>
        <v>#boundary_yellow</v>
      </c>
      <c r="L432" s="19" t="str">
        <f>IFERROR(VLOOKUP(A432,LandGrants[],11,FALSE),"")</f>
        <v>Jan 1744</v>
      </c>
      <c r="M432" s="19" t="str">
        <f>IFERROR(VLOOKUP(A432,LandGrants[],31,FALSE),"")</f>
        <v>Y</v>
      </c>
      <c r="N432" s="19" t="str">
        <f>IFERROR(VLOOKUP(C432,PlatColors[],1,FALSE),"")</f>
        <v>Moberleys Desire</v>
      </c>
      <c r="O432" s="19" t="str">
        <f>IFERROR(VLOOKUP(A432,LandGrants[],2,FALSE),"")</f>
        <v>MOBERLEYS DESIRE</v>
      </c>
    </row>
    <row r="433" spans="1:15" x14ac:dyDescent="0.55000000000000004">
      <c r="A433" s="19" t="str">
        <f t="shared" si="18"/>
        <v>Moberleys Rest</v>
      </c>
      <c r="B433">
        <v>536</v>
      </c>
      <c r="C433" t="s">
        <v>6799</v>
      </c>
      <c r="D433" t="s">
        <v>8355</v>
      </c>
      <c r="E433">
        <v>12</v>
      </c>
      <c r="F433">
        <v>55.1</v>
      </c>
      <c r="G433" t="s">
        <v>8356</v>
      </c>
      <c r="H433" s="19" t="str">
        <f t="shared" si="19"/>
        <v>05-08</v>
      </c>
      <c r="I433" s="19" t="str">
        <f t="shared" si="20"/>
        <v>2016-08-05</v>
      </c>
      <c r="J433" s="19" t="str">
        <f>IFERROR(VLOOKUP(A433,LandGrants[],1,FALSE),"")</f>
        <v>MOBERLEYS REST</v>
      </c>
      <c r="K433" s="19" t="str">
        <f>IFERROR(VLOOKUP(C433,PlatColors[],2,FALSE),IFERROR(VLOOKUP(A433,PlatColors[],2,FALSE),""))</f>
        <v>#boundary_green</v>
      </c>
      <c r="L433" s="19" t="str">
        <f>IFERROR(VLOOKUP(A433,LandGrants[],11,FALSE),"")</f>
        <v>Jan 1744</v>
      </c>
      <c r="M433" s="19" t="str">
        <f>IFERROR(VLOOKUP(A433,LandGrants[],31,FALSE),"")</f>
        <v>Y</v>
      </c>
      <c r="N433" s="19" t="str">
        <f>IFERROR(VLOOKUP(C433,PlatColors[],1,FALSE),"")</f>
        <v>Moberleys Rest</v>
      </c>
      <c r="O433" s="19" t="str">
        <f>IFERROR(VLOOKUP(A433,LandGrants[],2,FALSE),"")</f>
        <v>MOBERLEYS REST</v>
      </c>
    </row>
    <row r="434" spans="1:15" x14ac:dyDescent="0.55000000000000004">
      <c r="A434" s="19" t="str">
        <f t="shared" si="18"/>
        <v>Moberleys Tavern</v>
      </c>
      <c r="B434">
        <v>600</v>
      </c>
      <c r="C434" t="s">
        <v>6800</v>
      </c>
      <c r="D434" t="s">
        <v>8388</v>
      </c>
      <c r="E434">
        <v>6</v>
      </c>
      <c r="F434">
        <v>38.5</v>
      </c>
      <c r="G434" t="s">
        <v>8403</v>
      </c>
      <c r="H434" s="19" t="str">
        <f t="shared" si="19"/>
        <v>17-07</v>
      </c>
      <c r="I434" s="19" t="str">
        <f t="shared" si="20"/>
        <v>2016-07-17</v>
      </c>
      <c r="J434" s="19" t="str">
        <f>IFERROR(VLOOKUP(A434,LandGrants[],1,FALSE),"")</f>
        <v>MOBERLEYS TAVERN</v>
      </c>
      <c r="K434" s="19" t="str">
        <f>IFERROR(VLOOKUP(C434,PlatColors[],2,FALSE),IFERROR(VLOOKUP(A434,PlatColors[],2,FALSE),""))</f>
        <v>#boundary_green</v>
      </c>
      <c r="L434" s="19" t="str">
        <f>IFERROR(VLOOKUP(A434,LandGrants[],11,FALSE),"")</f>
        <v>Jan 1744</v>
      </c>
      <c r="M434" s="19" t="str">
        <f>IFERROR(VLOOKUP(A434,LandGrants[],31,FALSE),"")</f>
        <v>Y</v>
      </c>
      <c r="N434" s="19" t="str">
        <f>IFERROR(VLOOKUP(C434,PlatColors[],1,FALSE),"")</f>
        <v>Moberleys Tavern</v>
      </c>
      <c r="O434" s="19" t="str">
        <f>IFERROR(VLOOKUP(A434,LandGrants[],2,FALSE),"")</f>
        <v>MOBERLEYS TAVERN</v>
      </c>
    </row>
    <row r="435" spans="1:15" x14ac:dyDescent="0.55000000000000004">
      <c r="A435" s="19" t="str">
        <f t="shared" si="18"/>
        <v>Moores Morning Choice</v>
      </c>
      <c r="B435">
        <v>40</v>
      </c>
      <c r="C435" t="s">
        <v>8869</v>
      </c>
      <c r="D435" t="s">
        <v>9089</v>
      </c>
      <c r="E435">
        <v>15</v>
      </c>
      <c r="F435" s="131">
        <v>1203.4000000000001</v>
      </c>
      <c r="G435" t="s">
        <v>9100</v>
      </c>
      <c r="H435" s="19" t="str">
        <f t="shared" si="19"/>
        <v>24-10</v>
      </c>
      <c r="I435" s="19" t="str">
        <f t="shared" si="20"/>
        <v>2016-10-24</v>
      </c>
      <c r="J435" s="19" t="str">
        <f>IFERROR(VLOOKUP(A435,LandGrants[],1,FALSE),"")</f>
        <v>MOORES MORNING CHOICE</v>
      </c>
      <c r="K435" s="19" t="str">
        <f>IFERROR(VLOOKUP(C435,PlatColors[],2,FALSE),IFERROR(VLOOKUP(A435,PlatColors[],2,FALSE),""))</f>
        <v>#boundary_yellow</v>
      </c>
      <c r="L435" s="19" t="str">
        <f>IFERROR(VLOOKUP(A435,LandGrants[],11,FALSE),"")</f>
        <v>Nov 1695</v>
      </c>
      <c r="M435" s="19" t="str">
        <f>IFERROR(VLOOKUP(A435,LandGrants[],31,FALSE),"")</f>
        <v>Y</v>
      </c>
      <c r="N435" s="19" t="str">
        <f>IFERROR(VLOOKUP(C435,PlatColors[],1,FALSE),"")</f>
        <v>Moores Morning Choice</v>
      </c>
      <c r="O435" s="19" t="str">
        <f>IFERROR(VLOOKUP(A435,LandGrants[],2,FALSE),"")</f>
        <v>MOORES MORNING CHOICE</v>
      </c>
    </row>
    <row r="436" spans="1:15" x14ac:dyDescent="0.55000000000000004">
      <c r="A436" s="19" t="str">
        <f t="shared" si="18"/>
        <v>Moores Morning Choice Enlarged</v>
      </c>
      <c r="B436">
        <v>21</v>
      </c>
      <c r="C436" t="s">
        <v>6789</v>
      </c>
      <c r="D436" t="s">
        <v>9089</v>
      </c>
      <c r="E436">
        <v>43</v>
      </c>
      <c r="F436" s="131">
        <v>1758.4</v>
      </c>
      <c r="G436" t="s">
        <v>9090</v>
      </c>
      <c r="H436" s="19" t="str">
        <f t="shared" si="19"/>
        <v>25-10</v>
      </c>
      <c r="I436" s="19" t="str">
        <f t="shared" si="20"/>
        <v>2016-10-25</v>
      </c>
      <c r="J436" s="19" t="str">
        <f>IFERROR(VLOOKUP(A436,LandGrants[],1,FALSE),"")</f>
        <v>MOORES MORNING CHOICE ENLARGED</v>
      </c>
      <c r="K436" s="19" t="str">
        <f>IFERROR(VLOOKUP(C436,PlatColors[],2,FALSE),IFERROR(VLOOKUP(A436,PlatColors[],2,FALSE),""))</f>
        <v>#boundary_green</v>
      </c>
      <c r="L436" s="19" t="str">
        <f>IFERROR(VLOOKUP(A436,LandGrants[],11,FALSE),"")</f>
        <v>Aug 1743</v>
      </c>
      <c r="M436" s="19" t="str">
        <f>IFERROR(VLOOKUP(A436,LandGrants[],31,FALSE),"")</f>
        <v/>
      </c>
      <c r="N436" s="19" t="str">
        <f>IFERROR(VLOOKUP(C436,PlatColors[],1,FALSE),"")</f>
        <v>Moores Morning Choice Enlarged</v>
      </c>
      <c r="O436" s="19" t="str">
        <f>IFERROR(VLOOKUP(A436,LandGrants[],2,FALSE),"")</f>
        <v>MOORES MORNING CHOICE ENLARGED</v>
      </c>
    </row>
    <row r="437" spans="1:15" x14ac:dyDescent="0.55000000000000004">
      <c r="A437" t="str">
        <f t="shared" si="18"/>
        <v>Morehouses Generousity</v>
      </c>
      <c r="B437">
        <v>79</v>
      </c>
      <c r="C437" t="s">
        <v>8285</v>
      </c>
      <c r="D437" t="s">
        <v>8254</v>
      </c>
      <c r="E437">
        <v>59</v>
      </c>
      <c r="F437">
        <v>764.5</v>
      </c>
      <c r="G437" t="s">
        <v>8286</v>
      </c>
      <c r="H437" t="str">
        <f t="shared" si="19"/>
        <v>14-08</v>
      </c>
      <c r="I437" t="str">
        <f t="shared" si="20"/>
        <v>2016-08-14</v>
      </c>
      <c r="J437" t="str">
        <f>IFERROR(VLOOKUP(A437,LandGrants[],1,FALSE),"")</f>
        <v>MOREHOUSES GENEROUSITY</v>
      </c>
      <c r="K437" s="19" t="str">
        <f>IFERROR(VLOOKUP(C437,PlatColors[],2,FALSE),IFERROR(VLOOKUP(A437,PlatColors[],2,FALSE),""))</f>
        <v>#boundary_green</v>
      </c>
      <c r="L437" s="19" t="str">
        <f>IFERROR(VLOOKUP(A437,LandGrants[],11,FALSE),"")</f>
        <v>Jan 1754</v>
      </c>
      <c r="M437" s="19" t="str">
        <f>IFERROR(VLOOKUP(A437,LandGrants[],31,FALSE),"")</f>
        <v>N</v>
      </c>
      <c r="N437" s="19" t="str">
        <f>IFERROR(VLOOKUP(C437,PlatColors[],1,FALSE),"")</f>
        <v>Morehouses Generousity</v>
      </c>
      <c r="O437" s="19" t="str">
        <f>IFERROR(VLOOKUP(A437,LandGrants[],2,FALSE),"")</f>
        <v>MOREHOUSES GENEROUSITY</v>
      </c>
    </row>
    <row r="438" spans="1:15" x14ac:dyDescent="0.55000000000000004">
      <c r="A438" s="19" t="str">
        <f t="shared" si="18"/>
        <v>Morehouses Grove</v>
      </c>
      <c r="B438">
        <v>560</v>
      </c>
      <c r="C438" t="s">
        <v>9327</v>
      </c>
      <c r="D438" t="s">
        <v>8258</v>
      </c>
      <c r="E438">
        <v>8</v>
      </c>
      <c r="F438">
        <v>50.7</v>
      </c>
      <c r="G438" t="s">
        <v>11050</v>
      </c>
      <c r="H438" s="19" t="str">
        <f t="shared" si="19"/>
        <v>16-06</v>
      </c>
      <c r="I438" s="19" t="str">
        <f t="shared" si="20"/>
        <v>2016-06-16</v>
      </c>
      <c r="J438" s="19" t="str">
        <f>IFERROR(VLOOKUP(A438,LandGrants[],1,FALSE),"")</f>
        <v>MOREHOUSES GROVE</v>
      </c>
      <c r="K438" s="19" t="str">
        <f>IFERROR(VLOOKUP(C438,PlatColors[],2,FALSE),IFERROR(VLOOKUP(A438,PlatColors[],2,FALSE),""))</f>
        <v>#boundary_pink</v>
      </c>
      <c r="L438" s="19" t="str">
        <f>IFERROR(VLOOKUP(A438,LandGrants[],11,FALSE),"")</f>
        <v>Oct 1747</v>
      </c>
      <c r="M438" s="19" t="str">
        <f>IFERROR(VLOOKUP(A438,LandGrants[],31,FALSE),"")</f>
        <v>N</v>
      </c>
      <c r="N438" s="19" t="str">
        <f>IFERROR(VLOOKUP(C438,PlatColors[],1,FALSE),"")</f>
        <v>Morehouses Grove</v>
      </c>
      <c r="O438" s="19" t="str">
        <f>IFERROR(VLOOKUP(A438,LandGrants[],2,FALSE),"")</f>
        <v>MOREHOUSES GROVE</v>
      </c>
    </row>
    <row r="439" spans="1:15" x14ac:dyDescent="0.55000000000000004">
      <c r="A439" t="str">
        <f t="shared" si="18"/>
        <v>Mothers Care</v>
      </c>
      <c r="B439">
        <v>397</v>
      </c>
      <c r="C439" t="s">
        <v>8293</v>
      </c>
      <c r="D439" t="s">
        <v>11352</v>
      </c>
      <c r="E439">
        <v>26</v>
      </c>
      <c r="F439">
        <v>114.6</v>
      </c>
      <c r="G439" t="s">
        <v>8294</v>
      </c>
      <c r="H439" t="str">
        <f t="shared" si="19"/>
        <v>14-08</v>
      </c>
      <c r="I439" t="str">
        <f t="shared" si="20"/>
        <v>2016-08-14</v>
      </c>
      <c r="J439" t="str">
        <f>IFERROR(VLOOKUP(A439,LandGrants[],1,FALSE),"")</f>
        <v>MOTHERS CARE</v>
      </c>
      <c r="K439" s="19" t="str">
        <f>IFERROR(VLOOKUP(C439,PlatColors[],2,FALSE),IFERROR(VLOOKUP(A439,PlatColors[],2,FALSE),""))</f>
        <v>#boundary_green</v>
      </c>
      <c r="L439" s="19" t="str">
        <f>IFERROR(VLOOKUP(A439,LandGrants[],11,FALSE),"")</f>
        <v>Nov 1757</v>
      </c>
      <c r="M439" s="19" t="str">
        <f>IFERROR(VLOOKUP(A439,LandGrants[],31,FALSE),"")</f>
        <v>Y</v>
      </c>
      <c r="N439" s="19" t="str">
        <f>IFERROR(VLOOKUP(C439,PlatColors[],1,FALSE),"")</f>
        <v>Mothers Care</v>
      </c>
      <c r="O439" s="19" t="str">
        <f>IFERROR(VLOOKUP(A439,LandGrants[],2,FALSE),"")</f>
        <v>MOTHERS CARE</v>
      </c>
    </row>
    <row r="440" spans="1:15" x14ac:dyDescent="0.55000000000000004">
      <c r="A440" s="19" t="str">
        <f t="shared" si="18"/>
        <v>Mount Aetna</v>
      </c>
      <c r="B440">
        <v>304</v>
      </c>
      <c r="C440" t="s">
        <v>5000</v>
      </c>
      <c r="D440" t="s">
        <v>7910</v>
      </c>
      <c r="E440">
        <v>42</v>
      </c>
      <c r="F440">
        <v>210.6</v>
      </c>
      <c r="G440" t="s">
        <v>9105</v>
      </c>
      <c r="H440" s="19" t="str">
        <f t="shared" si="19"/>
        <v>24-10</v>
      </c>
      <c r="I440" s="19" t="str">
        <f t="shared" si="20"/>
        <v>2016-10-24</v>
      </c>
      <c r="J440" s="19" t="str">
        <f>IFERROR(VLOOKUP(A440,LandGrants[],1,FALSE),"")</f>
        <v>MOUNT AETNA</v>
      </c>
      <c r="K440" s="19" t="str">
        <f>IFERROR(VLOOKUP(C440,PlatColors[],2,FALSE),IFERROR(VLOOKUP(A440,PlatColors[],2,FALSE),""))</f>
        <v>#boundary_pink</v>
      </c>
      <c r="L440" s="19" t="str">
        <f>IFERROR(VLOOKUP(A440,LandGrants[],11,FALSE),"")</f>
        <v>Apr 1751</v>
      </c>
      <c r="M440" s="19" t="str">
        <f>IFERROR(VLOOKUP(A440,LandGrants[],31,FALSE),"")</f>
        <v>N</v>
      </c>
      <c r="N440" s="19" t="str">
        <f>IFERROR(VLOOKUP(C440,PlatColors[],1,FALSE),"")</f>
        <v>Mount Aetna</v>
      </c>
      <c r="O440" s="19" t="str">
        <f>IFERROR(VLOOKUP(A440,LandGrants[],2,FALSE),"")</f>
        <v>MOUNT AETNA</v>
      </c>
    </row>
    <row r="441" spans="1:15" x14ac:dyDescent="0.55000000000000004">
      <c r="A441" s="19" t="str">
        <f t="shared" si="18"/>
        <v>Mount Calvary</v>
      </c>
      <c r="B441">
        <v>271</v>
      </c>
      <c r="C441" t="s">
        <v>4193</v>
      </c>
      <c r="D441" t="s">
        <v>7922</v>
      </c>
      <c r="E441">
        <v>57</v>
      </c>
      <c r="F441" s="131">
        <v>247.9</v>
      </c>
      <c r="G441" t="s">
        <v>7934</v>
      </c>
      <c r="H441" s="19" t="str">
        <f t="shared" si="19"/>
        <v>15-10</v>
      </c>
      <c r="I441" s="19" t="str">
        <f t="shared" si="20"/>
        <v>2016-10-15</v>
      </c>
      <c r="J441" s="19" t="str">
        <f>IFERROR(VLOOKUP(A441,LandGrants[],1,FALSE),"")</f>
        <v>MOUNT CALVARY</v>
      </c>
      <c r="K441" s="19" t="str">
        <f>IFERROR(VLOOKUP(C441,PlatColors[],2,FALSE),IFERROR(VLOOKUP(A441,PlatColors[],2,FALSE),""))</f>
        <v>#boundary_green</v>
      </c>
      <c r="L441" s="19" t="str">
        <f>IFERROR(VLOOKUP(A441,LandGrants[],11,FALSE),"")</f>
        <v>Oct 1782</v>
      </c>
      <c r="M441" s="19" t="str">
        <f>IFERROR(VLOOKUP(A441,LandGrants[],31,FALSE),"")</f>
        <v>N</v>
      </c>
      <c r="N441" s="19" t="str">
        <f>IFERROR(VLOOKUP(C441,PlatColors[],1,FALSE),"")</f>
        <v>Mount Calvary</v>
      </c>
      <c r="O441" s="19" t="str">
        <f>IFERROR(VLOOKUP(A441,LandGrants[],2,FALSE),"")</f>
        <v>MOUNT CALVARY</v>
      </c>
    </row>
    <row r="442" spans="1:15" x14ac:dyDescent="0.55000000000000004">
      <c r="A442" t="str">
        <f t="shared" si="18"/>
        <v>Mount Calvary Part 1</v>
      </c>
      <c r="B442">
        <v>576</v>
      </c>
      <c r="C442" t="s">
        <v>9876</v>
      </c>
      <c r="D442" t="s">
        <v>7927</v>
      </c>
      <c r="E442">
        <v>22</v>
      </c>
      <c r="F442">
        <v>49</v>
      </c>
      <c r="G442" t="s">
        <v>9877</v>
      </c>
      <c r="H442" s="19" t="str">
        <f t="shared" si="19"/>
        <v>05 -01</v>
      </c>
      <c r="I442" t="str">
        <f t="shared" si="20"/>
        <v>2017-01-05</v>
      </c>
      <c r="J442" t="str">
        <f>IFERROR(VLOOKUP(A442,LandGrants[],1,FALSE),"")</f>
        <v/>
      </c>
      <c r="K442" s="19" t="str">
        <f>IFERROR(VLOOKUP(C442,PlatColors[],2,FALSE),IFERROR(VLOOKUP(A442,PlatColors[],2,FALSE),""))</f>
        <v/>
      </c>
      <c r="L442" s="19" t="str">
        <f>IFERROR(VLOOKUP(A442,LandGrants[],11,FALSE),"")</f>
        <v/>
      </c>
      <c r="M442" s="19" t="str">
        <f>IFERROR(VLOOKUP(A442,LandGrants[],31,FALSE),"")</f>
        <v/>
      </c>
      <c r="N442" s="19" t="str">
        <f>IFERROR(VLOOKUP(C442,PlatColors[],1,FALSE),"")</f>
        <v/>
      </c>
      <c r="O442" s="19" t="str">
        <f>IFERROR(VLOOKUP(A442,LandGrants[],2,FALSE),"")</f>
        <v/>
      </c>
    </row>
    <row r="443" spans="1:15" x14ac:dyDescent="0.55000000000000004">
      <c r="A443" t="str">
        <f t="shared" si="18"/>
        <v>Mount Gilboa</v>
      </c>
      <c r="B443">
        <v>152</v>
      </c>
      <c r="C443" t="s">
        <v>5488</v>
      </c>
      <c r="D443" t="s">
        <v>9881</v>
      </c>
      <c r="E443">
        <v>14</v>
      </c>
      <c r="F443">
        <v>495.1</v>
      </c>
      <c r="G443" t="s">
        <v>12479</v>
      </c>
      <c r="H443" t="str">
        <f t="shared" si="19"/>
        <v>01 -11</v>
      </c>
      <c r="I443" t="str">
        <f t="shared" si="20"/>
        <v>2016-11-01</v>
      </c>
      <c r="J443" t="str">
        <f>IFERROR(VLOOKUP(A443,LandGrants[],1,FALSE),"")</f>
        <v/>
      </c>
      <c r="K443" s="19" t="str">
        <f>IFERROR(VLOOKUP(C443,PlatColors[],2,FALSE),IFERROR(VLOOKUP(A443,PlatColors[],2,FALSE),""))</f>
        <v/>
      </c>
      <c r="L443" s="19" t="str">
        <f>IFERROR(VLOOKUP(A443,LandGrants[],11,FALSE),"")</f>
        <v/>
      </c>
      <c r="M443" s="19" t="str">
        <f>IFERROR(VLOOKUP(A443,LandGrants[],31,FALSE),"")</f>
        <v/>
      </c>
      <c r="N443" s="19" t="str">
        <f>IFERROR(VLOOKUP(C443,PlatColors[],1,FALSE),"")</f>
        <v/>
      </c>
      <c r="O443" s="19" t="str">
        <f>IFERROR(VLOOKUP(A443,LandGrants[],2,FALSE),"")</f>
        <v/>
      </c>
    </row>
    <row r="444" spans="1:15" x14ac:dyDescent="0.55000000000000004">
      <c r="A444" t="str">
        <f t="shared" si="18"/>
        <v>Mount Hebron</v>
      </c>
      <c r="B444">
        <v>14</v>
      </c>
      <c r="C444" t="s">
        <v>1561</v>
      </c>
      <c r="D444" t="s">
        <v>7917</v>
      </c>
      <c r="E444">
        <v>122</v>
      </c>
      <c r="F444">
        <v>2153.3000000000002</v>
      </c>
      <c r="G444" t="s">
        <v>9847</v>
      </c>
      <c r="H444" t="str">
        <f t="shared" si="19"/>
        <v>04 -01</v>
      </c>
      <c r="I444" t="str">
        <f t="shared" si="20"/>
        <v>2017-01-04</v>
      </c>
      <c r="J444" t="str">
        <f>IFERROR(VLOOKUP(A444,LandGrants[],1,FALSE),"")</f>
        <v>MOUNT HEBRON</v>
      </c>
      <c r="K444" s="19" t="str">
        <f>IFERROR(VLOOKUP(C444,PlatColors[],2,FALSE),IFERROR(VLOOKUP(A444,PlatColors[],2,FALSE),""))</f>
        <v>#boundary_purple</v>
      </c>
      <c r="L444" s="19" t="str">
        <f>IFERROR(VLOOKUP(A444,LandGrants[],11,FALSE),"")</f>
        <v>Jun 1830</v>
      </c>
      <c r="M444" s="19" t="str">
        <f>IFERROR(VLOOKUP(A444,LandGrants[],31,FALSE),"")</f>
        <v>N</v>
      </c>
      <c r="N444" s="19" t="str">
        <f>IFERROR(VLOOKUP(C444,PlatColors[],1,FALSE),"")</f>
        <v>Mount Hebron</v>
      </c>
      <c r="O444" s="19" t="str">
        <f>IFERROR(VLOOKUP(A444,LandGrants[],2,FALSE),"")</f>
        <v>MOUNT HEBRON</v>
      </c>
    </row>
    <row r="445" spans="1:15" x14ac:dyDescent="0.55000000000000004">
      <c r="A445" s="19" t="str">
        <f t="shared" si="18"/>
        <v>Mount Misery</v>
      </c>
      <c r="B445">
        <v>176</v>
      </c>
      <c r="C445" t="s">
        <v>1566</v>
      </c>
      <c r="D445" t="s">
        <v>9121</v>
      </c>
      <c r="E445">
        <v>39</v>
      </c>
      <c r="F445">
        <v>411.1</v>
      </c>
      <c r="G445" t="s">
        <v>9122</v>
      </c>
      <c r="H445" s="19" t="str">
        <f t="shared" si="19"/>
        <v>22-10</v>
      </c>
      <c r="I445" s="19" t="str">
        <f t="shared" si="20"/>
        <v>2016-10-22</v>
      </c>
      <c r="J445" s="19" t="str">
        <f>IFERROR(VLOOKUP(A445,LandGrants[],1,FALSE),"")</f>
        <v>MOUNT MISERY</v>
      </c>
      <c r="K445" s="19" t="str">
        <f>IFERROR(VLOOKUP(C445,PlatColors[],2,FALSE),IFERROR(VLOOKUP(A445,PlatColors[],2,FALSE),""))</f>
        <v>#boundary_green</v>
      </c>
      <c r="L445" s="19" t="str">
        <f>IFERROR(VLOOKUP(A445,LandGrants[],11,FALSE),"")</f>
        <v>Nov 1773</v>
      </c>
      <c r="M445" s="19" t="str">
        <f>IFERROR(VLOOKUP(A445,LandGrants[],31,FALSE),"")</f>
        <v/>
      </c>
      <c r="N445" s="19" t="str">
        <f>IFERROR(VLOOKUP(C445,PlatColors[],1,FALSE),"")</f>
        <v>Mount Misery</v>
      </c>
      <c r="O445" s="19" t="str">
        <f>IFERROR(VLOOKUP(A445,LandGrants[],2,FALSE),"")</f>
        <v>MOUNT MISERY</v>
      </c>
    </row>
    <row r="446" spans="1:15" x14ac:dyDescent="0.55000000000000004">
      <c r="A446" s="19" t="str">
        <f t="shared" si="18"/>
        <v>Mount Sion</v>
      </c>
      <c r="B446">
        <v>621</v>
      </c>
      <c r="C446" t="s">
        <v>5880</v>
      </c>
      <c r="D446" t="s">
        <v>7910</v>
      </c>
      <c r="E446">
        <v>4</v>
      </c>
      <c r="F446">
        <v>28.1</v>
      </c>
      <c r="G446" t="s">
        <v>12016</v>
      </c>
      <c r="H446" s="19" t="str">
        <f t="shared" si="19"/>
        <v>22-09</v>
      </c>
      <c r="I446" s="19" t="str">
        <f t="shared" si="20"/>
        <v>2016-09-22</v>
      </c>
      <c r="J446" s="19" t="str">
        <f>IFERROR(VLOOKUP(A446,LandGrants[],1,FALSE),"")</f>
        <v>MOUNT SION</v>
      </c>
      <c r="K446" s="19" t="str">
        <f>IFERROR(VLOOKUP(C446,PlatColors[],2,FALSE),IFERROR(VLOOKUP(A446,PlatColors[],2,FALSE),""))</f>
        <v>#boundary_yellow</v>
      </c>
      <c r="L446" s="19">
        <f>IFERROR(VLOOKUP(A446,LandGrants[],11,FALSE),"")</f>
        <v>0</v>
      </c>
      <c r="M446" s="19" t="str">
        <f>IFERROR(VLOOKUP(A446,LandGrants[],31,FALSE),"")</f>
        <v>N</v>
      </c>
      <c r="N446" s="19" t="str">
        <f>IFERROR(VLOOKUP(C446,PlatColors[],1,FALSE),"")</f>
        <v>Mount Sion</v>
      </c>
      <c r="O446" s="19" t="str">
        <f>IFERROR(VLOOKUP(A446,LandGrants[],2,FALSE),"")</f>
        <v>MOUNT SION</v>
      </c>
    </row>
    <row r="447" spans="1:15" x14ac:dyDescent="0.55000000000000004">
      <c r="A447" s="19" t="str">
        <f t="shared" si="18"/>
        <v>Mount Unity</v>
      </c>
      <c r="B447">
        <v>525</v>
      </c>
      <c r="C447" t="s">
        <v>5322</v>
      </c>
      <c r="D447" t="s">
        <v>9562</v>
      </c>
      <c r="E447">
        <v>26</v>
      </c>
      <c r="F447">
        <v>58.3</v>
      </c>
      <c r="G447" t="s">
        <v>12503</v>
      </c>
      <c r="H447" s="19" t="str">
        <f t="shared" si="19"/>
        <v>28-10</v>
      </c>
      <c r="I447" s="19" t="str">
        <f t="shared" si="20"/>
        <v>2016-10-28</v>
      </c>
      <c r="J447" s="19" t="str">
        <f>IFERROR(VLOOKUP(A447,LandGrants[],1,FALSE),"")</f>
        <v>MOUNT UNITY</v>
      </c>
      <c r="K447" s="19" t="str">
        <f>IFERROR(VLOOKUP(C447,PlatColors[],2,FALSE),IFERROR(VLOOKUP(A447,PlatColors[],2,FALSE),""))</f>
        <v>#boundary_purple</v>
      </c>
      <c r="L447" s="19" t="str">
        <f>IFERROR(VLOOKUP(A447,LandGrants[],11,FALSE),"")</f>
        <v>Feb 1784</v>
      </c>
      <c r="M447" s="19" t="str">
        <f>IFERROR(VLOOKUP(A447,LandGrants[],31,FALSE),"")</f>
        <v/>
      </c>
      <c r="N447" s="19" t="str">
        <f>IFERROR(VLOOKUP(C447,PlatColors[],1,FALSE),"")</f>
        <v>Mount Unity</v>
      </c>
      <c r="O447" s="19" t="str">
        <f>IFERROR(VLOOKUP(A447,LandGrants[],2,FALSE),"")</f>
        <v/>
      </c>
    </row>
    <row r="448" spans="1:15" x14ac:dyDescent="0.55000000000000004">
      <c r="A448" t="str">
        <f t="shared" si="18"/>
        <v>Mount Vesuvius</v>
      </c>
      <c r="B448">
        <v>436</v>
      </c>
      <c r="C448" t="s">
        <v>5325</v>
      </c>
      <c r="D448" t="s">
        <v>12495</v>
      </c>
      <c r="E448">
        <v>42</v>
      </c>
      <c r="F448">
        <v>102.5</v>
      </c>
      <c r="G448" t="s">
        <v>12496</v>
      </c>
      <c r="H448" t="str">
        <f t="shared" si="19"/>
        <v>02 -11</v>
      </c>
      <c r="I448" t="str">
        <f t="shared" si="20"/>
        <v>2016-11-02</v>
      </c>
      <c r="J448" t="str">
        <f>IFERROR(VLOOKUP(A448,LandGrants[],1,FALSE),"")</f>
        <v>MOUNT VESUVIUS</v>
      </c>
      <c r="K448" s="19" t="str">
        <f>IFERROR(VLOOKUP(C448,PlatColors[],2,FALSE),IFERROR(VLOOKUP(A448,PlatColors[],2,FALSE),""))</f>
        <v>#boundary_yellow</v>
      </c>
      <c r="L448" s="19" t="str">
        <f>IFERROR(VLOOKUP(A448,LandGrants[],11,FALSE),"")</f>
        <v>Jun 1789</v>
      </c>
      <c r="M448" s="19" t="str">
        <f>IFERROR(VLOOKUP(A448,LandGrants[],31,FALSE),"")</f>
        <v>N</v>
      </c>
      <c r="N448" s="19" t="str">
        <f>IFERROR(VLOOKUP(C448,PlatColors[],1,FALSE),"")</f>
        <v>Mount Vesuvius</v>
      </c>
      <c r="O448" s="19" t="str">
        <f>IFERROR(VLOOKUP(A448,LandGrants[],2,FALSE),"")</f>
        <v>MOUNT VESUVIUS</v>
      </c>
    </row>
    <row r="449" spans="1:15" x14ac:dyDescent="0.55000000000000004">
      <c r="A449" t="str">
        <f t="shared" ref="A449:A512" si="21">IF(IFERROR(FIND("(",SUBSTITUTE(C449,"(Resurveyed)","")),0) &gt; 0, LEFT(C449,FIND("(",C449)-2),C449)</f>
        <v>Neals Chance</v>
      </c>
      <c r="B449">
        <v>429</v>
      </c>
      <c r="C449" t="s">
        <v>8414</v>
      </c>
      <c r="D449" t="s">
        <v>8396</v>
      </c>
      <c r="E449">
        <v>10</v>
      </c>
      <c r="F449">
        <v>103.7</v>
      </c>
      <c r="G449" t="s">
        <v>8415</v>
      </c>
      <c r="H449" t="str">
        <f t="shared" ref="H449:H512" si="22">SUBSTITUTE(SUBSTITUTE(SUBSTITUTE(SUBSTITUTE(SUBSTITUTE(SUBSTITUTE(SUBSTITUTE(SUBSTITUTE(SUBSTITUTE(SUBSTITUTE(SUBSTITUTE(SUBSTITUTE(MID(G449,6,6)," Oct","-10")," Sep","-09")," Aug","-08")," Jul","-07")," Jun","-06"),"Nov","-11"),"Dec","-12"),"Jan","-01"),"Feb","-02"),"Mar","-03"),"Apr","-04"),"May","-05")</f>
        <v>14-07</v>
      </c>
      <c r="I449" t="str">
        <f t="shared" ref="I449:I512" si="23">IF(VALUE(RIGHT(H449,2))&lt;5, "2017-","2016-")&amp;RIGHT(H449,2)&amp;"-"&amp;LEFT(H449,2)</f>
        <v>2016-07-14</v>
      </c>
      <c r="J449" t="str">
        <f>IFERROR(VLOOKUP(A449,LandGrants[],1,FALSE),"")</f>
        <v>NEALS CHANCE</v>
      </c>
      <c r="K449" s="19" t="str">
        <f>IFERROR(VLOOKUP(C449,PlatColors[],2,FALSE),IFERROR(VLOOKUP(A449,PlatColors[],2,FALSE),""))</f>
        <v>#boundary_green</v>
      </c>
      <c r="L449" s="19" t="str">
        <f>IFERROR(VLOOKUP(A449,LandGrants[],11,FALSE),"")</f>
        <v>Jan 1748</v>
      </c>
      <c r="M449" s="19" t="str">
        <f>IFERROR(VLOOKUP(A449,LandGrants[],31,FALSE),"")</f>
        <v>Y</v>
      </c>
      <c r="N449" s="19" t="str">
        <f>IFERROR(VLOOKUP(C449,PlatColors[],1,FALSE),"")</f>
        <v>Neals Chance</v>
      </c>
      <c r="O449" s="19" t="str">
        <f>IFERROR(VLOOKUP(A449,LandGrants[],2,FALSE),"")</f>
        <v>NEALS CHANCE</v>
      </c>
    </row>
    <row r="450" spans="1:15" x14ac:dyDescent="0.55000000000000004">
      <c r="A450" s="19" t="str">
        <f t="shared" si="21"/>
        <v>Neals Delight</v>
      </c>
      <c r="B450">
        <v>111</v>
      </c>
      <c r="C450" t="s">
        <v>8872</v>
      </c>
      <c r="D450" t="s">
        <v>8209</v>
      </c>
      <c r="E450">
        <v>15</v>
      </c>
      <c r="F450">
        <v>638.6</v>
      </c>
      <c r="G450" t="s">
        <v>12000</v>
      </c>
      <c r="H450" s="19" t="str">
        <f t="shared" si="22"/>
        <v>18-09</v>
      </c>
      <c r="I450" s="19" t="str">
        <f t="shared" si="23"/>
        <v>2016-09-18</v>
      </c>
      <c r="J450" s="19" t="str">
        <f>IFERROR(VLOOKUP(A450,LandGrants[],1,FALSE),"")</f>
        <v>NEALS DELIGHT</v>
      </c>
      <c r="K450" s="19" t="str">
        <f>IFERROR(VLOOKUP(C450,PlatColors[],2,FALSE),IFERROR(VLOOKUP(A450,PlatColors[],2,FALSE),""))</f>
        <v>#boundary_yellow</v>
      </c>
      <c r="L450" s="19" t="str">
        <f>IFERROR(VLOOKUP(A450,LandGrants[],11,FALSE),"")</f>
        <v>Dec 1714</v>
      </c>
      <c r="M450" s="19" t="str">
        <f>IFERROR(VLOOKUP(A450,LandGrants[],31,FALSE),"")</f>
        <v>Y</v>
      </c>
      <c r="N450" s="19" t="str">
        <f>IFERROR(VLOOKUP(C450,PlatColors[],1,FALSE),"")</f>
        <v>Neals Delight</v>
      </c>
      <c r="O450" s="19" t="str">
        <f>IFERROR(VLOOKUP(A450,LandGrants[],2,FALSE),"")</f>
        <v>NEALS DELIGHT</v>
      </c>
    </row>
    <row r="451" spans="1:15" x14ac:dyDescent="0.55000000000000004">
      <c r="A451" t="str">
        <f t="shared" si="21"/>
        <v>Neals Delight - Resurveyed</v>
      </c>
      <c r="B451">
        <v>48</v>
      </c>
      <c r="C451" t="s">
        <v>9373</v>
      </c>
      <c r="D451" t="s">
        <v>8209</v>
      </c>
      <c r="E451">
        <v>32</v>
      </c>
      <c r="F451">
        <v>1063.5999999999999</v>
      </c>
      <c r="G451" t="s">
        <v>8210</v>
      </c>
      <c r="H451" t="str">
        <f t="shared" si="22"/>
        <v>21-08</v>
      </c>
      <c r="I451" t="str">
        <f t="shared" si="23"/>
        <v>2016-08-21</v>
      </c>
      <c r="J451" t="str">
        <f>IFERROR(VLOOKUP(A451,LandGrants[],1,FALSE),"")</f>
        <v>NEALS DELIGHT - Resurveyed</v>
      </c>
      <c r="K451" s="19" t="str">
        <f>IFERROR(VLOOKUP(C451,PlatColors[],2,FALSE),IFERROR(VLOOKUP(A451,PlatColors[],2,FALSE),""))</f>
        <v>#boundary_pink</v>
      </c>
      <c r="L451" s="19" t="str">
        <f>IFERROR(VLOOKUP(A451,LandGrants[],11,FALSE),"")</f>
        <v>Jul 1734</v>
      </c>
      <c r="M451" s="19" t="str">
        <f>IFERROR(VLOOKUP(A451,LandGrants[],31,FALSE),"")</f>
        <v/>
      </c>
      <c r="N451" s="19" t="str">
        <f>IFERROR(VLOOKUP(C451,PlatColors[],1,FALSE),"")</f>
        <v>Neals Delight - Resurveyed</v>
      </c>
      <c r="O451" s="19" t="str">
        <f>IFERROR(VLOOKUP(A451,LandGrants[],2,FALSE),"")</f>
        <v/>
      </c>
    </row>
    <row r="452" spans="1:15" x14ac:dyDescent="0.55000000000000004">
      <c r="A452" s="19" t="str">
        <f t="shared" si="21"/>
        <v>Nelsons Rainbow</v>
      </c>
      <c r="B452">
        <v>420</v>
      </c>
      <c r="C452" t="s">
        <v>8873</v>
      </c>
      <c r="D452" t="s">
        <v>9552</v>
      </c>
      <c r="E452">
        <v>18</v>
      </c>
      <c r="F452">
        <v>105.2</v>
      </c>
      <c r="G452" t="s">
        <v>9556</v>
      </c>
      <c r="H452" s="19" t="str">
        <f t="shared" si="22"/>
        <v>27 -11</v>
      </c>
      <c r="I452" s="19" t="str">
        <f t="shared" si="23"/>
        <v>2016-11-27</v>
      </c>
      <c r="J452" s="19" t="str">
        <f>IFERROR(VLOOKUP(A452,LandGrants[],1,FALSE),"")</f>
        <v>NELSONS RAINBOW</v>
      </c>
      <c r="K452" s="19" t="str">
        <f>IFERROR(VLOOKUP(C452,PlatColors[],2,FALSE),IFERROR(VLOOKUP(A452,PlatColors[],2,FALSE),""))</f>
        <v>#boundary_green</v>
      </c>
      <c r="L452" s="19" t="str">
        <f>IFERROR(VLOOKUP(A452,LandGrants[],11,FALSE),"")</f>
        <v>Oct 1729</v>
      </c>
      <c r="M452" s="19" t="str">
        <f>IFERROR(VLOOKUP(A452,LandGrants[],31,FALSE),"")</f>
        <v>N</v>
      </c>
      <c r="N452" s="19" t="str">
        <f>IFERROR(VLOOKUP(C452,PlatColors[],1,FALSE),"")</f>
        <v>Nelsons Rainbow</v>
      </c>
      <c r="O452" s="19" t="str">
        <f>IFERROR(VLOOKUP(A452,LandGrants[],2,FALSE),"")</f>
        <v>NELSONS RAINBOW</v>
      </c>
    </row>
    <row r="453" spans="1:15" x14ac:dyDescent="0.55000000000000004">
      <c r="A453" t="str">
        <f t="shared" si="21"/>
        <v>Nelsons Walks</v>
      </c>
      <c r="B453">
        <v>421</v>
      </c>
      <c r="C453" t="s">
        <v>8874</v>
      </c>
      <c r="D453" t="s">
        <v>11344</v>
      </c>
      <c r="E453">
        <v>9</v>
      </c>
      <c r="F453">
        <v>105.2</v>
      </c>
      <c r="G453" t="s">
        <v>12006</v>
      </c>
      <c r="H453" t="str">
        <f t="shared" si="22"/>
        <v>18-09</v>
      </c>
      <c r="I453" t="str">
        <f t="shared" si="23"/>
        <v>2016-09-18</v>
      </c>
      <c r="J453" t="str">
        <f>IFERROR(VLOOKUP(A453,LandGrants[],1,FALSE),"")</f>
        <v>NELSONS WALKS</v>
      </c>
      <c r="K453" s="19" t="str">
        <f>IFERROR(VLOOKUP(C453,PlatColors[],2,FALSE),IFERROR(VLOOKUP(A453,PlatColors[],2,FALSE),""))</f>
        <v>#boundary_gold</v>
      </c>
      <c r="L453" s="19" t="str">
        <f>IFERROR(VLOOKUP(A453,LandGrants[],11,FALSE),"")</f>
        <v>Sep 1720</v>
      </c>
      <c r="M453" s="19" t="str">
        <f>IFERROR(VLOOKUP(A453,LandGrants[],31,FALSE),"")</f>
        <v>Y</v>
      </c>
      <c r="N453" s="19" t="str">
        <f>IFERROR(VLOOKUP(C453,PlatColors[],1,FALSE),"")</f>
        <v>Nelsons Walks</v>
      </c>
      <c r="O453" s="19" t="str">
        <f>IFERROR(VLOOKUP(A453,LandGrants[],2,FALSE),"")</f>
        <v>NELSONS WALKS</v>
      </c>
    </row>
    <row r="454" spans="1:15" x14ac:dyDescent="0.55000000000000004">
      <c r="A454" s="19" t="str">
        <f t="shared" si="21"/>
        <v>New Years Gift</v>
      </c>
      <c r="B454">
        <v>51</v>
      </c>
      <c r="C454" t="s">
        <v>6644</v>
      </c>
      <c r="D454" t="s">
        <v>9934</v>
      </c>
      <c r="E454">
        <v>15</v>
      </c>
      <c r="F454">
        <v>1039.5</v>
      </c>
      <c r="G454" t="s">
        <v>9134</v>
      </c>
      <c r="H454" s="19" t="str">
        <f t="shared" si="22"/>
        <v>22-10</v>
      </c>
      <c r="I454" s="19" t="str">
        <f t="shared" si="23"/>
        <v>2016-10-22</v>
      </c>
      <c r="J454" s="19" t="str">
        <f>IFERROR(VLOOKUP(A454,LandGrants[],1,FALSE),"")</f>
        <v>NEW YEARS GIFT</v>
      </c>
      <c r="K454" s="19" t="str">
        <f>IFERROR(VLOOKUP(C454,PlatColors[],2,FALSE),IFERROR(VLOOKUP(A454,PlatColors[],2,FALSE),""))</f>
        <v>#boundary_gold</v>
      </c>
      <c r="L454" s="19" t="str">
        <f>IFERROR(VLOOKUP(A454,LandGrants[],11,FALSE),"")</f>
        <v>Feb 1706</v>
      </c>
      <c r="M454" s="19" t="str">
        <f>IFERROR(VLOOKUP(A454,LandGrants[],31,FALSE),"")</f>
        <v>Y</v>
      </c>
      <c r="N454" s="19" t="str">
        <f>IFERROR(VLOOKUP(C454,PlatColors[],1,FALSE),"")</f>
        <v>New Years Gift</v>
      </c>
      <c r="O454" s="19" t="str">
        <f>IFERROR(VLOOKUP(A454,LandGrants[],2,FALSE),"")</f>
        <v>NEW YEARS GIFT</v>
      </c>
    </row>
    <row r="455" spans="1:15" x14ac:dyDescent="0.55000000000000004">
      <c r="A455" t="str">
        <f t="shared" si="21"/>
        <v>New Years Gift Enlarged</v>
      </c>
      <c r="B455">
        <v>31</v>
      </c>
      <c r="C455" t="s">
        <v>5447</v>
      </c>
      <c r="D455" t="s">
        <v>9934</v>
      </c>
      <c r="E455">
        <v>31</v>
      </c>
      <c r="F455">
        <v>1339.2</v>
      </c>
      <c r="G455" t="s">
        <v>9935</v>
      </c>
      <c r="H455" s="19" t="str">
        <f t="shared" si="22"/>
        <v>05 -02</v>
      </c>
      <c r="I455" t="str">
        <f t="shared" si="23"/>
        <v>2017-02-05</v>
      </c>
      <c r="J455" t="str">
        <f>IFERROR(VLOOKUP(A455,LandGrants[],1,FALSE),"")</f>
        <v>NEW YEARS GIFT ENLARGED</v>
      </c>
      <c r="K455" s="19" t="str">
        <f>IFERROR(VLOOKUP(C455,PlatColors[],2,FALSE),IFERROR(VLOOKUP(A455,PlatColors[],2,FALSE),""))</f>
        <v>#boundary_pink</v>
      </c>
      <c r="L455" s="19" t="str">
        <f>IFERROR(VLOOKUP(A455,LandGrants[],11,FALSE),"")</f>
        <v>Oct 1801</v>
      </c>
      <c r="M455" s="19" t="str">
        <f>IFERROR(VLOOKUP(A455,LandGrants[],31,FALSE),"")</f>
        <v/>
      </c>
      <c r="N455" s="19" t="str">
        <f>IFERROR(VLOOKUP(C455,PlatColors[],1,FALSE),"")</f>
        <v>New Years Gift Enlarged</v>
      </c>
      <c r="O455" s="19" t="str">
        <f>IFERROR(VLOOKUP(A455,LandGrants[],2,FALSE),"")</f>
        <v/>
      </c>
    </row>
    <row r="456" spans="1:15" x14ac:dyDescent="0.55000000000000004">
      <c r="A456" t="str">
        <f t="shared" si="21"/>
        <v>Noahs Ark</v>
      </c>
      <c r="B456">
        <v>550</v>
      </c>
      <c r="C456" t="s">
        <v>8885</v>
      </c>
      <c r="D456" t="s">
        <v>8027</v>
      </c>
      <c r="E456">
        <v>11</v>
      </c>
      <c r="F456">
        <v>52.3</v>
      </c>
      <c r="G456" t="s">
        <v>9940</v>
      </c>
      <c r="H456" t="str">
        <f t="shared" si="22"/>
        <v>12 -02</v>
      </c>
      <c r="I456" t="str">
        <f t="shared" si="23"/>
        <v>2017-02-12</v>
      </c>
      <c r="J456" t="str">
        <f>IFERROR(VLOOKUP(A456,LandGrants[],1,FALSE),"")</f>
        <v>NOAHS ARK</v>
      </c>
      <c r="K456" s="19" t="str">
        <f>IFERROR(VLOOKUP(C456,PlatColors[],2,FALSE),IFERROR(VLOOKUP(A456,PlatColors[],2,FALSE),""))</f>
        <v>#boundary_yellow</v>
      </c>
      <c r="L456" s="19" t="str">
        <f>IFERROR(VLOOKUP(A456,LandGrants[],11,FALSE),"")</f>
        <v>May 1754</v>
      </c>
      <c r="M456" s="19" t="str">
        <f>IFERROR(VLOOKUP(A456,LandGrants[],31,FALSE),"")</f>
        <v>Y</v>
      </c>
      <c r="N456" s="19" t="str">
        <f>IFERROR(VLOOKUP(C456,PlatColors[],1,FALSE),"")</f>
        <v>Noahs Ark</v>
      </c>
      <c r="O456" s="19" t="str">
        <f>IFERROR(VLOOKUP(A456,LandGrants[],2,FALSE),"")</f>
        <v>NOAHS ARK</v>
      </c>
    </row>
    <row r="457" spans="1:15" x14ac:dyDescent="0.55000000000000004">
      <c r="A457" s="19" t="str">
        <f t="shared" si="21"/>
        <v>Northern Addition</v>
      </c>
      <c r="B457">
        <v>274</v>
      </c>
      <c r="C457" t="s">
        <v>5278</v>
      </c>
      <c r="D457" t="s">
        <v>9209</v>
      </c>
      <c r="E457">
        <v>19</v>
      </c>
      <c r="F457">
        <v>244.6</v>
      </c>
      <c r="G457" t="s">
        <v>9210</v>
      </c>
      <c r="H457" s="19" t="str">
        <f t="shared" si="22"/>
        <v>06 -11</v>
      </c>
      <c r="I457" s="19" t="str">
        <f t="shared" si="23"/>
        <v>2016-11-06</v>
      </c>
      <c r="J457" s="19" t="str">
        <f>IFERROR(VLOOKUP(A457,LandGrants[],1,FALSE),"")</f>
        <v>NORTHERN ADDITION</v>
      </c>
      <c r="K457" s="19" t="str">
        <f>IFERROR(VLOOKUP(C457,PlatColors[],2,FALSE),IFERROR(VLOOKUP(A457,PlatColors[],2,FALSE),""))</f>
        <v>#boundary_pink</v>
      </c>
      <c r="L457" s="19" t="str">
        <f>IFERROR(VLOOKUP(A457,LandGrants[],11,FALSE),"")</f>
        <v>May 1745</v>
      </c>
      <c r="M457" s="19" t="str">
        <f>IFERROR(VLOOKUP(A457,LandGrants[],31,FALSE),"")</f>
        <v>Y</v>
      </c>
      <c r="N457" s="19" t="str">
        <f>IFERROR(VLOOKUP(C457,PlatColors[],1,FALSE),"")</f>
        <v>Northern Addition</v>
      </c>
      <c r="O457" s="19" t="str">
        <f>IFERROR(VLOOKUP(A457,LandGrants[],2,FALSE),"")</f>
        <v>NORTHERN ADDITION</v>
      </c>
    </row>
    <row r="458" spans="1:15" x14ac:dyDescent="0.55000000000000004">
      <c r="A458" t="str">
        <f t="shared" si="21"/>
        <v>Oakland</v>
      </c>
      <c r="B458">
        <v>27</v>
      </c>
      <c r="C458" t="s">
        <v>10574</v>
      </c>
      <c r="D458" t="s">
        <v>11766</v>
      </c>
      <c r="E458">
        <v>86</v>
      </c>
      <c r="F458">
        <v>1470.6</v>
      </c>
      <c r="G458" t="s">
        <v>10695</v>
      </c>
      <c r="H458" s="19" t="str">
        <f t="shared" si="22"/>
        <v>22 -04</v>
      </c>
      <c r="I458" t="str">
        <f t="shared" si="23"/>
        <v>2017-04-22</v>
      </c>
      <c r="J458" t="str">
        <f>IFERROR(VLOOKUP(A458,LandGrants[],1,FALSE),"")</f>
        <v>OAKLAND</v>
      </c>
      <c r="K458" s="19" t="str">
        <f>IFERROR(VLOOKUP(C458,PlatColors[],2,FALSE),IFERROR(VLOOKUP(A458,PlatColors[],2,FALSE),""))</f>
        <v>#boundary_green</v>
      </c>
      <c r="L458" s="19" t="str">
        <f>IFERROR(VLOOKUP(A458,LandGrants[],11,FALSE),"")</f>
        <v>Jun 1839</v>
      </c>
      <c r="M458" s="19" t="str">
        <f>IFERROR(VLOOKUP(A458,LandGrants[],31,FALSE),"")</f>
        <v>N</v>
      </c>
      <c r="N458" s="19" t="str">
        <f>IFERROR(VLOOKUP(C458,PlatColors[],1,FALSE),"")</f>
        <v>Oakland</v>
      </c>
      <c r="O458" s="19" t="str">
        <f>IFERROR(VLOOKUP(A458,LandGrants[],2,FALSE),"")</f>
        <v>OAKLAND</v>
      </c>
    </row>
    <row r="459" spans="1:15" x14ac:dyDescent="0.55000000000000004">
      <c r="A459" t="str">
        <f t="shared" si="21"/>
        <v>Oella</v>
      </c>
      <c r="B459">
        <v>66</v>
      </c>
      <c r="C459" t="s">
        <v>10529</v>
      </c>
      <c r="D459" t="s">
        <v>9861</v>
      </c>
      <c r="E459">
        <v>89</v>
      </c>
      <c r="F459">
        <v>850.5</v>
      </c>
      <c r="G459" t="s">
        <v>12468</v>
      </c>
      <c r="H459" t="str">
        <f t="shared" si="22"/>
        <v>29-10</v>
      </c>
      <c r="I459" t="str">
        <f t="shared" si="23"/>
        <v>2016-10-29</v>
      </c>
      <c r="J459" t="str">
        <f>IFERROR(VLOOKUP(A459,LandGrants[],1,FALSE),"")</f>
        <v>OELLA</v>
      </c>
      <c r="K459" s="19" t="str">
        <f>IFERROR(VLOOKUP(C459,PlatColors[],2,FALSE),IFERROR(VLOOKUP(A459,PlatColors[],2,FALSE),""))</f>
        <v>#boundary_gold</v>
      </c>
      <c r="L459" s="19" t="str">
        <f>IFERROR(VLOOKUP(A459,LandGrants[],11,FALSE),"")</f>
        <v>Mar 1811</v>
      </c>
      <c r="M459" s="19" t="str">
        <f>IFERROR(VLOOKUP(A459,LandGrants[],31,FALSE),"")</f>
        <v>N</v>
      </c>
      <c r="N459" s="19" t="str">
        <f>IFERROR(VLOOKUP(C459,PlatColors[],1,FALSE),"")</f>
        <v>Oella</v>
      </c>
      <c r="O459" s="19" t="str">
        <f>IFERROR(VLOOKUP(A459,LandGrants[],2,FALSE),"")</f>
        <v>OELLA</v>
      </c>
    </row>
    <row r="460" spans="1:15" x14ac:dyDescent="0.55000000000000004">
      <c r="A460" s="19" t="str">
        <f t="shared" si="21"/>
        <v>Old Mans Folly - Brown</v>
      </c>
      <c r="B460">
        <v>633</v>
      </c>
      <c r="C460" t="s">
        <v>12283</v>
      </c>
      <c r="D460" t="s">
        <v>12277</v>
      </c>
      <c r="E460">
        <v>7</v>
      </c>
      <c r="F460">
        <v>25.4</v>
      </c>
      <c r="G460" t="s">
        <v>12284</v>
      </c>
      <c r="H460" s="19" t="str">
        <f t="shared" si="22"/>
        <v>08-10</v>
      </c>
      <c r="I460" s="19" t="str">
        <f t="shared" si="23"/>
        <v>2016-10-08</v>
      </c>
      <c r="J460" s="19" t="str">
        <f>IFERROR(VLOOKUP(A460,LandGrants[],1,FALSE),"")</f>
        <v>OLD MANS FOLLY - Brown</v>
      </c>
      <c r="K460" s="19" t="str">
        <f>IFERROR(VLOOKUP(C460,PlatColors[],2,FALSE),IFERROR(VLOOKUP(A460,PlatColors[],2,FALSE),""))</f>
        <v>#boundary_green</v>
      </c>
      <c r="L460" s="19" t="str">
        <f>IFERROR(VLOOKUP(A460,LandGrants[],11,FALSE),"")</f>
        <v>Jan 1756</v>
      </c>
      <c r="M460" s="19" t="str">
        <f>IFERROR(VLOOKUP(A460,LandGrants[],31,FALSE),"")</f>
        <v>Y</v>
      </c>
      <c r="N460" s="19" t="str">
        <f>IFERROR(VLOOKUP(C460,PlatColors[],1,FALSE),"")</f>
        <v>Old Mans Folly - Brown</v>
      </c>
      <c r="O460" s="19" t="str">
        <f>IFERROR(VLOOKUP(A460,LandGrants[],2,FALSE),"")</f>
        <v>OLD MANS FOLLY - BROWN</v>
      </c>
    </row>
    <row r="461" spans="1:15" x14ac:dyDescent="0.55000000000000004">
      <c r="A461" s="19" t="str">
        <f t="shared" si="21"/>
        <v>Old Mans Folly - Hammond</v>
      </c>
      <c r="B461">
        <v>183</v>
      </c>
      <c r="C461" t="s">
        <v>5611</v>
      </c>
      <c r="D461" t="s">
        <v>9074</v>
      </c>
      <c r="E461">
        <v>28</v>
      </c>
      <c r="F461">
        <v>398.9</v>
      </c>
      <c r="G461" t="s">
        <v>9076</v>
      </c>
      <c r="H461" s="19" t="str">
        <f t="shared" si="22"/>
        <v>26-10</v>
      </c>
      <c r="I461" s="19" t="str">
        <f t="shared" si="23"/>
        <v>2016-10-26</v>
      </c>
      <c r="J461" s="19" t="str">
        <f>IFERROR(VLOOKUP(A461,LandGrants[],1,FALSE),"")</f>
        <v>OLD MANS FOLLY - Hammond</v>
      </c>
      <c r="K461" s="19" t="str">
        <f>IFERROR(VLOOKUP(C461,PlatColors[],2,FALSE),IFERROR(VLOOKUP(A461,PlatColors[],2,FALSE),""))</f>
        <v>#boundary_green</v>
      </c>
      <c r="L461" s="19" t="str">
        <f>IFERROR(VLOOKUP(A461,LandGrants[],11,FALSE),"")</f>
        <v>Oct 1748</v>
      </c>
      <c r="M461" s="19" t="str">
        <f>IFERROR(VLOOKUP(A461,LandGrants[],31,FALSE),"")</f>
        <v>N</v>
      </c>
      <c r="N461" s="19" t="str">
        <f>IFERROR(VLOOKUP(C461,PlatColors[],1,FALSE),"")</f>
        <v>Old Mans Folly - Hammond</v>
      </c>
      <c r="O461" s="19" t="str">
        <f>IFERROR(VLOOKUP(A461,LandGrants[],2,FALSE),"")</f>
        <v>OLD MANS FOLLY - HAMMOND</v>
      </c>
    </row>
    <row r="462" spans="1:15" x14ac:dyDescent="0.55000000000000004">
      <c r="A462" s="19" t="str">
        <f t="shared" si="21"/>
        <v>Olivers Chance</v>
      </c>
      <c r="B462">
        <v>356</v>
      </c>
      <c r="C462" t="s">
        <v>8983</v>
      </c>
      <c r="D462" t="s">
        <v>10713</v>
      </c>
      <c r="E462">
        <v>24</v>
      </c>
      <c r="F462">
        <v>161.9</v>
      </c>
      <c r="G462" t="s">
        <v>10714</v>
      </c>
      <c r="H462" s="19" t="str">
        <f t="shared" si="22"/>
        <v>22 -05</v>
      </c>
      <c r="I462" s="19" t="str">
        <f t="shared" si="23"/>
        <v>2016-05-22</v>
      </c>
      <c r="J462" s="19" t="str">
        <f>IFERROR(VLOOKUP(A462,LandGrants[],1,FALSE),"")</f>
        <v>OLIVERS CHANCE</v>
      </c>
      <c r="K462" s="19" t="str">
        <f>IFERROR(VLOOKUP(C462,PlatColors[],2,FALSE),IFERROR(VLOOKUP(A462,PlatColors[],2,FALSE),""))</f>
        <v>#boundary_yellow</v>
      </c>
      <c r="L462" s="19" t="str">
        <f>IFERROR(VLOOKUP(A462,LandGrants[],11,FALSE),"")</f>
        <v>Feb 1750</v>
      </c>
      <c r="M462" s="19" t="str">
        <f>IFERROR(VLOOKUP(A462,LandGrants[],31,FALSE),"")</f>
        <v/>
      </c>
      <c r="N462" s="19" t="str">
        <f>IFERROR(VLOOKUP(C462,PlatColors[],1,FALSE),"")</f>
        <v>Olivers Chance</v>
      </c>
      <c r="O462" s="19" t="str">
        <f>IFERROR(VLOOKUP(A462,LandGrants[],2,FALSE),"")</f>
        <v>OLIVERS CHANCE</v>
      </c>
    </row>
    <row r="463" spans="1:15" x14ac:dyDescent="0.55000000000000004">
      <c r="A463" t="str">
        <f t="shared" si="21"/>
        <v>Oven Wood Thicket</v>
      </c>
      <c r="B463">
        <v>392</v>
      </c>
      <c r="C463" t="s">
        <v>5423</v>
      </c>
      <c r="D463" t="s">
        <v>9307</v>
      </c>
      <c r="E463">
        <v>10</v>
      </c>
      <c r="F463">
        <v>116.2</v>
      </c>
      <c r="G463" t="s">
        <v>9308</v>
      </c>
      <c r="H463" s="19" t="str">
        <f t="shared" si="22"/>
        <v>19 -11</v>
      </c>
      <c r="I463" t="str">
        <f t="shared" si="23"/>
        <v>2016-11-19</v>
      </c>
      <c r="J463" t="str">
        <f>IFERROR(VLOOKUP(A463,LandGrants[],1,FALSE),"")</f>
        <v>OVEN WOOD THICKET</v>
      </c>
      <c r="K463" s="19" t="str">
        <f>IFERROR(VLOOKUP(C463,PlatColors[],2,FALSE),IFERROR(VLOOKUP(A463,PlatColors[],2,FALSE),""))</f>
        <v>#boundary_pink</v>
      </c>
      <c r="L463" s="19" t="str">
        <f>IFERROR(VLOOKUP(A463,LandGrants[],11,FALSE),"")</f>
        <v>Jun 1734</v>
      </c>
      <c r="M463" s="19" t="str">
        <f>IFERROR(VLOOKUP(A463,LandGrants[],31,FALSE),"")</f>
        <v>N</v>
      </c>
      <c r="N463" s="19" t="str">
        <f>IFERROR(VLOOKUP(C463,PlatColors[],1,FALSE),"")</f>
        <v>Oven Wood Thicket</v>
      </c>
      <c r="O463" s="19" t="str">
        <f>IFERROR(VLOOKUP(A463,LandGrants[],2,FALSE),"")</f>
        <v>OVEN WOOD THICKET</v>
      </c>
    </row>
    <row r="464" spans="1:15" x14ac:dyDescent="0.55000000000000004">
      <c r="A464" s="19" t="str">
        <f t="shared" si="21"/>
        <v>Parrs Addition</v>
      </c>
      <c r="B464">
        <v>416</v>
      </c>
      <c r="C464" t="s">
        <v>8824</v>
      </c>
      <c r="D464" t="s">
        <v>7880</v>
      </c>
      <c r="E464">
        <v>15</v>
      </c>
      <c r="F464">
        <v>106.2</v>
      </c>
      <c r="G464" t="s">
        <v>12005</v>
      </c>
      <c r="H464" s="19" t="str">
        <f t="shared" si="22"/>
        <v>18-09</v>
      </c>
      <c r="I464" s="19" t="str">
        <f t="shared" si="23"/>
        <v>2016-09-18</v>
      </c>
      <c r="J464" s="19" t="str">
        <f>IFERROR(VLOOKUP(A464,LandGrants[],1,FALSE),"")</f>
        <v>PARRS ADDITION</v>
      </c>
      <c r="K464" s="19" t="str">
        <f>IFERROR(VLOOKUP(C464,PlatColors[],2,FALSE),IFERROR(VLOOKUP(A464,PlatColors[],2,FALSE),""))</f>
        <v>#boundary_gold</v>
      </c>
      <c r="L464" s="19" t="str">
        <f>IFERROR(VLOOKUP(A464,LandGrants[],11,FALSE),"")</f>
        <v>Sep 1731</v>
      </c>
      <c r="M464" s="19" t="str">
        <f>IFERROR(VLOOKUP(A464,LandGrants[],31,FALSE),"")</f>
        <v>N</v>
      </c>
      <c r="N464" s="19" t="str">
        <f>IFERROR(VLOOKUP(C464,PlatColors[],1,FALSE),"")</f>
        <v>Parrs Addition</v>
      </c>
      <c r="O464" s="19" t="str">
        <f>IFERROR(VLOOKUP(A464,LandGrants[],2,FALSE),"")</f>
        <v>PARRS ADDITION</v>
      </c>
    </row>
    <row r="465" spans="1:15" x14ac:dyDescent="0.55000000000000004">
      <c r="A465" s="19" t="str">
        <f t="shared" si="21"/>
        <v>Parrs Range</v>
      </c>
      <c r="B465">
        <v>401</v>
      </c>
      <c r="C465" t="s">
        <v>8390</v>
      </c>
      <c r="D465" t="s">
        <v>8391</v>
      </c>
      <c r="E465">
        <v>11</v>
      </c>
      <c r="F465" s="131">
        <v>112</v>
      </c>
      <c r="G465" t="s">
        <v>8392</v>
      </c>
      <c r="H465" s="19" t="str">
        <f t="shared" si="22"/>
        <v>21-07</v>
      </c>
      <c r="I465" s="19" t="str">
        <f t="shared" si="23"/>
        <v>2016-07-21</v>
      </c>
      <c r="J465" s="19" t="str">
        <f>IFERROR(VLOOKUP(A465,LandGrants[],1,FALSE),"")</f>
        <v>PARRS RANGE</v>
      </c>
      <c r="K465" s="19" t="str">
        <f>IFERROR(VLOOKUP(C465,PlatColors[],2,FALSE),IFERROR(VLOOKUP(A465,PlatColors[],2,FALSE),""))</f>
        <v>#boundary_green</v>
      </c>
      <c r="L465" s="19" t="str">
        <f>IFERROR(VLOOKUP(A465,LandGrants[],11,FALSE),"")</f>
        <v>Feb 1744</v>
      </c>
      <c r="M465" s="19" t="str">
        <f>IFERROR(VLOOKUP(A465,LandGrants[],31,FALSE),"")</f>
        <v>Y</v>
      </c>
      <c r="N465" s="19" t="str">
        <f>IFERROR(VLOOKUP(C465,PlatColors[],1,FALSE),"")</f>
        <v>Parrs Range</v>
      </c>
      <c r="O465" s="19" t="str">
        <f>IFERROR(VLOOKUP(A465,LandGrants[],2,FALSE),"")</f>
        <v>PARRS RANGE</v>
      </c>
    </row>
    <row r="466" spans="1:15" x14ac:dyDescent="0.55000000000000004">
      <c r="A466" s="19" t="str">
        <f t="shared" si="21"/>
        <v>Partnership - Resurveyed</v>
      </c>
      <c r="B466">
        <v>72</v>
      </c>
      <c r="C466" t="s">
        <v>9376</v>
      </c>
      <c r="D466" t="s">
        <v>8236</v>
      </c>
      <c r="E466">
        <v>51</v>
      </c>
      <c r="F466">
        <v>783</v>
      </c>
      <c r="G466" t="s">
        <v>8237</v>
      </c>
      <c r="H466" s="19" t="str">
        <f t="shared" si="22"/>
        <v>19-08</v>
      </c>
      <c r="I466" s="19" t="str">
        <f t="shared" si="23"/>
        <v>2016-08-19</v>
      </c>
      <c r="J466" s="19" t="str">
        <f>IFERROR(VLOOKUP(A466,LandGrants[],1,FALSE),"")</f>
        <v>PARTNERSHIP - Resurveyed</v>
      </c>
      <c r="K466" s="19" t="str">
        <f>IFERROR(VLOOKUP(C466,PlatColors[],2,FALSE),IFERROR(VLOOKUP(A466,PlatColors[],2,FALSE),""))</f>
        <v>#boundary_pink</v>
      </c>
      <c r="L466" s="19" t="str">
        <f>IFERROR(VLOOKUP(A466,LandGrants[],11,FALSE),"")</f>
        <v>Oct 1744</v>
      </c>
      <c r="M466" s="19" t="str">
        <f>IFERROR(VLOOKUP(A466,LandGrants[],31,FALSE),"")</f>
        <v/>
      </c>
      <c r="N466" s="19" t="str">
        <f>IFERROR(VLOOKUP(C466,PlatColors[],1,FALSE),"")</f>
        <v>Partnership - Resurveyed</v>
      </c>
      <c r="O466" s="19" t="str">
        <f>IFERROR(VLOOKUP(A466,LandGrants[],2,FALSE),"")</f>
        <v/>
      </c>
    </row>
    <row r="467" spans="1:15" x14ac:dyDescent="0.55000000000000004">
      <c r="A467" s="19" t="str">
        <f t="shared" si="21"/>
        <v>Partnership Renewed</v>
      </c>
      <c r="B467">
        <v>336</v>
      </c>
      <c r="C467" t="s">
        <v>6819</v>
      </c>
      <c r="D467" t="s">
        <v>10109</v>
      </c>
      <c r="E467">
        <v>17</v>
      </c>
      <c r="F467">
        <v>183.6</v>
      </c>
      <c r="G467" t="s">
        <v>10111</v>
      </c>
      <c r="H467" s="19" t="str">
        <f t="shared" si="22"/>
        <v>13 -03</v>
      </c>
      <c r="I467" s="19" t="str">
        <f t="shared" si="23"/>
        <v>2017-03-13</v>
      </c>
      <c r="J467" s="19" t="str">
        <f>IFERROR(VLOOKUP(A467,LandGrants[],1,FALSE),"")</f>
        <v>PARTNERSHIP RENEWED</v>
      </c>
      <c r="K467" s="19" t="str">
        <f>IFERROR(VLOOKUP(C467,PlatColors[],2,FALSE),IFERROR(VLOOKUP(A467,PlatColors[],2,FALSE),""))</f>
        <v>#boundary_pink</v>
      </c>
      <c r="L467" s="19" t="str">
        <f>IFERROR(VLOOKUP(A467,LandGrants[],11,FALSE),"")</f>
        <v>Nov 1744</v>
      </c>
      <c r="M467" s="19" t="str">
        <f>IFERROR(VLOOKUP(A467,LandGrants[],31,FALSE),"")</f>
        <v/>
      </c>
      <c r="N467" s="19" t="str">
        <f>IFERROR(VLOOKUP(C467,PlatColors[],1,FALSE),"")</f>
        <v>Partnership Renewed</v>
      </c>
      <c r="O467" s="19" t="str">
        <f>IFERROR(VLOOKUP(A467,LandGrants[],2,FALSE),"")</f>
        <v>PARTNERSHIP RENEWED</v>
      </c>
    </row>
    <row r="468" spans="1:15" x14ac:dyDescent="0.55000000000000004">
      <c r="A468" s="19" t="str">
        <f t="shared" si="21"/>
        <v>Patapsco Mill Seat</v>
      </c>
      <c r="B468">
        <v>396</v>
      </c>
      <c r="C468" t="s">
        <v>7450</v>
      </c>
      <c r="D468" t="s">
        <v>9859</v>
      </c>
      <c r="E468">
        <v>33</v>
      </c>
      <c r="F468">
        <v>114.8</v>
      </c>
      <c r="G468" t="s">
        <v>9860</v>
      </c>
      <c r="H468" s="19" t="str">
        <f t="shared" si="22"/>
        <v>18 -01</v>
      </c>
      <c r="I468" s="19" t="str">
        <f t="shared" si="23"/>
        <v>2017-01-18</v>
      </c>
      <c r="J468" s="19" t="str">
        <f>IFERROR(VLOOKUP(A468,LandGrants[],1,FALSE),"")</f>
        <v>PATAPSCO MILL SEAT</v>
      </c>
      <c r="K468" s="19" t="str">
        <f>IFERROR(VLOOKUP(C468,PlatColors[],2,FALSE),IFERROR(VLOOKUP(A468,PlatColors[],2,FALSE),""))</f>
        <v>#boundary_pink</v>
      </c>
      <c r="L468" s="19" t="str">
        <f>IFERROR(VLOOKUP(A468,LandGrants[],11,FALSE),"")</f>
        <v>Nov 1796</v>
      </c>
      <c r="M468" s="19" t="str">
        <f>IFERROR(VLOOKUP(A468,LandGrants[],31,FALSE),"")</f>
        <v>N</v>
      </c>
      <c r="N468" s="19" t="str">
        <f>IFERROR(VLOOKUP(C468,PlatColors[],1,FALSE),"")</f>
        <v>Patapsco Mill Seat</v>
      </c>
      <c r="O468" s="19" t="str">
        <f>IFERROR(VLOOKUP(A468,LandGrants[],2,FALSE),"")</f>
        <v>PATAPSCO MILL SEAT</v>
      </c>
    </row>
    <row r="469" spans="1:15" x14ac:dyDescent="0.55000000000000004">
      <c r="A469" s="19" t="str">
        <f t="shared" si="21"/>
        <v>Patricks Delight</v>
      </c>
      <c r="B469">
        <v>748</v>
      </c>
      <c r="C469" t="s">
        <v>8985</v>
      </c>
      <c r="D469" t="s">
        <v>7877</v>
      </c>
      <c r="E469">
        <v>6</v>
      </c>
      <c r="F469" s="131">
        <v>4.5</v>
      </c>
      <c r="G469" t="s">
        <v>10729</v>
      </c>
      <c r="H469" s="19" t="str">
        <f t="shared" si="22"/>
        <v>12 -04</v>
      </c>
      <c r="I469" s="19" t="str">
        <f t="shared" si="23"/>
        <v>2017-04-12</v>
      </c>
      <c r="J469" s="19" t="str">
        <f>IFERROR(VLOOKUP(A469,LandGrants[],1,FALSE),"")</f>
        <v>PATRICKS DELIGHT</v>
      </c>
      <c r="K469" s="19" t="str">
        <f>IFERROR(VLOOKUP(C469,PlatColors[],2,FALSE),IFERROR(VLOOKUP(A469,PlatColors[],2,FALSE),""))</f>
        <v>#boundary_yellow</v>
      </c>
      <c r="L469" s="19" t="str">
        <f>IFERROR(VLOOKUP(A469,LandGrants[],11,FALSE),"")</f>
        <v>Jul 1795</v>
      </c>
      <c r="M469" s="19" t="str">
        <f>IFERROR(VLOOKUP(A469,LandGrants[],31,FALSE),"")</f>
        <v>N</v>
      </c>
      <c r="N469" s="19" t="str">
        <f>IFERROR(VLOOKUP(C469,PlatColors[],1,FALSE),"")</f>
        <v>Patricks Delight</v>
      </c>
      <c r="O469" s="19" t="str">
        <f>IFERROR(VLOOKUP(A469,LandGrants[],2,FALSE),"")</f>
        <v>PATRICKS DELIGHT</v>
      </c>
    </row>
    <row r="470" spans="1:15" x14ac:dyDescent="0.55000000000000004">
      <c r="A470" s="19" t="str">
        <f t="shared" si="21"/>
        <v>Patricks Ramble</v>
      </c>
      <c r="B470">
        <v>622</v>
      </c>
      <c r="C470" t="s">
        <v>7886</v>
      </c>
      <c r="D470" t="s">
        <v>7880</v>
      </c>
      <c r="E470">
        <v>52</v>
      </c>
      <c r="F470">
        <v>27.8</v>
      </c>
      <c r="G470" t="s">
        <v>7888</v>
      </c>
      <c r="H470" s="19" t="str">
        <f t="shared" si="22"/>
        <v>17-10</v>
      </c>
      <c r="I470" s="19" t="str">
        <f t="shared" si="23"/>
        <v>2016-10-17</v>
      </c>
      <c r="J470" s="19" t="str">
        <f>IFERROR(VLOOKUP(A470,LandGrants[],1,FALSE),"")</f>
        <v>PATRICKS RAMBLE</v>
      </c>
      <c r="K470" s="19" t="str">
        <f>IFERROR(VLOOKUP(C470,PlatColors[],2,FALSE),IFERROR(VLOOKUP(A470,PlatColors[],2,FALSE),""))</f>
        <v>#boundary_cyan</v>
      </c>
      <c r="L470" s="19" t="str">
        <f>IFERROR(VLOOKUP(A470,LandGrants[],11,FALSE),"")</f>
        <v>Jul 1795</v>
      </c>
      <c r="M470" s="19" t="str">
        <f>IFERROR(VLOOKUP(A470,LandGrants[],31,FALSE),"")</f>
        <v>N</v>
      </c>
      <c r="N470" s="19" t="str">
        <f>IFERROR(VLOOKUP(C470,PlatColors[],1,FALSE),"")</f>
        <v>Patricks Ramble</v>
      </c>
      <c r="O470" s="19" t="str">
        <f>IFERROR(VLOOKUP(A470,LandGrants[],2,FALSE),"")</f>
        <v>PATRICKS RAMBLE</v>
      </c>
    </row>
    <row r="471" spans="1:15" x14ac:dyDescent="0.55000000000000004">
      <c r="A471" t="str">
        <f t="shared" si="21"/>
        <v>Peace</v>
      </c>
      <c r="B471">
        <v>510</v>
      </c>
      <c r="C471" t="s">
        <v>6702</v>
      </c>
      <c r="D471" t="s">
        <v>7996</v>
      </c>
      <c r="E471">
        <v>10</v>
      </c>
      <c r="F471">
        <v>64.2</v>
      </c>
      <c r="G471" t="s">
        <v>8423</v>
      </c>
      <c r="H471" t="str">
        <f t="shared" si="22"/>
        <v>27-06</v>
      </c>
      <c r="I471" t="str">
        <f t="shared" si="23"/>
        <v>2016-06-27</v>
      </c>
      <c r="J471" t="str">
        <f>IFERROR(VLOOKUP(A471,LandGrants[],1,FALSE),"")</f>
        <v>PEACE</v>
      </c>
      <c r="K471" s="19" t="str">
        <f>IFERROR(VLOOKUP(C471,PlatColors[],2,FALSE),IFERROR(VLOOKUP(A471,PlatColors[],2,FALSE),""))</f>
        <v>#boundary_yellow</v>
      </c>
      <c r="L471" s="19" t="str">
        <f>IFERROR(VLOOKUP(A471,LandGrants[],11,FALSE),"")</f>
        <v>Jun 1761</v>
      </c>
      <c r="M471" s="19" t="str">
        <f>IFERROR(VLOOKUP(A471,LandGrants[],31,FALSE),"")</f>
        <v>Y</v>
      </c>
      <c r="N471" s="19" t="str">
        <f>IFERROR(VLOOKUP(C471,PlatColors[],1,FALSE),"")</f>
        <v>Peace</v>
      </c>
      <c r="O471" s="19" t="str">
        <f>IFERROR(VLOOKUP(A471,LandGrants[],2,FALSE),"")</f>
        <v>PEACE</v>
      </c>
    </row>
    <row r="472" spans="1:15" x14ac:dyDescent="0.55000000000000004">
      <c r="A472" s="19" t="str">
        <f t="shared" si="21"/>
        <v>Pheasant Ridge</v>
      </c>
      <c r="B472">
        <v>351</v>
      </c>
      <c r="C472" t="s">
        <v>4187</v>
      </c>
      <c r="D472" t="s">
        <v>8080</v>
      </c>
      <c r="E472">
        <v>20</v>
      </c>
      <c r="F472">
        <v>167.3</v>
      </c>
      <c r="G472" t="s">
        <v>8076</v>
      </c>
      <c r="H472" s="19" t="str">
        <f t="shared" si="22"/>
        <v>03-09</v>
      </c>
      <c r="I472" s="19" t="str">
        <f t="shared" si="23"/>
        <v>2016-09-03</v>
      </c>
      <c r="J472" s="19" t="str">
        <f>IFERROR(VLOOKUP(A472,LandGrants[],1,FALSE),"")</f>
        <v>PHEASANT RIDGE</v>
      </c>
      <c r="K472" s="19" t="str">
        <f>IFERROR(VLOOKUP(C472,PlatColors[],2,FALSE),IFERROR(VLOOKUP(A472,PlatColors[],2,FALSE),""))</f>
        <v>#boundary_green</v>
      </c>
      <c r="L472" s="19" t="str">
        <f>IFERROR(VLOOKUP(A472,LandGrants[],11,FALSE),"")</f>
        <v>Nov 1745</v>
      </c>
      <c r="M472" s="19" t="str">
        <f>IFERROR(VLOOKUP(A472,LandGrants[],31,FALSE),"")</f>
        <v>N</v>
      </c>
      <c r="N472" s="19" t="str">
        <f>IFERROR(VLOOKUP(C472,PlatColors[],1,FALSE),"")</f>
        <v>Pheasant Ridge</v>
      </c>
      <c r="O472" s="19" t="str">
        <f>IFERROR(VLOOKUP(A472,LandGrants[],2,FALSE),"")</f>
        <v>PHEASANT RIDGE</v>
      </c>
    </row>
    <row r="473" spans="1:15" x14ac:dyDescent="0.55000000000000004">
      <c r="A473" t="str">
        <f t="shared" si="21"/>
        <v>Phelps Luck</v>
      </c>
      <c r="B473">
        <v>248</v>
      </c>
      <c r="C473" t="s">
        <v>8445</v>
      </c>
      <c r="D473" t="s">
        <v>8446</v>
      </c>
      <c r="E473">
        <v>12</v>
      </c>
      <c r="F473">
        <v>267.3</v>
      </c>
      <c r="G473" t="s">
        <v>8447</v>
      </c>
      <c r="H473" t="str">
        <f t="shared" si="22"/>
        <v>23-06</v>
      </c>
      <c r="I473" t="str">
        <f t="shared" si="23"/>
        <v>2016-06-23</v>
      </c>
      <c r="J473" t="str">
        <f>IFERROR(VLOOKUP(A473,LandGrants[],1,FALSE),"")</f>
        <v>PHELPS LUCK</v>
      </c>
      <c r="K473" s="19" t="str">
        <f>IFERROR(VLOOKUP(C473,PlatColors[],2,FALSE),IFERROR(VLOOKUP(A473,PlatColors[],2,FALSE),""))</f>
        <v>#boundary_pink</v>
      </c>
      <c r="L473" s="19" t="str">
        <f>IFERROR(VLOOKUP(A473,LandGrants[],11,FALSE),"")</f>
        <v>Dec 1695</v>
      </c>
      <c r="M473" s="19" t="str">
        <f>IFERROR(VLOOKUP(A473,LandGrants[],31,FALSE),"")</f>
        <v>Y</v>
      </c>
      <c r="N473" s="19" t="str">
        <f>IFERROR(VLOOKUP(C473,PlatColors[],1,FALSE),"")</f>
        <v>Phelps Luck</v>
      </c>
      <c r="O473" s="19" t="str">
        <f>IFERROR(VLOOKUP(A473,LandGrants[],2,FALSE),"")</f>
        <v>PHELPS LUCK</v>
      </c>
    </row>
    <row r="474" spans="1:15" x14ac:dyDescent="0.55000000000000004">
      <c r="A474" s="19" t="str">
        <f t="shared" si="21"/>
        <v>Pierpoints Discovery</v>
      </c>
      <c r="B474">
        <v>384</v>
      </c>
      <c r="C474" t="s">
        <v>8876</v>
      </c>
      <c r="D474" t="s">
        <v>11769</v>
      </c>
      <c r="E474">
        <v>17</v>
      </c>
      <c r="F474">
        <v>128.4</v>
      </c>
      <c r="G474" t="s">
        <v>12257</v>
      </c>
      <c r="H474" s="19" t="str">
        <f t="shared" si="22"/>
        <v>12-10</v>
      </c>
      <c r="I474" s="19" t="str">
        <f t="shared" si="23"/>
        <v>2016-10-12</v>
      </c>
      <c r="J474" s="19" t="str">
        <f>IFERROR(VLOOKUP(A474,LandGrants[],1,FALSE),"")</f>
        <v>PIERPOINTS DISCOVERY</v>
      </c>
      <c r="K474" s="19" t="str">
        <f>IFERROR(VLOOKUP(C474,PlatColors[],2,FALSE),IFERROR(VLOOKUP(A474,PlatColors[],2,FALSE),""))</f>
        <v>#boundary_cyan</v>
      </c>
      <c r="L474" s="19" t="str">
        <f>IFERROR(VLOOKUP(A474,LandGrants[],11,FALSE),"")</f>
        <v>Mar 1729</v>
      </c>
      <c r="M474" s="19" t="str">
        <f>IFERROR(VLOOKUP(A474,LandGrants[],31,FALSE),"")</f>
        <v>N</v>
      </c>
      <c r="N474" s="19" t="str">
        <f>IFERROR(VLOOKUP(C474,PlatColors[],1,FALSE),"")</f>
        <v>Pierpoints Discovery</v>
      </c>
      <c r="O474" s="19" t="str">
        <f>IFERROR(VLOOKUP(A474,LandGrants[],2,FALSE),"")</f>
        <v>PIERPOINTS DISCOVERY</v>
      </c>
    </row>
    <row r="475" spans="1:15" x14ac:dyDescent="0.55000000000000004">
      <c r="A475" s="19" t="str">
        <f t="shared" si="21"/>
        <v>Pierpoints Pleasure</v>
      </c>
      <c r="B475">
        <v>625</v>
      </c>
      <c r="C475" t="s">
        <v>8987</v>
      </c>
      <c r="D475" t="s">
        <v>9060</v>
      </c>
      <c r="E475">
        <v>7</v>
      </c>
      <c r="F475" s="131">
        <v>26.8</v>
      </c>
      <c r="G475" t="s">
        <v>9063</v>
      </c>
      <c r="H475" s="19" t="str">
        <f t="shared" si="22"/>
        <v>27-10</v>
      </c>
      <c r="I475" s="19" t="str">
        <f t="shared" si="23"/>
        <v>2016-10-27</v>
      </c>
      <c r="J475" s="19" t="str">
        <f>IFERROR(VLOOKUP(A475,LandGrants[],1,FALSE),"")</f>
        <v>PIERPOINTS PLEASURE</v>
      </c>
      <c r="K475" s="19" t="str">
        <f>IFERROR(VLOOKUP(C475,PlatColors[],2,FALSE),IFERROR(VLOOKUP(A475,PlatColors[],2,FALSE),""))</f>
        <v>#boundary_pink</v>
      </c>
      <c r="L475" s="19" t="str">
        <f>IFERROR(VLOOKUP(A475,LandGrants[],11,FALSE),"")</f>
        <v>Feb 1744</v>
      </c>
      <c r="M475" s="19" t="str">
        <f>IFERROR(VLOOKUP(A475,LandGrants[],31,FALSE),"")</f>
        <v>N</v>
      </c>
      <c r="N475" s="19" t="str">
        <f>IFERROR(VLOOKUP(C475,PlatColors[],1,FALSE),"")</f>
        <v>Pierpoints Pleasure</v>
      </c>
      <c r="O475" s="19" t="str">
        <f>IFERROR(VLOOKUP(A475,LandGrants[],2,FALSE),"")</f>
        <v>PIERPOINTS PLEASURE</v>
      </c>
    </row>
    <row r="476" spans="1:15" x14ac:dyDescent="0.55000000000000004">
      <c r="A476" s="19" t="str">
        <f t="shared" si="21"/>
        <v>Pigeon Roost</v>
      </c>
      <c r="B476">
        <v>593</v>
      </c>
      <c r="C476" t="s">
        <v>5444</v>
      </c>
      <c r="D476" t="s">
        <v>8404</v>
      </c>
      <c r="E476">
        <v>10</v>
      </c>
      <c r="F476" s="131">
        <v>41.3</v>
      </c>
      <c r="G476" t="s">
        <v>8405</v>
      </c>
      <c r="H476" s="19" t="str">
        <f t="shared" si="22"/>
        <v>17-07</v>
      </c>
      <c r="I476" s="19" t="str">
        <f t="shared" si="23"/>
        <v>2016-07-17</v>
      </c>
      <c r="J476" s="19" t="str">
        <f>IFERROR(VLOOKUP(A476,LandGrants[],1,FALSE),"")</f>
        <v>PIGEON ROOST</v>
      </c>
      <c r="K476" s="19" t="str">
        <f>IFERROR(VLOOKUP(C476,PlatColors[],2,FALSE),IFERROR(VLOOKUP(A476,PlatColors[],2,FALSE),""))</f>
        <v>#boundary_pink</v>
      </c>
      <c r="L476" s="19" t="str">
        <f>IFERROR(VLOOKUP(A476,LandGrants[],11,FALSE),"")</f>
        <v>Jun 1761</v>
      </c>
      <c r="M476" s="19" t="str">
        <f>IFERROR(VLOOKUP(A476,LandGrants[],31,FALSE),"")</f>
        <v>Y</v>
      </c>
      <c r="N476" s="19" t="str">
        <f>IFERROR(VLOOKUP(C476,PlatColors[],1,FALSE),"")</f>
        <v>Pigeon Roost</v>
      </c>
      <c r="O476" s="19" t="str">
        <f>IFERROR(VLOOKUP(A476,LandGrants[],2,FALSE),"")</f>
        <v>PIGEON ROOST</v>
      </c>
    </row>
    <row r="477" spans="1:15" x14ac:dyDescent="0.55000000000000004">
      <c r="A477" t="str">
        <f t="shared" si="21"/>
        <v>Pilla Terra</v>
      </c>
      <c r="B477">
        <v>659</v>
      </c>
      <c r="C477" t="s">
        <v>7217</v>
      </c>
      <c r="D477" t="s">
        <v>8158</v>
      </c>
      <c r="E477">
        <v>8</v>
      </c>
      <c r="F477">
        <v>22.4</v>
      </c>
      <c r="G477" t="s">
        <v>9321</v>
      </c>
      <c r="H477" s="19" t="str">
        <f t="shared" si="22"/>
        <v>21 -11</v>
      </c>
      <c r="I477" t="str">
        <f t="shared" si="23"/>
        <v>2016-11-21</v>
      </c>
      <c r="J477" t="str">
        <f>IFERROR(VLOOKUP(A477,LandGrants[],1,FALSE),"")</f>
        <v>PILLA TERRA</v>
      </c>
      <c r="K477" s="19" t="str">
        <f>IFERROR(VLOOKUP(C477,PlatColors[],2,FALSE),IFERROR(VLOOKUP(A477,PlatColors[],2,FALSE),""))</f>
        <v>#boundary_gold</v>
      </c>
      <c r="L477" s="19" t="str">
        <f>IFERROR(VLOOKUP(A477,LandGrants[],11,FALSE),"")</f>
        <v>Oct 1783</v>
      </c>
      <c r="M477" s="19" t="str">
        <f>IFERROR(VLOOKUP(A477,LandGrants[],31,FALSE),"")</f>
        <v>N</v>
      </c>
      <c r="N477" s="19" t="str">
        <f>IFERROR(VLOOKUP(C477,PlatColors[],1,FALSE),"")</f>
        <v>Pilla Terra</v>
      </c>
      <c r="O477" s="19" t="str">
        <f>IFERROR(VLOOKUP(A477,LandGrants[],2,FALSE),"")</f>
        <v>PILLA TERRA</v>
      </c>
    </row>
    <row r="478" spans="1:15" x14ac:dyDescent="0.55000000000000004">
      <c r="A478" s="19" t="str">
        <f t="shared" si="21"/>
        <v>Pillaged Enlarged</v>
      </c>
      <c r="B478">
        <v>83</v>
      </c>
      <c r="C478" t="s">
        <v>6574</v>
      </c>
      <c r="D478" t="s">
        <v>11021</v>
      </c>
      <c r="E478">
        <v>49</v>
      </c>
      <c r="F478">
        <v>754</v>
      </c>
      <c r="G478" t="s">
        <v>8393</v>
      </c>
      <c r="H478" s="19" t="str">
        <f t="shared" si="22"/>
        <v>18-07</v>
      </c>
      <c r="I478" s="19" t="str">
        <f t="shared" si="23"/>
        <v>2016-07-18</v>
      </c>
      <c r="J478" s="19" t="str">
        <f>IFERROR(VLOOKUP(A478,LandGrants[],1,FALSE),"")</f>
        <v>PILLAGED ENLARGED</v>
      </c>
      <c r="K478" s="19" t="str">
        <f>IFERROR(VLOOKUP(C478,PlatColors[],2,FALSE),IFERROR(VLOOKUP(A478,PlatColors[],2,FALSE),""))</f>
        <v>#boundary_gray</v>
      </c>
      <c r="L478" s="19" t="str">
        <f>IFERROR(VLOOKUP(A478,LandGrants[],11,FALSE),"")</f>
        <v>Jan 1765</v>
      </c>
      <c r="M478" s="19" t="str">
        <f>IFERROR(VLOOKUP(A478,LandGrants[],31,FALSE),"")</f>
        <v>N</v>
      </c>
      <c r="N478" s="19" t="str">
        <f>IFERROR(VLOOKUP(C478,PlatColors[],1,FALSE),"")</f>
        <v>Pillaged Enlarged</v>
      </c>
      <c r="O478" s="19" t="str">
        <f>IFERROR(VLOOKUP(A478,LandGrants[],2,FALSE),"")</f>
        <v>PILLAGED ENLARGED</v>
      </c>
    </row>
    <row r="479" spans="1:15" x14ac:dyDescent="0.55000000000000004">
      <c r="A479" s="19" t="str">
        <f t="shared" si="21"/>
        <v>Pillaged Land</v>
      </c>
      <c r="B479">
        <v>533</v>
      </c>
      <c r="C479" t="s">
        <v>6560</v>
      </c>
      <c r="D479" t="s">
        <v>11021</v>
      </c>
      <c r="E479">
        <v>8</v>
      </c>
      <c r="F479" s="131">
        <v>55.6</v>
      </c>
      <c r="G479" t="s">
        <v>9245</v>
      </c>
      <c r="H479" s="19" t="str">
        <f t="shared" si="22"/>
        <v>02 -11</v>
      </c>
      <c r="I479" s="19" t="str">
        <f t="shared" si="23"/>
        <v>2016-11-02</v>
      </c>
      <c r="J479" s="19" t="str">
        <f>IFERROR(VLOOKUP(A479,LandGrants[],1,FALSE),"")</f>
        <v>PILLAGED LAND</v>
      </c>
      <c r="K479" s="19" t="str">
        <f>IFERROR(VLOOKUP(C479,PlatColors[],2,FALSE),IFERROR(VLOOKUP(A479,PlatColors[],2,FALSE),""))</f>
        <v>#boundary_pink</v>
      </c>
      <c r="L479" s="19" t="str">
        <f>IFERROR(VLOOKUP(A479,LandGrants[],11,FALSE),"")</f>
        <v>Jan 1763</v>
      </c>
      <c r="M479" s="19" t="str">
        <f>IFERROR(VLOOKUP(A479,LandGrants[],31,FALSE),"")</f>
        <v>N</v>
      </c>
      <c r="N479" s="19" t="str">
        <f>IFERROR(VLOOKUP(C479,PlatColors[],1,FALSE),"")</f>
        <v>Pillaged Land</v>
      </c>
      <c r="O479" s="19" t="str">
        <f>IFERROR(VLOOKUP(A479,LandGrants[],2,FALSE),"")</f>
        <v>PILLAGED LAND</v>
      </c>
    </row>
    <row r="480" spans="1:15" x14ac:dyDescent="0.55000000000000004">
      <c r="A480" t="str">
        <f t="shared" si="21"/>
        <v>Pinch Close Forrest</v>
      </c>
      <c r="B480">
        <v>570</v>
      </c>
      <c r="C480" t="s">
        <v>6724</v>
      </c>
      <c r="D480" t="s">
        <v>8173</v>
      </c>
      <c r="E480">
        <v>23</v>
      </c>
      <c r="F480">
        <v>49.6</v>
      </c>
      <c r="G480" t="s">
        <v>8169</v>
      </c>
      <c r="H480" t="str">
        <f t="shared" si="22"/>
        <v>27-08</v>
      </c>
      <c r="I480" t="str">
        <f t="shared" si="23"/>
        <v>2016-08-27</v>
      </c>
      <c r="J480" t="str">
        <f>IFERROR(VLOOKUP(A480,LandGrants[],1,FALSE),"")</f>
        <v>PINCH CLOSE FORREST</v>
      </c>
      <c r="K480" s="19" t="str">
        <f>IFERROR(VLOOKUP(C480,PlatColors[],2,FALSE),IFERROR(VLOOKUP(A480,PlatColors[],2,FALSE),""))</f>
        <v>#boundary_pink</v>
      </c>
      <c r="L480" s="19" t="str">
        <f>IFERROR(VLOOKUP(A480,LandGrants[],11,FALSE),"")</f>
        <v>Mar 1753</v>
      </c>
      <c r="M480" s="19" t="str">
        <f>IFERROR(VLOOKUP(A480,LandGrants[],31,FALSE),"")</f>
        <v>N</v>
      </c>
      <c r="N480" s="19" t="str">
        <f>IFERROR(VLOOKUP(C480,PlatColors[],1,FALSE),"")</f>
        <v>Pinch Close Forrest</v>
      </c>
      <c r="O480" s="19" t="str">
        <f>IFERROR(VLOOKUP(A480,LandGrants[],2,FALSE),"")</f>
        <v>PINCH CLOSE FORREST</v>
      </c>
    </row>
    <row r="481" spans="1:15" x14ac:dyDescent="0.55000000000000004">
      <c r="A481" s="19" t="str">
        <f t="shared" si="21"/>
        <v>Pleasant Fields</v>
      </c>
      <c r="B481">
        <v>134</v>
      </c>
      <c r="C481" t="s">
        <v>7242</v>
      </c>
      <c r="D481" t="s">
        <v>9067</v>
      </c>
      <c r="E481">
        <v>39</v>
      </c>
      <c r="F481">
        <v>564</v>
      </c>
      <c r="G481" t="s">
        <v>9068</v>
      </c>
      <c r="H481" s="19" t="str">
        <f t="shared" si="22"/>
        <v>26-10</v>
      </c>
      <c r="I481" s="19" t="str">
        <f t="shared" si="23"/>
        <v>2016-10-26</v>
      </c>
      <c r="J481" s="19" t="str">
        <f>IFERROR(VLOOKUP(A481,LandGrants[],1,FALSE),"")</f>
        <v>PLEASANT FIELDS</v>
      </c>
      <c r="K481" s="19" t="str">
        <f>IFERROR(VLOOKUP(C481,PlatColors[],2,FALSE),IFERROR(VLOOKUP(A481,PlatColors[],2,FALSE),""))</f>
        <v>#boundary_pink</v>
      </c>
      <c r="L481" s="19" t="str">
        <f>IFERROR(VLOOKUP(A481,LandGrants[],11,FALSE),"")</f>
        <v>Jan 1788</v>
      </c>
      <c r="M481" s="19" t="str">
        <f>IFERROR(VLOOKUP(A481,LandGrants[],31,FALSE),"")</f>
        <v>N</v>
      </c>
      <c r="N481" s="19" t="str">
        <f>IFERROR(VLOOKUP(C481,PlatColors[],1,FALSE),"")</f>
        <v>Pleasant Fields</v>
      </c>
      <c r="O481" s="19" t="str">
        <f>IFERROR(VLOOKUP(A481,LandGrants[],2,FALSE),"")</f>
        <v>PLEASANT FIELDS</v>
      </c>
    </row>
    <row r="482" spans="1:15" x14ac:dyDescent="0.55000000000000004">
      <c r="A482" s="19" t="str">
        <f t="shared" si="21"/>
        <v>Pleasant Hills</v>
      </c>
      <c r="B482">
        <v>262</v>
      </c>
      <c r="C482" t="s">
        <v>4185</v>
      </c>
      <c r="D482" t="s">
        <v>7994</v>
      </c>
      <c r="E482">
        <v>36</v>
      </c>
      <c r="F482">
        <v>257.7</v>
      </c>
      <c r="G482" t="s">
        <v>8359</v>
      </c>
      <c r="H482" s="19" t="str">
        <f t="shared" si="22"/>
        <v>04-08</v>
      </c>
      <c r="I482" s="19" t="str">
        <f t="shared" si="23"/>
        <v>2016-08-04</v>
      </c>
      <c r="J482" s="19" t="str">
        <f>IFERROR(VLOOKUP(A482,LandGrants[],1,FALSE),"")</f>
        <v>PLEASANT HILLS</v>
      </c>
      <c r="K482" s="19" t="str">
        <f>IFERROR(VLOOKUP(C482,PlatColors[],2,FALSE),IFERROR(VLOOKUP(A482,PlatColors[],2,FALSE),""))</f>
        <v>#boundary_yellow</v>
      </c>
      <c r="L482" s="19" t="str">
        <f>IFERROR(VLOOKUP(A482,LandGrants[],11,FALSE),"")</f>
        <v>Oct 1796</v>
      </c>
      <c r="M482" s="19" t="str">
        <f>IFERROR(VLOOKUP(A482,LandGrants[],31,FALSE),"")</f>
        <v>N</v>
      </c>
      <c r="N482" s="19" t="str">
        <f>IFERROR(VLOOKUP(C482,PlatColors[],1,FALSE),"")</f>
        <v>Pleasant Hills</v>
      </c>
      <c r="O482" s="19" t="str">
        <f>IFERROR(VLOOKUP(A482,LandGrants[],2,FALSE),"")</f>
        <v>PLEASANT HILLS</v>
      </c>
    </row>
    <row r="483" spans="1:15" x14ac:dyDescent="0.55000000000000004">
      <c r="A483" s="19" t="str">
        <f t="shared" si="21"/>
        <v>Pleasant Meadow</v>
      </c>
      <c r="B483">
        <v>353</v>
      </c>
      <c r="C483" t="s">
        <v>5430</v>
      </c>
      <c r="D483" t="s">
        <v>8087</v>
      </c>
      <c r="E483">
        <v>24</v>
      </c>
      <c r="F483">
        <v>166</v>
      </c>
      <c r="G483" t="s">
        <v>8088</v>
      </c>
      <c r="H483" s="19" t="str">
        <f t="shared" si="22"/>
        <v>01-09</v>
      </c>
      <c r="I483" s="19" t="str">
        <f t="shared" si="23"/>
        <v>2016-09-01</v>
      </c>
      <c r="J483" s="19" t="str">
        <f>IFERROR(VLOOKUP(A483,LandGrants[],1,FALSE),"")</f>
        <v>PLEASANT MEADOW</v>
      </c>
      <c r="K483" s="19" t="str">
        <f>IFERROR(VLOOKUP(C483,PlatColors[],2,FALSE),IFERROR(VLOOKUP(A483,PlatColors[],2,FALSE),""))</f>
        <v>#boundary_yellow</v>
      </c>
      <c r="L483" s="19" t="str">
        <f>IFERROR(VLOOKUP(A483,LandGrants[],11,FALSE),"")</f>
        <v>Dec 1767</v>
      </c>
      <c r="M483" s="19" t="str">
        <f>IFERROR(VLOOKUP(A483,LandGrants[],31,FALSE),"")</f>
        <v>Y</v>
      </c>
      <c r="N483" s="19" t="str">
        <f>IFERROR(VLOOKUP(C483,PlatColors[],1,FALSE),"")</f>
        <v>Pleasant Meadow</v>
      </c>
      <c r="O483" s="19" t="str">
        <f>IFERROR(VLOOKUP(A483,LandGrants[],2,FALSE),"")</f>
        <v>PLEASANT MEADOW</v>
      </c>
    </row>
    <row r="484" spans="1:15" x14ac:dyDescent="0.55000000000000004">
      <c r="A484" t="str">
        <f t="shared" si="21"/>
        <v>Pleasant Meadows</v>
      </c>
      <c r="B484">
        <v>690</v>
      </c>
      <c r="C484" t="s">
        <v>7505</v>
      </c>
      <c r="D484" t="s">
        <v>8073</v>
      </c>
      <c r="E484">
        <v>8</v>
      </c>
      <c r="F484">
        <v>16.2</v>
      </c>
      <c r="G484" t="s">
        <v>8074</v>
      </c>
      <c r="H484" t="str">
        <f t="shared" si="22"/>
        <v>03-09</v>
      </c>
      <c r="I484" t="str">
        <f t="shared" si="23"/>
        <v>2016-09-03</v>
      </c>
      <c r="J484" t="str">
        <f>IFERROR(VLOOKUP(A484,LandGrants[],1,FALSE),"")</f>
        <v>PLEASANT MEADOWS</v>
      </c>
      <c r="K484" s="19" t="str">
        <f>IFERROR(VLOOKUP(C484,PlatColors[],2,FALSE),IFERROR(VLOOKUP(A484,PlatColors[],2,FALSE),""))</f>
        <v>#boundary_yellow</v>
      </c>
      <c r="L484" s="19" t="str">
        <f>IFERROR(VLOOKUP(A484,LandGrants[],11,FALSE),"")</f>
        <v>May 1774</v>
      </c>
      <c r="M484" s="19" t="str">
        <f>IFERROR(VLOOKUP(A484,LandGrants[],31,FALSE),"")</f>
        <v>N</v>
      </c>
      <c r="N484" s="19" t="str">
        <f>IFERROR(VLOOKUP(C484,PlatColors[],1,FALSE),"")</f>
        <v>Pleasant Meadows</v>
      </c>
      <c r="O484" s="19" t="str">
        <f>IFERROR(VLOOKUP(A484,LandGrants[],2,FALSE),"")</f>
        <v>PLEASANT MEADOWS</v>
      </c>
    </row>
    <row r="485" spans="1:15" x14ac:dyDescent="0.55000000000000004">
      <c r="A485" s="19" t="str">
        <f t="shared" si="21"/>
        <v>Pleasant Plains</v>
      </c>
      <c r="B485">
        <v>82</v>
      </c>
      <c r="C485" t="s">
        <v>9467</v>
      </c>
      <c r="D485" t="s">
        <v>9542</v>
      </c>
      <c r="E485">
        <v>50</v>
      </c>
      <c r="F485">
        <v>755.6</v>
      </c>
      <c r="G485" t="s">
        <v>9543</v>
      </c>
      <c r="H485" s="19" t="str">
        <f t="shared" si="22"/>
        <v>27 -11</v>
      </c>
      <c r="I485" s="19" t="str">
        <f t="shared" si="23"/>
        <v>2016-11-27</v>
      </c>
      <c r="J485" s="19" t="str">
        <f>IFERROR(VLOOKUP(A485,LandGrants[],1,FALSE),"")</f>
        <v>PLEASANT PLAINS</v>
      </c>
      <c r="K485" s="19" t="str">
        <f>IFERROR(VLOOKUP(C485,PlatColors[],2,FALSE),IFERROR(VLOOKUP(A485,PlatColors[],2,FALSE),""))</f>
        <v>#boundary_yellow</v>
      </c>
      <c r="L485" s="19" t="str">
        <f>IFERROR(VLOOKUP(A485,LandGrants[],11,FALSE),"")</f>
        <v>Nov 1809</v>
      </c>
      <c r="M485" s="19" t="str">
        <f>IFERROR(VLOOKUP(A485,LandGrants[],31,FALSE),"")</f>
        <v>N</v>
      </c>
      <c r="N485" s="19" t="str">
        <f>IFERROR(VLOOKUP(C485,PlatColors[],1,FALSE),"")</f>
        <v>Pleasant Plains</v>
      </c>
      <c r="O485" s="19" t="str">
        <f>IFERROR(VLOOKUP(A485,LandGrants[],2,FALSE),"")</f>
        <v>PLEASANT PLAINS</v>
      </c>
    </row>
    <row r="486" spans="1:15" x14ac:dyDescent="0.55000000000000004">
      <c r="A486" t="str">
        <f t="shared" si="21"/>
        <v>Pleasant Prospect</v>
      </c>
      <c r="B486">
        <v>517</v>
      </c>
      <c r="C486" t="s">
        <v>6896</v>
      </c>
      <c r="D486" t="s">
        <v>8013</v>
      </c>
      <c r="E486">
        <v>17</v>
      </c>
      <c r="F486">
        <v>61</v>
      </c>
      <c r="G486" t="s">
        <v>8321</v>
      </c>
      <c r="H486" t="str">
        <f t="shared" si="22"/>
        <v>09-08</v>
      </c>
      <c r="I486" t="str">
        <f t="shared" si="23"/>
        <v>2016-08-09</v>
      </c>
      <c r="J486" t="str">
        <f>IFERROR(VLOOKUP(A486,LandGrants[],1,FALSE),"")</f>
        <v>PLEASANT PROSPECT</v>
      </c>
      <c r="K486" s="19" t="str">
        <f>IFERROR(VLOOKUP(C486,PlatColors[],2,FALSE),IFERROR(VLOOKUP(A486,PlatColors[],2,FALSE),""))</f>
        <v>#boundary_cyan</v>
      </c>
      <c r="L486" s="19" t="str">
        <f>IFERROR(VLOOKUP(A486,LandGrants[],11,FALSE),"")</f>
        <v>Mar 1775</v>
      </c>
      <c r="M486" s="19" t="str">
        <f>IFERROR(VLOOKUP(A486,LandGrants[],31,FALSE),"")</f>
        <v>N</v>
      </c>
      <c r="N486" s="19" t="str">
        <f>IFERROR(VLOOKUP(C486,PlatColors[],1,FALSE),"")</f>
        <v>Pleasant Prospect</v>
      </c>
      <c r="O486" s="19" t="str">
        <f>IFERROR(VLOOKUP(A486,LandGrants[],2,FALSE),"")</f>
        <v>PLEASANT PROSPECT</v>
      </c>
    </row>
    <row r="487" spans="1:15" x14ac:dyDescent="0.55000000000000004">
      <c r="A487" s="19" t="str">
        <f t="shared" si="21"/>
        <v>Pleasant Spring</v>
      </c>
      <c r="B487">
        <v>730</v>
      </c>
      <c r="C487" t="s">
        <v>10761</v>
      </c>
      <c r="D487" t="s">
        <v>11060</v>
      </c>
      <c r="E487">
        <v>7</v>
      </c>
      <c r="F487">
        <v>7.9</v>
      </c>
      <c r="G487" t="s">
        <v>11061</v>
      </c>
      <c r="H487" s="19" t="str">
        <f t="shared" si="22"/>
        <v>26 -05</v>
      </c>
      <c r="I487" s="19" t="str">
        <f t="shared" si="23"/>
        <v>2016-05-26</v>
      </c>
      <c r="J487" s="19" t="str">
        <f>IFERROR(VLOOKUP(A487,LandGrants[],1,FALSE),"")</f>
        <v>PLEASANT SPRING</v>
      </c>
      <c r="K487" s="19" t="str">
        <f>IFERROR(VLOOKUP(C487,PlatColors[],2,FALSE),IFERROR(VLOOKUP(A487,PlatColors[],2,FALSE),""))</f>
        <v>#boundary_cyan</v>
      </c>
      <c r="L487" s="19" t="str">
        <f>IFERROR(VLOOKUP(A487,LandGrants[],11,FALSE),"")</f>
        <v>Jan 1794</v>
      </c>
      <c r="M487" s="19" t="str">
        <f>IFERROR(VLOOKUP(A487,LandGrants[],31,FALSE),"")</f>
        <v>N</v>
      </c>
      <c r="N487" s="19" t="str">
        <f>IFERROR(VLOOKUP(C487,PlatColors[],1,FALSE),"")</f>
        <v>Pleasant Spring</v>
      </c>
      <c r="O487" s="19" t="str">
        <f>IFERROR(VLOOKUP(A487,LandGrants[],2,FALSE),"")</f>
        <v>PLEASANT SPRING</v>
      </c>
    </row>
    <row r="488" spans="1:15" x14ac:dyDescent="0.55000000000000004">
      <c r="A488" s="19" t="str">
        <f t="shared" si="21"/>
        <v>Pleasant Valley</v>
      </c>
      <c r="B488">
        <v>649</v>
      </c>
      <c r="C488" t="s">
        <v>4849</v>
      </c>
      <c r="D488" t="s">
        <v>12279</v>
      </c>
      <c r="E488">
        <v>10</v>
      </c>
      <c r="F488">
        <v>23.6</v>
      </c>
      <c r="G488" t="s">
        <v>12507</v>
      </c>
      <c r="H488" s="19" t="str">
        <f t="shared" si="22"/>
        <v>08 -11</v>
      </c>
      <c r="I488" s="19" t="str">
        <f t="shared" si="23"/>
        <v>2016-11-08</v>
      </c>
      <c r="J488" s="19" t="str">
        <f>IFERROR(VLOOKUP(A488,LandGrants[],1,FALSE),"")</f>
        <v>PLEASANT VALLEY</v>
      </c>
      <c r="K488" s="19" t="str">
        <f>IFERROR(VLOOKUP(C488,PlatColors[],2,FALSE),IFERROR(VLOOKUP(A488,PlatColors[],2,FALSE),""))</f>
        <v>#boundary_yellow</v>
      </c>
      <c r="L488" s="19" t="str">
        <f>IFERROR(VLOOKUP(A488,LandGrants[],11,FALSE),"")</f>
        <v>Oct 1812</v>
      </c>
      <c r="M488" s="19" t="str">
        <f>IFERROR(VLOOKUP(A488,LandGrants[],31,FALSE),"")</f>
        <v>N</v>
      </c>
      <c r="N488" s="19" t="str">
        <f>IFERROR(VLOOKUP(C488,PlatColors[],1,FALSE),"")</f>
        <v>Pleasant Valley</v>
      </c>
      <c r="O488" s="19" t="str">
        <f>IFERROR(VLOOKUP(A488,LandGrants[],2,FALSE),"")</f>
        <v>PLEASANT VALLEY</v>
      </c>
    </row>
    <row r="489" spans="1:15" x14ac:dyDescent="0.55000000000000004">
      <c r="A489" s="19" t="str">
        <f t="shared" si="21"/>
        <v>Plumb Tree Meadows</v>
      </c>
      <c r="B489">
        <v>96</v>
      </c>
      <c r="C489" t="s">
        <v>11745</v>
      </c>
      <c r="D489" t="s">
        <v>11769</v>
      </c>
      <c r="E489">
        <v>32</v>
      </c>
      <c r="F489">
        <v>704.4</v>
      </c>
      <c r="G489" t="s">
        <v>11770</v>
      </c>
      <c r="H489" s="19" t="str">
        <f t="shared" si="22"/>
        <v>15-09</v>
      </c>
      <c r="I489" s="19" t="str">
        <f t="shared" si="23"/>
        <v>2016-09-15</v>
      </c>
      <c r="J489" s="19" t="str">
        <f>IFERROR(VLOOKUP(A489,LandGrants[],1,FALSE),"")</f>
        <v>PLUMB TREE MEADOWS</v>
      </c>
      <c r="K489" s="19" t="str">
        <f>IFERROR(VLOOKUP(C489,PlatColors[],2,FALSE),IFERROR(VLOOKUP(A489,PlatColors[],2,FALSE),""))</f>
        <v>#boundary_gold</v>
      </c>
      <c r="L489" s="19" t="str">
        <f>IFERROR(VLOOKUP(A489,LandGrants[],11,FALSE),"")</f>
        <v>Aug 1797</v>
      </c>
      <c r="M489" s="19" t="str">
        <f>IFERROR(VLOOKUP(A489,LandGrants[],31,FALSE),"")</f>
        <v>Y</v>
      </c>
      <c r="N489" s="19" t="str">
        <f>IFERROR(VLOOKUP(C489,PlatColors[],1,FALSE),"")</f>
        <v>Plumb Tree Meadows</v>
      </c>
      <c r="O489" s="19" t="str">
        <f>IFERROR(VLOOKUP(A489,LandGrants[],2,FALSE),"")</f>
        <v>PLUMB TREE MEADOWS</v>
      </c>
    </row>
    <row r="490" spans="1:15" x14ac:dyDescent="0.55000000000000004">
      <c r="A490" s="19" t="str">
        <f t="shared" si="21"/>
        <v>Point Lookout</v>
      </c>
      <c r="B490">
        <v>645</v>
      </c>
      <c r="C490" t="s">
        <v>11129</v>
      </c>
      <c r="D490" t="s">
        <v>11037</v>
      </c>
      <c r="E490">
        <v>9</v>
      </c>
      <c r="F490">
        <v>24.4</v>
      </c>
      <c r="G490" t="s">
        <v>12506</v>
      </c>
      <c r="H490" s="19" t="str">
        <f t="shared" si="22"/>
        <v>08 -11</v>
      </c>
      <c r="I490" s="19" t="str">
        <f t="shared" si="23"/>
        <v>2016-11-08</v>
      </c>
      <c r="J490" s="19" t="str">
        <f>IFERROR(VLOOKUP(A490,LandGrants[],1,FALSE),"")</f>
        <v>POINT LOOKOUT</v>
      </c>
      <c r="K490" s="19" t="str">
        <f>IFERROR(VLOOKUP(C490,PlatColors[],2,FALSE),IFERROR(VLOOKUP(A490,PlatColors[],2,FALSE),""))</f>
        <v>#boundary_yellow</v>
      </c>
      <c r="L490" s="19" t="str">
        <f>IFERROR(VLOOKUP(A490,LandGrants[],11,FALSE),"")</f>
        <v>Mar 1766</v>
      </c>
      <c r="M490" s="19" t="str">
        <f>IFERROR(VLOOKUP(A490,LandGrants[],31,FALSE),"")</f>
        <v/>
      </c>
      <c r="N490" s="19" t="str">
        <f>IFERROR(VLOOKUP(C490,PlatColors[],1,FALSE),"")</f>
        <v>Point Lookout</v>
      </c>
      <c r="O490" s="19" t="str">
        <f>IFERROR(VLOOKUP(A490,LandGrants[],2,FALSE),"")</f>
        <v/>
      </c>
    </row>
    <row r="491" spans="1:15" x14ac:dyDescent="0.55000000000000004">
      <c r="A491" t="str">
        <f t="shared" si="21"/>
        <v>Point Lookout Enlarged</v>
      </c>
      <c r="B491">
        <v>328</v>
      </c>
      <c r="C491" t="s">
        <v>10993</v>
      </c>
      <c r="D491" t="s">
        <v>11037</v>
      </c>
      <c r="E491">
        <v>59</v>
      </c>
      <c r="F491">
        <v>191.4</v>
      </c>
      <c r="G491" t="s">
        <v>11038</v>
      </c>
      <c r="H491" t="str">
        <f t="shared" si="22"/>
        <v>14-07</v>
      </c>
      <c r="I491" t="str">
        <f t="shared" si="23"/>
        <v>2016-07-14</v>
      </c>
      <c r="J491" t="str">
        <f>IFERROR(VLOOKUP(A491,LandGrants[],1,FALSE),"")</f>
        <v>POINT LOOKOUT ENLARGED</v>
      </c>
      <c r="K491" s="19" t="str">
        <f>IFERROR(VLOOKUP(C491,PlatColors[],2,FALSE),IFERROR(VLOOKUP(A491,PlatColors[],2,FALSE),""))</f>
        <v>#boundary_gold</v>
      </c>
      <c r="L491" s="19" t="str">
        <f>IFERROR(VLOOKUP(A491,LandGrants[],11,FALSE),"")</f>
        <v>Nov 1769</v>
      </c>
      <c r="M491" s="19" t="str">
        <f>IFERROR(VLOOKUP(A491,LandGrants[],31,FALSE),"")</f>
        <v>Y</v>
      </c>
      <c r="N491" s="19" t="str">
        <f>IFERROR(VLOOKUP(C491,PlatColors[],1,FALSE),"")</f>
        <v>Point Lookout Enlarged</v>
      </c>
      <c r="O491" s="19" t="str">
        <f>IFERROR(VLOOKUP(A491,LandGrants[],2,FALSE),"")</f>
        <v>POINT LOOKOUT ENLARGED</v>
      </c>
    </row>
    <row r="492" spans="1:15" x14ac:dyDescent="0.55000000000000004">
      <c r="A492" t="str">
        <f t="shared" si="21"/>
        <v>Pole Bridge Tract</v>
      </c>
      <c r="B492">
        <v>612</v>
      </c>
      <c r="C492" t="s">
        <v>7473</v>
      </c>
      <c r="D492" t="s">
        <v>11165</v>
      </c>
      <c r="E492">
        <v>10</v>
      </c>
      <c r="F492">
        <v>31.2</v>
      </c>
      <c r="G492" t="s">
        <v>7997</v>
      </c>
      <c r="H492" t="str">
        <f t="shared" si="22"/>
        <v>27-09</v>
      </c>
      <c r="I492" t="str">
        <f t="shared" si="23"/>
        <v>2016-09-27</v>
      </c>
      <c r="J492" t="str">
        <f>IFERROR(VLOOKUP(A492,LandGrants[],1,FALSE),"")</f>
        <v>POLE BRIDGE TRACT</v>
      </c>
      <c r="K492" s="19" t="str">
        <f>IFERROR(VLOOKUP(C492,PlatColors[],2,FALSE),IFERROR(VLOOKUP(A492,PlatColors[],2,FALSE),""))</f>
        <v>#boundary_pink</v>
      </c>
      <c r="L492" s="19" t="str">
        <f>IFERROR(VLOOKUP(A492,LandGrants[],11,FALSE),"")</f>
        <v>Jul 1802</v>
      </c>
      <c r="M492" s="19" t="str">
        <f>IFERROR(VLOOKUP(A492,LandGrants[],31,FALSE),"")</f>
        <v>N</v>
      </c>
      <c r="N492" s="19" t="str">
        <f>IFERROR(VLOOKUP(C492,PlatColors[],1,FALSE),"")</f>
        <v>Pole Bridge Tract</v>
      </c>
      <c r="O492" s="19" t="str">
        <f>IFERROR(VLOOKUP(A492,LandGrants[],2,FALSE),"")</f>
        <v>POLE BRIDGE TRACT</v>
      </c>
    </row>
    <row r="493" spans="1:15" x14ac:dyDescent="0.55000000000000004">
      <c r="A493" s="19" t="str">
        <f t="shared" si="21"/>
        <v>Pole Cat Glade</v>
      </c>
      <c r="B493">
        <v>469</v>
      </c>
      <c r="C493" t="s">
        <v>9614</v>
      </c>
      <c r="D493" t="s">
        <v>9078</v>
      </c>
      <c r="E493">
        <v>23</v>
      </c>
      <c r="F493">
        <v>96.2</v>
      </c>
      <c r="G493" t="s">
        <v>9868</v>
      </c>
      <c r="H493" s="19" t="str">
        <f t="shared" si="22"/>
        <v>26 -12</v>
      </c>
      <c r="I493" s="19" t="str">
        <f t="shared" si="23"/>
        <v>2016-12-26</v>
      </c>
      <c r="J493" s="19" t="str">
        <f>IFERROR(VLOOKUP(A493,LandGrants[],1,FALSE),"")</f>
        <v>POLE CAT GLADE</v>
      </c>
      <c r="K493" s="19" t="str">
        <f>IFERROR(VLOOKUP(C493,PlatColors[],2,FALSE),IFERROR(VLOOKUP(A493,PlatColors[],2,FALSE),""))</f>
        <v>#boundary_yellow</v>
      </c>
      <c r="L493" s="19" t="str">
        <f>IFERROR(VLOOKUP(A493,LandGrants[],11,FALSE),"")</f>
        <v>Mar 1747</v>
      </c>
      <c r="M493" s="19" t="str">
        <f>IFERROR(VLOOKUP(A493,LandGrants[],31,FALSE),"")</f>
        <v>Y</v>
      </c>
      <c r="N493" s="19" t="str">
        <f>IFERROR(VLOOKUP(C493,PlatColors[],1,FALSE),"")</f>
        <v>Pole Cat Glade</v>
      </c>
      <c r="O493" s="19" t="str">
        <f>IFERROR(VLOOKUP(A493,LandGrants[],2,FALSE),"")</f>
        <v>POLE CAT GLADE</v>
      </c>
    </row>
    <row r="494" spans="1:15" x14ac:dyDescent="0.55000000000000004">
      <c r="A494" s="19" t="str">
        <f t="shared" si="21"/>
        <v>Pooles Chance</v>
      </c>
      <c r="B494">
        <v>489</v>
      </c>
      <c r="C494" t="s">
        <v>6787</v>
      </c>
      <c r="D494" t="s">
        <v>8058</v>
      </c>
      <c r="E494">
        <v>16</v>
      </c>
      <c r="F494">
        <v>80.2</v>
      </c>
      <c r="G494" t="s">
        <v>8060</v>
      </c>
      <c r="H494" s="19" t="str">
        <f t="shared" si="22"/>
        <v>03-09</v>
      </c>
      <c r="I494" s="19" t="str">
        <f t="shared" si="23"/>
        <v>2016-09-03</v>
      </c>
      <c r="J494" s="19" t="str">
        <f>IFERROR(VLOOKUP(A494,LandGrants[],1,FALSE),"")</f>
        <v>POOLES CHANCE</v>
      </c>
      <c r="K494" s="19" t="str">
        <f>IFERROR(VLOOKUP(C494,PlatColors[],2,FALSE),IFERROR(VLOOKUP(A494,PlatColors[],2,FALSE),""))</f>
        <v>#boundary_gold</v>
      </c>
      <c r="L494" s="19" t="str">
        <f>IFERROR(VLOOKUP(A494,LandGrants[],11,FALSE),"")</f>
        <v>Apr 1743</v>
      </c>
      <c r="M494" s="19" t="str">
        <f>IFERROR(VLOOKUP(A494,LandGrants[],31,FALSE),"")</f>
        <v>Y</v>
      </c>
      <c r="N494" s="19" t="str">
        <f>IFERROR(VLOOKUP(C494,PlatColors[],1,FALSE),"")</f>
        <v>Pooles Chance</v>
      </c>
      <c r="O494" s="19" t="str">
        <f>IFERROR(VLOOKUP(A494,LandGrants[],2,FALSE),"")</f>
        <v>POOLES CHANCE</v>
      </c>
    </row>
    <row r="495" spans="1:15" x14ac:dyDescent="0.55000000000000004">
      <c r="A495" s="19" t="str">
        <f t="shared" si="21"/>
        <v>Pooles Chance - Resurveyed</v>
      </c>
      <c r="B495">
        <v>303</v>
      </c>
      <c r="C495" t="s">
        <v>9392</v>
      </c>
      <c r="D495" t="s">
        <v>8062</v>
      </c>
      <c r="E495">
        <v>38</v>
      </c>
      <c r="F495" s="131">
        <v>211.1</v>
      </c>
      <c r="G495" t="s">
        <v>8059</v>
      </c>
      <c r="H495" s="19" t="str">
        <f t="shared" si="22"/>
        <v>04-09</v>
      </c>
      <c r="I495" s="19" t="str">
        <f t="shared" si="23"/>
        <v>2016-09-04</v>
      </c>
      <c r="J495" s="19" t="str">
        <f>IFERROR(VLOOKUP(A495,LandGrants[],1,FALSE),"")</f>
        <v>POOLES CHANCE - Resurveyed</v>
      </c>
      <c r="K495" s="19" t="str">
        <f>IFERROR(VLOOKUP(C495,PlatColors[],2,FALSE),IFERROR(VLOOKUP(A495,PlatColors[],2,FALSE),""))</f>
        <v>#boundary_yellow</v>
      </c>
      <c r="L495" s="19" t="str">
        <f>IFERROR(VLOOKUP(A495,LandGrants[],11,FALSE),"")</f>
        <v>Dec 1753</v>
      </c>
      <c r="M495" s="19" t="str">
        <f>IFERROR(VLOOKUP(A495,LandGrants[],31,FALSE),"")</f>
        <v/>
      </c>
      <c r="N495" s="19" t="str">
        <f>IFERROR(VLOOKUP(C495,PlatColors[],1,FALSE),"")</f>
        <v>Pooles Chance - Resurveyed</v>
      </c>
      <c r="O495" s="19" t="str">
        <f>IFERROR(VLOOKUP(A495,LandGrants[],2,FALSE),"")</f>
        <v/>
      </c>
    </row>
    <row r="496" spans="1:15" x14ac:dyDescent="0.55000000000000004">
      <c r="A496" s="19" t="str">
        <f t="shared" si="21"/>
        <v>Poor Mans Beginning</v>
      </c>
      <c r="B496">
        <v>413</v>
      </c>
      <c r="C496" t="s">
        <v>6662</v>
      </c>
      <c r="D496" t="s">
        <v>8190</v>
      </c>
      <c r="E496">
        <v>13</v>
      </c>
      <c r="F496">
        <v>106.9</v>
      </c>
      <c r="G496" t="s">
        <v>8195</v>
      </c>
      <c r="H496" s="19" t="str">
        <f t="shared" si="22"/>
        <v>22-08</v>
      </c>
      <c r="I496" s="19" t="str">
        <f t="shared" si="23"/>
        <v>2016-08-22</v>
      </c>
      <c r="J496" s="19" t="str">
        <f>IFERROR(VLOOKUP(A496,LandGrants[],1,FALSE),"")</f>
        <v>POOR MANS BEGINNING</v>
      </c>
      <c r="K496" s="19" t="str">
        <f>IFERROR(VLOOKUP(C496,PlatColors[],2,FALSE),IFERROR(VLOOKUP(A496,PlatColors[],2,FALSE),""))</f>
        <v>#boundary_yellow</v>
      </c>
      <c r="L496" s="19" t="str">
        <f>IFERROR(VLOOKUP(A496,LandGrants[],11,FALSE),"")</f>
        <v>Oct 1731</v>
      </c>
      <c r="M496" s="19" t="str">
        <f>IFERROR(VLOOKUP(A496,LandGrants[],31,FALSE),"")</f>
        <v>N</v>
      </c>
      <c r="N496" s="19" t="str">
        <f>IFERROR(VLOOKUP(C496,PlatColors[],1,FALSE),"")</f>
        <v>Poor Mans Beginning</v>
      </c>
      <c r="O496" s="19" t="str">
        <f>IFERROR(VLOOKUP(A496,LandGrants[],2,FALSE),"")</f>
        <v>POOR MANS BEGINNING</v>
      </c>
    </row>
    <row r="497" spans="1:15" x14ac:dyDescent="0.55000000000000004">
      <c r="A497" t="str">
        <f t="shared" si="21"/>
        <v>Poors Mans Beginning Corrected</v>
      </c>
      <c r="B497">
        <v>526</v>
      </c>
      <c r="C497" t="s">
        <v>11614</v>
      </c>
      <c r="D497" t="s">
        <v>8190</v>
      </c>
      <c r="E497">
        <v>10</v>
      </c>
      <c r="F497">
        <v>58.2</v>
      </c>
      <c r="G497" t="s">
        <v>11615</v>
      </c>
      <c r="H497" t="str">
        <f t="shared" si="22"/>
        <v>22-08</v>
      </c>
      <c r="I497" t="str">
        <f t="shared" si="23"/>
        <v>2016-08-22</v>
      </c>
      <c r="J497" t="str">
        <f>IFERROR(VLOOKUP(A497,LandGrants[],1,FALSE),"")</f>
        <v/>
      </c>
      <c r="K497" s="19" t="str">
        <f>IFERROR(VLOOKUP(C497,PlatColors[],2,FALSE),IFERROR(VLOOKUP(A497,PlatColors[],2,FALSE),""))</f>
        <v/>
      </c>
      <c r="L497" s="19" t="str">
        <f>IFERROR(VLOOKUP(A497,LandGrants[],11,FALSE),"")</f>
        <v/>
      </c>
      <c r="M497" s="19" t="str">
        <f>IFERROR(VLOOKUP(A497,LandGrants[],31,FALSE),"")</f>
        <v/>
      </c>
      <c r="N497" s="19" t="str">
        <f>IFERROR(VLOOKUP(C497,PlatColors[],1,FALSE),"")</f>
        <v/>
      </c>
      <c r="O497" s="19" t="str">
        <f>IFERROR(VLOOKUP(A497,LandGrants[],2,FALSE),"")</f>
        <v/>
      </c>
    </row>
    <row r="498" spans="1:15" x14ac:dyDescent="0.55000000000000004">
      <c r="A498" s="19" t="str">
        <f t="shared" si="21"/>
        <v>Poplar Spring Garden</v>
      </c>
      <c r="B498">
        <v>243</v>
      </c>
      <c r="C498" t="s">
        <v>4181</v>
      </c>
      <c r="D498" t="s">
        <v>9298</v>
      </c>
      <c r="E498">
        <v>16</v>
      </c>
      <c r="F498" s="131">
        <v>275.89999999999998</v>
      </c>
      <c r="G498" t="s">
        <v>9183</v>
      </c>
      <c r="H498" s="19" t="str">
        <f t="shared" si="22"/>
        <v>07 -11</v>
      </c>
      <c r="I498" s="19" t="str">
        <f t="shared" si="23"/>
        <v>2016-11-07</v>
      </c>
      <c r="J498" s="19" t="str">
        <f>IFERROR(VLOOKUP(A498,LandGrants[],1,FALSE),"")</f>
        <v>POPLAR SPRING GARDEN</v>
      </c>
      <c r="K498" s="19" t="str">
        <f>IFERROR(VLOOKUP(C498,PlatColors[],2,FALSE),IFERROR(VLOOKUP(A498,PlatColors[],2,FALSE),""))</f>
        <v>#boundary_yellow</v>
      </c>
      <c r="L498" s="19" t="str">
        <f>IFERROR(VLOOKUP(A498,LandGrants[],11,FALSE),"")</f>
        <v>Nov 1745</v>
      </c>
      <c r="M498" s="19" t="str">
        <f>IFERROR(VLOOKUP(A498,LandGrants[],31,FALSE),"")</f>
        <v>N</v>
      </c>
      <c r="N498" s="19" t="str">
        <f>IFERROR(VLOOKUP(C498,PlatColors[],1,FALSE),"")</f>
        <v>Poplar Spring Garden</v>
      </c>
      <c r="O498" s="19" t="str">
        <f>IFERROR(VLOOKUP(A498,LandGrants[],2,FALSE),"")</f>
        <v>POPLAR SPRING GARDEN</v>
      </c>
    </row>
    <row r="499" spans="1:15" x14ac:dyDescent="0.55000000000000004">
      <c r="A499" s="19" t="str">
        <f t="shared" si="21"/>
        <v>Poplar Spring Meadows</v>
      </c>
      <c r="B499">
        <v>324</v>
      </c>
      <c r="C499" t="s">
        <v>7091</v>
      </c>
      <c r="D499" t="s">
        <v>9298</v>
      </c>
      <c r="E499">
        <v>28</v>
      </c>
      <c r="F499">
        <v>195.1</v>
      </c>
      <c r="G499" t="s">
        <v>9184</v>
      </c>
      <c r="H499" s="19" t="str">
        <f t="shared" si="22"/>
        <v>07 -11</v>
      </c>
      <c r="I499" s="19" t="str">
        <f t="shared" si="23"/>
        <v>2016-11-07</v>
      </c>
      <c r="J499" s="19" t="str">
        <f>IFERROR(VLOOKUP(A499,LandGrants[],1,FALSE),"")</f>
        <v>POPLAR SPRING MEADOWS</v>
      </c>
      <c r="K499" s="19" t="str">
        <f>IFERROR(VLOOKUP(C499,PlatColors[],2,FALSE),IFERROR(VLOOKUP(A499,PlatColors[],2,FALSE),""))</f>
        <v>#boundary_pink</v>
      </c>
      <c r="L499" s="19" t="str">
        <f>IFERROR(VLOOKUP(A499,LandGrants[],11,FALSE),"")</f>
        <v>Aug 1770</v>
      </c>
      <c r="M499" s="19" t="str">
        <f>IFERROR(VLOOKUP(A499,LandGrants[],31,FALSE),"")</f>
        <v/>
      </c>
      <c r="N499" s="19" t="str">
        <f>IFERROR(VLOOKUP(C499,PlatColors[],1,FALSE),"")</f>
        <v>Poplar Spring Meadows</v>
      </c>
      <c r="O499" s="19" t="str">
        <f>IFERROR(VLOOKUP(A499,LandGrants[],2,FALSE),"")</f>
        <v>POPLAR SPRING MEADOWS</v>
      </c>
    </row>
    <row r="500" spans="1:15" x14ac:dyDescent="0.55000000000000004">
      <c r="A500" s="19" t="str">
        <f t="shared" si="21"/>
        <v>Pork Plenty If No Thieves</v>
      </c>
      <c r="B500">
        <v>597</v>
      </c>
      <c r="C500" t="s">
        <v>6870</v>
      </c>
      <c r="D500" t="s">
        <v>8436</v>
      </c>
      <c r="E500">
        <v>11</v>
      </c>
      <c r="F500" s="131">
        <v>40.700000000000003</v>
      </c>
      <c r="G500" t="s">
        <v>8437</v>
      </c>
      <c r="H500" s="19" t="str">
        <f t="shared" si="22"/>
        <v>25-06</v>
      </c>
      <c r="I500" s="19" t="str">
        <f t="shared" si="23"/>
        <v>2016-06-25</v>
      </c>
      <c r="J500" s="19" t="str">
        <f>IFERROR(VLOOKUP(A500,LandGrants[],1,FALSE),"")</f>
        <v>PORK PLENTY IF NO THIEVES</v>
      </c>
      <c r="K500" s="19" t="str">
        <f>IFERROR(VLOOKUP(C500,PlatColors[],2,FALSE),IFERROR(VLOOKUP(A500,PlatColors[],2,FALSE),""))</f>
        <v>#boundary_yellow</v>
      </c>
      <c r="L500" s="19" t="str">
        <f>IFERROR(VLOOKUP(A500,LandGrants[],11,FALSE),"")</f>
        <v>Aug 1753</v>
      </c>
      <c r="M500" s="19" t="str">
        <f>IFERROR(VLOOKUP(A500,LandGrants[],31,FALSE),"")</f>
        <v>Y</v>
      </c>
      <c r="N500" s="19" t="str">
        <f>IFERROR(VLOOKUP(C500,PlatColors[],1,FALSE),"")</f>
        <v>Pork Plenty If No Thieves</v>
      </c>
      <c r="O500" s="19" t="str">
        <f>IFERROR(VLOOKUP(A500,LandGrants[],2,FALSE),"")</f>
        <v>PORK PLENTY IF NO THIEVES</v>
      </c>
    </row>
    <row r="501" spans="1:15" x14ac:dyDescent="0.55000000000000004">
      <c r="A501" t="str">
        <f t="shared" si="21"/>
        <v>Porters Care</v>
      </c>
      <c r="B501">
        <v>181</v>
      </c>
      <c r="C501" t="s">
        <v>7943</v>
      </c>
      <c r="D501" t="s">
        <v>7935</v>
      </c>
      <c r="E501">
        <v>16</v>
      </c>
      <c r="F501">
        <v>404.5</v>
      </c>
      <c r="G501" t="s">
        <v>7944</v>
      </c>
      <c r="H501" t="str">
        <f t="shared" si="22"/>
        <v>14-10</v>
      </c>
      <c r="I501" t="str">
        <f t="shared" si="23"/>
        <v>2016-10-14</v>
      </c>
      <c r="J501" t="str">
        <f>IFERROR(VLOOKUP(A501,LandGrants[],1,FALSE),"")</f>
        <v>PORTERS CARE</v>
      </c>
      <c r="K501" s="19" t="str">
        <f>IFERROR(VLOOKUP(C501,PlatColors[],2,FALSE),IFERROR(VLOOKUP(A501,PlatColors[],2,FALSE),""))</f>
        <v>#boundary_green</v>
      </c>
      <c r="L501" s="19" t="str">
        <f>IFERROR(VLOOKUP(A501,LandGrants[],11,FALSE),"")</f>
        <v>Sep 1728</v>
      </c>
      <c r="M501" s="19" t="str">
        <f>IFERROR(VLOOKUP(A501,LandGrants[],31,FALSE),"")</f>
        <v>N</v>
      </c>
      <c r="N501" s="19" t="str">
        <f>IFERROR(VLOOKUP(C501,PlatColors[],1,FALSE),"")</f>
        <v>Porters Care</v>
      </c>
      <c r="O501" s="19" t="str">
        <f>IFERROR(VLOOKUP(A501,LandGrants[],2,FALSE),"")</f>
        <v>PORTERS CARE</v>
      </c>
    </row>
    <row r="502" spans="1:15" x14ac:dyDescent="0.55000000000000004">
      <c r="A502" t="str">
        <f t="shared" si="21"/>
        <v>Poverty In Reality</v>
      </c>
      <c r="B502">
        <v>729</v>
      </c>
      <c r="C502" t="s">
        <v>7201</v>
      </c>
      <c r="D502" t="s">
        <v>8068</v>
      </c>
      <c r="E502">
        <v>11</v>
      </c>
      <c r="F502">
        <v>7.9</v>
      </c>
      <c r="G502" t="s">
        <v>12303</v>
      </c>
      <c r="H502" s="19" t="str">
        <f t="shared" si="22"/>
        <v>14-10</v>
      </c>
      <c r="I502" t="str">
        <f t="shared" si="23"/>
        <v>2016-10-14</v>
      </c>
      <c r="J502" t="str">
        <f>IFERROR(VLOOKUP(A502,LandGrants[],1,FALSE),"")</f>
        <v>POVERTY IN REALITY</v>
      </c>
      <c r="K502" s="19" t="str">
        <f>IFERROR(VLOOKUP(C502,PlatColors[],2,FALSE),IFERROR(VLOOKUP(A502,PlatColors[],2,FALSE),""))</f>
        <v>#boundary_green</v>
      </c>
      <c r="L502" s="19" t="str">
        <f>IFERROR(VLOOKUP(A502,LandGrants[],11,FALSE),"")</f>
        <v>Jun 1777</v>
      </c>
      <c r="M502" s="19" t="str">
        <f>IFERROR(VLOOKUP(A502,LandGrants[],31,FALSE),"")</f>
        <v>N</v>
      </c>
      <c r="N502" s="19" t="str">
        <f>IFERROR(VLOOKUP(C502,PlatColors[],1,FALSE),"")</f>
        <v>Poverty In Reality</v>
      </c>
      <c r="O502" s="19" t="str">
        <f>IFERROR(VLOOKUP(A502,LandGrants[],2,FALSE),"")</f>
        <v>POVERTY IN REALITY</v>
      </c>
    </row>
    <row r="503" spans="1:15" x14ac:dyDescent="0.55000000000000004">
      <c r="A503" s="19" t="str">
        <f t="shared" si="21"/>
        <v>Pressby</v>
      </c>
      <c r="B503">
        <v>172</v>
      </c>
      <c r="C503" t="s">
        <v>5171</v>
      </c>
      <c r="D503" t="s">
        <v>8015</v>
      </c>
      <c r="E503">
        <v>32</v>
      </c>
      <c r="F503">
        <v>420.9</v>
      </c>
      <c r="G503" t="s">
        <v>8362</v>
      </c>
      <c r="H503" s="19" t="str">
        <f t="shared" si="22"/>
        <v>03-08</v>
      </c>
      <c r="I503" s="19" t="str">
        <f t="shared" si="23"/>
        <v>2016-08-03</v>
      </c>
      <c r="J503" s="19" t="str">
        <f>IFERROR(VLOOKUP(A503,LandGrants[],1,FALSE),"")</f>
        <v>PRESSBY</v>
      </c>
      <c r="K503" s="19" t="str">
        <f>IFERROR(VLOOKUP(C503,PlatColors[],2,FALSE),IFERROR(VLOOKUP(A503,PlatColors[],2,FALSE),""))</f>
        <v>#boundary_cyan</v>
      </c>
      <c r="L503" s="19" t="str">
        <f>IFERROR(VLOOKUP(A503,LandGrants[],11,FALSE),"")</f>
        <v>Jun 1750</v>
      </c>
      <c r="M503" s="19" t="str">
        <f>IFERROR(VLOOKUP(A503,LandGrants[],31,FALSE),"")</f>
        <v>N</v>
      </c>
      <c r="N503" s="19" t="str">
        <f>IFERROR(VLOOKUP(C503,PlatColors[],1,FALSE),"")</f>
        <v>Pressby</v>
      </c>
      <c r="O503" s="19" t="str">
        <f>IFERROR(VLOOKUP(A503,LandGrants[],2,FALSE),"")</f>
        <v>PRESSBY</v>
      </c>
    </row>
    <row r="504" spans="1:15" x14ac:dyDescent="0.55000000000000004">
      <c r="A504" t="str">
        <f t="shared" si="21"/>
        <v>Prestidges Folly</v>
      </c>
      <c r="B504">
        <v>330</v>
      </c>
      <c r="C504" t="s">
        <v>8988</v>
      </c>
      <c r="D504" t="s">
        <v>9103</v>
      </c>
      <c r="E504">
        <v>15</v>
      </c>
      <c r="F504">
        <v>190.4</v>
      </c>
      <c r="G504" t="s">
        <v>9120</v>
      </c>
      <c r="H504" t="str">
        <f t="shared" si="22"/>
        <v>22-10</v>
      </c>
      <c r="I504" t="str">
        <f t="shared" si="23"/>
        <v>2016-10-22</v>
      </c>
      <c r="J504" t="str">
        <f>IFERROR(VLOOKUP(A504,LandGrants[],1,FALSE),"")</f>
        <v>PRESTIDGES FOLLY</v>
      </c>
      <c r="K504" s="19" t="str">
        <f>IFERROR(VLOOKUP(C504,PlatColors[],2,FALSE),IFERROR(VLOOKUP(A504,PlatColors[],2,FALSE),""))</f>
        <v>#boundary_cyan</v>
      </c>
      <c r="L504" s="19" t="str">
        <f>IFERROR(VLOOKUP(A504,LandGrants[],11,FALSE),"")</f>
        <v>Jun 1762</v>
      </c>
      <c r="M504" s="19" t="str">
        <f>IFERROR(VLOOKUP(A504,LandGrants[],31,FALSE),"")</f>
        <v>Y</v>
      </c>
      <c r="N504" s="19" t="str">
        <f>IFERROR(VLOOKUP(C504,PlatColors[],1,FALSE),"")</f>
        <v>Prestidges Folly</v>
      </c>
      <c r="O504" s="19" t="str">
        <f>IFERROR(VLOOKUP(A504,LandGrants[],2,FALSE),"")</f>
        <v>PRESTIDGES FOLLY</v>
      </c>
    </row>
    <row r="505" spans="1:15" x14ac:dyDescent="0.55000000000000004">
      <c r="A505" s="19" t="str">
        <f t="shared" si="21"/>
        <v>Pretty Land</v>
      </c>
      <c r="B505">
        <v>561</v>
      </c>
      <c r="C505" t="s">
        <v>4178</v>
      </c>
      <c r="D505" t="s">
        <v>8182</v>
      </c>
      <c r="E505">
        <v>6</v>
      </c>
      <c r="F505" s="131">
        <v>50.3</v>
      </c>
      <c r="G505" t="s">
        <v>8183</v>
      </c>
      <c r="H505" s="19" t="str">
        <f t="shared" si="22"/>
        <v>25-08</v>
      </c>
      <c r="I505" s="19" t="str">
        <f t="shared" si="23"/>
        <v>2016-08-25</v>
      </c>
      <c r="J505" s="19" t="str">
        <f>IFERROR(VLOOKUP(A505,LandGrants[],1,FALSE),"")</f>
        <v>PRETTY LAND</v>
      </c>
      <c r="K505" s="19" t="str">
        <f>IFERROR(VLOOKUP(C505,PlatColors[],2,FALSE),IFERROR(VLOOKUP(A505,PlatColors[],2,FALSE),""))</f>
        <v>#boundary_yellow</v>
      </c>
      <c r="L505" s="19" t="str">
        <f>IFERROR(VLOOKUP(A505,LandGrants[],11,FALSE),"")</f>
        <v>Jun 1734</v>
      </c>
      <c r="M505" s="19" t="str">
        <f>IFERROR(VLOOKUP(A505,LandGrants[],31,FALSE),"")</f>
        <v>N</v>
      </c>
      <c r="N505" s="19" t="str">
        <f>IFERROR(VLOOKUP(C505,PlatColors[],1,FALSE),"")</f>
        <v>Pretty Land</v>
      </c>
      <c r="O505" s="19" t="str">
        <f>IFERROR(VLOOKUP(A505,LandGrants[],2,FALSE),"")</f>
        <v>PRETTY LAND</v>
      </c>
    </row>
    <row r="506" spans="1:15" x14ac:dyDescent="0.55000000000000004">
      <c r="A506" s="19" t="str">
        <f t="shared" si="21"/>
        <v>Purdums Chance</v>
      </c>
      <c r="B506">
        <v>241</v>
      </c>
      <c r="C506" t="s">
        <v>7529</v>
      </c>
      <c r="D506" t="s">
        <v>8434</v>
      </c>
      <c r="E506">
        <v>30</v>
      </c>
      <c r="F506">
        <v>277.5</v>
      </c>
      <c r="G506" t="s">
        <v>8439</v>
      </c>
      <c r="H506" s="19" t="str">
        <f t="shared" si="22"/>
        <v>25-06</v>
      </c>
      <c r="I506" s="19" t="str">
        <f t="shared" si="23"/>
        <v>2016-06-25</v>
      </c>
      <c r="J506" s="19" t="str">
        <f>IFERROR(VLOOKUP(A506,LandGrants[],1,FALSE),"")</f>
        <v>PURDUMS CHANCE</v>
      </c>
      <c r="K506" s="19" t="str">
        <f>IFERROR(VLOOKUP(C506,PlatColors[],2,FALSE),IFERROR(VLOOKUP(A506,PlatColors[],2,FALSE),""))</f>
        <v>#boundary_cyan</v>
      </c>
      <c r="L506" s="19" t="str">
        <f>IFERROR(VLOOKUP(A506,LandGrants[],11,FALSE),"")</f>
        <v>Sep 1809</v>
      </c>
      <c r="M506" s="19" t="str">
        <f>IFERROR(VLOOKUP(A506,LandGrants[],31,FALSE),"")</f>
        <v>N</v>
      </c>
      <c r="N506" s="19" t="str">
        <f>IFERROR(VLOOKUP(C506,PlatColors[],1,FALSE),"")</f>
        <v>Purdums Chance</v>
      </c>
      <c r="O506" s="19" t="str">
        <f>IFERROR(VLOOKUP(A506,LandGrants[],2,FALSE),"")</f>
        <v>PURDUMS CHANCE</v>
      </c>
    </row>
    <row r="507" spans="1:15" x14ac:dyDescent="0.55000000000000004">
      <c r="A507" t="str">
        <f t="shared" si="21"/>
        <v>Purdums Choice</v>
      </c>
      <c r="B507">
        <v>417</v>
      </c>
      <c r="C507" t="s">
        <v>8989</v>
      </c>
      <c r="D507" t="s">
        <v>8246</v>
      </c>
      <c r="E507">
        <v>8</v>
      </c>
      <c r="F507">
        <v>105.9</v>
      </c>
      <c r="G507" t="s">
        <v>12262</v>
      </c>
      <c r="H507" t="str">
        <f t="shared" si="22"/>
        <v>12-10</v>
      </c>
      <c r="I507" t="str">
        <f t="shared" si="23"/>
        <v>2016-10-12</v>
      </c>
      <c r="J507" t="str">
        <f>IFERROR(VLOOKUP(A507,LandGrants[],1,FALSE),"")</f>
        <v>PURDUMS CHOICE</v>
      </c>
      <c r="K507" s="19" t="str">
        <f>IFERROR(VLOOKUP(C507,PlatColors[],2,FALSE),IFERROR(VLOOKUP(A507,PlatColors[],2,FALSE),""))</f>
        <v>#boundary_cyan</v>
      </c>
      <c r="L507" s="19" t="str">
        <f>IFERROR(VLOOKUP(A507,LandGrants[],11,FALSE),"")</f>
        <v>Nov 1737</v>
      </c>
      <c r="M507" s="19" t="str">
        <f>IFERROR(VLOOKUP(A507,LandGrants[],31,FALSE),"")</f>
        <v>N</v>
      </c>
      <c r="N507" s="19" t="str">
        <f>IFERROR(VLOOKUP(C507,PlatColors[],1,FALSE),"")</f>
        <v>Purdums Choice</v>
      </c>
      <c r="O507" s="19" t="str">
        <f>IFERROR(VLOOKUP(A507,LandGrants[],2,FALSE),"")</f>
        <v>PURDUMS CHOICE</v>
      </c>
    </row>
    <row r="508" spans="1:15" x14ac:dyDescent="0.55000000000000004">
      <c r="A508" t="str">
        <f t="shared" si="21"/>
        <v>Purdums Enlargement</v>
      </c>
      <c r="B508">
        <v>232</v>
      </c>
      <c r="C508" t="s">
        <v>6876</v>
      </c>
      <c r="D508" t="s">
        <v>8246</v>
      </c>
      <c r="E508">
        <v>22</v>
      </c>
      <c r="F508">
        <v>290.2</v>
      </c>
      <c r="G508" t="s">
        <v>8247</v>
      </c>
      <c r="H508" s="19" t="str">
        <f t="shared" si="22"/>
        <v>16-08</v>
      </c>
      <c r="I508" t="str">
        <f t="shared" si="23"/>
        <v>2016-08-16</v>
      </c>
      <c r="J508" t="str">
        <f>IFERROR(VLOOKUP(A508,LandGrants[],1,FALSE),"")</f>
        <v>PURDUMS ENLARGEMENT</v>
      </c>
      <c r="K508" s="19" t="str">
        <f>IFERROR(VLOOKUP(C508,PlatColors[],2,FALSE),IFERROR(VLOOKUP(A508,PlatColors[],2,FALSE),""))</f>
        <v>#boundary_green</v>
      </c>
      <c r="L508" s="19" t="str">
        <f>IFERROR(VLOOKUP(A508,LandGrants[],11,FALSE),"")</f>
        <v>Mar 1754</v>
      </c>
      <c r="M508" s="19" t="str">
        <f>IFERROR(VLOOKUP(A508,LandGrants[],31,FALSE),"")</f>
        <v>N</v>
      </c>
      <c r="N508" s="19" t="str">
        <f>IFERROR(VLOOKUP(C508,PlatColors[],1,FALSE),"")</f>
        <v>Purdums Enlargement</v>
      </c>
      <c r="O508" s="19" t="str">
        <f>IFERROR(VLOOKUP(A508,LandGrants[],2,FALSE),"")</f>
        <v>PURDUMS ENLARGEMENT</v>
      </c>
    </row>
    <row r="509" spans="1:15" x14ac:dyDescent="0.55000000000000004">
      <c r="A509" t="str">
        <f t="shared" si="21"/>
        <v>Race Ground</v>
      </c>
      <c r="B509">
        <v>689</v>
      </c>
      <c r="C509" t="s">
        <v>7097</v>
      </c>
      <c r="D509" t="s">
        <v>8300</v>
      </c>
      <c r="E509">
        <v>9</v>
      </c>
      <c r="F509">
        <v>16.399999999999999</v>
      </c>
      <c r="G509" t="s">
        <v>8301</v>
      </c>
      <c r="H509" t="str">
        <f t="shared" si="22"/>
        <v>13-08</v>
      </c>
      <c r="I509" t="str">
        <f t="shared" si="23"/>
        <v>2016-08-13</v>
      </c>
      <c r="J509" t="str">
        <f>IFERROR(VLOOKUP(A509,LandGrants[],1,FALSE),"")</f>
        <v>RACE GROUND</v>
      </c>
      <c r="K509" s="19" t="str">
        <f>IFERROR(VLOOKUP(C509,PlatColors[],2,FALSE),IFERROR(VLOOKUP(A509,PlatColors[],2,FALSE),""))</f>
        <v>#boundary_green</v>
      </c>
      <c r="L509" s="19" t="str">
        <f>IFERROR(VLOOKUP(A509,LandGrants[],11,FALSE),"")</f>
        <v>Jun 1770</v>
      </c>
      <c r="M509" s="19" t="str">
        <f>IFERROR(VLOOKUP(A509,LandGrants[],31,FALSE),"")</f>
        <v>N</v>
      </c>
      <c r="N509" s="19" t="str">
        <f>IFERROR(VLOOKUP(C509,PlatColors[],1,FALSE),"")</f>
        <v>Race Ground</v>
      </c>
      <c r="O509" s="19" t="str">
        <f>IFERROR(VLOOKUP(A509,LandGrants[],2,FALSE),"")</f>
        <v>RACE GROUND</v>
      </c>
    </row>
    <row r="510" spans="1:15" x14ac:dyDescent="0.55000000000000004">
      <c r="A510" s="19" t="str">
        <f t="shared" si="21"/>
        <v>Range Declined</v>
      </c>
      <c r="B510">
        <v>7</v>
      </c>
      <c r="C510" t="s">
        <v>6298</v>
      </c>
      <c r="D510" t="s">
        <v>11765</v>
      </c>
      <c r="E510">
        <v>110</v>
      </c>
      <c r="F510">
        <v>2766.1</v>
      </c>
      <c r="G510" t="s">
        <v>8410</v>
      </c>
      <c r="H510" s="19" t="str">
        <f t="shared" si="22"/>
        <v>16-07</v>
      </c>
      <c r="I510" s="19" t="str">
        <f t="shared" si="23"/>
        <v>2016-07-16</v>
      </c>
      <c r="J510" s="19" t="str">
        <f>IFERROR(VLOOKUP(A510,LandGrants[],1,FALSE),"")</f>
        <v>RANGE DECLINED</v>
      </c>
      <c r="K510" s="19" t="str">
        <f>IFERROR(VLOOKUP(C510,PlatColors[],2,FALSE),IFERROR(VLOOKUP(A510,PlatColors[],2,FALSE),""))</f>
        <v>#boundary_pink</v>
      </c>
      <c r="L510" s="19" t="str">
        <f>IFERROR(VLOOKUP(A510,LandGrants[],11,FALSE),"")</f>
        <v>Sep 1765</v>
      </c>
      <c r="M510" s="19" t="str">
        <f>IFERROR(VLOOKUP(A510,LandGrants[],31,FALSE),"")</f>
        <v>N</v>
      </c>
      <c r="N510" s="19" t="str">
        <f>IFERROR(VLOOKUP(C510,PlatColors[],1,FALSE),"")</f>
        <v>Range Declined</v>
      </c>
      <c r="O510" s="19" t="str">
        <f>IFERROR(VLOOKUP(A510,LandGrants[],2,FALSE),"")</f>
        <v>RANGE DECLINED</v>
      </c>
    </row>
    <row r="511" spans="1:15" x14ac:dyDescent="0.55000000000000004">
      <c r="A511" s="19" t="str">
        <f t="shared" si="21"/>
        <v>Raynolds Habitation</v>
      </c>
      <c r="B511">
        <v>365</v>
      </c>
      <c r="C511" t="s">
        <v>6661</v>
      </c>
      <c r="D511" t="s">
        <v>8193</v>
      </c>
      <c r="E511">
        <v>14</v>
      </c>
      <c r="F511" s="131">
        <v>152</v>
      </c>
      <c r="G511" t="s">
        <v>8240</v>
      </c>
      <c r="H511" s="19" t="str">
        <f t="shared" si="22"/>
        <v>18-08</v>
      </c>
      <c r="I511" s="19" t="str">
        <f t="shared" si="23"/>
        <v>2016-08-18</v>
      </c>
      <c r="J511" s="19" t="str">
        <f>IFERROR(VLOOKUP(A511,LandGrants[],1,FALSE),"")</f>
        <v>RAYNOLDS HABITATION</v>
      </c>
      <c r="K511" s="19" t="str">
        <f>IFERROR(VLOOKUP(C511,PlatColors[],2,FALSE),IFERROR(VLOOKUP(A511,PlatColors[],2,FALSE),""))</f>
        <v>#boundary_pink</v>
      </c>
      <c r="L511" s="19" t="str">
        <f>IFERROR(VLOOKUP(A511,LandGrants[],11,FALSE),"")</f>
        <v>Oct 1730</v>
      </c>
      <c r="M511" s="19" t="str">
        <f>IFERROR(VLOOKUP(A511,LandGrants[],31,FALSE),"")</f>
        <v>N</v>
      </c>
      <c r="N511" s="19" t="str">
        <f>IFERROR(VLOOKUP(C511,PlatColors[],1,FALSE),"")</f>
        <v>Raynolds Habitation</v>
      </c>
      <c r="O511" s="19" t="str">
        <f>IFERROR(VLOOKUP(A511,LandGrants[],2,FALSE),"")</f>
        <v>RAYNOLDS HABITATION</v>
      </c>
    </row>
    <row r="512" spans="1:15" x14ac:dyDescent="0.55000000000000004">
      <c r="A512" s="19" t="str">
        <f t="shared" si="21"/>
        <v>Rays Chance</v>
      </c>
      <c r="B512">
        <v>523</v>
      </c>
      <c r="C512" t="s">
        <v>8217</v>
      </c>
      <c r="D512" t="s">
        <v>8218</v>
      </c>
      <c r="E512">
        <v>10</v>
      </c>
      <c r="F512" s="131">
        <v>58.7</v>
      </c>
      <c r="G512" t="s">
        <v>8219</v>
      </c>
      <c r="H512" s="19" t="str">
        <f t="shared" si="22"/>
        <v>20-08</v>
      </c>
      <c r="I512" s="19" t="str">
        <f t="shared" si="23"/>
        <v>2016-08-20</v>
      </c>
      <c r="J512" s="19" t="str">
        <f>IFERROR(VLOOKUP(A512,LandGrants[],1,FALSE),"")</f>
        <v>RAYS CHANCE</v>
      </c>
      <c r="K512" s="19" t="str">
        <f>IFERROR(VLOOKUP(C512,PlatColors[],2,FALSE),IFERROR(VLOOKUP(A512,PlatColors[],2,FALSE),""))</f>
        <v/>
      </c>
      <c r="L512" s="19" t="str">
        <f>IFERROR(VLOOKUP(A512,LandGrants[],11,FALSE),"")</f>
        <v>Oct 1762</v>
      </c>
      <c r="M512" s="19" t="str">
        <f>IFERROR(VLOOKUP(A512,LandGrants[],31,FALSE),"")</f>
        <v>Y</v>
      </c>
      <c r="N512" s="19" t="str">
        <f>IFERROR(VLOOKUP(C512,PlatColors[],1,FALSE),"")</f>
        <v/>
      </c>
      <c r="O512" s="19" t="str">
        <f>IFERROR(VLOOKUP(A512,LandGrants[],2,FALSE),"")</f>
        <v>RAYS CHANCE</v>
      </c>
    </row>
    <row r="513" spans="1:15" x14ac:dyDescent="0.55000000000000004">
      <c r="A513" s="19" t="str">
        <f t="shared" ref="A513:A576" si="24">IF(IFERROR(FIND("(",SUBSTITUTE(C513,"(Resurveyed)","")),0) &gt; 0, LEFT(C513,FIND("(",C513)-2),C513)</f>
        <v>Recovery</v>
      </c>
      <c r="B513">
        <v>529</v>
      </c>
      <c r="C513" t="s">
        <v>7574</v>
      </c>
      <c r="D513" t="s">
        <v>8443</v>
      </c>
      <c r="E513">
        <v>15</v>
      </c>
      <c r="F513">
        <v>57.4</v>
      </c>
      <c r="G513" t="s">
        <v>8444</v>
      </c>
      <c r="H513" s="19" t="str">
        <f t="shared" ref="H513:H576" si="25">SUBSTITUTE(SUBSTITUTE(SUBSTITUTE(SUBSTITUTE(SUBSTITUTE(SUBSTITUTE(SUBSTITUTE(SUBSTITUTE(SUBSTITUTE(SUBSTITUTE(SUBSTITUTE(SUBSTITUTE(MID(G513,6,6)," Oct","-10")," Sep","-09")," Aug","-08")," Jul","-07")," Jun","-06"),"Nov","-11"),"Dec","-12"),"Jan","-01"),"Feb","-02"),"Mar","-03"),"Apr","-04"),"May","-05")</f>
        <v>23-06</v>
      </c>
      <c r="I513" s="19" t="str">
        <f t="shared" ref="I513:I576" si="26">IF(VALUE(RIGHT(H513,2))&lt;5, "2017-","2016-")&amp;RIGHT(H513,2)&amp;"-"&amp;LEFT(H513,2)</f>
        <v>2016-06-23</v>
      </c>
      <c r="J513" s="19" t="str">
        <f>IFERROR(VLOOKUP(A513,LandGrants[],1,FALSE),"")</f>
        <v>RECOVERY</v>
      </c>
      <c r="K513" s="19" t="str">
        <f>IFERROR(VLOOKUP(C513,PlatColors[],2,FALSE),IFERROR(VLOOKUP(A513,PlatColors[],2,FALSE),""))</f>
        <v>#boundary_yellow</v>
      </c>
      <c r="L513" s="19" t="str">
        <f>IFERROR(VLOOKUP(A513,LandGrants[],11,FALSE),"")</f>
        <v>Sep 1752</v>
      </c>
      <c r="M513" s="19" t="str">
        <f>IFERROR(VLOOKUP(A513,LandGrants[],31,FALSE),"")</f>
        <v>N</v>
      </c>
      <c r="N513" s="19" t="str">
        <f>IFERROR(VLOOKUP(C513,PlatColors[],1,FALSE),"")</f>
        <v>Recovery</v>
      </c>
      <c r="O513" s="19" t="str">
        <f>IFERROR(VLOOKUP(A513,LandGrants[],2,FALSE),"")</f>
        <v>RECOVERY</v>
      </c>
    </row>
    <row r="514" spans="1:15" x14ac:dyDescent="0.55000000000000004">
      <c r="A514" s="19" t="str">
        <f t="shared" si="24"/>
        <v>Red Oak Hill</v>
      </c>
      <c r="B514">
        <v>616</v>
      </c>
      <c r="C514" t="s">
        <v>4172</v>
      </c>
      <c r="D514" t="s">
        <v>8015</v>
      </c>
      <c r="E514">
        <v>9</v>
      </c>
      <c r="F514">
        <v>30.3</v>
      </c>
      <c r="G514" t="s">
        <v>8363</v>
      </c>
      <c r="H514" s="19" t="str">
        <f t="shared" si="25"/>
        <v>03-08</v>
      </c>
      <c r="I514" s="19" t="str">
        <f t="shared" si="26"/>
        <v>2016-08-03</v>
      </c>
      <c r="J514" s="19" t="str">
        <f>IFERROR(VLOOKUP(A514,LandGrants[],1,FALSE),"")</f>
        <v>RED OAK HILL</v>
      </c>
      <c r="K514" s="19" t="str">
        <f>IFERROR(VLOOKUP(C514,PlatColors[],2,FALSE),IFERROR(VLOOKUP(A514,PlatColors[],2,FALSE),""))</f>
        <v>#boundary_yellow</v>
      </c>
      <c r="L514" s="19" t="str">
        <f>IFERROR(VLOOKUP(A514,LandGrants[],11,FALSE),"")</f>
        <v>Nov 1742</v>
      </c>
      <c r="M514" s="19" t="str">
        <f>IFERROR(VLOOKUP(A514,LandGrants[],31,FALSE),"")</f>
        <v>N</v>
      </c>
      <c r="N514" s="19" t="str">
        <f>IFERROR(VLOOKUP(C514,PlatColors[],1,FALSE),"")</f>
        <v>Red Oak Hill</v>
      </c>
      <c r="O514" s="19" t="str">
        <f>IFERROR(VLOOKUP(A514,LandGrants[],2,FALSE),"")</f>
        <v>RED OAK HILL</v>
      </c>
    </row>
    <row r="515" spans="1:15" x14ac:dyDescent="0.55000000000000004">
      <c r="A515" s="19" t="str">
        <f t="shared" si="24"/>
        <v>Red Oak Spring</v>
      </c>
      <c r="B515">
        <v>340</v>
      </c>
      <c r="C515" t="s">
        <v>11698</v>
      </c>
      <c r="D515" t="s">
        <v>11772</v>
      </c>
      <c r="E515">
        <v>33</v>
      </c>
      <c r="F515">
        <v>179.4</v>
      </c>
      <c r="G515" t="s">
        <v>11773</v>
      </c>
      <c r="H515" s="19" t="str">
        <f t="shared" si="25"/>
        <v>28-08</v>
      </c>
      <c r="I515" s="19" t="str">
        <f t="shared" si="26"/>
        <v>2016-08-28</v>
      </c>
      <c r="J515" s="19" t="str">
        <f>IFERROR(VLOOKUP(A515,LandGrants[],1,FALSE),"")</f>
        <v>RED OAK SPRING</v>
      </c>
      <c r="K515" s="19" t="str">
        <f>IFERROR(VLOOKUP(C515,PlatColors[],2,FALSE),IFERROR(VLOOKUP(A515,PlatColors[],2,FALSE),""))</f>
        <v>#boundary_gold</v>
      </c>
      <c r="L515" s="19" t="str">
        <f>IFERROR(VLOOKUP(A515,LandGrants[],11,FALSE),"")</f>
        <v>Jun 1761</v>
      </c>
      <c r="M515" s="19" t="str">
        <f>IFERROR(VLOOKUP(A515,LandGrants[],31,FALSE),"")</f>
        <v>Y</v>
      </c>
      <c r="N515" s="19" t="str">
        <f>IFERROR(VLOOKUP(C515,PlatColors[],1,FALSE),"")</f>
        <v>Red Oak Spring</v>
      </c>
      <c r="O515" s="19" t="str">
        <f>IFERROR(VLOOKUP(A515,LandGrants[],2,FALSE),"")</f>
        <v>RED OAK SPRING</v>
      </c>
    </row>
    <row r="516" spans="1:15" x14ac:dyDescent="0.55000000000000004">
      <c r="A516" t="str">
        <f t="shared" si="24"/>
        <v>Remnant</v>
      </c>
      <c r="B516">
        <v>360</v>
      </c>
      <c r="C516" t="s">
        <v>7018</v>
      </c>
      <c r="D516" t="s">
        <v>11039</v>
      </c>
      <c r="E516">
        <v>21</v>
      </c>
      <c r="F516">
        <v>153.9</v>
      </c>
      <c r="G516" t="s">
        <v>11040</v>
      </c>
      <c r="H516" t="str">
        <f t="shared" si="25"/>
        <v>26 -05</v>
      </c>
      <c r="I516" t="str">
        <f t="shared" si="26"/>
        <v>2016-05-26</v>
      </c>
      <c r="J516" t="str">
        <f>IFERROR(VLOOKUP(A516,LandGrants[],1,FALSE),"")</f>
        <v>REMNANT</v>
      </c>
      <c r="K516" s="19" t="str">
        <f>IFERROR(VLOOKUP(C516,PlatColors[],2,FALSE),IFERROR(VLOOKUP(A516,PlatColors[],2,FALSE),""))</f>
        <v>#boundary_gray</v>
      </c>
      <c r="L516" s="19" t="str">
        <f>IFERROR(VLOOKUP(A516,LandGrants[],11,FALSE),"")</f>
        <v>Apr 1764</v>
      </c>
      <c r="M516" s="19" t="str">
        <f>IFERROR(VLOOKUP(A516,LandGrants[],31,FALSE),"")</f>
        <v>Y</v>
      </c>
      <c r="N516" s="19" t="str">
        <f>IFERROR(VLOOKUP(C516,PlatColors[],1,FALSE),"")</f>
        <v>Remnant</v>
      </c>
      <c r="O516" s="19" t="str">
        <f>IFERROR(VLOOKUP(A516,LandGrants[],2,FALSE),"")</f>
        <v>REMNANT</v>
      </c>
    </row>
    <row r="517" spans="1:15" x14ac:dyDescent="0.55000000000000004">
      <c r="A517" t="str">
        <f t="shared" si="24"/>
        <v>Remnant Corrected</v>
      </c>
      <c r="B517">
        <v>308</v>
      </c>
      <c r="C517" t="s">
        <v>7144</v>
      </c>
      <c r="D517" t="s">
        <v>9080</v>
      </c>
      <c r="E517">
        <v>38</v>
      </c>
      <c r="F517">
        <v>207.8</v>
      </c>
      <c r="G517" t="s">
        <v>9081</v>
      </c>
      <c r="H517" s="19" t="str">
        <f t="shared" si="25"/>
        <v>26-10</v>
      </c>
      <c r="I517" t="str">
        <f t="shared" si="26"/>
        <v>2016-10-26</v>
      </c>
      <c r="J517" t="str">
        <f>IFERROR(VLOOKUP(A517,LandGrants[],1,FALSE),"")</f>
        <v>REMNANT CORRECTED</v>
      </c>
      <c r="K517" s="19" t="str">
        <f>IFERROR(VLOOKUP(C517,PlatColors[],2,FALSE),IFERROR(VLOOKUP(A517,PlatColors[],2,FALSE),""))</f>
        <v>#boundary_green</v>
      </c>
      <c r="L517" s="19" t="str">
        <f>IFERROR(VLOOKUP(A517,LandGrants[],11,FALSE),"")</f>
        <v>Apr 1773</v>
      </c>
      <c r="M517" s="19" t="str">
        <f>IFERROR(VLOOKUP(A517,LandGrants[],31,FALSE),"")</f>
        <v/>
      </c>
      <c r="N517" s="19" t="str">
        <f>IFERROR(VLOOKUP(C517,PlatColors[],1,FALSE),"")</f>
        <v>Remnant Corrected</v>
      </c>
      <c r="O517" s="19" t="str">
        <f>IFERROR(VLOOKUP(A517,LandGrants[],2,FALSE),"")</f>
        <v/>
      </c>
    </row>
    <row r="518" spans="1:15" x14ac:dyDescent="0.55000000000000004">
      <c r="A518" t="str">
        <f t="shared" si="24"/>
        <v>Repentance - Hammond</v>
      </c>
      <c r="B518">
        <v>714</v>
      </c>
      <c r="C518" t="s">
        <v>10117</v>
      </c>
      <c r="D518" t="s">
        <v>10106</v>
      </c>
      <c r="E518">
        <v>5</v>
      </c>
      <c r="F518">
        <v>10.199999999999999</v>
      </c>
      <c r="G518" t="s">
        <v>10118</v>
      </c>
      <c r="H518" t="str">
        <f t="shared" si="25"/>
        <v>12 -03</v>
      </c>
      <c r="I518" t="str">
        <f t="shared" si="26"/>
        <v>2017-03-12</v>
      </c>
      <c r="J518" t="str">
        <f>IFERROR(VLOOKUP(A518,LandGrants[],1,FALSE),"")</f>
        <v>REPENTANCE - Hammond</v>
      </c>
      <c r="K518" s="19" t="str">
        <f>IFERROR(VLOOKUP(C518,PlatColors[],2,FALSE),IFERROR(VLOOKUP(A518,PlatColors[],2,FALSE),""))</f>
        <v>#boundary_pink</v>
      </c>
      <c r="L518" s="19" t="str">
        <f>IFERROR(VLOOKUP(A518,LandGrants[],11,FALSE),"")</f>
        <v>May 1775</v>
      </c>
      <c r="M518" s="19" t="str">
        <f>IFERROR(VLOOKUP(A518,LandGrants[],31,FALSE),"")</f>
        <v>N</v>
      </c>
      <c r="N518" s="19" t="str">
        <f>IFERROR(VLOOKUP(C518,PlatColors[],1,FALSE),"")</f>
        <v>Repentance - Hammond</v>
      </c>
      <c r="O518" s="19" t="str">
        <f>IFERROR(VLOOKUP(A518,LandGrants[],2,FALSE),"")</f>
        <v>REPENTANCE - HAMMOND</v>
      </c>
    </row>
    <row r="519" spans="1:15" x14ac:dyDescent="0.55000000000000004">
      <c r="A519" t="str">
        <f t="shared" si="24"/>
        <v>Repentance - Hobbs</v>
      </c>
      <c r="B519">
        <v>283</v>
      </c>
      <c r="C519" t="s">
        <v>10120</v>
      </c>
      <c r="D519" t="s">
        <v>8027</v>
      </c>
      <c r="E519">
        <v>22</v>
      </c>
      <c r="F519">
        <v>236.6</v>
      </c>
      <c r="G519" t="s">
        <v>8084</v>
      </c>
      <c r="H519" t="str">
        <f t="shared" si="25"/>
        <v>02-09</v>
      </c>
      <c r="I519" t="str">
        <f t="shared" si="26"/>
        <v>2016-09-02</v>
      </c>
      <c r="J519" t="str">
        <f>IFERROR(VLOOKUP(A519,LandGrants[],1,FALSE),"")</f>
        <v>REPENTANCE - Hobbs</v>
      </c>
      <c r="K519" s="19" t="str">
        <f>IFERROR(VLOOKUP(C519,PlatColors[],2,FALSE),IFERROR(VLOOKUP(A519,PlatColors[],2,FALSE),""))</f>
        <v>#boundary_pink</v>
      </c>
      <c r="L519" s="19" t="str">
        <f>IFERROR(VLOOKUP(A519,LandGrants[],11,FALSE),"")</f>
        <v>May 1765</v>
      </c>
      <c r="M519" s="19" t="str">
        <f>IFERROR(VLOOKUP(A519,LandGrants[],31,FALSE),"")</f>
        <v>N</v>
      </c>
      <c r="N519" s="19" t="str">
        <f>IFERROR(VLOOKUP(C519,PlatColors[],1,FALSE),"")</f>
        <v>Repentance - Hobbs</v>
      </c>
      <c r="O519" s="19" t="str">
        <f>IFERROR(VLOOKUP(A519,LandGrants[],2,FALSE),"")</f>
        <v>REPENTANCE - HOBBS</v>
      </c>
    </row>
    <row r="520" spans="1:15" x14ac:dyDescent="0.55000000000000004">
      <c r="A520" t="str">
        <f t="shared" si="24"/>
        <v>Resurvey Of Tracts - Ridgely</v>
      </c>
      <c r="B520">
        <v>132</v>
      </c>
      <c r="C520" t="s">
        <v>10745</v>
      </c>
      <c r="D520" t="s">
        <v>8190</v>
      </c>
      <c r="E520">
        <v>22</v>
      </c>
      <c r="F520">
        <v>573.5</v>
      </c>
      <c r="G520" t="s">
        <v>8191</v>
      </c>
      <c r="H520" t="str">
        <f t="shared" si="25"/>
        <v>23-08</v>
      </c>
      <c r="I520" t="str">
        <f t="shared" si="26"/>
        <v>2016-08-23</v>
      </c>
      <c r="J520" t="str">
        <f>IFERROR(VLOOKUP(A520,LandGrants[],1,FALSE),"")</f>
        <v>RESURVEY OF TRACTS - Ridgely</v>
      </c>
      <c r="K520" s="19" t="str">
        <f>IFERROR(VLOOKUP(C520,PlatColors[],2,FALSE),IFERROR(VLOOKUP(A520,PlatColors[],2,FALSE),""))</f>
        <v>#boundary_gold</v>
      </c>
      <c r="L520" s="19" t="str">
        <f>IFERROR(VLOOKUP(A520,LandGrants[],11,FALSE),"")</f>
        <v>Sep 1744</v>
      </c>
      <c r="M520" s="19" t="str">
        <f>IFERROR(VLOOKUP(A520,LandGrants[],31,FALSE),"")</f>
        <v/>
      </c>
      <c r="N520" s="19" t="str">
        <f>IFERROR(VLOOKUP(C520,PlatColors[],1,FALSE),"")</f>
        <v>Resurvey Of Tracts - Ridgely</v>
      </c>
      <c r="O520" s="19" t="str">
        <f>IFERROR(VLOOKUP(A520,LandGrants[],2,FALSE),"")</f>
        <v>RESURVEY OF TRACTS - RIDGELY</v>
      </c>
    </row>
    <row r="521" spans="1:15" x14ac:dyDescent="0.55000000000000004">
      <c r="A521" t="str">
        <f t="shared" si="24"/>
        <v>Resurvey on Harrys Lot</v>
      </c>
      <c r="B521">
        <v>153</v>
      </c>
      <c r="C521" t="s">
        <v>8426</v>
      </c>
      <c r="D521" t="s">
        <v>8427</v>
      </c>
      <c r="E521">
        <v>30</v>
      </c>
      <c r="F521">
        <v>494</v>
      </c>
      <c r="G521" t="s">
        <v>8428</v>
      </c>
      <c r="H521" t="str">
        <f t="shared" si="25"/>
        <v>26-06</v>
      </c>
      <c r="I521" t="str">
        <f t="shared" si="26"/>
        <v>2016-06-26</v>
      </c>
      <c r="J521" t="str">
        <f>IFERROR(VLOOKUP(A521,LandGrants[],1,FALSE),"")</f>
        <v>RESURVEY ON HARRYS LOT</v>
      </c>
      <c r="K521" s="19" t="str">
        <f>IFERROR(VLOOKUP(C521,PlatColors[],2,FALSE),IFERROR(VLOOKUP(A521,PlatColors[],2,FALSE),""))</f>
        <v>#boundary_cyan</v>
      </c>
      <c r="L521" s="19" t="str">
        <f>IFERROR(VLOOKUP(A521,LandGrants[],11,FALSE),"")</f>
        <v>Jun 1773</v>
      </c>
      <c r="M521" s="19" t="str">
        <f>IFERROR(VLOOKUP(A521,LandGrants[],31,FALSE),"")</f>
        <v>N</v>
      </c>
      <c r="N521" s="19" t="str">
        <f>IFERROR(VLOOKUP(C521,PlatColors[],1,FALSE),"")</f>
        <v>Resurvey On Harrys Lot</v>
      </c>
      <c r="O521" s="19" t="str">
        <f>IFERROR(VLOOKUP(A521,LandGrants[],2,FALSE),"")</f>
        <v>RESURVEY ON HARRYS LOT</v>
      </c>
    </row>
    <row r="522" spans="1:15" x14ac:dyDescent="0.55000000000000004">
      <c r="A522" t="str">
        <f t="shared" si="24"/>
        <v>Resurvey on Nelsons Walks And Part Of Rich Neck</v>
      </c>
      <c r="B522">
        <v>269</v>
      </c>
      <c r="C522" t="s">
        <v>9299</v>
      </c>
      <c r="D522" t="s">
        <v>11344</v>
      </c>
      <c r="E522">
        <v>14</v>
      </c>
      <c r="F522">
        <v>251.2</v>
      </c>
      <c r="G522" t="s">
        <v>9300</v>
      </c>
      <c r="H522" t="str">
        <f t="shared" si="25"/>
        <v>21 -11</v>
      </c>
      <c r="I522" t="str">
        <f t="shared" si="26"/>
        <v>2016-11-21</v>
      </c>
      <c r="J522" t="str">
        <f>IFERROR(VLOOKUP(A522,LandGrants[],1,FALSE),"")</f>
        <v>RESURVEY ON NELSONS WALKS AND PART OF RICH NECK</v>
      </c>
      <c r="K522" s="19" t="str">
        <f>IFERROR(VLOOKUP(C522,PlatColors[],2,FALSE),IFERROR(VLOOKUP(A522,PlatColors[],2,FALSE),""))</f>
        <v>#boundary_pink</v>
      </c>
      <c r="L522" s="19" t="str">
        <f>IFERROR(VLOOKUP(A522,LandGrants[],11,FALSE),"")</f>
        <v>Mar 1810</v>
      </c>
      <c r="M522" s="19" t="str">
        <f>IFERROR(VLOOKUP(A522,LandGrants[],31,FALSE),"")</f>
        <v/>
      </c>
      <c r="N522" s="19" t="str">
        <f>IFERROR(VLOOKUP(C522,PlatColors[],1,FALSE),"")</f>
        <v>Resurvey On Nelsons Walks And Part Of Rich Neck</v>
      </c>
      <c r="O522" s="19" t="str">
        <f>IFERROR(VLOOKUP(A522,LandGrants[],2,FALSE),"")</f>
        <v/>
      </c>
    </row>
    <row r="523" spans="1:15" x14ac:dyDescent="0.55000000000000004">
      <c r="A523" t="str">
        <f t="shared" si="24"/>
        <v>Resurvey On The Disappointment</v>
      </c>
      <c r="B523">
        <v>151</v>
      </c>
      <c r="C523" t="s">
        <v>6394</v>
      </c>
      <c r="D523" t="s">
        <v>7989</v>
      </c>
      <c r="E523">
        <v>64</v>
      </c>
      <c r="F523">
        <v>497.7</v>
      </c>
      <c r="G523" t="s">
        <v>7990</v>
      </c>
      <c r="H523" s="19" t="str">
        <f t="shared" si="25"/>
        <v>29-09</v>
      </c>
      <c r="I523" t="str">
        <f t="shared" si="26"/>
        <v>2016-09-29</v>
      </c>
      <c r="J523" t="str">
        <f>IFERROR(VLOOKUP(A523,LandGrants[],1,FALSE),"")</f>
        <v>RESURVEY ON THE DISAPPOINTMENT</v>
      </c>
      <c r="K523" s="19" t="str">
        <f>IFERROR(VLOOKUP(C523,PlatColors[],2,FALSE),IFERROR(VLOOKUP(A523,PlatColors[],2,FALSE),""))</f>
        <v>#boundary_gold</v>
      </c>
      <c r="L523" s="19" t="str">
        <f>IFERROR(VLOOKUP(A523,LandGrants[],11,FALSE),"")</f>
        <v>Sep 1810</v>
      </c>
      <c r="M523" s="19" t="str">
        <f>IFERROR(VLOOKUP(A523,LandGrants[],31,FALSE),"")</f>
        <v>N</v>
      </c>
      <c r="N523" s="19" t="str">
        <f>IFERROR(VLOOKUP(C523,PlatColors[],1,FALSE),"")</f>
        <v>Resurvey On The Disappointment</v>
      </c>
      <c r="O523" s="19" t="str">
        <f>IFERROR(VLOOKUP(A523,LandGrants[],2,FALSE),"")</f>
        <v>RESURVEY ON THE DISAPPOINTMENT</v>
      </c>
    </row>
    <row r="524" spans="1:15" x14ac:dyDescent="0.55000000000000004">
      <c r="A524" s="19" t="str">
        <f t="shared" si="24"/>
        <v>Rich Bottom</v>
      </c>
      <c r="B524">
        <v>739</v>
      </c>
      <c r="C524" t="s">
        <v>5540</v>
      </c>
      <c r="D524" t="s">
        <v>10716</v>
      </c>
      <c r="E524">
        <v>7</v>
      </c>
      <c r="F524" s="131">
        <v>6.3</v>
      </c>
      <c r="G524" t="s">
        <v>11790</v>
      </c>
      <c r="H524" s="19" t="str">
        <f t="shared" si="25"/>
        <v>27-08</v>
      </c>
      <c r="I524" s="19" t="str">
        <f t="shared" si="26"/>
        <v>2016-08-27</v>
      </c>
      <c r="J524" s="19" t="str">
        <f>IFERROR(VLOOKUP(A524,LandGrants[],1,FALSE),"")</f>
        <v>RICH BOTTOM</v>
      </c>
      <c r="K524" s="19" t="str">
        <f>IFERROR(VLOOKUP(C524,PlatColors[],2,FALSE),IFERROR(VLOOKUP(A524,PlatColors[],2,FALSE),""))</f>
        <v>#boundary_gold</v>
      </c>
      <c r="L524" s="19" t="str">
        <f>IFERROR(VLOOKUP(A524,LandGrants[],11,FALSE),"")</f>
        <v>Feb 1798</v>
      </c>
      <c r="M524" s="19" t="str">
        <f>IFERROR(VLOOKUP(A524,LandGrants[],31,FALSE),"")</f>
        <v>N</v>
      </c>
      <c r="N524" s="19" t="str">
        <f>IFERROR(VLOOKUP(C524,PlatColors[],1,FALSE),"")</f>
        <v>Rich Bottom</v>
      </c>
      <c r="O524" s="19" t="str">
        <f>IFERROR(VLOOKUP(A524,LandGrants[],2,FALSE),"")</f>
        <v>RICH BOTTOM</v>
      </c>
    </row>
    <row r="525" spans="1:15" x14ac:dyDescent="0.55000000000000004">
      <c r="A525" t="str">
        <f t="shared" si="24"/>
        <v>Rich Level</v>
      </c>
      <c r="B525">
        <v>663</v>
      </c>
      <c r="C525" t="s">
        <v>10974</v>
      </c>
      <c r="D525" t="s">
        <v>8193</v>
      </c>
      <c r="E525">
        <v>13</v>
      </c>
      <c r="F525">
        <v>21.3</v>
      </c>
      <c r="G525" t="s">
        <v>11056</v>
      </c>
      <c r="H525" s="19" t="str">
        <f t="shared" si="25"/>
        <v>22-06</v>
      </c>
      <c r="I525" t="str">
        <f t="shared" si="26"/>
        <v>2016-06-22</v>
      </c>
      <c r="J525" t="str">
        <f>IFERROR(VLOOKUP(A525,LandGrants[],1,FALSE),"")</f>
        <v>RICH LEVEL</v>
      </c>
      <c r="K525" s="19" t="str">
        <f>IFERROR(VLOOKUP(C525,PlatColors[],2,FALSE),IFERROR(VLOOKUP(A525,PlatColors[],2,FALSE),""))</f>
        <v>#boundary_yellow</v>
      </c>
      <c r="L525" s="19" t="str">
        <f>IFERROR(VLOOKUP(A525,LandGrants[],11,FALSE),"")</f>
        <v>Apr 1841</v>
      </c>
      <c r="M525" s="19" t="str">
        <f>IFERROR(VLOOKUP(A525,LandGrants[],31,FALSE),"")</f>
        <v>N</v>
      </c>
      <c r="N525" s="19" t="str">
        <f>IFERROR(VLOOKUP(C525,PlatColors[],1,FALSE),"")</f>
        <v>Rich Level</v>
      </c>
      <c r="O525" s="19" t="str">
        <f>IFERROR(VLOOKUP(A525,LandGrants[],2,FALSE),"")</f>
        <v>RICH LEVEL</v>
      </c>
    </row>
    <row r="526" spans="1:15" x14ac:dyDescent="0.55000000000000004">
      <c r="A526" t="str">
        <f t="shared" si="24"/>
        <v>Rich Meadow</v>
      </c>
      <c r="B526">
        <v>313</v>
      </c>
      <c r="C526" t="s">
        <v>7004</v>
      </c>
      <c r="D526" t="s">
        <v>8068</v>
      </c>
      <c r="E526">
        <v>39</v>
      </c>
      <c r="F526">
        <v>205.6</v>
      </c>
      <c r="G526" t="s">
        <v>8069</v>
      </c>
      <c r="H526" t="str">
        <f t="shared" si="25"/>
        <v>03-09</v>
      </c>
      <c r="I526" t="str">
        <f t="shared" si="26"/>
        <v>2016-09-03</v>
      </c>
      <c r="J526" t="str">
        <f>IFERROR(VLOOKUP(A526,LandGrants[],1,FALSE),"")</f>
        <v>RICH MEADOW</v>
      </c>
      <c r="K526" s="19" t="str">
        <f>IFERROR(VLOOKUP(C526,PlatColors[],2,FALSE),IFERROR(VLOOKUP(A526,PlatColors[],2,FALSE),""))</f>
        <v>#boundary_pink</v>
      </c>
      <c r="L526" s="19" t="str">
        <f>IFERROR(VLOOKUP(A526,LandGrants[],11,FALSE),"")</f>
        <v>Sep 1763</v>
      </c>
      <c r="M526" s="19" t="str">
        <f>IFERROR(VLOOKUP(A526,LandGrants[],31,FALSE),"")</f>
        <v/>
      </c>
      <c r="N526" s="19" t="str">
        <f>IFERROR(VLOOKUP(C526,PlatColors[],1,FALSE),"")</f>
        <v>Rich Meadow</v>
      </c>
      <c r="O526" s="19" t="str">
        <f>IFERROR(VLOOKUP(A526,LandGrants[],2,FALSE),"")</f>
        <v>RICH MEADOW</v>
      </c>
    </row>
    <row r="527" spans="1:15" x14ac:dyDescent="0.55000000000000004">
      <c r="A527" s="19" t="str">
        <f t="shared" si="24"/>
        <v>Rich Neck - Gillis</v>
      </c>
      <c r="B527">
        <v>222</v>
      </c>
      <c r="C527" t="s">
        <v>11339</v>
      </c>
      <c r="D527" t="s">
        <v>11340</v>
      </c>
      <c r="E527">
        <v>45</v>
      </c>
      <c r="F527" s="131">
        <v>299.10000000000002</v>
      </c>
      <c r="G527" t="s">
        <v>9548</v>
      </c>
      <c r="H527" s="19" t="str">
        <f t="shared" si="25"/>
        <v>26 -11</v>
      </c>
      <c r="I527" s="19" t="str">
        <f t="shared" si="26"/>
        <v>2016-11-26</v>
      </c>
      <c r="J527" s="19" t="str">
        <f>IFERROR(VLOOKUP(A527,LandGrants[],1,FALSE),"")</f>
        <v/>
      </c>
      <c r="K527" s="19" t="str">
        <f>IFERROR(VLOOKUP(C527,PlatColors[],2,FALSE),IFERROR(VLOOKUP(A527,PlatColors[],2,FALSE),""))</f>
        <v/>
      </c>
      <c r="L527" s="19" t="str">
        <f>IFERROR(VLOOKUP(A527,LandGrants[],11,FALSE),"")</f>
        <v/>
      </c>
      <c r="M527" s="19" t="str">
        <f>IFERROR(VLOOKUP(A527,LandGrants[],31,FALSE),"")</f>
        <v/>
      </c>
      <c r="N527" s="19" t="str">
        <f>IFERROR(VLOOKUP(C527,PlatColors[],1,FALSE),"")</f>
        <v/>
      </c>
      <c r="O527" s="19" t="str">
        <f>IFERROR(VLOOKUP(A527,LandGrants[],2,FALSE),"")</f>
        <v/>
      </c>
    </row>
    <row r="528" spans="1:15" x14ac:dyDescent="0.55000000000000004">
      <c r="A528" s="19" t="str">
        <f t="shared" si="24"/>
        <v>Rich Neck - Hammond</v>
      </c>
      <c r="B528">
        <v>361</v>
      </c>
      <c r="C528" t="s">
        <v>11350</v>
      </c>
      <c r="D528" t="s">
        <v>11344</v>
      </c>
      <c r="E528">
        <v>10</v>
      </c>
      <c r="F528">
        <v>153.9</v>
      </c>
      <c r="G528" t="s">
        <v>11351</v>
      </c>
      <c r="H528" s="19" t="str">
        <f t="shared" si="25"/>
        <v>27-07</v>
      </c>
      <c r="I528" s="19" t="str">
        <f t="shared" si="26"/>
        <v>2016-07-27</v>
      </c>
      <c r="J528" s="19" t="str">
        <f>IFERROR(VLOOKUP(A528,LandGrants[],1,FALSE),"")</f>
        <v/>
      </c>
      <c r="K528" s="19" t="str">
        <f>IFERROR(VLOOKUP(C528,PlatColors[],2,FALSE),IFERROR(VLOOKUP(A528,PlatColors[],2,FALSE),""))</f>
        <v>#boundary_yellow</v>
      </c>
      <c r="L528" s="19" t="str">
        <f>IFERROR(VLOOKUP(A528,LandGrants[],11,FALSE),"")</f>
        <v/>
      </c>
      <c r="M528" s="19" t="str">
        <f>IFERROR(VLOOKUP(A528,LandGrants[],31,FALSE),"")</f>
        <v/>
      </c>
      <c r="N528" s="19" t="str">
        <f>IFERROR(VLOOKUP(C528,PlatColors[],1,FALSE),"")</f>
        <v/>
      </c>
      <c r="O528" s="19" t="str">
        <f>IFERROR(VLOOKUP(A528,LandGrants[],2,FALSE),"")</f>
        <v/>
      </c>
    </row>
    <row r="529" spans="1:15" x14ac:dyDescent="0.55000000000000004">
      <c r="A529" s="19" t="str">
        <f t="shared" si="24"/>
        <v>Richards Third Chance</v>
      </c>
      <c r="B529">
        <v>670</v>
      </c>
      <c r="C529" t="s">
        <v>8146</v>
      </c>
      <c r="D529" t="s">
        <v>11057</v>
      </c>
      <c r="E529">
        <v>6</v>
      </c>
      <c r="F529">
        <v>20.100000000000001</v>
      </c>
      <c r="G529" t="s">
        <v>11058</v>
      </c>
      <c r="H529" s="19" t="str">
        <f t="shared" si="25"/>
        <v>31 -05</v>
      </c>
      <c r="I529" s="19" t="str">
        <f t="shared" si="26"/>
        <v>2016-05-31</v>
      </c>
      <c r="J529" s="19" t="str">
        <f>IFERROR(VLOOKUP(A529,LandGrants[],1,FALSE),"")</f>
        <v>RICHARDS THIRD CHANCE</v>
      </c>
      <c r="K529" s="19" t="str">
        <f>IFERROR(VLOOKUP(C529,PlatColors[],2,FALSE),IFERROR(VLOOKUP(A529,PlatColors[],2,FALSE),""))</f>
        <v>#boundary_green</v>
      </c>
      <c r="L529" s="19" t="str">
        <f>IFERROR(VLOOKUP(A529,LandGrants[],11,FALSE),"")</f>
        <v>Jan 1756</v>
      </c>
      <c r="M529" s="19" t="str">
        <f>IFERROR(VLOOKUP(A529,LandGrants[],31,FALSE),"")</f>
        <v>Y</v>
      </c>
      <c r="N529" s="19" t="str">
        <f>IFERROR(VLOOKUP(C529,PlatColors[],1,FALSE),"")</f>
        <v>Richards Third Chance</v>
      </c>
      <c r="O529" s="19" t="str">
        <f>IFERROR(VLOOKUP(A529,LandGrants[],2,FALSE),"")</f>
        <v>RICHARDS THIRD CHANCE</v>
      </c>
    </row>
    <row r="530" spans="1:15" x14ac:dyDescent="0.55000000000000004">
      <c r="A530" t="str">
        <f t="shared" si="24"/>
        <v>Richmonds Lot</v>
      </c>
      <c r="B530">
        <v>359</v>
      </c>
      <c r="C530" t="s">
        <v>6664</v>
      </c>
      <c r="D530" t="s">
        <v>8340</v>
      </c>
      <c r="E530">
        <v>13</v>
      </c>
      <c r="F530">
        <v>154.6</v>
      </c>
      <c r="G530" t="s">
        <v>7884</v>
      </c>
      <c r="H530" t="str">
        <f t="shared" si="25"/>
        <v>17-10</v>
      </c>
      <c r="I530" t="str">
        <f t="shared" si="26"/>
        <v>2016-10-17</v>
      </c>
      <c r="J530" t="str">
        <f>IFERROR(VLOOKUP(A530,LandGrants[],1,FALSE),"")</f>
        <v>RICHMONDS LOT</v>
      </c>
      <c r="K530" s="19" t="str">
        <f>IFERROR(VLOOKUP(C530,PlatColors[],2,FALSE),IFERROR(VLOOKUP(A530,PlatColors[],2,FALSE),""))</f>
        <v>#boundary_pink</v>
      </c>
      <c r="L530" s="19" t="str">
        <f>IFERROR(VLOOKUP(A530,LandGrants[],11,FALSE),"")</f>
        <v>Jun 1734</v>
      </c>
      <c r="M530" s="19" t="str">
        <f>IFERROR(VLOOKUP(A530,LandGrants[],31,FALSE),"")</f>
        <v>N</v>
      </c>
      <c r="N530" s="19" t="str">
        <f>IFERROR(VLOOKUP(C530,PlatColors[],1,FALSE),"")</f>
        <v>Richmonds Lot</v>
      </c>
      <c r="O530" s="19" t="str">
        <f>IFERROR(VLOOKUP(A530,LandGrants[],2,FALSE),"")</f>
        <v>RICHMONDS LOT</v>
      </c>
    </row>
    <row r="531" spans="1:15" x14ac:dyDescent="0.55000000000000004">
      <c r="A531" s="19" t="str">
        <f t="shared" si="24"/>
        <v>Ridgelys Care</v>
      </c>
      <c r="B531">
        <v>218</v>
      </c>
      <c r="C531" t="s">
        <v>6756</v>
      </c>
      <c r="D531" t="s">
        <v>8190</v>
      </c>
      <c r="E531">
        <v>14</v>
      </c>
      <c r="F531" s="131">
        <v>304.5</v>
      </c>
      <c r="G531" t="s">
        <v>8233</v>
      </c>
      <c r="H531" s="19" t="str">
        <f t="shared" si="25"/>
        <v>19-08</v>
      </c>
      <c r="I531" s="19" t="str">
        <f t="shared" si="26"/>
        <v>2016-08-19</v>
      </c>
      <c r="J531" s="19" t="str">
        <f>IFERROR(VLOOKUP(A531,LandGrants[],1,FALSE),"")</f>
        <v>RIDGELYS CARE</v>
      </c>
      <c r="K531" s="19" t="str">
        <f>IFERROR(VLOOKUP(C531,PlatColors[],2,FALSE),IFERROR(VLOOKUP(A531,PlatColors[],2,FALSE),""))</f>
        <v>#boundary_green</v>
      </c>
      <c r="L531" s="19" t="str">
        <f>IFERROR(VLOOKUP(A531,LandGrants[],11,FALSE),"")</f>
        <v>Aug 1725</v>
      </c>
      <c r="M531" s="19" t="str">
        <f>IFERROR(VLOOKUP(A531,LandGrants[],31,FALSE),"")</f>
        <v>N</v>
      </c>
      <c r="N531" s="19" t="str">
        <f>IFERROR(VLOOKUP(C531,PlatColors[],1,FALSE),"")</f>
        <v>Ridgelys Care</v>
      </c>
      <c r="O531" s="19" t="str">
        <f>IFERROR(VLOOKUP(A531,LandGrants[],2,FALSE),"")</f>
        <v>RIDGELYS CARE</v>
      </c>
    </row>
    <row r="532" spans="1:15" x14ac:dyDescent="0.55000000000000004">
      <c r="A532" t="str">
        <f t="shared" si="24"/>
        <v>Ridgelys Great Park</v>
      </c>
      <c r="B532">
        <v>4</v>
      </c>
      <c r="C532" t="s">
        <v>11762</v>
      </c>
      <c r="D532" t="s">
        <v>11763</v>
      </c>
      <c r="E532">
        <v>249</v>
      </c>
      <c r="F532">
        <v>4253.2</v>
      </c>
      <c r="G532" t="s">
        <v>11764</v>
      </c>
      <c r="H532" t="str">
        <f t="shared" si="25"/>
        <v>04-09</v>
      </c>
      <c r="I532" t="str">
        <f t="shared" si="26"/>
        <v>2016-09-04</v>
      </c>
      <c r="J532" t="str">
        <f>IFERROR(VLOOKUP(A532,LandGrants[],1,FALSE),"")</f>
        <v>RIDGELYS GREAT PARK</v>
      </c>
      <c r="K532" s="19" t="str">
        <f>IFERROR(VLOOKUP(C532,PlatColors[],2,FALSE),IFERROR(VLOOKUP(A532,PlatColors[],2,FALSE),""))</f>
        <v>#boundary_purple</v>
      </c>
      <c r="L532" s="19" t="str">
        <f>IFERROR(VLOOKUP(A532,LandGrants[],11,FALSE),"")</f>
        <v>Oct 1796</v>
      </c>
      <c r="M532" s="19" t="str">
        <f>IFERROR(VLOOKUP(A532,LandGrants[],31,FALSE),"")</f>
        <v>N</v>
      </c>
      <c r="N532" s="19" t="str">
        <f>IFERROR(VLOOKUP(C532,PlatColors[],1,FALSE),"")</f>
        <v>Ridgelys Great Park</v>
      </c>
      <c r="O532" s="19" t="str">
        <f>IFERROR(VLOOKUP(A532,LandGrants[],2,FALSE),"")</f>
        <v>RIDGELYS GREAT PARK</v>
      </c>
    </row>
    <row r="533" spans="1:15" x14ac:dyDescent="0.55000000000000004">
      <c r="A533" s="19" t="str">
        <f t="shared" si="24"/>
        <v>Ridgelys Lot - Chase</v>
      </c>
      <c r="B533">
        <v>501</v>
      </c>
      <c r="C533" t="s">
        <v>10863</v>
      </c>
      <c r="D533" t="s">
        <v>11046</v>
      </c>
      <c r="E533">
        <v>14</v>
      </c>
      <c r="F533">
        <v>69.8</v>
      </c>
      <c r="G533" t="s">
        <v>11047</v>
      </c>
      <c r="H533" s="19" t="str">
        <f t="shared" si="25"/>
        <v>11-06</v>
      </c>
      <c r="I533" s="19" t="str">
        <f t="shared" si="26"/>
        <v>2016-06-11</v>
      </c>
      <c r="J533" s="19" t="str">
        <f>IFERROR(VLOOKUP(A533,LandGrants[],1,FALSE),"")</f>
        <v>RIDGELYS LOT - Chase</v>
      </c>
      <c r="K533" s="19" t="str">
        <f>IFERROR(VLOOKUP(C533,PlatColors[],2,FALSE),IFERROR(VLOOKUP(A533,PlatColors[],2,FALSE),""))</f>
        <v>#boundary_green</v>
      </c>
      <c r="L533" s="19" t="str">
        <f>IFERROR(VLOOKUP(A533,LandGrants[],11,FALSE),"")</f>
        <v>Feb 1800</v>
      </c>
      <c r="M533" s="19" t="str">
        <f>IFERROR(VLOOKUP(A533,LandGrants[],31,FALSE),"")</f>
        <v>N</v>
      </c>
      <c r="N533" s="19" t="str">
        <f>IFERROR(VLOOKUP(C533,PlatColors[],1,FALSE),"")</f>
        <v>Ridgelys Lot - Chase</v>
      </c>
      <c r="O533" s="19" t="str">
        <f>IFERROR(VLOOKUP(A533,LandGrants[],2,FALSE),"")</f>
        <v>RIDGELYS LOT - CHASE</v>
      </c>
    </row>
    <row r="534" spans="1:15" x14ac:dyDescent="0.55000000000000004">
      <c r="A534" s="19" t="str">
        <f t="shared" si="24"/>
        <v>Ridgelys Meadow</v>
      </c>
      <c r="B534">
        <v>465</v>
      </c>
      <c r="C534" t="s">
        <v>8991</v>
      </c>
      <c r="D534" t="s">
        <v>10718</v>
      </c>
      <c r="E534">
        <v>16</v>
      </c>
      <c r="F534">
        <v>97.3</v>
      </c>
      <c r="G534" t="s">
        <v>10719</v>
      </c>
      <c r="H534" s="19" t="str">
        <f t="shared" si="25"/>
        <v>21 -05</v>
      </c>
      <c r="I534" s="19" t="str">
        <f t="shared" si="26"/>
        <v>2016-05-21</v>
      </c>
      <c r="J534" s="19" t="str">
        <f>IFERROR(VLOOKUP(A534,LandGrants[],1,FALSE),"")</f>
        <v>RIDGELYS MEADOW</v>
      </c>
      <c r="K534" s="19" t="str">
        <f>IFERROR(VLOOKUP(C534,PlatColors[],2,FALSE),IFERROR(VLOOKUP(A534,PlatColors[],2,FALSE),""))</f>
        <v>#boundary_green</v>
      </c>
      <c r="L534" s="19" t="str">
        <f>IFERROR(VLOOKUP(A534,LandGrants[],11,FALSE),"")</f>
        <v>Apr 1796</v>
      </c>
      <c r="M534" s="19" t="str">
        <f>IFERROR(VLOOKUP(A534,LandGrants[],31,FALSE),"")</f>
        <v>N</v>
      </c>
      <c r="N534" s="19" t="str">
        <f>IFERROR(VLOOKUP(C534,PlatColors[],1,FALSE),"")</f>
        <v>Ridgelys Meadow</v>
      </c>
      <c r="O534" s="19" t="str">
        <f>IFERROR(VLOOKUP(A534,LandGrants[],2,FALSE),"")</f>
        <v>RIDGELYS MEADOW</v>
      </c>
    </row>
    <row r="535" spans="1:15" x14ac:dyDescent="0.55000000000000004">
      <c r="A535" t="str">
        <f t="shared" si="24"/>
        <v>Ridgelys Neck</v>
      </c>
      <c r="B535">
        <v>320</v>
      </c>
      <c r="C535" t="s">
        <v>8889</v>
      </c>
      <c r="D535" t="s">
        <v>10700</v>
      </c>
      <c r="E535">
        <v>10</v>
      </c>
      <c r="F535">
        <v>199.2</v>
      </c>
      <c r="G535" t="s">
        <v>10712</v>
      </c>
      <c r="H535" t="str">
        <f t="shared" si="25"/>
        <v>11 -04</v>
      </c>
      <c r="I535" t="str">
        <f t="shared" si="26"/>
        <v>2017-04-11</v>
      </c>
      <c r="J535" t="str">
        <f>IFERROR(VLOOKUP(A535,LandGrants[],1,FALSE),"")</f>
        <v>RIDGELYS NECK</v>
      </c>
      <c r="K535" s="19" t="str">
        <f>IFERROR(VLOOKUP(C535,PlatColors[],2,FALSE),IFERROR(VLOOKUP(A535,PlatColors[],2,FALSE),""))</f>
        <v>#boundary_gold</v>
      </c>
      <c r="L535" s="19" t="str">
        <f>IFERROR(VLOOKUP(A535,LandGrants[],11,FALSE),"")</f>
        <v>Sep 1717</v>
      </c>
      <c r="M535" s="19" t="str">
        <f>IFERROR(VLOOKUP(A535,LandGrants[],31,FALSE),"")</f>
        <v>Y</v>
      </c>
      <c r="N535" s="19" t="str">
        <f>IFERROR(VLOOKUP(C535,PlatColors[],1,FALSE),"")</f>
        <v>Ridgelys Neck</v>
      </c>
      <c r="O535" s="19" t="str">
        <f>IFERROR(VLOOKUP(A535,LandGrants[],2,FALSE),"")</f>
        <v>RIDGELYS NECK</v>
      </c>
    </row>
    <row r="536" spans="1:15" x14ac:dyDescent="0.55000000000000004">
      <c r="A536" s="19" t="str">
        <f t="shared" si="24"/>
        <v>Ridgelys Range - Henry</v>
      </c>
      <c r="B536">
        <v>6</v>
      </c>
      <c r="C536" t="s">
        <v>7013</v>
      </c>
      <c r="D536" t="s">
        <v>8082</v>
      </c>
      <c r="E536">
        <v>201</v>
      </c>
      <c r="F536">
        <v>2861.7</v>
      </c>
      <c r="G536" t="s">
        <v>12466</v>
      </c>
      <c r="H536" s="19" t="str">
        <f t="shared" si="25"/>
        <v>11 -11</v>
      </c>
      <c r="I536" s="19" t="str">
        <f t="shared" si="26"/>
        <v>2016-11-11</v>
      </c>
      <c r="J536" s="19" t="str">
        <f>IFERROR(VLOOKUP(A536,LandGrants[],1,FALSE),"")</f>
        <v>RIDGELYS RANGE - Henry</v>
      </c>
      <c r="K536" s="19" t="str">
        <f>IFERROR(VLOOKUP(C536,PlatColors[],2,FALSE),IFERROR(VLOOKUP(A536,PlatColors[],2,FALSE),""))</f>
        <v>#boundary_gray</v>
      </c>
      <c r="L536" s="19" t="str">
        <f>IFERROR(VLOOKUP(A536,LandGrants[],11,FALSE),"")</f>
        <v>Sep 1763</v>
      </c>
      <c r="M536" s="19" t="str">
        <f>IFERROR(VLOOKUP(A536,LandGrants[],31,FALSE),"")</f>
        <v>N</v>
      </c>
      <c r="N536" s="19" t="str">
        <f>IFERROR(VLOOKUP(C536,PlatColors[],1,FALSE),"")</f>
        <v>Ridgelys Range - Henry</v>
      </c>
      <c r="O536" s="19" t="str">
        <f>IFERROR(VLOOKUP(A536,LandGrants[],2,FALSE),"")</f>
        <v>RIDGELYS RANGE - HENRY</v>
      </c>
    </row>
    <row r="537" spans="1:15" x14ac:dyDescent="0.55000000000000004">
      <c r="A537" s="19" t="str">
        <f t="shared" si="24"/>
        <v>Ridgelys Range - Nicholas</v>
      </c>
      <c r="B537">
        <v>216</v>
      </c>
      <c r="C537" t="s">
        <v>12486</v>
      </c>
      <c r="D537" t="s">
        <v>7882</v>
      </c>
      <c r="E537">
        <v>16</v>
      </c>
      <c r="F537">
        <v>304.7</v>
      </c>
      <c r="G537" t="s">
        <v>12487</v>
      </c>
      <c r="H537" s="19" t="str">
        <f t="shared" si="25"/>
        <v>11 -11</v>
      </c>
      <c r="I537" s="19" t="str">
        <f t="shared" si="26"/>
        <v>2016-11-11</v>
      </c>
      <c r="J537" s="19" t="str">
        <f>IFERROR(VLOOKUP(A537,LandGrants[],1,FALSE),"")</f>
        <v>RIDGELYS RANGE - Nicholas</v>
      </c>
      <c r="K537" s="19" t="str">
        <f>IFERROR(VLOOKUP(C537,PlatColors[],2,FALSE),IFERROR(VLOOKUP(A537,PlatColors[],2,FALSE),""))</f>
        <v>#boundary_pink</v>
      </c>
      <c r="L537" s="19" t="str">
        <f>IFERROR(VLOOKUP(A537,LandGrants[],11,FALSE),"")</f>
        <v>Sep 1716</v>
      </c>
      <c r="M537" s="19" t="str">
        <f>IFERROR(VLOOKUP(A537,LandGrants[],31,FALSE),"")</f>
        <v>Y</v>
      </c>
      <c r="N537" s="19" t="str">
        <f>IFERROR(VLOOKUP(C537,PlatColors[],1,FALSE),"")</f>
        <v>Ridgelys Range - Nicholas</v>
      </c>
      <c r="O537" s="19" t="str">
        <f>IFERROR(VLOOKUP(A537,LandGrants[],2,FALSE),"")</f>
        <v>RIDGELYS RANGE - NICHOLAS</v>
      </c>
    </row>
    <row r="538" spans="1:15" x14ac:dyDescent="0.55000000000000004">
      <c r="A538" s="19" t="str">
        <f t="shared" si="24"/>
        <v>Ridgleys Lot - Henry</v>
      </c>
      <c r="B538">
        <v>255</v>
      </c>
      <c r="C538" t="s">
        <v>12248</v>
      </c>
      <c r="D538" t="s">
        <v>9283</v>
      </c>
      <c r="E538">
        <v>16</v>
      </c>
      <c r="F538">
        <v>261.8</v>
      </c>
      <c r="G538" t="s">
        <v>12249</v>
      </c>
      <c r="H538" s="19" t="str">
        <f t="shared" si="25"/>
        <v>29-09</v>
      </c>
      <c r="I538" s="19" t="str">
        <f t="shared" si="26"/>
        <v>2016-09-29</v>
      </c>
      <c r="J538" s="19" t="str">
        <f>IFERROR(VLOOKUP(A538,LandGrants[],1,FALSE),"")</f>
        <v/>
      </c>
      <c r="K538" s="19" t="str">
        <f>IFERROR(VLOOKUP(C538,PlatColors[],2,FALSE),IFERROR(VLOOKUP(A538,PlatColors[],2,FALSE),""))</f>
        <v/>
      </c>
      <c r="L538" s="19" t="str">
        <f>IFERROR(VLOOKUP(A538,LandGrants[],11,FALSE),"")</f>
        <v/>
      </c>
      <c r="M538" s="19" t="str">
        <f>IFERROR(VLOOKUP(A538,LandGrants[],31,FALSE),"")</f>
        <v/>
      </c>
      <c r="N538" s="19" t="str">
        <f>IFERROR(VLOOKUP(C538,PlatColors[],1,FALSE),"")</f>
        <v/>
      </c>
      <c r="O538" s="19" t="str">
        <f>IFERROR(VLOOKUP(A538,LandGrants[],2,FALSE),"")</f>
        <v/>
      </c>
    </row>
    <row r="539" spans="1:15" x14ac:dyDescent="0.55000000000000004">
      <c r="A539" t="str">
        <f t="shared" si="24"/>
        <v>Riggs Hills</v>
      </c>
      <c r="B539">
        <v>315</v>
      </c>
      <c r="C539" t="s">
        <v>8992</v>
      </c>
      <c r="D539" t="s">
        <v>9550</v>
      </c>
      <c r="E539">
        <v>20</v>
      </c>
      <c r="F539">
        <v>204.4</v>
      </c>
      <c r="G539" t="s">
        <v>9551</v>
      </c>
      <c r="H539" t="str">
        <f t="shared" si="25"/>
        <v>26 -11</v>
      </c>
      <c r="I539" t="str">
        <f t="shared" si="26"/>
        <v>2016-11-26</v>
      </c>
      <c r="J539" t="str">
        <f>IFERROR(VLOOKUP(A539,LandGrants[],1,FALSE),"")</f>
        <v>RIGGS HILLS</v>
      </c>
      <c r="K539" s="19" t="str">
        <f>IFERROR(VLOOKUP(C539,PlatColors[],2,FALSE),IFERROR(VLOOKUP(A539,PlatColors[],2,FALSE),""))</f>
        <v>#boundary_green</v>
      </c>
      <c r="L539" s="19" t="str">
        <f>IFERROR(VLOOKUP(A539,LandGrants[],11,FALSE),"")</f>
        <v>Aug 1725</v>
      </c>
      <c r="M539" s="19" t="str">
        <f>IFERROR(VLOOKUP(A539,LandGrants[],31,FALSE),"")</f>
        <v>N</v>
      </c>
      <c r="N539" s="19" t="str">
        <f>IFERROR(VLOOKUP(C539,PlatColors[],1,FALSE),"")</f>
        <v>Riggs Hills</v>
      </c>
      <c r="O539" s="19" t="str">
        <f>IFERROR(VLOOKUP(A539,LandGrants[],2,FALSE),"")</f>
        <v>RIGGS HILLS</v>
      </c>
    </row>
    <row r="540" spans="1:15" x14ac:dyDescent="0.55000000000000004">
      <c r="A540" s="19" t="str">
        <f t="shared" si="24"/>
        <v>Roberts Advantage</v>
      </c>
      <c r="B540">
        <v>528</v>
      </c>
      <c r="C540" t="s">
        <v>8090</v>
      </c>
      <c r="D540" t="s">
        <v>8091</v>
      </c>
      <c r="E540">
        <v>11</v>
      </c>
      <c r="F540">
        <v>57.9</v>
      </c>
      <c r="G540" t="s">
        <v>8092</v>
      </c>
      <c r="H540" s="19" t="str">
        <f t="shared" si="25"/>
        <v>01-09</v>
      </c>
      <c r="I540" s="19" t="str">
        <f t="shared" si="26"/>
        <v>2016-09-01</v>
      </c>
      <c r="J540" s="19" t="str">
        <f>IFERROR(VLOOKUP(A540,LandGrants[],1,FALSE),"")</f>
        <v>ROBERTS ADVANTAGE</v>
      </c>
      <c r="K540" s="19" t="str">
        <f>IFERROR(VLOOKUP(C540,PlatColors[],2,FALSE),IFERROR(VLOOKUP(A540,PlatColors[],2,FALSE),""))</f>
        <v>#boundary_pink</v>
      </c>
      <c r="L540" s="19" t="str">
        <f>IFERROR(VLOOKUP(A540,LandGrants[],11,FALSE),"")</f>
        <v>Feb 1743</v>
      </c>
      <c r="M540" s="19" t="str">
        <f>IFERROR(VLOOKUP(A540,LandGrants[],31,FALSE),"")</f>
        <v>Y</v>
      </c>
      <c r="N540" s="19" t="str">
        <f>IFERROR(VLOOKUP(C540,PlatColors[],1,FALSE),"")</f>
        <v>Roberts Advantage</v>
      </c>
      <c r="O540" s="19" t="str">
        <f>IFERROR(VLOOKUP(A540,LandGrants[],2,FALSE),"")</f>
        <v>ROBERTS ADVANTAGE</v>
      </c>
    </row>
    <row r="541" spans="1:15" x14ac:dyDescent="0.55000000000000004">
      <c r="A541" s="19" t="str">
        <f t="shared" si="24"/>
        <v>Robinsons Mistake</v>
      </c>
      <c r="B541">
        <v>710</v>
      </c>
      <c r="C541" t="s">
        <v>8206</v>
      </c>
      <c r="D541" t="s">
        <v>8200</v>
      </c>
      <c r="E541">
        <v>4</v>
      </c>
      <c r="F541" s="131">
        <v>10.5</v>
      </c>
      <c r="G541" t="s">
        <v>8207</v>
      </c>
      <c r="H541" s="19" t="str">
        <f t="shared" si="25"/>
        <v>21-08</v>
      </c>
      <c r="I541" s="19" t="str">
        <f t="shared" si="26"/>
        <v>2016-08-21</v>
      </c>
      <c r="J541" s="19" t="str">
        <f>IFERROR(VLOOKUP(A541,LandGrants[],1,FALSE),"")</f>
        <v>ROBINSONS MISTAKE</v>
      </c>
      <c r="K541" s="19" t="str">
        <f>IFERROR(VLOOKUP(C541,PlatColors[],2,FALSE),IFERROR(VLOOKUP(A541,PlatColors[],2,FALSE),""))</f>
        <v>#boundary_gold</v>
      </c>
      <c r="L541" s="19" t="str">
        <f>IFERROR(VLOOKUP(A541,LandGrants[],11,FALSE),"")</f>
        <v>Aug 1766</v>
      </c>
      <c r="M541" s="19" t="str">
        <f>IFERROR(VLOOKUP(A541,LandGrants[],31,FALSE),"")</f>
        <v>Y</v>
      </c>
      <c r="N541" s="19" t="str">
        <f>IFERROR(VLOOKUP(C541,PlatColors[],1,FALSE),"")</f>
        <v>Robinsons Mistake</v>
      </c>
      <c r="O541" s="19" t="str">
        <f>IFERROR(VLOOKUP(A541,LandGrants[],2,FALSE),"")</f>
        <v>ROBINSONS MISTAKE</v>
      </c>
    </row>
    <row r="542" spans="1:15" x14ac:dyDescent="0.55000000000000004">
      <c r="A542" s="19" t="str">
        <f t="shared" si="24"/>
        <v>Rock Hall</v>
      </c>
      <c r="B542">
        <v>266</v>
      </c>
      <c r="C542" t="s">
        <v>6460</v>
      </c>
      <c r="D542" t="s">
        <v>10106</v>
      </c>
      <c r="E542">
        <v>53</v>
      </c>
      <c r="F542">
        <v>254.4</v>
      </c>
      <c r="G542" t="s">
        <v>10107</v>
      </c>
      <c r="H542" s="19" t="str">
        <f t="shared" si="25"/>
        <v>12 -03</v>
      </c>
      <c r="I542" s="19" t="str">
        <f t="shared" si="26"/>
        <v>2017-03-12</v>
      </c>
      <c r="J542" s="19" t="str">
        <f>IFERROR(VLOOKUP(A542,LandGrants[],1,FALSE),"")</f>
        <v>ROCK HALL</v>
      </c>
      <c r="K542" s="19" t="str">
        <f>IFERROR(VLOOKUP(C542,PlatColors[],2,FALSE),IFERROR(VLOOKUP(A542,PlatColors[],2,FALSE),""))</f>
        <v>#boundary_yellow</v>
      </c>
      <c r="L542" s="19" t="str">
        <f>IFERROR(VLOOKUP(A542,LandGrants[],11,FALSE),"")</f>
        <v>Mar 1785</v>
      </c>
      <c r="M542" s="19" t="str">
        <f>IFERROR(VLOOKUP(A542,LandGrants[],31,FALSE),"")</f>
        <v>N</v>
      </c>
      <c r="N542" s="19" t="str">
        <f>IFERROR(VLOOKUP(C542,PlatColors[],1,FALSE),"")</f>
        <v>Rock Hall</v>
      </c>
      <c r="O542" s="19" t="str">
        <f>IFERROR(VLOOKUP(A542,LandGrants[],2,FALSE),"")</f>
        <v>ROCK HALL</v>
      </c>
    </row>
    <row r="543" spans="1:15" x14ac:dyDescent="0.55000000000000004">
      <c r="A543" s="19" t="str">
        <f t="shared" si="24"/>
        <v>Rockburn</v>
      </c>
      <c r="B543">
        <v>41</v>
      </c>
      <c r="C543" t="s">
        <v>1906</v>
      </c>
      <c r="D543" t="s">
        <v>9101</v>
      </c>
      <c r="E543">
        <v>61</v>
      </c>
      <c r="F543">
        <v>1202.2</v>
      </c>
      <c r="G543" t="s">
        <v>12239</v>
      </c>
      <c r="H543" s="19" t="str">
        <f t="shared" si="25"/>
        <v>13-10</v>
      </c>
      <c r="I543" s="19" t="str">
        <f t="shared" si="26"/>
        <v>2016-10-13</v>
      </c>
      <c r="J543" s="19" t="str">
        <f>IFERROR(VLOOKUP(A543,LandGrants[],1,FALSE),"")</f>
        <v>ROCKBURN</v>
      </c>
      <c r="K543" s="19" t="str">
        <f>IFERROR(VLOOKUP(C543,PlatColors[],2,FALSE),IFERROR(VLOOKUP(A543,PlatColors[],2,FALSE),""))</f>
        <v>#boundary_yellow</v>
      </c>
      <c r="L543" s="19" t="str">
        <f>IFERROR(VLOOKUP(A543,LandGrants[],11,FALSE),"")</f>
        <v>Oct 1826</v>
      </c>
      <c r="M543" s="19" t="str">
        <f>IFERROR(VLOOKUP(A543,LandGrants[],31,FALSE),"")</f>
        <v>N</v>
      </c>
      <c r="N543" s="19" t="str">
        <f>IFERROR(VLOOKUP(C543,PlatColors[],1,FALSE),"")</f>
        <v>Rockburn</v>
      </c>
      <c r="O543" s="19" t="str">
        <f>IFERROR(VLOOKUP(A543,LandGrants[],2,FALSE),"")</f>
        <v>ROCKBURN</v>
      </c>
    </row>
    <row r="544" spans="1:15" x14ac:dyDescent="0.55000000000000004">
      <c r="A544" s="19" t="str">
        <f t="shared" si="24"/>
        <v>Rocky Ridge</v>
      </c>
      <c r="B544">
        <v>507</v>
      </c>
      <c r="C544" t="s">
        <v>6369</v>
      </c>
      <c r="D544" t="s">
        <v>8300</v>
      </c>
      <c r="E544">
        <v>9</v>
      </c>
      <c r="F544">
        <v>65.900000000000006</v>
      </c>
      <c r="G544" t="s">
        <v>8309</v>
      </c>
      <c r="H544" s="19" t="str">
        <f t="shared" si="25"/>
        <v>11-08</v>
      </c>
      <c r="I544" s="19" t="str">
        <f t="shared" si="26"/>
        <v>2016-08-11</v>
      </c>
      <c r="J544" s="19" t="str">
        <f>IFERROR(VLOOKUP(A544,LandGrants[],1,FALSE),"")</f>
        <v>ROCKY RIDGE</v>
      </c>
      <c r="K544" s="19" t="str">
        <f>IFERROR(VLOOKUP(C544,PlatColors[],2,FALSE),IFERROR(VLOOKUP(A544,PlatColors[],2,FALSE),""))</f>
        <v>#boundary_pink</v>
      </c>
      <c r="L544" s="19" t="str">
        <f>IFERROR(VLOOKUP(A544,LandGrants[],11,FALSE),"")</f>
        <v>Mar 1746</v>
      </c>
      <c r="M544" s="19" t="str">
        <f>IFERROR(VLOOKUP(A544,LandGrants[],31,FALSE),"")</f>
        <v>N</v>
      </c>
      <c r="N544" s="19" t="str">
        <f>IFERROR(VLOOKUP(C544,PlatColors[],1,FALSE),"")</f>
        <v>Rocky Ridge</v>
      </c>
      <c r="O544" s="19" t="str">
        <f>IFERROR(VLOOKUP(A544,LandGrants[],2,FALSE),"")</f>
        <v>ROCKY RIDGE</v>
      </c>
    </row>
    <row r="545" spans="1:15" x14ac:dyDescent="0.55000000000000004">
      <c r="A545" t="str">
        <f t="shared" si="24"/>
        <v>Rogues Harbor</v>
      </c>
      <c r="B545">
        <v>721</v>
      </c>
      <c r="C545" t="s">
        <v>4165</v>
      </c>
      <c r="D545" t="s">
        <v>8310</v>
      </c>
      <c r="E545">
        <v>5</v>
      </c>
      <c r="F545">
        <v>9.1999999999999993</v>
      </c>
      <c r="G545" t="s">
        <v>8311</v>
      </c>
      <c r="H545" t="str">
        <f t="shared" si="25"/>
        <v>11-08</v>
      </c>
      <c r="I545" t="str">
        <f t="shared" si="26"/>
        <v>2016-08-11</v>
      </c>
      <c r="J545" t="str">
        <f>IFERROR(VLOOKUP(A545,LandGrants[],1,FALSE),"")</f>
        <v>ROGUES HARBOR</v>
      </c>
      <c r="K545" s="19" t="str">
        <f>IFERROR(VLOOKUP(C545,PlatColors[],2,FALSE),IFERROR(VLOOKUP(A545,PlatColors[],2,FALSE),""))</f>
        <v>#boundary_yellow</v>
      </c>
      <c r="L545" s="19" t="str">
        <f>IFERROR(VLOOKUP(A545,LandGrants[],11,FALSE),"")</f>
        <v>Dec 1806</v>
      </c>
      <c r="M545" s="19" t="str">
        <f>IFERROR(VLOOKUP(A545,LandGrants[],31,FALSE),"")</f>
        <v>N</v>
      </c>
      <c r="N545" s="19" t="str">
        <f>IFERROR(VLOOKUP(C545,PlatColors[],1,FALSE),"")</f>
        <v>Rogues Harbor</v>
      </c>
      <c r="O545" s="19" t="str">
        <f>IFERROR(VLOOKUP(A545,LandGrants[],2,FALSE),"")</f>
        <v>ROGUES HARBOR</v>
      </c>
    </row>
    <row r="546" spans="1:15" x14ac:dyDescent="0.55000000000000004">
      <c r="A546" s="19" t="str">
        <f t="shared" si="24"/>
        <v>Round About Hills</v>
      </c>
      <c r="B546">
        <v>244</v>
      </c>
      <c r="C546" t="s">
        <v>15</v>
      </c>
      <c r="D546" t="s">
        <v>11601</v>
      </c>
      <c r="E546">
        <v>26</v>
      </c>
      <c r="F546">
        <v>275</v>
      </c>
      <c r="G546" t="s">
        <v>8314</v>
      </c>
      <c r="H546" s="19" t="str">
        <f t="shared" si="25"/>
        <v>11-08</v>
      </c>
      <c r="I546" s="19" t="str">
        <f t="shared" si="26"/>
        <v>2016-08-11</v>
      </c>
      <c r="J546" s="19" t="str">
        <f>IFERROR(VLOOKUP(A546,LandGrants[],1,FALSE),"")</f>
        <v>ROUND ABOUT HILLS</v>
      </c>
      <c r="K546" s="19" t="str">
        <f>IFERROR(VLOOKUP(C546,PlatColors[],2,FALSE),IFERROR(VLOOKUP(A546,PlatColors[],2,FALSE),""))</f>
        <v>#boundary_green</v>
      </c>
      <c r="L546" s="19" t="str">
        <f>IFERROR(VLOOKUP(A546,LandGrants[],11,FALSE),"")</f>
        <v>Nov 1745</v>
      </c>
      <c r="M546" s="19" t="str">
        <f>IFERROR(VLOOKUP(A546,LandGrants[],31,FALSE),"")</f>
        <v>N</v>
      </c>
      <c r="N546" s="19" t="str">
        <f>IFERROR(VLOOKUP(C546,PlatColors[],1,FALSE),"")</f>
        <v>Round About Hills</v>
      </c>
      <c r="O546" s="19" t="str">
        <f>IFERROR(VLOOKUP(A546,LandGrants[],2,FALSE),"")</f>
        <v>ROUND ABOUT HILLS</v>
      </c>
    </row>
    <row r="547" spans="1:15" x14ac:dyDescent="0.55000000000000004">
      <c r="A547" s="19" t="str">
        <f t="shared" si="24"/>
        <v>Safeguard</v>
      </c>
      <c r="B547">
        <v>535</v>
      </c>
      <c r="C547" t="s">
        <v>6872</v>
      </c>
      <c r="D547" t="s">
        <v>8080</v>
      </c>
      <c r="E547">
        <v>11</v>
      </c>
      <c r="F547">
        <v>55.2</v>
      </c>
      <c r="G547" t="s">
        <v>8075</v>
      </c>
      <c r="H547" s="19" t="str">
        <f t="shared" si="25"/>
        <v>03-09</v>
      </c>
      <c r="I547" s="19" t="str">
        <f t="shared" si="26"/>
        <v>2016-09-03</v>
      </c>
      <c r="J547" s="19" t="str">
        <f>IFERROR(VLOOKUP(A547,LandGrants[],1,FALSE),"")</f>
        <v>SAFEGUARD</v>
      </c>
      <c r="K547" s="19" t="str">
        <f>IFERROR(VLOOKUP(C547,PlatColors[],2,FALSE),IFERROR(VLOOKUP(A547,PlatColors[],2,FALSE),""))</f>
        <v>#boundary_yellow</v>
      </c>
      <c r="L547" s="19" t="str">
        <f>IFERROR(VLOOKUP(A547,LandGrants[],11,FALSE),"")</f>
        <v>Aug 1753</v>
      </c>
      <c r="M547" s="19" t="str">
        <f>IFERROR(VLOOKUP(A547,LandGrants[],31,FALSE),"")</f>
        <v>Y</v>
      </c>
      <c r="N547" s="19" t="str">
        <f>IFERROR(VLOOKUP(C547,PlatColors[],1,FALSE),"")</f>
        <v>Safeguard</v>
      </c>
      <c r="O547" s="19" t="str">
        <f>IFERROR(VLOOKUP(A547,LandGrants[],2,FALSE),"")</f>
        <v>SAFEGUARD</v>
      </c>
    </row>
    <row r="548" spans="1:15" x14ac:dyDescent="0.55000000000000004">
      <c r="A548" t="str">
        <f t="shared" si="24"/>
        <v>Saint James Park</v>
      </c>
      <c r="B548">
        <v>395</v>
      </c>
      <c r="C548" t="s">
        <v>6589</v>
      </c>
      <c r="D548" t="s">
        <v>11041</v>
      </c>
      <c r="E548">
        <v>18</v>
      </c>
      <c r="F548">
        <v>115</v>
      </c>
      <c r="G548" t="s">
        <v>11042</v>
      </c>
      <c r="H548" s="19" t="str">
        <f t="shared" si="25"/>
        <v>26 -05</v>
      </c>
      <c r="I548" t="str">
        <f t="shared" si="26"/>
        <v>2016-05-26</v>
      </c>
      <c r="J548" t="str">
        <f>IFERROR(VLOOKUP(A548,LandGrants[],1,FALSE),"")</f>
        <v>SAINT JAMES PARK</v>
      </c>
      <c r="K548" s="19" t="str">
        <f>IFERROR(VLOOKUP(C548,PlatColors[],2,FALSE),IFERROR(VLOOKUP(A548,PlatColors[],2,FALSE),""))</f>
        <v>#boundary_gold</v>
      </c>
      <c r="L548" s="19" t="str">
        <f>IFERROR(VLOOKUP(A548,LandGrants[],11,FALSE),"")</f>
        <v>May 1765</v>
      </c>
      <c r="M548" s="19" t="str">
        <f>IFERROR(VLOOKUP(A548,LandGrants[],31,FALSE),"")</f>
        <v>Y</v>
      </c>
      <c r="N548" s="19" t="str">
        <f>IFERROR(VLOOKUP(C548,PlatColors[],1,FALSE),"")</f>
        <v>Saint James Park</v>
      </c>
      <c r="O548" s="19" t="str">
        <f>IFERROR(VLOOKUP(A548,LandGrants[],2,FALSE),"")</f>
        <v>SAINT JAMES PARK</v>
      </c>
    </row>
    <row r="549" spans="1:15" x14ac:dyDescent="0.55000000000000004">
      <c r="A549" t="str">
        <f t="shared" si="24"/>
        <v>Sallys Chance</v>
      </c>
      <c r="B549">
        <v>185</v>
      </c>
      <c r="C549" t="s">
        <v>8147</v>
      </c>
      <c r="D549" t="s">
        <v>8148</v>
      </c>
      <c r="E549">
        <v>52</v>
      </c>
      <c r="F549">
        <v>388.6</v>
      </c>
      <c r="G549" t="s">
        <v>8149</v>
      </c>
      <c r="H549" t="str">
        <f t="shared" si="25"/>
        <v>28-08</v>
      </c>
      <c r="I549" t="str">
        <f t="shared" si="26"/>
        <v>2016-08-28</v>
      </c>
      <c r="J549" t="str">
        <f>IFERROR(VLOOKUP(A549,LandGrants[],1,FALSE),"")</f>
        <v>SALLYS CHANCE</v>
      </c>
      <c r="K549" s="19" t="str">
        <f>IFERROR(VLOOKUP(C549,PlatColors[],2,FALSE),IFERROR(VLOOKUP(A549,PlatColors[],2,FALSE),""))</f>
        <v/>
      </c>
      <c r="L549" s="19" t="str">
        <f>IFERROR(VLOOKUP(A549,LandGrants[],11,FALSE),"")</f>
        <v>Jan 1749</v>
      </c>
      <c r="M549" s="19" t="str">
        <f>IFERROR(VLOOKUP(A549,LandGrants[],31,FALSE),"")</f>
        <v>Y</v>
      </c>
      <c r="N549" s="19" t="str">
        <f>IFERROR(VLOOKUP(C549,PlatColors[],1,FALSE),"")</f>
        <v/>
      </c>
      <c r="O549" s="19" t="str">
        <f>IFERROR(VLOOKUP(A549,LandGrants[],2,FALSE),"")</f>
        <v>SALLYS CHANCE</v>
      </c>
    </row>
    <row r="550" spans="1:15" x14ac:dyDescent="0.55000000000000004">
      <c r="A550" s="19" t="str">
        <f t="shared" si="24"/>
        <v>Salopia</v>
      </c>
      <c r="B550">
        <v>406</v>
      </c>
      <c r="C550" t="s">
        <v>5453</v>
      </c>
      <c r="D550" t="s">
        <v>8138</v>
      </c>
      <c r="E550">
        <v>15</v>
      </c>
      <c r="F550" s="131">
        <v>109.9</v>
      </c>
      <c r="G550" t="s">
        <v>8143</v>
      </c>
      <c r="H550" s="19" t="str">
        <f t="shared" si="25"/>
        <v>28-08</v>
      </c>
      <c r="I550" s="19" t="str">
        <f t="shared" si="26"/>
        <v>2016-08-28</v>
      </c>
      <c r="J550" s="19" t="str">
        <f>IFERROR(VLOOKUP(A550,LandGrants[],1,FALSE),"")</f>
        <v>SALOPIA</v>
      </c>
      <c r="K550" s="19" t="str">
        <f>IFERROR(VLOOKUP(C550,PlatColors[],2,FALSE),IFERROR(VLOOKUP(A550,PlatColors[],2,FALSE),""))</f>
        <v>#boundary_gold</v>
      </c>
      <c r="L550" s="19" t="str">
        <f>IFERROR(VLOOKUP(A550,LandGrants[],11,FALSE),"")</f>
        <v>Sep 1742</v>
      </c>
      <c r="M550" s="19" t="str">
        <f>IFERROR(VLOOKUP(A550,LandGrants[],31,FALSE),"")</f>
        <v>N</v>
      </c>
      <c r="N550" s="19" t="str">
        <f>IFERROR(VLOOKUP(C550,PlatColors[],1,FALSE),"")</f>
        <v>Salopia</v>
      </c>
      <c r="O550" s="19" t="str">
        <f>IFERROR(VLOOKUP(A550,LandGrants[],2,FALSE),"")</f>
        <v>SALOPIA</v>
      </c>
    </row>
    <row r="551" spans="1:15" x14ac:dyDescent="0.55000000000000004">
      <c r="A551" s="19" t="str">
        <f t="shared" si="24"/>
        <v>Samuels Contrivance</v>
      </c>
      <c r="B551">
        <v>707</v>
      </c>
      <c r="C551" t="s">
        <v>8418</v>
      </c>
      <c r="D551" t="s">
        <v>8416</v>
      </c>
      <c r="E551">
        <v>10</v>
      </c>
      <c r="F551">
        <v>11.3</v>
      </c>
      <c r="G551" t="s">
        <v>8419</v>
      </c>
      <c r="H551" s="19" t="str">
        <f t="shared" si="25"/>
        <v>29-06</v>
      </c>
      <c r="I551" s="19" t="str">
        <f t="shared" si="26"/>
        <v>2016-06-29</v>
      </c>
      <c r="J551" s="19" t="str">
        <f>IFERROR(VLOOKUP(A551,LandGrants[],1,FALSE),"")</f>
        <v>SAMUELS CONTRIVANCE</v>
      </c>
      <c r="K551" s="19" t="str">
        <f>IFERROR(VLOOKUP(C551,PlatColors[],2,FALSE),IFERROR(VLOOKUP(A551,PlatColors[],2,FALSE),""))</f>
        <v>#boundary_gold</v>
      </c>
      <c r="L551" s="19" t="str">
        <f>IFERROR(VLOOKUP(A551,LandGrants[],11,FALSE),"")</f>
        <v>May 1802</v>
      </c>
      <c r="M551" s="19" t="str">
        <f>IFERROR(VLOOKUP(A551,LandGrants[],31,FALSE),"")</f>
        <v>N</v>
      </c>
      <c r="N551" s="19" t="str">
        <f>IFERROR(VLOOKUP(C551,PlatColors[],1,FALSE),"")</f>
        <v>Samuels Contrivance</v>
      </c>
      <c r="O551" s="19" t="str">
        <f>IFERROR(VLOOKUP(A551,LandGrants[],2,FALSE),"")</f>
        <v>SAMUELS CONTRIVANCE</v>
      </c>
    </row>
    <row r="552" spans="1:15" x14ac:dyDescent="0.55000000000000004">
      <c r="A552" t="str">
        <f t="shared" si="24"/>
        <v>Saplin Range</v>
      </c>
      <c r="B552">
        <v>284</v>
      </c>
      <c r="C552" t="s">
        <v>6444</v>
      </c>
      <c r="D552" t="s">
        <v>8156</v>
      </c>
      <c r="E552">
        <v>25</v>
      </c>
      <c r="F552">
        <v>236.5</v>
      </c>
      <c r="G552" t="s">
        <v>8157</v>
      </c>
      <c r="H552" t="str">
        <f t="shared" si="25"/>
        <v>27-08</v>
      </c>
      <c r="I552" t="str">
        <f t="shared" si="26"/>
        <v>2016-08-27</v>
      </c>
      <c r="J552" t="str">
        <f>IFERROR(VLOOKUP(A552,LandGrants[],1,FALSE),"")</f>
        <v>SAPLIN RANGE</v>
      </c>
      <c r="K552" s="19" t="str">
        <f>IFERROR(VLOOKUP(C552,PlatColors[],2,FALSE),IFERROR(VLOOKUP(A552,PlatColors[],2,FALSE),""))</f>
        <v>#boundary_gold</v>
      </c>
      <c r="L552" s="19" t="str">
        <f>IFERROR(VLOOKUP(A552,LandGrants[],11,FALSE),"")</f>
        <v>Sep 1744</v>
      </c>
      <c r="M552" s="19" t="str">
        <f>IFERROR(VLOOKUP(A552,LandGrants[],31,FALSE),"")</f>
        <v>N</v>
      </c>
      <c r="N552" s="19" t="str">
        <f>IFERROR(VLOOKUP(C552,PlatColors[],1,FALSE),"")</f>
        <v>Saplin Range</v>
      </c>
      <c r="O552" s="19" t="str">
        <f>IFERROR(VLOOKUP(A552,LandGrants[],2,FALSE),"")</f>
        <v>SAPLIN RANGE</v>
      </c>
    </row>
    <row r="553" spans="1:15" x14ac:dyDescent="0.55000000000000004">
      <c r="A553" s="19" t="str">
        <f t="shared" si="24"/>
        <v>Sapling Ground</v>
      </c>
      <c r="B553">
        <v>224</v>
      </c>
      <c r="C553" t="s">
        <v>4866</v>
      </c>
      <c r="D553" t="s">
        <v>8298</v>
      </c>
      <c r="E553">
        <v>24</v>
      </c>
      <c r="F553">
        <v>297.89999999999998</v>
      </c>
      <c r="G553" t="s">
        <v>8308</v>
      </c>
      <c r="H553" s="19" t="str">
        <f t="shared" si="25"/>
        <v>11-08</v>
      </c>
      <c r="I553" s="19" t="str">
        <f t="shared" si="26"/>
        <v>2016-08-11</v>
      </c>
      <c r="J553" s="19" t="str">
        <f>IFERROR(VLOOKUP(A553,LandGrants[],1,FALSE),"")</f>
        <v>SAPLING GROUND</v>
      </c>
      <c r="K553" s="19" t="str">
        <f>IFERROR(VLOOKUP(C553,PlatColors[],2,FALSE),IFERROR(VLOOKUP(A553,PlatColors[],2,FALSE),""))</f>
        <v>#boundary_pink</v>
      </c>
      <c r="L553" s="19" t="str">
        <f>IFERROR(VLOOKUP(A553,LandGrants[],11,FALSE),"")</f>
        <v>Aug 1743</v>
      </c>
      <c r="M553" s="19" t="str">
        <f>IFERROR(VLOOKUP(A553,LandGrants[],31,FALSE),"")</f>
        <v>N</v>
      </c>
      <c r="N553" s="19" t="str">
        <f>IFERROR(VLOOKUP(C553,PlatColors[],1,FALSE),"")</f>
        <v>Sapling Ground</v>
      </c>
      <c r="O553" s="19" t="str">
        <f>IFERROR(VLOOKUP(A553,LandGrants[],2,FALSE),"")</f>
        <v>SAPLING GROUND</v>
      </c>
    </row>
    <row r="554" spans="1:15" x14ac:dyDescent="0.55000000000000004">
      <c r="A554" t="str">
        <f t="shared" si="24"/>
        <v>Sapling Range</v>
      </c>
      <c r="B554">
        <v>128</v>
      </c>
      <c r="C554" t="s">
        <v>4868</v>
      </c>
      <c r="D554" t="s">
        <v>8298</v>
      </c>
      <c r="E554">
        <v>77</v>
      </c>
      <c r="F554">
        <v>581.79999999999995</v>
      </c>
      <c r="G554" t="s">
        <v>8299</v>
      </c>
      <c r="H554" s="19" t="str">
        <f t="shared" si="25"/>
        <v>13-08</v>
      </c>
      <c r="I554" t="str">
        <f t="shared" si="26"/>
        <v>2016-08-13</v>
      </c>
      <c r="J554" t="str">
        <f>IFERROR(VLOOKUP(A554,LandGrants[],1,FALSE),"")</f>
        <v>SAPLING RANGE</v>
      </c>
      <c r="K554" s="19" t="str">
        <f>IFERROR(VLOOKUP(C554,PlatColors[],2,FALSE),IFERROR(VLOOKUP(A554,PlatColors[],2,FALSE),""))</f>
        <v>#boundary_cyan</v>
      </c>
      <c r="L554" s="19" t="str">
        <f>IFERROR(VLOOKUP(A554,LandGrants[],11,FALSE),"")</f>
        <v>Nov 1750</v>
      </c>
      <c r="M554" s="19" t="str">
        <f>IFERROR(VLOOKUP(A554,LandGrants[],31,FALSE),"")</f>
        <v/>
      </c>
      <c r="N554" s="19" t="str">
        <f>IFERROR(VLOOKUP(C554,PlatColors[],1,FALSE),"")</f>
        <v>Sapling Range</v>
      </c>
      <c r="O554" s="19" t="str">
        <f>IFERROR(VLOOKUP(A554,LandGrants[],2,FALSE),"")</f>
        <v>SAPLING RANGE</v>
      </c>
    </row>
    <row r="555" spans="1:15" x14ac:dyDescent="0.55000000000000004">
      <c r="A555" s="19" t="str">
        <f t="shared" si="24"/>
        <v>Sapling Range - Resurveyed</v>
      </c>
      <c r="B555">
        <v>36</v>
      </c>
      <c r="C555" t="s">
        <v>9395</v>
      </c>
      <c r="D555" t="s">
        <v>8298</v>
      </c>
      <c r="E555">
        <v>99</v>
      </c>
      <c r="F555">
        <v>1240.0999999999999</v>
      </c>
      <c r="G555" t="s">
        <v>10398</v>
      </c>
      <c r="H555" s="19" t="str">
        <f t="shared" si="25"/>
        <v>03 -04</v>
      </c>
      <c r="I555" s="19" t="str">
        <f t="shared" si="26"/>
        <v>2017-04-03</v>
      </c>
      <c r="J555" s="19" t="str">
        <f>IFERROR(VLOOKUP(A555,LandGrants[],1,FALSE),"")</f>
        <v>SAPLING RANGE - Resurveyed</v>
      </c>
      <c r="K555" s="19" t="str">
        <f>IFERROR(VLOOKUP(C555,PlatColors[],2,FALSE),IFERROR(VLOOKUP(A555,PlatColors[],2,FALSE),""))</f>
        <v>#boundary_purple</v>
      </c>
      <c r="L555" s="19" t="str">
        <f>IFERROR(VLOOKUP(A555,LandGrants[],11,FALSE),"")</f>
        <v>May 1760</v>
      </c>
      <c r="M555" s="19" t="str">
        <f>IFERROR(VLOOKUP(A555,LandGrants[],31,FALSE),"")</f>
        <v>Y</v>
      </c>
      <c r="N555" s="19" t="str">
        <f>IFERROR(VLOOKUP(C555,PlatColors[],1,FALSE),"")</f>
        <v>Sapling Range - Resurveyed</v>
      </c>
      <c r="O555" s="19" t="str">
        <f>IFERROR(VLOOKUP(A555,LandGrants[],2,FALSE),"")</f>
        <v>SAPLING RANGE - RESURVEYED</v>
      </c>
    </row>
    <row r="556" spans="1:15" x14ac:dyDescent="0.55000000000000004">
      <c r="A556" t="str">
        <f t="shared" si="24"/>
        <v>Sapling Ridge</v>
      </c>
      <c r="B556">
        <v>722</v>
      </c>
      <c r="C556" t="s">
        <v>6974</v>
      </c>
      <c r="D556" t="s">
        <v>8315</v>
      </c>
      <c r="E556">
        <v>6</v>
      </c>
      <c r="F556">
        <v>9.1999999999999993</v>
      </c>
      <c r="G556" t="s">
        <v>11788</v>
      </c>
      <c r="H556" t="str">
        <f t="shared" si="25"/>
        <v>09-09</v>
      </c>
      <c r="I556" t="str">
        <f t="shared" si="26"/>
        <v>2016-09-09</v>
      </c>
      <c r="J556" t="str">
        <f>IFERROR(VLOOKUP(A556,LandGrants[],1,FALSE),"")</f>
        <v>SAPLING RIDGE</v>
      </c>
      <c r="K556" s="19" t="str">
        <f>IFERROR(VLOOKUP(C556,PlatColors[],2,FALSE),IFERROR(VLOOKUP(A556,PlatColors[],2,FALSE),""))</f>
        <v>#boundary_gold</v>
      </c>
      <c r="L556" s="19" t="str">
        <f>IFERROR(VLOOKUP(A556,LandGrants[],11,FALSE),"")</f>
        <v>Sep 1761</v>
      </c>
      <c r="M556" s="19" t="str">
        <f>IFERROR(VLOOKUP(A556,LandGrants[],31,FALSE),"")</f>
        <v>Y</v>
      </c>
      <c r="N556" s="19" t="str">
        <f>IFERROR(VLOOKUP(C556,PlatColors[],1,FALSE),"")</f>
        <v>Sapling Ridge</v>
      </c>
      <c r="O556" s="19" t="str">
        <f>IFERROR(VLOOKUP(A556,LandGrants[],2,FALSE),"")</f>
        <v>SAPLING RIDGE</v>
      </c>
    </row>
    <row r="557" spans="1:15" x14ac:dyDescent="0.55000000000000004">
      <c r="A557" s="19" t="str">
        <f t="shared" si="24"/>
        <v>Sappingtons Sweep</v>
      </c>
      <c r="B557">
        <v>56</v>
      </c>
      <c r="C557" t="s">
        <v>8993</v>
      </c>
      <c r="D557" t="s">
        <v>9539</v>
      </c>
      <c r="E557">
        <v>52</v>
      </c>
      <c r="F557" s="131">
        <v>957.6</v>
      </c>
      <c r="G557" t="s">
        <v>9540</v>
      </c>
      <c r="H557" s="19" t="str">
        <f t="shared" si="25"/>
        <v>26 -11</v>
      </c>
      <c r="I557" s="19" t="str">
        <f t="shared" si="26"/>
        <v>2016-11-26</v>
      </c>
      <c r="J557" s="19" t="str">
        <f>IFERROR(VLOOKUP(A557,LandGrants[],1,FALSE),"")</f>
        <v>SAPPINGTONS SWEEP</v>
      </c>
      <c r="K557" s="19" t="str">
        <f>IFERROR(VLOOKUP(C557,PlatColors[],2,FALSE),IFERROR(VLOOKUP(A557,PlatColors[],2,FALSE),""))</f>
        <v>#boundary_pink</v>
      </c>
      <c r="L557" s="19" t="str">
        <f>IFERROR(VLOOKUP(A557,LandGrants[],11,FALSE),"")</f>
        <v>Dec 1765</v>
      </c>
      <c r="M557" s="19" t="str">
        <f>IFERROR(VLOOKUP(A557,LandGrants[],31,FALSE),"")</f>
        <v>Y</v>
      </c>
      <c r="N557" s="19" t="str">
        <f>IFERROR(VLOOKUP(C557,PlatColors[],1,FALSE),"")</f>
        <v>Sappingtons Sweep</v>
      </c>
      <c r="O557" s="19" t="str">
        <f>IFERROR(VLOOKUP(A557,LandGrants[],2,FALSE),"")</f>
        <v>SAPPINGTONS SWEEP</v>
      </c>
    </row>
    <row r="558" spans="1:15" x14ac:dyDescent="0.55000000000000004">
      <c r="A558" s="19" t="str">
        <f t="shared" si="24"/>
        <v>Scantlings Lot</v>
      </c>
      <c r="B558">
        <v>682</v>
      </c>
      <c r="C558" t="s">
        <v>8994</v>
      </c>
      <c r="D558" t="s">
        <v>7882</v>
      </c>
      <c r="E558">
        <v>10</v>
      </c>
      <c r="F558">
        <v>18.399999999999999</v>
      </c>
      <c r="G558" t="s">
        <v>12291</v>
      </c>
      <c r="H558" s="19" t="str">
        <f t="shared" si="25"/>
        <v>14-10</v>
      </c>
      <c r="I558" s="19" t="str">
        <f t="shared" si="26"/>
        <v>2016-10-14</v>
      </c>
      <c r="J558" s="19" t="str">
        <f>IFERROR(VLOOKUP(A558,LandGrants[],1,FALSE),"")</f>
        <v>SCANTLINGS LOT</v>
      </c>
      <c r="K558" s="19" t="str">
        <f>IFERROR(VLOOKUP(C558,PlatColors[],2,FALSE),IFERROR(VLOOKUP(A558,PlatColors[],2,FALSE),""))</f>
        <v>#boundary_green</v>
      </c>
      <c r="L558" s="19" t="str">
        <f>IFERROR(VLOOKUP(A558,LandGrants[],11,FALSE),"")</f>
        <v>Nov 1741</v>
      </c>
      <c r="M558" s="19" t="str">
        <f>IFERROR(VLOOKUP(A558,LandGrants[],31,FALSE),"")</f>
        <v>N</v>
      </c>
      <c r="N558" s="19" t="str">
        <f>IFERROR(VLOOKUP(C558,PlatColors[],1,FALSE),"")</f>
        <v>Scantlings Lot</v>
      </c>
      <c r="O558" s="19" t="str">
        <f>IFERROR(VLOOKUP(A558,LandGrants[],2,FALSE),"")</f>
        <v>SCANTLINGS LOT</v>
      </c>
    </row>
    <row r="559" spans="1:15" x14ac:dyDescent="0.55000000000000004">
      <c r="A559" t="str">
        <f t="shared" si="24"/>
        <v>Scotts Advantage</v>
      </c>
      <c r="B559">
        <v>493</v>
      </c>
      <c r="C559" t="s">
        <v>8995</v>
      </c>
      <c r="D559" t="s">
        <v>9074</v>
      </c>
      <c r="E559">
        <v>15</v>
      </c>
      <c r="F559">
        <v>78.2</v>
      </c>
      <c r="G559" t="s">
        <v>9075</v>
      </c>
      <c r="H559" t="str">
        <f t="shared" si="25"/>
        <v>26-10</v>
      </c>
      <c r="I559" t="str">
        <f t="shared" si="26"/>
        <v>2016-10-26</v>
      </c>
      <c r="J559" t="str">
        <f>IFERROR(VLOOKUP(A559,LandGrants[],1,FALSE),"")</f>
        <v>SCOTTS ADVANTAGE</v>
      </c>
      <c r="K559" s="19" t="str">
        <f>IFERROR(VLOOKUP(C559,PlatColors[],2,FALSE),IFERROR(VLOOKUP(A559,PlatColors[],2,FALSE),""))</f>
        <v>#boundary_pink</v>
      </c>
      <c r="L559" s="19" t="str">
        <f>IFERROR(VLOOKUP(A559,LandGrants[],11,FALSE),"")</f>
        <v>Mar 1748</v>
      </c>
      <c r="M559" s="19" t="str">
        <f>IFERROR(VLOOKUP(A559,LandGrants[],31,FALSE),"")</f>
        <v>N</v>
      </c>
      <c r="N559" s="19" t="str">
        <f>IFERROR(VLOOKUP(C559,PlatColors[],1,FALSE),"")</f>
        <v>Scotts Advantage</v>
      </c>
      <c r="O559" s="19" t="str">
        <f>IFERROR(VLOOKUP(A559,LandGrants[],2,FALSE),"")</f>
        <v>SCOTTS ADVANTAGE</v>
      </c>
    </row>
    <row r="560" spans="1:15" x14ac:dyDescent="0.55000000000000004">
      <c r="A560" t="str">
        <f t="shared" si="24"/>
        <v>Second Addition To Calebs Purchase</v>
      </c>
      <c r="B560">
        <v>589</v>
      </c>
      <c r="C560" t="s">
        <v>7438</v>
      </c>
      <c r="D560" t="s">
        <v>12505</v>
      </c>
      <c r="E560">
        <v>8</v>
      </c>
      <c r="F560">
        <v>42.7</v>
      </c>
      <c r="G560" t="s">
        <v>12275</v>
      </c>
      <c r="H560" t="str">
        <f t="shared" si="25"/>
        <v>14-10</v>
      </c>
      <c r="I560" t="str">
        <f t="shared" si="26"/>
        <v>2016-10-14</v>
      </c>
      <c r="J560" t="str">
        <f>IFERROR(VLOOKUP(A560,LandGrants[],1,FALSE),"")</f>
        <v>SECOND ADDITION TO CALEBS PURCHASE</v>
      </c>
      <c r="K560" s="19" t="str">
        <f>IFERROR(VLOOKUP(C560,PlatColors[],2,FALSE),IFERROR(VLOOKUP(A560,PlatColors[],2,FALSE),""))</f>
        <v>#boundary_yellow</v>
      </c>
      <c r="L560" s="19" t="str">
        <f>IFERROR(VLOOKUP(A560,LandGrants[],11,FALSE),"")</f>
        <v>Oct 1797</v>
      </c>
      <c r="M560" s="19" t="str">
        <f>IFERROR(VLOOKUP(A560,LandGrants[],31,FALSE),"")</f>
        <v>N</v>
      </c>
      <c r="N560" s="19" t="str">
        <f>IFERROR(VLOOKUP(C560,PlatColors[],1,FALSE),"")</f>
        <v>Second Addition To Calebs Purchase</v>
      </c>
      <c r="O560" s="19" t="str">
        <f>IFERROR(VLOOKUP(A560,LandGrants[],2,FALSE),"")</f>
        <v>SECOND ADDITION TO CALEBS PURCHASE</v>
      </c>
    </row>
    <row r="561" spans="1:15" x14ac:dyDescent="0.55000000000000004">
      <c r="A561" s="19" t="str">
        <f t="shared" si="24"/>
        <v>Second Addition To Fredericksburgh</v>
      </c>
      <c r="B561">
        <v>163</v>
      </c>
      <c r="C561" t="s">
        <v>7993</v>
      </c>
      <c r="D561" t="s">
        <v>11763</v>
      </c>
      <c r="E561">
        <v>46</v>
      </c>
      <c r="F561">
        <v>437.8</v>
      </c>
      <c r="G561" t="s">
        <v>7995</v>
      </c>
      <c r="H561" s="19" t="str">
        <f t="shared" si="25"/>
        <v>28-09</v>
      </c>
      <c r="I561" s="19" t="str">
        <f t="shared" si="26"/>
        <v>2016-09-28</v>
      </c>
      <c r="J561" s="19" t="str">
        <f>IFERROR(VLOOKUP(A561,LandGrants[],1,FALSE),"")</f>
        <v>SECOND ADDITION TO FREDERICKSBURGH</v>
      </c>
      <c r="K561" s="19" t="str">
        <f>IFERROR(VLOOKUP(C561,PlatColors[],2,FALSE),IFERROR(VLOOKUP(A561,PlatColors[],2,FALSE),""))</f>
        <v>#boundary_yellow</v>
      </c>
      <c r="L561" s="19" t="str">
        <f>IFERROR(VLOOKUP(A561,LandGrants[],11,FALSE),"")</f>
        <v>Sep 1806</v>
      </c>
      <c r="M561" s="19" t="str">
        <f>IFERROR(VLOOKUP(A561,LandGrants[],31,FALSE),"")</f>
        <v>N</v>
      </c>
      <c r="N561" s="19" t="str">
        <f>IFERROR(VLOOKUP(C561,PlatColors[],1,FALSE),"")</f>
        <v>Second Addition To Fredericksburgh</v>
      </c>
      <c r="O561" s="19" t="str">
        <f>IFERROR(VLOOKUP(A561,LandGrants[],2,FALSE),"")</f>
        <v>SECOND ADDITION TO FREDERICKSBURGH</v>
      </c>
    </row>
    <row r="562" spans="1:15" x14ac:dyDescent="0.55000000000000004">
      <c r="A562" s="19" t="str">
        <f t="shared" si="24"/>
        <v>Second Addition To Hazard</v>
      </c>
      <c r="B562">
        <v>754</v>
      </c>
      <c r="C562" t="s">
        <v>6695</v>
      </c>
      <c r="D562" t="s">
        <v>7899</v>
      </c>
      <c r="E562">
        <v>7</v>
      </c>
      <c r="F562" s="131">
        <v>3.1</v>
      </c>
      <c r="G562" t="s">
        <v>7900</v>
      </c>
      <c r="H562" s="19" t="str">
        <f t="shared" si="25"/>
        <v>16-10</v>
      </c>
      <c r="I562" s="19" t="str">
        <f t="shared" si="26"/>
        <v>2016-10-16</v>
      </c>
      <c r="J562" s="19" t="str">
        <f>IFERROR(VLOOKUP(A562,LandGrants[],1,FALSE),"")</f>
        <v>SECOND ADDITION TO HAZARD</v>
      </c>
      <c r="K562" s="19" t="str">
        <f>IFERROR(VLOOKUP(C562,PlatColors[],2,FALSE),IFERROR(VLOOKUP(A562,PlatColors[],2,FALSE),""))</f>
        <v>#boundary_yellow</v>
      </c>
      <c r="L562" s="19" t="str">
        <f>IFERROR(VLOOKUP(A562,LandGrants[],11,FALSE),"")</f>
        <v>May 1772</v>
      </c>
      <c r="M562" s="19" t="str">
        <f>IFERROR(VLOOKUP(A562,LandGrants[],31,FALSE),"")</f>
        <v>Y</v>
      </c>
      <c r="N562" s="19" t="str">
        <f>IFERROR(VLOOKUP(C562,PlatColors[],1,FALSE),"")</f>
        <v>Second Addition To Hazard</v>
      </c>
      <c r="O562" s="19" t="str">
        <f>IFERROR(VLOOKUP(A562,LandGrants[],2,FALSE),"")</f>
        <v>SECOND ADDITION TO HAZARD</v>
      </c>
    </row>
    <row r="563" spans="1:15" x14ac:dyDescent="0.55000000000000004">
      <c r="A563" s="19" t="str">
        <f t="shared" si="24"/>
        <v>Second Addition To Little Worth</v>
      </c>
      <c r="B563">
        <v>688</v>
      </c>
      <c r="C563" t="s">
        <v>7129</v>
      </c>
      <c r="D563" t="s">
        <v>9148</v>
      </c>
      <c r="E563">
        <v>11</v>
      </c>
      <c r="F563">
        <v>16.7</v>
      </c>
      <c r="G563" t="s">
        <v>10724</v>
      </c>
      <c r="H563" s="19" t="str">
        <f t="shared" si="25"/>
        <v>30 -04</v>
      </c>
      <c r="I563" s="19" t="str">
        <f t="shared" si="26"/>
        <v>2017-04-30</v>
      </c>
      <c r="J563" s="19" t="str">
        <f>IFERROR(VLOOKUP(A563,LandGrants[],1,FALSE),"")</f>
        <v>SECOND ADDITION TO LITTLE WORTH</v>
      </c>
      <c r="K563" s="19" t="str">
        <f>IFERROR(VLOOKUP(C563,PlatColors[],2,FALSE),IFERROR(VLOOKUP(A563,PlatColors[],2,FALSE),""))</f>
        <v>#boundary_pink</v>
      </c>
      <c r="L563" s="19" t="str">
        <f>IFERROR(VLOOKUP(A563,LandGrants[],11,FALSE),"")</f>
        <v>May 1772</v>
      </c>
      <c r="M563" s="19" t="str">
        <f>IFERROR(VLOOKUP(A563,LandGrants[],31,FALSE),"")</f>
        <v>N</v>
      </c>
      <c r="N563" s="19" t="str">
        <f>IFERROR(VLOOKUP(C563,PlatColors[],1,FALSE),"")</f>
        <v>Second Addition To Little Worth</v>
      </c>
      <c r="O563" s="19" t="str">
        <f>IFERROR(VLOOKUP(A563,LandGrants[],2,FALSE),"")</f>
        <v>SECOND ADDITION TO LITTLE WORTH</v>
      </c>
    </row>
    <row r="564" spans="1:15" x14ac:dyDescent="0.55000000000000004">
      <c r="A564" s="19" t="str">
        <f t="shared" si="24"/>
        <v>Second Choice</v>
      </c>
      <c r="B564">
        <v>591</v>
      </c>
      <c r="C564" t="s">
        <v>5546</v>
      </c>
      <c r="D564" t="s">
        <v>8112</v>
      </c>
      <c r="E564">
        <v>10</v>
      </c>
      <c r="F564">
        <v>42.4</v>
      </c>
      <c r="G564" t="s">
        <v>8125</v>
      </c>
      <c r="H564" s="19" t="str">
        <f t="shared" si="25"/>
        <v>30-08</v>
      </c>
      <c r="I564" s="19" t="str">
        <f t="shared" si="26"/>
        <v>2016-08-30</v>
      </c>
      <c r="J564" s="19" t="str">
        <f>IFERROR(VLOOKUP(A564,LandGrants[],1,FALSE),"")</f>
        <v>SECOND CHOICE</v>
      </c>
      <c r="K564" s="19" t="str">
        <f>IFERROR(VLOOKUP(C564,PlatColors[],2,FALSE),IFERROR(VLOOKUP(A564,PlatColors[],2,FALSE),""))</f>
        <v>#boundary_gold</v>
      </c>
      <c r="L564" s="19" t="str">
        <f>IFERROR(VLOOKUP(A564,LandGrants[],11,FALSE),"")</f>
        <v>Nov 1770</v>
      </c>
      <c r="M564" s="19" t="str">
        <f>IFERROR(VLOOKUP(A564,LandGrants[],31,FALSE),"")</f>
        <v>Y</v>
      </c>
      <c r="N564" s="19" t="str">
        <f>IFERROR(VLOOKUP(C564,PlatColors[],1,FALSE),"")</f>
        <v>Second Choice</v>
      </c>
      <c r="O564" s="19" t="str">
        <f>IFERROR(VLOOKUP(A564,LandGrants[],2,FALSE),"")</f>
        <v>SECOND CHOICE</v>
      </c>
    </row>
    <row r="565" spans="1:15" x14ac:dyDescent="0.55000000000000004">
      <c r="A565" s="19" t="str">
        <f t="shared" si="24"/>
        <v>Second Discovery</v>
      </c>
      <c r="B565">
        <v>389</v>
      </c>
      <c r="C565" t="s">
        <v>4163</v>
      </c>
      <c r="D565" t="s">
        <v>12258</v>
      </c>
      <c r="E565">
        <v>14</v>
      </c>
      <c r="F565">
        <v>119</v>
      </c>
      <c r="G565" t="s">
        <v>12259</v>
      </c>
      <c r="H565" s="19" t="str">
        <f t="shared" si="25"/>
        <v>14-10</v>
      </c>
      <c r="I565" s="19" t="str">
        <f t="shared" si="26"/>
        <v>2016-10-14</v>
      </c>
      <c r="J565" s="19" t="str">
        <f>IFERROR(VLOOKUP(A565,LandGrants[],1,FALSE),"")</f>
        <v>SECOND DISCOVERY</v>
      </c>
      <c r="K565" s="19" t="str">
        <f>IFERROR(VLOOKUP(C565,PlatColors[],2,FALSE),IFERROR(VLOOKUP(A565,PlatColors[],2,FALSE),""))</f>
        <v>#boundary_cyan</v>
      </c>
      <c r="L565" s="19" t="str">
        <f>IFERROR(VLOOKUP(A565,LandGrants[],11,FALSE),"")</f>
        <v>Mar 1757</v>
      </c>
      <c r="M565" s="19" t="str">
        <f>IFERROR(VLOOKUP(A565,LandGrants[],31,FALSE),"")</f>
        <v>Y</v>
      </c>
      <c r="N565" s="19" t="str">
        <f>IFERROR(VLOOKUP(C565,PlatColors[],1,FALSE),"")</f>
        <v>Second Discovery</v>
      </c>
      <c r="O565" s="19" t="str">
        <f>IFERROR(VLOOKUP(A565,LandGrants[],2,FALSE),"")</f>
        <v>SECOND DISCOVERY</v>
      </c>
    </row>
    <row r="566" spans="1:15" x14ac:dyDescent="0.55000000000000004">
      <c r="A566" s="19" t="str">
        <f t="shared" si="24"/>
        <v>Second Division</v>
      </c>
      <c r="B566">
        <v>388</v>
      </c>
      <c r="C566" t="s">
        <v>9216</v>
      </c>
      <c r="D566" t="s">
        <v>9217</v>
      </c>
      <c r="E566">
        <v>6</v>
      </c>
      <c r="F566">
        <v>119.1</v>
      </c>
      <c r="G566" t="s">
        <v>9218</v>
      </c>
      <c r="H566" s="19" t="str">
        <f t="shared" si="25"/>
        <v>05 -11</v>
      </c>
      <c r="I566" s="19" t="str">
        <f t="shared" si="26"/>
        <v>2016-11-05</v>
      </c>
      <c r="J566" s="19" t="str">
        <f>IFERROR(VLOOKUP(A566,LandGrants[],1,FALSE),"")</f>
        <v>SECOND DIVISION</v>
      </c>
      <c r="K566" s="19" t="str">
        <f>IFERROR(VLOOKUP(C566,PlatColors[],2,FALSE),IFERROR(VLOOKUP(A566,PlatColors[],2,FALSE),""))</f>
        <v>#boundary_cyan</v>
      </c>
      <c r="L566" s="19" t="str">
        <f>IFERROR(VLOOKUP(A566,LandGrants[],11,FALSE),"")</f>
        <v>Apr 1745</v>
      </c>
      <c r="M566" s="19" t="str">
        <f>IFERROR(VLOOKUP(A566,LandGrants[],31,FALSE),"")</f>
        <v>Y</v>
      </c>
      <c r="N566" s="19" t="str">
        <f>IFERROR(VLOOKUP(C566,PlatColors[],1,FALSE),"")</f>
        <v>Second Division</v>
      </c>
      <c r="O566" s="19" t="str">
        <f>IFERROR(VLOOKUP(A566,LandGrants[],2,FALSE),"")</f>
        <v>SECOND DIVISION</v>
      </c>
    </row>
    <row r="567" spans="1:15" x14ac:dyDescent="0.55000000000000004">
      <c r="A567" s="19" t="str">
        <f t="shared" si="24"/>
        <v>Second Supply</v>
      </c>
      <c r="B567">
        <v>620</v>
      </c>
      <c r="C567" t="s">
        <v>5027</v>
      </c>
      <c r="D567" t="s">
        <v>9568</v>
      </c>
      <c r="E567">
        <v>13</v>
      </c>
      <c r="F567">
        <v>28.8</v>
      </c>
      <c r="G567" t="s">
        <v>9569</v>
      </c>
      <c r="H567" s="19" t="str">
        <f t="shared" si="25"/>
        <v>27 -11</v>
      </c>
      <c r="I567" s="19" t="str">
        <f t="shared" si="26"/>
        <v>2016-11-27</v>
      </c>
      <c r="J567" s="19" t="str">
        <f>IFERROR(VLOOKUP(A567,LandGrants[],1,FALSE),"")</f>
        <v>SECOND SUPPLY</v>
      </c>
      <c r="K567" s="19" t="str">
        <f>IFERROR(VLOOKUP(C567,PlatColors[],2,FALSE),IFERROR(VLOOKUP(A567,PlatColors[],2,FALSE),""))</f>
        <v>#boundary_cyan</v>
      </c>
      <c r="L567" s="19" t="str">
        <f>IFERROR(VLOOKUP(A567,LandGrants[],11,FALSE),"")</f>
        <v>Aug 1758</v>
      </c>
      <c r="M567" s="19" t="str">
        <f>IFERROR(VLOOKUP(A567,LandGrants[],31,FALSE),"")</f>
        <v>N</v>
      </c>
      <c r="N567" s="19" t="str">
        <f>IFERROR(VLOOKUP(C567,PlatColors[],1,FALSE),"")</f>
        <v>Second Supply</v>
      </c>
      <c r="O567" s="19" t="str">
        <f>IFERROR(VLOOKUP(A567,LandGrants[],2,FALSE),"")</f>
        <v>SECOND SUPPLY</v>
      </c>
    </row>
    <row r="568" spans="1:15" x14ac:dyDescent="0.55000000000000004">
      <c r="A568" s="19" t="str">
        <f t="shared" si="24"/>
        <v>Second Thought</v>
      </c>
      <c r="B568">
        <v>610</v>
      </c>
      <c r="C568" t="s">
        <v>6387</v>
      </c>
      <c r="D568" t="s">
        <v>8434</v>
      </c>
      <c r="E568">
        <v>13</v>
      </c>
      <c r="F568">
        <v>32.9</v>
      </c>
      <c r="G568" t="s">
        <v>8435</v>
      </c>
      <c r="H568" s="19" t="str">
        <f t="shared" si="25"/>
        <v>25-06</v>
      </c>
      <c r="I568" s="19" t="str">
        <f t="shared" si="26"/>
        <v>2016-06-25</v>
      </c>
      <c r="J568" s="19" t="str">
        <f>IFERROR(VLOOKUP(A568,LandGrants[],1,FALSE),"")</f>
        <v>SECOND THOUGHT</v>
      </c>
      <c r="K568" s="19" t="str">
        <f>IFERROR(VLOOKUP(C568,PlatColors[],2,FALSE),IFERROR(VLOOKUP(A568,PlatColors[],2,FALSE),""))</f>
        <v>#boundary_cyan</v>
      </c>
      <c r="L568" s="19" t="str">
        <f>IFERROR(VLOOKUP(A568,LandGrants[],11,FALSE),"")</f>
        <v>Jul 1770</v>
      </c>
      <c r="M568" s="19" t="str">
        <f>IFERROR(VLOOKUP(A568,LandGrants[],31,FALSE),"")</f>
        <v>Y</v>
      </c>
      <c r="N568" s="19" t="str">
        <f>IFERROR(VLOOKUP(C568,PlatColors[],1,FALSE),"")</f>
        <v>Second Thought</v>
      </c>
      <c r="O568" s="19" t="str">
        <f>IFERROR(VLOOKUP(A568,LandGrants[],2,FALSE),"")</f>
        <v>SECOND THOUGHT</v>
      </c>
    </row>
    <row r="569" spans="1:15" x14ac:dyDescent="0.55000000000000004">
      <c r="A569" s="19" t="str">
        <f t="shared" si="24"/>
        <v>Selbys Inheritance</v>
      </c>
      <c r="B569">
        <v>292</v>
      </c>
      <c r="C569" t="s">
        <v>8996</v>
      </c>
      <c r="D569" t="s">
        <v>8101</v>
      </c>
      <c r="E569">
        <v>38</v>
      </c>
      <c r="F569">
        <v>230.1</v>
      </c>
      <c r="G569" t="s">
        <v>11607</v>
      </c>
      <c r="H569" s="19" t="str">
        <f t="shared" si="25"/>
        <v>21-08</v>
      </c>
      <c r="I569" s="19" t="str">
        <f t="shared" si="26"/>
        <v>2016-08-21</v>
      </c>
      <c r="J569" s="19" t="str">
        <f>IFERROR(VLOOKUP(A569,LandGrants[],1,FALSE),"")</f>
        <v>SELBYS INHERITANCE</v>
      </c>
      <c r="K569" s="19" t="str">
        <f>IFERROR(VLOOKUP(C569,PlatColors[],2,FALSE),IFERROR(VLOOKUP(A569,PlatColors[],2,FALSE),""))</f>
        <v>#boundary_cyan</v>
      </c>
      <c r="L569" s="19" t="str">
        <f>IFERROR(VLOOKUP(A569,LandGrants[],11,FALSE),"")</f>
        <v>Aug 1757</v>
      </c>
      <c r="M569" s="19" t="str">
        <f>IFERROR(VLOOKUP(A569,LandGrants[],31,FALSE),"")</f>
        <v/>
      </c>
      <c r="N569" s="19" t="str">
        <f>IFERROR(VLOOKUP(C569,PlatColors[],1,FALSE),"")</f>
        <v>Selbys Inheritance</v>
      </c>
      <c r="O569" s="19" t="str">
        <f>IFERROR(VLOOKUP(A569,LandGrants[],2,FALSE),"")</f>
        <v>SELBYS INHERITANCE</v>
      </c>
    </row>
    <row r="570" spans="1:15" x14ac:dyDescent="0.55000000000000004">
      <c r="A570" s="19" t="str">
        <f t="shared" si="24"/>
        <v>September 14 1739</v>
      </c>
      <c r="B570">
        <v>228</v>
      </c>
      <c r="C570" t="s">
        <v>9071</v>
      </c>
      <c r="D570" t="s">
        <v>9072</v>
      </c>
      <c r="E570">
        <v>31</v>
      </c>
      <c r="F570">
        <v>294.89999999999998</v>
      </c>
      <c r="G570" t="s">
        <v>9073</v>
      </c>
      <c r="H570" s="19" t="str">
        <f t="shared" si="25"/>
        <v>26-10</v>
      </c>
      <c r="I570" s="19" t="str">
        <f t="shared" si="26"/>
        <v>2016-10-26</v>
      </c>
      <c r="J570" s="19" t="str">
        <f>IFERROR(VLOOKUP(A570,LandGrants[],1,FALSE),"")</f>
        <v/>
      </c>
      <c r="K570" s="19" t="str">
        <f>IFERROR(VLOOKUP(C570,PlatColors[],2,FALSE),IFERROR(VLOOKUP(A570,PlatColors[],2,FALSE),""))</f>
        <v>#boundary_yellow</v>
      </c>
      <c r="L570" s="19" t="str">
        <f>IFERROR(VLOOKUP(A570,LandGrants[],11,FALSE),"")</f>
        <v/>
      </c>
      <c r="M570" s="19" t="str">
        <f>IFERROR(VLOOKUP(A570,LandGrants[],31,FALSE),"")</f>
        <v/>
      </c>
      <c r="N570" s="19" t="str">
        <f>IFERROR(VLOOKUP(C570,PlatColors[],1,FALSE),"")</f>
        <v>September 14 1739</v>
      </c>
      <c r="O570" s="19" t="str">
        <f>IFERROR(VLOOKUP(A570,LandGrants[],2,FALSE),"")</f>
        <v/>
      </c>
    </row>
    <row r="571" spans="1:15" x14ac:dyDescent="0.55000000000000004">
      <c r="A571" t="str">
        <f t="shared" si="24"/>
        <v>Sewells Contrivance</v>
      </c>
      <c r="B571">
        <v>474</v>
      </c>
      <c r="C571" t="s">
        <v>7979</v>
      </c>
      <c r="D571" t="s">
        <v>7976</v>
      </c>
      <c r="E571">
        <v>24</v>
      </c>
      <c r="F571">
        <v>93.5</v>
      </c>
      <c r="G571" t="s">
        <v>7980</v>
      </c>
      <c r="H571" t="str">
        <f t="shared" si="25"/>
        <v>01-10</v>
      </c>
      <c r="I571" t="str">
        <f t="shared" si="26"/>
        <v>2016-10-01</v>
      </c>
      <c r="J571" t="str">
        <f>IFERROR(VLOOKUP(A571,LandGrants[],1,FALSE),"")</f>
        <v>SEWELLS CONTRIVANCE</v>
      </c>
      <c r="K571" s="19" t="str">
        <f>IFERROR(VLOOKUP(C571,PlatColors[],2,FALSE),IFERROR(VLOOKUP(A571,PlatColors[],2,FALSE),""))</f>
        <v>#boundary_yellow</v>
      </c>
      <c r="L571" s="19" t="str">
        <f>IFERROR(VLOOKUP(A571,LandGrants[],11,FALSE),"")</f>
        <v>Mar 1728</v>
      </c>
      <c r="M571" s="19" t="str">
        <f>IFERROR(VLOOKUP(A571,LandGrants[],31,FALSE),"")</f>
        <v>N</v>
      </c>
      <c r="N571" s="19" t="str">
        <f>IFERROR(VLOOKUP(C571,PlatColors[],1,FALSE),"")</f>
        <v>Sewells Contrivance</v>
      </c>
      <c r="O571" s="19" t="str">
        <f>IFERROR(VLOOKUP(A571,LandGrants[],2,FALSE),"")</f>
        <v>SEWELLS CONTRIVANCE</v>
      </c>
    </row>
    <row r="572" spans="1:15" x14ac:dyDescent="0.55000000000000004">
      <c r="A572" s="19" t="str">
        <f t="shared" si="24"/>
        <v>Sewells Lot</v>
      </c>
      <c r="B572">
        <v>254</v>
      </c>
      <c r="C572" t="s">
        <v>7916</v>
      </c>
      <c r="D572" t="s">
        <v>7984</v>
      </c>
      <c r="E572">
        <v>19</v>
      </c>
      <c r="F572">
        <v>263.3</v>
      </c>
      <c r="G572" t="s">
        <v>7918</v>
      </c>
      <c r="H572" s="19" t="str">
        <f t="shared" si="25"/>
        <v>15-10</v>
      </c>
      <c r="I572" s="19" t="str">
        <f t="shared" si="26"/>
        <v>2016-10-15</v>
      </c>
      <c r="J572" s="19" t="str">
        <f>IFERROR(VLOOKUP(A572,LandGrants[],1,FALSE),"")</f>
        <v>SEWELLS LOT</v>
      </c>
      <c r="K572" s="19" t="str">
        <f>IFERROR(VLOOKUP(C572,PlatColors[],2,FALSE),IFERROR(VLOOKUP(A572,PlatColors[],2,FALSE),""))</f>
        <v>#boundary_gold</v>
      </c>
      <c r="L572" s="19" t="str">
        <f>IFERROR(VLOOKUP(A572,LandGrants[],11,FALSE),"")</f>
        <v>May 1729</v>
      </c>
      <c r="M572" s="19" t="str">
        <f>IFERROR(VLOOKUP(A572,LandGrants[],31,FALSE),"")</f>
        <v>N</v>
      </c>
      <c r="N572" s="19" t="str">
        <f>IFERROR(VLOOKUP(C572,PlatColors[],1,FALSE),"")</f>
        <v>Sewells Lot</v>
      </c>
      <c r="O572" s="19" t="str">
        <f>IFERROR(VLOOKUP(A572,LandGrants[],2,FALSE),"")</f>
        <v>SEWELLS LOT</v>
      </c>
    </row>
    <row r="573" spans="1:15" x14ac:dyDescent="0.55000000000000004">
      <c r="A573" s="19" t="str">
        <f t="shared" si="24"/>
        <v>Sheerwood Forrest</v>
      </c>
      <c r="B573">
        <v>572</v>
      </c>
      <c r="C573" t="s">
        <v>9378</v>
      </c>
      <c r="D573" t="s">
        <v>8375</v>
      </c>
      <c r="E573">
        <v>8</v>
      </c>
      <c r="F573">
        <v>49.4</v>
      </c>
      <c r="G573" t="s">
        <v>8376</v>
      </c>
      <c r="H573" s="19" t="str">
        <f t="shared" si="25"/>
        <v>01-08</v>
      </c>
      <c r="I573" s="19" t="str">
        <f t="shared" si="26"/>
        <v>2016-08-01</v>
      </c>
      <c r="J573" s="19" t="str">
        <f>IFERROR(VLOOKUP(A573,LandGrants[],1,FALSE),"")</f>
        <v>SHEERWOOD FORREST</v>
      </c>
      <c r="K573" s="19" t="str">
        <f>IFERROR(VLOOKUP(C573,PlatColors[],2,FALSE),IFERROR(VLOOKUP(A573,PlatColors[],2,FALSE),""))</f>
        <v>#boundary_pink</v>
      </c>
      <c r="L573" s="19" t="str">
        <f>IFERROR(VLOOKUP(A573,LandGrants[],11,FALSE),"")</f>
        <v>Jan 1771</v>
      </c>
      <c r="M573" s="19" t="str">
        <f>IFERROR(VLOOKUP(A573,LandGrants[],31,FALSE),"")</f>
        <v>N</v>
      </c>
      <c r="N573" s="19" t="str">
        <f>IFERROR(VLOOKUP(C573,PlatColors[],1,FALSE),"")</f>
        <v>Sheerwood Forrest</v>
      </c>
      <c r="O573" s="19" t="str">
        <f>IFERROR(VLOOKUP(A573,LandGrants[],2,FALSE),"")</f>
        <v>SHEERWOOD FORREST</v>
      </c>
    </row>
    <row r="574" spans="1:15" x14ac:dyDescent="0.55000000000000004">
      <c r="A574" s="19" t="str">
        <f t="shared" si="24"/>
        <v>Shipleys Adventure</v>
      </c>
      <c r="B574">
        <v>30</v>
      </c>
      <c r="C574" t="s">
        <v>8997</v>
      </c>
      <c r="D574" t="s">
        <v>8042</v>
      </c>
      <c r="E574">
        <v>99</v>
      </c>
      <c r="F574">
        <v>1350.6</v>
      </c>
      <c r="G574" t="s">
        <v>9933</v>
      </c>
      <c r="H574" s="19" t="str">
        <f t="shared" si="25"/>
        <v>12 -02</v>
      </c>
      <c r="I574" s="19" t="str">
        <f t="shared" si="26"/>
        <v>2017-02-12</v>
      </c>
      <c r="J574" s="19" t="str">
        <f>IFERROR(VLOOKUP(A574,LandGrants[],1,FALSE),"")</f>
        <v>SHIPLEYS ADVENTURE</v>
      </c>
      <c r="K574" s="19" t="str">
        <f>IFERROR(VLOOKUP(C574,PlatColors[],2,FALSE),IFERROR(VLOOKUP(A574,PlatColors[],2,FALSE),""))</f>
        <v>#boundary_green</v>
      </c>
      <c r="L574" s="19" t="str">
        <f>IFERROR(VLOOKUP(A574,LandGrants[],11,FALSE),"")</f>
        <v>Apr 1761</v>
      </c>
      <c r="M574" s="19" t="str">
        <f>IFERROR(VLOOKUP(A574,LandGrants[],31,FALSE),"")</f>
        <v>Y</v>
      </c>
      <c r="N574" s="19" t="str">
        <f>IFERROR(VLOOKUP(C574,PlatColors[],1,FALSE),"")</f>
        <v>Shipleys Adventure</v>
      </c>
      <c r="O574" s="19" t="str">
        <f>IFERROR(VLOOKUP(A574,LandGrants[],2,FALSE),"")</f>
        <v>SHIPLEYS ADVENTURE</v>
      </c>
    </row>
    <row r="575" spans="1:15" x14ac:dyDescent="0.55000000000000004">
      <c r="A575" t="str">
        <f t="shared" si="24"/>
        <v>Shipleys Content Corrected</v>
      </c>
      <c r="B575">
        <v>147</v>
      </c>
      <c r="C575" t="s">
        <v>11336</v>
      </c>
      <c r="D575" t="s">
        <v>8367</v>
      </c>
      <c r="E575">
        <v>34</v>
      </c>
      <c r="F575">
        <v>507.8</v>
      </c>
      <c r="G575" t="s">
        <v>11337</v>
      </c>
      <c r="H575" t="str">
        <f t="shared" si="25"/>
        <v>05-08</v>
      </c>
      <c r="I575" t="str">
        <f t="shared" si="26"/>
        <v>2016-08-05</v>
      </c>
      <c r="J575" t="str">
        <f>IFERROR(VLOOKUP(A575,LandGrants[],1,FALSE),"")</f>
        <v/>
      </c>
      <c r="K575" s="19" t="str">
        <f>IFERROR(VLOOKUP(C575,PlatColors[],2,FALSE),IFERROR(VLOOKUP(A575,PlatColors[],2,FALSE),""))</f>
        <v>#boundary_green</v>
      </c>
      <c r="L575" s="19" t="str">
        <f>IFERROR(VLOOKUP(A575,LandGrants[],11,FALSE),"")</f>
        <v/>
      </c>
      <c r="M575" s="19" t="str">
        <f>IFERROR(VLOOKUP(A575,LandGrants[],31,FALSE),"")</f>
        <v/>
      </c>
      <c r="N575" s="19" t="str">
        <f>IFERROR(VLOOKUP(C575,PlatColors[],1,FALSE),"")</f>
        <v>Shipleys Content Corrected</v>
      </c>
      <c r="O575" s="19" t="str">
        <f>IFERROR(VLOOKUP(A575,LandGrants[],2,FALSE),"")</f>
        <v/>
      </c>
    </row>
    <row r="576" spans="1:15" x14ac:dyDescent="0.55000000000000004">
      <c r="A576" t="str">
        <f t="shared" si="24"/>
        <v>Shipleys Contention</v>
      </c>
      <c r="B576">
        <v>686</v>
      </c>
      <c r="C576" t="s">
        <v>8999</v>
      </c>
      <c r="D576" t="s">
        <v>10716</v>
      </c>
      <c r="E576">
        <v>17</v>
      </c>
      <c r="F576">
        <v>17.3</v>
      </c>
      <c r="G576" t="s">
        <v>12294</v>
      </c>
      <c r="H576" t="str">
        <f t="shared" si="25"/>
        <v>14-10</v>
      </c>
      <c r="I576" t="str">
        <f t="shared" si="26"/>
        <v>2016-10-14</v>
      </c>
      <c r="J576" t="str">
        <f>IFERROR(VLOOKUP(A576,LandGrants[],1,FALSE),"")</f>
        <v>SHIPLEYS CONTENTION</v>
      </c>
      <c r="K576" s="19" t="str">
        <f>IFERROR(VLOOKUP(C576,PlatColors[],2,FALSE),IFERROR(VLOOKUP(A576,PlatColors[],2,FALSE),""))</f>
        <v>#boundary_purple</v>
      </c>
      <c r="L576" s="19" t="str">
        <f>IFERROR(VLOOKUP(A576,LandGrants[],11,FALSE),"")</f>
        <v>Feb 1798</v>
      </c>
      <c r="M576" s="19" t="str">
        <f>IFERROR(VLOOKUP(A576,LandGrants[],31,FALSE),"")</f>
        <v>N</v>
      </c>
      <c r="N576" s="19" t="str">
        <f>IFERROR(VLOOKUP(C576,PlatColors[],1,FALSE),"")</f>
        <v>Shipleys Contention</v>
      </c>
      <c r="O576" s="19" t="str">
        <f>IFERROR(VLOOKUP(A576,LandGrants[],2,FALSE),"")</f>
        <v>SHIPLEYS CONTENTION</v>
      </c>
    </row>
    <row r="577" spans="1:15" x14ac:dyDescent="0.55000000000000004">
      <c r="A577" s="19" t="str">
        <f t="shared" ref="A577:A640" si="27">IF(IFERROR(FIND("(",SUBSTITUTE(C577,"(Resurveyed)","")),0) &gt; 0, LEFT(C577,FIND("(",C577)-2),C577)</f>
        <v>Shipleys Discovery</v>
      </c>
      <c r="B577">
        <v>263</v>
      </c>
      <c r="C577" t="s">
        <v>8105</v>
      </c>
      <c r="D577" t="s">
        <v>8064</v>
      </c>
      <c r="E577">
        <v>9</v>
      </c>
      <c r="F577">
        <v>257.7</v>
      </c>
      <c r="G577" t="s">
        <v>8106</v>
      </c>
      <c r="H577" s="19" t="str">
        <f t="shared" ref="H577:H640" si="28">SUBSTITUTE(SUBSTITUTE(SUBSTITUTE(SUBSTITUTE(SUBSTITUTE(SUBSTITUTE(SUBSTITUTE(SUBSTITUTE(SUBSTITUTE(SUBSTITUTE(SUBSTITUTE(SUBSTITUTE(MID(G577,6,6)," Oct","-10")," Sep","-09")," Aug","-08")," Jul","-07")," Jun","-06"),"Nov","-11"),"Dec","-12"),"Jan","-01"),"Feb","-02"),"Mar","-03"),"Apr","-04"),"May","-05")</f>
        <v>31-08</v>
      </c>
      <c r="I577" s="19" t="str">
        <f t="shared" ref="I577:I640" si="29">IF(VALUE(RIGHT(H577,2))&lt;5, "2017-","2016-")&amp;RIGHT(H577,2)&amp;"-"&amp;LEFT(H577,2)</f>
        <v>2016-08-31</v>
      </c>
      <c r="J577" s="19" t="str">
        <f>IFERROR(VLOOKUP(A577,LandGrants[],1,FALSE),"")</f>
        <v>SHIPLEYS DISCOVERY</v>
      </c>
      <c r="K577" s="19" t="str">
        <f>IFERROR(VLOOKUP(C577,PlatColors[],2,FALSE),IFERROR(VLOOKUP(A577,PlatColors[],2,FALSE),""))</f>
        <v>#boundary_green</v>
      </c>
      <c r="L577" s="19" t="str">
        <f>IFERROR(VLOOKUP(A577,LandGrants[],11,FALSE),"")</f>
        <v>Jan 1726</v>
      </c>
      <c r="M577" s="19" t="str">
        <f>IFERROR(VLOOKUP(A577,LandGrants[],31,FALSE),"")</f>
        <v>N</v>
      </c>
      <c r="N577" s="19" t="str">
        <f>IFERROR(VLOOKUP(C577,PlatColors[],1,FALSE),"")</f>
        <v>Shipleys Discovery</v>
      </c>
      <c r="O577" s="19" t="str">
        <f>IFERROR(VLOOKUP(A577,LandGrants[],2,FALSE),"")</f>
        <v>SHIPLEYS DISCOVERY</v>
      </c>
    </row>
    <row r="578" spans="1:15" x14ac:dyDescent="0.55000000000000004">
      <c r="A578" s="19" t="str">
        <f t="shared" si="27"/>
        <v>Shipleys Enlargement - Resurveyed</v>
      </c>
      <c r="B578">
        <v>104</v>
      </c>
      <c r="C578" t="s">
        <v>9396</v>
      </c>
      <c r="D578" t="s">
        <v>8042</v>
      </c>
      <c r="E578">
        <v>89</v>
      </c>
      <c r="F578">
        <v>646.29999999999995</v>
      </c>
      <c r="G578" t="s">
        <v>12475</v>
      </c>
      <c r="H578" s="19" t="str">
        <f t="shared" si="28"/>
        <v>08 -11</v>
      </c>
      <c r="I578" s="19" t="str">
        <f t="shared" si="29"/>
        <v>2016-11-08</v>
      </c>
      <c r="J578" s="19" t="str">
        <f>IFERROR(VLOOKUP(A578,LandGrants[],1,FALSE),"")</f>
        <v>SHIPLEYS ENLARGEMENT - Resurveyed</v>
      </c>
      <c r="K578" s="19" t="str">
        <f>IFERROR(VLOOKUP(C578,PlatColors[],2,FALSE),IFERROR(VLOOKUP(A578,PlatColors[],2,FALSE),""))</f>
        <v>#boundary_yellow</v>
      </c>
      <c r="L578" s="19">
        <f>IFERROR(VLOOKUP(A578,LandGrants[],11,FALSE),"")</f>
        <v>1756</v>
      </c>
      <c r="M578" s="19" t="str">
        <f>IFERROR(VLOOKUP(A578,LandGrants[],31,FALSE),"")</f>
        <v/>
      </c>
      <c r="N578" s="19" t="str">
        <f>IFERROR(VLOOKUP(C578,PlatColors[],1,FALSE),"")</f>
        <v>Shipleys Enlargement - Resurveyed</v>
      </c>
      <c r="O578" s="19" t="str">
        <f>IFERROR(VLOOKUP(A578,LandGrants[],2,FALSE),"")</f>
        <v/>
      </c>
    </row>
    <row r="579" spans="1:15" x14ac:dyDescent="0.55000000000000004">
      <c r="A579" s="19" t="str">
        <f t="shared" si="27"/>
        <v>Shipleys Foresight</v>
      </c>
      <c r="B579">
        <v>545</v>
      </c>
      <c r="C579" t="s">
        <v>6844</v>
      </c>
      <c r="D579" t="s">
        <v>8112</v>
      </c>
      <c r="E579">
        <v>12</v>
      </c>
      <c r="F579">
        <v>53</v>
      </c>
      <c r="G579" t="s">
        <v>11776</v>
      </c>
      <c r="H579" s="19" t="str">
        <f t="shared" si="28"/>
        <v>27-08</v>
      </c>
      <c r="I579" s="19" t="str">
        <f t="shared" si="29"/>
        <v>2016-08-27</v>
      </c>
      <c r="J579" s="19" t="str">
        <f>IFERROR(VLOOKUP(A579,LandGrants[],1,FALSE),"")</f>
        <v>SHIPLEYS FORESIGHT</v>
      </c>
      <c r="K579" s="19" t="str">
        <f>IFERROR(VLOOKUP(C579,PlatColors[],2,FALSE),IFERROR(VLOOKUP(A579,PlatColors[],2,FALSE),""))</f>
        <v>#boundary_green</v>
      </c>
      <c r="L579" s="19" t="str">
        <f>IFERROR(VLOOKUP(A579,LandGrants[],11,FALSE),"")</f>
        <v>May 1752</v>
      </c>
      <c r="M579" s="19" t="str">
        <f>IFERROR(VLOOKUP(A579,LandGrants[],31,FALSE),"")</f>
        <v>N</v>
      </c>
      <c r="N579" s="19" t="str">
        <f>IFERROR(VLOOKUP(C579,PlatColors[],1,FALSE),"")</f>
        <v>Shipleys Foresight</v>
      </c>
      <c r="O579" s="19" t="str">
        <f>IFERROR(VLOOKUP(A579,LandGrants[],2,FALSE),"")</f>
        <v>SHIPLEYS FORESIGHT</v>
      </c>
    </row>
    <row r="580" spans="1:15" x14ac:dyDescent="0.55000000000000004">
      <c r="A580" s="19" t="str">
        <f t="shared" si="27"/>
        <v>Shipleys Neglect</v>
      </c>
      <c r="B580">
        <v>732</v>
      </c>
      <c r="C580" t="s">
        <v>8114</v>
      </c>
      <c r="D580" t="s">
        <v>10716</v>
      </c>
      <c r="E580">
        <v>6</v>
      </c>
      <c r="F580" s="131">
        <v>7.5</v>
      </c>
      <c r="G580" t="s">
        <v>8116</v>
      </c>
      <c r="H580" s="19" t="str">
        <f t="shared" si="28"/>
        <v>30-08</v>
      </c>
      <c r="I580" s="19" t="str">
        <f t="shared" si="29"/>
        <v>2016-08-30</v>
      </c>
      <c r="J580" s="19" t="str">
        <f>IFERROR(VLOOKUP(A580,LandGrants[],1,FALSE),"")</f>
        <v>SHIPLEYS NEGLECT</v>
      </c>
      <c r="K580" s="19" t="str">
        <f>IFERROR(VLOOKUP(C580,PlatColors[],2,FALSE),IFERROR(VLOOKUP(A580,PlatColors[],2,FALSE),""))</f>
        <v>#boundary_green</v>
      </c>
      <c r="L580" s="19" t="str">
        <f>IFERROR(VLOOKUP(A580,LandGrants[],11,FALSE),"")</f>
        <v>Mar 1820</v>
      </c>
      <c r="M580" s="19" t="str">
        <f>IFERROR(VLOOKUP(A580,LandGrants[],31,FALSE),"")</f>
        <v>N</v>
      </c>
      <c r="N580" s="19" t="str">
        <f>IFERROR(VLOOKUP(C580,PlatColors[],1,FALSE),"")</f>
        <v>Shipleys Neglect</v>
      </c>
      <c r="O580" s="19" t="str">
        <f>IFERROR(VLOOKUP(A580,LandGrants[],2,FALSE),"")</f>
        <v>SHIPLEYS NEGLECT</v>
      </c>
    </row>
    <row r="581" spans="1:15" x14ac:dyDescent="0.55000000000000004">
      <c r="A581" t="str">
        <f t="shared" si="27"/>
        <v>Shipleys Search</v>
      </c>
      <c r="B581">
        <v>133</v>
      </c>
      <c r="C581" t="s">
        <v>8111</v>
      </c>
      <c r="D581" t="s">
        <v>8112</v>
      </c>
      <c r="E581">
        <v>49</v>
      </c>
      <c r="F581">
        <v>564.6</v>
      </c>
      <c r="G581" t="s">
        <v>8113</v>
      </c>
      <c r="H581" t="str">
        <f t="shared" si="28"/>
        <v>30-08</v>
      </c>
      <c r="I581" t="str">
        <f t="shared" si="29"/>
        <v>2016-08-30</v>
      </c>
      <c r="J581" t="str">
        <f>IFERROR(VLOOKUP(A581,LandGrants[],1,FALSE),"")</f>
        <v>SHIPLEYS SEARCH</v>
      </c>
      <c r="K581" s="19" t="str">
        <f>IFERROR(VLOOKUP(C581,PlatColors[],2,FALSE),IFERROR(VLOOKUP(A581,PlatColors[],2,FALSE),""))</f>
        <v>#boundary_cyan</v>
      </c>
      <c r="L581" s="19" t="str">
        <f>IFERROR(VLOOKUP(A581,LandGrants[],11,FALSE),"")</f>
        <v>Jun 1734</v>
      </c>
      <c r="M581" s="19" t="str">
        <f>IFERROR(VLOOKUP(A581,LandGrants[],31,FALSE),"")</f>
        <v>N</v>
      </c>
      <c r="N581" s="19" t="str">
        <f>IFERROR(VLOOKUP(C581,PlatColors[],1,FALSE),"")</f>
        <v>Shipleys Search</v>
      </c>
      <c r="O581" s="19" t="str">
        <f>IFERROR(VLOOKUP(A581,LandGrants[],2,FALSE),"")</f>
        <v>SHIPLEYS SEARCH</v>
      </c>
    </row>
    <row r="582" spans="1:15" x14ac:dyDescent="0.55000000000000004">
      <c r="A582" s="19" t="str">
        <f t="shared" si="27"/>
        <v>Shivers Integrity</v>
      </c>
      <c r="B582">
        <v>98</v>
      </c>
      <c r="C582" t="s">
        <v>8398</v>
      </c>
      <c r="D582" t="s">
        <v>11333</v>
      </c>
      <c r="E582">
        <v>33</v>
      </c>
      <c r="F582">
        <v>685.9</v>
      </c>
      <c r="G582" t="s">
        <v>8399</v>
      </c>
      <c r="H582" s="19" t="str">
        <f t="shared" si="28"/>
        <v>18-07</v>
      </c>
      <c r="I582" s="19" t="str">
        <f t="shared" si="29"/>
        <v>2016-07-18</v>
      </c>
      <c r="J582" s="19" t="str">
        <f>IFERROR(VLOOKUP(A582,LandGrants[],1,FALSE),"")</f>
        <v>SHIVERS INTEGRITY</v>
      </c>
      <c r="K582" s="19" t="str">
        <f>IFERROR(VLOOKUP(C582,PlatColors[],2,FALSE),IFERROR(VLOOKUP(A582,PlatColors[],2,FALSE),""))</f>
        <v>#boundary_pink</v>
      </c>
      <c r="L582" s="19" t="str">
        <f>IFERROR(VLOOKUP(A582,LandGrants[],11,FALSE),"")</f>
        <v>Aug 1753</v>
      </c>
      <c r="M582" s="19" t="str">
        <f>IFERROR(VLOOKUP(A582,LandGrants[],31,FALSE),"")</f>
        <v>N</v>
      </c>
      <c r="N582" s="19" t="str">
        <f>IFERROR(VLOOKUP(C582,PlatColors[],1,FALSE),"")</f>
        <v>Shivers Integrity</v>
      </c>
      <c r="O582" s="19" t="str">
        <f>IFERROR(VLOOKUP(A582,LandGrants[],2,FALSE),"")</f>
        <v>SHIVERS INTEGRITY</v>
      </c>
    </row>
    <row r="583" spans="1:15" x14ac:dyDescent="0.55000000000000004">
      <c r="A583" s="19" t="str">
        <f t="shared" si="27"/>
        <v>Silence - Farmer</v>
      </c>
      <c r="B583">
        <v>568</v>
      </c>
      <c r="C583" t="s">
        <v>6384</v>
      </c>
      <c r="D583" t="s">
        <v>8022</v>
      </c>
      <c r="E583">
        <v>8</v>
      </c>
      <c r="F583">
        <v>49.6</v>
      </c>
      <c r="G583" t="s">
        <v>8024</v>
      </c>
      <c r="H583" s="19" t="str">
        <f t="shared" si="28"/>
        <v>13-09</v>
      </c>
      <c r="I583" s="19" t="str">
        <f t="shared" si="29"/>
        <v>2016-09-13</v>
      </c>
      <c r="J583" s="19" t="str">
        <f>IFERROR(VLOOKUP(A583,LandGrants[],1,FALSE),"")</f>
        <v>SILENCE - Farmer</v>
      </c>
      <c r="K583" s="19" t="str">
        <f>IFERROR(VLOOKUP(C583,PlatColors[],2,FALSE),IFERROR(VLOOKUP(A583,PlatColors[],2,FALSE),""))</f>
        <v>#boundary_cyan</v>
      </c>
      <c r="L583" s="19" t="str">
        <f>IFERROR(VLOOKUP(A583,LandGrants[],11,FALSE),"")</f>
        <v>May 1748</v>
      </c>
      <c r="M583" s="19" t="str">
        <f>IFERROR(VLOOKUP(A583,LandGrants[],31,FALSE),"")</f>
        <v>Y</v>
      </c>
      <c r="N583" s="19" t="str">
        <f>IFERROR(VLOOKUP(C583,PlatColors[],1,FALSE),"")</f>
        <v>Silence - Farmer</v>
      </c>
      <c r="O583" s="19" t="str">
        <f>IFERROR(VLOOKUP(A583,LandGrants[],2,FALSE),"")</f>
        <v>SILENCE - FARMER</v>
      </c>
    </row>
    <row r="584" spans="1:15" x14ac:dyDescent="0.55000000000000004">
      <c r="A584" s="19" t="str">
        <f t="shared" si="27"/>
        <v>Silence - Hobbs</v>
      </c>
      <c r="B584">
        <v>513</v>
      </c>
      <c r="C584" t="s">
        <v>6382</v>
      </c>
      <c r="D584" t="s">
        <v>8027</v>
      </c>
      <c r="E584">
        <v>14</v>
      </c>
      <c r="F584">
        <v>63.5</v>
      </c>
      <c r="G584" t="s">
        <v>8047</v>
      </c>
      <c r="H584" s="19" t="str">
        <f t="shared" si="28"/>
        <v>05-09</v>
      </c>
      <c r="I584" s="19" t="str">
        <f t="shared" si="29"/>
        <v>2016-09-05</v>
      </c>
      <c r="J584" s="19" t="str">
        <f>IFERROR(VLOOKUP(A584,LandGrants[],1,FALSE),"")</f>
        <v>SILENCE - Hobbs</v>
      </c>
      <c r="K584" s="19" t="str">
        <f>IFERROR(VLOOKUP(C584,PlatColors[],2,FALSE),IFERROR(VLOOKUP(A584,PlatColors[],2,FALSE),""))</f>
        <v>#boundary_cyan</v>
      </c>
      <c r="L584" s="19" t="str">
        <f>IFERROR(VLOOKUP(A584,LandGrants[],11,FALSE),"")</f>
        <v>Feb 1762</v>
      </c>
      <c r="M584" s="19" t="str">
        <f>IFERROR(VLOOKUP(A584,LandGrants[],31,FALSE),"")</f>
        <v>Y</v>
      </c>
      <c r="N584" s="19" t="str">
        <f>IFERROR(VLOOKUP(C584,PlatColors[],1,FALSE),"")</f>
        <v>Silence - Hobbs</v>
      </c>
      <c r="O584" s="19" t="str">
        <f>IFERROR(VLOOKUP(A584,LandGrants[],2,FALSE),"")</f>
        <v>SILENCE - HOBBS</v>
      </c>
    </row>
    <row r="585" spans="1:15" x14ac:dyDescent="0.55000000000000004">
      <c r="A585" t="str">
        <f t="shared" si="27"/>
        <v>Silence - Resurveyed Corrected</v>
      </c>
      <c r="B585">
        <v>84</v>
      </c>
      <c r="C585" t="s">
        <v>11332</v>
      </c>
      <c r="D585" t="s">
        <v>8022</v>
      </c>
      <c r="E585">
        <v>70</v>
      </c>
      <c r="F585">
        <v>753.3</v>
      </c>
      <c r="G585" t="s">
        <v>8023</v>
      </c>
      <c r="H585" t="str">
        <f t="shared" si="28"/>
        <v>14-09</v>
      </c>
      <c r="I585" t="str">
        <f t="shared" si="29"/>
        <v>2016-09-14</v>
      </c>
      <c r="J585" t="str">
        <f>IFERROR(VLOOKUP(A585,LandGrants[],1,FALSE),"")</f>
        <v/>
      </c>
      <c r="K585" s="19" t="str">
        <f>IFERROR(VLOOKUP(C585,PlatColors[],2,FALSE),IFERROR(VLOOKUP(A585,PlatColors[],2,FALSE),""))</f>
        <v>#boundary_green</v>
      </c>
      <c r="L585" s="19" t="str">
        <f>IFERROR(VLOOKUP(A585,LandGrants[],11,FALSE),"")</f>
        <v/>
      </c>
      <c r="M585" s="19" t="str">
        <f>IFERROR(VLOOKUP(A585,LandGrants[],31,FALSE),"")</f>
        <v/>
      </c>
      <c r="N585" s="19" t="str">
        <f>IFERROR(VLOOKUP(C585,PlatColors[],1,FALSE),"")</f>
        <v>Silence - Resurveyed Corrected</v>
      </c>
      <c r="O585" s="19" t="str">
        <f>IFERROR(VLOOKUP(A585,LandGrants[],2,FALSE),"")</f>
        <v/>
      </c>
    </row>
    <row r="586" spans="1:15" x14ac:dyDescent="0.55000000000000004">
      <c r="A586" t="str">
        <f t="shared" si="27"/>
        <v>Slipe</v>
      </c>
      <c r="B586">
        <v>705</v>
      </c>
      <c r="C586" t="s">
        <v>7022</v>
      </c>
      <c r="D586" t="s">
        <v>10716</v>
      </c>
      <c r="E586">
        <v>11</v>
      </c>
      <c r="F586">
        <v>11.7</v>
      </c>
      <c r="G586" t="s">
        <v>12297</v>
      </c>
      <c r="H586" t="str">
        <f t="shared" si="28"/>
        <v>14-10</v>
      </c>
      <c r="I586" t="str">
        <f t="shared" si="29"/>
        <v>2016-10-14</v>
      </c>
      <c r="J586" t="str">
        <f>IFERROR(VLOOKUP(A586,LandGrants[],1,FALSE),"")</f>
        <v>SLIPE</v>
      </c>
      <c r="K586" s="19" t="str">
        <f>IFERROR(VLOOKUP(C586,PlatColors[],2,FALSE),IFERROR(VLOOKUP(A586,PlatColors[],2,FALSE),""))</f>
        <v>#boundary_gold</v>
      </c>
      <c r="L586" s="19" t="str">
        <f>IFERROR(VLOOKUP(A586,LandGrants[],11,FALSE),"")</f>
        <v>Sep 1764</v>
      </c>
      <c r="M586" s="19" t="str">
        <f>IFERROR(VLOOKUP(A586,LandGrants[],31,FALSE),"")</f>
        <v>Y</v>
      </c>
      <c r="N586" s="19" t="str">
        <f>IFERROR(VLOOKUP(C586,PlatColors[],1,FALSE),"")</f>
        <v>Slipe</v>
      </c>
      <c r="O586" s="19" t="str">
        <f>IFERROR(VLOOKUP(A586,LandGrants[],2,FALSE),"")</f>
        <v>SLIPE</v>
      </c>
    </row>
    <row r="587" spans="1:15" x14ac:dyDescent="0.55000000000000004">
      <c r="A587" s="19" t="str">
        <f t="shared" si="27"/>
        <v>Small Land</v>
      </c>
      <c r="B587">
        <v>195</v>
      </c>
      <c r="C587" t="s">
        <v>4157</v>
      </c>
      <c r="D587" t="s">
        <v>8291</v>
      </c>
      <c r="E587">
        <v>27</v>
      </c>
      <c r="F587">
        <v>369.6</v>
      </c>
      <c r="G587" t="s">
        <v>8292</v>
      </c>
      <c r="H587" s="19" t="str">
        <f t="shared" si="28"/>
        <v>14-08</v>
      </c>
      <c r="I587" s="19" t="str">
        <f t="shared" si="29"/>
        <v>2016-08-14</v>
      </c>
      <c r="J587" s="19" t="str">
        <f>IFERROR(VLOOKUP(A587,LandGrants[],1,FALSE),"")</f>
        <v>SMALL LAND</v>
      </c>
      <c r="K587" s="19" t="str">
        <f>IFERROR(VLOOKUP(C587,PlatColors[],2,FALSE),IFERROR(VLOOKUP(A587,PlatColors[],2,FALSE),""))</f>
        <v>#boundary_pink</v>
      </c>
      <c r="L587" s="19" t="str">
        <f>IFERROR(VLOOKUP(A587,LandGrants[],11,FALSE),"")</f>
        <v>Feb 1748</v>
      </c>
      <c r="M587" s="19" t="str">
        <f>IFERROR(VLOOKUP(A587,LandGrants[],31,FALSE),"")</f>
        <v>N</v>
      </c>
      <c r="N587" s="19" t="str">
        <f>IFERROR(VLOOKUP(C587,PlatColors[],1,FALSE),"")</f>
        <v>Small Land</v>
      </c>
      <c r="O587" s="19" t="str">
        <f>IFERROR(VLOOKUP(A587,LandGrants[],2,FALSE),"")</f>
        <v>SMALL LAND</v>
      </c>
    </row>
    <row r="588" spans="1:15" x14ac:dyDescent="0.55000000000000004">
      <c r="A588" s="19" t="str">
        <f t="shared" si="27"/>
        <v>Smiths Fortune</v>
      </c>
      <c r="B588">
        <v>125</v>
      </c>
      <c r="C588" t="s">
        <v>9001</v>
      </c>
      <c r="D588" t="s">
        <v>11769</v>
      </c>
      <c r="E588">
        <v>14</v>
      </c>
      <c r="F588">
        <v>594.79999999999995</v>
      </c>
      <c r="G588" t="s">
        <v>12240</v>
      </c>
      <c r="H588" s="19" t="str">
        <f t="shared" si="28"/>
        <v>14-10</v>
      </c>
      <c r="I588" s="19" t="str">
        <f t="shared" si="29"/>
        <v>2016-10-14</v>
      </c>
      <c r="J588" s="19" t="str">
        <f>IFERROR(VLOOKUP(A588,LandGrants[],1,FALSE),"")</f>
        <v>SMITHS FORTUNE</v>
      </c>
      <c r="K588" s="19" t="str">
        <f>IFERROR(VLOOKUP(C588,PlatColors[],2,FALSE),IFERROR(VLOOKUP(A588,PlatColors[],2,FALSE),""))</f>
        <v>#boundary_green</v>
      </c>
      <c r="L588" s="19" t="str">
        <f>IFERROR(VLOOKUP(A588,LandGrants[],11,FALSE),"")</f>
        <v>Apr 1801</v>
      </c>
      <c r="M588" s="19" t="str">
        <f>IFERROR(VLOOKUP(A588,LandGrants[],31,FALSE),"")</f>
        <v/>
      </c>
      <c r="N588" s="19" t="str">
        <f>IFERROR(VLOOKUP(C588,PlatColors[],1,FALSE),"")</f>
        <v>Smiths Fortune</v>
      </c>
      <c r="O588" s="19" t="str">
        <f>IFERROR(VLOOKUP(A588,LandGrants[],2,FALSE),"")</f>
        <v>SMITHS FORTUNE</v>
      </c>
    </row>
    <row r="589" spans="1:15" x14ac:dyDescent="0.55000000000000004">
      <c r="A589" t="str">
        <f t="shared" si="27"/>
        <v>Snap Short</v>
      </c>
      <c r="B589">
        <v>485</v>
      </c>
      <c r="C589" t="s">
        <v>4156</v>
      </c>
      <c r="D589" t="s">
        <v>8203</v>
      </c>
      <c r="E589">
        <v>21</v>
      </c>
      <c r="F589">
        <v>84.9</v>
      </c>
      <c r="G589" t="s">
        <v>8241</v>
      </c>
      <c r="H589" t="str">
        <f t="shared" si="28"/>
        <v>18-08</v>
      </c>
      <c r="I589" t="str">
        <f t="shared" si="29"/>
        <v>2016-08-18</v>
      </c>
      <c r="J589" t="str">
        <f>IFERROR(VLOOKUP(A589,LandGrants[],1,FALSE),"")</f>
        <v>SNAP SHORT</v>
      </c>
      <c r="K589" s="19" t="str">
        <f>IFERROR(VLOOKUP(C589,PlatColors[],2,FALSE),IFERROR(VLOOKUP(A589,PlatColors[],2,FALSE),""))</f>
        <v>#boundary_green</v>
      </c>
      <c r="L589" s="19" t="str">
        <f>IFERROR(VLOOKUP(A589,LandGrants[],11,FALSE),"")</f>
        <v>Jun 1745</v>
      </c>
      <c r="M589" s="19" t="str">
        <f>IFERROR(VLOOKUP(A589,LandGrants[],31,FALSE),"")</f>
        <v>Y</v>
      </c>
      <c r="N589" s="19" t="str">
        <f>IFERROR(VLOOKUP(C589,PlatColors[],1,FALSE),"")</f>
        <v>Snap Short</v>
      </c>
      <c r="O589" s="19" t="str">
        <f>IFERROR(VLOOKUP(A589,LandGrants[],2,FALSE),"")</f>
        <v>SNAP SHORT</v>
      </c>
    </row>
    <row r="590" spans="1:15" x14ac:dyDescent="0.55000000000000004">
      <c r="A590" t="str">
        <f t="shared" si="27"/>
        <v>Snowdens Cowpen</v>
      </c>
      <c r="B590">
        <v>197</v>
      </c>
      <c r="C590" t="s">
        <v>6758</v>
      </c>
      <c r="D590" t="s">
        <v>10705</v>
      </c>
      <c r="E590">
        <v>10</v>
      </c>
      <c r="F590">
        <v>359</v>
      </c>
      <c r="G590" t="s">
        <v>10706</v>
      </c>
      <c r="H590" t="str">
        <f t="shared" si="28"/>
        <v>30 -04</v>
      </c>
      <c r="I590" t="str">
        <f t="shared" si="29"/>
        <v>2017-04-30</v>
      </c>
      <c r="J590" t="str">
        <f>IFERROR(VLOOKUP(A590,LandGrants[],1,FALSE),"")</f>
        <v>SNOWDENS COWPEN</v>
      </c>
      <c r="K590" s="19" t="str">
        <f>IFERROR(VLOOKUP(C590,PlatColors[],2,FALSE),IFERROR(VLOOKUP(A590,PlatColors[],2,FALSE),""))</f>
        <v>#boundary_gray</v>
      </c>
      <c r="L590" s="19" t="str">
        <f>IFERROR(VLOOKUP(A590,LandGrants[],11,FALSE),"")</f>
        <v>Nov 1736</v>
      </c>
      <c r="M590" s="19" t="str">
        <f>IFERROR(VLOOKUP(A590,LandGrants[],31,FALSE),"")</f>
        <v>N</v>
      </c>
      <c r="N590" s="19" t="str">
        <f>IFERROR(VLOOKUP(C590,PlatColors[],1,FALSE),"")</f>
        <v>Snowdens Cowpen</v>
      </c>
      <c r="O590" s="19" t="str">
        <f>IFERROR(VLOOKUP(A590,LandGrants[],2,FALSE),"")</f>
        <v>SNOWDENS COWPEN</v>
      </c>
    </row>
    <row r="591" spans="1:15" x14ac:dyDescent="0.55000000000000004">
      <c r="A591" s="19" t="str">
        <f t="shared" si="27"/>
        <v>Snowdens Cowpen Regulated</v>
      </c>
      <c r="B591">
        <v>161</v>
      </c>
      <c r="C591" t="s">
        <v>6857</v>
      </c>
      <c r="D591" t="s">
        <v>8135</v>
      </c>
      <c r="E591">
        <v>38</v>
      </c>
      <c r="F591">
        <v>439.7</v>
      </c>
      <c r="G591" t="s">
        <v>8136</v>
      </c>
      <c r="H591" s="19" t="str">
        <f t="shared" si="28"/>
        <v>29-08</v>
      </c>
      <c r="I591" s="19" t="str">
        <f t="shared" si="29"/>
        <v>2016-08-29</v>
      </c>
      <c r="J591" s="19" t="str">
        <f>IFERROR(VLOOKUP(A591,LandGrants[],1,FALSE),"")</f>
        <v>SNOWDENS COWPEN REGULATED</v>
      </c>
      <c r="K591" s="19" t="str">
        <f>IFERROR(VLOOKUP(C591,PlatColors[],2,FALSE),IFERROR(VLOOKUP(A591,PlatColors[],2,FALSE),""))</f>
        <v>#boundary_pink</v>
      </c>
      <c r="L591" s="19" t="str">
        <f>IFERROR(VLOOKUP(A591,LandGrants[],11,FALSE),"")</f>
        <v>Mar 1753</v>
      </c>
      <c r="M591" s="19" t="str">
        <f>IFERROR(VLOOKUP(A591,LandGrants[],31,FALSE),"")</f>
        <v>N</v>
      </c>
      <c r="N591" s="19" t="str">
        <f>IFERROR(VLOOKUP(C591,PlatColors[],1,FALSE),"")</f>
        <v>Snowdens Cowpen Regulated</v>
      </c>
      <c r="O591" s="19" t="str">
        <f>IFERROR(VLOOKUP(A591,LandGrants[],2,FALSE),"")</f>
        <v>SNOWDENS COWPEN REGULATED</v>
      </c>
    </row>
    <row r="592" spans="1:15" x14ac:dyDescent="0.55000000000000004">
      <c r="A592" s="19" t="str">
        <f t="shared" si="27"/>
        <v>Snowdens Intent</v>
      </c>
      <c r="B592">
        <v>58</v>
      </c>
      <c r="C592" t="s">
        <v>7230</v>
      </c>
      <c r="D592" t="s">
        <v>8209</v>
      </c>
      <c r="E592">
        <v>37</v>
      </c>
      <c r="F592">
        <v>949.9</v>
      </c>
      <c r="G592" t="s">
        <v>9541</v>
      </c>
      <c r="H592" s="19" t="str">
        <f t="shared" si="28"/>
        <v>27 -11</v>
      </c>
      <c r="I592" s="19" t="str">
        <f t="shared" si="29"/>
        <v>2016-11-27</v>
      </c>
      <c r="J592" s="19" t="str">
        <f>IFERROR(VLOOKUP(A592,LandGrants[],1,FALSE),"")</f>
        <v>SNOWDENS INTENT</v>
      </c>
      <c r="K592" s="19" t="str">
        <f>IFERROR(VLOOKUP(C592,PlatColors[],2,FALSE),IFERROR(VLOOKUP(A592,PlatColors[],2,FALSE),""))</f>
        <v>#boundary_cyan</v>
      </c>
      <c r="L592" s="19" t="str">
        <f>IFERROR(VLOOKUP(A592,LandGrants[],11,FALSE),"")</f>
        <v>Nov 1736</v>
      </c>
      <c r="M592" s="19" t="str">
        <f>IFERROR(VLOOKUP(A592,LandGrants[],31,FALSE),"")</f>
        <v>N</v>
      </c>
      <c r="N592" s="19" t="str">
        <f>IFERROR(VLOOKUP(C592,PlatColors[],1,FALSE),"")</f>
        <v>Snowdens Intent</v>
      </c>
      <c r="O592" s="19" t="str">
        <f>IFERROR(VLOOKUP(A592,LandGrants[],2,FALSE),"")</f>
        <v>SNOWDENS INTENT</v>
      </c>
    </row>
    <row r="593" spans="1:15" x14ac:dyDescent="0.55000000000000004">
      <c r="A593" s="19" t="str">
        <f t="shared" si="27"/>
        <v>Snowdens New Birmingham Manor</v>
      </c>
      <c r="B593">
        <v>1</v>
      </c>
      <c r="C593" t="s">
        <v>7223</v>
      </c>
      <c r="D593" t="s">
        <v>9536</v>
      </c>
      <c r="E593">
        <v>369</v>
      </c>
      <c r="F593">
        <v>16166.6</v>
      </c>
      <c r="G593" t="s">
        <v>9537</v>
      </c>
      <c r="H593" s="19" t="str">
        <f t="shared" si="28"/>
        <v>28 -11</v>
      </c>
      <c r="I593" s="19" t="str">
        <f t="shared" si="29"/>
        <v>2016-11-28</v>
      </c>
      <c r="J593" s="19" t="str">
        <f>IFERROR(VLOOKUP(A593,LandGrants[],1,FALSE),"")</f>
        <v>SNOWDENS NEW BIRMINGHAM MANOR</v>
      </c>
      <c r="K593" s="19" t="str">
        <f>IFERROR(VLOOKUP(C593,PlatColors[],2,FALSE),IFERROR(VLOOKUP(A593,PlatColors[],2,FALSE),""))</f>
        <v>#boundary_gold</v>
      </c>
      <c r="L593" s="19" t="str">
        <f>IFERROR(VLOOKUP(A593,LandGrants[],11,FALSE),"")</f>
        <v>Jun 1785</v>
      </c>
      <c r="M593" s="19" t="str">
        <f>IFERROR(VLOOKUP(A593,LandGrants[],31,FALSE),"")</f>
        <v>N</v>
      </c>
      <c r="N593" s="19" t="str">
        <f>IFERROR(VLOOKUP(C593,PlatColors[],1,FALSE),"")</f>
        <v>Snowdens New Birmingham Manor</v>
      </c>
      <c r="O593" s="19" t="str">
        <f>IFERROR(VLOOKUP(A593,LandGrants[],2,FALSE),"")</f>
        <v>SNOWDENS NEW BIRMINGHAM MANOR</v>
      </c>
    </row>
    <row r="594" spans="1:15" x14ac:dyDescent="0.55000000000000004">
      <c r="A594" s="19" t="str">
        <f t="shared" si="27"/>
        <v>Snowdens Range</v>
      </c>
      <c r="B594">
        <v>77</v>
      </c>
      <c r="C594" t="s">
        <v>7248</v>
      </c>
      <c r="D594" t="s">
        <v>8360</v>
      </c>
      <c r="E594">
        <v>60</v>
      </c>
      <c r="F594">
        <v>765.4</v>
      </c>
      <c r="G594" t="s">
        <v>8361</v>
      </c>
      <c r="H594" s="19" t="str">
        <f t="shared" si="28"/>
        <v>04-08</v>
      </c>
      <c r="I594" s="19" t="str">
        <f t="shared" si="29"/>
        <v>2016-08-04</v>
      </c>
      <c r="J594" s="19" t="str">
        <f>IFERROR(VLOOKUP(A594,LandGrants[],1,FALSE),"")</f>
        <v>SNOWDENS RANGE</v>
      </c>
      <c r="K594" s="19" t="str">
        <f>IFERROR(VLOOKUP(C594,PlatColors[],2,FALSE),IFERROR(VLOOKUP(A594,PlatColors[],2,FALSE),""))</f>
        <v>#boundary_cyan</v>
      </c>
      <c r="L594" s="19" t="str">
        <f>IFERROR(VLOOKUP(A594,LandGrants[],11,FALSE),"")</f>
        <v>Oct 1796</v>
      </c>
      <c r="M594" s="19" t="str">
        <f>IFERROR(VLOOKUP(A594,LandGrants[],31,FALSE),"")</f>
        <v>N</v>
      </c>
      <c r="N594" s="19" t="str">
        <f>IFERROR(VLOOKUP(C594,PlatColors[],1,FALSE),"")</f>
        <v>Snowdens Range</v>
      </c>
      <c r="O594" s="19" t="str">
        <f>IFERROR(VLOOKUP(A594,LandGrants[],2,FALSE),"")</f>
        <v>SNOWDENS RANGE</v>
      </c>
    </row>
    <row r="595" spans="1:15" x14ac:dyDescent="0.55000000000000004">
      <c r="A595" t="str">
        <f t="shared" si="27"/>
        <v>Snowdens Second Addition To His Manor</v>
      </c>
      <c r="B595">
        <v>3</v>
      </c>
      <c r="C595" t="s">
        <v>7795</v>
      </c>
      <c r="D595" t="s">
        <v>8238</v>
      </c>
      <c r="E595">
        <v>135</v>
      </c>
      <c r="F595">
        <v>4267.1000000000004</v>
      </c>
      <c r="G595" t="s">
        <v>8239</v>
      </c>
      <c r="H595" t="str">
        <f t="shared" si="28"/>
        <v>18-08</v>
      </c>
      <c r="I595" t="str">
        <f t="shared" si="29"/>
        <v>2016-08-18</v>
      </c>
      <c r="J595" t="str">
        <f>IFERROR(VLOOKUP(A595,LandGrants[],1,FALSE),"")</f>
        <v>SNOWDENS SECOND ADDITION TO HIS MANOR</v>
      </c>
      <c r="K595" s="19" t="str">
        <f>IFERROR(VLOOKUP(C595,PlatColors[],2,FALSE),IFERROR(VLOOKUP(A595,PlatColors[],2,FALSE),""))</f>
        <v>#boundary_green</v>
      </c>
      <c r="L595" s="19" t="str">
        <f>IFERROR(VLOOKUP(A595,LandGrants[],11,FALSE),"")</f>
        <v>Dec 1719</v>
      </c>
      <c r="M595" s="19" t="str">
        <f>IFERROR(VLOOKUP(A595,LandGrants[],31,FALSE),"")</f>
        <v>Y</v>
      </c>
      <c r="N595" s="19" t="str">
        <f>IFERROR(VLOOKUP(C595,PlatColors[],1,FALSE),"")</f>
        <v>Snowdens Second Addition To His Manor</v>
      </c>
      <c r="O595" s="19" t="str">
        <f>IFERROR(VLOOKUP(A595,LandGrants[],2,FALSE),"")</f>
        <v>SNOWDENS SECOND ADDITION TO HIS MANOR</v>
      </c>
    </row>
    <row r="596" spans="1:15" x14ac:dyDescent="0.55000000000000004">
      <c r="A596" s="19" t="str">
        <f t="shared" si="27"/>
        <v>Snug Bit</v>
      </c>
      <c r="B596">
        <v>680</v>
      </c>
      <c r="C596" t="s">
        <v>7468</v>
      </c>
      <c r="D596" t="s">
        <v>8351</v>
      </c>
      <c r="E596">
        <v>10</v>
      </c>
      <c r="F596">
        <v>19</v>
      </c>
      <c r="G596" t="s">
        <v>8352</v>
      </c>
      <c r="H596" s="19" t="str">
        <f t="shared" si="28"/>
        <v>06-08</v>
      </c>
      <c r="I596" s="19" t="str">
        <f t="shared" si="29"/>
        <v>2016-08-06</v>
      </c>
      <c r="J596" s="19" t="str">
        <f>IFERROR(VLOOKUP(A596,LandGrants[],1,FALSE),"")</f>
        <v>SNUG BIT</v>
      </c>
      <c r="K596" s="19" t="str">
        <f>IFERROR(VLOOKUP(C596,PlatColors[],2,FALSE),IFERROR(VLOOKUP(A596,PlatColors[],2,FALSE),""))</f>
        <v>#boundary_yellow</v>
      </c>
      <c r="L596" s="19" t="str">
        <f>IFERROR(VLOOKUP(A596,LandGrants[],11,FALSE),"")</f>
        <v>Jun 1770</v>
      </c>
      <c r="M596" s="19" t="str">
        <f>IFERROR(VLOOKUP(A596,LandGrants[],31,FALSE),"")</f>
        <v>N</v>
      </c>
      <c r="N596" s="19" t="str">
        <f>IFERROR(VLOOKUP(C596,PlatColors[],1,FALSE),"")</f>
        <v>Snug Bit</v>
      </c>
      <c r="O596" s="19" t="str">
        <f>IFERROR(VLOOKUP(A596,LandGrants[],2,FALSE),"")</f>
        <v>SNUG BIT</v>
      </c>
    </row>
    <row r="597" spans="1:15" x14ac:dyDescent="0.55000000000000004">
      <c r="A597" s="19" t="str">
        <f t="shared" si="27"/>
        <v>South Bran</v>
      </c>
      <c r="B597">
        <v>175</v>
      </c>
      <c r="C597" t="s">
        <v>6489</v>
      </c>
      <c r="D597" t="s">
        <v>8171</v>
      </c>
      <c r="E597">
        <v>32</v>
      </c>
      <c r="F597">
        <v>412.4</v>
      </c>
      <c r="G597" t="s">
        <v>8172</v>
      </c>
      <c r="H597" s="19" t="str">
        <f t="shared" si="28"/>
        <v>27-08</v>
      </c>
      <c r="I597" s="19" t="str">
        <f t="shared" si="29"/>
        <v>2016-08-27</v>
      </c>
      <c r="J597" s="19" t="str">
        <f>IFERROR(VLOOKUP(A597,LandGrants[],1,FALSE),"")</f>
        <v>SOUTH BRAN</v>
      </c>
      <c r="K597" s="19" t="str">
        <f>IFERROR(VLOOKUP(C597,PlatColors[],2,FALSE),IFERROR(VLOOKUP(A597,PlatColors[],2,FALSE),""))</f>
        <v>#boundary_green</v>
      </c>
      <c r="L597" s="19" t="str">
        <f>IFERROR(VLOOKUP(A597,LandGrants[],11,FALSE),"")</f>
        <v>Nov 1754</v>
      </c>
      <c r="M597" s="19" t="str">
        <f>IFERROR(VLOOKUP(A597,LandGrants[],31,FALSE),"")</f>
        <v>N</v>
      </c>
      <c r="N597" s="19" t="str">
        <f>IFERROR(VLOOKUP(C597,PlatColors[],1,FALSE),"")</f>
        <v>South Bran</v>
      </c>
      <c r="O597" s="19" t="str">
        <f>IFERROR(VLOOKUP(A597,LandGrants[],2,FALSE),"")</f>
        <v>SOUTH BRAN</v>
      </c>
    </row>
    <row r="598" spans="1:15" x14ac:dyDescent="0.55000000000000004">
      <c r="A598" s="19" t="str">
        <f t="shared" si="27"/>
        <v>Southern Addition</v>
      </c>
      <c r="B598">
        <v>231</v>
      </c>
      <c r="C598" t="s">
        <v>4155</v>
      </c>
      <c r="D598" t="s">
        <v>9190</v>
      </c>
      <c r="E598">
        <v>14</v>
      </c>
      <c r="F598">
        <v>291.39999999999998</v>
      </c>
      <c r="G598" t="s">
        <v>9191</v>
      </c>
      <c r="H598" s="19" t="str">
        <f t="shared" si="28"/>
        <v>07 -11</v>
      </c>
      <c r="I598" s="19" t="str">
        <f t="shared" si="29"/>
        <v>2016-11-07</v>
      </c>
      <c r="J598" s="19" t="str">
        <f>IFERROR(VLOOKUP(A598,LandGrants[],1,FALSE),"")</f>
        <v>SOUTHERN ADDITION</v>
      </c>
      <c r="K598" s="19" t="str">
        <f>IFERROR(VLOOKUP(C598,PlatColors[],2,FALSE),IFERROR(VLOOKUP(A598,PlatColors[],2,FALSE),""))</f>
        <v>#boundary_cyan</v>
      </c>
      <c r="L598" s="19" t="str">
        <f>IFERROR(VLOOKUP(A598,LandGrants[],11,FALSE),"")</f>
        <v>Sep 1761</v>
      </c>
      <c r="M598" s="19" t="str">
        <f>IFERROR(VLOOKUP(A598,LandGrants[],31,FALSE),"")</f>
        <v>N</v>
      </c>
      <c r="N598" s="19" t="str">
        <f>IFERROR(VLOOKUP(C598,PlatColors[],1,FALSE),"")</f>
        <v>Southern Addition</v>
      </c>
      <c r="O598" s="19" t="str">
        <f>IFERROR(VLOOKUP(A598,LandGrants[],2,FALSE),"")</f>
        <v>SOUTHERN ADDITION</v>
      </c>
    </row>
    <row r="599" spans="1:15" x14ac:dyDescent="0.55000000000000004">
      <c r="A599" s="19" t="str">
        <f t="shared" si="27"/>
        <v>Spurriers Interest</v>
      </c>
      <c r="B599">
        <v>704</v>
      </c>
      <c r="C599" t="s">
        <v>9002</v>
      </c>
      <c r="D599" t="s">
        <v>9289</v>
      </c>
      <c r="E599">
        <v>11</v>
      </c>
      <c r="F599">
        <v>12.1</v>
      </c>
      <c r="G599" t="s">
        <v>9325</v>
      </c>
      <c r="H599" s="19" t="str">
        <f t="shared" si="28"/>
        <v>22 -11</v>
      </c>
      <c r="I599" s="19" t="str">
        <f t="shared" si="29"/>
        <v>2016-11-22</v>
      </c>
      <c r="J599" s="19" t="str">
        <f>IFERROR(VLOOKUP(A599,LandGrants[],1,FALSE),"")</f>
        <v>SPURRIERS INTEREST</v>
      </c>
      <c r="K599" s="19" t="str">
        <f>IFERROR(VLOOKUP(C599,PlatColors[],2,FALSE),IFERROR(VLOOKUP(A599,PlatColors[],2,FALSE),""))</f>
        <v>#boundary_pink</v>
      </c>
      <c r="L599" s="19" t="str">
        <f>IFERROR(VLOOKUP(A599,LandGrants[],11,FALSE),"")</f>
        <v>Mar 1808</v>
      </c>
      <c r="M599" s="19" t="str">
        <f>IFERROR(VLOOKUP(A599,LandGrants[],31,FALSE),"")</f>
        <v>N</v>
      </c>
      <c r="N599" s="19" t="str">
        <f>IFERROR(VLOOKUP(C599,PlatColors[],1,FALSE),"")</f>
        <v>Spurriers Interest</v>
      </c>
      <c r="O599" s="19" t="str">
        <f>IFERROR(VLOOKUP(A599,LandGrants[],2,FALSE),"")</f>
        <v>SPURRIERS INTEREST</v>
      </c>
    </row>
    <row r="600" spans="1:15" x14ac:dyDescent="0.55000000000000004">
      <c r="A600" s="19" t="str">
        <f t="shared" si="27"/>
        <v>Spurriers Lot</v>
      </c>
      <c r="B600">
        <v>325</v>
      </c>
      <c r="C600" t="s">
        <v>6734</v>
      </c>
      <c r="D600" t="s">
        <v>8252</v>
      </c>
      <c r="E600">
        <v>14</v>
      </c>
      <c r="F600">
        <v>194.2</v>
      </c>
      <c r="G600" t="s">
        <v>8253</v>
      </c>
      <c r="H600" s="19" t="str">
        <f t="shared" si="28"/>
        <v>15-08</v>
      </c>
      <c r="I600" s="19" t="str">
        <f t="shared" si="29"/>
        <v>2016-08-15</v>
      </c>
      <c r="J600" s="19" t="str">
        <f>IFERROR(VLOOKUP(A600,LandGrants[],1,FALSE),"")</f>
        <v>SPURRIERS LOT</v>
      </c>
      <c r="K600" s="19" t="str">
        <f>IFERROR(VLOOKUP(C600,PlatColors[],2,FALSE),IFERROR(VLOOKUP(A600,PlatColors[],2,FALSE),""))</f>
        <v>#boundary_cyan</v>
      </c>
      <c r="L600" s="19" t="str">
        <f>IFERROR(VLOOKUP(A600,LandGrants[],11,FALSE),"")</f>
        <v>Dec 1732</v>
      </c>
      <c r="M600" s="19" t="str">
        <f>IFERROR(VLOOKUP(A600,LandGrants[],31,FALSE),"")</f>
        <v>N</v>
      </c>
      <c r="N600" s="19" t="str">
        <f>IFERROR(VLOOKUP(C600,PlatColors[],1,FALSE),"")</f>
        <v>Spurriers Lot</v>
      </c>
      <c r="O600" s="19" t="str">
        <f>IFERROR(VLOOKUP(A600,LandGrants[],2,FALSE),"")</f>
        <v>SPURRIERS LOT</v>
      </c>
    </row>
    <row r="601" spans="1:15" x14ac:dyDescent="0.55000000000000004">
      <c r="A601" s="19" t="str">
        <f t="shared" si="27"/>
        <v>Stevens Forest</v>
      </c>
      <c r="B601">
        <v>92</v>
      </c>
      <c r="C601" t="s">
        <v>6737</v>
      </c>
      <c r="D601" t="s">
        <v>9141</v>
      </c>
      <c r="E601">
        <v>30</v>
      </c>
      <c r="F601">
        <v>714.9</v>
      </c>
      <c r="G601" t="s">
        <v>10102</v>
      </c>
      <c r="H601" s="19" t="str">
        <f t="shared" si="28"/>
        <v>07 -03</v>
      </c>
      <c r="I601" s="19" t="str">
        <f t="shared" si="29"/>
        <v>2017-03-07</v>
      </c>
      <c r="J601" s="19" t="str">
        <f>IFERROR(VLOOKUP(A601,LandGrants[],1,FALSE),"")</f>
        <v>STEVENS FOREST</v>
      </c>
      <c r="K601" s="19" t="str">
        <f>IFERROR(VLOOKUP(C601,PlatColors[],2,FALSE),IFERROR(VLOOKUP(A601,PlatColors[],2,FALSE),""))</f>
        <v>#boundary_yellow</v>
      </c>
      <c r="L601" s="19" t="str">
        <f>IFERROR(VLOOKUP(A601,LandGrants[],11,FALSE),"")</f>
        <v>May 1709</v>
      </c>
      <c r="M601" s="19" t="str">
        <f>IFERROR(VLOOKUP(A601,LandGrants[],31,FALSE),"")</f>
        <v>Y</v>
      </c>
      <c r="N601" s="19" t="str">
        <f>IFERROR(VLOOKUP(C601,PlatColors[],1,FALSE),"")</f>
        <v>Stevens Forest</v>
      </c>
      <c r="O601" s="19" t="str">
        <f>IFERROR(VLOOKUP(A601,LandGrants[],2,FALSE),"")</f>
        <v>STEVENS FOREST</v>
      </c>
    </row>
    <row r="602" spans="1:15" x14ac:dyDescent="0.55000000000000004">
      <c r="A602" t="str">
        <f t="shared" si="27"/>
        <v>Stevens Forest - Resurveyed</v>
      </c>
      <c r="B602">
        <v>33</v>
      </c>
      <c r="C602" t="s">
        <v>9986</v>
      </c>
      <c r="D602" t="s">
        <v>9141</v>
      </c>
      <c r="E602">
        <v>63</v>
      </c>
      <c r="F602">
        <v>1330.1</v>
      </c>
      <c r="G602" t="s">
        <v>10099</v>
      </c>
      <c r="H602" t="str">
        <f t="shared" si="28"/>
        <v>07 -03</v>
      </c>
      <c r="I602" t="str">
        <f t="shared" si="29"/>
        <v>2017-03-07</v>
      </c>
      <c r="J602" t="str">
        <f>IFERROR(VLOOKUP(A602,LandGrants[],1,FALSE),"")</f>
        <v>STEVENS FOREST - Resurveyed</v>
      </c>
      <c r="K602" s="19" t="str">
        <f>IFERROR(VLOOKUP(C602,PlatColors[],2,FALSE),IFERROR(VLOOKUP(A602,PlatColors[],2,FALSE),""))</f>
        <v>#boundary_gold</v>
      </c>
      <c r="L602" s="19" t="str">
        <f>IFERROR(VLOOKUP(A602,LandGrants[],11,FALSE),"")</f>
        <v>Aug 1746</v>
      </c>
      <c r="M602" s="19" t="str">
        <f>IFERROR(VLOOKUP(A602,LandGrants[],31,FALSE),"")</f>
        <v/>
      </c>
      <c r="N602" s="19" t="str">
        <f>IFERROR(VLOOKUP(C602,PlatColors[],1,FALSE),"")</f>
        <v>Stevens Forest - Resurveyed</v>
      </c>
      <c r="O602" s="19" t="str">
        <f>IFERROR(VLOOKUP(A602,LandGrants[],2,FALSE),"")</f>
        <v/>
      </c>
    </row>
    <row r="603" spans="1:15" x14ac:dyDescent="0.55000000000000004">
      <c r="A603" s="19" t="str">
        <f t="shared" si="27"/>
        <v>Stevens Forest by Felicity</v>
      </c>
      <c r="B603">
        <v>55</v>
      </c>
      <c r="C603" t="s">
        <v>10100</v>
      </c>
      <c r="D603" t="s">
        <v>9141</v>
      </c>
      <c r="E603">
        <v>32</v>
      </c>
      <c r="F603">
        <v>980.9</v>
      </c>
      <c r="G603" t="s">
        <v>10101</v>
      </c>
      <c r="H603" s="19" t="str">
        <f t="shared" si="28"/>
        <v>10 -03</v>
      </c>
      <c r="I603" s="19" t="str">
        <f t="shared" si="29"/>
        <v>2017-03-10</v>
      </c>
      <c r="J603" s="19" t="str">
        <f>IFERROR(VLOOKUP(A603,LandGrants[],1,FALSE),"")</f>
        <v/>
      </c>
      <c r="K603" s="19" t="str">
        <f>IFERROR(VLOOKUP(C603,PlatColors[],2,FALSE),IFERROR(VLOOKUP(A603,PlatColors[],2,FALSE),""))</f>
        <v>#boundary_purple</v>
      </c>
      <c r="L603" s="19" t="str">
        <f>IFERROR(VLOOKUP(A603,LandGrants[],11,FALSE),"")</f>
        <v/>
      </c>
      <c r="M603" s="19" t="str">
        <f>IFERROR(VLOOKUP(A603,LandGrants[],31,FALSE),"")</f>
        <v/>
      </c>
      <c r="N603" s="19" t="str">
        <f>IFERROR(VLOOKUP(C603,PlatColors[],1,FALSE),"")</f>
        <v>Stevens Forest by Felicity</v>
      </c>
      <c r="O603" s="19" t="str">
        <f>IFERROR(VLOOKUP(A603,LandGrants[],2,FALSE),"")</f>
        <v/>
      </c>
    </row>
    <row r="604" spans="1:15" x14ac:dyDescent="0.55000000000000004">
      <c r="A604" s="19" t="str">
        <f t="shared" si="27"/>
        <v>Stevens Forest by Resurvey</v>
      </c>
      <c r="B604">
        <v>112</v>
      </c>
      <c r="C604" t="s">
        <v>10104</v>
      </c>
      <c r="D604" t="s">
        <v>9141</v>
      </c>
      <c r="E604">
        <v>30</v>
      </c>
      <c r="F604">
        <v>635.20000000000005</v>
      </c>
      <c r="G604" t="s">
        <v>10105</v>
      </c>
      <c r="H604" s="19" t="str">
        <f t="shared" si="28"/>
        <v>10 -03</v>
      </c>
      <c r="I604" s="19" t="str">
        <f t="shared" si="29"/>
        <v>2017-03-10</v>
      </c>
      <c r="J604" s="19" t="str">
        <f>IFERROR(VLOOKUP(A604,LandGrants[],1,FALSE),"")</f>
        <v/>
      </c>
      <c r="K604" s="19" t="str">
        <f>IFERROR(VLOOKUP(C604,PlatColors[],2,FALSE),IFERROR(VLOOKUP(A604,PlatColors[],2,FALSE),""))</f>
        <v/>
      </c>
      <c r="L604" s="19" t="str">
        <f>IFERROR(VLOOKUP(A604,LandGrants[],11,FALSE),"")</f>
        <v/>
      </c>
      <c r="M604" s="19" t="str">
        <f>IFERROR(VLOOKUP(A604,LandGrants[],31,FALSE),"")</f>
        <v/>
      </c>
      <c r="N604" s="19" t="str">
        <f>IFERROR(VLOOKUP(C604,PlatColors[],1,FALSE),"")</f>
        <v/>
      </c>
      <c r="O604" s="19" t="str">
        <f>IFERROR(VLOOKUP(A604,LandGrants[],2,FALSE),"")</f>
        <v/>
      </c>
    </row>
    <row r="605" spans="1:15" x14ac:dyDescent="0.55000000000000004">
      <c r="A605" t="str">
        <f t="shared" si="27"/>
        <v>Stevens Level</v>
      </c>
      <c r="B605">
        <v>637</v>
      </c>
      <c r="C605" t="s">
        <v>7403</v>
      </c>
      <c r="D605" t="s">
        <v>9106</v>
      </c>
      <c r="E605">
        <v>7</v>
      </c>
      <c r="F605">
        <v>25.2</v>
      </c>
      <c r="G605" t="s">
        <v>9109</v>
      </c>
      <c r="H605" t="str">
        <f t="shared" si="28"/>
        <v>22-10</v>
      </c>
      <c r="I605" t="str">
        <f t="shared" si="29"/>
        <v>2016-10-22</v>
      </c>
      <c r="J605" t="str">
        <f>IFERROR(VLOOKUP(A605,LandGrants[],1,FALSE),"")</f>
        <v>STEVENS LEVEL</v>
      </c>
      <c r="K605" s="19" t="str">
        <f>IFERROR(VLOOKUP(C605,PlatColors[],2,FALSE),IFERROR(VLOOKUP(A605,PlatColors[],2,FALSE),""))</f>
        <v>#boundary_yellow</v>
      </c>
      <c r="L605" s="19" t="str">
        <f>IFERROR(VLOOKUP(A605,LandGrants[],11,FALSE),"")</f>
        <v>Sep 1796</v>
      </c>
      <c r="M605" s="19" t="str">
        <f>IFERROR(VLOOKUP(A605,LandGrants[],31,FALSE),"")</f>
        <v>N</v>
      </c>
      <c r="N605" s="19" t="str">
        <f>IFERROR(VLOOKUP(C605,PlatColors[],1,FALSE),"")</f>
        <v>Stevens Level</v>
      </c>
      <c r="O605" s="19" t="str">
        <f>IFERROR(VLOOKUP(A605,LandGrants[],2,FALSE),"")</f>
        <v>STEVENS LEVEL</v>
      </c>
    </row>
    <row r="606" spans="1:15" x14ac:dyDescent="0.55000000000000004">
      <c r="A606" s="19" t="str">
        <f t="shared" si="27"/>
        <v>Stinchcomb Hills</v>
      </c>
      <c r="B606">
        <v>191</v>
      </c>
      <c r="C606" t="s">
        <v>9695</v>
      </c>
      <c r="D606" t="s">
        <v>9848</v>
      </c>
      <c r="E606">
        <v>42</v>
      </c>
      <c r="F606">
        <v>375.9</v>
      </c>
      <c r="G606" t="s">
        <v>9849</v>
      </c>
      <c r="H606" s="19" t="str">
        <f t="shared" si="28"/>
        <v>14 -01</v>
      </c>
      <c r="I606" s="19" t="str">
        <f t="shared" si="29"/>
        <v>2017-01-14</v>
      </c>
      <c r="J606" s="19" t="str">
        <f>IFERROR(VLOOKUP(A606,LandGrants[],1,FALSE),"")</f>
        <v>STINCHCOMB HILLS</v>
      </c>
      <c r="K606" s="19" t="str">
        <f>IFERROR(VLOOKUP(C606,PlatColors[],2,FALSE),IFERROR(VLOOKUP(A606,PlatColors[],2,FALSE),""))</f>
        <v>#boundary_pink</v>
      </c>
      <c r="L606" s="19" t="str">
        <f>IFERROR(VLOOKUP(A606,LandGrants[],11,FALSE),"")</f>
        <v>Aug 1753</v>
      </c>
      <c r="M606" s="19" t="str">
        <f>IFERROR(VLOOKUP(A606,LandGrants[],31,FALSE),"")</f>
        <v>N</v>
      </c>
      <c r="N606" s="19" t="str">
        <f>IFERROR(VLOOKUP(C606,PlatColors[],1,FALSE),"")</f>
        <v>Stinchcomb Hills</v>
      </c>
      <c r="O606" s="19" t="str">
        <f>IFERROR(VLOOKUP(A606,LandGrants[],2,FALSE),"")</f>
        <v>STINCHCOMB HILLS</v>
      </c>
    </row>
    <row r="607" spans="1:15" x14ac:dyDescent="0.55000000000000004">
      <c r="A607" t="str">
        <f t="shared" si="27"/>
        <v>Stoners Hammer</v>
      </c>
      <c r="B607">
        <v>520</v>
      </c>
      <c r="C607" t="s">
        <v>6999</v>
      </c>
      <c r="D607" t="s">
        <v>11161</v>
      </c>
      <c r="E607">
        <v>11</v>
      </c>
      <c r="F607">
        <v>59.7</v>
      </c>
      <c r="G607" t="s">
        <v>11164</v>
      </c>
      <c r="H607" t="str">
        <f t="shared" si="28"/>
        <v>16-07</v>
      </c>
      <c r="I607" t="str">
        <f t="shared" si="29"/>
        <v>2016-07-16</v>
      </c>
      <c r="J607" t="str">
        <f>IFERROR(VLOOKUP(A607,LandGrants[],1,FALSE),"")</f>
        <v>STONERS HAMMER</v>
      </c>
      <c r="K607" s="19" t="str">
        <f>IFERROR(VLOOKUP(C607,PlatColors[],2,FALSE),IFERROR(VLOOKUP(A607,PlatColors[],2,FALSE),""))</f>
        <v>#boundary_yellow</v>
      </c>
      <c r="L607" s="19" t="str">
        <f>IFERROR(VLOOKUP(A607,LandGrants[],11,FALSE),"")</f>
        <v>Apr 1762</v>
      </c>
      <c r="M607" s="19" t="str">
        <f>IFERROR(VLOOKUP(A607,LandGrants[],31,FALSE),"")</f>
        <v>Y</v>
      </c>
      <c r="N607" s="19" t="str">
        <f>IFERROR(VLOOKUP(C607,PlatColors[],1,FALSE),"")</f>
        <v>Stoners Hammer</v>
      </c>
      <c r="O607" s="19" t="str">
        <f>IFERROR(VLOOKUP(A607,LandGrants[],2,FALSE),"")</f>
        <v>STONERS HAMMER</v>
      </c>
    </row>
    <row r="608" spans="1:15" x14ac:dyDescent="0.55000000000000004">
      <c r="A608" t="str">
        <f t="shared" si="27"/>
        <v>Stoney Hill - Barnes</v>
      </c>
      <c r="B608">
        <v>677</v>
      </c>
      <c r="C608" t="s">
        <v>11166</v>
      </c>
      <c r="D608" t="s">
        <v>9938</v>
      </c>
      <c r="E608">
        <v>6</v>
      </c>
      <c r="F608">
        <v>19.399999999999999</v>
      </c>
      <c r="G608" t="s">
        <v>11167</v>
      </c>
      <c r="H608" t="str">
        <f t="shared" si="28"/>
        <v>23-07</v>
      </c>
      <c r="I608" t="str">
        <f t="shared" si="29"/>
        <v>2016-07-23</v>
      </c>
      <c r="J608" t="str">
        <f>IFERROR(VLOOKUP(A608,LandGrants[],1,FALSE),"")</f>
        <v>STONEY HILL - Barnes</v>
      </c>
      <c r="K608" s="19" t="str">
        <f>IFERROR(VLOOKUP(C608,PlatColors[],2,FALSE),IFERROR(VLOOKUP(A608,PlatColors[],2,FALSE),""))</f>
        <v>#boundary_yellow</v>
      </c>
      <c r="L608" s="19" t="str">
        <f>IFERROR(VLOOKUP(A608,LandGrants[],11,FALSE),"")</f>
        <v>May 1774</v>
      </c>
      <c r="M608" s="19" t="str">
        <f>IFERROR(VLOOKUP(A608,LandGrants[],31,FALSE),"")</f>
        <v>N</v>
      </c>
      <c r="N608" s="19" t="str">
        <f>IFERROR(VLOOKUP(C608,PlatColors[],1,FALSE),"")</f>
        <v>Stoney Hill - Barnes</v>
      </c>
      <c r="O608" s="19" t="str">
        <f>IFERROR(VLOOKUP(A608,LandGrants[],2,FALSE),"")</f>
        <v>STONEY HILL - BARNES</v>
      </c>
    </row>
    <row r="609" spans="1:15" x14ac:dyDescent="0.55000000000000004">
      <c r="A609" t="str">
        <f t="shared" si="27"/>
        <v>Stoney Hills - Mercier</v>
      </c>
      <c r="B609">
        <v>542</v>
      </c>
      <c r="C609" t="s">
        <v>9412</v>
      </c>
      <c r="D609" t="s">
        <v>8144</v>
      </c>
      <c r="E609">
        <v>9</v>
      </c>
      <c r="F609">
        <v>54</v>
      </c>
      <c r="G609" t="s">
        <v>8145</v>
      </c>
      <c r="H609" s="19" t="str">
        <f t="shared" si="28"/>
        <v>28-08</v>
      </c>
      <c r="I609" t="str">
        <f t="shared" si="29"/>
        <v>2016-08-28</v>
      </c>
      <c r="J609" t="str">
        <f>IFERROR(VLOOKUP(A609,LandGrants[],1,FALSE),"")</f>
        <v>STONEY HILLS - Mercier</v>
      </c>
      <c r="K609" s="19" t="str">
        <f>IFERROR(VLOOKUP(C609,PlatColors[],2,FALSE),IFERROR(VLOOKUP(A609,PlatColors[],2,FALSE),""))</f>
        <v>#boundary_yellow</v>
      </c>
      <c r="L609" s="19" t="str">
        <f>IFERROR(VLOOKUP(A609,LandGrants[],11,FALSE),"")</f>
        <v>Feb 1776</v>
      </c>
      <c r="M609" s="19" t="str">
        <f>IFERROR(VLOOKUP(A609,LandGrants[],31,FALSE),"")</f>
        <v/>
      </c>
      <c r="N609" s="19" t="str">
        <f>IFERROR(VLOOKUP(C609,PlatColors[],1,FALSE),"")</f>
        <v>Stoney Hills - Mercier</v>
      </c>
      <c r="O609" s="19" t="str">
        <f>IFERROR(VLOOKUP(A609,LandGrants[],2,FALSE),"")</f>
        <v/>
      </c>
    </row>
    <row r="610" spans="1:15" x14ac:dyDescent="0.55000000000000004">
      <c r="A610" s="19" t="str">
        <f t="shared" si="27"/>
        <v>Stoney Stratford</v>
      </c>
      <c r="B610">
        <v>352</v>
      </c>
      <c r="C610" t="s">
        <v>4154</v>
      </c>
      <c r="D610" t="s">
        <v>8027</v>
      </c>
      <c r="E610">
        <v>36</v>
      </c>
      <c r="F610">
        <v>166.1</v>
      </c>
      <c r="G610" t="s">
        <v>8051</v>
      </c>
      <c r="H610" s="19" t="str">
        <f t="shared" si="28"/>
        <v>05-09</v>
      </c>
      <c r="I610" s="19" t="str">
        <f t="shared" si="29"/>
        <v>2016-09-05</v>
      </c>
      <c r="J610" s="19" t="str">
        <f>IFERROR(VLOOKUP(A610,LandGrants[],1,FALSE),"")</f>
        <v>STONEY STRATFORD</v>
      </c>
      <c r="K610" s="19" t="str">
        <f>IFERROR(VLOOKUP(C610,PlatColors[],2,FALSE),IFERROR(VLOOKUP(A610,PlatColors[],2,FALSE),""))</f>
        <v>#boundary_cyan</v>
      </c>
      <c r="L610" s="19" t="str">
        <f>IFERROR(VLOOKUP(A610,LandGrants[],11,FALSE),"")</f>
        <v>Apr 1773</v>
      </c>
      <c r="M610" s="19" t="str">
        <f>IFERROR(VLOOKUP(A610,LandGrants[],31,FALSE),"")</f>
        <v>N</v>
      </c>
      <c r="N610" s="19" t="str">
        <f>IFERROR(VLOOKUP(C610,PlatColors[],1,FALSE),"")</f>
        <v>Stoney Stratford</v>
      </c>
      <c r="O610" s="19" t="str">
        <f>IFERROR(VLOOKUP(A610,LandGrants[],2,FALSE),"")</f>
        <v>STONEY STRATFORD</v>
      </c>
    </row>
    <row r="611" spans="1:15" x14ac:dyDescent="0.55000000000000004">
      <c r="A611" t="str">
        <f t="shared" si="27"/>
        <v>Stop The Gap</v>
      </c>
      <c r="B611">
        <v>656</v>
      </c>
      <c r="C611" t="s">
        <v>4153</v>
      </c>
      <c r="D611" t="s">
        <v>7998</v>
      </c>
      <c r="E611">
        <v>7</v>
      </c>
      <c r="F611">
        <v>23</v>
      </c>
      <c r="G611" t="s">
        <v>11055</v>
      </c>
      <c r="H611" t="str">
        <f t="shared" si="28"/>
        <v>28 -05</v>
      </c>
      <c r="I611" t="str">
        <f t="shared" si="29"/>
        <v>2016-05-28</v>
      </c>
      <c r="J611" t="str">
        <f>IFERROR(VLOOKUP(A611,LandGrants[],1,FALSE),"")</f>
        <v>STOP THE GAP</v>
      </c>
      <c r="K611" s="19" t="str">
        <f>IFERROR(VLOOKUP(C611,PlatColors[],2,FALSE),IFERROR(VLOOKUP(A611,PlatColors[],2,FALSE),""))</f>
        <v>#boundary_cyan</v>
      </c>
      <c r="L611" s="19" t="str">
        <f>IFERROR(VLOOKUP(A611,LandGrants[],11,FALSE),"")</f>
        <v>Feb 1762</v>
      </c>
      <c r="M611" s="19" t="str">
        <f>IFERROR(VLOOKUP(A611,LandGrants[],31,FALSE),"")</f>
        <v>N</v>
      </c>
      <c r="N611" s="19" t="str">
        <f>IFERROR(VLOOKUP(C611,PlatColors[],1,FALSE),"")</f>
        <v>Stop The Gap</v>
      </c>
      <c r="O611" s="19" t="str">
        <f>IFERROR(VLOOKUP(A611,LandGrants[],2,FALSE),"")</f>
        <v>STOP THE GAP</v>
      </c>
    </row>
    <row r="612" spans="1:15" x14ac:dyDescent="0.55000000000000004">
      <c r="A612" s="19" t="str">
        <f t="shared" si="27"/>
        <v>Store House Hill</v>
      </c>
      <c r="B612">
        <v>749</v>
      </c>
      <c r="C612" t="s">
        <v>7114</v>
      </c>
      <c r="D612" t="s">
        <v>11775</v>
      </c>
      <c r="E612">
        <v>6</v>
      </c>
      <c r="F612" s="131">
        <v>4.4000000000000004</v>
      </c>
      <c r="G612" t="s">
        <v>11791</v>
      </c>
      <c r="H612" s="19" t="str">
        <f t="shared" si="28"/>
        <v>28-08</v>
      </c>
      <c r="I612" s="19" t="str">
        <f t="shared" si="29"/>
        <v>2016-08-28</v>
      </c>
      <c r="J612" s="19" t="str">
        <f>IFERROR(VLOOKUP(A612,LandGrants[],1,FALSE),"")</f>
        <v>STORE HOUSE HILL</v>
      </c>
      <c r="K612" s="19" t="str">
        <f>IFERROR(VLOOKUP(C612,PlatColors[],2,FALSE),IFERROR(VLOOKUP(A612,PlatColors[],2,FALSE),""))</f>
        <v>#boundary_cyan</v>
      </c>
      <c r="L612" s="19" t="str">
        <f>IFERROR(VLOOKUP(A612,LandGrants[],11,FALSE),"")</f>
        <v>Mar 1762</v>
      </c>
      <c r="M612" s="19" t="str">
        <f>IFERROR(VLOOKUP(A612,LandGrants[],31,FALSE),"")</f>
        <v>N</v>
      </c>
      <c r="N612" s="19" t="str">
        <f>IFERROR(VLOOKUP(C612,PlatColors[],1,FALSE),"")</f>
        <v>Store House Hill</v>
      </c>
      <c r="O612" s="19" t="str">
        <f>IFERROR(VLOOKUP(A612,LandGrants[],2,FALSE),"")</f>
        <v>STORE HOUSE HILL</v>
      </c>
    </row>
    <row r="613" spans="1:15" x14ac:dyDescent="0.55000000000000004">
      <c r="A613" s="19" t="str">
        <f t="shared" si="27"/>
        <v>Stout</v>
      </c>
      <c r="B613">
        <v>237</v>
      </c>
      <c r="C613" t="s">
        <v>6333</v>
      </c>
      <c r="D613" t="s">
        <v>9881</v>
      </c>
      <c r="E613">
        <v>9</v>
      </c>
      <c r="F613">
        <v>285.10000000000002</v>
      </c>
      <c r="G613" t="s">
        <v>12489</v>
      </c>
      <c r="H613" s="19" t="str">
        <f t="shared" si="28"/>
        <v>01 -11</v>
      </c>
      <c r="I613" s="19" t="str">
        <f t="shared" si="29"/>
        <v>2016-11-01</v>
      </c>
      <c r="J613" s="19" t="str">
        <f>IFERROR(VLOOKUP(A613,LandGrants[],1,FALSE),"")</f>
        <v>STOUT</v>
      </c>
      <c r="K613" s="19" t="str">
        <f>IFERROR(VLOOKUP(C613,PlatColors[],2,FALSE),IFERROR(VLOOKUP(A613,PlatColors[],2,FALSE),""))</f>
        <v/>
      </c>
      <c r="L613" s="19" t="str">
        <f>IFERROR(VLOOKUP(A613,LandGrants[],11,FALSE),"")</f>
        <v>Oct 1704</v>
      </c>
      <c r="M613" s="19" t="str">
        <f>IFERROR(VLOOKUP(A613,LandGrants[],31,FALSE),"")</f>
        <v>Y</v>
      </c>
      <c r="N613" s="19" t="str">
        <f>IFERROR(VLOOKUP(C613,PlatColors[],1,FALSE),"")</f>
        <v/>
      </c>
      <c r="O613" s="19" t="str">
        <f>IFERROR(VLOOKUP(A613,LandGrants[],2,FALSE),"")</f>
        <v>STOUT</v>
      </c>
    </row>
    <row r="614" spans="1:15" x14ac:dyDescent="0.55000000000000004">
      <c r="A614" s="19" t="str">
        <f t="shared" si="27"/>
        <v>Stout - Whips</v>
      </c>
      <c r="B614">
        <v>167</v>
      </c>
      <c r="C614" t="s">
        <v>12481</v>
      </c>
      <c r="D614" t="s">
        <v>9881</v>
      </c>
      <c r="E614">
        <v>9</v>
      </c>
      <c r="F614">
        <v>429</v>
      </c>
      <c r="G614" t="s">
        <v>12482</v>
      </c>
      <c r="H614" s="19" t="str">
        <f t="shared" si="28"/>
        <v>02 -11</v>
      </c>
      <c r="I614" s="19" t="str">
        <f t="shared" si="29"/>
        <v>2016-11-02</v>
      </c>
      <c r="J614" s="19" t="str">
        <f>IFERROR(VLOOKUP(A614,LandGrants[],1,FALSE),"")</f>
        <v/>
      </c>
      <c r="K614" s="19" t="str">
        <f>IFERROR(VLOOKUP(C614,PlatColors[],2,FALSE),IFERROR(VLOOKUP(A614,PlatColors[],2,FALSE),""))</f>
        <v>#boundary_yellow</v>
      </c>
      <c r="L614" s="19" t="str">
        <f>IFERROR(VLOOKUP(A614,LandGrants[],11,FALSE),"")</f>
        <v/>
      </c>
      <c r="M614" s="19" t="str">
        <f>IFERROR(VLOOKUP(A614,LandGrants[],31,FALSE),"")</f>
        <v/>
      </c>
      <c r="N614" s="19" t="str">
        <f>IFERROR(VLOOKUP(C614,PlatColors[],1,FALSE),"")</f>
        <v>Stout - Whips</v>
      </c>
      <c r="O614" s="19" t="str">
        <f>IFERROR(VLOOKUP(A614,LandGrants[],2,FALSE),"")</f>
        <v/>
      </c>
    </row>
    <row r="615" spans="1:15" x14ac:dyDescent="0.55000000000000004">
      <c r="A615" s="19" t="str">
        <f t="shared" si="27"/>
        <v>String</v>
      </c>
      <c r="B615">
        <v>715</v>
      </c>
      <c r="C615" t="s">
        <v>6610</v>
      </c>
      <c r="D615" t="s">
        <v>11362</v>
      </c>
      <c r="E615">
        <v>5</v>
      </c>
      <c r="F615">
        <v>10.1</v>
      </c>
      <c r="G615" t="s">
        <v>11363</v>
      </c>
      <c r="H615" s="19" t="str">
        <f t="shared" si="28"/>
        <v>07-08</v>
      </c>
      <c r="I615" s="19" t="str">
        <f t="shared" si="29"/>
        <v>2016-08-07</v>
      </c>
      <c r="J615" s="19" t="str">
        <f>IFERROR(VLOOKUP(A615,LandGrants[],1,FALSE),"")</f>
        <v>STRING</v>
      </c>
      <c r="K615" s="19" t="str">
        <f>IFERROR(VLOOKUP(C615,PlatColors[],2,FALSE),IFERROR(VLOOKUP(A615,PlatColors[],2,FALSE),""))</f>
        <v>#boundary_cyan</v>
      </c>
      <c r="L615" s="19" t="str">
        <f>IFERROR(VLOOKUP(A615,LandGrants[],11,FALSE),"")</f>
        <v>Jan 1769</v>
      </c>
      <c r="M615" s="19" t="str">
        <f>IFERROR(VLOOKUP(A615,LandGrants[],31,FALSE),"")</f>
        <v>N</v>
      </c>
      <c r="N615" s="19" t="str">
        <f>IFERROR(VLOOKUP(C615,PlatColors[],1,FALSE),"")</f>
        <v>String</v>
      </c>
      <c r="O615" s="19" t="str">
        <f>IFERROR(VLOOKUP(A615,LandGrants[],2,FALSE),"")</f>
        <v>STRING</v>
      </c>
    </row>
    <row r="616" spans="1:15" x14ac:dyDescent="0.55000000000000004">
      <c r="A616" t="str">
        <f t="shared" si="27"/>
        <v>String Enlarged</v>
      </c>
      <c r="B616">
        <v>105</v>
      </c>
      <c r="C616" t="s">
        <v>6611</v>
      </c>
      <c r="D616" t="s">
        <v>11021</v>
      </c>
      <c r="E616">
        <v>56</v>
      </c>
      <c r="F616">
        <v>645.79999999999995</v>
      </c>
      <c r="G616" t="s">
        <v>12476</v>
      </c>
      <c r="H616" s="19" t="str">
        <f t="shared" si="28"/>
        <v>23-10</v>
      </c>
      <c r="I616" t="str">
        <f t="shared" si="29"/>
        <v>2016-10-23</v>
      </c>
      <c r="J616" t="str">
        <f>IFERROR(VLOOKUP(A616,LandGrants[],1,FALSE),"")</f>
        <v>STRING ENLARGED</v>
      </c>
      <c r="K616" s="19" t="str">
        <f>IFERROR(VLOOKUP(C616,PlatColors[],2,FALSE),IFERROR(VLOOKUP(A616,PlatColors[],2,FALSE),""))</f>
        <v>#boundary_purple</v>
      </c>
      <c r="L616" s="19" t="str">
        <f>IFERROR(VLOOKUP(A616,LandGrants[],11,FALSE),"")</f>
        <v>Jun 1774</v>
      </c>
      <c r="M616" s="19" t="str">
        <f>IFERROR(VLOOKUP(A616,LandGrants[],31,FALSE),"")</f>
        <v>N</v>
      </c>
      <c r="N616" s="19" t="str">
        <f>IFERROR(VLOOKUP(C616,PlatColors[],1,FALSE),"")</f>
        <v>String Enlarged</v>
      </c>
      <c r="O616" s="19" t="str">
        <f>IFERROR(VLOOKUP(A616,LandGrants[],2,FALSE),"")</f>
        <v>STRING ENLARGED</v>
      </c>
    </row>
    <row r="617" spans="1:15" x14ac:dyDescent="0.55000000000000004">
      <c r="A617" t="str">
        <f t="shared" si="27"/>
        <v>Stringers Addition</v>
      </c>
      <c r="B617">
        <v>482</v>
      </c>
      <c r="C617" t="s">
        <v>9003</v>
      </c>
      <c r="D617" t="s">
        <v>12264</v>
      </c>
      <c r="E617">
        <v>22</v>
      </c>
      <c r="F617">
        <v>87.8</v>
      </c>
      <c r="G617" t="s">
        <v>12265</v>
      </c>
      <c r="H617" t="str">
        <f t="shared" si="28"/>
        <v>16-10</v>
      </c>
      <c r="I617" t="str">
        <f t="shared" si="29"/>
        <v>2016-10-16</v>
      </c>
      <c r="J617" t="str">
        <f>IFERROR(VLOOKUP(A617,LandGrants[],1,FALSE),"")</f>
        <v>STRINGERS ADDITION</v>
      </c>
      <c r="K617" s="19" t="str">
        <f>IFERROR(VLOOKUP(C617,PlatColors[],2,FALSE),IFERROR(VLOOKUP(A617,PlatColors[],2,FALSE),""))</f>
        <v>#boundary_gold</v>
      </c>
      <c r="L617" s="19" t="str">
        <f>IFERROR(VLOOKUP(A617,LandGrants[],11,FALSE),"")</f>
        <v>Oct 1740</v>
      </c>
      <c r="M617" s="19" t="str">
        <f>IFERROR(VLOOKUP(A617,LandGrants[],31,FALSE),"")</f>
        <v>N</v>
      </c>
      <c r="N617" s="19" t="str">
        <f>IFERROR(VLOOKUP(C617,PlatColors[],1,FALSE),"")</f>
        <v>Stringers Addition</v>
      </c>
      <c r="O617" s="19" t="str">
        <f>IFERROR(VLOOKUP(A617,LandGrants[],2,FALSE),"")</f>
        <v>STRINGERS ADDITION</v>
      </c>
    </row>
    <row r="618" spans="1:15" x14ac:dyDescent="0.55000000000000004">
      <c r="A618" s="19" t="str">
        <f t="shared" si="27"/>
        <v>Stringers Advantage</v>
      </c>
      <c r="B618">
        <v>675</v>
      </c>
      <c r="C618" t="s">
        <v>9004</v>
      </c>
      <c r="D618" t="s">
        <v>9309</v>
      </c>
      <c r="E618">
        <v>55</v>
      </c>
      <c r="F618">
        <v>19.600000000000001</v>
      </c>
      <c r="G618" t="s">
        <v>9575</v>
      </c>
      <c r="H618" s="19" t="str">
        <f t="shared" si="28"/>
        <v>26 -11</v>
      </c>
      <c r="I618" s="19" t="str">
        <f t="shared" si="29"/>
        <v>2016-11-26</v>
      </c>
      <c r="J618" s="19" t="str">
        <f>IFERROR(VLOOKUP(A618,LandGrants[],1,FALSE),"")</f>
        <v>STRINGERS ADVANTAGE</v>
      </c>
      <c r="K618" s="19" t="str">
        <f>IFERROR(VLOOKUP(C618,PlatColors[],2,FALSE),IFERROR(VLOOKUP(A618,PlatColors[],2,FALSE),""))</f>
        <v>#boundary_yellow</v>
      </c>
      <c r="L618" s="19" t="str">
        <f>IFERROR(VLOOKUP(A618,LandGrants[],11,FALSE),"")</f>
        <v>Mar 1784</v>
      </c>
      <c r="M618" s="19" t="str">
        <f>IFERROR(VLOOKUP(A618,LandGrants[],31,FALSE),"")</f>
        <v>N</v>
      </c>
      <c r="N618" s="19" t="str">
        <f>IFERROR(VLOOKUP(C618,PlatColors[],1,FALSE),"")</f>
        <v>Stringers Advantage</v>
      </c>
      <c r="O618" s="19" t="str">
        <f>IFERROR(VLOOKUP(A618,LandGrants[],2,FALSE),"")</f>
        <v>STRINGERS ADVANTAGE</v>
      </c>
    </row>
    <row r="619" spans="1:15" x14ac:dyDescent="0.55000000000000004">
      <c r="A619" s="19" t="str">
        <f t="shared" si="27"/>
        <v>Stringers Neglect</v>
      </c>
      <c r="B619">
        <v>706</v>
      </c>
      <c r="C619" t="s">
        <v>9005</v>
      </c>
      <c r="D619" t="s">
        <v>9301</v>
      </c>
      <c r="E619">
        <v>4</v>
      </c>
      <c r="F619">
        <v>11.3</v>
      </c>
      <c r="G619" t="s">
        <v>12019</v>
      </c>
      <c r="H619" s="19" t="str">
        <f t="shared" si="28"/>
        <v>20-09</v>
      </c>
      <c r="I619" s="19" t="str">
        <f t="shared" si="29"/>
        <v>2016-09-20</v>
      </c>
      <c r="J619" s="19" t="str">
        <f>IFERROR(VLOOKUP(A619,LandGrants[],1,FALSE),"")</f>
        <v>STRINGERS NEGLECT</v>
      </c>
      <c r="K619" s="19" t="str">
        <f>IFERROR(VLOOKUP(C619,PlatColors[],2,FALSE),IFERROR(VLOOKUP(A619,PlatColors[],2,FALSE),""))</f>
        <v>#boundary_yellow</v>
      </c>
      <c r="L619" s="19" t="str">
        <f>IFERROR(VLOOKUP(A619,LandGrants[],11,FALSE),"")</f>
        <v>Apr 1804</v>
      </c>
      <c r="M619" s="19" t="str">
        <f>IFERROR(VLOOKUP(A619,LandGrants[],31,FALSE),"")</f>
        <v>N</v>
      </c>
      <c r="N619" s="19" t="str">
        <f>IFERROR(VLOOKUP(C619,PlatColors[],1,FALSE),"")</f>
        <v>Stringers Neglect</v>
      </c>
      <c r="O619" s="19" t="str">
        <f>IFERROR(VLOOKUP(A619,LandGrants[],2,FALSE),"")</f>
        <v>STRINGERS NEGLECT</v>
      </c>
    </row>
    <row r="620" spans="1:15" x14ac:dyDescent="0.55000000000000004">
      <c r="A620" t="str">
        <f t="shared" si="27"/>
        <v>Stringers Park</v>
      </c>
      <c r="B620">
        <v>124</v>
      </c>
      <c r="C620" t="s">
        <v>9006</v>
      </c>
      <c r="D620" t="s">
        <v>9289</v>
      </c>
      <c r="E620">
        <v>45</v>
      </c>
      <c r="F620">
        <v>596.20000000000005</v>
      </c>
      <c r="G620" t="s">
        <v>9290</v>
      </c>
      <c r="H620" t="str">
        <f t="shared" si="28"/>
        <v>23 -11</v>
      </c>
      <c r="I620" t="str">
        <f t="shared" si="29"/>
        <v>2016-11-23</v>
      </c>
      <c r="J620" t="str">
        <f>IFERROR(VLOOKUP(A620,LandGrants[],1,FALSE),"")</f>
        <v>STRINGERS PARK</v>
      </c>
      <c r="K620" s="19" t="str">
        <f>IFERROR(VLOOKUP(C620,PlatColors[],2,FALSE),IFERROR(VLOOKUP(A620,PlatColors[],2,FALSE),""))</f>
        <v>#boundary_pink</v>
      </c>
      <c r="L620" s="19" t="str">
        <f>IFERROR(VLOOKUP(A620,LandGrants[],11,FALSE),"")</f>
        <v>Jun 1771</v>
      </c>
      <c r="M620" s="19" t="str">
        <f>IFERROR(VLOOKUP(A620,LandGrants[],31,FALSE),"")</f>
        <v/>
      </c>
      <c r="N620" s="19" t="str">
        <f>IFERROR(VLOOKUP(C620,PlatColors[],1,FALSE),"")</f>
        <v>Stringers Park</v>
      </c>
      <c r="O620" s="19" t="str">
        <f>IFERROR(VLOOKUP(A620,LandGrants[],2,FALSE),"")</f>
        <v>STRINGERS PARK</v>
      </c>
    </row>
    <row r="621" spans="1:15" x14ac:dyDescent="0.55000000000000004">
      <c r="A621" s="19" t="str">
        <f t="shared" si="27"/>
        <v>Struggle For Life</v>
      </c>
      <c r="B621">
        <v>666</v>
      </c>
      <c r="C621" t="s">
        <v>5153</v>
      </c>
      <c r="D621" t="s">
        <v>8085</v>
      </c>
      <c r="E621">
        <v>5</v>
      </c>
      <c r="F621">
        <v>20.8</v>
      </c>
      <c r="G621" t="s">
        <v>11361</v>
      </c>
      <c r="H621" s="19" t="str">
        <f t="shared" si="28"/>
        <v>12-08</v>
      </c>
      <c r="I621" s="19" t="str">
        <f t="shared" si="29"/>
        <v>2016-08-12</v>
      </c>
      <c r="J621" s="19" t="str">
        <f>IFERROR(VLOOKUP(A621,LandGrants[],1,FALSE),"")</f>
        <v>STRUGGLE FOR LIFE</v>
      </c>
      <c r="K621" s="19" t="str">
        <f>IFERROR(VLOOKUP(C621,PlatColors[],2,FALSE),IFERROR(VLOOKUP(A621,PlatColors[],2,FALSE),""))</f>
        <v>#boundary_pink</v>
      </c>
      <c r="L621" s="19" t="str">
        <f>IFERROR(VLOOKUP(A621,LandGrants[],11,FALSE),"")</f>
        <v>Sep 1744</v>
      </c>
      <c r="M621" s="19" t="str">
        <f>IFERROR(VLOOKUP(A621,LandGrants[],31,FALSE),"")</f>
        <v>Y</v>
      </c>
      <c r="N621" s="19" t="str">
        <f>IFERROR(VLOOKUP(C621,PlatColors[],1,FALSE),"")</f>
        <v>Struggle For Life</v>
      </c>
      <c r="O621" s="19" t="str">
        <f>IFERROR(VLOOKUP(A621,LandGrants[],2,FALSE),"")</f>
        <v>STRUGGLE FOR LIFE</v>
      </c>
    </row>
    <row r="622" spans="1:15" x14ac:dyDescent="0.55000000000000004">
      <c r="A622" s="19" t="str">
        <f t="shared" si="27"/>
        <v>Survey Of Tracts - Howard</v>
      </c>
      <c r="B622">
        <v>265</v>
      </c>
      <c r="C622" t="s">
        <v>11605</v>
      </c>
      <c r="D622" t="s">
        <v>8190</v>
      </c>
      <c r="E622">
        <v>27</v>
      </c>
      <c r="F622">
        <v>255.7</v>
      </c>
      <c r="G622" t="s">
        <v>11606</v>
      </c>
      <c r="H622" s="19" t="str">
        <f t="shared" si="28"/>
        <v>22-08</v>
      </c>
      <c r="I622" s="19" t="str">
        <f t="shared" si="29"/>
        <v>2016-08-22</v>
      </c>
      <c r="J622" s="19" t="str">
        <f>IFERROR(VLOOKUP(A622,LandGrants[],1,FALSE),"")</f>
        <v/>
      </c>
      <c r="K622" s="19" t="str">
        <f>IFERROR(VLOOKUP(C622,PlatColors[],2,FALSE),IFERROR(VLOOKUP(A622,PlatColors[],2,FALSE),""))</f>
        <v/>
      </c>
      <c r="L622" s="19" t="str">
        <f>IFERROR(VLOOKUP(A622,LandGrants[],11,FALSE),"")</f>
        <v/>
      </c>
      <c r="M622" s="19" t="str">
        <f>IFERROR(VLOOKUP(A622,LandGrants[],31,FALSE),"")</f>
        <v/>
      </c>
      <c r="N622" s="19" t="str">
        <f>IFERROR(VLOOKUP(C622,PlatColors[],1,FALSE),"")</f>
        <v/>
      </c>
      <c r="O622" s="19" t="str">
        <f>IFERROR(VLOOKUP(A622,LandGrants[],2,FALSE),"")</f>
        <v/>
      </c>
    </row>
    <row r="623" spans="1:15" x14ac:dyDescent="0.55000000000000004">
      <c r="A623" s="19" t="str">
        <f t="shared" si="27"/>
        <v>Talbotts Addition</v>
      </c>
      <c r="B623">
        <v>480</v>
      </c>
      <c r="C623" t="s">
        <v>7012</v>
      </c>
      <c r="D623" t="s">
        <v>9060</v>
      </c>
      <c r="E623">
        <v>13</v>
      </c>
      <c r="F623">
        <v>89.5</v>
      </c>
      <c r="G623" t="s">
        <v>9061</v>
      </c>
      <c r="H623" s="19" t="str">
        <f t="shared" si="28"/>
        <v>27-10</v>
      </c>
      <c r="I623" s="19" t="str">
        <f t="shared" si="29"/>
        <v>2016-10-27</v>
      </c>
      <c r="J623" s="19" t="str">
        <f>IFERROR(VLOOKUP(A623,LandGrants[],1,FALSE),"")</f>
        <v>TALBOTTS ADDITION</v>
      </c>
      <c r="K623" s="19" t="str">
        <f>IFERROR(VLOOKUP(C623,PlatColors[],2,FALSE),IFERROR(VLOOKUP(A623,PlatColors[],2,FALSE),""))</f>
        <v>#boundary_yellow</v>
      </c>
      <c r="L623" s="19" t="str">
        <f>IFERROR(VLOOKUP(A623,LandGrants[],11,FALSE),"")</f>
        <v>Mar 1763</v>
      </c>
      <c r="M623" s="19" t="str">
        <f>IFERROR(VLOOKUP(A623,LandGrants[],31,FALSE),"")</f>
        <v>N</v>
      </c>
      <c r="N623" s="19" t="str">
        <f>IFERROR(VLOOKUP(C623,PlatColors[],1,FALSE),"")</f>
        <v>Talbotts Addition</v>
      </c>
      <c r="O623" s="19" t="str">
        <f>IFERROR(VLOOKUP(A623,LandGrants[],2,FALSE),"")</f>
        <v>TALBOTTS ADDITION</v>
      </c>
    </row>
    <row r="624" spans="1:15" x14ac:dyDescent="0.55000000000000004">
      <c r="A624" t="str">
        <f t="shared" si="27"/>
        <v>Talbotts Last Shift</v>
      </c>
      <c r="B624">
        <v>46</v>
      </c>
      <c r="C624" t="s">
        <v>8895</v>
      </c>
      <c r="D624" t="s">
        <v>9124</v>
      </c>
      <c r="E624">
        <v>20</v>
      </c>
      <c r="F624">
        <v>1115.8</v>
      </c>
      <c r="G624" t="s">
        <v>9125</v>
      </c>
      <c r="H624" t="str">
        <f t="shared" si="28"/>
        <v>22-10</v>
      </c>
      <c r="I624" t="str">
        <f t="shared" si="29"/>
        <v>2016-10-22</v>
      </c>
      <c r="J624" t="str">
        <f>IFERROR(VLOOKUP(A624,LandGrants[],1,FALSE),"")</f>
        <v>TALBOTTS LAST SHIFT</v>
      </c>
      <c r="K624" s="19" t="str">
        <f>IFERROR(VLOOKUP(C624,PlatColors[],2,FALSE),IFERROR(VLOOKUP(A624,PlatColors[],2,FALSE),""))</f>
        <v>#boundary_cyan</v>
      </c>
      <c r="L624" s="19" t="str">
        <f>IFERROR(VLOOKUP(A624,LandGrants[],11,FALSE),"")</f>
        <v>Mar 1732</v>
      </c>
      <c r="M624" s="19" t="str">
        <f>IFERROR(VLOOKUP(A624,LandGrants[],31,FALSE),"")</f>
        <v>Y</v>
      </c>
      <c r="N624" s="19" t="str">
        <f>IFERROR(VLOOKUP(C624,PlatColors[],1,FALSE),"")</f>
        <v>Talbotts Last Shift</v>
      </c>
      <c r="O624" s="19" t="str">
        <f>IFERROR(VLOOKUP(A624,LandGrants[],2,FALSE),"")</f>
        <v>TALBOTTS LAST SHIFT</v>
      </c>
    </row>
    <row r="625" spans="1:15" x14ac:dyDescent="0.55000000000000004">
      <c r="A625" s="19" t="str">
        <f t="shared" si="27"/>
        <v>Talbotts Resolution Manor</v>
      </c>
      <c r="B625">
        <v>47</v>
      </c>
      <c r="C625" t="s">
        <v>8896</v>
      </c>
      <c r="D625" t="s">
        <v>8458</v>
      </c>
      <c r="E625">
        <v>6</v>
      </c>
      <c r="F625">
        <v>1097.2</v>
      </c>
      <c r="G625" t="s">
        <v>9135</v>
      </c>
      <c r="H625" s="19" t="str">
        <f t="shared" si="28"/>
        <v>21-10</v>
      </c>
      <c r="I625" s="19" t="str">
        <f t="shared" si="29"/>
        <v>2016-10-21</v>
      </c>
      <c r="J625" s="19" t="str">
        <f>IFERROR(VLOOKUP(A625,LandGrants[],1,FALSE),"")</f>
        <v>TALBOTTS RESOLUTION MANOR</v>
      </c>
      <c r="K625" s="19" t="str">
        <f>IFERROR(VLOOKUP(C625,PlatColors[],2,FALSE),IFERROR(VLOOKUP(A625,PlatColors[],2,FALSE),""))</f>
        <v>#boundary_green</v>
      </c>
      <c r="L625" s="19" t="str">
        <f>IFERROR(VLOOKUP(A625,LandGrants[],11,FALSE),"")</f>
        <v>Aug 1714</v>
      </c>
      <c r="M625" s="19" t="str">
        <f>IFERROR(VLOOKUP(A625,LandGrants[],31,FALSE),"")</f>
        <v>Y</v>
      </c>
      <c r="N625" s="19" t="str">
        <f>IFERROR(VLOOKUP(C625,PlatColors[],1,FALSE),"")</f>
        <v>Talbotts Resolution Manor</v>
      </c>
      <c r="O625" s="19" t="str">
        <f>IFERROR(VLOOKUP(A625,LandGrants[],2,FALSE),"")</f>
        <v>TALBOTTS RESOLUTION MANOR</v>
      </c>
    </row>
    <row r="626" spans="1:15" x14ac:dyDescent="0.55000000000000004">
      <c r="A626" t="str">
        <f t="shared" si="27"/>
        <v>Tarripan Hill</v>
      </c>
      <c r="B626">
        <v>653</v>
      </c>
      <c r="C626" t="s">
        <v>7055</v>
      </c>
      <c r="D626" t="s">
        <v>8319</v>
      </c>
      <c r="E626">
        <v>6</v>
      </c>
      <c r="F626">
        <v>23.1</v>
      </c>
      <c r="G626" t="s">
        <v>8306</v>
      </c>
      <c r="H626" t="str">
        <f t="shared" si="28"/>
        <v>13-08</v>
      </c>
      <c r="I626" t="str">
        <f t="shared" si="29"/>
        <v>2016-08-13</v>
      </c>
      <c r="J626" t="str">
        <f>IFERROR(VLOOKUP(A626,LandGrants[],1,FALSE),"")</f>
        <v>TARRIPAN HILL</v>
      </c>
      <c r="K626" s="19" t="str">
        <f>IFERROR(VLOOKUP(C626,PlatColors[],2,FALSE),IFERROR(VLOOKUP(A626,PlatColors[],2,FALSE),""))</f>
        <v>#boundary_gold</v>
      </c>
      <c r="L626" s="19" t="str">
        <f>IFERROR(VLOOKUP(A626,LandGrants[],11,FALSE),"")</f>
        <v>Nov 1767</v>
      </c>
      <c r="M626" s="19" t="str">
        <f>IFERROR(VLOOKUP(A626,LandGrants[],31,FALSE),"")</f>
        <v>Y</v>
      </c>
      <c r="N626" s="19" t="str">
        <f>IFERROR(VLOOKUP(C626,PlatColors[],1,FALSE),"")</f>
        <v>Tarripan Hill</v>
      </c>
      <c r="O626" s="19" t="str">
        <f>IFERROR(VLOOKUP(A626,LandGrants[],2,FALSE),"")</f>
        <v>TARRIPAN HILL</v>
      </c>
    </row>
    <row r="627" spans="1:15" x14ac:dyDescent="0.55000000000000004">
      <c r="A627" s="19" t="str">
        <f t="shared" si="27"/>
        <v>Tarripins Ramble</v>
      </c>
      <c r="B627">
        <v>402</v>
      </c>
      <c r="C627" t="s">
        <v>10245</v>
      </c>
      <c r="D627" t="s">
        <v>7982</v>
      </c>
      <c r="E627">
        <v>18</v>
      </c>
      <c r="F627">
        <v>111.7</v>
      </c>
      <c r="G627" t="s">
        <v>7969</v>
      </c>
      <c r="H627" s="19" t="str">
        <f t="shared" si="28"/>
        <v>14-10</v>
      </c>
      <c r="I627" s="19" t="str">
        <f t="shared" si="29"/>
        <v>2016-10-14</v>
      </c>
      <c r="J627" s="19" t="str">
        <f>IFERROR(VLOOKUP(A627,LandGrants[],1,FALSE),"")</f>
        <v>TARRIPINS RAMBLE</v>
      </c>
      <c r="K627" s="19" t="str">
        <f>IFERROR(VLOOKUP(C627,PlatColors[],2,FALSE),IFERROR(VLOOKUP(A627,PlatColors[],2,FALSE),""))</f>
        <v>#boundary_purple</v>
      </c>
      <c r="L627" s="19" t="str">
        <f>IFERROR(VLOOKUP(A627,LandGrants[],11,FALSE),"")</f>
        <v>Oct 1799</v>
      </c>
      <c r="M627" s="19" t="str">
        <f>IFERROR(VLOOKUP(A627,LandGrants[],31,FALSE),"")</f>
        <v>Y</v>
      </c>
      <c r="N627" s="19" t="str">
        <f>IFERROR(VLOOKUP(C627,PlatColors[],1,FALSE),"")</f>
        <v>Tarripins Ramble</v>
      </c>
      <c r="O627" s="19" t="str">
        <f>IFERROR(VLOOKUP(A627,LandGrants[],2,FALSE),"")</f>
        <v>TARRIPINS RAMBLE</v>
      </c>
    </row>
    <row r="628" spans="1:15" x14ac:dyDescent="0.55000000000000004">
      <c r="A628" s="19" t="str">
        <f t="shared" si="27"/>
        <v>Taylors Hall</v>
      </c>
      <c r="B628">
        <v>400</v>
      </c>
      <c r="C628" t="s">
        <v>9007</v>
      </c>
      <c r="D628" t="s">
        <v>7914</v>
      </c>
      <c r="E628">
        <v>6</v>
      </c>
      <c r="F628">
        <v>112.1</v>
      </c>
      <c r="G628" t="s">
        <v>7915</v>
      </c>
      <c r="H628" s="19" t="str">
        <f t="shared" si="28"/>
        <v>15-10</v>
      </c>
      <c r="I628" s="19" t="str">
        <f t="shared" si="29"/>
        <v>2016-10-15</v>
      </c>
      <c r="J628" s="19" t="str">
        <f>IFERROR(VLOOKUP(A628,LandGrants[],1,FALSE),"")</f>
        <v>TAYLORS HALL</v>
      </c>
      <c r="K628" s="19" t="str">
        <f>IFERROR(VLOOKUP(C628,PlatColors[],2,FALSE),IFERROR(VLOOKUP(A628,PlatColors[],2,FALSE),""))</f>
        <v>#boundary_cyan</v>
      </c>
      <c r="L628" s="19" t="str">
        <f>IFERROR(VLOOKUP(A628,LandGrants[],11,FALSE),"")</f>
        <v>Jun 1734</v>
      </c>
      <c r="M628" s="19" t="str">
        <f>IFERROR(VLOOKUP(A628,LandGrants[],31,FALSE),"")</f>
        <v>N</v>
      </c>
      <c r="N628" s="19" t="str">
        <f>IFERROR(VLOOKUP(C628,PlatColors[],1,FALSE),"")</f>
        <v>Taylors Hall</v>
      </c>
      <c r="O628" s="19" t="str">
        <f>IFERROR(VLOOKUP(A628,LandGrants[],2,FALSE),"")</f>
        <v>TAYLORS HALL</v>
      </c>
    </row>
    <row r="629" spans="1:15" x14ac:dyDescent="0.55000000000000004">
      <c r="A629" s="19" t="str">
        <f t="shared" si="27"/>
        <v>Tearcoat Thickett</v>
      </c>
      <c r="B629">
        <v>498</v>
      </c>
      <c r="C629" t="s">
        <v>7176</v>
      </c>
      <c r="D629" t="s">
        <v>8400</v>
      </c>
      <c r="E629">
        <v>13</v>
      </c>
      <c r="F629">
        <v>71.400000000000006</v>
      </c>
      <c r="G629" t="s">
        <v>8401</v>
      </c>
      <c r="H629" s="19" t="str">
        <f t="shared" si="28"/>
        <v>17-07</v>
      </c>
      <c r="I629" s="19" t="str">
        <f t="shared" si="29"/>
        <v>2016-07-17</v>
      </c>
      <c r="J629" s="19" t="str">
        <f>IFERROR(VLOOKUP(A629,LandGrants[],1,FALSE),"")</f>
        <v>TEARCOAT THICKETT</v>
      </c>
      <c r="K629" s="19" t="str">
        <f>IFERROR(VLOOKUP(C629,PlatColors[],2,FALSE),IFERROR(VLOOKUP(A629,PlatColors[],2,FALSE),""))</f>
        <v>#boundary_gold</v>
      </c>
      <c r="L629" s="19" t="str">
        <f>IFERROR(VLOOKUP(A629,LandGrants[],11,FALSE),"")</f>
        <v>Jan 1749</v>
      </c>
      <c r="M629" s="19" t="str">
        <f>IFERROR(VLOOKUP(A629,LandGrants[],31,FALSE),"")</f>
        <v>N</v>
      </c>
      <c r="N629" s="19" t="str">
        <f>IFERROR(VLOOKUP(C629,PlatColors[],1,FALSE),"")</f>
        <v>Tearcoat Thickett</v>
      </c>
      <c r="O629" s="19" t="str">
        <f>IFERROR(VLOOKUP(A629,LandGrants[],2,FALSE),"")</f>
        <v>TEARCOAT THICKETT</v>
      </c>
    </row>
    <row r="630" spans="1:15" x14ac:dyDescent="0.55000000000000004">
      <c r="A630" s="19" t="str">
        <f t="shared" si="27"/>
        <v>Terra Excultabilis</v>
      </c>
      <c r="B630">
        <v>267</v>
      </c>
      <c r="C630" t="s">
        <v>7100</v>
      </c>
      <c r="D630" t="s">
        <v>10402</v>
      </c>
      <c r="E630">
        <v>28</v>
      </c>
      <c r="F630">
        <v>254.4</v>
      </c>
      <c r="G630" t="s">
        <v>8438</v>
      </c>
      <c r="H630" s="19" t="str">
        <f t="shared" si="28"/>
        <v>25-06</v>
      </c>
      <c r="I630" s="19" t="str">
        <f t="shared" si="29"/>
        <v>2016-06-25</v>
      </c>
      <c r="J630" s="19" t="str">
        <f>IFERROR(VLOOKUP(A630,LandGrants[],1,FALSE),"")</f>
        <v>TERRA EXCULTABILIS</v>
      </c>
      <c r="K630" s="19" t="str">
        <f>IFERROR(VLOOKUP(C630,PlatColors[],2,FALSE),IFERROR(VLOOKUP(A630,PlatColors[],2,FALSE),""))</f>
        <v>#boundary_green</v>
      </c>
      <c r="L630" s="19" t="str">
        <f>IFERROR(VLOOKUP(A630,LandGrants[],11,FALSE),"")</f>
        <v>Jul 1770</v>
      </c>
      <c r="M630" s="19" t="str">
        <f>IFERROR(VLOOKUP(A630,LandGrants[],31,FALSE),"")</f>
        <v>N</v>
      </c>
      <c r="N630" s="19" t="str">
        <f>IFERROR(VLOOKUP(C630,PlatColors[],1,FALSE),"")</f>
        <v>Terra Excultabilis</v>
      </c>
      <c r="O630" s="19" t="str">
        <f>IFERROR(VLOOKUP(A630,LandGrants[],2,FALSE),"")</f>
        <v>TERRA EXCULTABILIS</v>
      </c>
    </row>
    <row r="631" spans="1:15" x14ac:dyDescent="0.55000000000000004">
      <c r="A631" s="19" t="str">
        <f t="shared" si="27"/>
        <v>Thackers Chance</v>
      </c>
      <c r="B631">
        <v>230</v>
      </c>
      <c r="C631" t="s">
        <v>7924</v>
      </c>
      <c r="D631" t="s">
        <v>7925</v>
      </c>
      <c r="E631">
        <v>19</v>
      </c>
      <c r="F631">
        <v>293</v>
      </c>
      <c r="G631" t="s">
        <v>7926</v>
      </c>
      <c r="H631" s="19" t="str">
        <f t="shared" si="28"/>
        <v>15-10</v>
      </c>
      <c r="I631" s="19" t="str">
        <f t="shared" si="29"/>
        <v>2016-10-15</v>
      </c>
      <c r="J631" s="19" t="str">
        <f>IFERROR(VLOOKUP(A631,LandGrants[],1,FALSE),"")</f>
        <v>THACKERS CHANCE</v>
      </c>
      <c r="K631" s="19" t="str">
        <f>IFERROR(VLOOKUP(C631,PlatColors[],2,FALSE),IFERROR(VLOOKUP(A631,PlatColors[],2,FALSE),""))</f>
        <v>#boundary_pink</v>
      </c>
      <c r="L631" s="19" t="str">
        <f>IFERROR(VLOOKUP(A631,LandGrants[],11,FALSE),"")</f>
        <v>May 1727</v>
      </c>
      <c r="M631" s="19" t="str">
        <f>IFERROR(VLOOKUP(A631,LandGrants[],31,FALSE),"")</f>
        <v>N</v>
      </c>
      <c r="N631" s="19" t="str">
        <f>IFERROR(VLOOKUP(C631,PlatColors[],1,FALSE),"")</f>
        <v>Thackers Chance</v>
      </c>
      <c r="O631" s="19" t="str">
        <f>IFERROR(VLOOKUP(A631,LandGrants[],2,FALSE),"")</f>
        <v>THACKERS CHANCE</v>
      </c>
    </row>
    <row r="632" spans="1:15" x14ac:dyDescent="0.55000000000000004">
      <c r="A632" s="19" t="str">
        <f t="shared" si="27"/>
        <v>The Addition - Brown</v>
      </c>
      <c r="B632">
        <v>252</v>
      </c>
      <c r="C632" t="s">
        <v>6139</v>
      </c>
      <c r="D632" t="s">
        <v>9211</v>
      </c>
      <c r="E632">
        <v>16</v>
      </c>
      <c r="F632">
        <v>264</v>
      </c>
      <c r="G632" t="s">
        <v>9212</v>
      </c>
      <c r="H632" s="19" t="str">
        <f t="shared" si="28"/>
        <v>05 -11</v>
      </c>
      <c r="I632" s="19" t="str">
        <f t="shared" si="29"/>
        <v>2016-11-05</v>
      </c>
      <c r="J632" s="19" t="str">
        <f>IFERROR(VLOOKUP(A632,LandGrants[],1,FALSE),"")</f>
        <v>THE ADDITION - Brown</v>
      </c>
      <c r="K632" s="19" t="str">
        <f>IFERROR(VLOOKUP(C632,PlatColors[],2,FALSE),IFERROR(VLOOKUP(A632,PlatColors[],2,FALSE),""))</f>
        <v>#boundary_green</v>
      </c>
      <c r="L632" s="19" t="str">
        <f>IFERROR(VLOOKUP(A632,LandGrants[],11,FALSE),"")</f>
        <v>May 1709</v>
      </c>
      <c r="M632" s="19" t="str">
        <f>IFERROR(VLOOKUP(A632,LandGrants[],31,FALSE),"")</f>
        <v>Y</v>
      </c>
      <c r="N632" s="19" t="str">
        <f>IFERROR(VLOOKUP(C632,PlatColors[],1,FALSE),"")</f>
        <v>The Addition - Brown</v>
      </c>
      <c r="O632" s="19" t="str">
        <f>IFERROR(VLOOKUP(A632,LandGrants[],2,FALSE),"")</f>
        <v>THE ADDITION - BROWN</v>
      </c>
    </row>
    <row r="633" spans="1:15" x14ac:dyDescent="0.55000000000000004">
      <c r="A633" t="str">
        <f t="shared" si="27"/>
        <v>The Addition - Stringer</v>
      </c>
      <c r="B633">
        <v>681</v>
      </c>
      <c r="C633" t="s">
        <v>7080</v>
      </c>
      <c r="D633" t="s">
        <v>12018</v>
      </c>
      <c r="E633">
        <v>5</v>
      </c>
      <c r="F633">
        <v>18.399999999999999</v>
      </c>
      <c r="G633" t="s">
        <v>9324</v>
      </c>
      <c r="H633" t="str">
        <f t="shared" si="28"/>
        <v>22 -11</v>
      </c>
      <c r="I633" t="str">
        <f t="shared" si="29"/>
        <v>2016-11-22</v>
      </c>
      <c r="J633" t="str">
        <f>IFERROR(VLOOKUP(A633,LandGrants[],1,FALSE),"")</f>
        <v>THE ADDITION - Stringer</v>
      </c>
      <c r="K633" s="19" t="str">
        <f>IFERROR(VLOOKUP(C633,PlatColors[],2,FALSE),IFERROR(VLOOKUP(A633,PlatColors[],2,FALSE),""))</f>
        <v>#boundary_gold</v>
      </c>
      <c r="L633" s="19" t="str">
        <f>IFERROR(VLOOKUP(A633,LandGrants[],11,FALSE),"")</f>
        <v>Apr 1767</v>
      </c>
      <c r="M633" s="19" t="str">
        <f>IFERROR(VLOOKUP(A633,LandGrants[],31,FALSE),"")</f>
        <v>Y</v>
      </c>
      <c r="N633" s="19" t="str">
        <f>IFERROR(VLOOKUP(C633,PlatColors[],1,FALSE),"")</f>
        <v>The Addition - Stringer</v>
      </c>
      <c r="O633" s="19" t="str">
        <f>IFERROR(VLOOKUP(A633,LandGrants[],2,FALSE),"")</f>
        <v>THE ADDITION - STRINGER</v>
      </c>
    </row>
    <row r="634" spans="1:15" x14ac:dyDescent="0.55000000000000004">
      <c r="A634" s="19" t="str">
        <f t="shared" si="27"/>
        <v>The Addition - Worthington</v>
      </c>
      <c r="B634">
        <v>370</v>
      </c>
      <c r="C634" t="s">
        <v>5657</v>
      </c>
      <c r="D634" t="s">
        <v>8158</v>
      </c>
      <c r="E634">
        <v>17</v>
      </c>
      <c r="F634">
        <v>143.30000000000001</v>
      </c>
      <c r="G634" t="s">
        <v>9304</v>
      </c>
      <c r="H634" s="19" t="str">
        <f t="shared" si="28"/>
        <v>21 -11</v>
      </c>
      <c r="I634" s="19" t="str">
        <f t="shared" si="29"/>
        <v>2016-11-21</v>
      </c>
      <c r="J634" s="19" t="str">
        <f>IFERROR(VLOOKUP(A634,LandGrants[],1,FALSE),"")</f>
        <v>THE ADDITION - Worthington</v>
      </c>
      <c r="K634" s="19" t="str">
        <f>IFERROR(VLOOKUP(C634,PlatColors[],2,FALSE),IFERROR(VLOOKUP(A634,PlatColors[],2,FALSE),""))</f>
        <v>#boundary_cyan</v>
      </c>
      <c r="L634" s="19" t="str">
        <f>IFERROR(VLOOKUP(A634,LandGrants[],11,FALSE),"")</f>
        <v>Dec 1730</v>
      </c>
      <c r="M634" s="19" t="str">
        <f>IFERROR(VLOOKUP(A634,LandGrants[],31,FALSE),"")</f>
        <v>Y</v>
      </c>
      <c r="N634" s="19" t="str">
        <f>IFERROR(VLOOKUP(C634,PlatColors[],1,FALSE),"")</f>
        <v>The Addition - Worthington</v>
      </c>
      <c r="O634" s="19" t="str">
        <f>IFERROR(VLOOKUP(A634,LandGrants[],2,FALSE),"")</f>
        <v>THE ADDITION - WORTHINGTON</v>
      </c>
    </row>
    <row r="635" spans="1:15" x14ac:dyDescent="0.55000000000000004">
      <c r="A635" t="str">
        <f t="shared" si="27"/>
        <v>The Angle</v>
      </c>
      <c r="B635">
        <v>673</v>
      </c>
      <c r="C635" t="s">
        <v>9625</v>
      </c>
      <c r="D635" t="s">
        <v>9883</v>
      </c>
      <c r="E635">
        <v>4</v>
      </c>
      <c r="F635">
        <v>19.899999999999999</v>
      </c>
      <c r="G635" t="s">
        <v>9884</v>
      </c>
      <c r="H635" t="str">
        <f t="shared" si="28"/>
        <v>26 -12</v>
      </c>
      <c r="I635" t="str">
        <f t="shared" si="29"/>
        <v>2016-12-26</v>
      </c>
      <c r="J635" t="str">
        <f>IFERROR(VLOOKUP(A635,LandGrants[],1,FALSE),"")</f>
        <v>THE ANGLE</v>
      </c>
      <c r="K635" s="19" t="str">
        <f>IFERROR(VLOOKUP(C635,PlatColors[],2,FALSE),IFERROR(VLOOKUP(A635,PlatColors[],2,FALSE),""))</f>
        <v>#boundary_cyan</v>
      </c>
      <c r="L635" s="19" t="str">
        <f>IFERROR(VLOOKUP(A635,LandGrants[],11,FALSE),"")</f>
        <v>Sep 1755</v>
      </c>
      <c r="M635" s="19" t="str">
        <f>IFERROR(VLOOKUP(A635,LandGrants[],31,FALSE),"")</f>
        <v>Y</v>
      </c>
      <c r="N635" s="19" t="str">
        <f>IFERROR(VLOOKUP(C635,PlatColors[],1,FALSE),"")</f>
        <v>The Angle</v>
      </c>
      <c r="O635" s="19" t="str">
        <f>IFERROR(VLOOKUP(A635,LandGrants[],2,FALSE),"")</f>
        <v>THE ANGLE</v>
      </c>
    </row>
    <row r="636" spans="1:15" x14ac:dyDescent="0.55000000000000004">
      <c r="A636" t="str">
        <f t="shared" si="27"/>
        <v>The Anvil</v>
      </c>
      <c r="B636">
        <v>573</v>
      </c>
      <c r="C636" t="s">
        <v>4148</v>
      </c>
      <c r="D636" t="s">
        <v>9302</v>
      </c>
      <c r="E636">
        <v>8</v>
      </c>
      <c r="F636">
        <v>49.2</v>
      </c>
      <c r="G636" t="s">
        <v>9957</v>
      </c>
      <c r="H636" t="str">
        <f t="shared" si="28"/>
        <v>13 -02</v>
      </c>
      <c r="I636" t="str">
        <f t="shared" si="29"/>
        <v>2017-02-13</v>
      </c>
      <c r="J636" t="str">
        <f>IFERROR(VLOOKUP(A636,LandGrants[],1,FALSE),"")</f>
        <v>THE ANVIL</v>
      </c>
      <c r="K636" s="19" t="str">
        <f>IFERROR(VLOOKUP(C636,PlatColors[],2,FALSE),IFERROR(VLOOKUP(A636,PlatColors[],2,FALSE),""))</f>
        <v>#boundary_yellow</v>
      </c>
      <c r="L636" s="19" t="str">
        <f>IFERROR(VLOOKUP(A636,LandGrants[],11,FALSE),"")</f>
        <v>Jul 1749</v>
      </c>
      <c r="M636" s="19" t="str">
        <f>IFERROR(VLOOKUP(A636,LandGrants[],31,FALSE),"")</f>
        <v>Y</v>
      </c>
      <c r="N636" s="19" t="str">
        <f>IFERROR(VLOOKUP(C636,PlatColors[],1,FALSE),"")</f>
        <v>The Anvil</v>
      </c>
      <c r="O636" s="19" t="str">
        <f>IFERROR(VLOOKUP(A636,LandGrants[],2,FALSE),"")</f>
        <v>THE ANVIL</v>
      </c>
    </row>
    <row r="637" spans="1:15" x14ac:dyDescent="0.55000000000000004">
      <c r="A637" s="19" t="str">
        <f t="shared" si="27"/>
        <v>The Blooming Plains</v>
      </c>
      <c r="B637">
        <v>63</v>
      </c>
      <c r="C637" t="s">
        <v>8779</v>
      </c>
      <c r="D637" t="s">
        <v>8377</v>
      </c>
      <c r="E637">
        <v>54</v>
      </c>
      <c r="F637">
        <v>895.7</v>
      </c>
      <c r="G637" t="s">
        <v>8378</v>
      </c>
      <c r="H637" s="19" t="str">
        <f t="shared" si="28"/>
        <v>01-08</v>
      </c>
      <c r="I637" s="19" t="str">
        <f t="shared" si="29"/>
        <v>2016-08-01</v>
      </c>
      <c r="J637" s="19" t="str">
        <f>IFERROR(VLOOKUP(A637,LandGrants[],1,FALSE),"")</f>
        <v>THE BLOOMING PLAINS</v>
      </c>
      <c r="K637" s="19" t="str">
        <f>IFERROR(VLOOKUP(C637,PlatColors[],2,FALSE),IFERROR(VLOOKUP(A637,PlatColors[],2,FALSE),""))</f>
        <v>#boundary_yellow</v>
      </c>
      <c r="L637" s="19" t="str">
        <f>IFERROR(VLOOKUP(A637,LandGrants[],11,FALSE),"")</f>
        <v>Sep 1775</v>
      </c>
      <c r="M637" s="19" t="str">
        <f>IFERROR(VLOOKUP(A637,LandGrants[],31,FALSE),"")</f>
        <v>Y</v>
      </c>
      <c r="N637" s="19" t="str">
        <f>IFERROR(VLOOKUP(C637,PlatColors[],1,FALSE),"")</f>
        <v>The Blooming Plains (North)</v>
      </c>
      <c r="O637" s="19" t="str">
        <f>IFERROR(VLOOKUP(A637,LandGrants[],2,FALSE),"")</f>
        <v>THE BLOOMING PLAINS</v>
      </c>
    </row>
    <row r="638" spans="1:15" x14ac:dyDescent="0.55000000000000004">
      <c r="A638" t="str">
        <f t="shared" si="27"/>
        <v>The Blooming Plains</v>
      </c>
      <c r="B638">
        <v>512</v>
      </c>
      <c r="C638" t="s">
        <v>8780</v>
      </c>
      <c r="D638" t="s">
        <v>8373</v>
      </c>
      <c r="E638">
        <v>20</v>
      </c>
      <c r="F638">
        <v>63.8</v>
      </c>
      <c r="G638" t="s">
        <v>8374</v>
      </c>
      <c r="H638" t="str">
        <f t="shared" si="28"/>
        <v>01-08</v>
      </c>
      <c r="I638" t="str">
        <f t="shared" si="29"/>
        <v>2016-08-01</v>
      </c>
      <c r="J638" t="str">
        <f>IFERROR(VLOOKUP(A638,LandGrants[],1,FALSE),"")</f>
        <v>THE BLOOMING PLAINS</v>
      </c>
      <c r="K638" s="19" t="str">
        <f>IFERROR(VLOOKUP(C638,PlatColors[],2,FALSE),IFERROR(VLOOKUP(A638,PlatColors[],2,FALSE),""))</f>
        <v>#boundary_green</v>
      </c>
      <c r="L638" s="19" t="str">
        <f>IFERROR(VLOOKUP(A638,LandGrants[],11,FALSE),"")</f>
        <v>Sep 1775</v>
      </c>
      <c r="M638" s="19" t="str">
        <f>IFERROR(VLOOKUP(A638,LandGrants[],31,FALSE),"")</f>
        <v>Y</v>
      </c>
      <c r="N638" s="19" t="str">
        <f>IFERROR(VLOOKUP(C638,PlatColors[],1,FALSE),"")</f>
        <v>The Blooming Plains (South)</v>
      </c>
      <c r="O638" s="19" t="str">
        <f>IFERROR(VLOOKUP(A638,LandGrants[],2,FALSE),"")</f>
        <v>THE BLOOMING PLAINS</v>
      </c>
    </row>
    <row r="639" spans="1:15" x14ac:dyDescent="0.55000000000000004">
      <c r="A639" s="19" t="str">
        <f t="shared" si="27"/>
        <v>The Boyling Springs</v>
      </c>
      <c r="B639">
        <v>415</v>
      </c>
      <c r="C639" t="s">
        <v>4147</v>
      </c>
      <c r="D639" t="s">
        <v>8078</v>
      </c>
      <c r="E639">
        <v>16</v>
      </c>
      <c r="F639">
        <v>106.2</v>
      </c>
      <c r="G639" t="s">
        <v>8079</v>
      </c>
      <c r="H639" s="19" t="str">
        <f t="shared" si="28"/>
        <v>03-09</v>
      </c>
      <c r="I639" s="19" t="str">
        <f t="shared" si="29"/>
        <v>2016-09-03</v>
      </c>
      <c r="J639" s="19" t="str">
        <f>IFERROR(VLOOKUP(A639,LandGrants[],1,FALSE),"")</f>
        <v>THE BOYLING SPRINGS</v>
      </c>
      <c r="K639" s="19" t="str">
        <f>IFERROR(VLOOKUP(C639,PlatColors[],2,FALSE),IFERROR(VLOOKUP(A639,PlatColors[],2,FALSE),""))</f>
        <v>#boundary_green</v>
      </c>
      <c r="L639" s="19" t="str">
        <f>IFERROR(VLOOKUP(A639,LandGrants[],11,FALSE),"")</f>
        <v>May 1745</v>
      </c>
      <c r="M639" s="19" t="str">
        <f>IFERROR(VLOOKUP(A639,LandGrants[],31,FALSE),"")</f>
        <v>Y</v>
      </c>
      <c r="N639" s="19" t="str">
        <f>IFERROR(VLOOKUP(C639,PlatColors[],1,FALSE),"")</f>
        <v>The Boyling Springs</v>
      </c>
      <c r="O639" s="19" t="str">
        <f>IFERROR(VLOOKUP(A639,LandGrants[],2,FALSE),"")</f>
        <v>THE BOYLING SPRINGS</v>
      </c>
    </row>
    <row r="640" spans="1:15" x14ac:dyDescent="0.55000000000000004">
      <c r="A640" s="19" t="str">
        <f t="shared" si="27"/>
        <v>The Desart</v>
      </c>
      <c r="B640">
        <v>369</v>
      </c>
      <c r="C640" t="s">
        <v>6344</v>
      </c>
      <c r="D640" t="s">
        <v>9214</v>
      </c>
      <c r="E640">
        <v>5</v>
      </c>
      <c r="F640" s="131">
        <v>147</v>
      </c>
      <c r="G640" t="s">
        <v>9215</v>
      </c>
      <c r="H640" s="19" t="str">
        <f t="shared" si="28"/>
        <v>05 -11</v>
      </c>
      <c r="I640" s="19" t="str">
        <f t="shared" si="29"/>
        <v>2016-11-05</v>
      </c>
      <c r="J640" s="19" t="str">
        <f>IFERROR(VLOOKUP(A640,LandGrants[],1,FALSE),"")</f>
        <v>THE DESART</v>
      </c>
      <c r="K640" s="19" t="str">
        <f>IFERROR(VLOOKUP(C640,PlatColors[],2,FALSE),IFERROR(VLOOKUP(A640,PlatColors[],2,FALSE),""))</f>
        <v>#boundary_pink</v>
      </c>
      <c r="L640" s="19" t="str">
        <f>IFERROR(VLOOKUP(A640,LandGrants[],11,FALSE),"")</f>
        <v>Jun 1696</v>
      </c>
      <c r="M640" s="19" t="str">
        <f>IFERROR(VLOOKUP(A640,LandGrants[],31,FALSE),"")</f>
        <v>Y</v>
      </c>
      <c r="N640" s="19" t="str">
        <f>IFERROR(VLOOKUP(C640,PlatColors[],1,FALSE),"")</f>
        <v>The Desart</v>
      </c>
      <c r="O640" s="19" t="str">
        <f>IFERROR(VLOOKUP(A640,LandGrants[],2,FALSE),"")</f>
        <v>THE DESART</v>
      </c>
    </row>
    <row r="641" spans="1:15" x14ac:dyDescent="0.55000000000000004">
      <c r="A641" s="19" t="str">
        <f t="shared" ref="A641:A704" si="30">IF(IFERROR(FIND("(",SUBSTITUTE(C641,"(Resurveyed)","")),0) &gt; 0, LEFT(C641,FIND("(",C641)-2),C641)</f>
        <v>The First Discovery</v>
      </c>
      <c r="B641">
        <v>654</v>
      </c>
      <c r="C641" t="s">
        <v>7342</v>
      </c>
      <c r="D641" t="s">
        <v>9881</v>
      </c>
      <c r="E641">
        <v>14</v>
      </c>
      <c r="F641">
        <v>23.1</v>
      </c>
      <c r="G641" t="s">
        <v>9882</v>
      </c>
      <c r="H641" s="19" t="str">
        <f t="shared" ref="H641:H704" si="31">SUBSTITUTE(SUBSTITUTE(SUBSTITUTE(SUBSTITUTE(SUBSTITUTE(SUBSTITUTE(SUBSTITUTE(SUBSTITUTE(SUBSTITUTE(SUBSTITUTE(SUBSTITUTE(SUBSTITUTE(MID(G641,6,6)," Oct","-10")," Sep","-09")," Aug","-08")," Jul","-07")," Jun","-06"),"Nov","-11"),"Dec","-12"),"Jan","-01"),"Feb","-02"),"Mar","-03"),"Apr","-04"),"May","-05")</f>
        <v>18 -01</v>
      </c>
      <c r="I641" s="19" t="str">
        <f t="shared" ref="I641:I704" si="32">IF(VALUE(RIGHT(H641,2))&lt;5, "2017-","2016-")&amp;RIGHT(H641,2)&amp;"-"&amp;LEFT(H641,2)</f>
        <v>2017-01-18</v>
      </c>
      <c r="J641" s="19" t="str">
        <f>IFERROR(VLOOKUP(A641,LandGrants[],1,FALSE),"")</f>
        <v>THE FIRST DISCOVERY</v>
      </c>
      <c r="K641" s="19" t="str">
        <f>IFERROR(VLOOKUP(C641,PlatColors[],2,FALSE),IFERROR(VLOOKUP(A641,PlatColors[],2,FALSE),""))</f>
        <v>#boundary_pink</v>
      </c>
      <c r="L641" s="19" t="str">
        <f>IFERROR(VLOOKUP(A641,LandGrants[],11,FALSE),"")</f>
        <v>Jun 1789</v>
      </c>
      <c r="M641" s="19" t="str">
        <f>IFERROR(VLOOKUP(A641,LandGrants[],31,FALSE),"")</f>
        <v>N</v>
      </c>
      <c r="N641" s="19" t="str">
        <f>IFERROR(VLOOKUP(C641,PlatColors[],1,FALSE),"")</f>
        <v>The First Discovery</v>
      </c>
      <c r="O641" s="19" t="str">
        <f>IFERROR(VLOOKUP(A641,LandGrants[],2,FALSE),"")</f>
        <v>THE FIRST DISCOVERY</v>
      </c>
    </row>
    <row r="642" spans="1:15" x14ac:dyDescent="0.55000000000000004">
      <c r="A642" s="19" t="str">
        <f t="shared" si="30"/>
        <v>The Forrest Grove</v>
      </c>
      <c r="B642">
        <v>477</v>
      </c>
      <c r="C642" t="s">
        <v>5709</v>
      </c>
      <c r="D642" t="s">
        <v>8112</v>
      </c>
      <c r="E642">
        <v>7</v>
      </c>
      <c r="F642">
        <v>91.3</v>
      </c>
      <c r="G642" t="s">
        <v>8124</v>
      </c>
      <c r="H642" s="19" t="str">
        <f t="shared" si="31"/>
        <v>30-08</v>
      </c>
      <c r="I642" s="19" t="str">
        <f t="shared" si="32"/>
        <v>2016-08-30</v>
      </c>
      <c r="J642" s="19" t="str">
        <f>IFERROR(VLOOKUP(A642,LandGrants[],1,FALSE),"")</f>
        <v>THE FORREST GROVE</v>
      </c>
      <c r="K642" s="19" t="str">
        <f>IFERROR(VLOOKUP(C642,PlatColors[],2,FALSE),IFERROR(VLOOKUP(A642,PlatColors[],2,FALSE),""))</f>
        <v>#boundary_pink</v>
      </c>
      <c r="L642" s="19" t="str">
        <f>IFERROR(VLOOKUP(A642,LandGrants[],11,FALSE),"")</f>
        <v>Nov 1733</v>
      </c>
      <c r="M642" s="19" t="str">
        <f>IFERROR(VLOOKUP(A642,LandGrants[],31,FALSE),"")</f>
        <v>N</v>
      </c>
      <c r="N642" s="19" t="str">
        <f>IFERROR(VLOOKUP(C642,PlatColors[],1,FALSE),"")</f>
        <v>The Forrest Grove</v>
      </c>
      <c r="O642" s="19" t="str">
        <f>IFERROR(VLOOKUP(A642,LandGrants[],2,FALSE),"")</f>
        <v>THE FORREST GROVE</v>
      </c>
    </row>
    <row r="643" spans="1:15" x14ac:dyDescent="0.55000000000000004">
      <c r="A643" s="19" t="str">
        <f t="shared" si="30"/>
        <v>The Gore</v>
      </c>
      <c r="B643">
        <v>382</v>
      </c>
      <c r="C643" t="s">
        <v>4146</v>
      </c>
      <c r="D643" t="s">
        <v>8458</v>
      </c>
      <c r="E643">
        <v>4</v>
      </c>
      <c r="F643">
        <v>130.80000000000001</v>
      </c>
      <c r="G643" t="s">
        <v>10114</v>
      </c>
      <c r="H643" s="19" t="str">
        <f t="shared" si="31"/>
        <v>14 -03</v>
      </c>
      <c r="I643" s="19" t="str">
        <f t="shared" si="32"/>
        <v>2017-03-14</v>
      </c>
      <c r="J643" s="19" t="str">
        <f>IFERROR(VLOOKUP(A643,LandGrants[],1,FALSE),"")</f>
        <v>THE GORE</v>
      </c>
      <c r="K643" s="19" t="str">
        <f>IFERROR(VLOOKUP(C643,PlatColors[],2,FALSE),IFERROR(VLOOKUP(A643,PlatColors[],2,FALSE),""))</f>
        <v>#boundary_pink</v>
      </c>
      <c r="L643" s="19" t="str">
        <f>IFERROR(VLOOKUP(A643,LandGrants[],11,FALSE),"")</f>
        <v>Feb 1722</v>
      </c>
      <c r="M643" s="19" t="str">
        <f>IFERROR(VLOOKUP(A643,LandGrants[],31,FALSE),"")</f>
        <v>N</v>
      </c>
      <c r="N643" s="19" t="str">
        <f>IFERROR(VLOOKUP(C643,PlatColors[],1,FALSE),"")</f>
        <v>The Gore</v>
      </c>
      <c r="O643" s="19" t="str">
        <f>IFERROR(VLOOKUP(A643,LandGrants[],2,FALSE),"")</f>
        <v>THE GORE</v>
      </c>
    </row>
    <row r="644" spans="1:15" x14ac:dyDescent="0.55000000000000004">
      <c r="A644" s="19" t="str">
        <f t="shared" si="30"/>
        <v>The Gore Resurveyed</v>
      </c>
      <c r="B644">
        <v>371</v>
      </c>
      <c r="C644" t="s">
        <v>5466</v>
      </c>
      <c r="D644" t="s">
        <v>8458</v>
      </c>
      <c r="E644">
        <v>5</v>
      </c>
      <c r="F644">
        <v>141.30000000000001</v>
      </c>
      <c r="G644" t="s">
        <v>10113</v>
      </c>
      <c r="H644" s="19" t="str">
        <f t="shared" si="31"/>
        <v>14 -03</v>
      </c>
      <c r="I644" s="19" t="str">
        <f t="shared" si="32"/>
        <v>2017-03-14</v>
      </c>
      <c r="J644" s="19" t="str">
        <f>IFERROR(VLOOKUP(A644,LandGrants[],1,FALSE),"")</f>
        <v>THE GORE RESURVEYED</v>
      </c>
      <c r="K644" s="19" t="str">
        <f>IFERROR(VLOOKUP(C644,PlatColors[],2,FALSE),IFERROR(VLOOKUP(A644,PlatColors[],2,FALSE),""))</f>
        <v>#boundary_gold</v>
      </c>
      <c r="L644" s="19" t="str">
        <f>IFERROR(VLOOKUP(A644,LandGrants[],11,FALSE),"")</f>
        <v>Feb 1797</v>
      </c>
      <c r="M644" s="19" t="str">
        <f>IFERROR(VLOOKUP(A644,LandGrants[],31,FALSE),"")</f>
        <v/>
      </c>
      <c r="N644" s="19" t="str">
        <f>IFERROR(VLOOKUP(C644,PlatColors[],1,FALSE),"")</f>
        <v>The Gore Resurveyed</v>
      </c>
      <c r="O644" s="19" t="str">
        <f>IFERROR(VLOOKUP(A644,LandGrants[],2,FALSE),"")</f>
        <v/>
      </c>
    </row>
    <row r="645" spans="1:15" x14ac:dyDescent="0.55000000000000004">
      <c r="A645" t="str">
        <f t="shared" si="30"/>
        <v>The Grove</v>
      </c>
      <c r="B645">
        <v>62</v>
      </c>
      <c r="C645" t="s">
        <v>4145</v>
      </c>
      <c r="D645" t="s">
        <v>9956</v>
      </c>
      <c r="E645">
        <v>19</v>
      </c>
      <c r="F645">
        <v>897.7</v>
      </c>
      <c r="G645" t="s">
        <v>8189</v>
      </c>
      <c r="H645" t="str">
        <f t="shared" si="31"/>
        <v>25-08</v>
      </c>
      <c r="I645" t="str">
        <f t="shared" si="32"/>
        <v>2016-08-25</v>
      </c>
      <c r="J645" t="str">
        <f>IFERROR(VLOOKUP(A645,LandGrants[],1,FALSE),"")</f>
        <v>THE GROVE</v>
      </c>
      <c r="K645" s="19" t="str">
        <f>IFERROR(VLOOKUP(C645,PlatColors[],2,FALSE),IFERROR(VLOOKUP(A645,PlatColors[],2,FALSE),""))</f>
        <v>#boundary_gray</v>
      </c>
      <c r="L645" s="19" t="str">
        <f>IFERROR(VLOOKUP(A645,LandGrants[],11,FALSE),"")</f>
        <v>Sep 1720</v>
      </c>
      <c r="M645" s="19" t="str">
        <f>IFERROR(VLOOKUP(A645,LandGrants[],31,FALSE),"")</f>
        <v>Y</v>
      </c>
      <c r="N645" s="19" t="str">
        <f>IFERROR(VLOOKUP(C645,PlatColors[],1,FALSE),"")</f>
        <v>The Grove</v>
      </c>
      <c r="O645" s="19" t="str">
        <f>IFERROR(VLOOKUP(A645,LandGrants[],2,FALSE),"")</f>
        <v>THE GROVE</v>
      </c>
    </row>
    <row r="646" spans="1:15" x14ac:dyDescent="0.55000000000000004">
      <c r="A646" t="str">
        <f t="shared" si="30"/>
        <v>The Grove - Resurveyed</v>
      </c>
      <c r="B646">
        <v>199</v>
      </c>
      <c r="C646" t="s">
        <v>9371</v>
      </c>
      <c r="D646" t="s">
        <v>8187</v>
      </c>
      <c r="E646">
        <v>15</v>
      </c>
      <c r="F646">
        <v>351.4</v>
      </c>
      <c r="G646" t="s">
        <v>8188</v>
      </c>
      <c r="H646" t="str">
        <f t="shared" si="31"/>
        <v>25-08</v>
      </c>
      <c r="I646" t="str">
        <f t="shared" si="32"/>
        <v>2016-08-25</v>
      </c>
      <c r="J646" t="str">
        <f>IFERROR(VLOOKUP(A646,LandGrants[],1,FALSE),"")</f>
        <v>THE GROVE - Resurveyed</v>
      </c>
      <c r="K646" s="19" t="str">
        <f>IFERROR(VLOOKUP(C646,PlatColors[],2,FALSE),IFERROR(VLOOKUP(A646,PlatColors[],2,FALSE),""))</f>
        <v>#boundary_pink</v>
      </c>
      <c r="L646" s="19" t="str">
        <f>IFERROR(VLOOKUP(A646,LandGrants[],11,FALSE),"")</f>
        <v>Jul 1741</v>
      </c>
      <c r="M646" s="19" t="str">
        <f>IFERROR(VLOOKUP(A646,LandGrants[],31,FALSE),"")</f>
        <v>N</v>
      </c>
      <c r="N646" s="19" t="str">
        <f>IFERROR(VLOOKUP(C646,PlatColors[],1,FALSE),"")</f>
        <v>The Grove - Resurveyed</v>
      </c>
      <c r="O646" s="19" t="str">
        <f>IFERROR(VLOOKUP(A646,LandGrants[],2,FALSE),"")</f>
        <v>THE GROVE - RESURVEYED</v>
      </c>
    </row>
    <row r="647" spans="1:15" x14ac:dyDescent="0.55000000000000004">
      <c r="A647" s="19" t="str">
        <f t="shared" si="30"/>
        <v>The Mill Seat - Frost</v>
      </c>
      <c r="B647">
        <v>737</v>
      </c>
      <c r="C647" t="s">
        <v>10757</v>
      </c>
      <c r="D647" t="s">
        <v>10725</v>
      </c>
      <c r="E647">
        <v>5</v>
      </c>
      <c r="F647" s="131">
        <v>6.5</v>
      </c>
      <c r="G647" t="s">
        <v>11062</v>
      </c>
      <c r="H647" s="19" t="str">
        <f t="shared" si="31"/>
        <v>26 -05</v>
      </c>
      <c r="I647" s="19" t="str">
        <f t="shared" si="32"/>
        <v>2016-05-26</v>
      </c>
      <c r="J647" s="19" t="str">
        <f>IFERROR(VLOOKUP(A647,LandGrants[],1,FALSE),"")</f>
        <v>THE MILL SEAT - Frost</v>
      </c>
      <c r="K647" s="19" t="str">
        <f>IFERROR(VLOOKUP(C647,PlatColors[],2,FALSE),IFERROR(VLOOKUP(A647,PlatColors[],2,FALSE),""))</f>
        <v>#boundary_green</v>
      </c>
      <c r="L647" s="19" t="str">
        <f>IFERROR(VLOOKUP(A647,LandGrants[],11,FALSE),"")</f>
        <v>Sep 1802</v>
      </c>
      <c r="M647" s="19" t="str">
        <f>IFERROR(VLOOKUP(A647,LandGrants[],31,FALSE),"")</f>
        <v>N</v>
      </c>
      <c r="N647" s="19" t="str">
        <f>IFERROR(VLOOKUP(C647,PlatColors[],1,FALSE),"")</f>
        <v>The Mill Seat - Frost</v>
      </c>
      <c r="O647" s="19" t="str">
        <f>IFERROR(VLOOKUP(A647,LandGrants[],2,FALSE),"")</f>
        <v>THE MILL SEAT - FROST</v>
      </c>
    </row>
    <row r="648" spans="1:15" x14ac:dyDescent="0.55000000000000004">
      <c r="A648" s="19" t="str">
        <f t="shared" si="30"/>
        <v>The Mill Seat - Sellman</v>
      </c>
      <c r="B648">
        <v>660</v>
      </c>
      <c r="C648" t="s">
        <v>11063</v>
      </c>
      <c r="D648" t="s">
        <v>8167</v>
      </c>
      <c r="E648">
        <v>43</v>
      </c>
      <c r="F648">
        <v>22.2</v>
      </c>
      <c r="G648" t="s">
        <v>9199</v>
      </c>
      <c r="H648" s="19" t="str">
        <f t="shared" si="31"/>
        <v>06 -11</v>
      </c>
      <c r="I648" s="19" t="str">
        <f t="shared" si="32"/>
        <v>2016-11-06</v>
      </c>
      <c r="J648" s="19" t="str">
        <f>IFERROR(VLOOKUP(A648,LandGrants[],1,FALSE),"")</f>
        <v>THE MILL SEAT - Sellman</v>
      </c>
      <c r="K648" s="19" t="str">
        <f>IFERROR(VLOOKUP(C648,PlatColors[],2,FALSE),IFERROR(VLOOKUP(A648,PlatColors[],2,FALSE),""))</f>
        <v>#boundary_pink</v>
      </c>
      <c r="L648" s="19" t="str">
        <f>IFERROR(VLOOKUP(A648,LandGrants[],11,FALSE),"")</f>
        <v>Jun 1791</v>
      </c>
      <c r="M648" s="19" t="str">
        <f>IFERROR(VLOOKUP(A648,LandGrants[],31,FALSE),"")</f>
        <v>N</v>
      </c>
      <c r="N648" s="19" t="str">
        <f>IFERROR(VLOOKUP(C648,PlatColors[],1,FALSE),"")</f>
        <v>The Mill Seat - Sellman</v>
      </c>
      <c r="O648" s="19" t="str">
        <f>IFERROR(VLOOKUP(A648,LandGrants[],2,FALSE),"")</f>
        <v>THE MILL SEAT - SELLMAN</v>
      </c>
    </row>
    <row r="649" spans="1:15" x14ac:dyDescent="0.55000000000000004">
      <c r="A649" s="19" t="str">
        <f t="shared" si="30"/>
        <v>The Mistake</v>
      </c>
      <c r="B649">
        <v>146</v>
      </c>
      <c r="C649" t="s">
        <v>2607</v>
      </c>
      <c r="D649" t="s">
        <v>7958</v>
      </c>
      <c r="E649">
        <v>12</v>
      </c>
      <c r="F649">
        <v>512.4</v>
      </c>
      <c r="G649" t="s">
        <v>7959</v>
      </c>
      <c r="H649" s="19" t="str">
        <f t="shared" si="31"/>
        <v>14-10</v>
      </c>
      <c r="I649" s="19" t="str">
        <f t="shared" si="32"/>
        <v>2016-10-14</v>
      </c>
      <c r="J649" s="19" t="str">
        <f>IFERROR(VLOOKUP(A649,LandGrants[],1,FALSE),"")</f>
        <v>THE MISTAKE</v>
      </c>
      <c r="K649" s="19" t="str">
        <f>IFERROR(VLOOKUP(C649,PlatColors[],2,FALSE),IFERROR(VLOOKUP(A649,PlatColors[],2,FALSE),""))</f>
        <v>#boundary_gray</v>
      </c>
      <c r="L649" s="19" t="str">
        <f>IFERROR(VLOOKUP(A649,LandGrants[],11,FALSE),"")</f>
        <v>Nov 1726</v>
      </c>
      <c r="M649" s="19" t="str">
        <f>IFERROR(VLOOKUP(A649,LandGrants[],31,FALSE),"")</f>
        <v>N</v>
      </c>
      <c r="N649" s="19" t="str">
        <f>IFERROR(VLOOKUP(C649,PlatColors[],1,FALSE),"")</f>
        <v>The Mistake</v>
      </c>
      <c r="O649" s="19" t="str">
        <f>IFERROR(VLOOKUP(A649,LandGrants[],2,FALSE),"")</f>
        <v>THE MISTAKE</v>
      </c>
    </row>
    <row r="650" spans="1:15" x14ac:dyDescent="0.55000000000000004">
      <c r="A650" t="str">
        <f t="shared" si="30"/>
        <v>The Mistake - Resurveyed</v>
      </c>
      <c r="B650">
        <v>119</v>
      </c>
      <c r="C650" t="s">
        <v>11067</v>
      </c>
      <c r="D650" t="s">
        <v>7958</v>
      </c>
      <c r="E650">
        <v>12</v>
      </c>
      <c r="F650">
        <v>604.29999999999995</v>
      </c>
      <c r="G650" t="s">
        <v>10701</v>
      </c>
      <c r="H650" t="str">
        <f t="shared" si="31"/>
        <v>22 -05</v>
      </c>
      <c r="I650" t="str">
        <f t="shared" si="32"/>
        <v>2016-05-22</v>
      </c>
      <c r="J650" t="str">
        <f>IFERROR(VLOOKUP(A650,LandGrants[],1,FALSE),"")</f>
        <v>THE MISTAKE - Resurveyed</v>
      </c>
      <c r="K650" s="19" t="str">
        <f>IFERROR(VLOOKUP(C650,PlatColors[],2,FALSE),IFERROR(VLOOKUP(A650,PlatColors[],2,FALSE),""))</f>
        <v>#boundary_yellow</v>
      </c>
      <c r="L650" s="19" t="str">
        <f>IFERROR(VLOOKUP(A650,LandGrants[],11,FALSE),"")</f>
        <v>Nov 1726</v>
      </c>
      <c r="M650" s="19" t="str">
        <f>IFERROR(VLOOKUP(A650,LandGrants[],31,FALSE),"")</f>
        <v/>
      </c>
      <c r="N650" s="19" t="str">
        <f>IFERROR(VLOOKUP(C650,PlatColors[],1,FALSE),"")</f>
        <v>The Mistake - Resurveyed</v>
      </c>
      <c r="O650" s="19" t="str">
        <f>IFERROR(VLOOKUP(A650,LandGrants[],2,FALSE),"")</f>
        <v/>
      </c>
    </row>
    <row r="651" spans="1:15" x14ac:dyDescent="0.55000000000000004">
      <c r="A651" s="19" t="str">
        <f t="shared" si="30"/>
        <v>The Neglect - Basil Dorsey</v>
      </c>
      <c r="B651">
        <v>447</v>
      </c>
      <c r="C651" t="s">
        <v>7493</v>
      </c>
      <c r="D651" t="s">
        <v>9251</v>
      </c>
      <c r="E651">
        <v>18</v>
      </c>
      <c r="F651">
        <v>101.1</v>
      </c>
      <c r="G651" t="s">
        <v>9252</v>
      </c>
      <c r="H651" s="19" t="str">
        <f t="shared" si="31"/>
        <v>30-10</v>
      </c>
      <c r="I651" s="19" t="str">
        <f t="shared" si="32"/>
        <v>2016-10-30</v>
      </c>
      <c r="J651" s="19" t="str">
        <f>IFERROR(VLOOKUP(A651,LandGrants[],1,FALSE),"")</f>
        <v>THE NEGLECT - Basil Dorsey</v>
      </c>
      <c r="K651" s="19" t="str">
        <f>IFERROR(VLOOKUP(C651,PlatColors[],2,FALSE),IFERROR(VLOOKUP(A651,PlatColors[],2,FALSE),""))</f>
        <v>#boundary_green</v>
      </c>
      <c r="L651" s="19" t="str">
        <f>IFERROR(VLOOKUP(A651,LandGrants[],11,FALSE),"")</f>
        <v>Apr 1749</v>
      </c>
      <c r="M651" s="19" t="str">
        <f>IFERROR(VLOOKUP(A651,LandGrants[],31,FALSE),"")</f>
        <v>Y</v>
      </c>
      <c r="N651" s="19" t="str">
        <f>IFERROR(VLOOKUP(C651,PlatColors[],1,FALSE),"")</f>
        <v>The Neglect - Basil Dorsey</v>
      </c>
      <c r="O651" s="19" t="str">
        <f>IFERROR(VLOOKUP(A651,LandGrants[],2,FALSE),"")</f>
        <v>THE NEGLECT - BASIL DORSEY</v>
      </c>
    </row>
    <row r="652" spans="1:15" x14ac:dyDescent="0.55000000000000004">
      <c r="A652" s="19" t="str">
        <f t="shared" si="30"/>
        <v>The Neglect - John Dorsey</v>
      </c>
      <c r="B652">
        <v>475</v>
      </c>
      <c r="C652" t="s">
        <v>7356</v>
      </c>
      <c r="D652" t="s">
        <v>8333</v>
      </c>
      <c r="E652">
        <v>28</v>
      </c>
      <c r="F652">
        <v>93.1</v>
      </c>
      <c r="G652" t="s">
        <v>8334</v>
      </c>
      <c r="H652" s="19" t="str">
        <f t="shared" si="31"/>
        <v>09-08</v>
      </c>
      <c r="I652" s="19" t="str">
        <f t="shared" si="32"/>
        <v>2016-08-09</v>
      </c>
      <c r="J652" s="19" t="str">
        <f>IFERROR(VLOOKUP(A652,LandGrants[],1,FALSE),"")</f>
        <v>THE NEGLECT - John Dorsey</v>
      </c>
      <c r="K652" s="19" t="str">
        <f>IFERROR(VLOOKUP(C652,PlatColors[],2,FALSE),IFERROR(VLOOKUP(A652,PlatColors[],2,FALSE),""))</f>
        <v>#boundary_green</v>
      </c>
      <c r="L652" s="19" t="str">
        <f>IFERROR(VLOOKUP(A652,LandGrants[],11,FALSE),"")</f>
        <v>Feb 1794</v>
      </c>
      <c r="M652" s="19" t="str">
        <f>IFERROR(VLOOKUP(A652,LandGrants[],31,FALSE),"")</f>
        <v>N</v>
      </c>
      <c r="N652" s="19" t="str">
        <f>IFERROR(VLOOKUP(C652,PlatColors[],1,FALSE),"")</f>
        <v>The Neglect - John Dorsey</v>
      </c>
      <c r="O652" s="19" t="str">
        <f>IFERROR(VLOOKUP(A652,LandGrants[],2,FALSE),"")</f>
        <v>THE NEGLECT - JOHN DORSEY</v>
      </c>
    </row>
    <row r="653" spans="1:15" x14ac:dyDescent="0.55000000000000004">
      <c r="A653" t="str">
        <f t="shared" si="30"/>
        <v>The Neglect - Martin</v>
      </c>
      <c r="B653">
        <v>407</v>
      </c>
      <c r="C653" t="s">
        <v>6415</v>
      </c>
      <c r="D653" t="s">
        <v>8367</v>
      </c>
      <c r="E653">
        <v>14</v>
      </c>
      <c r="F653">
        <v>109.2</v>
      </c>
      <c r="G653" t="s">
        <v>8368</v>
      </c>
      <c r="H653" t="str">
        <f t="shared" si="31"/>
        <v>02-08</v>
      </c>
      <c r="I653" t="str">
        <f t="shared" si="32"/>
        <v>2016-08-02</v>
      </c>
      <c r="J653" t="str">
        <f>IFERROR(VLOOKUP(A653,LandGrants[],1,FALSE),"")</f>
        <v>THE NEGLECT - Martin</v>
      </c>
      <c r="K653" s="19" t="str">
        <f>IFERROR(VLOOKUP(C653,PlatColors[],2,FALSE),IFERROR(VLOOKUP(A653,PlatColors[],2,FALSE),""))</f>
        <v>#boundary_green</v>
      </c>
      <c r="L653" s="19" t="str">
        <f>IFERROR(VLOOKUP(A653,LandGrants[],11,FALSE),"")</f>
        <v>Dec 1754</v>
      </c>
      <c r="M653" s="19" t="str">
        <f>IFERROR(VLOOKUP(A653,LandGrants[],31,FALSE),"")</f>
        <v>Y</v>
      </c>
      <c r="N653" s="19" t="str">
        <f>IFERROR(VLOOKUP(C653,PlatColors[],1,FALSE),"")</f>
        <v>The Neglect - Martin</v>
      </c>
      <c r="O653" s="19" t="str">
        <f>IFERROR(VLOOKUP(A653,LandGrants[],2,FALSE),"")</f>
        <v>THE NEGLECT - MARTIN</v>
      </c>
    </row>
    <row r="654" spans="1:15" x14ac:dyDescent="0.55000000000000004">
      <c r="A654" s="19" t="str">
        <f t="shared" si="30"/>
        <v>The Piece By Chance</v>
      </c>
      <c r="B654">
        <v>603</v>
      </c>
      <c r="C654" t="s">
        <v>5618</v>
      </c>
      <c r="D654" t="s">
        <v>8357</v>
      </c>
      <c r="E654">
        <v>8</v>
      </c>
      <c r="F654">
        <v>36.799999999999997</v>
      </c>
      <c r="G654" t="s">
        <v>8358</v>
      </c>
      <c r="H654" s="19" t="str">
        <f t="shared" si="31"/>
        <v>04-08</v>
      </c>
      <c r="I654" s="19" t="str">
        <f t="shared" si="32"/>
        <v>2016-08-04</v>
      </c>
      <c r="J654" s="19" t="str">
        <f>IFERROR(VLOOKUP(A654,LandGrants[],1,FALSE),"")</f>
        <v>THE PIECE BY CHANCE</v>
      </c>
      <c r="K654" s="19" t="str">
        <f>IFERROR(VLOOKUP(C654,PlatColors[],2,FALSE),IFERROR(VLOOKUP(A654,PlatColors[],2,FALSE),""))</f>
        <v>#boundary_yellow</v>
      </c>
      <c r="L654" s="19" t="str">
        <f>IFERROR(VLOOKUP(A654,LandGrants[],11,FALSE),"")</f>
        <v>Oct 1796</v>
      </c>
      <c r="M654" s="19" t="str">
        <f>IFERROR(VLOOKUP(A654,LandGrants[],31,FALSE),"")</f>
        <v>N</v>
      </c>
      <c r="N654" s="19" t="str">
        <f>IFERROR(VLOOKUP(C654,PlatColors[],1,FALSE),"")</f>
        <v>The Piece By Chance</v>
      </c>
      <c r="O654" s="19" t="str">
        <f>IFERROR(VLOOKUP(A654,LandGrants[],2,FALSE),"")</f>
        <v>THE PIECE BY CHANCE</v>
      </c>
    </row>
    <row r="655" spans="1:15" x14ac:dyDescent="0.55000000000000004">
      <c r="A655" t="str">
        <f t="shared" si="30"/>
        <v>The Pillaged Thicket</v>
      </c>
      <c r="B655">
        <v>664</v>
      </c>
      <c r="C655" t="s">
        <v>5533</v>
      </c>
      <c r="D655" t="s">
        <v>8122</v>
      </c>
      <c r="E655">
        <v>8</v>
      </c>
      <c r="F655">
        <v>21</v>
      </c>
      <c r="G655" t="s">
        <v>8123</v>
      </c>
      <c r="H655" t="str">
        <f t="shared" si="31"/>
        <v>30-08</v>
      </c>
      <c r="I655" t="str">
        <f t="shared" si="32"/>
        <v>2016-08-30</v>
      </c>
      <c r="J655" t="str">
        <f>IFERROR(VLOOKUP(A655,LandGrants[],1,FALSE),"")</f>
        <v>THE PILLAGED THICKET</v>
      </c>
      <c r="K655" s="19" t="str">
        <f>IFERROR(VLOOKUP(C655,PlatColors[],2,FALSE),IFERROR(VLOOKUP(A655,PlatColors[],2,FALSE),""))</f>
        <v>#boundary_cyan</v>
      </c>
      <c r="L655" s="19" t="str">
        <f>IFERROR(VLOOKUP(A655,LandGrants[],11,FALSE),"")</f>
        <v>Oct 1785</v>
      </c>
      <c r="M655" s="19" t="str">
        <f>IFERROR(VLOOKUP(A655,LandGrants[],31,FALSE),"")</f>
        <v>N</v>
      </c>
      <c r="N655" s="19" t="str">
        <f>IFERROR(VLOOKUP(C655,PlatColors[],1,FALSE),"")</f>
        <v>The Pillaged Thicket</v>
      </c>
      <c r="O655" s="19" t="str">
        <f>IFERROR(VLOOKUP(A655,LandGrants[],2,FALSE),"")</f>
        <v>THE PILLAGED THICKET</v>
      </c>
    </row>
    <row r="656" spans="1:15" x14ac:dyDescent="0.55000000000000004">
      <c r="A656" t="str">
        <f t="shared" si="30"/>
        <v>The Platt</v>
      </c>
      <c r="B656">
        <v>440</v>
      </c>
      <c r="C656" t="s">
        <v>4856</v>
      </c>
      <c r="D656" t="s">
        <v>8325</v>
      </c>
      <c r="E656">
        <v>8</v>
      </c>
      <c r="F656">
        <v>101.8</v>
      </c>
      <c r="G656" t="s">
        <v>8327</v>
      </c>
      <c r="H656" t="str">
        <f t="shared" si="31"/>
        <v>09-08</v>
      </c>
      <c r="I656" t="str">
        <f t="shared" si="32"/>
        <v>2016-08-09</v>
      </c>
      <c r="J656" t="str">
        <f>IFERROR(VLOOKUP(A656,LandGrants[],1,FALSE),"")</f>
        <v>THE PLATT</v>
      </c>
      <c r="K656" s="19" t="str">
        <f>IFERROR(VLOOKUP(C656,PlatColors[],2,FALSE),IFERROR(VLOOKUP(A656,PlatColors[],2,FALSE),""))</f>
        <v>#boundary_green</v>
      </c>
      <c r="L656" s="19" t="str">
        <f>IFERROR(VLOOKUP(A656,LandGrants[],11,FALSE),"")</f>
        <v>Nov 1741</v>
      </c>
      <c r="M656" s="19" t="str">
        <f>IFERROR(VLOOKUP(A656,LandGrants[],31,FALSE),"")</f>
        <v>N</v>
      </c>
      <c r="N656" s="19" t="str">
        <f>IFERROR(VLOOKUP(C656,PlatColors[],1,FALSE),"")</f>
        <v>The Platt</v>
      </c>
      <c r="O656" s="19" t="str">
        <f>IFERROR(VLOOKUP(A656,LandGrants[],2,FALSE),"")</f>
        <v>THE PLATT</v>
      </c>
    </row>
    <row r="657" spans="1:15" x14ac:dyDescent="0.55000000000000004">
      <c r="A657" t="str">
        <f t="shared" si="30"/>
        <v>The Search</v>
      </c>
      <c r="B657">
        <v>476</v>
      </c>
      <c r="C657" t="s">
        <v>6918</v>
      </c>
      <c r="D657" t="s">
        <v>11769</v>
      </c>
      <c r="E657">
        <v>17</v>
      </c>
      <c r="F657">
        <v>92.4</v>
      </c>
      <c r="G657" t="s">
        <v>9127</v>
      </c>
      <c r="H657" t="str">
        <f t="shared" si="31"/>
        <v>22-10</v>
      </c>
      <c r="I657" t="str">
        <f t="shared" si="32"/>
        <v>2016-10-22</v>
      </c>
      <c r="J657" t="str">
        <f>IFERROR(VLOOKUP(A657,LandGrants[],1,FALSE),"")</f>
        <v>THE SEARCH</v>
      </c>
      <c r="K657" s="19" t="str">
        <f>IFERROR(VLOOKUP(C657,PlatColors[],2,FALSE),IFERROR(VLOOKUP(A657,PlatColors[],2,FALSE),""))</f>
        <v>#boundary_green</v>
      </c>
      <c r="L657" s="19" t="str">
        <f>IFERROR(VLOOKUP(A657,LandGrants[],11,FALSE),"")</f>
        <v>Mar 1757</v>
      </c>
      <c r="M657" s="19" t="str">
        <f>IFERROR(VLOOKUP(A657,LandGrants[],31,FALSE),"")</f>
        <v>Y</v>
      </c>
      <c r="N657" s="19" t="str">
        <f>IFERROR(VLOOKUP(C657,PlatColors[],1,FALSE),"")</f>
        <v>The Search</v>
      </c>
      <c r="O657" s="19" t="str">
        <f>IFERROR(VLOOKUP(A657,LandGrants[],2,FALSE),"")</f>
        <v>THE SEARCH</v>
      </c>
    </row>
    <row r="658" spans="1:15" x14ac:dyDescent="0.55000000000000004">
      <c r="A658" s="19" t="str">
        <f t="shared" si="30"/>
        <v>The Search Enlarged Part One</v>
      </c>
      <c r="B658">
        <v>585</v>
      </c>
      <c r="C658" t="s">
        <v>12273</v>
      </c>
      <c r="D658" t="s">
        <v>11769</v>
      </c>
      <c r="E658">
        <v>6</v>
      </c>
      <c r="F658">
        <v>44.2</v>
      </c>
      <c r="G658" t="s">
        <v>12274</v>
      </c>
      <c r="H658" s="19" t="str">
        <f t="shared" si="31"/>
        <v>09-10</v>
      </c>
      <c r="I658" s="19" t="str">
        <f t="shared" si="32"/>
        <v>2016-10-09</v>
      </c>
      <c r="J658" s="19" t="str">
        <f>IFERROR(VLOOKUP(A658,LandGrants[],1,FALSE),"")</f>
        <v/>
      </c>
      <c r="K658" s="19" t="str">
        <f>IFERROR(VLOOKUP(C658,PlatColors[],2,FALSE),IFERROR(VLOOKUP(A658,PlatColors[],2,FALSE),""))</f>
        <v>#boundary_cyan</v>
      </c>
      <c r="L658" s="19" t="str">
        <f>IFERROR(VLOOKUP(A658,LandGrants[],11,FALSE),"")</f>
        <v/>
      </c>
      <c r="M658" s="19" t="str">
        <f>IFERROR(VLOOKUP(A658,LandGrants[],31,FALSE),"")</f>
        <v/>
      </c>
      <c r="N658" s="19" t="str">
        <f>IFERROR(VLOOKUP(C658,PlatColors[],1,FALSE),"")</f>
        <v>The Search Enlarged Part One</v>
      </c>
      <c r="O658" s="19" t="str">
        <f>IFERROR(VLOOKUP(A658,LandGrants[],2,FALSE),"")</f>
        <v/>
      </c>
    </row>
    <row r="659" spans="1:15" x14ac:dyDescent="0.55000000000000004">
      <c r="A659" s="19" t="str">
        <f t="shared" si="30"/>
        <v>The Search Enlarged Part Two</v>
      </c>
      <c r="B659">
        <v>505</v>
      </c>
      <c r="C659" t="s">
        <v>12266</v>
      </c>
      <c r="D659" t="s">
        <v>11769</v>
      </c>
      <c r="E659">
        <v>18</v>
      </c>
      <c r="F659">
        <v>67.5</v>
      </c>
      <c r="G659" t="s">
        <v>12267</v>
      </c>
      <c r="H659" s="19" t="str">
        <f t="shared" si="31"/>
        <v>09-10</v>
      </c>
      <c r="I659" s="19" t="str">
        <f t="shared" si="32"/>
        <v>2016-10-09</v>
      </c>
      <c r="J659" s="19" t="str">
        <f>IFERROR(VLOOKUP(A659,LandGrants[],1,FALSE),"")</f>
        <v/>
      </c>
      <c r="K659" s="19" t="str">
        <f>IFERROR(VLOOKUP(C659,PlatColors[],2,FALSE),IFERROR(VLOOKUP(A659,PlatColors[],2,FALSE),""))</f>
        <v>#boundary_cyan</v>
      </c>
      <c r="L659" s="19" t="str">
        <f>IFERROR(VLOOKUP(A659,LandGrants[],11,FALSE),"")</f>
        <v/>
      </c>
      <c r="M659" s="19" t="str">
        <f>IFERROR(VLOOKUP(A659,LandGrants[],31,FALSE),"")</f>
        <v/>
      </c>
      <c r="N659" s="19" t="str">
        <f>IFERROR(VLOOKUP(C659,PlatColors[],1,FALSE),"")</f>
        <v>The Search Enlarged Part Two</v>
      </c>
      <c r="O659" s="19" t="str">
        <f>IFERROR(VLOOKUP(A659,LandGrants[],2,FALSE),"")</f>
        <v/>
      </c>
    </row>
    <row r="660" spans="1:15" x14ac:dyDescent="0.55000000000000004">
      <c r="A660" t="str">
        <f t="shared" si="30"/>
        <v>The Second Discovery</v>
      </c>
      <c r="B660">
        <v>59</v>
      </c>
      <c r="C660" t="s">
        <v>4144</v>
      </c>
      <c r="D660" t="s">
        <v>8211</v>
      </c>
      <c r="E660">
        <v>5</v>
      </c>
      <c r="F660">
        <v>908</v>
      </c>
      <c r="G660" t="s">
        <v>8212</v>
      </c>
      <c r="H660" t="str">
        <f t="shared" si="31"/>
        <v>21-08</v>
      </c>
      <c r="I660" t="str">
        <f t="shared" si="32"/>
        <v>2016-08-21</v>
      </c>
      <c r="J660" t="str">
        <f>IFERROR(VLOOKUP(A660,LandGrants[],1,FALSE),"")</f>
        <v>THE SECOND DISCOVERY</v>
      </c>
      <c r="K660" s="19" t="str">
        <f>IFERROR(VLOOKUP(C660,PlatColors[],2,FALSE),IFERROR(VLOOKUP(A660,PlatColors[],2,FALSE),""))</f>
        <v>#boundary_yellow</v>
      </c>
      <c r="L660" s="19" t="str">
        <f>IFERROR(VLOOKUP(A660,LandGrants[],11,FALSE),"")</f>
        <v>Sep 1729</v>
      </c>
      <c r="M660" s="19" t="str">
        <f>IFERROR(VLOOKUP(A660,LandGrants[],31,FALSE),"")</f>
        <v>N</v>
      </c>
      <c r="N660" s="19" t="str">
        <f>IFERROR(VLOOKUP(C660,PlatColors[],1,FALSE),"")</f>
        <v>The Second Discovery</v>
      </c>
      <c r="O660" s="19" t="str">
        <f>IFERROR(VLOOKUP(A660,LandGrants[],2,FALSE),"")</f>
        <v>THE SECOND DISCOVERY</v>
      </c>
    </row>
    <row r="661" spans="1:15" x14ac:dyDescent="0.55000000000000004">
      <c r="A661" t="str">
        <f t="shared" si="30"/>
        <v>The Second Part Of Discovery - Resurveyed</v>
      </c>
      <c r="B661">
        <v>143</v>
      </c>
      <c r="C661" t="s">
        <v>10702</v>
      </c>
      <c r="D661" t="s">
        <v>10703</v>
      </c>
      <c r="E661">
        <v>17</v>
      </c>
      <c r="F661">
        <v>521.6</v>
      </c>
      <c r="G661" t="s">
        <v>9177</v>
      </c>
      <c r="H661" t="str">
        <f t="shared" si="31"/>
        <v>13 -11</v>
      </c>
      <c r="I661" t="str">
        <f t="shared" si="32"/>
        <v>2016-11-13</v>
      </c>
      <c r="J661" t="str">
        <f>IFERROR(VLOOKUP(A661,LandGrants[],1,FALSE),"")</f>
        <v>THE SECOND PART OF DISCOVERY - Resurveyed</v>
      </c>
      <c r="K661" s="19" t="str">
        <f>IFERROR(VLOOKUP(C661,PlatColors[],2,FALSE),IFERROR(VLOOKUP(A661,PlatColors[],2,FALSE),""))</f>
        <v/>
      </c>
      <c r="L661" s="19" t="str">
        <f>IFERROR(VLOOKUP(A661,LandGrants[],11,FALSE),"")</f>
        <v>Aug 1747</v>
      </c>
      <c r="M661" s="19">
        <f>IFERROR(VLOOKUP(A661,LandGrants[],31,FALSE),"")</f>
        <v>0</v>
      </c>
      <c r="N661" s="19" t="str">
        <f>IFERROR(VLOOKUP(C661,PlatColors[],1,FALSE),"")</f>
        <v/>
      </c>
      <c r="O661" s="19" t="str">
        <f>IFERROR(VLOOKUP(A661,LandGrants[],2,FALSE),"")</f>
        <v>THE SECOND PART OF DISCOVERY - RESURVEYED</v>
      </c>
    </row>
    <row r="662" spans="1:15" x14ac:dyDescent="0.55000000000000004">
      <c r="A662" s="19" t="str">
        <f t="shared" si="30"/>
        <v>The Stones</v>
      </c>
      <c r="B662">
        <v>541</v>
      </c>
      <c r="C662" t="s">
        <v>5018</v>
      </c>
      <c r="D662" t="s">
        <v>8042</v>
      </c>
      <c r="E662">
        <v>9</v>
      </c>
      <c r="F662">
        <v>54</v>
      </c>
      <c r="G662" t="s">
        <v>8043</v>
      </c>
      <c r="H662" s="19" t="str">
        <f t="shared" si="31"/>
        <v>05-09</v>
      </c>
      <c r="I662" s="19" t="str">
        <f t="shared" si="32"/>
        <v>2016-09-05</v>
      </c>
      <c r="J662" s="19" t="str">
        <f>IFERROR(VLOOKUP(A662,LandGrants[],1,FALSE),"")</f>
        <v>THE STONES</v>
      </c>
      <c r="K662" s="19" t="str">
        <f>IFERROR(VLOOKUP(C662,PlatColors[],2,FALSE),IFERROR(VLOOKUP(A662,PlatColors[],2,FALSE),""))</f>
        <v>#boundary_gold</v>
      </c>
      <c r="L662" s="19" t="str">
        <f>IFERROR(VLOOKUP(A662,LandGrants[],11,FALSE),"")</f>
        <v>Nov 1793</v>
      </c>
      <c r="M662" s="19" t="str">
        <f>IFERROR(VLOOKUP(A662,LandGrants[],31,FALSE),"")</f>
        <v>N</v>
      </c>
      <c r="N662" s="19" t="str">
        <f>IFERROR(VLOOKUP(C662,PlatColors[],1,FALSE),"")</f>
        <v>The Stones</v>
      </c>
      <c r="O662" s="19" t="str">
        <f>IFERROR(VLOOKUP(A662,LandGrants[],2,FALSE),"")</f>
        <v>THE STONES</v>
      </c>
    </row>
    <row r="663" spans="1:15" x14ac:dyDescent="0.55000000000000004">
      <c r="A663" t="str">
        <f t="shared" si="30"/>
        <v>The Trusty Friend</v>
      </c>
      <c r="B663">
        <v>193</v>
      </c>
      <c r="C663" t="s">
        <v>4143</v>
      </c>
      <c r="D663" t="s">
        <v>8027</v>
      </c>
      <c r="E663">
        <v>47</v>
      </c>
      <c r="F663">
        <v>370.6</v>
      </c>
      <c r="G663" t="s">
        <v>8028</v>
      </c>
      <c r="H663" t="str">
        <f t="shared" si="31"/>
        <v>10-09</v>
      </c>
      <c r="I663" t="str">
        <f t="shared" si="32"/>
        <v>2016-09-10</v>
      </c>
      <c r="J663" t="str">
        <f>IFERROR(VLOOKUP(A663,LandGrants[],1,FALSE),"")</f>
        <v>THE TRUSTY FRIEND</v>
      </c>
      <c r="K663" s="19" t="str">
        <f>IFERROR(VLOOKUP(C663,PlatColors[],2,FALSE),IFERROR(VLOOKUP(A663,PlatColors[],2,FALSE),""))</f>
        <v>#boundary_purple</v>
      </c>
      <c r="L663" s="19" t="str">
        <f>IFERROR(VLOOKUP(A663,LandGrants[],11,FALSE),"")</f>
        <v>Jun 1797</v>
      </c>
      <c r="M663" s="19" t="str">
        <f>IFERROR(VLOOKUP(A663,LandGrants[],31,FALSE),"")</f>
        <v>N</v>
      </c>
      <c r="N663" s="19" t="str">
        <f>IFERROR(VLOOKUP(C663,PlatColors[],1,FALSE),"")</f>
        <v>The Trusty Friend</v>
      </c>
      <c r="O663" s="19" t="str">
        <f>IFERROR(VLOOKUP(A663,LandGrants[],2,FALSE),"")</f>
        <v>THE TRUSTY FRIEND</v>
      </c>
    </row>
    <row r="664" spans="1:15" x14ac:dyDescent="0.55000000000000004">
      <c r="A664" t="str">
        <f t="shared" si="30"/>
        <v>The Valley Of Owen</v>
      </c>
      <c r="B664">
        <v>145</v>
      </c>
      <c r="C664" t="s">
        <v>6346</v>
      </c>
      <c r="D664" t="s">
        <v>12242</v>
      </c>
      <c r="E664">
        <v>6</v>
      </c>
      <c r="F664">
        <v>516.6</v>
      </c>
      <c r="G664" t="s">
        <v>12243</v>
      </c>
      <c r="H664" t="str">
        <f t="shared" si="31"/>
        <v>09-10</v>
      </c>
      <c r="I664" t="str">
        <f t="shared" si="32"/>
        <v>2016-10-09</v>
      </c>
      <c r="J664" t="str">
        <f>IFERROR(VLOOKUP(A664,LandGrants[],1,FALSE),"")</f>
        <v>THE VALLEY OF OWEN</v>
      </c>
      <c r="K664" s="19" t="str">
        <f>IFERROR(VLOOKUP(C664,PlatColors[],2,FALSE),IFERROR(VLOOKUP(A664,PlatColors[],2,FALSE),""))</f>
        <v>#boundary_gray</v>
      </c>
      <c r="L664" s="19" t="str">
        <f>IFERROR(VLOOKUP(A664,LandGrants[],11,FALSE),"")</f>
        <v>May 1705</v>
      </c>
      <c r="M664" s="19" t="str">
        <f>IFERROR(VLOOKUP(A664,LandGrants[],31,FALSE),"")</f>
        <v>Y</v>
      </c>
      <c r="N664" s="19" t="str">
        <f>IFERROR(VLOOKUP(C664,PlatColors[],1,FALSE),"")</f>
        <v>The Valley Of Owen</v>
      </c>
      <c r="O664" s="19" t="str">
        <f>IFERROR(VLOOKUP(A664,LandGrants[],2,FALSE),"")</f>
        <v>THE VALLEY OF OWEN</v>
      </c>
    </row>
    <row r="665" spans="1:15" x14ac:dyDescent="0.55000000000000004">
      <c r="A665" s="19" t="str">
        <f t="shared" si="30"/>
        <v>The Victory - Hutchcraft</v>
      </c>
      <c r="B665">
        <v>155</v>
      </c>
      <c r="C665" t="s">
        <v>6354</v>
      </c>
      <c r="D665" t="s">
        <v>10401</v>
      </c>
      <c r="E665">
        <v>50</v>
      </c>
      <c r="F665">
        <v>492.8</v>
      </c>
      <c r="G665" t="s">
        <v>8278</v>
      </c>
      <c r="H665" s="19" t="str">
        <f t="shared" si="31"/>
        <v>14-08</v>
      </c>
      <c r="I665" s="19" t="str">
        <f t="shared" si="32"/>
        <v>2016-08-14</v>
      </c>
      <c r="J665" s="19" t="str">
        <f>IFERROR(VLOOKUP(A665,LandGrants[],1,FALSE),"")</f>
        <v>THE VICTORY - Hutchcraft</v>
      </c>
      <c r="K665" s="19" t="str">
        <f>IFERROR(VLOOKUP(C665,PlatColors[],2,FALSE),IFERROR(VLOOKUP(A665,PlatColors[],2,FALSE),""))</f>
        <v>#boundary_pink</v>
      </c>
      <c r="L665" s="19" t="str">
        <f>IFERROR(VLOOKUP(A665,LandGrants[],11,FALSE),"")</f>
        <v>Sep 1748</v>
      </c>
      <c r="M665" s="19" t="str">
        <f>IFERROR(VLOOKUP(A665,LandGrants[],31,FALSE),"")</f>
        <v>Y</v>
      </c>
      <c r="N665" s="19" t="str">
        <f>IFERROR(VLOOKUP(C665,PlatColors[],1,FALSE),"")</f>
        <v>The Victory - Hutchcraft</v>
      </c>
      <c r="O665" s="19" t="str">
        <f>IFERROR(VLOOKUP(A665,LandGrants[],2,FALSE),"")</f>
        <v>THE VICTORY - HUTCHCRAFT</v>
      </c>
    </row>
    <row r="666" spans="1:15" x14ac:dyDescent="0.55000000000000004">
      <c r="A666" t="str">
        <f t="shared" si="30"/>
        <v>The Widows Cost</v>
      </c>
      <c r="B666">
        <v>192</v>
      </c>
      <c r="C666" t="s">
        <v>6660</v>
      </c>
      <c r="D666" t="s">
        <v>9296</v>
      </c>
      <c r="E666">
        <v>18</v>
      </c>
      <c r="F666">
        <v>374.6</v>
      </c>
      <c r="G666" t="s">
        <v>9297</v>
      </c>
      <c r="H666" t="str">
        <f t="shared" si="31"/>
        <v>23 -11</v>
      </c>
      <c r="I666" t="str">
        <f t="shared" si="32"/>
        <v>2016-11-23</v>
      </c>
      <c r="J666" t="str">
        <f>IFERROR(VLOOKUP(A666,LandGrants[],1,FALSE),"")</f>
        <v>THE WIDOWS COST</v>
      </c>
      <c r="K666" s="19" t="str">
        <f>IFERROR(VLOOKUP(C666,PlatColors[],2,FALSE),IFERROR(VLOOKUP(A666,PlatColors[],2,FALSE),""))</f>
        <v>#boundary_green</v>
      </c>
      <c r="L666" s="19" t="str">
        <f>IFERROR(VLOOKUP(A666,LandGrants[],11,FALSE),"")</f>
        <v>Aug 1730</v>
      </c>
      <c r="M666" s="19" t="str">
        <f>IFERROR(VLOOKUP(A666,LandGrants[],31,FALSE),"")</f>
        <v>Y</v>
      </c>
      <c r="N666" s="19" t="str">
        <f>IFERROR(VLOOKUP(C666,PlatColors[],1,FALSE),"")</f>
        <v>The Widows Cost</v>
      </c>
      <c r="O666" s="19" t="str">
        <f>IFERROR(VLOOKUP(A666,LandGrants[],2,FALSE),"")</f>
        <v>THE WIDOWS COST</v>
      </c>
    </row>
    <row r="667" spans="1:15" x14ac:dyDescent="0.55000000000000004">
      <c r="A667" s="19" t="str">
        <f t="shared" si="30"/>
        <v>The Willow Spring</v>
      </c>
      <c r="B667">
        <v>184</v>
      </c>
      <c r="C667" t="s">
        <v>11587</v>
      </c>
      <c r="D667" t="s">
        <v>8071</v>
      </c>
      <c r="E667">
        <v>55</v>
      </c>
      <c r="F667">
        <v>392.5</v>
      </c>
      <c r="G667" t="s">
        <v>11599</v>
      </c>
      <c r="H667" s="19" t="str">
        <f t="shared" si="31"/>
        <v>24-08</v>
      </c>
      <c r="I667" s="19" t="str">
        <f t="shared" si="32"/>
        <v>2016-08-24</v>
      </c>
      <c r="J667" s="19" t="str">
        <f>IFERROR(VLOOKUP(A667,LandGrants[],1,FALSE),"")</f>
        <v>THE WILLOW SPRING</v>
      </c>
      <c r="K667" s="19" t="str">
        <f>IFERROR(VLOOKUP(C667,PlatColors[],2,FALSE),IFERROR(VLOOKUP(A667,PlatColors[],2,FALSE),""))</f>
        <v>#boundary_cyan</v>
      </c>
      <c r="L667" s="19" t="str">
        <f>IFERROR(VLOOKUP(A667,LandGrants[],11,FALSE),"")</f>
        <v>Jan 1824</v>
      </c>
      <c r="M667" s="19" t="str">
        <f>IFERROR(VLOOKUP(A667,LandGrants[],31,FALSE),"")</f>
        <v>N</v>
      </c>
      <c r="N667" s="19" t="str">
        <f>IFERROR(VLOOKUP(C667,PlatColors[],1,FALSE),"")</f>
        <v>The Willow Spring</v>
      </c>
      <c r="O667" s="19" t="str">
        <f>IFERROR(VLOOKUP(A667,LandGrants[],2,FALSE),"")</f>
        <v>THE WILLOW SPRING</v>
      </c>
    </row>
    <row r="668" spans="1:15" x14ac:dyDescent="0.55000000000000004">
      <c r="A668" s="19" t="str">
        <f t="shared" si="30"/>
        <v>This Or None</v>
      </c>
      <c r="B668">
        <v>557</v>
      </c>
      <c r="C668" t="s">
        <v>4996</v>
      </c>
      <c r="D668" t="s">
        <v>8312</v>
      </c>
      <c r="E668">
        <v>5</v>
      </c>
      <c r="F668">
        <v>51.5</v>
      </c>
      <c r="G668" t="s">
        <v>11616</v>
      </c>
      <c r="H668" s="19" t="str">
        <f t="shared" si="31"/>
        <v>18-08</v>
      </c>
      <c r="I668" s="19" t="str">
        <f t="shared" si="32"/>
        <v>2016-08-18</v>
      </c>
      <c r="J668" s="19" t="str">
        <f>IFERROR(VLOOKUP(A668,LandGrants[],1,FALSE),"")</f>
        <v>THIS OR NONE</v>
      </c>
      <c r="K668" s="19" t="str">
        <f>IFERROR(VLOOKUP(C668,PlatColors[],2,FALSE),IFERROR(VLOOKUP(A668,PlatColors[],2,FALSE),""))</f>
        <v>#boundary_green</v>
      </c>
      <c r="L668" s="19" t="str">
        <f>IFERROR(VLOOKUP(A668,LandGrants[],11,FALSE),"")</f>
        <v>May 1753</v>
      </c>
      <c r="M668" s="19" t="str">
        <f>IFERROR(VLOOKUP(A668,LandGrants[],31,FALSE),"")</f>
        <v>Y</v>
      </c>
      <c r="N668" s="19" t="str">
        <f>IFERROR(VLOOKUP(C668,PlatColors[],1,FALSE),"")</f>
        <v>This Or None</v>
      </c>
      <c r="O668" s="19" t="str">
        <f>IFERROR(VLOOKUP(A668,LandGrants[],2,FALSE),"")</f>
        <v>THIS OR NONE</v>
      </c>
    </row>
    <row r="669" spans="1:15" x14ac:dyDescent="0.55000000000000004">
      <c r="A669" t="str">
        <f t="shared" si="30"/>
        <v>Thomas Beginning</v>
      </c>
      <c r="B669">
        <v>683</v>
      </c>
      <c r="C669" t="s">
        <v>8151</v>
      </c>
      <c r="D669" t="s">
        <v>8152</v>
      </c>
      <c r="E669">
        <v>5</v>
      </c>
      <c r="F669">
        <v>18.100000000000001</v>
      </c>
      <c r="G669" t="s">
        <v>8153</v>
      </c>
      <c r="H669" t="str">
        <f t="shared" si="31"/>
        <v>28-08</v>
      </c>
      <c r="I669" t="str">
        <f t="shared" si="32"/>
        <v>2016-08-28</v>
      </c>
      <c r="J669" t="str">
        <f>IFERROR(VLOOKUP(A669,LandGrants[],1,FALSE),"")</f>
        <v>THOMAS BEGINNING</v>
      </c>
      <c r="K669" s="19" t="str">
        <f>IFERROR(VLOOKUP(C669,PlatColors[],2,FALSE),IFERROR(VLOOKUP(A669,PlatColors[],2,FALSE),""))</f>
        <v>#boundary_yellow</v>
      </c>
      <c r="L669" s="19" t="str">
        <f>IFERROR(VLOOKUP(A669,LandGrants[],11,FALSE),"")</f>
        <v>Feb 1759</v>
      </c>
      <c r="M669" s="19" t="str">
        <f>IFERROR(VLOOKUP(A669,LandGrants[],31,FALSE),"")</f>
        <v>Y</v>
      </c>
      <c r="N669" s="19" t="str">
        <f>IFERROR(VLOOKUP(C669,PlatColors[],1,FALSE),"")</f>
        <v>Thomas Beginning</v>
      </c>
      <c r="O669" s="19" t="str">
        <f>IFERROR(VLOOKUP(A669,LandGrants[],2,FALSE),"")</f>
        <v>THOMAS BEGINNING</v>
      </c>
    </row>
    <row r="670" spans="1:15" x14ac:dyDescent="0.55000000000000004">
      <c r="A670" t="str">
        <f t="shared" si="30"/>
        <v>Thomas Good Will</v>
      </c>
      <c r="B670">
        <v>391</v>
      </c>
      <c r="C670" t="s">
        <v>8044</v>
      </c>
      <c r="D670" t="s">
        <v>11612</v>
      </c>
      <c r="E670">
        <v>21</v>
      </c>
      <c r="F670">
        <v>116.7</v>
      </c>
      <c r="G670" t="s">
        <v>8046</v>
      </c>
      <c r="H670" t="str">
        <f t="shared" si="31"/>
        <v>05-09</v>
      </c>
      <c r="I670" t="str">
        <f t="shared" si="32"/>
        <v>2016-09-05</v>
      </c>
      <c r="J670" t="str">
        <f>IFERROR(VLOOKUP(A670,LandGrants[],1,FALSE),"")</f>
        <v>THOMAS GOOD WILL</v>
      </c>
      <c r="K670" s="19" t="str">
        <f>IFERROR(VLOOKUP(C670,PlatColors[],2,FALSE),IFERROR(VLOOKUP(A670,PlatColors[],2,FALSE),""))</f>
        <v>#boundary_pink</v>
      </c>
      <c r="L670" s="19" t="str">
        <f>IFERROR(VLOOKUP(A670,LandGrants[],11,FALSE),"")</f>
        <v>Dec 1795</v>
      </c>
      <c r="M670" s="19" t="str">
        <f>IFERROR(VLOOKUP(A670,LandGrants[],31,FALSE),"")</f>
        <v>N</v>
      </c>
      <c r="N670" s="19" t="str">
        <f>IFERROR(VLOOKUP(C670,PlatColors[],1,FALSE),"")</f>
        <v>Thomas Good Will</v>
      </c>
      <c r="O670" s="19" t="str">
        <f>IFERROR(VLOOKUP(A670,LandGrants[],2,FALSE),"")</f>
        <v>THOMAS GOOD WILL</v>
      </c>
    </row>
    <row r="671" spans="1:15" x14ac:dyDescent="0.55000000000000004">
      <c r="A671" s="19" t="str">
        <f t="shared" si="30"/>
        <v>Thomas His Choice</v>
      </c>
      <c r="B671">
        <v>562</v>
      </c>
      <c r="C671" t="s">
        <v>9602</v>
      </c>
      <c r="D671" t="s">
        <v>9233</v>
      </c>
      <c r="E671">
        <v>7</v>
      </c>
      <c r="F671">
        <v>50.2</v>
      </c>
      <c r="G671" t="s">
        <v>9875</v>
      </c>
      <c r="H671" s="19" t="str">
        <f t="shared" si="31"/>
        <v>26 -12</v>
      </c>
      <c r="I671" s="19" t="str">
        <f t="shared" si="32"/>
        <v>2016-12-26</v>
      </c>
      <c r="J671" s="19" t="str">
        <f>IFERROR(VLOOKUP(A671,LandGrants[],1,FALSE),"")</f>
        <v>THOMAS HIS CHOICE</v>
      </c>
      <c r="K671" s="19" t="str">
        <f>IFERROR(VLOOKUP(C671,PlatColors[],2,FALSE),IFERROR(VLOOKUP(A671,PlatColors[],2,FALSE),""))</f>
        <v>#boundary_green</v>
      </c>
      <c r="L671" s="19" t="str">
        <f>IFERROR(VLOOKUP(A671,LandGrants[],11,FALSE),"")</f>
        <v>Nov 1745</v>
      </c>
      <c r="M671" s="19" t="str">
        <f>IFERROR(VLOOKUP(A671,LandGrants[],31,FALSE),"")</f>
        <v>Y</v>
      </c>
      <c r="N671" s="19" t="str">
        <f>IFERROR(VLOOKUP(C671,PlatColors[],1,FALSE),"")</f>
        <v>Thomas His Choice</v>
      </c>
      <c r="O671" s="19" t="str">
        <f>IFERROR(VLOOKUP(A671,LandGrants[],2,FALSE),"")</f>
        <v>THOMAS HIS CHOICE</v>
      </c>
    </row>
    <row r="672" spans="1:15" x14ac:dyDescent="0.55000000000000004">
      <c r="A672" t="str">
        <f t="shared" si="30"/>
        <v>Thomas Lot</v>
      </c>
      <c r="B672">
        <v>239</v>
      </c>
      <c r="C672" t="s">
        <v>8838</v>
      </c>
      <c r="D672" t="s">
        <v>8223</v>
      </c>
      <c r="E672">
        <v>9</v>
      </c>
      <c r="F672">
        <v>283.3</v>
      </c>
      <c r="G672" t="s">
        <v>8251</v>
      </c>
      <c r="H672" s="19" t="str">
        <f t="shared" si="31"/>
        <v>15-08</v>
      </c>
      <c r="I672" t="str">
        <f t="shared" si="32"/>
        <v>2016-08-15</v>
      </c>
      <c r="J672" t="str">
        <f>IFERROR(VLOOKUP(A672,LandGrants[],1,FALSE),"")</f>
        <v>THOMAS LOT</v>
      </c>
      <c r="K672" s="19" t="str">
        <f>IFERROR(VLOOKUP(C672,PlatColors[],2,FALSE),IFERROR(VLOOKUP(A672,PlatColors[],2,FALSE),""))</f>
        <v>#boundary_purple</v>
      </c>
      <c r="L672" s="19" t="str">
        <f>IFERROR(VLOOKUP(A672,LandGrants[],11,FALSE),"")</f>
        <v>Jun 1734</v>
      </c>
      <c r="M672" s="19" t="str">
        <f>IFERROR(VLOOKUP(A672,LandGrants[],31,FALSE),"")</f>
        <v>N</v>
      </c>
      <c r="N672" s="19" t="str">
        <f>IFERROR(VLOOKUP(C672,PlatColors[],1,FALSE),"")</f>
        <v>Thomas Lot</v>
      </c>
      <c r="O672" s="19" t="str">
        <f>IFERROR(VLOOKUP(A672,LandGrants[],2,FALSE),"")</f>
        <v>THOMAS LOT</v>
      </c>
    </row>
    <row r="673" spans="1:15" x14ac:dyDescent="0.55000000000000004">
      <c r="A673" t="str">
        <f t="shared" si="30"/>
        <v>Timber Bottom</v>
      </c>
      <c r="B673">
        <v>547</v>
      </c>
      <c r="C673" t="s">
        <v>6836</v>
      </c>
      <c r="D673" t="s">
        <v>9558</v>
      </c>
      <c r="E673">
        <v>11</v>
      </c>
      <c r="F673">
        <v>52.6</v>
      </c>
      <c r="G673" t="s">
        <v>9559</v>
      </c>
      <c r="H673" t="str">
        <f t="shared" si="31"/>
        <v>27 -11</v>
      </c>
      <c r="I673" t="str">
        <f t="shared" si="32"/>
        <v>2016-11-27</v>
      </c>
      <c r="J673" t="str">
        <f>IFERROR(VLOOKUP(A673,LandGrants[],1,FALSE),"")</f>
        <v>TIMBER BOTTOM</v>
      </c>
      <c r="K673" s="19" t="str">
        <f>IFERROR(VLOOKUP(C673,PlatColors[],2,FALSE),IFERROR(VLOOKUP(A673,PlatColors[],2,FALSE),""))</f>
        <v>#boundary_green</v>
      </c>
      <c r="L673" s="19" t="str">
        <f>IFERROR(VLOOKUP(A673,LandGrants[],11,FALSE),"")</f>
        <v>May 1748</v>
      </c>
      <c r="M673" s="19" t="str">
        <f>IFERROR(VLOOKUP(A673,LandGrants[],31,FALSE),"")</f>
        <v>Y</v>
      </c>
      <c r="N673" s="19" t="str">
        <f>IFERROR(VLOOKUP(C673,PlatColors[],1,FALSE),"")</f>
        <v>Timber Bottom</v>
      </c>
      <c r="O673" s="19" t="str">
        <f>IFERROR(VLOOKUP(A673,LandGrants[],2,FALSE),"")</f>
        <v>TIMBER BOTTOM</v>
      </c>
    </row>
    <row r="674" spans="1:15" x14ac:dyDescent="0.55000000000000004">
      <c r="A674" s="19" t="str">
        <f t="shared" si="30"/>
        <v>Timber Lane</v>
      </c>
      <c r="B674">
        <v>723</v>
      </c>
      <c r="C674" t="s">
        <v>7048</v>
      </c>
      <c r="D674" t="s">
        <v>9082</v>
      </c>
      <c r="E674">
        <v>15</v>
      </c>
      <c r="F674">
        <v>9</v>
      </c>
      <c r="G674" t="s">
        <v>9083</v>
      </c>
      <c r="H674" s="19" t="str">
        <f t="shared" si="31"/>
        <v>26-10</v>
      </c>
      <c r="I674" s="19" t="str">
        <f t="shared" si="32"/>
        <v>2016-10-26</v>
      </c>
      <c r="J674" s="19" t="str">
        <f>IFERROR(VLOOKUP(A674,LandGrants[],1,FALSE),"")</f>
        <v>TIMBER LANE</v>
      </c>
      <c r="K674" s="19" t="str">
        <f>IFERROR(VLOOKUP(C674,PlatColors[],2,FALSE),IFERROR(VLOOKUP(A674,PlatColors[],2,FALSE),""))</f>
        <v>#boundary_pink</v>
      </c>
      <c r="L674" s="19" t="str">
        <f>IFERROR(VLOOKUP(A674,LandGrants[],11,FALSE),"")</f>
        <v>Aug 1765</v>
      </c>
      <c r="M674" s="19" t="str">
        <f>IFERROR(VLOOKUP(A674,LandGrants[],31,FALSE),"")</f>
        <v>N</v>
      </c>
      <c r="N674" s="19" t="str">
        <f>IFERROR(VLOOKUP(C674,PlatColors[],1,FALSE),"")</f>
        <v>Timber Lane</v>
      </c>
      <c r="O674" s="19" t="str">
        <f>IFERROR(VLOOKUP(A674,LandGrants[],2,FALSE),"")</f>
        <v>TIMBER LANE</v>
      </c>
    </row>
    <row r="675" spans="1:15" x14ac:dyDescent="0.55000000000000004">
      <c r="A675" s="19" t="str">
        <f t="shared" si="30"/>
        <v>Timber Neck</v>
      </c>
      <c r="B675">
        <v>642</v>
      </c>
      <c r="C675" t="s">
        <v>4139</v>
      </c>
      <c r="D675" t="s">
        <v>9057</v>
      </c>
      <c r="E675">
        <v>22</v>
      </c>
      <c r="F675">
        <v>24.6</v>
      </c>
      <c r="G675" t="s">
        <v>12286</v>
      </c>
      <c r="H675" s="19" t="str">
        <f t="shared" si="31"/>
        <v>10-10</v>
      </c>
      <c r="I675" s="19" t="str">
        <f t="shared" si="32"/>
        <v>2016-10-10</v>
      </c>
      <c r="J675" s="19" t="str">
        <f>IFERROR(VLOOKUP(A675,LandGrants[],1,FALSE),"")</f>
        <v/>
      </c>
      <c r="K675" s="19" t="str">
        <f>IFERROR(VLOOKUP(C675,PlatColors[],2,FALSE),IFERROR(VLOOKUP(A675,PlatColors[],2,FALSE),""))</f>
        <v>#boundary_gold</v>
      </c>
      <c r="L675" s="19" t="str">
        <f>IFERROR(VLOOKUP(A675,LandGrants[],11,FALSE),"")</f>
        <v/>
      </c>
      <c r="M675" s="19" t="str">
        <f>IFERROR(VLOOKUP(A675,LandGrants[],31,FALSE),"")</f>
        <v/>
      </c>
      <c r="N675" s="19" t="str">
        <f>IFERROR(VLOOKUP(C675,PlatColors[],1,FALSE),"")</f>
        <v>Timber Neck</v>
      </c>
      <c r="O675" s="19" t="str">
        <f>IFERROR(VLOOKUP(A675,LandGrants[],2,FALSE),"")</f>
        <v/>
      </c>
    </row>
    <row r="676" spans="1:15" x14ac:dyDescent="0.55000000000000004">
      <c r="A676" s="19" t="str">
        <f t="shared" si="30"/>
        <v>Timber Neck</v>
      </c>
      <c r="B676">
        <v>693</v>
      </c>
      <c r="C676" t="s">
        <v>4139</v>
      </c>
      <c r="D676" t="s">
        <v>9087</v>
      </c>
      <c r="E676">
        <v>21</v>
      </c>
      <c r="F676">
        <v>15.7</v>
      </c>
      <c r="G676" t="s">
        <v>12295</v>
      </c>
      <c r="H676" s="19" t="str">
        <f t="shared" si="31"/>
        <v>10-10</v>
      </c>
      <c r="I676" s="19" t="str">
        <f t="shared" si="32"/>
        <v>2016-10-10</v>
      </c>
      <c r="J676" s="19" t="str">
        <f>IFERROR(VLOOKUP(A676,LandGrants[],1,FALSE),"")</f>
        <v/>
      </c>
      <c r="K676" s="19" t="str">
        <f>IFERROR(VLOOKUP(C676,PlatColors[],2,FALSE),IFERROR(VLOOKUP(A676,PlatColors[],2,FALSE),""))</f>
        <v>#boundary_gold</v>
      </c>
      <c r="L676" s="19" t="str">
        <f>IFERROR(VLOOKUP(A676,LandGrants[],11,FALSE),"")</f>
        <v/>
      </c>
      <c r="M676" s="19" t="str">
        <f>IFERROR(VLOOKUP(A676,LandGrants[],31,FALSE),"")</f>
        <v/>
      </c>
      <c r="N676" s="19" t="str">
        <f>IFERROR(VLOOKUP(C676,PlatColors[],1,FALSE),"")</f>
        <v>Timber Neck</v>
      </c>
      <c r="O676" s="19" t="str">
        <f>IFERROR(VLOOKUP(A676,LandGrants[],2,FALSE),"")</f>
        <v/>
      </c>
    </row>
    <row r="677" spans="1:15" x14ac:dyDescent="0.55000000000000004">
      <c r="A677" s="19" t="str">
        <f t="shared" si="30"/>
        <v>Timber Neck - Worthington</v>
      </c>
      <c r="B677">
        <v>556</v>
      </c>
      <c r="C677" t="s">
        <v>9064</v>
      </c>
      <c r="D677" t="s">
        <v>9065</v>
      </c>
      <c r="E677">
        <v>13</v>
      </c>
      <c r="F677">
        <v>51.5</v>
      </c>
      <c r="G677" t="s">
        <v>9066</v>
      </c>
      <c r="H677" s="19" t="str">
        <f t="shared" si="31"/>
        <v>27-10</v>
      </c>
      <c r="I677" s="19" t="str">
        <f t="shared" si="32"/>
        <v>2016-10-27</v>
      </c>
      <c r="J677" s="19" t="str">
        <f>IFERROR(VLOOKUP(A677,LandGrants[],1,FALSE),"")</f>
        <v>TIMBER NECK - Worthington</v>
      </c>
      <c r="K677" s="19" t="str">
        <f>IFERROR(VLOOKUP(C677,PlatColors[],2,FALSE),IFERROR(VLOOKUP(A677,PlatColors[],2,FALSE),""))</f>
        <v/>
      </c>
      <c r="L677" s="19" t="str">
        <f>IFERROR(VLOOKUP(A677,LandGrants[],11,FALSE),"")</f>
        <v>Aug 1737</v>
      </c>
      <c r="M677" s="19" t="str">
        <f>IFERROR(VLOOKUP(A677,LandGrants[],31,FALSE),"")</f>
        <v/>
      </c>
      <c r="N677" s="19" t="str">
        <f>IFERROR(VLOOKUP(C677,PlatColors[],1,FALSE),"")</f>
        <v/>
      </c>
      <c r="O677" s="19" t="str">
        <f>IFERROR(VLOOKUP(A677,LandGrants[],2,FALSE),"")</f>
        <v/>
      </c>
    </row>
    <row r="678" spans="1:15" x14ac:dyDescent="0.55000000000000004">
      <c r="A678" s="19" t="str">
        <f t="shared" si="30"/>
        <v>Timber Neck Corrected</v>
      </c>
      <c r="B678">
        <v>148</v>
      </c>
      <c r="C678" t="s">
        <v>5467</v>
      </c>
      <c r="D678" t="s">
        <v>9078</v>
      </c>
      <c r="E678">
        <v>44</v>
      </c>
      <c r="F678">
        <v>506.2</v>
      </c>
      <c r="G678" t="s">
        <v>9079</v>
      </c>
      <c r="H678" s="19" t="str">
        <f t="shared" si="31"/>
        <v>26-10</v>
      </c>
      <c r="I678" s="19" t="str">
        <f t="shared" si="32"/>
        <v>2016-10-26</v>
      </c>
      <c r="J678" s="19" t="str">
        <f>IFERROR(VLOOKUP(A678,LandGrants[],1,FALSE),"")</f>
        <v>TIMBER NECK CORRECTED</v>
      </c>
      <c r="K678" s="19" t="str">
        <f>IFERROR(VLOOKUP(C678,PlatColors[],2,FALSE),IFERROR(VLOOKUP(A678,PlatColors[],2,FALSE),""))</f>
        <v>#boundary_pink</v>
      </c>
      <c r="L678" s="19" t="str">
        <f>IFERROR(VLOOKUP(A678,LandGrants[],11,FALSE),"")</f>
        <v>May 1795</v>
      </c>
      <c r="M678" s="19" t="str">
        <f>IFERROR(VLOOKUP(A678,LandGrants[],31,FALSE),"")</f>
        <v/>
      </c>
      <c r="N678" s="19" t="str">
        <f>IFERROR(VLOOKUP(C678,PlatColors[],1,FALSE),"")</f>
        <v>Timber Neck Corrected</v>
      </c>
      <c r="O678" s="19" t="str">
        <f>IFERROR(VLOOKUP(A678,LandGrants[],2,FALSE),"")</f>
        <v>TIMBER NECK CORRECTED</v>
      </c>
    </row>
    <row r="679" spans="1:15" x14ac:dyDescent="0.55000000000000004">
      <c r="A679" t="str">
        <f t="shared" si="30"/>
        <v>Titt For Tatt</v>
      </c>
      <c r="B679">
        <v>215</v>
      </c>
      <c r="C679" t="s">
        <v>6450</v>
      </c>
      <c r="D679" t="s">
        <v>8315</v>
      </c>
      <c r="E679">
        <v>13</v>
      </c>
      <c r="F679">
        <v>305.39999999999998</v>
      </c>
      <c r="G679" t="s">
        <v>8317</v>
      </c>
      <c r="H679" s="19" t="str">
        <f t="shared" si="31"/>
        <v>09-08</v>
      </c>
      <c r="I679" t="str">
        <f t="shared" si="32"/>
        <v>2016-08-09</v>
      </c>
      <c r="J679" t="str">
        <f>IFERROR(VLOOKUP(A679,LandGrants[],1,FALSE),"")</f>
        <v>TITT FOR TATT</v>
      </c>
      <c r="K679" s="19" t="str">
        <f>IFERROR(VLOOKUP(C679,PlatColors[],2,FALSE),IFERROR(VLOOKUP(A679,PlatColors[],2,FALSE),""))</f>
        <v>#boundary_cyan</v>
      </c>
      <c r="L679" s="19" t="str">
        <f>IFERROR(VLOOKUP(A679,LandGrants[],11,FALSE),"")</f>
        <v>Jul 1761</v>
      </c>
      <c r="M679" s="19" t="str">
        <f>IFERROR(VLOOKUP(A679,LandGrants[],31,FALSE),"")</f>
        <v>Y</v>
      </c>
      <c r="N679" s="19" t="str">
        <f>IFERROR(VLOOKUP(C679,PlatColors[],1,FALSE),"")</f>
        <v>Titt For Tatt</v>
      </c>
      <c r="O679" s="19" t="str">
        <f>IFERROR(VLOOKUP(A679,LandGrants[],2,FALSE),"")</f>
        <v>TITT FOR TATT</v>
      </c>
    </row>
    <row r="680" spans="1:15" x14ac:dyDescent="0.55000000000000004">
      <c r="A680" s="19" t="str">
        <f t="shared" si="30"/>
        <v>To Be Or Not To Be</v>
      </c>
      <c r="B680">
        <v>345</v>
      </c>
      <c r="C680" t="s">
        <v>7167</v>
      </c>
      <c r="D680" t="s">
        <v>8400</v>
      </c>
      <c r="E680">
        <v>27</v>
      </c>
      <c r="F680">
        <v>172.2</v>
      </c>
      <c r="G680" t="s">
        <v>8402</v>
      </c>
      <c r="H680" s="19" t="str">
        <f t="shared" si="31"/>
        <v>17-07</v>
      </c>
      <c r="I680" s="19" t="str">
        <f t="shared" si="32"/>
        <v>2016-07-17</v>
      </c>
      <c r="J680" s="19" t="str">
        <f>IFERROR(VLOOKUP(A680,LandGrants[],1,FALSE),"")</f>
        <v>TO BE OR NOT TO BE</v>
      </c>
      <c r="K680" s="19" t="str">
        <f>IFERROR(VLOOKUP(C680,PlatColors[],2,FALSE),IFERROR(VLOOKUP(A680,PlatColors[],2,FALSE),""))</f>
        <v>#boundary_cyan</v>
      </c>
      <c r="L680" s="19" t="str">
        <f>IFERROR(VLOOKUP(A680,LandGrants[],11,FALSE),"")</f>
        <v>Mar 1775</v>
      </c>
      <c r="M680" s="19" t="str">
        <f>IFERROR(VLOOKUP(A680,LandGrants[],31,FALSE),"")</f>
        <v>N</v>
      </c>
      <c r="N680" s="19" t="str">
        <f>IFERROR(VLOOKUP(C680,PlatColors[],1,FALSE),"")</f>
        <v>To Be Or Not To Be</v>
      </c>
      <c r="O680" s="19" t="str">
        <f>IFERROR(VLOOKUP(A680,LandGrants[],2,FALSE),"")</f>
        <v>TO BE OR NOT TO BE</v>
      </c>
    </row>
    <row r="681" spans="1:15" x14ac:dyDescent="0.55000000000000004">
      <c r="A681" s="19" t="str">
        <f t="shared" si="30"/>
        <v>Todds Improvement</v>
      </c>
      <c r="B681">
        <v>208</v>
      </c>
      <c r="C681" t="s">
        <v>9008</v>
      </c>
      <c r="D681" t="s">
        <v>9111</v>
      </c>
      <c r="E681">
        <v>27</v>
      </c>
      <c r="F681">
        <v>322</v>
      </c>
      <c r="G681" t="s">
        <v>9113</v>
      </c>
      <c r="H681" s="19" t="str">
        <f t="shared" si="31"/>
        <v>22-10</v>
      </c>
      <c r="I681" s="19" t="str">
        <f t="shared" si="32"/>
        <v>2016-10-22</v>
      </c>
      <c r="J681" s="19" t="str">
        <f>IFERROR(VLOOKUP(A681,LandGrants[],1,FALSE),"")</f>
        <v>TODDS IMPROVEMENT</v>
      </c>
      <c r="K681" s="19" t="str">
        <f>IFERROR(VLOOKUP(C681,PlatColors[],2,FALSE),IFERROR(VLOOKUP(A681,PlatColors[],2,FALSE),""))</f>
        <v>#boundary_yellow</v>
      </c>
      <c r="L681" s="19" t="str">
        <f>IFERROR(VLOOKUP(A681,LandGrants[],11,FALSE),"")</f>
        <v>Mar 1806</v>
      </c>
      <c r="M681" s="19" t="str">
        <f>IFERROR(VLOOKUP(A681,LandGrants[],31,FALSE),"")</f>
        <v/>
      </c>
      <c r="N681" s="19" t="str">
        <f>IFERROR(VLOOKUP(C681,PlatColors[],1,FALSE),"")</f>
        <v>Todds Improvement</v>
      </c>
      <c r="O681" s="19" t="str">
        <f>IFERROR(VLOOKUP(A681,LandGrants[],2,FALSE),"")</f>
        <v>TODDS IMPROVEMENT</v>
      </c>
    </row>
    <row r="682" spans="1:15" x14ac:dyDescent="0.55000000000000004">
      <c r="A682" s="19" t="str">
        <f t="shared" si="30"/>
        <v>Toddy</v>
      </c>
      <c r="B682">
        <v>636</v>
      </c>
      <c r="C682" t="s">
        <v>4138</v>
      </c>
      <c r="D682" t="s">
        <v>8221</v>
      </c>
      <c r="E682">
        <v>7</v>
      </c>
      <c r="F682">
        <v>25.2</v>
      </c>
      <c r="G682" t="s">
        <v>9958</v>
      </c>
      <c r="H682" s="19" t="str">
        <f t="shared" si="31"/>
        <v>14 -02</v>
      </c>
      <c r="I682" s="19" t="str">
        <f t="shared" si="32"/>
        <v>2017-02-14</v>
      </c>
      <c r="J682" s="19" t="str">
        <f>IFERROR(VLOOKUP(A682,LandGrants[],1,FALSE),"")</f>
        <v>TODDY</v>
      </c>
      <c r="K682" s="19" t="str">
        <f>IFERROR(VLOOKUP(C682,PlatColors[],2,FALSE),IFERROR(VLOOKUP(A682,PlatColors[],2,FALSE),""))</f>
        <v>#boundary_pink</v>
      </c>
      <c r="L682" s="19" t="str">
        <f>IFERROR(VLOOKUP(A682,LandGrants[],11,FALSE),"")</f>
        <v>Mar 1758</v>
      </c>
      <c r="M682" s="19" t="str">
        <f>IFERROR(VLOOKUP(A682,LandGrants[],31,FALSE),"")</f>
        <v>Y</v>
      </c>
      <c r="N682" s="19" t="str">
        <f>IFERROR(VLOOKUP(C682,PlatColors[],1,FALSE),"")</f>
        <v>Toddy</v>
      </c>
      <c r="O682" s="19" t="str">
        <f>IFERROR(VLOOKUP(A682,LandGrants[],2,FALSE),"")</f>
        <v>TODDY</v>
      </c>
    </row>
    <row r="683" spans="1:15" x14ac:dyDescent="0.55000000000000004">
      <c r="A683" s="19" t="str">
        <f t="shared" si="30"/>
        <v>Triangle</v>
      </c>
      <c r="B683">
        <v>684</v>
      </c>
      <c r="C683" t="s">
        <v>4935</v>
      </c>
      <c r="D683" t="s">
        <v>9141</v>
      </c>
      <c r="E683">
        <v>4</v>
      </c>
      <c r="F683">
        <v>18.100000000000001</v>
      </c>
      <c r="G683" t="s">
        <v>10116</v>
      </c>
      <c r="H683" s="19" t="str">
        <f t="shared" si="31"/>
        <v>09 -03</v>
      </c>
      <c r="I683" s="19" t="str">
        <f t="shared" si="32"/>
        <v>2017-03-09</v>
      </c>
      <c r="J683" s="19" t="str">
        <f>IFERROR(VLOOKUP(A683,LandGrants[],1,FALSE),"")</f>
        <v>TRIANGLE</v>
      </c>
      <c r="K683" s="19" t="str">
        <f>IFERROR(VLOOKUP(C683,PlatColors[],2,FALSE),IFERROR(VLOOKUP(A683,PlatColors[],2,FALSE),""))</f>
        <v>#boundary_yellow</v>
      </c>
      <c r="L683" s="19" t="str">
        <f>IFERROR(VLOOKUP(A683,LandGrants[],11,FALSE),"")</f>
        <v>Jun 1761</v>
      </c>
      <c r="M683" s="19" t="str">
        <f>IFERROR(VLOOKUP(A683,LandGrants[],31,FALSE),"")</f>
        <v>Y</v>
      </c>
      <c r="N683" s="19" t="str">
        <f>IFERROR(VLOOKUP(C683,PlatColors[],1,FALSE),"")</f>
        <v>Triangle</v>
      </c>
      <c r="O683" s="19" t="str">
        <f>IFERROR(VLOOKUP(A683,LandGrants[],2,FALSE),"")</f>
        <v>TRIANGLE</v>
      </c>
    </row>
    <row r="684" spans="1:15" x14ac:dyDescent="0.55000000000000004">
      <c r="A684" t="str">
        <f t="shared" si="30"/>
        <v>Trouble Enough</v>
      </c>
      <c r="B684">
        <v>604</v>
      </c>
      <c r="C684" t="s">
        <v>7321</v>
      </c>
      <c r="D684" t="s">
        <v>8013</v>
      </c>
      <c r="E684">
        <v>9</v>
      </c>
      <c r="F684">
        <v>36.6</v>
      </c>
      <c r="G684" t="s">
        <v>8014</v>
      </c>
      <c r="H684" t="str">
        <f t="shared" si="31"/>
        <v>18-09</v>
      </c>
      <c r="I684" t="str">
        <f t="shared" si="32"/>
        <v>2016-09-18</v>
      </c>
      <c r="J684" t="str">
        <f>IFERROR(VLOOKUP(A684,LandGrants[],1,FALSE),"")</f>
        <v>TROUBLE ENOUGH</v>
      </c>
      <c r="K684" s="19" t="str">
        <f>IFERROR(VLOOKUP(C684,PlatColors[],2,FALSE),IFERROR(VLOOKUP(A684,PlatColors[],2,FALSE),""))</f>
        <v>#boundary_green</v>
      </c>
      <c r="L684" s="19" t="str">
        <f>IFERROR(VLOOKUP(A684,LandGrants[],11,FALSE),"")</f>
        <v>May 1784</v>
      </c>
      <c r="M684" s="19" t="str">
        <f>IFERROR(VLOOKUP(A684,LandGrants[],31,FALSE),"")</f>
        <v>N</v>
      </c>
      <c r="N684" s="19" t="str">
        <f>IFERROR(VLOOKUP(C684,PlatColors[],1,FALSE),"")</f>
        <v>Trouble Enough</v>
      </c>
      <c r="O684" s="19" t="str">
        <f>IFERROR(VLOOKUP(A684,LandGrants[],2,FALSE),"")</f>
        <v>TROUBLE ENOUGH</v>
      </c>
    </row>
    <row r="685" spans="1:15" x14ac:dyDescent="0.55000000000000004">
      <c r="A685" t="str">
        <f t="shared" si="30"/>
        <v>Trouble For Nothing</v>
      </c>
      <c r="B685">
        <v>240</v>
      </c>
      <c r="C685" t="s">
        <v>7419</v>
      </c>
      <c r="D685" t="s">
        <v>8385</v>
      </c>
      <c r="E685">
        <v>40</v>
      </c>
      <c r="F685">
        <v>281.60000000000002</v>
      </c>
      <c r="G685" t="s">
        <v>8387</v>
      </c>
      <c r="H685" s="19" t="str">
        <f t="shared" si="31"/>
        <v>21-07</v>
      </c>
      <c r="I685" t="str">
        <f t="shared" si="32"/>
        <v>2016-07-21</v>
      </c>
      <c r="J685" t="str">
        <f>IFERROR(VLOOKUP(A685,LandGrants[],1,FALSE),"")</f>
        <v>TROUBLE FOR NOTHING</v>
      </c>
      <c r="K685" s="19" t="str">
        <f>IFERROR(VLOOKUP(C685,PlatColors[],2,FALSE),IFERROR(VLOOKUP(A685,PlatColors[],2,FALSE),""))</f>
        <v>#boundary_cyan</v>
      </c>
      <c r="L685" s="19" t="str">
        <f>IFERROR(VLOOKUP(A685,LandGrants[],11,FALSE),"")</f>
        <v>Sep 1797</v>
      </c>
      <c r="M685" s="19" t="str">
        <f>IFERROR(VLOOKUP(A685,LandGrants[],31,FALSE),"")</f>
        <v>N</v>
      </c>
      <c r="N685" s="19" t="str">
        <f>IFERROR(VLOOKUP(C685,PlatColors[],1,FALSE),"")</f>
        <v>Trouble For Nothing</v>
      </c>
      <c r="O685" s="19" t="str">
        <f>IFERROR(VLOOKUP(A685,LandGrants[],2,FALSE),"")</f>
        <v>TROUBLE FOR NOTHING</v>
      </c>
    </row>
    <row r="686" spans="1:15" x14ac:dyDescent="0.55000000000000004">
      <c r="A686" s="19" t="str">
        <f t="shared" si="30"/>
        <v>Troy</v>
      </c>
      <c r="B686">
        <v>49</v>
      </c>
      <c r="C686" t="s">
        <v>20</v>
      </c>
      <c r="D686" t="s">
        <v>9057</v>
      </c>
      <c r="E686">
        <v>44</v>
      </c>
      <c r="F686">
        <v>1062</v>
      </c>
      <c r="G686" t="s">
        <v>10399</v>
      </c>
      <c r="H686" s="19" t="str">
        <f t="shared" si="31"/>
        <v>21 -03</v>
      </c>
      <c r="I686" s="19" t="str">
        <f t="shared" si="32"/>
        <v>2017-03-21</v>
      </c>
      <c r="J686" s="19" t="str">
        <f>IFERROR(VLOOKUP(A686,LandGrants[],1,FALSE),"")</f>
        <v>TROY</v>
      </c>
      <c r="K686" s="19" t="str">
        <f>IFERROR(VLOOKUP(C686,PlatColors[],2,FALSE),IFERROR(VLOOKUP(A686,PlatColors[],2,FALSE),""))</f>
        <v>#boundary_gold</v>
      </c>
      <c r="L686" s="19" t="str">
        <f>IFERROR(VLOOKUP(A686,LandGrants[],11,FALSE),"")</f>
        <v>Nov 1695</v>
      </c>
      <c r="M686" s="19" t="str">
        <f>IFERROR(VLOOKUP(A686,LandGrants[],31,FALSE),"")</f>
        <v>Y</v>
      </c>
      <c r="N686" s="19" t="str">
        <f>IFERROR(VLOOKUP(C686,PlatColors[],1,FALSE),"")</f>
        <v>Troy</v>
      </c>
      <c r="O686" s="19" t="str">
        <f>IFERROR(VLOOKUP(A686,LandGrants[],2,FALSE),"")</f>
        <v>TROY</v>
      </c>
    </row>
    <row r="687" spans="1:15" x14ac:dyDescent="0.55000000000000004">
      <c r="A687" s="19" t="str">
        <f t="shared" si="30"/>
        <v>Tuckers Delight</v>
      </c>
      <c r="B687">
        <v>444</v>
      </c>
      <c r="C687" t="s">
        <v>9009</v>
      </c>
      <c r="D687" t="s">
        <v>9106</v>
      </c>
      <c r="E687">
        <v>6</v>
      </c>
      <c r="F687">
        <v>101.5</v>
      </c>
      <c r="G687" t="s">
        <v>9110</v>
      </c>
      <c r="H687" s="19" t="str">
        <f t="shared" si="31"/>
        <v>22-10</v>
      </c>
      <c r="I687" s="19" t="str">
        <f t="shared" si="32"/>
        <v>2016-10-22</v>
      </c>
      <c r="J687" s="19" t="str">
        <f>IFERROR(VLOOKUP(A687,LandGrants[],1,FALSE),"")</f>
        <v>TUCKERS DELIGHT</v>
      </c>
      <c r="K687" s="19" t="str">
        <f>IFERROR(VLOOKUP(C687,PlatColors[],2,FALSE),IFERROR(VLOOKUP(A687,PlatColors[],2,FALSE),""))</f>
        <v>#boundary_cyan</v>
      </c>
      <c r="L687" s="19" t="str">
        <f>IFERROR(VLOOKUP(A687,LandGrants[],11,FALSE),"")</f>
        <v>Aug 1725</v>
      </c>
      <c r="M687" s="19" t="str">
        <f>IFERROR(VLOOKUP(A687,LandGrants[],31,FALSE),"")</f>
        <v>N</v>
      </c>
      <c r="N687" s="19" t="str">
        <f>IFERROR(VLOOKUP(C687,PlatColors[],1,FALSE),"")</f>
        <v>Tuckers Delight</v>
      </c>
      <c r="O687" s="19" t="str">
        <f>IFERROR(VLOOKUP(A687,LandGrants[],2,FALSE),"")</f>
        <v>TUCKERS DELIGHT</v>
      </c>
    </row>
    <row r="688" spans="1:15" x14ac:dyDescent="0.55000000000000004">
      <c r="A688" s="19" t="str">
        <f t="shared" si="30"/>
        <v>Unity Mount</v>
      </c>
      <c r="B688">
        <v>701</v>
      </c>
      <c r="C688" t="s">
        <v>5537</v>
      </c>
      <c r="D688" t="s">
        <v>10725</v>
      </c>
      <c r="E688">
        <v>15</v>
      </c>
      <c r="F688">
        <v>13.1</v>
      </c>
      <c r="G688" t="s">
        <v>10726</v>
      </c>
      <c r="H688" s="19" t="str">
        <f t="shared" si="31"/>
        <v>28 -04</v>
      </c>
      <c r="I688" s="19" t="str">
        <f t="shared" si="32"/>
        <v>2017-04-28</v>
      </c>
      <c r="J688" s="19" t="str">
        <f>IFERROR(VLOOKUP(A688,LandGrants[],1,FALSE),"")</f>
        <v>UNITY MOUNT</v>
      </c>
      <c r="K688" s="19" t="str">
        <f>IFERROR(VLOOKUP(C688,PlatColors[],2,FALSE),IFERROR(VLOOKUP(A688,PlatColors[],2,FALSE),""))</f>
        <v>#boundary_pink</v>
      </c>
      <c r="L688" s="19" t="str">
        <f>IFERROR(VLOOKUP(A688,LandGrants[],11,FALSE),"")</f>
        <v>Nov 1770</v>
      </c>
      <c r="M688" s="19" t="str">
        <f>IFERROR(VLOOKUP(A688,LandGrants[],31,FALSE),"")</f>
        <v>Y</v>
      </c>
      <c r="N688" s="19" t="str">
        <f>IFERROR(VLOOKUP(C688,PlatColors[],1,FALSE),"")</f>
        <v>Unity Mount</v>
      </c>
      <c r="O688" s="19" t="str">
        <f>IFERROR(VLOOKUP(A688,LandGrants[],2,FALSE),"")</f>
        <v>UNITY MOUNT</v>
      </c>
    </row>
    <row r="689" spans="1:15" x14ac:dyDescent="0.55000000000000004">
      <c r="A689" t="str">
        <f t="shared" si="30"/>
        <v>Upland</v>
      </c>
      <c r="B689">
        <v>64</v>
      </c>
      <c r="C689" t="s">
        <v>4136</v>
      </c>
      <c r="D689" t="s">
        <v>8280</v>
      </c>
      <c r="E689">
        <v>16</v>
      </c>
      <c r="F689">
        <v>858.3</v>
      </c>
      <c r="G689" t="s">
        <v>8307</v>
      </c>
      <c r="H689" t="str">
        <f t="shared" si="31"/>
        <v>11-08</v>
      </c>
      <c r="I689" t="str">
        <f t="shared" si="32"/>
        <v>2016-08-11</v>
      </c>
      <c r="J689" t="str">
        <f>IFERROR(VLOOKUP(A689,LandGrants[],1,FALSE),"")</f>
        <v>UPLAND</v>
      </c>
      <c r="K689" s="19" t="str">
        <f>IFERROR(VLOOKUP(C689,PlatColors[],2,FALSE),IFERROR(VLOOKUP(A689,PlatColors[],2,FALSE),""))</f>
        <v>#boundary_gold</v>
      </c>
      <c r="L689" s="19" t="str">
        <f>IFERROR(VLOOKUP(A689,LandGrants[],11,FALSE),"")</f>
        <v>May 1725</v>
      </c>
      <c r="M689" s="19" t="str">
        <f>IFERROR(VLOOKUP(A689,LandGrants[],31,FALSE),"")</f>
        <v>Y</v>
      </c>
      <c r="N689" s="19" t="str">
        <f>IFERROR(VLOOKUP(C689,PlatColors[],1,FALSE),"")</f>
        <v>Upland</v>
      </c>
      <c r="O689" s="19" t="str">
        <f>IFERROR(VLOOKUP(A689,LandGrants[],2,FALSE),"")</f>
        <v>UPLAND</v>
      </c>
    </row>
    <row r="690" spans="1:15" x14ac:dyDescent="0.55000000000000004">
      <c r="A690" s="19" t="str">
        <f t="shared" si="30"/>
        <v>Upland Resurveyed</v>
      </c>
      <c r="B690">
        <v>138</v>
      </c>
      <c r="C690" t="s">
        <v>4901</v>
      </c>
      <c r="D690" t="s">
        <v>8248</v>
      </c>
      <c r="E690">
        <v>19</v>
      </c>
      <c r="F690">
        <v>538.5</v>
      </c>
      <c r="G690" t="s">
        <v>8249</v>
      </c>
      <c r="H690" s="19" t="str">
        <f t="shared" si="31"/>
        <v>16-08</v>
      </c>
      <c r="I690" s="19" t="str">
        <f t="shared" si="32"/>
        <v>2016-08-16</v>
      </c>
      <c r="J690" s="19" t="str">
        <f>IFERROR(VLOOKUP(A690,LandGrants[],1,FALSE),"")</f>
        <v>UPLAND RESURVEYED</v>
      </c>
      <c r="K690" s="19" t="str">
        <f>IFERROR(VLOOKUP(C690,PlatColors[],2,FALSE),IFERROR(VLOOKUP(A690,PlatColors[],2,FALSE),""))</f>
        <v>#boundary_yellow</v>
      </c>
      <c r="L690" s="19" t="str">
        <f>IFERROR(VLOOKUP(A690,LandGrants[],11,FALSE),"")</f>
        <v>Apr 1755</v>
      </c>
      <c r="M690" s="19" t="str">
        <f>IFERROR(VLOOKUP(A690,LandGrants[],31,FALSE),"")</f>
        <v/>
      </c>
      <c r="N690" s="19" t="str">
        <f>IFERROR(VLOOKUP(C690,PlatColors[],1,FALSE),"")</f>
        <v>Upland Resurveyed</v>
      </c>
      <c r="O690" s="19" t="str">
        <f>IFERROR(VLOOKUP(A690,LandGrants[],2,FALSE),"")</f>
        <v/>
      </c>
    </row>
    <row r="691" spans="1:15" x14ac:dyDescent="0.55000000000000004">
      <c r="A691" t="str">
        <f t="shared" si="30"/>
        <v>Upton Park</v>
      </c>
      <c r="B691">
        <v>117</v>
      </c>
      <c r="C691" t="s">
        <v>5426</v>
      </c>
      <c r="D691" t="s">
        <v>9067</v>
      </c>
      <c r="E691">
        <v>24</v>
      </c>
      <c r="F691">
        <v>616.70000000000005</v>
      </c>
      <c r="G691" t="s">
        <v>9115</v>
      </c>
      <c r="H691" t="str">
        <f t="shared" si="31"/>
        <v>22-10</v>
      </c>
      <c r="I691" t="str">
        <f t="shared" si="32"/>
        <v>2016-10-22</v>
      </c>
      <c r="J691" t="str">
        <f>IFERROR(VLOOKUP(A691,LandGrants[],1,FALSE),"")</f>
        <v>UPTON PARK</v>
      </c>
      <c r="K691" s="19" t="str">
        <f>IFERROR(VLOOKUP(C691,PlatColors[],2,FALSE),IFERROR(VLOOKUP(A691,PlatColors[],2,FALSE),""))</f>
        <v>#boundary_yellow</v>
      </c>
      <c r="L691" s="19" t="str">
        <f>IFERROR(VLOOKUP(A691,LandGrants[],11,FALSE),"")</f>
        <v>Aug 1761</v>
      </c>
      <c r="M691" s="19" t="str">
        <f>IFERROR(VLOOKUP(A691,LandGrants[],31,FALSE),"")</f>
        <v>Y</v>
      </c>
      <c r="N691" s="19" t="str">
        <f>IFERROR(VLOOKUP(C691,PlatColors[],1,FALSE),"")</f>
        <v>Upton Park</v>
      </c>
      <c r="O691" s="19" t="str">
        <f>IFERROR(VLOOKUP(A691,LandGrants[],2,FALSE),"")</f>
        <v>UPTON PARK</v>
      </c>
    </row>
    <row r="692" spans="1:15" x14ac:dyDescent="0.55000000000000004">
      <c r="A692" s="19" t="str">
        <f t="shared" si="30"/>
        <v>Valley</v>
      </c>
      <c r="B692">
        <v>697</v>
      </c>
      <c r="C692" t="s">
        <v>6714</v>
      </c>
      <c r="D692" t="s">
        <v>8331</v>
      </c>
      <c r="E692">
        <v>9</v>
      </c>
      <c r="F692" s="131">
        <v>14.8</v>
      </c>
      <c r="G692" t="s">
        <v>8016</v>
      </c>
      <c r="H692" s="19" t="str">
        <f t="shared" si="31"/>
        <v>17-09</v>
      </c>
      <c r="I692" s="19" t="str">
        <f t="shared" si="32"/>
        <v>2016-09-17</v>
      </c>
      <c r="J692" s="19" t="str">
        <f>IFERROR(VLOOKUP(A692,LandGrants[],1,FALSE),"")</f>
        <v>VALLEY</v>
      </c>
      <c r="K692" s="19" t="str">
        <f>IFERROR(VLOOKUP(C692,PlatColors[],2,FALSE),IFERROR(VLOOKUP(A692,PlatColors[],2,FALSE),""))</f>
        <v>#boundary_gold</v>
      </c>
      <c r="L692" s="19" t="str">
        <f>IFERROR(VLOOKUP(A692,LandGrants[],11,FALSE),"")</f>
        <v>Oct 1792</v>
      </c>
      <c r="M692" s="19" t="str">
        <f>IFERROR(VLOOKUP(A692,LandGrants[],31,FALSE),"")</f>
        <v>N</v>
      </c>
      <c r="N692" s="19" t="str">
        <f>IFERROR(VLOOKUP(C692,PlatColors[],1,FALSE),"")</f>
        <v>Valley</v>
      </c>
      <c r="O692" s="19" t="str">
        <f>IFERROR(VLOOKUP(A692,LandGrants[],2,FALSE),"")</f>
        <v>VALLEY</v>
      </c>
    </row>
    <row r="693" spans="1:15" x14ac:dyDescent="0.55000000000000004">
      <c r="A693" s="19" t="str">
        <f t="shared" si="30"/>
        <v>Vanity Mount</v>
      </c>
      <c r="B693">
        <v>615</v>
      </c>
      <c r="C693" t="s">
        <v>4135</v>
      </c>
      <c r="D693" t="s">
        <v>8331</v>
      </c>
      <c r="E693">
        <v>8</v>
      </c>
      <c r="F693">
        <v>30.4</v>
      </c>
      <c r="G693" t="s">
        <v>11358</v>
      </c>
      <c r="H693" s="19" t="str">
        <f t="shared" si="31"/>
        <v>12-08</v>
      </c>
      <c r="I693" s="19" t="str">
        <f t="shared" si="32"/>
        <v>2016-08-12</v>
      </c>
      <c r="J693" s="19" t="str">
        <f>IFERROR(VLOOKUP(A693,LandGrants[],1,FALSE),"")</f>
        <v>VANITY MOUNT</v>
      </c>
      <c r="K693" s="19" t="str">
        <f>IFERROR(VLOOKUP(C693,PlatColors[],2,FALSE),IFERROR(VLOOKUP(A693,PlatColors[],2,FALSE),""))</f>
        <v>#boundary_green</v>
      </c>
      <c r="L693" s="19" t="str">
        <f>IFERROR(VLOOKUP(A693,LandGrants[],11,FALSE),"")</f>
        <v>Mar 1746</v>
      </c>
      <c r="M693" s="19" t="str">
        <f>IFERROR(VLOOKUP(A693,LandGrants[],31,FALSE),"")</f>
        <v>N</v>
      </c>
      <c r="N693" s="19" t="str">
        <f>IFERROR(VLOOKUP(C693,PlatColors[],1,FALSE),"")</f>
        <v>Vanity Mount</v>
      </c>
      <c r="O693" s="19" t="str">
        <f>IFERROR(VLOOKUP(A693,LandGrants[],2,FALSE),"")</f>
        <v>VANITY MOUNT</v>
      </c>
    </row>
    <row r="694" spans="1:15" x14ac:dyDescent="0.55000000000000004">
      <c r="A694" t="str">
        <f t="shared" si="30"/>
        <v>Vanity Mount - Resurveyed</v>
      </c>
      <c r="B694">
        <v>160</v>
      </c>
      <c r="C694" t="s">
        <v>9398</v>
      </c>
      <c r="D694" t="s">
        <v>8331</v>
      </c>
      <c r="E694">
        <v>63</v>
      </c>
      <c r="F694">
        <v>454.1</v>
      </c>
      <c r="G694" t="s">
        <v>8332</v>
      </c>
      <c r="H694" s="19" t="str">
        <f t="shared" si="31"/>
        <v>09-08</v>
      </c>
      <c r="I694" t="str">
        <f t="shared" si="32"/>
        <v>2016-08-09</v>
      </c>
      <c r="J694" t="str">
        <f>IFERROR(VLOOKUP(A694,LandGrants[],1,FALSE),"")</f>
        <v>VANITY MOUNT - Resurveyed</v>
      </c>
      <c r="K694" s="19" t="str">
        <f>IFERROR(VLOOKUP(C694,PlatColors[],2,FALSE),IFERROR(VLOOKUP(A694,PlatColors[],2,FALSE),""))</f>
        <v>#boundary_pink</v>
      </c>
      <c r="L694" s="19" t="str">
        <f>IFERROR(VLOOKUP(A694,LandGrants[],11,FALSE),"")</f>
        <v>Aug 1753</v>
      </c>
      <c r="M694" s="19" t="str">
        <f>IFERROR(VLOOKUP(A694,LandGrants[],31,FALSE),"")</f>
        <v/>
      </c>
      <c r="N694" s="19" t="str">
        <f>IFERROR(VLOOKUP(C694,PlatColors[],1,FALSE),"")</f>
        <v>Vanity Mount - Resurveyed</v>
      </c>
      <c r="O694" s="19" t="str">
        <f>IFERROR(VLOOKUP(A694,LandGrants[],2,FALSE),"")</f>
        <v/>
      </c>
    </row>
    <row r="695" spans="1:15" x14ac:dyDescent="0.55000000000000004">
      <c r="A695" s="19" t="str">
        <f t="shared" si="30"/>
        <v>Vice</v>
      </c>
      <c r="B695">
        <v>504</v>
      </c>
      <c r="C695" t="s">
        <v>7075</v>
      </c>
      <c r="D695" t="s">
        <v>11161</v>
      </c>
      <c r="E695">
        <v>10</v>
      </c>
      <c r="F695">
        <v>68.400000000000006</v>
      </c>
      <c r="G695" t="s">
        <v>11162</v>
      </c>
      <c r="H695" s="19" t="str">
        <f t="shared" si="31"/>
        <v>16-07</v>
      </c>
      <c r="I695" s="19" t="str">
        <f t="shared" si="32"/>
        <v>2016-07-16</v>
      </c>
      <c r="J695" s="19" t="str">
        <f>IFERROR(VLOOKUP(A695,LandGrants[],1,FALSE),"")</f>
        <v>VICE</v>
      </c>
      <c r="K695" s="19" t="str">
        <f>IFERROR(VLOOKUP(C695,PlatColors[],2,FALSE),IFERROR(VLOOKUP(A695,PlatColors[],2,FALSE),""))</f>
        <v>#boundary_gold</v>
      </c>
      <c r="L695" s="19" t="str">
        <f>IFERROR(VLOOKUP(A695,LandGrants[],11,FALSE),"")</f>
        <v>Nov 1768</v>
      </c>
      <c r="M695" s="19" t="str">
        <f>IFERROR(VLOOKUP(A695,LandGrants[],31,FALSE),"")</f>
        <v>N</v>
      </c>
      <c r="N695" s="19" t="str">
        <f>IFERROR(VLOOKUP(C695,PlatColors[],1,FALSE),"")</f>
        <v>Vice</v>
      </c>
      <c r="O695" s="19" t="str">
        <f>IFERROR(VLOOKUP(A695,LandGrants[],2,FALSE),"")</f>
        <v>VICE</v>
      </c>
    </row>
    <row r="696" spans="1:15" x14ac:dyDescent="0.55000000000000004">
      <c r="A696" s="19" t="str">
        <f t="shared" si="30"/>
        <v>Vines Chance</v>
      </c>
      <c r="B696">
        <v>537</v>
      </c>
      <c r="C696" t="s">
        <v>7587</v>
      </c>
      <c r="D696" t="s">
        <v>9313</v>
      </c>
      <c r="E696">
        <v>5</v>
      </c>
      <c r="F696">
        <v>54.9</v>
      </c>
      <c r="G696" t="s">
        <v>12270</v>
      </c>
      <c r="H696" s="19" t="str">
        <f t="shared" si="31"/>
        <v>04-10</v>
      </c>
      <c r="I696" s="19" t="str">
        <f t="shared" si="32"/>
        <v>2016-10-04</v>
      </c>
      <c r="J696" s="19" t="str">
        <f>IFERROR(VLOOKUP(A696,LandGrants[],1,FALSE),"")</f>
        <v>VINES CHANCE</v>
      </c>
      <c r="K696" s="19" t="str">
        <f>IFERROR(VLOOKUP(C696,PlatColors[],2,FALSE),IFERROR(VLOOKUP(A696,PlatColors[],2,FALSE),""))</f>
        <v>#boundary_yellow</v>
      </c>
      <c r="L696" s="19" t="str">
        <f>IFERROR(VLOOKUP(A696,LandGrants[],11,FALSE),"")</f>
        <v>Oct 1727</v>
      </c>
      <c r="M696" s="19" t="str">
        <f>IFERROR(VLOOKUP(A696,LandGrants[],31,FALSE),"")</f>
        <v>Y</v>
      </c>
      <c r="N696" s="19" t="str">
        <f>IFERROR(VLOOKUP(C696,PlatColors[],1,FALSE),"")</f>
        <v>Vines Chance</v>
      </c>
      <c r="O696" s="19" t="str">
        <f>IFERROR(VLOOKUP(A696,LandGrants[],2,FALSE),"")</f>
        <v>VINES CHANCE</v>
      </c>
    </row>
    <row r="697" spans="1:15" x14ac:dyDescent="0.55000000000000004">
      <c r="A697" s="19" t="str">
        <f t="shared" si="30"/>
        <v>Vines Fancy Enlarged</v>
      </c>
      <c r="B697">
        <v>479</v>
      </c>
      <c r="C697" t="s">
        <v>7582</v>
      </c>
      <c r="D697" t="s">
        <v>8452</v>
      </c>
      <c r="E697">
        <v>9</v>
      </c>
      <c r="F697">
        <v>89.7</v>
      </c>
      <c r="G697" t="s">
        <v>8460</v>
      </c>
      <c r="H697" s="19" t="str">
        <f t="shared" si="31"/>
        <v>20-06</v>
      </c>
      <c r="I697" s="19" t="str">
        <f t="shared" si="32"/>
        <v>2016-06-20</v>
      </c>
      <c r="J697" s="19" t="str">
        <f>IFERROR(VLOOKUP(A697,LandGrants[],1,FALSE),"")</f>
        <v>VINES FANCY ENLARGED</v>
      </c>
      <c r="K697" s="19" t="str">
        <f>IFERROR(VLOOKUP(C697,PlatColors[],2,FALSE),IFERROR(VLOOKUP(A697,PlatColors[],2,FALSE),""))</f>
        <v>#boundary_gold</v>
      </c>
      <c r="L697" s="19" t="str">
        <f>IFERROR(VLOOKUP(A697,LandGrants[],11,FALSE),"")</f>
        <v>May 1903</v>
      </c>
      <c r="M697" s="19" t="str">
        <f>IFERROR(VLOOKUP(A697,LandGrants[],31,FALSE),"")</f>
        <v/>
      </c>
      <c r="N697" s="19" t="str">
        <f>IFERROR(VLOOKUP(C697,PlatColors[],1,FALSE),"")</f>
        <v>Vines Fancy Enlarged</v>
      </c>
      <c r="O697" s="19" t="str">
        <f>IFERROR(VLOOKUP(A697,LandGrants[],2,FALSE),"")</f>
        <v/>
      </c>
    </row>
    <row r="698" spans="1:15" x14ac:dyDescent="0.55000000000000004">
      <c r="A698" s="19" t="str">
        <f t="shared" si="30"/>
        <v>Walkers Laying</v>
      </c>
      <c r="B698">
        <v>337</v>
      </c>
      <c r="C698" t="s">
        <v>9011</v>
      </c>
      <c r="D698" t="s">
        <v>9192</v>
      </c>
      <c r="E698">
        <v>14</v>
      </c>
      <c r="F698">
        <v>182.9</v>
      </c>
      <c r="G698" t="s">
        <v>9193</v>
      </c>
      <c r="H698" s="19" t="str">
        <f t="shared" si="31"/>
        <v>06 -11</v>
      </c>
      <c r="I698" s="19" t="str">
        <f t="shared" si="32"/>
        <v>2016-11-06</v>
      </c>
      <c r="J698" s="19" t="str">
        <f>IFERROR(VLOOKUP(A698,LandGrants[],1,FALSE),"")</f>
        <v>WALKERS LAYING</v>
      </c>
      <c r="K698" s="19" t="str">
        <f>IFERROR(VLOOKUP(C698,PlatColors[],2,FALSE),IFERROR(VLOOKUP(A698,PlatColors[],2,FALSE),""))</f>
        <v>#boundary_pink</v>
      </c>
      <c r="L698" s="19" t="str">
        <f>IFERROR(VLOOKUP(A698,LandGrants[],11,FALSE),"")</f>
        <v>Aug 1746</v>
      </c>
      <c r="M698" s="19" t="str">
        <f>IFERROR(VLOOKUP(A698,LandGrants[],31,FALSE),"")</f>
        <v>N</v>
      </c>
      <c r="N698" s="19" t="str">
        <f>IFERROR(VLOOKUP(C698,PlatColors[],1,FALSE),"")</f>
        <v>Walkers Laying</v>
      </c>
      <c r="O698" s="19" t="str">
        <f>IFERROR(VLOOKUP(A698,LandGrants[],2,FALSE),"")</f>
        <v>WALKERS LAYING</v>
      </c>
    </row>
    <row r="699" spans="1:15" x14ac:dyDescent="0.55000000000000004">
      <c r="A699" s="19" t="str">
        <f t="shared" si="30"/>
        <v>Wards Care</v>
      </c>
      <c r="B699">
        <v>509</v>
      </c>
      <c r="C699" t="s">
        <v>9433</v>
      </c>
      <c r="D699" t="s">
        <v>9554</v>
      </c>
      <c r="E699">
        <v>7</v>
      </c>
      <c r="F699">
        <v>64.5</v>
      </c>
      <c r="G699" t="s">
        <v>12013</v>
      </c>
      <c r="H699" s="19" t="str">
        <f t="shared" si="31"/>
        <v>18-09</v>
      </c>
      <c r="I699" s="19" t="str">
        <f t="shared" si="32"/>
        <v>2016-09-18</v>
      </c>
      <c r="J699" s="19" t="str">
        <f>IFERROR(VLOOKUP(A699,LandGrants[],1,FALSE),"")</f>
        <v>WARDS CARE</v>
      </c>
      <c r="K699" s="19" t="str">
        <f>IFERROR(VLOOKUP(C699,PlatColors[],2,FALSE),IFERROR(VLOOKUP(A699,PlatColors[],2,FALSE),""))</f>
        <v>#boundary_yellow</v>
      </c>
      <c r="L699" s="19" t="str">
        <f>IFERROR(VLOOKUP(A699,LandGrants[],11,FALSE),"")</f>
        <v>Aug 1739</v>
      </c>
      <c r="M699" s="19" t="str">
        <f>IFERROR(VLOOKUP(A699,LandGrants[],31,FALSE),"")</f>
        <v/>
      </c>
      <c r="N699" s="19" t="str">
        <f>IFERROR(VLOOKUP(C699,PlatColors[],1,FALSE),"")</f>
        <v>Wards Care</v>
      </c>
      <c r="O699" s="19" t="str">
        <f>IFERROR(VLOOKUP(A699,LandGrants[],2,FALSE),"")</f>
        <v/>
      </c>
    </row>
    <row r="700" spans="1:15" x14ac:dyDescent="0.55000000000000004">
      <c r="A700" s="19" t="str">
        <f t="shared" si="30"/>
        <v>Wards Care Enlarged</v>
      </c>
      <c r="B700">
        <v>348</v>
      </c>
      <c r="C700" t="s">
        <v>9438</v>
      </c>
      <c r="D700" t="s">
        <v>9554</v>
      </c>
      <c r="E700">
        <v>12</v>
      </c>
      <c r="F700">
        <v>170.5</v>
      </c>
      <c r="G700" t="s">
        <v>9555</v>
      </c>
      <c r="H700" s="19" t="str">
        <f t="shared" si="31"/>
        <v>29 -11</v>
      </c>
      <c r="I700" s="19" t="str">
        <f t="shared" si="32"/>
        <v>2016-11-29</v>
      </c>
      <c r="J700" s="19" t="str">
        <f>IFERROR(VLOOKUP(A700,LandGrants[],1,FALSE),"")</f>
        <v>WARDS CARE ENLARGED</v>
      </c>
      <c r="K700" s="19" t="str">
        <f>IFERROR(VLOOKUP(C700,PlatColors[],2,FALSE),IFERROR(VLOOKUP(A700,PlatColors[],2,FALSE),""))</f>
        <v>#boundary_cyan</v>
      </c>
      <c r="L700" s="19" t="str">
        <f>IFERROR(VLOOKUP(A700,LandGrants[],11,FALSE),"")</f>
        <v>Feb 1745</v>
      </c>
      <c r="M700" s="19" t="str">
        <f>IFERROR(VLOOKUP(A700,LandGrants[],31,FALSE),"")</f>
        <v/>
      </c>
      <c r="N700" s="19" t="str">
        <f>IFERROR(VLOOKUP(C700,PlatColors[],1,FALSE),"")</f>
        <v>Wards Care Enlarged</v>
      </c>
      <c r="O700" s="19" t="str">
        <f>IFERROR(VLOOKUP(A700,LandGrants[],2,FALSE),"")</f>
        <v/>
      </c>
    </row>
    <row r="701" spans="1:15" x14ac:dyDescent="0.55000000000000004">
      <c r="A701" s="19" t="str">
        <f t="shared" si="30"/>
        <v>Warfield And Snowden</v>
      </c>
      <c r="B701">
        <v>15</v>
      </c>
      <c r="C701" t="s">
        <v>10363</v>
      </c>
      <c r="D701" t="s">
        <v>11329</v>
      </c>
      <c r="E701">
        <v>125</v>
      </c>
      <c r="F701">
        <v>2105</v>
      </c>
      <c r="G701" t="s">
        <v>11330</v>
      </c>
      <c r="H701" s="19" t="str">
        <f t="shared" si="31"/>
        <v>07-08</v>
      </c>
      <c r="I701" s="19" t="str">
        <f t="shared" si="32"/>
        <v>2016-08-07</v>
      </c>
      <c r="J701" s="19" t="str">
        <f>IFERROR(VLOOKUP(A701,LandGrants[],1,FALSE),"")</f>
        <v>WARFIELD AND SNOWDEN</v>
      </c>
      <c r="K701" s="19" t="str">
        <f>IFERROR(VLOOKUP(C701,PlatColors[],2,FALSE),IFERROR(VLOOKUP(A701,PlatColors[],2,FALSE),""))</f>
        <v>#boundary_gold</v>
      </c>
      <c r="L701" s="19" t="str">
        <f>IFERROR(VLOOKUP(A701,LandGrants[],11,FALSE),"")</f>
        <v>May 1812</v>
      </c>
      <c r="M701" s="19" t="str">
        <f>IFERROR(VLOOKUP(A701,LandGrants[],31,FALSE),"")</f>
        <v/>
      </c>
      <c r="N701" s="19" t="str">
        <f>IFERROR(VLOOKUP(C701,PlatColors[],1,FALSE),"")</f>
        <v>Warfield And Snowden</v>
      </c>
      <c r="O701" s="19" t="str">
        <f>IFERROR(VLOOKUP(A701,LandGrants[],2,FALSE),"")</f>
        <v>WARFIELD AND SNOWDEN</v>
      </c>
    </row>
    <row r="702" spans="1:15" x14ac:dyDescent="0.55000000000000004">
      <c r="A702" t="str">
        <f t="shared" si="30"/>
        <v>Warfields</v>
      </c>
      <c r="B702">
        <v>25</v>
      </c>
      <c r="C702" t="s">
        <v>4903</v>
      </c>
      <c r="D702" t="s">
        <v>11019</v>
      </c>
      <c r="E702">
        <v>97</v>
      </c>
      <c r="F702">
        <v>1545</v>
      </c>
      <c r="G702" t="s">
        <v>11020</v>
      </c>
      <c r="H702" t="str">
        <f t="shared" si="31"/>
        <v>30 -05</v>
      </c>
      <c r="I702" t="str">
        <f t="shared" si="32"/>
        <v>2016-05-30</v>
      </c>
      <c r="J702" t="str">
        <f>IFERROR(VLOOKUP(A702,LandGrants[],1,FALSE),"")</f>
        <v>WARFIELDS</v>
      </c>
      <c r="K702" s="19" t="str">
        <f>IFERROR(VLOOKUP(C702,PlatColors[],2,FALSE),IFERROR(VLOOKUP(A702,PlatColors[],2,FALSE),""))</f>
        <v>#boundary_purple</v>
      </c>
      <c r="L702" s="19" t="str">
        <f>IFERROR(VLOOKUP(A702,LandGrants[],11,FALSE),"")</f>
        <v>Mar 1767</v>
      </c>
      <c r="M702" s="19" t="str">
        <f>IFERROR(VLOOKUP(A702,LandGrants[],31,FALSE),"")</f>
        <v>Y</v>
      </c>
      <c r="N702" s="19" t="str">
        <f>IFERROR(VLOOKUP(C702,PlatColors[],1,FALSE),"")</f>
        <v>Warfields</v>
      </c>
      <c r="O702" s="19" t="str">
        <f>IFERROR(VLOOKUP(A702,LandGrants[],2,FALSE),"")</f>
        <v>WARFIELDS</v>
      </c>
    </row>
    <row r="703" spans="1:15" x14ac:dyDescent="0.55000000000000004">
      <c r="A703" t="str">
        <f t="shared" si="30"/>
        <v>Warfields Addition</v>
      </c>
      <c r="B703">
        <v>607</v>
      </c>
      <c r="C703" t="s">
        <v>8899</v>
      </c>
      <c r="D703" t="s">
        <v>11779</v>
      </c>
      <c r="E703">
        <v>8</v>
      </c>
      <c r="F703">
        <v>35.6</v>
      </c>
      <c r="G703" t="s">
        <v>11780</v>
      </c>
      <c r="H703" t="str">
        <f t="shared" si="31"/>
        <v>09-09</v>
      </c>
      <c r="I703" t="str">
        <f t="shared" si="32"/>
        <v>2016-09-09</v>
      </c>
      <c r="J703" t="str">
        <f>IFERROR(VLOOKUP(A703,LandGrants[],1,FALSE),"")</f>
        <v>WARFIELDS ADDITION</v>
      </c>
      <c r="K703" s="19" t="str">
        <f>IFERROR(VLOOKUP(C703,PlatColors[],2,FALSE),IFERROR(VLOOKUP(A703,PlatColors[],2,FALSE),""))</f>
        <v>#boundary_yellow</v>
      </c>
      <c r="L703" s="19" t="str">
        <f>IFERROR(VLOOKUP(A703,LandGrants[],11,FALSE),"")</f>
        <v>Jun 1773</v>
      </c>
      <c r="M703" s="19" t="str">
        <f>IFERROR(VLOOKUP(A703,LandGrants[],31,FALSE),"")</f>
        <v>N</v>
      </c>
      <c r="N703" s="19" t="str">
        <f>IFERROR(VLOOKUP(C703,PlatColors[],1,FALSE),"")</f>
        <v>Warfields Addition</v>
      </c>
      <c r="O703" s="19" t="str">
        <f>IFERROR(VLOOKUP(A703,LandGrants[],2,FALSE),"")</f>
        <v>WARFIELDS ADDITION</v>
      </c>
    </row>
    <row r="704" spans="1:15" x14ac:dyDescent="0.55000000000000004">
      <c r="A704" s="19" t="str">
        <f t="shared" si="30"/>
        <v>Warfields Addition Enlarged</v>
      </c>
      <c r="B704">
        <v>332</v>
      </c>
      <c r="C704" t="s">
        <v>8431</v>
      </c>
      <c r="D704" t="s">
        <v>7991</v>
      </c>
      <c r="E704">
        <v>43</v>
      </c>
      <c r="F704">
        <v>187</v>
      </c>
      <c r="G704" t="s">
        <v>8432</v>
      </c>
      <c r="H704" s="19" t="str">
        <f t="shared" si="31"/>
        <v>26-06</v>
      </c>
      <c r="I704" s="19" t="str">
        <f t="shared" si="32"/>
        <v>2016-06-26</v>
      </c>
      <c r="J704" s="19" t="str">
        <f>IFERROR(VLOOKUP(A704,LandGrants[],1,FALSE),"")</f>
        <v>WARFIELDS ADDITION ENLARGED</v>
      </c>
      <c r="K704" s="19" t="str">
        <f>IFERROR(VLOOKUP(C704,PlatColors[],2,FALSE),IFERROR(VLOOKUP(A704,PlatColors[],2,FALSE),""))</f>
        <v>#boundary_purple</v>
      </c>
      <c r="L704" s="19" t="str">
        <f>IFERROR(VLOOKUP(A704,LandGrants[],11,FALSE),"")</f>
        <v>May 1776</v>
      </c>
      <c r="M704" s="19" t="str">
        <f>IFERROR(VLOOKUP(A704,LandGrants[],31,FALSE),"")</f>
        <v/>
      </c>
      <c r="N704" s="19" t="str">
        <f>IFERROR(VLOOKUP(C704,PlatColors[],1,FALSE),"")</f>
        <v>Warfields Addition Enlarged</v>
      </c>
      <c r="O704" s="19" t="str">
        <f>IFERROR(VLOOKUP(A704,LandGrants[],2,FALSE),"")</f>
        <v/>
      </c>
    </row>
    <row r="705" spans="1:15" x14ac:dyDescent="0.55000000000000004">
      <c r="A705" s="19" t="str">
        <f t="shared" ref="A705:A757" si="33">IF(IFERROR(FIND("(",SUBSTITUTE(C705,"(Resurveyed)","")),0) &gt; 0, LEFT(C705,FIND("(",C705)-2),C705)</f>
        <v>Warfields Choice</v>
      </c>
      <c r="B705">
        <v>205</v>
      </c>
      <c r="C705" t="s">
        <v>9012</v>
      </c>
      <c r="D705" t="s">
        <v>8406</v>
      </c>
      <c r="E705">
        <v>19</v>
      </c>
      <c r="F705" s="131">
        <v>326.8</v>
      </c>
      <c r="G705" t="s">
        <v>12485</v>
      </c>
      <c r="H705" s="19" t="str">
        <f t="shared" ref="H705:H757" si="34">SUBSTITUTE(SUBSTITUTE(SUBSTITUTE(SUBSTITUTE(SUBSTITUTE(SUBSTITUTE(SUBSTITUTE(SUBSTITUTE(SUBSTITUTE(SUBSTITUTE(SUBSTITUTE(SUBSTITUTE(MID(G705,6,6)," Oct","-10")," Sep","-09")," Aug","-08")," Jul","-07")," Jun","-06"),"Nov","-11"),"Dec","-12"),"Jan","-01"),"Feb","-02"),"Mar","-03"),"Apr","-04"),"May","-05")</f>
        <v>08 -11</v>
      </c>
      <c r="I705" s="19" t="str">
        <f t="shared" ref="I705:I757" si="35">IF(VALUE(RIGHT(H705,2))&lt;5, "2017-","2016-")&amp;RIGHT(H705,2)&amp;"-"&amp;LEFT(H705,2)</f>
        <v>2016-11-08</v>
      </c>
      <c r="J705" s="19" t="str">
        <f>IFERROR(VLOOKUP(A705,LandGrants[],1,FALSE),"")</f>
        <v>WARFIELDS CHOICE</v>
      </c>
      <c r="K705" s="19" t="str">
        <f>IFERROR(VLOOKUP(C705,PlatColors[],2,FALSE),IFERROR(VLOOKUP(A705,PlatColors[],2,FALSE),""))</f>
        <v>#boundary_gold</v>
      </c>
      <c r="L705" s="19" t="str">
        <f>IFERROR(VLOOKUP(A705,LandGrants[],11,FALSE),"")</f>
        <v>Aug 1772</v>
      </c>
      <c r="M705" s="19" t="str">
        <f>IFERROR(VLOOKUP(A705,LandGrants[],31,FALSE),"")</f>
        <v>N</v>
      </c>
      <c r="N705" s="19" t="str">
        <f>IFERROR(VLOOKUP(C705,PlatColors[],1,FALSE),"")</f>
        <v>Warfields Choice</v>
      </c>
      <c r="O705" s="19" t="str">
        <f>IFERROR(VLOOKUP(A705,LandGrants[],2,FALSE),"")</f>
        <v>WARFIELDS CHOICE</v>
      </c>
    </row>
    <row r="706" spans="1:15" x14ac:dyDescent="0.55000000000000004">
      <c r="A706" s="19" t="str">
        <f t="shared" si="33"/>
        <v>Warfields Connection</v>
      </c>
      <c r="B706">
        <v>114</v>
      </c>
      <c r="C706" t="s">
        <v>10977</v>
      </c>
      <c r="D706" t="s">
        <v>8427</v>
      </c>
      <c r="E706">
        <v>47</v>
      </c>
      <c r="F706">
        <v>623.5</v>
      </c>
      <c r="G706" t="s">
        <v>11026</v>
      </c>
      <c r="H706" s="19" t="str">
        <f t="shared" si="34"/>
        <v>14-07</v>
      </c>
      <c r="I706" s="19" t="str">
        <f t="shared" si="35"/>
        <v>2016-07-14</v>
      </c>
      <c r="J706" s="19" t="str">
        <f>IFERROR(VLOOKUP(A706,LandGrants[],1,FALSE),"")</f>
        <v>WARFIELDS CONNECTION</v>
      </c>
      <c r="K706" s="19" t="str">
        <f>IFERROR(VLOOKUP(C706,PlatColors[],2,FALSE),IFERROR(VLOOKUP(A706,PlatColors[],2,FALSE),""))</f>
        <v>#boundary_gold</v>
      </c>
      <c r="L706" s="19" t="str">
        <f>IFERROR(VLOOKUP(A706,LandGrants[],11,FALSE),"")</f>
        <v>Jun 1838</v>
      </c>
      <c r="M706" s="19" t="str">
        <f>IFERROR(VLOOKUP(A706,LandGrants[],31,FALSE),"")</f>
        <v>N</v>
      </c>
      <c r="N706" s="19" t="str">
        <f>IFERROR(VLOOKUP(C706,PlatColors[],1,FALSE),"")</f>
        <v>Warfields Connection</v>
      </c>
      <c r="O706" s="19" t="str">
        <f>IFERROR(VLOOKUP(A706,LandGrants[],2,FALSE),"")</f>
        <v>WARFIELDS CONNECTION</v>
      </c>
    </row>
    <row r="707" spans="1:15" x14ac:dyDescent="0.55000000000000004">
      <c r="A707" t="str">
        <f t="shared" si="33"/>
        <v>Warfields Contrivance - Resurveyed</v>
      </c>
      <c r="B707">
        <v>67</v>
      </c>
      <c r="C707" t="s">
        <v>9400</v>
      </c>
      <c r="D707" t="s">
        <v>9281</v>
      </c>
      <c r="E707">
        <v>47</v>
      </c>
      <c r="F707">
        <v>848.3</v>
      </c>
      <c r="G707" t="s">
        <v>9282</v>
      </c>
      <c r="H707" t="str">
        <f t="shared" si="34"/>
        <v>22 -11</v>
      </c>
      <c r="I707" t="str">
        <f t="shared" si="35"/>
        <v>2016-11-22</v>
      </c>
      <c r="J707" t="str">
        <f>IFERROR(VLOOKUP(A707,LandGrants[],1,FALSE),"")</f>
        <v>WARFIELDS CONTRIVANCE - Resurveyed</v>
      </c>
      <c r="K707" s="19" t="str">
        <f>IFERROR(VLOOKUP(C707,PlatColors[],2,FALSE),IFERROR(VLOOKUP(A707,PlatColors[],2,FALSE),""))</f>
        <v>#boundary_cyan</v>
      </c>
      <c r="L707" s="19" t="str">
        <f>IFERROR(VLOOKUP(A707,LandGrants[],11,FALSE),"")</f>
        <v>Jul 1729</v>
      </c>
      <c r="M707" s="19" t="str">
        <f>IFERROR(VLOOKUP(A707,LandGrants[],31,FALSE),"")</f>
        <v/>
      </c>
      <c r="N707" s="19" t="str">
        <f>IFERROR(VLOOKUP(C707,PlatColors[],1,FALSE),"")</f>
        <v>Warfields Contrivance - Resurveyed</v>
      </c>
      <c r="O707" s="19" t="str">
        <f>IFERROR(VLOOKUP(A707,LandGrants[],2,FALSE),"")</f>
        <v/>
      </c>
    </row>
    <row r="708" spans="1:15" x14ac:dyDescent="0.55000000000000004">
      <c r="A708" s="19" t="str">
        <f t="shared" si="33"/>
        <v>Warfields Folly</v>
      </c>
      <c r="B708">
        <v>91</v>
      </c>
      <c r="C708" t="s">
        <v>9014</v>
      </c>
      <c r="D708" t="s">
        <v>11022</v>
      </c>
      <c r="E708">
        <v>49</v>
      </c>
      <c r="F708">
        <v>725.5</v>
      </c>
      <c r="G708" t="s">
        <v>11023</v>
      </c>
      <c r="H708" s="19" t="str">
        <f t="shared" si="34"/>
        <v>30 -05</v>
      </c>
      <c r="I708" s="19" t="str">
        <f t="shared" si="35"/>
        <v>2016-05-30</v>
      </c>
      <c r="J708" s="19" t="str">
        <f>IFERROR(VLOOKUP(A708,LandGrants[],1,FALSE),"")</f>
        <v>WARFIELDS FOLLY</v>
      </c>
      <c r="K708" s="19" t="str">
        <f>IFERROR(VLOOKUP(C708,PlatColors[],2,FALSE),IFERROR(VLOOKUP(A708,PlatColors[],2,FALSE),""))</f>
        <v>#boundary_green</v>
      </c>
      <c r="L708" s="19" t="str">
        <f>IFERROR(VLOOKUP(A708,LandGrants[],11,FALSE),"")</f>
        <v>May 1760</v>
      </c>
      <c r="M708" s="19" t="str">
        <f>IFERROR(VLOOKUP(A708,LandGrants[],31,FALSE),"")</f>
        <v>Y</v>
      </c>
      <c r="N708" s="19" t="str">
        <f>IFERROR(VLOOKUP(C708,PlatColors[],1,FALSE),"")</f>
        <v>Warfields Folly</v>
      </c>
      <c r="O708" s="19" t="str">
        <f>IFERROR(VLOOKUP(A708,LandGrants[],2,FALSE),"")</f>
        <v>WARFIELDS FOLLY</v>
      </c>
    </row>
    <row r="709" spans="1:15" x14ac:dyDescent="0.55000000000000004">
      <c r="A709" s="19" t="str">
        <f t="shared" si="33"/>
        <v>Warfields Forest</v>
      </c>
      <c r="B709">
        <v>20</v>
      </c>
      <c r="C709" t="s">
        <v>8371</v>
      </c>
      <c r="D709" t="s">
        <v>10697</v>
      </c>
      <c r="E709">
        <v>117</v>
      </c>
      <c r="F709">
        <v>1790.8</v>
      </c>
      <c r="G709" t="s">
        <v>8372</v>
      </c>
      <c r="H709" s="19" t="str">
        <f t="shared" si="34"/>
        <v>02-08</v>
      </c>
      <c r="I709" s="19" t="str">
        <f t="shared" si="35"/>
        <v>2016-08-02</v>
      </c>
      <c r="J709" s="19" t="str">
        <f>IFERROR(VLOOKUP(A709,LandGrants[],1,FALSE),"")</f>
        <v>WARFIELDS FOREST</v>
      </c>
      <c r="K709" s="19" t="str">
        <f>IFERROR(VLOOKUP(C709,PlatColors[],2,FALSE),IFERROR(VLOOKUP(A709,PlatColors[],2,FALSE),""))</f>
        <v>#boundary_pink</v>
      </c>
      <c r="L709" s="19" t="str">
        <f>IFERROR(VLOOKUP(A709,LandGrants[],11,FALSE),"")</f>
        <v>Jul 1794</v>
      </c>
      <c r="M709" s="19" t="str">
        <f>IFERROR(VLOOKUP(A709,LandGrants[],31,FALSE),"")</f>
        <v>N</v>
      </c>
      <c r="N709" s="19" t="str">
        <f>IFERROR(VLOOKUP(C709,PlatColors[],1,FALSE),"")</f>
        <v>Warfields Forest</v>
      </c>
      <c r="O709" s="19" t="str">
        <f>IFERROR(VLOOKUP(A709,LandGrants[],2,FALSE),"")</f>
        <v>WARFIELDS FOREST</v>
      </c>
    </row>
    <row r="710" spans="1:15" x14ac:dyDescent="0.55000000000000004">
      <c r="A710" t="str">
        <f t="shared" si="33"/>
        <v>Warfields Neglect</v>
      </c>
      <c r="B710">
        <v>491</v>
      </c>
      <c r="C710" t="s">
        <v>8891</v>
      </c>
      <c r="D710" t="s">
        <v>9539</v>
      </c>
      <c r="E710">
        <v>16</v>
      </c>
      <c r="F710">
        <v>79</v>
      </c>
      <c r="G710" t="s">
        <v>11353</v>
      </c>
      <c r="H710" s="19" t="str">
        <f t="shared" si="34"/>
        <v>27-07</v>
      </c>
      <c r="I710" t="str">
        <f t="shared" si="35"/>
        <v>2016-07-27</v>
      </c>
      <c r="J710" t="str">
        <f>IFERROR(VLOOKUP(A710,LandGrants[],1,FALSE),"")</f>
        <v>WARFIELDS NEGLECT</v>
      </c>
      <c r="K710" s="19" t="str">
        <f>IFERROR(VLOOKUP(C710,PlatColors[],2,FALSE),IFERROR(VLOOKUP(A710,PlatColors[],2,FALSE),""))</f>
        <v>#boundary_yellow</v>
      </c>
      <c r="L710" s="19" t="str">
        <f>IFERROR(VLOOKUP(A710,LandGrants[],11,FALSE),"")</f>
        <v>Oct 1757</v>
      </c>
      <c r="M710" s="19" t="str">
        <f>IFERROR(VLOOKUP(A710,LandGrants[],31,FALSE),"")</f>
        <v>Y</v>
      </c>
      <c r="N710" s="19" t="str">
        <f>IFERROR(VLOOKUP(C710,PlatColors[],1,FALSE),"")</f>
        <v>Warfields Neglect</v>
      </c>
      <c r="O710" s="19" t="str">
        <f>IFERROR(VLOOKUP(A710,LandGrants[],2,FALSE),"")</f>
        <v>WARFIELDS NEGLECT</v>
      </c>
    </row>
    <row r="711" spans="1:15" x14ac:dyDescent="0.55000000000000004">
      <c r="A711" s="19" t="str">
        <f t="shared" si="33"/>
        <v>Warfields Range</v>
      </c>
      <c r="B711">
        <v>32</v>
      </c>
      <c r="C711" t="s">
        <v>8902</v>
      </c>
      <c r="D711" t="s">
        <v>8154</v>
      </c>
      <c r="E711">
        <v>26</v>
      </c>
      <c r="F711">
        <v>1330.3</v>
      </c>
      <c r="G711" t="s">
        <v>9275</v>
      </c>
      <c r="H711" s="19" t="str">
        <f t="shared" si="34"/>
        <v>20 -11</v>
      </c>
      <c r="I711" s="19" t="str">
        <f t="shared" si="35"/>
        <v>2016-11-20</v>
      </c>
      <c r="J711" s="19" t="str">
        <f>IFERROR(VLOOKUP(A711,LandGrants[],1,FALSE),"")</f>
        <v>WARFIELDS RANGE</v>
      </c>
      <c r="K711" s="19" t="str">
        <f>IFERROR(VLOOKUP(C711,PlatColors[],2,FALSE),IFERROR(VLOOKUP(A711,PlatColors[],2,FALSE),""))</f>
        <v>#boundary_cyan</v>
      </c>
      <c r="L711" s="19" t="str">
        <f>IFERROR(VLOOKUP(A711,LandGrants[],11,FALSE),"")</f>
        <v>Mar 1696</v>
      </c>
      <c r="M711" s="19" t="str">
        <f>IFERROR(VLOOKUP(A711,LandGrants[],31,FALSE),"")</f>
        <v>Y</v>
      </c>
      <c r="N711" s="19" t="str">
        <f>IFERROR(VLOOKUP(C711,PlatColors[],1,FALSE),"")</f>
        <v>Warfields Range</v>
      </c>
      <c r="O711" s="19" t="str">
        <f>IFERROR(VLOOKUP(A711,LandGrants[],2,FALSE),"")</f>
        <v>WARFIELDS RANGE</v>
      </c>
    </row>
    <row r="712" spans="1:15" x14ac:dyDescent="0.55000000000000004">
      <c r="A712" t="str">
        <f t="shared" si="33"/>
        <v>Weavers Lot</v>
      </c>
      <c r="B712">
        <v>492</v>
      </c>
      <c r="C712" t="s">
        <v>5660</v>
      </c>
      <c r="D712" t="s">
        <v>8154</v>
      </c>
      <c r="E712">
        <v>7</v>
      </c>
      <c r="F712">
        <v>78.5</v>
      </c>
      <c r="G712" t="s">
        <v>8155</v>
      </c>
      <c r="H712" s="19" t="str">
        <f t="shared" si="34"/>
        <v>27-08</v>
      </c>
      <c r="I712" t="str">
        <f t="shared" si="35"/>
        <v>2016-08-27</v>
      </c>
      <c r="J712" t="str">
        <f>IFERROR(VLOOKUP(A712,LandGrants[],1,FALSE),"")</f>
        <v>WEAVERS LOT</v>
      </c>
      <c r="K712" s="19" t="str">
        <f>IFERROR(VLOOKUP(C712,PlatColors[],2,FALSE),IFERROR(VLOOKUP(A712,PlatColors[],2,FALSE),""))</f>
        <v>#boundary_yellow</v>
      </c>
      <c r="L712" s="19" t="str">
        <f>IFERROR(VLOOKUP(A712,LandGrants[],11,FALSE),"")</f>
        <v>Sep 1747</v>
      </c>
      <c r="M712" s="19" t="str">
        <f>IFERROR(VLOOKUP(A712,LandGrants[],31,FALSE),"")</f>
        <v/>
      </c>
      <c r="N712" s="19" t="str">
        <f>IFERROR(VLOOKUP(C712,PlatColors[],1,FALSE),"")</f>
        <v>Weavers Lot</v>
      </c>
      <c r="O712" s="19" t="str">
        <f>IFERROR(VLOOKUP(A712,LandGrants[],2,FALSE),"")</f>
        <v/>
      </c>
    </row>
    <row r="713" spans="1:15" x14ac:dyDescent="0.55000000000000004">
      <c r="A713" t="str">
        <f t="shared" si="33"/>
        <v>Welcome Here Again</v>
      </c>
      <c r="B713">
        <v>605</v>
      </c>
      <c r="C713" t="s">
        <v>9427</v>
      </c>
      <c r="D713" t="s">
        <v>11356</v>
      </c>
      <c r="E713">
        <v>19</v>
      </c>
      <c r="F713">
        <v>36.4</v>
      </c>
      <c r="G713" t="s">
        <v>11357</v>
      </c>
      <c r="H713" t="str">
        <f t="shared" si="34"/>
        <v>10-08</v>
      </c>
      <c r="I713" t="str">
        <f t="shared" si="35"/>
        <v>2016-08-10</v>
      </c>
      <c r="J713" t="str">
        <f>IFERROR(VLOOKUP(A713,LandGrants[],1,FALSE),"")</f>
        <v>WELCOME HERE AGAIN</v>
      </c>
      <c r="K713" s="19" t="str">
        <f>IFERROR(VLOOKUP(C713,PlatColors[],2,FALSE),IFERROR(VLOOKUP(A713,PlatColors[],2,FALSE),""))</f>
        <v>#boundary_yellow</v>
      </c>
      <c r="L713" s="19" t="str">
        <f>IFERROR(VLOOKUP(A713,LandGrants[],11,FALSE),"")</f>
        <v>Nov 1772</v>
      </c>
      <c r="M713" s="19" t="str">
        <f>IFERROR(VLOOKUP(A713,LandGrants[],31,FALSE),"")</f>
        <v>Y</v>
      </c>
      <c r="N713" s="19" t="str">
        <f>IFERROR(VLOOKUP(C713,PlatColors[],1,FALSE),"")</f>
        <v>Welcome Here Again</v>
      </c>
      <c r="O713" s="19" t="str">
        <f>IFERROR(VLOOKUP(A713,LandGrants[],2,FALSE),"")</f>
        <v>WELCOME HERE AGAIN</v>
      </c>
    </row>
    <row r="714" spans="1:15" x14ac:dyDescent="0.55000000000000004">
      <c r="A714" t="str">
        <f t="shared" si="33"/>
        <v>West Ilchester</v>
      </c>
      <c r="B714">
        <v>87</v>
      </c>
      <c r="C714" t="s">
        <v>9657</v>
      </c>
      <c r="D714" t="s">
        <v>9103</v>
      </c>
      <c r="E714">
        <v>140</v>
      </c>
      <c r="F714">
        <v>743</v>
      </c>
      <c r="G714" t="s">
        <v>12471</v>
      </c>
      <c r="H714" t="str">
        <f t="shared" si="34"/>
        <v>04 -11</v>
      </c>
      <c r="I714" t="str">
        <f t="shared" si="35"/>
        <v>2016-11-04</v>
      </c>
      <c r="J714" t="str">
        <f>IFERROR(VLOOKUP(A714,LandGrants[],1,FALSE),"")</f>
        <v>WEST ILCHESTER</v>
      </c>
      <c r="K714" s="19" t="str">
        <f>IFERROR(VLOOKUP(C714,PlatColors[],2,FALSE),IFERROR(VLOOKUP(A714,PlatColors[],2,FALSE),""))</f>
        <v>#boundary_green</v>
      </c>
      <c r="L714" s="19" t="str">
        <f>IFERROR(VLOOKUP(A714,LandGrants[],11,FALSE),"")</f>
        <v>Sep 1804</v>
      </c>
      <c r="M714" s="19" t="str">
        <f>IFERROR(VLOOKUP(A714,LandGrants[],31,FALSE),"")</f>
        <v>N</v>
      </c>
      <c r="N714" s="19" t="str">
        <f>IFERROR(VLOOKUP(C714,PlatColors[],1,FALSE),"")</f>
        <v>West Ilchester</v>
      </c>
      <c r="O714" s="19" t="str">
        <f>IFERROR(VLOOKUP(A714,LandGrants[],2,FALSE),"")</f>
        <v>WEST ILCHESTER</v>
      </c>
    </row>
    <row r="715" spans="1:15" x14ac:dyDescent="0.55000000000000004">
      <c r="A715" s="19" t="str">
        <f t="shared" si="33"/>
        <v>What Is Left</v>
      </c>
      <c r="B715">
        <v>470</v>
      </c>
      <c r="C715" t="s">
        <v>6943</v>
      </c>
      <c r="D715" t="s">
        <v>10718</v>
      </c>
      <c r="E715">
        <v>15</v>
      </c>
      <c r="F715">
        <v>95.6</v>
      </c>
      <c r="G715" t="s">
        <v>10720</v>
      </c>
      <c r="H715" s="19" t="str">
        <f t="shared" si="34"/>
        <v>21 -05</v>
      </c>
      <c r="I715" s="19" t="str">
        <f t="shared" si="35"/>
        <v>2016-05-21</v>
      </c>
      <c r="J715" s="19" t="str">
        <f>IFERROR(VLOOKUP(A715,LandGrants[],1,FALSE),"")</f>
        <v>WHAT IS LEFT</v>
      </c>
      <c r="K715" s="19" t="str">
        <f>IFERROR(VLOOKUP(C715,PlatColors[],2,FALSE),IFERROR(VLOOKUP(A715,PlatColors[],2,FALSE),""))</f>
        <v>#boundary_yellow</v>
      </c>
      <c r="L715" s="19" t="str">
        <f>IFERROR(VLOOKUP(A715,LandGrants[],11,FALSE),"")</f>
        <v>Nov 1760</v>
      </c>
      <c r="M715" s="19" t="str">
        <f>IFERROR(VLOOKUP(A715,LandGrants[],31,FALSE),"")</f>
        <v>N</v>
      </c>
      <c r="N715" s="19" t="str">
        <f>IFERROR(VLOOKUP(C715,PlatColors[],1,FALSE),"")</f>
        <v>What Is Left</v>
      </c>
      <c r="O715" s="19" t="str">
        <f>IFERROR(VLOOKUP(A715,LandGrants[],2,FALSE),"")</f>
        <v>WHAT IS LEFT</v>
      </c>
    </row>
    <row r="716" spans="1:15" x14ac:dyDescent="0.55000000000000004">
      <c r="A716" t="str">
        <f t="shared" si="33"/>
        <v>Whats Left - French</v>
      </c>
      <c r="B716">
        <v>644</v>
      </c>
      <c r="C716" t="s">
        <v>9146</v>
      </c>
      <c r="D716" t="s">
        <v>8388</v>
      </c>
      <c r="E716">
        <v>7</v>
      </c>
      <c r="F716">
        <v>24.5</v>
      </c>
      <c r="G716" t="s">
        <v>9147</v>
      </c>
      <c r="H716" t="str">
        <f t="shared" si="34"/>
        <v>18-10</v>
      </c>
      <c r="I716" t="str">
        <f t="shared" si="35"/>
        <v>2016-10-18</v>
      </c>
      <c r="J716" t="str">
        <f>IFERROR(VLOOKUP(A716,LandGrants[],1,FALSE),"")</f>
        <v>WHATS LEFT - French</v>
      </c>
      <c r="K716" s="19" t="str">
        <f>IFERROR(VLOOKUP(C716,PlatColors[],2,FALSE),IFERROR(VLOOKUP(A716,PlatColors[],2,FALSE),""))</f>
        <v>#boundary_green</v>
      </c>
      <c r="L716" s="19" t="str">
        <f>IFERROR(VLOOKUP(A716,LandGrants[],11,FALSE),"")</f>
        <v>Oct 1782</v>
      </c>
      <c r="M716" s="19" t="str">
        <f>IFERROR(VLOOKUP(A716,LandGrants[],31,FALSE),"")</f>
        <v>N</v>
      </c>
      <c r="N716" s="19" t="str">
        <f>IFERROR(VLOOKUP(C716,PlatColors[],1,FALSE),"")</f>
        <v>Whats Left - French</v>
      </c>
      <c r="O716" s="19" t="str">
        <f>IFERROR(VLOOKUP(A716,LandGrants[],2,FALSE),"")</f>
        <v>WHATS LEFT - FRENCH</v>
      </c>
    </row>
    <row r="717" spans="1:15" x14ac:dyDescent="0.55000000000000004">
      <c r="A717" s="19" t="str">
        <f t="shared" si="33"/>
        <v>Whats Left - Hobbs</v>
      </c>
      <c r="B717">
        <v>335</v>
      </c>
      <c r="C717" t="s">
        <v>7085</v>
      </c>
      <c r="D717" t="s">
        <v>8031</v>
      </c>
      <c r="E717">
        <v>28</v>
      </c>
      <c r="F717">
        <v>185.5</v>
      </c>
      <c r="G717" t="s">
        <v>12250</v>
      </c>
      <c r="H717" s="19" t="str">
        <f t="shared" si="34"/>
        <v>05-10</v>
      </c>
      <c r="I717" s="19" t="str">
        <f t="shared" si="35"/>
        <v>2016-10-05</v>
      </c>
      <c r="J717" s="19" t="str">
        <f>IFERROR(VLOOKUP(A717,LandGrants[],1,FALSE),"")</f>
        <v>WHATS LEFT - Hobbs</v>
      </c>
      <c r="K717" s="19" t="str">
        <f>IFERROR(VLOOKUP(C717,PlatColors[],2,FALSE),IFERROR(VLOOKUP(A717,PlatColors[],2,FALSE),""))</f>
        <v>#boundary_gray</v>
      </c>
      <c r="L717" s="19" t="str">
        <f>IFERROR(VLOOKUP(A717,LandGrants[],11,FALSE),"")</f>
        <v>Nov 1769</v>
      </c>
      <c r="M717" s="19" t="str">
        <f>IFERROR(VLOOKUP(A717,LandGrants[],31,FALSE),"")</f>
        <v>N</v>
      </c>
      <c r="N717" s="19" t="str">
        <f>IFERROR(VLOOKUP(C717,PlatColors[],1,FALSE),"")</f>
        <v>Whats Left - Hobbs</v>
      </c>
      <c r="O717" s="19" t="str">
        <f>IFERROR(VLOOKUP(A717,LandGrants[],2,FALSE),"")</f>
        <v>WHATS LEFT - HOBBS</v>
      </c>
    </row>
    <row r="718" spans="1:15" x14ac:dyDescent="0.55000000000000004">
      <c r="A718" s="19" t="str">
        <f t="shared" si="33"/>
        <v>Whats Left - Shipley</v>
      </c>
      <c r="B718">
        <v>404</v>
      </c>
      <c r="C718" t="s">
        <v>9408</v>
      </c>
      <c r="D718" t="s">
        <v>10716</v>
      </c>
      <c r="E718">
        <v>20</v>
      </c>
      <c r="F718">
        <v>110.4</v>
      </c>
      <c r="G718" t="s">
        <v>8120</v>
      </c>
      <c r="H718" s="19" t="str">
        <f t="shared" si="34"/>
        <v>30-08</v>
      </c>
      <c r="I718" s="19" t="str">
        <f t="shared" si="35"/>
        <v>2016-08-30</v>
      </c>
      <c r="J718" s="19" t="str">
        <f>IFERROR(VLOOKUP(A718,LandGrants[],1,FALSE),"")</f>
        <v>WHATS LEFT - Shipley</v>
      </c>
      <c r="K718" s="19" t="str">
        <f>IFERROR(VLOOKUP(C718,PlatColors[],2,FALSE),IFERROR(VLOOKUP(A718,PlatColors[],2,FALSE),""))</f>
        <v>#boundary_yellow</v>
      </c>
      <c r="L718" s="19" t="str">
        <f>IFERROR(VLOOKUP(A718,LandGrants[],11,FALSE),"")</f>
        <v>Mar 1743</v>
      </c>
      <c r="M718" s="19" t="str">
        <f>IFERROR(VLOOKUP(A718,LandGrants[],31,FALSE),"")</f>
        <v>Y</v>
      </c>
      <c r="N718" s="19" t="str">
        <f>IFERROR(VLOOKUP(C718,PlatColors[],1,FALSE),"")</f>
        <v>Whats Left - Shipley</v>
      </c>
      <c r="O718" s="19" t="str">
        <f>IFERROR(VLOOKUP(A718,LandGrants[],2,FALSE),"")</f>
        <v>WHATS LEFT - SHIPLEY</v>
      </c>
    </row>
    <row r="719" spans="1:15" x14ac:dyDescent="0.55000000000000004">
      <c r="A719" s="19" t="str">
        <f t="shared" si="33"/>
        <v>Whats Left Corrected</v>
      </c>
      <c r="B719">
        <v>246</v>
      </c>
      <c r="C719" t="s">
        <v>4880</v>
      </c>
      <c r="D719" t="s">
        <v>8018</v>
      </c>
      <c r="E719">
        <v>99</v>
      </c>
      <c r="F719">
        <v>272.60000000000002</v>
      </c>
      <c r="G719" t="s">
        <v>8019</v>
      </c>
      <c r="H719" s="19" t="str">
        <f t="shared" si="34"/>
        <v>15-09</v>
      </c>
      <c r="I719" s="19" t="str">
        <f t="shared" si="35"/>
        <v>2016-09-15</v>
      </c>
      <c r="J719" s="19" t="str">
        <f>IFERROR(VLOOKUP(A719,LandGrants[],1,FALSE),"")</f>
        <v>WHATS LEFT CORRECTED</v>
      </c>
      <c r="K719" s="19" t="str">
        <f>IFERROR(VLOOKUP(C719,PlatColors[],2,FALSE),IFERROR(VLOOKUP(A719,PlatColors[],2,FALSE),""))</f>
        <v>#boundary_green</v>
      </c>
      <c r="L719" s="19" t="str">
        <f>IFERROR(VLOOKUP(A719,LandGrants[],11,FALSE),"")</f>
        <v>Apr 1794</v>
      </c>
      <c r="M719" s="19" t="str">
        <f>IFERROR(VLOOKUP(A719,LandGrants[],31,FALSE),"")</f>
        <v>N</v>
      </c>
      <c r="N719" s="19" t="str">
        <f>IFERROR(VLOOKUP(C719,PlatColors[],1,FALSE),"")</f>
        <v>Whats Left Corrected</v>
      </c>
      <c r="O719" s="19" t="str">
        <f>IFERROR(VLOOKUP(A719,LandGrants[],2,FALSE),"")</f>
        <v>WHATS LEFT CORRECTED</v>
      </c>
    </row>
    <row r="720" spans="1:15" x14ac:dyDescent="0.55000000000000004">
      <c r="A720" s="19" t="str">
        <f t="shared" si="33"/>
        <v>Whipps Hills</v>
      </c>
      <c r="B720">
        <v>277</v>
      </c>
      <c r="C720" t="s">
        <v>10593</v>
      </c>
      <c r="D720" t="s">
        <v>8112</v>
      </c>
      <c r="E720">
        <v>50</v>
      </c>
      <c r="F720" s="131">
        <v>240.9</v>
      </c>
      <c r="G720" t="s">
        <v>10711</v>
      </c>
      <c r="H720" s="19" t="str">
        <f t="shared" si="34"/>
        <v>24 -04</v>
      </c>
      <c r="I720" s="19" t="str">
        <f t="shared" si="35"/>
        <v>2017-04-24</v>
      </c>
      <c r="J720" s="19" t="str">
        <f>IFERROR(VLOOKUP(A720,LandGrants[],1,FALSE),"")</f>
        <v>WHIPPS HILLS</v>
      </c>
      <c r="K720" s="19" t="str">
        <f>IFERROR(VLOOKUP(C720,PlatColors[],2,FALSE),IFERROR(VLOOKUP(A720,PlatColors[],2,FALSE),""))</f>
        <v>#boundary_purple</v>
      </c>
      <c r="L720" s="19" t="str">
        <f>IFERROR(VLOOKUP(A720,LandGrants[],11,FALSE),"")</f>
        <v>Mar 1803</v>
      </c>
      <c r="M720" s="19" t="str">
        <f>IFERROR(VLOOKUP(A720,LandGrants[],31,FALSE),"")</f>
        <v>N</v>
      </c>
      <c r="N720" s="19" t="str">
        <f>IFERROR(VLOOKUP(C720,PlatColors[],1,FALSE),"")</f>
        <v>Whipps Hills</v>
      </c>
      <c r="O720" s="19" t="str">
        <f>IFERROR(VLOOKUP(A720,LandGrants[],2,FALSE),"")</f>
        <v>WHIPPS HILLS</v>
      </c>
    </row>
    <row r="721" spans="1:15" x14ac:dyDescent="0.55000000000000004">
      <c r="A721" s="19" t="str">
        <f t="shared" si="33"/>
        <v>Whipps Lot</v>
      </c>
      <c r="B721">
        <v>745</v>
      </c>
      <c r="C721" t="s">
        <v>10596</v>
      </c>
      <c r="D721" t="s">
        <v>8112</v>
      </c>
      <c r="E721">
        <v>6</v>
      </c>
      <c r="F721" s="131">
        <v>5</v>
      </c>
      <c r="G721" t="s">
        <v>11618</v>
      </c>
      <c r="H721" s="19" t="str">
        <f t="shared" si="34"/>
        <v>23-08</v>
      </c>
      <c r="I721" s="19" t="str">
        <f t="shared" si="35"/>
        <v>2016-08-23</v>
      </c>
      <c r="J721" s="19" t="str">
        <f>IFERROR(VLOOKUP(A721,LandGrants[],1,FALSE),"")</f>
        <v>WHIPPS LOT</v>
      </c>
      <c r="K721" s="19" t="str">
        <f>IFERROR(VLOOKUP(C721,PlatColors[],2,FALSE),IFERROR(VLOOKUP(A721,PlatColors[],2,FALSE),""))</f>
        <v>#boundary_cyan</v>
      </c>
      <c r="L721" s="19" t="str">
        <f>IFERROR(VLOOKUP(A721,LandGrants[],11,FALSE),"")</f>
        <v>Sep 1742</v>
      </c>
      <c r="M721" s="19" t="str">
        <f>IFERROR(VLOOKUP(A721,LandGrants[],31,FALSE),"")</f>
        <v/>
      </c>
      <c r="N721" s="19" t="str">
        <f>IFERROR(VLOOKUP(C721,PlatColors[],1,FALSE),"")</f>
        <v>Whipps Lot</v>
      </c>
      <c r="O721" s="19" t="str">
        <f>IFERROR(VLOOKUP(A721,LandGrants[],2,FALSE),"")</f>
        <v/>
      </c>
    </row>
    <row r="722" spans="1:15" x14ac:dyDescent="0.55000000000000004">
      <c r="A722" s="19" t="str">
        <f t="shared" si="33"/>
        <v>Whipps Mill Seat</v>
      </c>
      <c r="B722">
        <v>719</v>
      </c>
      <c r="C722" t="s">
        <v>10597</v>
      </c>
      <c r="D722" t="s">
        <v>10727</v>
      </c>
      <c r="E722">
        <v>8</v>
      </c>
      <c r="F722">
        <v>9.8000000000000007</v>
      </c>
      <c r="G722" t="s">
        <v>10728</v>
      </c>
      <c r="H722" s="19" t="str">
        <f t="shared" si="34"/>
        <v>30 -04</v>
      </c>
      <c r="I722" s="19" t="str">
        <f t="shared" si="35"/>
        <v>2017-04-30</v>
      </c>
      <c r="J722" s="19" t="str">
        <f>IFERROR(VLOOKUP(A722,LandGrants[],1,FALSE),"")</f>
        <v>WHIPPS MILL SEAT</v>
      </c>
      <c r="K722" s="19" t="str">
        <f>IFERROR(VLOOKUP(C722,PlatColors[],2,FALSE),IFERROR(VLOOKUP(A722,PlatColors[],2,FALSE),""))</f>
        <v>#boundary_gold</v>
      </c>
      <c r="L722" s="19" t="str">
        <f>IFERROR(VLOOKUP(A722,LandGrants[],11,FALSE),"")</f>
        <v>Apr 1791</v>
      </c>
      <c r="M722" s="19" t="str">
        <f>IFERROR(VLOOKUP(A722,LandGrants[],31,FALSE),"")</f>
        <v>N</v>
      </c>
      <c r="N722" s="19" t="str">
        <f>IFERROR(VLOOKUP(C722,PlatColors[],1,FALSE),"")</f>
        <v>Whipps Mill Seat</v>
      </c>
      <c r="O722" s="19" t="str">
        <f>IFERROR(VLOOKUP(A722,LandGrants[],2,FALSE),"")</f>
        <v>WHIPPS MILL SEAT</v>
      </c>
    </row>
    <row r="723" spans="1:15" x14ac:dyDescent="0.55000000000000004">
      <c r="A723" t="str">
        <f t="shared" si="33"/>
        <v>White Oak Orchard</v>
      </c>
      <c r="B723">
        <v>398</v>
      </c>
      <c r="C723" t="s">
        <v>6755</v>
      </c>
      <c r="D723" t="s">
        <v>10404</v>
      </c>
      <c r="E723">
        <v>9</v>
      </c>
      <c r="F723">
        <v>114.5</v>
      </c>
      <c r="G723" t="s">
        <v>10405</v>
      </c>
      <c r="H723" t="str">
        <f t="shared" si="34"/>
        <v>01 -04</v>
      </c>
      <c r="I723" t="str">
        <f t="shared" si="35"/>
        <v>2017-04-01</v>
      </c>
      <c r="J723" t="str">
        <f>IFERROR(VLOOKUP(A723,LandGrants[],1,FALSE),"")</f>
        <v>WHITE OAK ORCHARD</v>
      </c>
      <c r="K723" s="19" t="str">
        <f>IFERROR(VLOOKUP(C723,PlatColors[],2,FALSE),IFERROR(VLOOKUP(A723,PlatColors[],2,FALSE),""))</f>
        <v>#boundary_gold</v>
      </c>
      <c r="L723" s="19" t="str">
        <f>IFERROR(VLOOKUP(A723,LandGrants[],11,FALSE),"")</f>
        <v>Jun 1734</v>
      </c>
      <c r="M723" s="19" t="str">
        <f>IFERROR(VLOOKUP(A723,LandGrants[],31,FALSE),"")</f>
        <v>N</v>
      </c>
      <c r="N723" s="19" t="str">
        <f>IFERROR(VLOOKUP(C723,PlatColors[],1,FALSE),"")</f>
        <v>White Oak Orchard</v>
      </c>
      <c r="O723" s="19" t="str">
        <f>IFERROR(VLOOKUP(A723,LandGrants[],2,FALSE),"")</f>
        <v>WHITE OAK ORCHARD</v>
      </c>
    </row>
    <row r="724" spans="1:15" x14ac:dyDescent="0.55000000000000004">
      <c r="A724" t="str">
        <f t="shared" si="33"/>
        <v>White Wine And Claret - Resurveyed</v>
      </c>
      <c r="B724">
        <v>12</v>
      </c>
      <c r="C724" t="s">
        <v>11594</v>
      </c>
      <c r="D724" t="s">
        <v>8234</v>
      </c>
      <c r="E724">
        <v>47</v>
      </c>
      <c r="F724">
        <v>2168.8000000000002</v>
      </c>
      <c r="G724" t="s">
        <v>8235</v>
      </c>
      <c r="H724" s="19" t="str">
        <f t="shared" si="34"/>
        <v>19-08</v>
      </c>
      <c r="I724" t="str">
        <f t="shared" si="35"/>
        <v>2016-08-19</v>
      </c>
      <c r="J724" t="str">
        <f>IFERROR(VLOOKUP(A724,LandGrants[],1,FALSE),"")</f>
        <v>WHITE WINE AND CLARET - Resurveyed</v>
      </c>
      <c r="K724" s="19" t="str">
        <f>IFERROR(VLOOKUP(C724,PlatColors[],2,FALSE),IFERROR(VLOOKUP(A724,PlatColors[],2,FALSE),""))</f>
        <v>#boundary_cyan</v>
      </c>
      <c r="L724" s="19" t="str">
        <f>IFERROR(VLOOKUP(A724,LandGrants[],11,FALSE),"")</f>
        <v>Nov 1735</v>
      </c>
      <c r="M724" s="19" t="str">
        <f>IFERROR(VLOOKUP(A724,LandGrants[],31,FALSE),"")</f>
        <v/>
      </c>
      <c r="N724" s="19" t="str">
        <f>IFERROR(VLOOKUP(C724,PlatColors[],1,FALSE),"")</f>
        <v>White Wine And Claret - Resurveyed</v>
      </c>
      <c r="O724" s="19" t="str">
        <f>IFERROR(VLOOKUP(A724,LandGrants[],2,FALSE),"")</f>
        <v/>
      </c>
    </row>
    <row r="725" spans="1:15" x14ac:dyDescent="0.55000000000000004">
      <c r="A725" s="19" t="str">
        <f t="shared" si="33"/>
        <v>Whiteacres Chance</v>
      </c>
      <c r="B725">
        <v>347</v>
      </c>
      <c r="C725" t="s">
        <v>4125</v>
      </c>
      <c r="D725" t="s">
        <v>9136</v>
      </c>
      <c r="E725">
        <v>8</v>
      </c>
      <c r="F725">
        <v>170.8</v>
      </c>
      <c r="G725" t="s">
        <v>10112</v>
      </c>
      <c r="H725" s="19" t="str">
        <f t="shared" si="34"/>
        <v>10 -03</v>
      </c>
      <c r="I725" s="19" t="str">
        <f t="shared" si="35"/>
        <v>2017-03-10</v>
      </c>
      <c r="J725" s="19" t="str">
        <f>IFERROR(VLOOKUP(A725,LandGrants[],1,FALSE),"")</f>
        <v>WHITEACRES CHANCE</v>
      </c>
      <c r="K725" s="19" t="str">
        <f>IFERROR(VLOOKUP(C725,PlatColors[],2,FALSE),IFERROR(VLOOKUP(A725,PlatColors[],2,FALSE),""))</f>
        <v>#boundary_blue</v>
      </c>
      <c r="L725" s="19" t="str">
        <f>IFERROR(VLOOKUP(A725,LandGrants[],11,FALSE),"")</f>
        <v>Mar 1696</v>
      </c>
      <c r="M725" s="19" t="str">
        <f>IFERROR(VLOOKUP(A725,LandGrants[],31,FALSE),"")</f>
        <v>N</v>
      </c>
      <c r="N725" s="19" t="str">
        <f>IFERROR(VLOOKUP(C725,PlatColors[],1,FALSE),"")</f>
        <v>Whiteacres Chance</v>
      </c>
      <c r="O725" s="19" t="str">
        <f>IFERROR(VLOOKUP(A725,LandGrants[],2,FALSE),"")</f>
        <v>WHITEACRES CHANCE</v>
      </c>
    </row>
    <row r="726" spans="1:15" x14ac:dyDescent="0.55000000000000004">
      <c r="A726" s="19" t="str">
        <f t="shared" si="33"/>
        <v>Whites Contrivance</v>
      </c>
      <c r="B726">
        <v>73</v>
      </c>
      <c r="C726" t="s">
        <v>9015</v>
      </c>
      <c r="D726" t="s">
        <v>9285</v>
      </c>
      <c r="E726">
        <v>59</v>
      </c>
      <c r="F726">
        <v>782.1</v>
      </c>
      <c r="G726" t="s">
        <v>9286</v>
      </c>
      <c r="H726" s="19" t="str">
        <f t="shared" si="34"/>
        <v>22 -11</v>
      </c>
      <c r="I726" s="19" t="str">
        <f t="shared" si="35"/>
        <v>2016-11-22</v>
      </c>
      <c r="J726" s="19" t="str">
        <f>IFERROR(VLOOKUP(A726,LandGrants[],1,FALSE),"")</f>
        <v>WHITES CONTRIVANCE</v>
      </c>
      <c r="K726" s="19" t="str">
        <f>IFERROR(VLOOKUP(C726,PlatColors[],2,FALSE),IFERROR(VLOOKUP(A726,PlatColors[],2,FALSE),""))</f>
        <v>#boundary_gold</v>
      </c>
      <c r="L726" s="19" t="str">
        <f>IFERROR(VLOOKUP(A726,LandGrants[],11,FALSE),"")</f>
        <v>Jan 1797</v>
      </c>
      <c r="M726" s="19" t="str">
        <f>IFERROR(VLOOKUP(A726,LandGrants[],31,FALSE),"")</f>
        <v>N</v>
      </c>
      <c r="N726" s="19" t="str">
        <f>IFERROR(VLOOKUP(C726,PlatColors[],1,FALSE),"")</f>
        <v>Whites Contrivance</v>
      </c>
      <c r="O726" s="19" t="str">
        <f>IFERROR(VLOOKUP(A726,LandGrants[],2,FALSE),"")</f>
        <v>WHITES CONTRIVANCE</v>
      </c>
    </row>
    <row r="727" spans="1:15" x14ac:dyDescent="0.55000000000000004">
      <c r="A727" s="19" t="str">
        <f t="shared" si="33"/>
        <v>Whites Fortune</v>
      </c>
      <c r="B727">
        <v>229</v>
      </c>
      <c r="C727" t="s">
        <v>9016</v>
      </c>
      <c r="D727" t="s">
        <v>9285</v>
      </c>
      <c r="E727">
        <v>57</v>
      </c>
      <c r="F727">
        <v>294.5</v>
      </c>
      <c r="G727" t="s">
        <v>11342</v>
      </c>
      <c r="H727" s="19" t="str">
        <f t="shared" si="34"/>
        <v>26-07</v>
      </c>
      <c r="I727" s="19" t="str">
        <f t="shared" si="35"/>
        <v>2016-07-26</v>
      </c>
      <c r="J727" s="19" t="str">
        <f>IFERROR(VLOOKUP(A727,LandGrants[],1,FALSE),"")</f>
        <v>WHITES FORTUNE</v>
      </c>
      <c r="K727" s="19" t="str">
        <f>IFERROR(VLOOKUP(C727,PlatColors[],2,FALSE),IFERROR(VLOOKUP(A727,PlatColors[],2,FALSE),""))</f>
        <v>#boundary_pink</v>
      </c>
      <c r="L727" s="19" t="str">
        <f>IFERROR(VLOOKUP(A727,LandGrants[],11,FALSE),"")</f>
        <v>Jun 1734</v>
      </c>
      <c r="M727" s="19" t="str">
        <f>IFERROR(VLOOKUP(A727,LandGrants[],31,FALSE),"")</f>
        <v>N</v>
      </c>
      <c r="N727" s="19" t="str">
        <f>IFERROR(VLOOKUP(C727,PlatColors[],1,FALSE),"")</f>
        <v>Whites Fortune</v>
      </c>
      <c r="O727" s="19" t="str">
        <f>IFERROR(VLOOKUP(A727,LandGrants[],2,FALSE),"")</f>
        <v>WHITES FORTUNE</v>
      </c>
    </row>
    <row r="728" spans="1:15" x14ac:dyDescent="0.55000000000000004">
      <c r="A728" t="str">
        <f t="shared" si="33"/>
        <v>Whitsuntides Gift</v>
      </c>
      <c r="B728">
        <v>399</v>
      </c>
      <c r="C728" t="s">
        <v>7094</v>
      </c>
      <c r="D728" t="s">
        <v>8027</v>
      </c>
      <c r="E728">
        <v>18</v>
      </c>
      <c r="F728">
        <v>113.6</v>
      </c>
      <c r="G728" t="s">
        <v>8054</v>
      </c>
      <c r="H728" t="str">
        <f t="shared" si="34"/>
        <v>05-09</v>
      </c>
      <c r="I728" t="str">
        <f t="shared" si="35"/>
        <v>2016-09-05</v>
      </c>
      <c r="J728" t="str">
        <f>IFERROR(VLOOKUP(A728,LandGrants[],1,FALSE),"")</f>
        <v>WHITSUNTIDES GIFT</v>
      </c>
      <c r="K728" s="19" t="str">
        <f>IFERROR(VLOOKUP(C728,PlatColors[],2,FALSE),IFERROR(VLOOKUP(A728,PlatColors[],2,FALSE),""))</f>
        <v>#boundary_yellow</v>
      </c>
      <c r="L728" s="19" t="str">
        <f>IFERROR(VLOOKUP(A728,LandGrants[],11,FALSE),"")</f>
        <v>Aug 1770</v>
      </c>
      <c r="M728" s="19" t="str">
        <f>IFERROR(VLOOKUP(A728,LandGrants[],31,FALSE),"")</f>
        <v>N</v>
      </c>
      <c r="N728" s="19" t="str">
        <f>IFERROR(VLOOKUP(C728,PlatColors[],1,FALSE),"")</f>
        <v>Whitsuntides Gift</v>
      </c>
      <c r="O728" s="19" t="str">
        <f>IFERROR(VLOOKUP(A728,LandGrants[],2,FALSE),"")</f>
        <v>WHITSUNTIDES GIFT</v>
      </c>
    </row>
    <row r="729" spans="1:15" x14ac:dyDescent="0.55000000000000004">
      <c r="A729" s="19" t="str">
        <f t="shared" si="33"/>
        <v>Who Knows The Worth Of It</v>
      </c>
      <c r="B729">
        <v>543</v>
      </c>
      <c r="C729" t="s">
        <v>6552</v>
      </c>
      <c r="D729" t="s">
        <v>8377</v>
      </c>
      <c r="E729">
        <v>10</v>
      </c>
      <c r="F729">
        <v>53.9</v>
      </c>
      <c r="G729" t="s">
        <v>9241</v>
      </c>
      <c r="H729" s="19" t="str">
        <f t="shared" si="34"/>
        <v>02 -11</v>
      </c>
      <c r="I729" s="19" t="str">
        <f t="shared" si="35"/>
        <v>2016-11-02</v>
      </c>
      <c r="J729" s="19" t="str">
        <f>IFERROR(VLOOKUP(A729,LandGrants[],1,FALSE),"")</f>
        <v>WHO KNOWS THE WORTH OF IT</v>
      </c>
      <c r="K729" s="19" t="str">
        <f>IFERROR(VLOOKUP(C729,PlatColors[],2,FALSE),IFERROR(VLOOKUP(A729,PlatColors[],2,FALSE),""))</f>
        <v>#boundary_gold</v>
      </c>
      <c r="L729" s="19" t="str">
        <f>IFERROR(VLOOKUP(A729,LandGrants[],11,FALSE),"")</f>
        <v>May 1765</v>
      </c>
      <c r="M729" s="19" t="str">
        <f>IFERROR(VLOOKUP(A729,LandGrants[],31,FALSE),"")</f>
        <v>Y</v>
      </c>
      <c r="N729" s="19" t="str">
        <f>IFERROR(VLOOKUP(C729,PlatColors[],1,FALSE),"")</f>
        <v>Who Knows The Worth Of It</v>
      </c>
      <c r="O729" s="19" t="str">
        <f>IFERROR(VLOOKUP(A729,LandGrants[],2,FALSE),"")</f>
        <v>WHO KNOWS THE WORTH OF IT</v>
      </c>
    </row>
    <row r="730" spans="1:15" x14ac:dyDescent="0.55000000000000004">
      <c r="A730" s="19" t="str">
        <f t="shared" si="33"/>
        <v>Whole Gammon</v>
      </c>
      <c r="B730">
        <v>442</v>
      </c>
      <c r="C730" t="s">
        <v>5408</v>
      </c>
      <c r="D730" t="s">
        <v>9233</v>
      </c>
      <c r="E730">
        <v>5</v>
      </c>
      <c r="F730">
        <v>101.6</v>
      </c>
      <c r="G730" t="s">
        <v>10717</v>
      </c>
      <c r="H730" s="19" t="str">
        <f t="shared" si="34"/>
        <v>22 -05</v>
      </c>
      <c r="I730" s="19" t="str">
        <f t="shared" si="35"/>
        <v>2016-05-22</v>
      </c>
      <c r="J730" s="19" t="str">
        <f>IFERROR(VLOOKUP(A730,LandGrants[],1,FALSE),"")</f>
        <v>WHOLE GAMMON</v>
      </c>
      <c r="K730" s="19" t="str">
        <f>IFERROR(VLOOKUP(C730,PlatColors[],2,FALSE),IFERROR(VLOOKUP(A730,PlatColors[],2,FALSE),""))</f>
        <v>#boundary_gray</v>
      </c>
      <c r="L730" s="19" t="str">
        <f>IFERROR(VLOOKUP(A730,LandGrants[],11,FALSE),"")</f>
        <v>Nov 1741</v>
      </c>
      <c r="M730" s="19" t="str">
        <f>IFERROR(VLOOKUP(A730,LandGrants[],31,FALSE),"")</f>
        <v>Y</v>
      </c>
      <c r="N730" s="19" t="str">
        <f>IFERROR(VLOOKUP(C730,PlatColors[],1,FALSE),"")</f>
        <v>Whole Gammon</v>
      </c>
      <c r="O730" s="19" t="str">
        <f>IFERROR(VLOOKUP(A730,LandGrants[],2,FALSE),"")</f>
        <v>WHOLE GAMMON</v>
      </c>
    </row>
    <row r="731" spans="1:15" x14ac:dyDescent="0.55000000000000004">
      <c r="A731" t="str">
        <f t="shared" si="33"/>
        <v>Wilks And Liberty</v>
      </c>
      <c r="B731">
        <v>110</v>
      </c>
      <c r="C731" t="s">
        <v>7086</v>
      </c>
      <c r="D731" t="s">
        <v>11019</v>
      </c>
      <c r="E731">
        <v>29</v>
      </c>
      <c r="F731">
        <v>639.4</v>
      </c>
      <c r="G731" t="s">
        <v>11025</v>
      </c>
      <c r="H731" t="str">
        <f t="shared" si="34"/>
        <v>06-06</v>
      </c>
      <c r="I731" t="str">
        <f t="shared" si="35"/>
        <v>2016-06-06</v>
      </c>
      <c r="J731" t="str">
        <f>IFERROR(VLOOKUP(A731,LandGrants[],1,FALSE),"")</f>
        <v>WILKS AND LIBERTY</v>
      </c>
      <c r="K731" s="19" t="str">
        <f>IFERROR(VLOOKUP(C731,PlatColors[],2,FALSE),IFERROR(VLOOKUP(A731,PlatColors[],2,FALSE),""))</f>
        <v>#boundary_cyan</v>
      </c>
      <c r="L731" s="19" t="str">
        <f>IFERROR(VLOOKUP(A731,LandGrants[],11,FALSE),"")</f>
        <v>Jul 1770</v>
      </c>
      <c r="M731" s="19" t="str">
        <f>IFERROR(VLOOKUP(A731,LandGrants[],31,FALSE),"")</f>
        <v>N</v>
      </c>
      <c r="N731" s="19" t="str">
        <f>IFERROR(VLOOKUP(C731,PlatColors[],1,FALSE),"")</f>
        <v>Wilks And Liberty</v>
      </c>
      <c r="O731" s="19" t="str">
        <f>IFERROR(VLOOKUP(A731,LandGrants[],2,FALSE),"")</f>
        <v>WILKS AND LIBERTY</v>
      </c>
    </row>
    <row r="732" spans="1:15" x14ac:dyDescent="0.55000000000000004">
      <c r="A732" s="19" t="str">
        <f t="shared" si="33"/>
        <v>Williams Lot - Brown</v>
      </c>
      <c r="B732">
        <v>411</v>
      </c>
      <c r="C732" t="s">
        <v>9268</v>
      </c>
      <c r="D732" t="s">
        <v>7877</v>
      </c>
      <c r="E732">
        <v>19</v>
      </c>
      <c r="F732">
        <v>108.2</v>
      </c>
      <c r="G732" t="s">
        <v>7878</v>
      </c>
      <c r="H732" s="19" t="str">
        <f t="shared" si="34"/>
        <v>17-10</v>
      </c>
      <c r="I732" s="19" t="str">
        <f t="shared" si="35"/>
        <v>2016-10-17</v>
      </c>
      <c r="J732" s="19" t="str">
        <f>IFERROR(VLOOKUP(A732,LandGrants[],1,FALSE),"")</f>
        <v>WILLIAMS LOT - Brown</v>
      </c>
      <c r="K732" s="19" t="str">
        <f>IFERROR(VLOOKUP(C732,PlatColors[],2,FALSE),IFERROR(VLOOKUP(A732,PlatColors[],2,FALSE),""))</f>
        <v>#boundary_yellow</v>
      </c>
      <c r="L732" s="19" t="str">
        <f>IFERROR(VLOOKUP(A732,LandGrants[],11,FALSE),"")</f>
        <v>Jun 1734</v>
      </c>
      <c r="M732" s="19" t="str">
        <f>IFERROR(VLOOKUP(A732,LandGrants[],31,FALSE),"")</f>
        <v>N</v>
      </c>
      <c r="N732" s="19" t="str">
        <f>IFERROR(VLOOKUP(C732,PlatColors[],1,FALSE),"")</f>
        <v>Williams Lot - Brown</v>
      </c>
      <c r="O732" s="19" t="str">
        <f>IFERROR(VLOOKUP(A732,LandGrants[],2,FALSE),"")</f>
        <v>WILLIAMS LOT - BROWN</v>
      </c>
    </row>
    <row r="733" spans="1:15" x14ac:dyDescent="0.55000000000000004">
      <c r="A733" t="str">
        <f t="shared" si="33"/>
        <v>Williams Lot - Shipley</v>
      </c>
      <c r="B733">
        <v>437</v>
      </c>
      <c r="C733" t="s">
        <v>9587</v>
      </c>
      <c r="D733" t="s">
        <v>12497</v>
      </c>
      <c r="E733">
        <v>13</v>
      </c>
      <c r="F733">
        <v>102.3</v>
      </c>
      <c r="G733" t="s">
        <v>9939</v>
      </c>
      <c r="H733" t="str">
        <f t="shared" si="34"/>
        <v>12 -02</v>
      </c>
      <c r="I733" t="str">
        <f t="shared" si="35"/>
        <v>2017-02-12</v>
      </c>
      <c r="J733" t="str">
        <f>IFERROR(VLOOKUP(A733,LandGrants[],1,FALSE),"")</f>
        <v>WILLIAMS LOT - Shipley</v>
      </c>
      <c r="K733" s="19" t="str">
        <f>IFERROR(VLOOKUP(C733,PlatColors[],2,FALSE),IFERROR(VLOOKUP(A733,PlatColors[],2,FALSE),""))</f>
        <v>#boundary_gold</v>
      </c>
      <c r="L733" s="19" t="str">
        <f>IFERROR(VLOOKUP(A733,LandGrants[],11,FALSE),"")</f>
        <v>Sep 1731</v>
      </c>
      <c r="M733" s="19" t="str">
        <f>IFERROR(VLOOKUP(A733,LandGrants[],31,FALSE),"")</f>
        <v>N</v>
      </c>
      <c r="N733" s="19" t="str">
        <f>IFERROR(VLOOKUP(C733,PlatColors[],1,FALSE),"")</f>
        <v>Williams Lot - Shipley</v>
      </c>
      <c r="O733" s="19" t="str">
        <f>IFERROR(VLOOKUP(A733,LandGrants[],2,FALSE),"")</f>
        <v>WILLIAMS LOT - SHIPLEY</v>
      </c>
    </row>
    <row r="734" spans="1:15" x14ac:dyDescent="0.55000000000000004">
      <c r="A734" t="str">
        <f t="shared" si="33"/>
        <v>Williamsons Trouble</v>
      </c>
      <c r="B734">
        <v>724</v>
      </c>
      <c r="C734" t="s">
        <v>7290</v>
      </c>
      <c r="D734" t="s">
        <v>7927</v>
      </c>
      <c r="E734">
        <v>10</v>
      </c>
      <c r="F734">
        <v>8.8000000000000007</v>
      </c>
      <c r="G734" t="s">
        <v>7967</v>
      </c>
      <c r="H734" t="str">
        <f t="shared" si="34"/>
        <v>14-10</v>
      </c>
      <c r="I734" t="str">
        <f t="shared" si="35"/>
        <v>2016-10-14</v>
      </c>
      <c r="J734" t="str">
        <f>IFERROR(VLOOKUP(A734,LandGrants[],1,FALSE),"")</f>
        <v>WILLIAMSONS TROUBLE</v>
      </c>
      <c r="K734" s="19" t="str">
        <f>IFERROR(VLOOKUP(C734,PlatColors[],2,FALSE),IFERROR(VLOOKUP(A734,PlatColors[],2,FALSE),""))</f>
        <v>#boundary_yellow</v>
      </c>
      <c r="L734" s="19" t="str">
        <f>IFERROR(VLOOKUP(A734,LandGrants[],11,FALSE),"")</f>
        <v>May 1786</v>
      </c>
      <c r="M734" s="19" t="str">
        <f>IFERROR(VLOOKUP(A734,LandGrants[],31,FALSE),"")</f>
        <v>N</v>
      </c>
      <c r="N734" s="19" t="str">
        <f>IFERROR(VLOOKUP(C734,PlatColors[],1,FALSE),"")</f>
        <v>Williamsons Trouble</v>
      </c>
      <c r="O734" s="19" t="str">
        <f>IFERROR(VLOOKUP(A734,LandGrants[],2,FALSE),"")</f>
        <v>WILLIAMSONS TROUBLE</v>
      </c>
    </row>
    <row r="735" spans="1:15" x14ac:dyDescent="0.55000000000000004">
      <c r="A735" s="19" t="str">
        <f t="shared" si="33"/>
        <v>Wincopin Neck - Resurveyed</v>
      </c>
      <c r="B735">
        <v>61</v>
      </c>
      <c r="C735" t="s">
        <v>9377</v>
      </c>
      <c r="D735" t="s">
        <v>9279</v>
      </c>
      <c r="E735">
        <v>62</v>
      </c>
      <c r="F735">
        <v>904</v>
      </c>
      <c r="G735" t="s">
        <v>9280</v>
      </c>
      <c r="H735" s="19" t="str">
        <f t="shared" si="34"/>
        <v>20 -11</v>
      </c>
      <c r="I735" s="19" t="str">
        <f t="shared" si="35"/>
        <v>2016-11-20</v>
      </c>
      <c r="J735" s="19" t="str">
        <f>IFERROR(VLOOKUP(A735,LandGrants[],1,FALSE),"")</f>
        <v>WINCOPIN NECK - Resurveyed</v>
      </c>
      <c r="K735" s="19" t="str">
        <f>IFERROR(VLOOKUP(C735,PlatColors[],2,FALSE),IFERROR(VLOOKUP(A735,PlatColors[],2,FALSE),""))</f>
        <v>#boundary_green</v>
      </c>
      <c r="L735" s="19" t="str">
        <f>IFERROR(VLOOKUP(A735,LandGrants[],11,FALSE),"")</f>
        <v>Nov 1735</v>
      </c>
      <c r="M735" s="19" t="str">
        <f>IFERROR(VLOOKUP(A735,LandGrants[],31,FALSE),"")</f>
        <v/>
      </c>
      <c r="N735" s="19" t="str">
        <f>IFERROR(VLOOKUP(C735,PlatColors[],1,FALSE),"")</f>
        <v>Wincopin Neck - Resurveyed</v>
      </c>
      <c r="O735" s="19" t="str">
        <f>IFERROR(VLOOKUP(A735,LandGrants[],2,FALSE),"")</f>
        <v/>
      </c>
    </row>
    <row r="736" spans="1:15" x14ac:dyDescent="0.55000000000000004">
      <c r="A736" s="19" t="str">
        <f t="shared" si="33"/>
        <v>Windsor</v>
      </c>
      <c r="B736">
        <v>140</v>
      </c>
      <c r="C736" t="s">
        <v>5061</v>
      </c>
      <c r="D736" t="s">
        <v>11595</v>
      </c>
      <c r="E736">
        <v>35</v>
      </c>
      <c r="F736">
        <v>526.6</v>
      </c>
      <c r="G736" t="s">
        <v>11771</v>
      </c>
      <c r="H736" s="19" t="str">
        <f t="shared" si="34"/>
        <v>03-09</v>
      </c>
      <c r="I736" s="19" t="str">
        <f t="shared" si="35"/>
        <v>2016-09-03</v>
      </c>
      <c r="J736" s="19" t="str">
        <f>IFERROR(VLOOKUP(A736,LandGrants[],1,FALSE),"")</f>
        <v>WINDSOR</v>
      </c>
      <c r="K736" s="19" t="str">
        <f>IFERROR(VLOOKUP(C736,PlatColors[],2,FALSE),IFERROR(VLOOKUP(A736,PlatColors[],2,FALSE),""))</f>
        <v>#boundary_pink</v>
      </c>
      <c r="L736" s="19" t="str">
        <f>IFERROR(VLOOKUP(A736,LandGrants[],11,FALSE),"")</f>
        <v>Jun 1758</v>
      </c>
      <c r="M736" s="19" t="str">
        <f>IFERROR(VLOOKUP(A736,LandGrants[],31,FALSE),"")</f>
        <v/>
      </c>
      <c r="N736" s="19" t="str">
        <f>IFERROR(VLOOKUP(C736,PlatColors[],1,FALSE),"")</f>
        <v>Windsor</v>
      </c>
      <c r="O736" s="19" t="str">
        <f>IFERROR(VLOOKUP(A736,LandGrants[],2,FALSE),"")</f>
        <v>WINDSOR</v>
      </c>
    </row>
    <row r="737" spans="1:15" x14ac:dyDescent="0.55000000000000004">
      <c r="A737" s="19" t="str">
        <f t="shared" si="33"/>
        <v>Windsor Forrest - Mansell</v>
      </c>
      <c r="B737">
        <v>26</v>
      </c>
      <c r="C737" t="s">
        <v>10382</v>
      </c>
      <c r="D737" t="s">
        <v>8406</v>
      </c>
      <c r="E737">
        <v>70</v>
      </c>
      <c r="F737">
        <v>1482.5</v>
      </c>
      <c r="G737" t="s">
        <v>8407</v>
      </c>
      <c r="H737" s="19" t="str">
        <f t="shared" si="34"/>
        <v>16-07</v>
      </c>
      <c r="I737" s="19" t="str">
        <f t="shared" si="35"/>
        <v>2016-07-16</v>
      </c>
      <c r="J737" s="19" t="str">
        <f>IFERROR(VLOOKUP(A737,LandGrants[],1,FALSE),"")</f>
        <v>WINDSOR FORREST - Mansell</v>
      </c>
      <c r="K737" s="19" t="str">
        <f>IFERROR(VLOOKUP(C737,PlatColors[],2,FALSE),IFERROR(VLOOKUP(A737,PlatColors[],2,FALSE),""))</f>
        <v>#boundary_green</v>
      </c>
      <c r="L737" s="19" t="str">
        <f>IFERROR(VLOOKUP(A737,LandGrants[],11,FALSE),"")</f>
        <v>Dec 1769</v>
      </c>
      <c r="M737" s="19" t="str">
        <f>IFERROR(VLOOKUP(A737,LandGrants[],31,FALSE),"")</f>
        <v>N</v>
      </c>
      <c r="N737" s="19" t="str">
        <f>IFERROR(VLOOKUP(C737,PlatColors[],1,FALSE),"")</f>
        <v>Windsor Forrest - Mansell</v>
      </c>
      <c r="O737" s="19" t="str">
        <f>IFERROR(VLOOKUP(A737,LandGrants[],2,FALSE),"")</f>
        <v>WINDSOR FORREST - MANSELL</v>
      </c>
    </row>
    <row r="738" spans="1:15" x14ac:dyDescent="0.55000000000000004">
      <c r="A738" t="str">
        <f t="shared" si="33"/>
        <v>Windsor Forrest Corrected</v>
      </c>
      <c r="B738">
        <v>13</v>
      </c>
      <c r="C738" t="s">
        <v>7461</v>
      </c>
      <c r="D738" t="s">
        <v>8408</v>
      </c>
      <c r="E738">
        <v>167</v>
      </c>
      <c r="F738">
        <v>2157.9</v>
      </c>
      <c r="G738" t="s">
        <v>8409</v>
      </c>
      <c r="H738" t="str">
        <f t="shared" si="34"/>
        <v>16-07</v>
      </c>
      <c r="I738" t="str">
        <f t="shared" si="35"/>
        <v>2016-07-16</v>
      </c>
      <c r="J738" t="str">
        <f>IFERROR(VLOOKUP(A738,LandGrants[],1,FALSE),"")</f>
        <v>WINDSOR FORREST CORRECTED</v>
      </c>
      <c r="K738" s="19" t="str">
        <f>IFERROR(VLOOKUP(C738,PlatColors[],2,FALSE),IFERROR(VLOOKUP(A738,PlatColors[],2,FALSE),""))</f>
        <v/>
      </c>
      <c r="L738" s="19" t="str">
        <f>IFERROR(VLOOKUP(A738,LandGrants[],11,FALSE),"")</f>
        <v>May 1802</v>
      </c>
      <c r="M738" s="19" t="str">
        <f>IFERROR(VLOOKUP(A738,LandGrants[],31,FALSE),"")</f>
        <v/>
      </c>
      <c r="N738" s="19" t="str">
        <f>IFERROR(VLOOKUP(C738,PlatColors[],1,FALSE),"")</f>
        <v/>
      </c>
      <c r="O738" s="19" t="str">
        <f>IFERROR(VLOOKUP(A738,LandGrants[],2,FALSE),"")</f>
        <v/>
      </c>
    </row>
    <row r="739" spans="1:15" x14ac:dyDescent="0.55000000000000004">
      <c r="A739" t="str">
        <f t="shared" si="33"/>
        <v>Windsor Plains</v>
      </c>
      <c r="B739">
        <v>107</v>
      </c>
      <c r="C739" t="s">
        <v>10510</v>
      </c>
      <c r="D739" t="s">
        <v>7912</v>
      </c>
      <c r="E739">
        <v>44</v>
      </c>
      <c r="F739">
        <v>640.70000000000005</v>
      </c>
      <c r="G739" t="s">
        <v>9871</v>
      </c>
      <c r="H739" s="19" t="str">
        <f t="shared" si="34"/>
        <v>04 -01</v>
      </c>
      <c r="I739" t="str">
        <f t="shared" si="35"/>
        <v>2017-01-04</v>
      </c>
      <c r="J739" t="str">
        <f>IFERROR(VLOOKUP(A739,LandGrants[],1,FALSE),"")</f>
        <v>WINDSOR PLAINS</v>
      </c>
      <c r="K739" s="19" t="str">
        <f>IFERROR(VLOOKUP(C739,PlatColors[],2,FALSE),IFERROR(VLOOKUP(A739,PlatColors[],2,FALSE),""))</f>
        <v>#boundary_yellow</v>
      </c>
      <c r="L739" s="19" t="str">
        <f>IFERROR(VLOOKUP(A739,LandGrants[],11,FALSE),"")</f>
        <v>Sep 1811</v>
      </c>
      <c r="M739" s="19" t="str">
        <f>IFERROR(VLOOKUP(A739,LandGrants[],31,FALSE),"")</f>
        <v>N</v>
      </c>
      <c r="N739" s="19" t="str">
        <f>IFERROR(VLOOKUP(C739,PlatColors[],1,FALSE),"")</f>
        <v>Windsor Plains</v>
      </c>
      <c r="O739" s="19" t="str">
        <f>IFERROR(VLOOKUP(A739,LandGrants[],2,FALSE),"")</f>
        <v>WINDSOR PLAINS</v>
      </c>
    </row>
    <row r="740" spans="1:15" x14ac:dyDescent="0.55000000000000004">
      <c r="A740" t="str">
        <f t="shared" si="33"/>
        <v>Windsor Plains</v>
      </c>
      <c r="B740">
        <v>108</v>
      </c>
      <c r="C740" t="s">
        <v>10510</v>
      </c>
      <c r="D740" t="s">
        <v>7912</v>
      </c>
      <c r="E740">
        <v>44</v>
      </c>
      <c r="F740">
        <v>640.70000000000005</v>
      </c>
      <c r="G740" t="s">
        <v>12477</v>
      </c>
      <c r="H740" t="str">
        <f t="shared" si="34"/>
        <v>09 -11</v>
      </c>
      <c r="I740" t="str">
        <f t="shared" si="35"/>
        <v>2016-11-09</v>
      </c>
      <c r="J740" t="str">
        <f>IFERROR(VLOOKUP(A740,LandGrants[],1,FALSE),"")</f>
        <v>WINDSOR PLAINS</v>
      </c>
      <c r="K740" s="19" t="str">
        <f>IFERROR(VLOOKUP(C740,PlatColors[],2,FALSE),IFERROR(VLOOKUP(A740,PlatColors[],2,FALSE),""))</f>
        <v>#boundary_yellow</v>
      </c>
      <c r="L740" s="19" t="str">
        <f>IFERROR(VLOOKUP(A740,LandGrants[],11,FALSE),"")</f>
        <v>Sep 1811</v>
      </c>
      <c r="M740" s="19" t="str">
        <f>IFERROR(VLOOKUP(A740,LandGrants[],31,FALSE),"")</f>
        <v>N</v>
      </c>
      <c r="N740" s="19" t="str">
        <f>IFERROR(VLOOKUP(C740,PlatColors[],1,FALSE),"")</f>
        <v>Windsor Plains</v>
      </c>
      <c r="O740" s="19" t="str">
        <f>IFERROR(VLOOKUP(A740,LandGrants[],2,FALSE),"")</f>
        <v>WINDSOR PLAINS</v>
      </c>
    </row>
    <row r="741" spans="1:15" x14ac:dyDescent="0.55000000000000004">
      <c r="A741" t="str">
        <f t="shared" si="33"/>
        <v>Wise Mans Folly</v>
      </c>
      <c r="B741">
        <v>367</v>
      </c>
      <c r="C741" t="s">
        <v>8424</v>
      </c>
      <c r="D741" t="s">
        <v>8351</v>
      </c>
      <c r="E741">
        <v>25</v>
      </c>
      <c r="F741">
        <v>148.69999999999999</v>
      </c>
      <c r="G741" t="s">
        <v>8425</v>
      </c>
      <c r="H741" t="str">
        <f t="shared" si="34"/>
        <v>26-06</v>
      </c>
      <c r="I741" t="str">
        <f t="shared" si="35"/>
        <v>2016-06-26</v>
      </c>
      <c r="J741" t="str">
        <f>IFERROR(VLOOKUP(A741,LandGrants[],1,FALSE),"")</f>
        <v>WISE MANS FOLLY</v>
      </c>
      <c r="K741" s="19" t="str">
        <f>IFERROR(VLOOKUP(C741,PlatColors[],2,FALSE),IFERROR(VLOOKUP(A741,PlatColors[],2,FALSE),""))</f>
        <v>#boundary_yellow</v>
      </c>
      <c r="L741" s="19" t="str">
        <f>IFERROR(VLOOKUP(A741,LandGrants[],11,FALSE),"")</f>
        <v>Feb 1748</v>
      </c>
      <c r="M741" s="19" t="str">
        <f>IFERROR(VLOOKUP(A741,LandGrants[],31,FALSE),"")</f>
        <v>Y</v>
      </c>
      <c r="N741" s="19" t="str">
        <f>IFERROR(VLOOKUP(C741,PlatColors[],1,FALSE),"")</f>
        <v>Wise Mans Folly</v>
      </c>
      <c r="O741" s="19" t="str">
        <f>IFERROR(VLOOKUP(A741,LandGrants[],2,FALSE),"")</f>
        <v>WISE MANS FOLLY</v>
      </c>
    </row>
    <row r="742" spans="1:15" x14ac:dyDescent="0.55000000000000004">
      <c r="A742" t="str">
        <f t="shared" si="33"/>
        <v>Wood Plenty</v>
      </c>
      <c r="B742">
        <v>609</v>
      </c>
      <c r="C742" t="s">
        <v>10539</v>
      </c>
      <c r="D742" t="s">
        <v>12279</v>
      </c>
      <c r="E742">
        <v>6</v>
      </c>
      <c r="F742">
        <v>33.200000000000003</v>
      </c>
      <c r="G742" t="s">
        <v>12280</v>
      </c>
      <c r="H742" s="19" t="str">
        <f t="shared" si="34"/>
        <v>16-10</v>
      </c>
      <c r="I742" t="str">
        <f t="shared" si="35"/>
        <v>2016-10-16</v>
      </c>
      <c r="J742" t="str">
        <f>IFERROR(VLOOKUP(A742,LandGrants[],1,FALSE),"")</f>
        <v>WOOD PLENTY</v>
      </c>
      <c r="K742" s="19" t="str">
        <f>IFERROR(VLOOKUP(C742,PlatColors[],2,FALSE),IFERROR(VLOOKUP(A742,PlatColors[],2,FALSE),""))</f>
        <v/>
      </c>
      <c r="L742" s="19" t="str">
        <f>IFERROR(VLOOKUP(A742,LandGrants[],11,FALSE),"")</f>
        <v>Oct 1811</v>
      </c>
      <c r="M742" s="19" t="str">
        <f>IFERROR(VLOOKUP(A742,LandGrants[],31,FALSE),"")</f>
        <v/>
      </c>
      <c r="N742" s="19" t="str">
        <f>IFERROR(VLOOKUP(C742,PlatColors[],1,FALSE),"")</f>
        <v/>
      </c>
      <c r="O742" s="19" t="str">
        <f>IFERROR(VLOOKUP(A742,LandGrants[],2,FALSE),"")</f>
        <v/>
      </c>
    </row>
    <row r="743" spans="1:15" x14ac:dyDescent="0.55000000000000004">
      <c r="A743" s="19" t="str">
        <f t="shared" si="33"/>
        <v>Woodford</v>
      </c>
      <c r="B743">
        <v>5</v>
      </c>
      <c r="C743" t="s">
        <v>4119</v>
      </c>
      <c r="D743" t="s">
        <v>9188</v>
      </c>
      <c r="E743">
        <v>48</v>
      </c>
      <c r="F743" s="131">
        <v>3445.2</v>
      </c>
      <c r="G743" t="s">
        <v>9200</v>
      </c>
      <c r="H743" s="19" t="str">
        <f t="shared" si="34"/>
        <v>06 -11</v>
      </c>
      <c r="I743" s="19" t="str">
        <f t="shared" si="35"/>
        <v>2016-11-06</v>
      </c>
      <c r="J743" s="19" t="str">
        <f>IFERROR(VLOOKUP(A743,LandGrants[],1,FALSE),"")</f>
        <v>WOODFORD</v>
      </c>
      <c r="K743" s="19" t="str">
        <f>IFERROR(VLOOKUP(C743,PlatColors[],2,FALSE),IFERROR(VLOOKUP(A743,PlatColors[],2,FALSE),""))</f>
        <v>#boundary_yellow</v>
      </c>
      <c r="L743" s="19" t="str">
        <f>IFERROR(VLOOKUP(A743,LandGrants[],11,FALSE),"")</f>
        <v>Dec 1727</v>
      </c>
      <c r="M743" s="19" t="str">
        <f>IFERROR(VLOOKUP(A743,LandGrants[],31,FALSE),"")</f>
        <v>Y</v>
      </c>
      <c r="N743" s="19" t="str">
        <f>IFERROR(VLOOKUP(C743,PlatColors[],1,FALSE),"")</f>
        <v>Woodford</v>
      </c>
      <c r="O743" s="19" t="str">
        <f>IFERROR(VLOOKUP(A743,LandGrants[],2,FALSE),"")</f>
        <v>WOODFORD</v>
      </c>
    </row>
    <row r="744" spans="1:15" x14ac:dyDescent="0.55000000000000004">
      <c r="A744" s="19" t="str">
        <f t="shared" si="33"/>
        <v>Woodford - Resurveyed</v>
      </c>
      <c r="B744">
        <v>60</v>
      </c>
      <c r="C744" t="s">
        <v>9374</v>
      </c>
      <c r="D744" t="s">
        <v>8130</v>
      </c>
      <c r="E744">
        <v>51</v>
      </c>
      <c r="F744">
        <v>905.3</v>
      </c>
      <c r="G744" t="s">
        <v>9208</v>
      </c>
      <c r="H744" s="19" t="str">
        <f t="shared" si="34"/>
        <v>06 -11</v>
      </c>
      <c r="I744" s="19" t="str">
        <f t="shared" si="35"/>
        <v>2016-11-06</v>
      </c>
      <c r="J744" s="19" t="str">
        <f>IFERROR(VLOOKUP(A744,LandGrants[],1,FALSE),"")</f>
        <v>WOODFORD - Resurveyed</v>
      </c>
      <c r="K744" s="19" t="str">
        <f>IFERROR(VLOOKUP(C744,PlatColors[],2,FALSE),IFERROR(VLOOKUP(A744,PlatColors[],2,FALSE),""))</f>
        <v>#boundary_green</v>
      </c>
      <c r="L744" s="19" t="str">
        <f>IFERROR(VLOOKUP(A744,LandGrants[],11,FALSE),"")</f>
        <v>Mar 1831</v>
      </c>
      <c r="M744" s="19" t="str">
        <f>IFERROR(VLOOKUP(A744,LandGrants[],31,FALSE),"")</f>
        <v>N</v>
      </c>
      <c r="N744" s="19" t="str">
        <f>IFERROR(VLOOKUP(C744,PlatColors[],1,FALSE),"")</f>
        <v>Woodford - Resurveyed</v>
      </c>
      <c r="O744" s="19" t="str">
        <f>IFERROR(VLOOKUP(A744,LandGrants[],2,FALSE),"")</f>
        <v>WOODFORD - RESURVEYED</v>
      </c>
    </row>
    <row r="745" spans="1:15" x14ac:dyDescent="0.55000000000000004">
      <c r="A745" s="19" t="str">
        <f t="shared" si="33"/>
        <v>Worthingtons Addition</v>
      </c>
      <c r="B745">
        <v>74</v>
      </c>
      <c r="C745" t="s">
        <v>9017</v>
      </c>
      <c r="D745" t="s">
        <v>8158</v>
      </c>
      <c r="E745">
        <v>27</v>
      </c>
      <c r="F745">
        <v>780.5</v>
      </c>
      <c r="G745" t="s">
        <v>10698</v>
      </c>
      <c r="H745" s="19" t="str">
        <f t="shared" si="34"/>
        <v>11 -04</v>
      </c>
      <c r="I745" s="19" t="str">
        <f t="shared" si="35"/>
        <v>2017-04-11</v>
      </c>
      <c r="J745" s="19" t="str">
        <f>IFERROR(VLOOKUP(A745,LandGrants[],1,FALSE),"")</f>
        <v>WORTHINGTONS ADDITION</v>
      </c>
      <c r="K745" s="19" t="str">
        <f>IFERROR(VLOOKUP(C745,PlatColors[],2,FALSE),IFERROR(VLOOKUP(A745,PlatColors[],2,FALSE),""))</f>
        <v>#boundary_purple</v>
      </c>
      <c r="L745" s="19" t="str">
        <f>IFERROR(VLOOKUP(A745,LandGrants[],11,FALSE),"")</f>
        <v>Jan 1791</v>
      </c>
      <c r="M745" s="19" t="str">
        <f>IFERROR(VLOOKUP(A745,LandGrants[],31,FALSE),"")</f>
        <v>N</v>
      </c>
      <c r="N745" s="19" t="str">
        <f>IFERROR(VLOOKUP(C745,PlatColors[],1,FALSE),"")</f>
        <v>Worthingtons Addition</v>
      </c>
      <c r="O745" s="19" t="str">
        <f>IFERROR(VLOOKUP(A745,LandGrants[],2,FALSE),"")</f>
        <v>WORTHINGTONS ADDITION</v>
      </c>
    </row>
    <row r="746" spans="1:15" x14ac:dyDescent="0.55000000000000004">
      <c r="A746" t="str">
        <f t="shared" si="33"/>
        <v>Worthingtons Improvements</v>
      </c>
      <c r="B746">
        <v>80</v>
      </c>
      <c r="C746" t="s">
        <v>10478</v>
      </c>
      <c r="D746" t="s">
        <v>12469</v>
      </c>
      <c r="E746">
        <v>58</v>
      </c>
      <c r="F746">
        <v>764.4</v>
      </c>
      <c r="G746" t="s">
        <v>12470</v>
      </c>
      <c r="H746" s="19" t="str">
        <f t="shared" si="34"/>
        <v>11 -11</v>
      </c>
      <c r="I746" t="str">
        <f t="shared" si="35"/>
        <v>2016-11-11</v>
      </c>
      <c r="J746" t="str">
        <f>IFERROR(VLOOKUP(A746,LandGrants[],1,FALSE),"")</f>
        <v>WORTHINGTONS IMPROVEMENTS</v>
      </c>
      <c r="K746" s="19" t="str">
        <f>IFERROR(VLOOKUP(C746,PlatColors[],2,FALSE),IFERROR(VLOOKUP(A746,PlatColors[],2,FALSE),""))</f>
        <v>#boundary_yellow</v>
      </c>
      <c r="L746" s="19" t="str">
        <f>IFERROR(VLOOKUP(A746,LandGrants[],11,FALSE),"")</f>
        <v>Sep 1812</v>
      </c>
      <c r="M746" s="19" t="str">
        <f>IFERROR(VLOOKUP(A746,LandGrants[],31,FALSE),"")</f>
        <v/>
      </c>
      <c r="N746" s="19" t="str">
        <f>IFERROR(VLOOKUP(C746,PlatColors[],1,FALSE),"")</f>
        <v>Worthingtons Improvements</v>
      </c>
      <c r="O746" s="19" t="str">
        <f>IFERROR(VLOOKUP(A746,LandGrants[],2,FALSE),"")</f>
        <v/>
      </c>
    </row>
    <row r="747" spans="1:15" x14ac:dyDescent="0.55000000000000004">
      <c r="A747" s="19" t="str">
        <f t="shared" si="33"/>
        <v>Worthingtons Plains</v>
      </c>
      <c r="B747">
        <v>95</v>
      </c>
      <c r="C747" t="s">
        <v>9018</v>
      </c>
      <c r="D747" t="s">
        <v>9277</v>
      </c>
      <c r="E747">
        <v>39</v>
      </c>
      <c r="F747" s="131">
        <v>704.4</v>
      </c>
      <c r="G747" t="s">
        <v>9544</v>
      </c>
      <c r="H747" s="19" t="str">
        <f t="shared" si="34"/>
        <v>27 -11</v>
      </c>
      <c r="I747" s="19" t="str">
        <f t="shared" si="35"/>
        <v>2016-11-27</v>
      </c>
      <c r="J747" s="19" t="str">
        <f>IFERROR(VLOOKUP(A747,LandGrants[],1,FALSE),"")</f>
        <v>WORTHINGTONS PLAINS</v>
      </c>
      <c r="K747" s="19" t="str">
        <f>IFERROR(VLOOKUP(C747,PlatColors[],2,FALSE),IFERROR(VLOOKUP(A747,PlatColors[],2,FALSE),""))</f>
        <v>#boundary_cyan</v>
      </c>
      <c r="L747" s="19" t="str">
        <f>IFERROR(VLOOKUP(A747,LandGrants[],11,FALSE),"")</f>
        <v>Aug 1822</v>
      </c>
      <c r="M747" s="19" t="str">
        <f>IFERROR(VLOOKUP(A747,LandGrants[],31,FALSE),"")</f>
        <v>N</v>
      </c>
      <c r="N747" s="19" t="str">
        <f>IFERROR(VLOOKUP(C747,PlatColors[],1,FALSE),"")</f>
        <v>Worthingtons Plains</v>
      </c>
      <c r="O747" s="19" t="str">
        <f>IFERROR(VLOOKUP(A747,LandGrants[],2,FALSE),"")</f>
        <v>WORTHINGTONS PLAINS</v>
      </c>
    </row>
    <row r="748" spans="1:15" x14ac:dyDescent="0.55000000000000004">
      <c r="A748" s="19" t="str">
        <f t="shared" si="33"/>
        <v>Worthingtons Range</v>
      </c>
      <c r="B748">
        <v>43</v>
      </c>
      <c r="C748" t="s">
        <v>8199</v>
      </c>
      <c r="D748" t="s">
        <v>8200</v>
      </c>
      <c r="E748">
        <v>32</v>
      </c>
      <c r="F748">
        <v>1192.2</v>
      </c>
      <c r="G748" t="s">
        <v>8201</v>
      </c>
      <c r="H748" s="19" t="str">
        <f t="shared" si="34"/>
        <v>22-08</v>
      </c>
      <c r="I748" s="19" t="str">
        <f t="shared" si="35"/>
        <v>2016-08-22</v>
      </c>
      <c r="J748" s="19" t="str">
        <f>IFERROR(VLOOKUP(A748,LandGrants[],1,FALSE),"")</f>
        <v>WORTHINGTONS RANGE</v>
      </c>
      <c r="K748" s="19" t="str">
        <f>IFERROR(VLOOKUP(C748,PlatColors[],2,FALSE),IFERROR(VLOOKUP(A748,PlatColors[],2,FALSE),""))</f>
        <v>#boundary_green</v>
      </c>
      <c r="L748" s="19" t="str">
        <f>IFERROR(VLOOKUP(A748,LandGrants[],11,FALSE),"")</f>
        <v>Jul 1733</v>
      </c>
      <c r="M748" s="19" t="str">
        <f>IFERROR(VLOOKUP(A748,LandGrants[],31,FALSE),"")</f>
        <v>N</v>
      </c>
      <c r="N748" s="19" t="str">
        <f>IFERROR(VLOOKUP(C748,PlatColors[],1,FALSE),"")</f>
        <v>Worthingtons Range</v>
      </c>
      <c r="O748" s="19" t="str">
        <f>IFERROR(VLOOKUP(A748,LandGrants[],2,FALSE),"")</f>
        <v>WORTHINGTONS RANGE</v>
      </c>
    </row>
    <row r="749" spans="1:15" x14ac:dyDescent="0.55000000000000004">
      <c r="A749" t="str">
        <f t="shared" si="33"/>
        <v>Worthless</v>
      </c>
      <c r="B749">
        <v>329</v>
      </c>
      <c r="C749" t="s">
        <v>4117</v>
      </c>
      <c r="D749" t="s">
        <v>8040</v>
      </c>
      <c r="E749">
        <v>24</v>
      </c>
      <c r="F749">
        <v>191.4</v>
      </c>
      <c r="G749" t="s">
        <v>8041</v>
      </c>
      <c r="H749" t="str">
        <f t="shared" si="34"/>
        <v>05-09</v>
      </c>
      <c r="I749" t="str">
        <f t="shared" si="35"/>
        <v>2016-09-05</v>
      </c>
      <c r="J749" t="str">
        <f>IFERROR(VLOOKUP(A749,LandGrants[],1,FALSE),"")</f>
        <v>WORTHLESS</v>
      </c>
      <c r="K749" s="19" t="str">
        <f>IFERROR(VLOOKUP(C749,PlatColors[],2,FALSE),IFERROR(VLOOKUP(A749,PlatColors[],2,FALSE),""))</f>
        <v>#boundary_yellow</v>
      </c>
      <c r="L749" s="19" t="str">
        <f>IFERROR(VLOOKUP(A749,LandGrants[],11,FALSE),"")</f>
        <v>Jan 1758</v>
      </c>
      <c r="M749" s="19" t="str">
        <f>IFERROR(VLOOKUP(A749,LandGrants[],31,FALSE),"")</f>
        <v/>
      </c>
      <c r="N749" s="19" t="str">
        <f>IFERROR(VLOOKUP(C749,PlatColors[],1,FALSE),"")</f>
        <v>Worthless</v>
      </c>
      <c r="O749" s="19" t="str">
        <f>IFERROR(VLOOKUP(A749,LandGrants[],2,FALSE),"")</f>
        <v>WORTHLESS</v>
      </c>
    </row>
    <row r="750" spans="1:15" x14ac:dyDescent="0.55000000000000004">
      <c r="A750" s="19" t="str">
        <f t="shared" si="33"/>
        <v>Wrights Chance And Neighbors Good Will</v>
      </c>
      <c r="B750">
        <v>647</v>
      </c>
      <c r="C750" t="s">
        <v>9413</v>
      </c>
      <c r="D750" t="s">
        <v>8248</v>
      </c>
      <c r="E750">
        <v>6</v>
      </c>
      <c r="F750">
        <v>24.1</v>
      </c>
      <c r="G750" t="s">
        <v>8281</v>
      </c>
      <c r="H750" s="19" t="str">
        <f t="shared" si="34"/>
        <v>14-08</v>
      </c>
      <c r="I750" s="19" t="str">
        <f t="shared" si="35"/>
        <v>2016-08-14</v>
      </c>
      <c r="J750" s="19" t="str">
        <f>IFERROR(VLOOKUP(A750,LandGrants[],1,FALSE),"")</f>
        <v>WRIGHTS CHANCE AND NEIGHBORS GOOD WILL</v>
      </c>
      <c r="K750" s="19" t="str">
        <f>IFERROR(VLOOKUP(C750,PlatColors[],2,FALSE),IFERROR(VLOOKUP(A750,PlatColors[],2,FALSE),""))</f>
        <v>#boundary_gold</v>
      </c>
      <c r="L750" s="19" t="str">
        <f>IFERROR(VLOOKUP(A750,LandGrants[],11,FALSE),"")</f>
        <v>Aug 1739</v>
      </c>
      <c r="M750" s="19" t="str">
        <f>IFERROR(VLOOKUP(A750,LandGrants[],31,FALSE),"")</f>
        <v>N</v>
      </c>
      <c r="N750" s="19" t="str">
        <f>IFERROR(VLOOKUP(C750,PlatColors[],1,FALSE),"")</f>
        <v>Wrights Chance And Neighbors Good Will</v>
      </c>
      <c r="O750" s="19" t="str">
        <f>IFERROR(VLOOKUP(A750,LandGrants[],2,FALSE),"")</f>
        <v>WRIGHTS CHANCE AND NEIGHBORS GOOD WILL</v>
      </c>
    </row>
    <row r="751" spans="1:15" x14ac:dyDescent="0.55000000000000004">
      <c r="A751" s="19" t="str">
        <f t="shared" si="33"/>
        <v>Yates Addition</v>
      </c>
      <c r="B751">
        <v>381</v>
      </c>
      <c r="C751" t="s">
        <v>5801</v>
      </c>
      <c r="D751" t="s">
        <v>7912</v>
      </c>
      <c r="E751">
        <v>17</v>
      </c>
      <c r="F751">
        <v>130.9</v>
      </c>
      <c r="G751" t="s">
        <v>7913</v>
      </c>
      <c r="H751" s="19" t="str">
        <f t="shared" si="34"/>
        <v>15-10</v>
      </c>
      <c r="I751" s="19" t="str">
        <f t="shared" si="35"/>
        <v>2016-10-15</v>
      </c>
      <c r="J751" s="19" t="str">
        <f>IFERROR(VLOOKUP(A751,LandGrants[],1,FALSE),"")</f>
        <v>YATES ADDITION</v>
      </c>
      <c r="K751" s="19" t="str">
        <f>IFERROR(VLOOKUP(C751,PlatColors[],2,FALSE),IFERROR(VLOOKUP(A751,PlatColors[],2,FALSE),""))</f>
        <v>#boundary_pink</v>
      </c>
      <c r="L751" s="19" t="str">
        <f>IFERROR(VLOOKUP(A751,LandGrants[],11,FALSE),"")</f>
        <v>Jun 1734</v>
      </c>
      <c r="M751" s="19" t="str">
        <f>IFERROR(VLOOKUP(A751,LandGrants[],31,FALSE),"")</f>
        <v>N</v>
      </c>
      <c r="N751" s="19" t="str">
        <f>IFERROR(VLOOKUP(C751,PlatColors[],1,FALSE),"")</f>
        <v>Yates Addition</v>
      </c>
      <c r="O751" s="19" t="str">
        <f>IFERROR(VLOOKUP(A751,LandGrants[],2,FALSE),"")</f>
        <v>YATES ADDITION</v>
      </c>
    </row>
    <row r="752" spans="1:15" x14ac:dyDescent="0.55000000000000004">
      <c r="A752" s="19" t="str">
        <f t="shared" si="33"/>
        <v>Yates Contrivance Part 1</v>
      </c>
      <c r="B752">
        <v>259</v>
      </c>
      <c r="C752" t="s">
        <v>9846</v>
      </c>
      <c r="D752" t="s">
        <v>9851</v>
      </c>
      <c r="E752">
        <v>13</v>
      </c>
      <c r="F752">
        <v>258.89999999999998</v>
      </c>
      <c r="G752" t="s">
        <v>9852</v>
      </c>
      <c r="H752" s="19" t="str">
        <f t="shared" si="34"/>
        <v>05 -01</v>
      </c>
      <c r="I752" s="19" t="str">
        <f t="shared" si="35"/>
        <v>2017-01-05</v>
      </c>
      <c r="J752" s="19" t="str">
        <f>IFERROR(VLOOKUP(A752,LandGrants[],1,FALSE),"")</f>
        <v/>
      </c>
      <c r="K752" s="19" t="str">
        <f>IFERROR(VLOOKUP(C752,PlatColors[],2,FALSE),IFERROR(VLOOKUP(A752,PlatColors[],2,FALSE),""))</f>
        <v>#boundary_pink</v>
      </c>
      <c r="L752" s="19" t="str">
        <f>IFERROR(VLOOKUP(A752,LandGrants[],11,FALSE),"")</f>
        <v/>
      </c>
      <c r="M752" s="19" t="str">
        <f>IFERROR(VLOOKUP(A752,LandGrants[],31,FALSE),"")</f>
        <v/>
      </c>
      <c r="N752" s="19" t="str">
        <f>IFERROR(VLOOKUP(C752,PlatColors[],1,FALSE),"")</f>
        <v>Yates Contrivance Part 1</v>
      </c>
      <c r="O752" s="19" t="str">
        <f>IFERROR(VLOOKUP(A752,LandGrants[],2,FALSE),"")</f>
        <v/>
      </c>
    </row>
    <row r="753" spans="1:15" x14ac:dyDescent="0.55000000000000004">
      <c r="A753" t="str">
        <f t="shared" si="33"/>
        <v>Yates Contrivance Part 2</v>
      </c>
      <c r="B753">
        <v>306</v>
      </c>
      <c r="C753" t="s">
        <v>9853</v>
      </c>
      <c r="D753" t="s">
        <v>9111</v>
      </c>
      <c r="E753">
        <v>11</v>
      </c>
      <c r="F753">
        <v>208.7</v>
      </c>
      <c r="G753" t="s">
        <v>9854</v>
      </c>
      <c r="H753" s="19" t="str">
        <f t="shared" si="34"/>
        <v>18 -01</v>
      </c>
      <c r="I753" t="str">
        <f t="shared" si="35"/>
        <v>2017-01-18</v>
      </c>
      <c r="J753" t="str">
        <f>IFERROR(VLOOKUP(A753,LandGrants[],1,FALSE),"")</f>
        <v/>
      </c>
      <c r="K753" s="19" t="str">
        <f>IFERROR(VLOOKUP(C753,PlatColors[],2,FALSE),IFERROR(VLOOKUP(A753,PlatColors[],2,FALSE),""))</f>
        <v>#boundary_cyan</v>
      </c>
      <c r="L753" s="19" t="str">
        <f>IFERROR(VLOOKUP(A753,LandGrants[],11,FALSE),"")</f>
        <v/>
      </c>
      <c r="M753" s="19" t="str">
        <f>IFERROR(VLOOKUP(A753,LandGrants[],31,FALSE),"")</f>
        <v/>
      </c>
      <c r="N753" s="19" t="str">
        <f>IFERROR(VLOOKUP(C753,PlatColors[],1,FALSE),"")</f>
        <v>Yates Contrivance Part 2</v>
      </c>
      <c r="O753" s="19" t="str">
        <f>IFERROR(VLOOKUP(A753,LandGrants[],2,FALSE),"")</f>
        <v/>
      </c>
    </row>
    <row r="754" spans="1:15" x14ac:dyDescent="0.55000000000000004">
      <c r="A754" s="19" t="str">
        <f t="shared" si="33"/>
        <v>Yates Inheritance</v>
      </c>
      <c r="B754">
        <v>451</v>
      </c>
      <c r="C754" t="s">
        <v>6349</v>
      </c>
      <c r="D754" t="s">
        <v>7912</v>
      </c>
      <c r="E754">
        <v>5</v>
      </c>
      <c r="F754">
        <v>100</v>
      </c>
      <c r="G754" t="s">
        <v>9865</v>
      </c>
      <c r="H754" s="19" t="str">
        <f t="shared" si="34"/>
        <v>29 -12</v>
      </c>
      <c r="I754" s="19" t="str">
        <f t="shared" si="35"/>
        <v>2016-12-29</v>
      </c>
      <c r="J754" s="19" t="str">
        <f>IFERROR(VLOOKUP(A754,LandGrants[],1,FALSE),"")</f>
        <v>YATES INHERITANCE</v>
      </c>
      <c r="K754" s="19" t="str">
        <f>IFERROR(VLOOKUP(C754,PlatColors[],2,FALSE),IFERROR(VLOOKUP(A754,PlatColors[],2,FALSE),""))</f>
        <v>#boundary_yellow</v>
      </c>
      <c r="L754" s="19" t="str">
        <f>IFERROR(VLOOKUP(A754,LandGrants[],11,FALSE),"")</f>
        <v>Dec 1717</v>
      </c>
      <c r="M754" s="19" t="str">
        <f>IFERROR(VLOOKUP(A754,LandGrants[],31,FALSE),"")</f>
        <v>Y</v>
      </c>
      <c r="N754" s="19" t="str">
        <f>IFERROR(VLOOKUP(C754,PlatColors[],1,FALSE),"")</f>
        <v>Yates Inheritance</v>
      </c>
      <c r="O754" s="19" t="str">
        <f>IFERROR(VLOOKUP(A754,LandGrants[],2,FALSE),"")</f>
        <v>YATES INHERITANCE</v>
      </c>
    </row>
    <row r="755" spans="1:15" x14ac:dyDescent="0.55000000000000004">
      <c r="A755" s="19" t="str">
        <f t="shared" si="33"/>
        <v>Yates Inheritance - Resurveyed</v>
      </c>
      <c r="B755">
        <v>164</v>
      </c>
      <c r="C755" t="s">
        <v>9334</v>
      </c>
      <c r="D755" t="s">
        <v>9106</v>
      </c>
      <c r="E755">
        <v>6</v>
      </c>
      <c r="F755">
        <v>436.3</v>
      </c>
      <c r="G755" t="s">
        <v>9107</v>
      </c>
      <c r="H755" s="19" t="str">
        <f t="shared" si="34"/>
        <v>23-10</v>
      </c>
      <c r="I755" s="19" t="str">
        <f t="shared" si="35"/>
        <v>2016-10-23</v>
      </c>
      <c r="J755" s="19" t="str">
        <f>IFERROR(VLOOKUP(A755,LandGrants[],1,FALSE),"")</f>
        <v>YATES INHERITANCE - Resurveyed</v>
      </c>
      <c r="K755" s="19" t="str">
        <f>IFERROR(VLOOKUP(C755,PlatColors[],2,FALSE),IFERROR(VLOOKUP(A755,PlatColors[],2,FALSE),""))</f>
        <v/>
      </c>
      <c r="L755" s="19" t="str">
        <f>IFERROR(VLOOKUP(A755,LandGrants[],11,FALSE),"")</f>
        <v>Aug 1734</v>
      </c>
      <c r="M755" s="19" t="str">
        <f>IFERROR(VLOOKUP(A755,LandGrants[],31,FALSE),"")</f>
        <v/>
      </c>
      <c r="N755" s="19" t="str">
        <f>IFERROR(VLOOKUP(C755,PlatColors[],1,FALSE),"")</f>
        <v/>
      </c>
      <c r="O755" s="19" t="str">
        <f>IFERROR(VLOOKUP(A755,LandGrants[],2,FALSE),"")</f>
        <v/>
      </c>
    </row>
    <row r="756" spans="1:15" x14ac:dyDescent="0.55000000000000004">
      <c r="A756" t="str">
        <f t="shared" si="33"/>
        <v>Yeates Good Will</v>
      </c>
      <c r="B756">
        <v>506</v>
      </c>
      <c r="C756" t="s">
        <v>7190</v>
      </c>
      <c r="D756" t="s">
        <v>11161</v>
      </c>
      <c r="E756">
        <v>13</v>
      </c>
      <c r="F756">
        <v>66.3</v>
      </c>
      <c r="G756" t="s">
        <v>11163</v>
      </c>
      <c r="H756" t="str">
        <f t="shared" si="34"/>
        <v>16-07</v>
      </c>
      <c r="I756" t="str">
        <f t="shared" si="35"/>
        <v>2016-07-16</v>
      </c>
      <c r="J756" t="str">
        <f>IFERROR(VLOOKUP(A756,LandGrants[],1,FALSE),"")</f>
        <v>YEATES GOOD WILL</v>
      </c>
      <c r="K756" s="19" t="str">
        <f>IFERROR(VLOOKUP(C756,PlatColors[],2,FALSE),IFERROR(VLOOKUP(A756,PlatColors[],2,FALSE),""))</f>
        <v>#boundary_cyan</v>
      </c>
      <c r="L756" s="19" t="str">
        <f>IFERROR(VLOOKUP(A756,LandGrants[],11,FALSE),"")</f>
        <v>Nov 1768</v>
      </c>
      <c r="M756" s="19" t="str">
        <f>IFERROR(VLOOKUP(A756,LandGrants[],31,FALSE),"")</f>
        <v>N</v>
      </c>
      <c r="N756" s="19" t="str">
        <f>IFERROR(VLOOKUP(C756,PlatColors[],1,FALSE),"")</f>
        <v>Yeates Good Will</v>
      </c>
      <c r="O756" s="19" t="str">
        <f>IFERROR(VLOOKUP(A756,LandGrants[],2,FALSE),"")</f>
        <v>YEATES GOOD WILL</v>
      </c>
    </row>
    <row r="757" spans="1:15" x14ac:dyDescent="0.55000000000000004">
      <c r="A757" t="str">
        <f t="shared" si="33"/>
        <v>Your Name</v>
      </c>
      <c r="B757">
        <v>540</v>
      </c>
      <c r="C757" t="s">
        <v>7149</v>
      </c>
      <c r="D757" t="s">
        <v>7996</v>
      </c>
      <c r="E757">
        <v>19</v>
      </c>
      <c r="F757">
        <v>54.1</v>
      </c>
      <c r="G757" t="s">
        <v>8350</v>
      </c>
      <c r="H757" t="str">
        <f t="shared" si="34"/>
        <v>06-08</v>
      </c>
      <c r="I757" t="str">
        <f t="shared" si="35"/>
        <v>2016-08-06</v>
      </c>
      <c r="J757" t="str">
        <f>IFERROR(VLOOKUP(A757,LandGrants[],1,FALSE),"")</f>
        <v>YOUR NAME</v>
      </c>
      <c r="K757" s="19" t="str">
        <f>IFERROR(VLOOKUP(C757,PlatColors[],2,FALSE),IFERROR(VLOOKUP(A757,PlatColors[],2,FALSE),""))</f>
        <v>#boundary_blue</v>
      </c>
      <c r="L757" s="19" t="str">
        <f>IFERROR(VLOOKUP(A757,LandGrants[],11,FALSE),"")</f>
        <v>Jun 1773</v>
      </c>
      <c r="M757" s="19" t="str">
        <f>IFERROR(VLOOKUP(A757,LandGrants[],31,FALSE),"")</f>
        <v>N</v>
      </c>
      <c r="N757" s="19" t="str">
        <f>IFERROR(VLOOKUP(C757,PlatColors[],1,FALSE),"")</f>
        <v>Your Name</v>
      </c>
      <c r="O757" s="19" t="str">
        <f>IFERROR(VLOOKUP(A757,LandGrants[],2,FALSE),"")</f>
        <v>YOUR NAME</v>
      </c>
    </row>
  </sheetData>
  <conditionalFormatting sqref="C1:C1048576">
    <cfRule type="duplicateValues" dxfId="1" priority="2"/>
  </conditionalFormatting>
  <conditionalFormatting sqref="C2:C757">
    <cfRule type="duplicateValues" dxfId="0" priority="34"/>
  </conditionalFormatting>
  <pageMargins left="0.7" right="0.7" top="0.75" bottom="0.75" header="0.3" footer="0.3"/>
  <pageSetup orientation="portrait" horizontalDpi="0"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741"/>
  <sheetViews>
    <sheetView workbookViewId="0">
      <selection activeCell="E16" sqref="E16"/>
    </sheetView>
  </sheetViews>
  <sheetFormatPr defaultRowHeight="14.4" x14ac:dyDescent="0.55000000000000004"/>
  <cols>
    <col min="1" max="1" width="40.3125" bestFit="1" customWidth="1"/>
    <col min="2" max="2" width="15.3125" bestFit="1" customWidth="1"/>
    <col min="3" max="4" width="11.15625" customWidth="1"/>
    <col min="5" max="5" width="15.1015625" customWidth="1"/>
    <col min="6" max="6" width="11.5234375" customWidth="1"/>
    <col min="7" max="7" width="32.7890625" customWidth="1"/>
  </cols>
  <sheetData>
    <row r="1" spans="1:7" x14ac:dyDescent="0.55000000000000004">
      <c r="A1" t="s">
        <v>9424</v>
      </c>
      <c r="B1" t="s">
        <v>4308</v>
      </c>
      <c r="C1" t="s">
        <v>11365</v>
      </c>
      <c r="D1" t="s">
        <v>11366</v>
      </c>
      <c r="E1" t="s">
        <v>2584</v>
      </c>
      <c r="F1" t="s">
        <v>9959</v>
      </c>
      <c r="G1" t="s">
        <v>11169</v>
      </c>
    </row>
    <row r="2" spans="1:7" x14ac:dyDescent="0.55000000000000004">
      <c r="A2" s="17" t="s">
        <v>11051</v>
      </c>
      <c r="B2" s="17" t="s">
        <v>9423</v>
      </c>
      <c r="C2" s="17" t="s">
        <v>3729</v>
      </c>
      <c r="D2" s="17"/>
      <c r="E2" t="str">
        <f>IFERROR(VLOOKUP(A2,LandGrants[],30,FALSE),"")</f>
        <v>1770</v>
      </c>
      <c r="F2" t="str">
        <f>IFERROR(VLOOKUP(A2,LandGrants[],11,FALSE),"")</f>
        <v>May 1771</v>
      </c>
      <c r="G2" t="str">
        <f>IFERROR(VLOOKUP(A2,Platted[],1,FALSE),"")</f>
        <v>A Cork For The Empty Bottle</v>
      </c>
    </row>
    <row r="3" spans="1:7" x14ac:dyDescent="0.55000000000000004">
      <c r="A3" s="17" t="s">
        <v>7423</v>
      </c>
      <c r="B3" s="17" t="s">
        <v>9420</v>
      </c>
      <c r="C3" s="17" t="s">
        <v>11367</v>
      </c>
      <c r="D3" s="17" t="s">
        <v>11368</v>
      </c>
      <c r="E3" s="19" t="str">
        <f>IFERROR(VLOOKUP(A3,LandGrants[],30,FALSE),"")</f>
        <v>1771</v>
      </c>
      <c r="F3" t="str">
        <f>IFERROR(VLOOKUP(A3,LandGrants[],11,FALSE),"")</f>
        <v>Sep 1797</v>
      </c>
      <c r="G3" t="str">
        <f>IFERROR(VLOOKUP(A3,Platted[],1,FALSE),"")</f>
        <v>A Piece By Itself</v>
      </c>
    </row>
    <row r="4" spans="1:7" x14ac:dyDescent="0.55000000000000004">
      <c r="A4" s="17" t="s">
        <v>6760</v>
      </c>
      <c r="B4" s="17" t="s">
        <v>9419</v>
      </c>
      <c r="C4" s="17" t="s">
        <v>9043</v>
      </c>
      <c r="D4" s="17" t="s">
        <v>12020</v>
      </c>
      <c r="E4" s="19" t="str">
        <f>IFERROR(VLOOKUP(A4,LandGrants[],30,FALSE),"")</f>
        <v>1732</v>
      </c>
      <c r="F4" t="str">
        <f>IFERROR(VLOOKUP(A4,LandGrants[],11,FALSE),"")</f>
        <v>Jun 1734</v>
      </c>
      <c r="G4" t="str">
        <f>IFERROR(VLOOKUP(A4,Platted[],1,FALSE),"")</f>
        <v>A Slipe By Chance</v>
      </c>
    </row>
    <row r="5" spans="1:7" x14ac:dyDescent="0.55000000000000004">
      <c r="A5" s="17" t="s">
        <v>9588</v>
      </c>
      <c r="B5" s="17" t="s">
        <v>9418</v>
      </c>
      <c r="C5" s="17" t="s">
        <v>6719</v>
      </c>
      <c r="D5" s="17"/>
      <c r="E5" s="19" t="str">
        <f>IFERROR(VLOOKUP(A5,LandGrants[],30,FALSE),"")</f>
        <v>1729</v>
      </c>
      <c r="F5" t="str">
        <f>IFERROR(VLOOKUP(A5,LandGrants[],11,FALSE),"")</f>
        <v>Jan 1731</v>
      </c>
      <c r="G5" t="str">
        <f>IFERROR(VLOOKUP(A5,Platted[],1,FALSE),"")</f>
        <v>A Stony Hill Side</v>
      </c>
    </row>
    <row r="6" spans="1:7" x14ac:dyDescent="0.55000000000000004">
      <c r="A6" s="17" t="s">
        <v>7295</v>
      </c>
      <c r="B6" s="17" t="s">
        <v>9423</v>
      </c>
      <c r="C6" s="17" t="s">
        <v>6182</v>
      </c>
      <c r="D6" s="17"/>
      <c r="E6" s="19" t="str">
        <f>IFERROR(VLOOKUP(A6,LandGrants[],30,FALSE),"")</f>
        <v>1775</v>
      </c>
      <c r="F6" t="str">
        <f>IFERROR(VLOOKUP(A6,LandGrants[],11,FALSE),"")</f>
        <v>Sep 1775</v>
      </c>
      <c r="G6" t="str">
        <f>IFERROR(VLOOKUP(A6,Platted[],1,FALSE),"")</f>
        <v>Accident</v>
      </c>
    </row>
    <row r="7" spans="1:7" x14ac:dyDescent="0.55000000000000004">
      <c r="A7" s="17" t="s">
        <v>6906</v>
      </c>
      <c r="B7" s="17" t="s">
        <v>9420</v>
      </c>
      <c r="C7" s="17" t="s">
        <v>6955</v>
      </c>
      <c r="D7" s="17"/>
      <c r="E7" s="19" t="str">
        <f>IFERROR(VLOOKUP(A7,LandGrants[],30,FALSE),"")</f>
        <v>1757</v>
      </c>
      <c r="F7" t="str">
        <f>IFERROR(VLOOKUP(A7,LandGrants[],11,FALSE),"")</f>
        <v>May 1757</v>
      </c>
      <c r="G7" t="str">
        <f>IFERROR(VLOOKUP(A7,Platted[],1,FALSE),"")</f>
        <v>Accord</v>
      </c>
    </row>
    <row r="8" spans="1:7" x14ac:dyDescent="0.55000000000000004">
      <c r="A8" s="17" t="s">
        <v>4307</v>
      </c>
      <c r="B8" s="17" t="s">
        <v>9420</v>
      </c>
      <c r="C8" s="17" t="s">
        <v>6102</v>
      </c>
      <c r="D8" s="17"/>
      <c r="E8" s="19" t="str">
        <f>IFERROR(VLOOKUP(A8,LandGrants[],30,FALSE),"")</f>
        <v>1687</v>
      </c>
      <c r="F8" t="str">
        <f>IFERROR(VLOOKUP(A8,LandGrants[],11,FALSE),"")</f>
        <v>Oct 1687</v>
      </c>
      <c r="G8" t="str">
        <f>IFERROR(VLOOKUP(A8,Platted[],1,FALSE),"")</f>
        <v>Adam The First</v>
      </c>
    </row>
    <row r="9" spans="1:7" x14ac:dyDescent="0.55000000000000004">
      <c r="A9" s="17" t="s">
        <v>8450</v>
      </c>
      <c r="B9" s="17" t="s">
        <v>9418</v>
      </c>
      <c r="C9" s="17" t="s">
        <v>7792</v>
      </c>
      <c r="D9" s="17"/>
      <c r="E9" s="19" t="str">
        <f>IFERROR(VLOOKUP(A9,LandGrants[],30,FALSE),"")</f>
        <v/>
      </c>
      <c r="F9" t="str">
        <f>IFERROR(VLOOKUP(A9,LandGrants[],11,FALSE),"")</f>
        <v/>
      </c>
      <c r="G9" t="str">
        <f>IFERROR(VLOOKUP(A9,Platted[],1,FALSE),"")</f>
        <v>Adam The Second</v>
      </c>
    </row>
    <row r="10" spans="1:7" x14ac:dyDescent="0.55000000000000004">
      <c r="A10" s="17" t="s">
        <v>8858</v>
      </c>
      <c r="B10" s="17" t="s">
        <v>9418</v>
      </c>
      <c r="C10" s="17" t="s">
        <v>11409</v>
      </c>
      <c r="D10" s="17" t="s">
        <v>6136</v>
      </c>
      <c r="E10" s="19" t="str">
        <f>IFERROR(VLOOKUP(A10,LandGrants[],30,FALSE),"")</f>
        <v>1741</v>
      </c>
      <c r="F10" t="str">
        <f>IFERROR(VLOOKUP(A10,LandGrants[],11,FALSE),"")</f>
        <v>Oct 1743</v>
      </c>
      <c r="G10" t="str">
        <f>IFERROR(VLOOKUP(A10,Platted[],1,FALSE),"")</f>
        <v>Adams Forrest</v>
      </c>
    </row>
    <row r="11" spans="1:7" x14ac:dyDescent="0.55000000000000004">
      <c r="A11" s="17" t="s">
        <v>12010</v>
      </c>
      <c r="B11" s="17" t="s">
        <v>9418</v>
      </c>
      <c r="C11" s="17" t="s">
        <v>12021</v>
      </c>
      <c r="D11" s="17" t="s">
        <v>12022</v>
      </c>
      <c r="E11" s="19" t="str">
        <f>IFERROR(VLOOKUP(A11,LandGrants[],30,FALSE),"")</f>
        <v>1733</v>
      </c>
      <c r="F11" t="str">
        <f>IFERROR(VLOOKUP(A11,LandGrants[],11,FALSE),"")</f>
        <v>May 1733</v>
      </c>
      <c r="G11" t="str">
        <f>IFERROR(VLOOKUP(A11,Platted[],1,FALSE),"")</f>
        <v>Addition - Duvall</v>
      </c>
    </row>
    <row r="12" spans="1:7" x14ac:dyDescent="0.55000000000000004">
      <c r="A12" s="17" t="s">
        <v>8287</v>
      </c>
      <c r="B12" s="17" t="s">
        <v>9423</v>
      </c>
      <c r="C12" s="17" t="s">
        <v>11619</v>
      </c>
      <c r="D12" s="17"/>
      <c r="E12" s="19" t="str">
        <f>IFERROR(VLOOKUP(A12,LandGrants[],30,FALSE),"")</f>
        <v>1744</v>
      </c>
      <c r="F12" t="str">
        <f>IFERROR(VLOOKUP(A12,LandGrants[],11,FALSE),"")</f>
        <v>Nov 1745</v>
      </c>
      <c r="G12" t="str">
        <f>IFERROR(VLOOKUP(A12,Platted[],1,FALSE),"")</f>
        <v>Addition To Brothers Level</v>
      </c>
    </row>
    <row r="13" spans="1:7" x14ac:dyDescent="0.55000000000000004">
      <c r="A13" s="17" t="s">
        <v>5703</v>
      </c>
      <c r="B13" s="17" t="s">
        <v>9423</v>
      </c>
      <c r="C13" s="17" t="s">
        <v>6240</v>
      </c>
      <c r="D13" s="17"/>
      <c r="E13" s="19" t="str">
        <f>IFERROR(VLOOKUP(A13,LandGrants[],30,FALSE),"")</f>
        <v>1765</v>
      </c>
      <c r="F13" t="str">
        <f>IFERROR(VLOOKUP(A13,LandGrants[],11,FALSE),"")</f>
        <v>Oct 1765</v>
      </c>
      <c r="G13" t="str">
        <f>IFERROR(VLOOKUP(A13,Platted[],1,FALSE),"")</f>
        <v>Addition To Champion Forrest</v>
      </c>
    </row>
    <row r="14" spans="1:7" x14ac:dyDescent="0.55000000000000004">
      <c r="A14" s="17" t="s">
        <v>6309</v>
      </c>
      <c r="B14" s="17" t="s">
        <v>9423</v>
      </c>
      <c r="C14" s="17" t="s">
        <v>6199</v>
      </c>
      <c r="D14" s="17"/>
      <c r="E14" s="19" t="str">
        <f>IFERROR(VLOOKUP(A14,LandGrants[],30,FALSE),"")</f>
        <v>1762</v>
      </c>
      <c r="F14" t="str">
        <f>IFERROR(VLOOKUP(A14,LandGrants[],11,FALSE),"")</f>
        <v>Apr 1762</v>
      </c>
      <c r="G14" t="str">
        <f>IFERROR(VLOOKUP(A14,Platted[],1,FALSE),"")</f>
        <v>Addition To Concord</v>
      </c>
    </row>
    <row r="15" spans="1:7" x14ac:dyDescent="0.55000000000000004">
      <c r="A15" s="17" t="s">
        <v>11786</v>
      </c>
      <c r="B15" s="17" t="s">
        <v>9423</v>
      </c>
      <c r="C15" s="17" t="s">
        <v>11797</v>
      </c>
      <c r="D15" s="17"/>
      <c r="E15" s="19" t="str">
        <f>IFERROR(VLOOKUP(A15,LandGrants[],30,FALSE),"")</f>
        <v>1802</v>
      </c>
      <c r="F15" t="str">
        <f>IFERROR(VLOOKUP(A15,LandGrants[],11,FALSE),"")</f>
        <v>Feb 1802</v>
      </c>
      <c r="G15" t="str">
        <f>IFERROR(VLOOKUP(A15,Platted[],1,FALSE),"")</f>
        <v>Addition To Dorseys Search</v>
      </c>
    </row>
    <row r="16" spans="1:7" x14ac:dyDescent="0.55000000000000004">
      <c r="A16" s="17" t="s">
        <v>11792</v>
      </c>
      <c r="B16" s="17" t="s">
        <v>9420</v>
      </c>
      <c r="C16" s="17" t="s">
        <v>11797</v>
      </c>
      <c r="D16" s="17"/>
      <c r="E16" s="19" t="str">
        <f>IFERROR(VLOOKUP(A16,LandGrants[],30,FALSE),"")</f>
        <v>1802</v>
      </c>
      <c r="F16" t="str">
        <f>IFERROR(VLOOKUP(A16,LandGrants[],11,FALSE),"")</f>
        <v>Feb 1802</v>
      </c>
      <c r="G16" t="str">
        <f>IFERROR(VLOOKUP(A16,Platted[],1,FALSE),"")</f>
        <v>Addition To Freeborns Progress</v>
      </c>
    </row>
    <row r="17" spans="1:7" x14ac:dyDescent="0.55000000000000004">
      <c r="A17" s="17" t="s">
        <v>7974</v>
      </c>
      <c r="B17" s="17" t="s">
        <v>9418</v>
      </c>
      <c r="C17" s="17" t="s">
        <v>11430</v>
      </c>
      <c r="D17" s="17" t="s">
        <v>12023</v>
      </c>
      <c r="E17" s="19" t="str">
        <f>IFERROR(VLOOKUP(A17,LandGrants[],30,FALSE),"")</f>
        <v>1719</v>
      </c>
      <c r="F17" t="str">
        <f>IFERROR(VLOOKUP(A17,LandGrants[],11,FALSE),"")</f>
        <v>Sep 1724</v>
      </c>
      <c r="G17" t="str">
        <f>IFERROR(VLOOKUP(A17,Platted[],1,FALSE),"")</f>
        <v>Addition To Gardners Garden</v>
      </c>
    </row>
    <row r="18" spans="1:7" x14ac:dyDescent="0.55000000000000004">
      <c r="A18" s="17" t="s">
        <v>7162</v>
      </c>
      <c r="B18" s="17" t="s">
        <v>9420</v>
      </c>
      <c r="C18" s="17" t="s">
        <v>11430</v>
      </c>
      <c r="D18" s="17" t="s">
        <v>12089</v>
      </c>
      <c r="E18" s="19" t="str">
        <f>IFERROR(VLOOKUP(A18,LandGrants[],30,FALSE),"")</f>
        <v>1772</v>
      </c>
      <c r="F18" t="str">
        <f>IFERROR(VLOOKUP(A18,LandGrants[],11,FALSE),"")</f>
        <v>Jan 1775</v>
      </c>
      <c r="G18" t="str">
        <f>IFERROR(VLOOKUP(A18,Platted[],1,FALSE),"")</f>
        <v>Addition To Good For Little</v>
      </c>
    </row>
    <row r="19" spans="1:7" x14ac:dyDescent="0.55000000000000004">
      <c r="A19" s="17" t="s">
        <v>6865</v>
      </c>
      <c r="B19" s="17" t="s">
        <v>9423</v>
      </c>
      <c r="C19" s="17" t="s">
        <v>3709</v>
      </c>
      <c r="D19" s="17" t="s">
        <v>11625</v>
      </c>
      <c r="E19" s="19" t="str">
        <f>IFERROR(VLOOKUP(A19,LandGrants[],30,FALSE),"")</f>
        <v>1746</v>
      </c>
      <c r="F19" t="str">
        <f>IFERROR(VLOOKUP(A19,LandGrants[],11,FALSE),"")</f>
        <v>Jan 1746</v>
      </c>
      <c r="G19" t="str">
        <f>IFERROR(VLOOKUP(A19,Platted[],1,FALSE),"")</f>
        <v>Addition To Goose Neck</v>
      </c>
    </row>
    <row r="20" spans="1:7" x14ac:dyDescent="0.55000000000000004">
      <c r="A20" s="17" t="s">
        <v>5373</v>
      </c>
      <c r="B20" s="17" t="s">
        <v>9420</v>
      </c>
      <c r="C20" s="17" t="s">
        <v>11661</v>
      </c>
      <c r="D20" s="17"/>
      <c r="E20" s="19" t="str">
        <f>IFERROR(VLOOKUP(A20,LandGrants[],30,FALSE),"")</f>
        <v>1764</v>
      </c>
      <c r="F20" t="str">
        <f>IFERROR(VLOOKUP(A20,LandGrants[],11,FALSE),"")</f>
        <v>Jun 1765</v>
      </c>
      <c r="G20" t="str">
        <f>IFERROR(VLOOKUP(A20,Platted[],1,FALSE),"")</f>
        <v>Addition To Half Pone</v>
      </c>
    </row>
    <row r="21" spans="1:7" x14ac:dyDescent="0.55000000000000004">
      <c r="A21" s="17" t="s">
        <v>9843</v>
      </c>
      <c r="B21" s="17" t="s">
        <v>9419</v>
      </c>
      <c r="C21" s="17" t="s">
        <v>6197</v>
      </c>
      <c r="D21" s="17" t="s">
        <v>6109</v>
      </c>
      <c r="E21" s="19" t="str">
        <f>IFERROR(VLOOKUP(A21,LandGrants[],30,FALSE),"")</f>
        <v>1744</v>
      </c>
      <c r="F21" t="str">
        <f>IFERROR(VLOOKUP(A21,LandGrants[],11,FALSE),"")</f>
        <v>Apr 1744</v>
      </c>
      <c r="G21" t="str">
        <f>IFERROR(VLOOKUP(A21,Platted[],1,FALSE),"")</f>
        <v>Addition To Hatherlys Forrest</v>
      </c>
    </row>
    <row r="22" spans="1:7" x14ac:dyDescent="0.55000000000000004">
      <c r="A22" s="17" t="s">
        <v>6692</v>
      </c>
      <c r="B22" s="17" t="s">
        <v>9418</v>
      </c>
      <c r="C22" s="17" t="s">
        <v>12024</v>
      </c>
      <c r="D22" s="17" t="s">
        <v>12025</v>
      </c>
      <c r="E22" s="19" t="str">
        <f>IFERROR(VLOOKUP(A22,LandGrants[],30,FALSE),"")</f>
        <v>1772</v>
      </c>
      <c r="F22" t="str">
        <f>IFERROR(VLOOKUP(A22,LandGrants[],11,FALSE),"")</f>
        <v>May 1772</v>
      </c>
      <c r="G22" t="str">
        <f>IFERROR(VLOOKUP(A22,Platted[],1,FALSE),"")</f>
        <v>Addition To Hazard</v>
      </c>
    </row>
    <row r="23" spans="1:7" x14ac:dyDescent="0.55000000000000004">
      <c r="A23" s="17" t="s">
        <v>8909</v>
      </c>
      <c r="B23" s="17" t="s">
        <v>9423</v>
      </c>
      <c r="C23" s="17" t="s">
        <v>11672</v>
      </c>
      <c r="D23" s="17"/>
      <c r="E23" s="19" t="str">
        <f>IFERROR(VLOOKUP(A23,LandGrants[],30,FALSE),"")</f>
        <v>1724</v>
      </c>
      <c r="F23" t="str">
        <f>IFERROR(VLOOKUP(A23,LandGrants[],11,FALSE),"")</f>
        <v>Jul 1725</v>
      </c>
      <c r="G23" t="str">
        <f>IFERROR(VLOOKUP(A23,Platted[],1,FALSE),"")</f>
        <v>Addition To Hobbs Park</v>
      </c>
    </row>
    <row r="24" spans="1:7" x14ac:dyDescent="0.55000000000000004">
      <c r="A24" s="17" t="s">
        <v>7108</v>
      </c>
      <c r="B24" s="17" t="s">
        <v>9423</v>
      </c>
      <c r="C24" s="17" t="s">
        <v>12024</v>
      </c>
      <c r="D24" s="17"/>
      <c r="E24" s="19" t="str">
        <f>IFERROR(VLOOKUP(A24,LandGrants[],30,FALSE),"")</f>
        <v/>
      </c>
      <c r="F24" t="str">
        <f>IFERROR(VLOOKUP(A24,LandGrants[],11,FALSE),"")</f>
        <v>May 1772</v>
      </c>
      <c r="G24" t="str">
        <f>IFERROR(VLOOKUP(A24,Platted[],1,FALSE),"")</f>
        <v/>
      </c>
    </row>
    <row r="25" spans="1:7" x14ac:dyDescent="0.55000000000000004">
      <c r="A25" s="17" t="s">
        <v>7972</v>
      </c>
      <c r="B25" s="17" t="s">
        <v>9418</v>
      </c>
      <c r="C25" s="17" t="s">
        <v>12026</v>
      </c>
      <c r="D25" s="17" t="s">
        <v>12023</v>
      </c>
      <c r="E25" s="19" t="str">
        <f>IFERROR(VLOOKUP(A25,LandGrants[],30,FALSE),"")</f>
        <v>1721</v>
      </c>
      <c r="F25" t="str">
        <f>IFERROR(VLOOKUP(A25,LandGrants[],11,FALSE),"")</f>
        <v>May 1725</v>
      </c>
      <c r="G25" t="str">
        <f>IFERROR(VLOOKUP(A25,Platted[],1,FALSE),"")</f>
        <v>Addition To Hopsons Choice</v>
      </c>
    </row>
    <row r="26" spans="1:7" x14ac:dyDescent="0.55000000000000004">
      <c r="A26" s="17" t="s">
        <v>6867</v>
      </c>
      <c r="B26" s="17" t="s">
        <v>9421</v>
      </c>
      <c r="C26" s="17" t="s">
        <v>9041</v>
      </c>
      <c r="D26" s="17"/>
      <c r="E26" s="19" t="str">
        <f>IFERROR(VLOOKUP(A26,LandGrants[],30,FALSE),"")</f>
        <v/>
      </c>
      <c r="F26" t="str">
        <f>IFERROR(VLOOKUP(A26,LandGrants[],11,FALSE),"")</f>
        <v>Dec 1753</v>
      </c>
      <c r="G26" t="str">
        <f>IFERROR(VLOOKUP(A26,Platted[],1,FALSE),"")</f>
        <v/>
      </c>
    </row>
    <row r="27" spans="1:7" x14ac:dyDescent="0.55000000000000004">
      <c r="A27" s="17" t="s">
        <v>10674</v>
      </c>
      <c r="B27" s="17" t="s">
        <v>9418</v>
      </c>
      <c r="C27" s="17" t="s">
        <v>12024</v>
      </c>
      <c r="D27" s="17" t="s">
        <v>12025</v>
      </c>
      <c r="E27" s="19" t="str">
        <f>IFERROR(VLOOKUP(A27,LandGrants[],30,FALSE),"")</f>
        <v>1772</v>
      </c>
      <c r="F27" t="str">
        <f>IFERROR(VLOOKUP(A27,LandGrants[],11,FALSE),"")</f>
        <v>May 1772</v>
      </c>
      <c r="G27" t="str">
        <f>IFERROR(VLOOKUP(A27,Platted[],1,FALSE),"")</f>
        <v>Addition To Kendalls Delight</v>
      </c>
    </row>
    <row r="28" spans="1:7" x14ac:dyDescent="0.55000000000000004">
      <c r="A28" s="17" t="s">
        <v>6842</v>
      </c>
      <c r="B28" s="17" t="s">
        <v>9421</v>
      </c>
      <c r="C28" s="17" t="s">
        <v>3706</v>
      </c>
      <c r="D28" s="17" t="s">
        <v>6118</v>
      </c>
      <c r="E28" s="19" t="str">
        <f>IFERROR(VLOOKUP(A28,LandGrants[],30,FALSE),"")</f>
        <v>1749</v>
      </c>
      <c r="F28" t="str">
        <f>IFERROR(VLOOKUP(A28,LandGrants[],11,FALSE),"")</f>
        <v>Jan 1749</v>
      </c>
      <c r="G28" t="str">
        <f>IFERROR(VLOOKUP(A28,Platted[],1,FALSE),"")</f>
        <v>Addition To Long Bottom</v>
      </c>
    </row>
    <row r="29" spans="1:7" x14ac:dyDescent="0.55000000000000004">
      <c r="A29" s="17" t="s">
        <v>6545</v>
      </c>
      <c r="B29" s="17" t="s">
        <v>9421</v>
      </c>
      <c r="C29" s="17" t="s">
        <v>3708</v>
      </c>
      <c r="D29" s="17" t="s">
        <v>3716</v>
      </c>
      <c r="E29" s="19" t="str">
        <f>IFERROR(VLOOKUP(A29,LandGrants[],30,FALSE),"")</f>
        <v>1747</v>
      </c>
      <c r="F29" t="str">
        <f>IFERROR(VLOOKUP(A29,LandGrants[],11,FALSE),"")</f>
        <v>Jan 1747</v>
      </c>
      <c r="G29" t="str">
        <f>IFERROR(VLOOKUP(A29,Platted[],1,FALSE),"")</f>
        <v>Addition To Mansells Range</v>
      </c>
    </row>
    <row r="30" spans="1:7" x14ac:dyDescent="0.55000000000000004">
      <c r="A30" s="17" t="s">
        <v>9523</v>
      </c>
      <c r="B30" s="17" t="s">
        <v>9418</v>
      </c>
      <c r="C30" s="17" t="s">
        <v>12027</v>
      </c>
      <c r="D30" s="17"/>
      <c r="E30" s="19" t="str">
        <f>IFERROR(VLOOKUP(A30,LandGrants[],30,FALSE),"")</f>
        <v>1794</v>
      </c>
      <c r="F30" t="str">
        <f>IFERROR(VLOOKUP(A30,LandGrants[],11,FALSE),"")</f>
        <v>Jul 1796</v>
      </c>
      <c r="G30" t="str">
        <f>IFERROR(VLOOKUP(A30,Platted[],1,FALSE),"")</f>
        <v>Addition To Mount Unity</v>
      </c>
    </row>
    <row r="31" spans="1:7" x14ac:dyDescent="0.55000000000000004">
      <c r="A31" s="17" t="s">
        <v>8817</v>
      </c>
      <c r="B31" s="17" t="s">
        <v>9420</v>
      </c>
      <c r="C31" s="17" t="s">
        <v>6194</v>
      </c>
      <c r="D31" s="17" t="s">
        <v>12028</v>
      </c>
      <c r="E31" s="19" t="str">
        <f>IFERROR(VLOOKUP(A31,LandGrants[],30,FALSE),"")</f>
        <v>1722</v>
      </c>
      <c r="F31" t="str">
        <f>IFERROR(VLOOKUP(A31,LandGrants[],11,FALSE),"")</f>
        <v>Mar 1730</v>
      </c>
      <c r="G31" t="str">
        <f>IFERROR(VLOOKUP(A31,Platted[],1,FALSE),"")</f>
        <v>Addition To New Years Gift</v>
      </c>
    </row>
    <row r="32" spans="1:7" x14ac:dyDescent="0.55000000000000004">
      <c r="A32" s="17" t="s">
        <v>8912</v>
      </c>
      <c r="B32" s="17" t="s">
        <v>9423</v>
      </c>
      <c r="C32" s="17" t="s">
        <v>12029</v>
      </c>
      <c r="D32" s="17" t="s">
        <v>12030</v>
      </c>
      <c r="E32" s="19" t="str">
        <f>IFERROR(VLOOKUP(A32,LandGrants[],30,FALSE),"")</f>
        <v/>
      </c>
      <c r="F32" t="str">
        <f>IFERROR(VLOOKUP(A32,LandGrants[],11,FALSE),"")</f>
        <v>Nov 1754</v>
      </c>
      <c r="G32" t="str">
        <f>IFERROR(VLOOKUP(A32,Platted[],1,FALSE),"")</f>
        <v>Addition To New Years Gift Resurveyed</v>
      </c>
    </row>
    <row r="33" spans="1:7" x14ac:dyDescent="0.55000000000000004">
      <c r="A33" s="17" t="s">
        <v>5475</v>
      </c>
      <c r="B33" s="17" t="s">
        <v>9421</v>
      </c>
      <c r="C33" s="17" t="s">
        <v>6237</v>
      </c>
      <c r="D33" s="17" t="s">
        <v>11369</v>
      </c>
      <c r="E33" s="19" t="str">
        <f>IFERROR(VLOOKUP(A33,LandGrants[],30,FALSE),"")</f>
        <v>1766</v>
      </c>
      <c r="F33" t="str">
        <f>IFERROR(VLOOKUP(A33,LandGrants[],11,FALSE),"")</f>
        <v>Mar 1766</v>
      </c>
      <c r="G33" t="str">
        <f>IFERROR(VLOOKUP(A33,Platted[],1,FALSE),"")</f>
        <v>Addition To Part Of Fredericks Burgh</v>
      </c>
    </row>
    <row r="34" spans="1:7" x14ac:dyDescent="0.55000000000000004">
      <c r="A34" s="17" t="s">
        <v>5694</v>
      </c>
      <c r="B34" s="17" t="s">
        <v>9419</v>
      </c>
      <c r="C34" s="17" t="s">
        <v>12312</v>
      </c>
      <c r="D34" s="17" t="s">
        <v>12075</v>
      </c>
      <c r="E34" s="19" t="str">
        <f>IFERROR(VLOOKUP(A34,LandGrants[],30,FALSE),"")</f>
        <v>1724</v>
      </c>
      <c r="F34" t="str">
        <f>IFERROR(VLOOKUP(A34,LandGrants[],11,FALSE),"")</f>
        <v>Jul 1725</v>
      </c>
      <c r="G34" t="str">
        <f>IFERROR(VLOOKUP(A34,Platted[],1,FALSE),"")</f>
        <v>Addition To Phelps Luck</v>
      </c>
    </row>
    <row r="35" spans="1:7" x14ac:dyDescent="0.55000000000000004">
      <c r="A35" s="17" t="s">
        <v>7107</v>
      </c>
      <c r="B35" s="17" t="s">
        <v>9419</v>
      </c>
      <c r="C35" s="17" t="s">
        <v>12313</v>
      </c>
      <c r="D35" s="17"/>
      <c r="E35" s="19" t="str">
        <f>IFERROR(VLOOKUP(A35,LandGrants[],30,FALSE),"")</f>
        <v>1772</v>
      </c>
      <c r="F35" t="str">
        <f>IFERROR(VLOOKUP(A35,LandGrants[],11,FALSE),"")</f>
        <v>May 1772</v>
      </c>
      <c r="G35" t="str">
        <f>IFERROR(VLOOKUP(A35,Platted[],1,FALSE),"")</f>
        <v>Addition To Porters Care</v>
      </c>
    </row>
    <row r="36" spans="1:7" x14ac:dyDescent="0.55000000000000004">
      <c r="A36" s="17" t="s">
        <v>8192</v>
      </c>
      <c r="B36" s="17" t="s">
        <v>9418</v>
      </c>
      <c r="C36" s="17" t="s">
        <v>6235</v>
      </c>
      <c r="D36" s="17"/>
      <c r="E36" s="19" t="str">
        <f>IFERROR(VLOOKUP(A36,LandGrants[],30,FALSE),"")</f>
        <v>1757</v>
      </c>
      <c r="F36" t="str">
        <f>IFERROR(VLOOKUP(A36,LandGrants[],11,FALSE),"")</f>
        <v>Apr 1757</v>
      </c>
      <c r="G36" t="str">
        <f>IFERROR(VLOOKUP(A36,Platted[],1,FALSE),"")</f>
        <v>Addition To Snap Short</v>
      </c>
    </row>
    <row r="37" spans="1:7" x14ac:dyDescent="0.55000000000000004">
      <c r="A37" s="17" t="s">
        <v>7154</v>
      </c>
      <c r="B37" s="17" t="s">
        <v>9418</v>
      </c>
      <c r="C37" s="17" t="s">
        <v>6144</v>
      </c>
      <c r="D37" s="17"/>
      <c r="E37" s="19" t="str">
        <f>IFERROR(VLOOKUP(A37,LandGrants[],30,FALSE),"")</f>
        <v>1773</v>
      </c>
      <c r="F37" t="str">
        <f>IFERROR(VLOOKUP(A37,LandGrants[],11,FALSE),"")</f>
        <v>May 1774</v>
      </c>
      <c r="G37" t="str">
        <f>IFERROR(VLOOKUP(A37,Platted[],1,FALSE),"")</f>
        <v>Addition To Stoney Hill</v>
      </c>
    </row>
    <row r="38" spans="1:7" x14ac:dyDescent="0.55000000000000004">
      <c r="A38" s="17" t="s">
        <v>7117</v>
      </c>
      <c r="B38" s="17" t="s">
        <v>9421</v>
      </c>
      <c r="C38" s="17" t="s">
        <v>9416</v>
      </c>
      <c r="D38" s="17"/>
      <c r="E38" s="19" t="str">
        <f>IFERROR(VLOOKUP(A38,LandGrants[],30,FALSE),"")</f>
        <v>1771</v>
      </c>
      <c r="F38" t="str">
        <f>IFERROR(VLOOKUP(A38,LandGrants[],11,FALSE),"")</f>
        <v>May 1772</v>
      </c>
      <c r="G38" t="str">
        <f>IFERROR(VLOOKUP(A38,Platted[],1,FALSE),"")</f>
        <v>Addition To Store House Hill</v>
      </c>
    </row>
    <row r="39" spans="1:7" x14ac:dyDescent="0.55000000000000004">
      <c r="A39" s="17" t="s">
        <v>5527</v>
      </c>
      <c r="B39" s="17" t="s">
        <v>9420</v>
      </c>
      <c r="C39" s="17" t="s">
        <v>12314</v>
      </c>
      <c r="D39" s="17"/>
      <c r="E39" s="19" t="str">
        <f>IFERROR(VLOOKUP(A39,LandGrants[],30,FALSE),"")</f>
        <v>1753</v>
      </c>
      <c r="F39" t="str">
        <f>IFERROR(VLOOKUP(A39,LandGrants[],11,FALSE),"")</f>
        <v>Sep 1762</v>
      </c>
      <c r="G39" t="str">
        <f>IFERROR(VLOOKUP(A39,Platted[],1,FALSE),"")</f>
        <v>Addition To The Grove</v>
      </c>
    </row>
    <row r="40" spans="1:7" x14ac:dyDescent="0.55000000000000004">
      <c r="A40" s="17" t="s">
        <v>5822</v>
      </c>
      <c r="B40" s="17" t="s">
        <v>9421</v>
      </c>
      <c r="C40" s="17" t="s">
        <v>12315</v>
      </c>
      <c r="D40" s="17" t="s">
        <v>12114</v>
      </c>
      <c r="E40" s="19" t="str">
        <f>IFERROR(VLOOKUP(A40,LandGrants[],30,FALSE),"")</f>
        <v>1734</v>
      </c>
      <c r="F40" t="str">
        <f>IFERROR(VLOOKUP(A40,LandGrants[],11,FALSE),"")</f>
        <v>Oct 1736</v>
      </c>
      <c r="G40" t="str">
        <f>IFERROR(VLOOKUP(A40,Platted[],1,FALSE),"")</f>
        <v>Addition To Timber Neck</v>
      </c>
    </row>
    <row r="41" spans="1:7" x14ac:dyDescent="0.55000000000000004">
      <c r="A41" s="17" t="s">
        <v>5692</v>
      </c>
      <c r="B41" s="17" t="s">
        <v>9418</v>
      </c>
      <c r="C41" s="17" t="s">
        <v>12031</v>
      </c>
      <c r="D41" s="17"/>
      <c r="E41" s="19" t="str">
        <f>IFERROR(VLOOKUP(A41,LandGrants[],30,FALSE),"")</f>
        <v>1718</v>
      </c>
      <c r="F41" t="str">
        <f>IFERROR(VLOOKUP(A41,LandGrants[],11,FALSE),"")</f>
        <v>Aug 1719</v>
      </c>
      <c r="G41" t="str">
        <f>IFERROR(VLOOKUP(A41,Platted[],1,FALSE),"")</f>
        <v>Addition To Troy</v>
      </c>
    </row>
    <row r="42" spans="1:7" x14ac:dyDescent="0.55000000000000004">
      <c r="A42" s="17" t="s">
        <v>8913</v>
      </c>
      <c r="B42" s="17" t="s">
        <v>9421</v>
      </c>
      <c r="C42" s="17" t="s">
        <v>12032</v>
      </c>
      <c r="D42" s="17"/>
      <c r="E42" s="19" t="str">
        <f>IFERROR(VLOOKUP(A42,LandGrants[],30,FALSE),"")</f>
        <v>1723</v>
      </c>
      <c r="F42" t="str">
        <f>IFERROR(VLOOKUP(A42,LandGrants[],11,FALSE),"")</f>
        <v>Aug 1725</v>
      </c>
      <c r="G42" t="str">
        <f>IFERROR(VLOOKUP(A42,Platted[],1,FALSE),"")</f>
        <v>Addition To Tuckers Delight</v>
      </c>
    </row>
    <row r="43" spans="1:7" x14ac:dyDescent="0.55000000000000004">
      <c r="A43" s="17" t="s">
        <v>8117</v>
      </c>
      <c r="B43" s="17" t="s">
        <v>9421</v>
      </c>
      <c r="C43" s="17" t="s">
        <v>11620</v>
      </c>
      <c r="D43" s="17" t="s">
        <v>11798</v>
      </c>
      <c r="E43" s="19" t="str">
        <f>IFERROR(VLOOKUP(A43,LandGrants[],30,FALSE),"")</f>
        <v>1783</v>
      </c>
      <c r="F43" t="str">
        <f>IFERROR(VLOOKUP(A43,LandGrants[],11,FALSE),"")</f>
        <v>Sep 1784</v>
      </c>
      <c r="G43" t="str">
        <f>IFERROR(VLOOKUP(A43,Platted[],1,FALSE),"")</f>
        <v>Addition To Whats Left</v>
      </c>
    </row>
    <row r="44" spans="1:7" x14ac:dyDescent="0.55000000000000004">
      <c r="A44" s="17" t="s">
        <v>11346</v>
      </c>
      <c r="B44" s="17" t="s">
        <v>9419</v>
      </c>
      <c r="C44" s="17" t="s">
        <v>11370</v>
      </c>
      <c r="D44" s="17" t="s">
        <v>11371</v>
      </c>
      <c r="E44" s="19" t="str">
        <f>IFERROR(VLOOKUP(A44,LandGrants[],30,FALSE),"")</f>
        <v/>
      </c>
      <c r="F44" t="str">
        <f>IFERROR(VLOOKUP(A44,LandGrants[],11,FALSE),"")</f>
        <v/>
      </c>
      <c r="G44" t="str">
        <f>IFERROR(VLOOKUP(A44,Platted[],1,FALSE),"")</f>
        <v>Additional Chance Corrected</v>
      </c>
    </row>
    <row r="45" spans="1:7" x14ac:dyDescent="0.55000000000000004">
      <c r="A45" s="17" t="s">
        <v>6401</v>
      </c>
      <c r="B45" s="17" t="s">
        <v>9423</v>
      </c>
      <c r="C45" s="17" t="s">
        <v>11371</v>
      </c>
      <c r="D45" s="17"/>
      <c r="E45" s="19" t="str">
        <f>IFERROR(VLOOKUP(A45,LandGrants[],30,FALSE),"")</f>
        <v>1769</v>
      </c>
      <c r="F45" t="str">
        <f>IFERROR(VLOOKUP(A45,LandGrants[],11,FALSE),"")</f>
        <v>Mar 1769</v>
      </c>
      <c r="G45" t="str">
        <f>IFERROR(VLOOKUP(A45,Platted[],1,FALSE),"")</f>
        <v>Additional Chance Increased</v>
      </c>
    </row>
    <row r="46" spans="1:7" x14ac:dyDescent="0.55000000000000004">
      <c r="A46" s="17" t="s">
        <v>4300</v>
      </c>
      <c r="B46" s="17" t="s">
        <v>9419</v>
      </c>
      <c r="C46" s="17" t="s">
        <v>6512</v>
      </c>
      <c r="D46" s="17"/>
      <c r="E46" s="19" t="str">
        <f>IFERROR(VLOOKUP(A46,LandGrants[],30,FALSE),"")</f>
        <v>1754</v>
      </c>
      <c r="F46" t="str">
        <f>IFERROR(VLOOKUP(A46,LandGrants[],11,FALSE),"")</f>
        <v>Nov 1754</v>
      </c>
      <c r="G46" t="str">
        <f>IFERROR(VLOOKUP(A46,Platted[],1,FALSE),"")</f>
        <v>Additional Defense</v>
      </c>
    </row>
    <row r="47" spans="1:7" x14ac:dyDescent="0.55000000000000004">
      <c r="A47" s="17" t="s">
        <v>5714</v>
      </c>
      <c r="B47" s="17" t="s">
        <v>9420</v>
      </c>
      <c r="C47" s="17" t="s">
        <v>6213</v>
      </c>
      <c r="D47" s="17"/>
      <c r="E47" s="19" t="str">
        <f>IFERROR(VLOOKUP(A47,LandGrants[],30,FALSE),"")</f>
        <v>1756</v>
      </c>
      <c r="F47" t="str">
        <f>IFERROR(VLOOKUP(A47,LandGrants[],11,FALSE),"")</f>
        <v>Mar 1756</v>
      </c>
      <c r="G47" t="str">
        <f>IFERROR(VLOOKUP(A47,Platted[],1,FALSE),"")</f>
        <v>Additional Progress</v>
      </c>
    </row>
    <row r="48" spans="1:7" x14ac:dyDescent="0.55000000000000004">
      <c r="A48" s="17" t="s">
        <v>6285</v>
      </c>
      <c r="B48" s="17" t="s">
        <v>9421</v>
      </c>
      <c r="C48" s="17" t="s">
        <v>11621</v>
      </c>
      <c r="D48" s="17"/>
      <c r="E48" s="19" t="str">
        <f>IFERROR(VLOOKUP(A48,LandGrants[],30,FALSE),"")</f>
        <v>1807</v>
      </c>
      <c r="F48" t="str">
        <f>IFERROR(VLOOKUP(A48,LandGrants[],11,FALSE),"")</f>
        <v>Nov 1808</v>
      </c>
      <c r="G48" t="str">
        <f>IFERROR(VLOOKUP(A48,Platted[],1,FALSE),"")</f>
        <v>Airy Hills And Pleasant Springs - Mercier</v>
      </c>
    </row>
    <row r="49" spans="1:7" x14ac:dyDescent="0.55000000000000004">
      <c r="A49" s="17" t="s">
        <v>4299</v>
      </c>
      <c r="B49" s="17" t="s">
        <v>9423</v>
      </c>
      <c r="C49" s="17" t="s">
        <v>6208</v>
      </c>
      <c r="D49" s="17"/>
      <c r="E49" s="19" t="str">
        <f>IFERROR(VLOOKUP(A49,LandGrants[],30,FALSE),"")</f>
        <v>1719</v>
      </c>
      <c r="F49" t="str">
        <f>IFERROR(VLOOKUP(A49,LandGrants[],11,FALSE),"")</f>
        <v>Jun 1736</v>
      </c>
      <c r="G49" t="str">
        <f>IFERROR(VLOOKUP(A49,Platted[],1,FALSE),"")</f>
        <v>Altogether</v>
      </c>
    </row>
    <row r="50" spans="1:7" x14ac:dyDescent="0.55000000000000004">
      <c r="A50" s="17" t="s">
        <v>6957</v>
      </c>
      <c r="B50" s="17" t="s">
        <v>9423</v>
      </c>
      <c r="C50" s="17" t="s">
        <v>6516</v>
      </c>
      <c r="D50" s="17"/>
      <c r="E50" s="19" t="str">
        <f>IFERROR(VLOOKUP(A50,LandGrants[],30,FALSE),"")</f>
        <v>1730</v>
      </c>
      <c r="F50" t="str">
        <f>IFERROR(VLOOKUP(A50,LandGrants[],11,FALSE),"")</f>
        <v>Jun 1734</v>
      </c>
      <c r="G50" t="str">
        <f>IFERROR(VLOOKUP(A50,Platted[],1,FALSE),"")</f>
        <v>Anything - Moberley</v>
      </c>
    </row>
    <row r="51" spans="1:7" x14ac:dyDescent="0.55000000000000004">
      <c r="A51" s="17" t="s">
        <v>6921</v>
      </c>
      <c r="B51" s="17" t="s">
        <v>9418</v>
      </c>
      <c r="C51" s="17" t="s">
        <v>6501</v>
      </c>
      <c r="D51" s="17" t="s">
        <v>12316</v>
      </c>
      <c r="E51" s="19" t="str">
        <f>IFERROR(VLOOKUP(A51,LandGrants[],30,FALSE),"")</f>
        <v>1759</v>
      </c>
      <c r="F51" t="str">
        <f>IFERROR(VLOOKUP(A51,LandGrants[],11,FALSE),"")</f>
        <v>Feb 1759</v>
      </c>
      <c r="G51" t="str">
        <f>IFERROR(VLOOKUP(A51,Platted[],1,FALSE),"")</f>
        <v>Anything - Ridgely</v>
      </c>
    </row>
    <row r="52" spans="1:7" x14ac:dyDescent="0.55000000000000004">
      <c r="A52" s="17" t="s">
        <v>6581</v>
      </c>
      <c r="B52" s="17" t="s">
        <v>9420</v>
      </c>
      <c r="C52" s="17" t="s">
        <v>10394</v>
      </c>
      <c r="D52" s="17"/>
      <c r="E52" s="19" t="str">
        <f>IFERROR(VLOOKUP(A52,LandGrants[],30,FALSE),"")</f>
        <v>1775</v>
      </c>
      <c r="F52" t="str">
        <f>IFERROR(VLOOKUP(A52,LandGrants[],11,FALSE),"")</f>
        <v>Jun 1775</v>
      </c>
      <c r="G52" t="str">
        <f>IFERROR(VLOOKUP(A52,Platted[],1,FALSE),"")</f>
        <v>Anything Will Suit</v>
      </c>
    </row>
    <row r="53" spans="1:7" x14ac:dyDescent="0.55000000000000004">
      <c r="A53" s="17" t="s">
        <v>8914</v>
      </c>
      <c r="B53" s="17" t="s">
        <v>9421</v>
      </c>
      <c r="C53" s="17" t="s">
        <v>6234</v>
      </c>
      <c r="D53" s="17"/>
      <c r="E53" s="19" t="str">
        <f>IFERROR(VLOOKUP(A53,LandGrants[],30,FALSE),"")</f>
        <v>1747</v>
      </c>
      <c r="F53" t="str">
        <f>IFERROR(VLOOKUP(A53,LandGrants[],11,FALSE),"")</f>
        <v>Apr 1747</v>
      </c>
      <c r="G53" t="str">
        <f>IFERROR(VLOOKUP(A53,Platted[],1,FALSE),"")</f>
        <v>Arnolds Fancy</v>
      </c>
    </row>
    <row r="54" spans="1:7" x14ac:dyDescent="0.55000000000000004">
      <c r="A54" s="17" t="s">
        <v>7120</v>
      </c>
      <c r="B54" s="17" t="s">
        <v>9423</v>
      </c>
      <c r="C54" s="17" t="s">
        <v>10393</v>
      </c>
      <c r="D54" s="17"/>
      <c r="E54" s="19" t="str">
        <f>IFERROR(VLOOKUP(A54,LandGrants[],30,FALSE),"")</f>
        <v>1771</v>
      </c>
      <c r="F54" t="str">
        <f>IFERROR(VLOOKUP(A54,LandGrants[],11,FALSE),"")</f>
        <v>May 1772</v>
      </c>
      <c r="G54" t="str">
        <f>IFERROR(VLOOKUP(A54,Platted[],1,FALSE),"")</f>
        <v>Ash Wednesday</v>
      </c>
    </row>
    <row r="55" spans="1:7" x14ac:dyDescent="0.55000000000000004">
      <c r="A55" s="17" t="s">
        <v>5247</v>
      </c>
      <c r="B55" s="17" t="s">
        <v>9419</v>
      </c>
      <c r="C55" s="17" t="s">
        <v>12033</v>
      </c>
      <c r="D55" s="17"/>
      <c r="E55" s="19" t="str">
        <f>IFERROR(VLOOKUP(A55,LandGrants[],30,FALSE),"")</f>
        <v>1730</v>
      </c>
      <c r="F55" t="str">
        <f>IFERROR(VLOOKUP(A55,LandGrants[],11,FALSE),"")</f>
        <v>Aug 1732</v>
      </c>
      <c r="G55" t="str">
        <f>IFERROR(VLOOKUP(A55,Platted[],1,FALSE),"")</f>
        <v>Atholl</v>
      </c>
    </row>
    <row r="56" spans="1:7" x14ac:dyDescent="0.55000000000000004">
      <c r="A56" s="17" t="s">
        <v>9505</v>
      </c>
      <c r="B56" s="17" t="s">
        <v>9419</v>
      </c>
      <c r="C56" s="17" t="s">
        <v>6193</v>
      </c>
      <c r="D56" s="17" t="s">
        <v>12023</v>
      </c>
      <c r="E56" s="19" t="str">
        <f>IFERROR(VLOOKUP(A56,LandGrants[],30,FALSE),"")</f>
        <v>1725</v>
      </c>
      <c r="F56" t="str">
        <f>IFERROR(VLOOKUP(A56,LandGrants[],11,FALSE),"")</f>
        <v>Mar 1728</v>
      </c>
      <c r="G56" t="str">
        <f>IFERROR(VLOOKUP(A56,Platted[],1,FALSE),"")</f>
        <v>Bachellors Choice</v>
      </c>
    </row>
    <row r="57" spans="1:7" x14ac:dyDescent="0.55000000000000004">
      <c r="A57" s="17" t="s">
        <v>9501</v>
      </c>
      <c r="B57" s="17" t="s">
        <v>9419</v>
      </c>
      <c r="C57" s="17" t="s">
        <v>12034</v>
      </c>
      <c r="D57" s="17"/>
      <c r="E57" s="19" t="str">
        <f>IFERROR(VLOOKUP(A57,LandGrants[],30,FALSE),"")</f>
        <v/>
      </c>
      <c r="F57" t="str">
        <f>IFERROR(VLOOKUP(A57,LandGrants[],11,FALSE),"")</f>
        <v>Nov 1820</v>
      </c>
      <c r="G57" t="str">
        <f>IFERROR(VLOOKUP(A57,Platted[],1,FALSE),"")</f>
        <v>Bachelors Hall Enlarged</v>
      </c>
    </row>
    <row r="58" spans="1:7" x14ac:dyDescent="0.55000000000000004">
      <c r="A58" s="17" t="s">
        <v>7433</v>
      </c>
      <c r="B58" s="17" t="s">
        <v>9421</v>
      </c>
      <c r="C58" s="17" t="s">
        <v>6209</v>
      </c>
      <c r="D58" s="17"/>
      <c r="E58" s="19" t="str">
        <f>IFERROR(VLOOKUP(A58,LandGrants[],30,FALSE),"")</f>
        <v>1719</v>
      </c>
      <c r="F58" t="str">
        <f>IFERROR(VLOOKUP(A58,LandGrants[],11,FALSE),"")</f>
        <v>Mar 1728</v>
      </c>
      <c r="G58" t="str">
        <f>IFERROR(VLOOKUP(A58,Platted[],1,FALSE),"")</f>
        <v>Bachelors Hope</v>
      </c>
    </row>
    <row r="59" spans="1:7" x14ac:dyDescent="0.55000000000000004">
      <c r="A59" s="17" t="s">
        <v>9476</v>
      </c>
      <c r="B59" s="17" t="s">
        <v>9419</v>
      </c>
      <c r="C59" s="17" t="s">
        <v>12035</v>
      </c>
      <c r="D59" s="17" t="s">
        <v>12023</v>
      </c>
      <c r="E59" s="19" t="str">
        <f>IFERROR(VLOOKUP(A59,LandGrants[],30,FALSE),"")</f>
        <v>1726</v>
      </c>
      <c r="F59" t="str">
        <f>IFERROR(VLOOKUP(A59,LandGrants[],11,FALSE),"")</f>
        <v>Nov 1735</v>
      </c>
      <c r="G59" t="str">
        <f>IFERROR(VLOOKUP(A59,Platted[],1,FALSE),"")</f>
        <v>Bacholders Choyce</v>
      </c>
    </row>
    <row r="60" spans="1:7" x14ac:dyDescent="0.55000000000000004">
      <c r="A60" s="17" t="s">
        <v>7778</v>
      </c>
      <c r="B60" s="17" t="s">
        <v>9420</v>
      </c>
      <c r="C60" s="17" t="s">
        <v>11372</v>
      </c>
      <c r="D60" s="17"/>
      <c r="E60" s="19" t="str">
        <f>IFERROR(VLOOKUP(A60,LandGrants[],30,FALSE),"")</f>
        <v>1732</v>
      </c>
      <c r="F60" t="str">
        <f>IFERROR(VLOOKUP(A60,LandGrants[],11,FALSE),"")</f>
        <v>Jun 1734</v>
      </c>
      <c r="G60" t="str">
        <f>IFERROR(VLOOKUP(A60,Platted[],1,FALSE),"")</f>
        <v>Bare Ground</v>
      </c>
    </row>
    <row r="61" spans="1:7" x14ac:dyDescent="0.55000000000000004">
      <c r="A61" s="17" t="s">
        <v>5036</v>
      </c>
      <c r="B61" s="17" t="s">
        <v>9419</v>
      </c>
      <c r="C61" s="17" t="s">
        <v>12036</v>
      </c>
      <c r="D61" s="17"/>
      <c r="E61" s="19" t="str">
        <f>IFERROR(VLOOKUP(A61,LandGrants[],30,FALSE),"")</f>
        <v>1718</v>
      </c>
      <c r="F61" t="str">
        <f>IFERROR(VLOOKUP(A61,LandGrants[],11,FALSE),"")</f>
        <v>Jun 1734</v>
      </c>
      <c r="G61" t="str">
        <f>IFERROR(VLOOKUP(A61,Platted[],1,FALSE),"")</f>
        <v>Bare Hills</v>
      </c>
    </row>
    <row r="62" spans="1:7" x14ac:dyDescent="0.55000000000000004">
      <c r="A62" s="17" t="s">
        <v>4999</v>
      </c>
      <c r="B62" s="17" t="s">
        <v>9418</v>
      </c>
      <c r="C62" s="17" t="s">
        <v>3709</v>
      </c>
      <c r="D62" s="17" t="s">
        <v>11662</v>
      </c>
      <c r="E62" s="19" t="str">
        <f>IFERROR(VLOOKUP(A62,LandGrants[],30,FALSE),"")</f>
        <v>1746</v>
      </c>
      <c r="F62" t="str">
        <f>IFERROR(VLOOKUP(A62,LandGrants[],11,FALSE),"")</f>
        <v>Mar 1746</v>
      </c>
      <c r="G62" t="str">
        <f>IFERROR(VLOOKUP(A62,Platted[],1,FALSE),"")</f>
        <v>Barnes Friendship</v>
      </c>
    </row>
    <row r="63" spans="1:7" x14ac:dyDescent="0.55000000000000004">
      <c r="A63" s="17" t="s">
        <v>6311</v>
      </c>
      <c r="B63" s="17" t="s">
        <v>9420</v>
      </c>
      <c r="C63" s="17" t="s">
        <v>11622</v>
      </c>
      <c r="D63" s="17" t="s">
        <v>11623</v>
      </c>
      <c r="E63" s="19" t="str">
        <f>IFERROR(VLOOKUP(A63,LandGrants[],30,FALSE),"")</f>
        <v>1733</v>
      </c>
      <c r="F63" t="str">
        <f>IFERROR(VLOOKUP(A63,LandGrants[],11,FALSE),"")</f>
        <v>Jun 1734</v>
      </c>
      <c r="G63" t="str">
        <f>IFERROR(VLOOKUP(A63,Platted[],1,FALSE),"")</f>
        <v>Barnes Hunt</v>
      </c>
    </row>
    <row r="64" spans="1:7" x14ac:dyDescent="0.55000000000000004">
      <c r="A64" s="17" t="s">
        <v>7953</v>
      </c>
      <c r="B64" s="17" t="s">
        <v>9420</v>
      </c>
      <c r="C64" s="17" t="s">
        <v>12037</v>
      </c>
      <c r="D64" s="17"/>
      <c r="E64" s="19" t="str">
        <f>IFERROR(VLOOKUP(A64,LandGrants[],30,FALSE),"")</f>
        <v>1729</v>
      </c>
      <c r="F64" t="str">
        <f>IFERROR(VLOOKUP(A64,LandGrants[],11,FALSE),"")</f>
        <v>Oct 1730</v>
      </c>
      <c r="G64" t="str">
        <f>IFERROR(VLOOKUP(A64,Platted[],1,FALSE),"")</f>
        <v>Barnes Luck</v>
      </c>
    </row>
    <row r="65" spans="1:7" x14ac:dyDescent="0.55000000000000004">
      <c r="A65" s="17" t="s">
        <v>6982</v>
      </c>
      <c r="B65" s="17" t="s">
        <v>9420</v>
      </c>
      <c r="C65" s="17" t="s">
        <v>6164</v>
      </c>
      <c r="D65" s="17" t="s">
        <v>11662</v>
      </c>
      <c r="E65" s="19" t="str">
        <f>IFERROR(VLOOKUP(A65,LandGrants[],30,FALSE),"")</f>
        <v>1765</v>
      </c>
      <c r="F65" t="str">
        <f>IFERROR(VLOOKUP(A65,LandGrants[],11,FALSE),"")</f>
        <v>May 1762</v>
      </c>
      <c r="G65" t="str">
        <f>IFERROR(VLOOKUP(A65,Platted[],1,FALSE),"")</f>
        <v>Barnes Pleasant Meadow</v>
      </c>
    </row>
    <row r="66" spans="1:7" x14ac:dyDescent="0.55000000000000004">
      <c r="A66" s="17" t="s">
        <v>4998</v>
      </c>
      <c r="B66" s="17" t="s">
        <v>9420</v>
      </c>
      <c r="C66" s="17" t="s">
        <v>11390</v>
      </c>
      <c r="D66" s="17"/>
      <c r="E66" s="19" t="str">
        <f>IFERROR(VLOOKUP(A66,LandGrants[],30,FALSE),"")</f>
        <v>1756</v>
      </c>
      <c r="F66" t="str">
        <f>IFERROR(VLOOKUP(A66,LandGrants[],11,FALSE),"")</f>
        <v>Jan 1758</v>
      </c>
      <c r="G66" t="str">
        <f>IFERROR(VLOOKUP(A66,Platted[],1,FALSE),"")</f>
        <v>Barnes Purchase</v>
      </c>
    </row>
    <row r="67" spans="1:7" x14ac:dyDescent="0.55000000000000004">
      <c r="A67" s="17" t="s">
        <v>6849</v>
      </c>
      <c r="B67" s="17" t="s">
        <v>9419</v>
      </c>
      <c r="C67" s="17" t="s">
        <v>6154</v>
      </c>
      <c r="D67" s="17"/>
      <c r="E67" s="19" t="str">
        <f>IFERROR(VLOOKUP(A67,LandGrants[],30,FALSE),"")</f>
        <v>1748</v>
      </c>
      <c r="F67" t="str">
        <f>IFERROR(VLOOKUP(A67,LandGrants[],11,FALSE),"")</f>
        <v>Mar 1748</v>
      </c>
      <c r="G67" t="str">
        <f>IFERROR(VLOOKUP(A67,Platted[],1,FALSE),"")</f>
        <v>Barran Hills</v>
      </c>
    </row>
    <row r="68" spans="1:7" x14ac:dyDescent="0.55000000000000004">
      <c r="A68" s="17" t="s">
        <v>7805</v>
      </c>
      <c r="B68" s="17" t="s">
        <v>9420</v>
      </c>
      <c r="C68" s="17" t="s">
        <v>11373</v>
      </c>
      <c r="D68" s="17"/>
      <c r="E68" s="19" t="str">
        <f>IFERROR(VLOOKUP(A68,LandGrants[],30,FALSE),"")</f>
        <v/>
      </c>
      <c r="F68" t="str">
        <f>IFERROR(VLOOKUP(A68,LandGrants[],11,FALSE),"")</f>
        <v>Sep 1759</v>
      </c>
      <c r="G68" t="str">
        <f>IFERROR(VLOOKUP(A68,Platted[],1,FALSE),"")</f>
        <v>Barren Ridge</v>
      </c>
    </row>
    <row r="69" spans="1:7" x14ac:dyDescent="0.55000000000000004">
      <c r="A69" s="17" t="s">
        <v>8915</v>
      </c>
      <c r="B69" s="17" t="s">
        <v>9420</v>
      </c>
      <c r="C69" s="17" t="s">
        <v>6237</v>
      </c>
      <c r="D69" s="17"/>
      <c r="E69" s="19" t="str">
        <f>IFERROR(VLOOKUP(A69,LandGrants[],30,FALSE),"")</f>
        <v>1766</v>
      </c>
      <c r="F69" t="str">
        <f>IFERROR(VLOOKUP(A69,LandGrants[],11,FALSE),"")</f>
        <v>Jul 1768</v>
      </c>
      <c r="G69" t="str">
        <f>IFERROR(VLOOKUP(A69,Platted[],1,FALSE),"")</f>
        <v>Barrys Duck</v>
      </c>
    </row>
    <row r="70" spans="1:7" x14ac:dyDescent="0.55000000000000004">
      <c r="A70" s="17" t="s">
        <v>8821</v>
      </c>
      <c r="B70" s="17" t="s">
        <v>9420</v>
      </c>
      <c r="C70" s="17" t="s">
        <v>6215</v>
      </c>
      <c r="D70" s="17"/>
      <c r="E70" s="19" t="str">
        <f>IFERROR(VLOOKUP(A70,LandGrants[],30,FALSE),"")</f>
        <v>1695</v>
      </c>
      <c r="F70" t="str">
        <f>IFERROR(VLOOKUP(A70,LandGrants[],11,FALSE),"")</f>
        <v>Mar 1695</v>
      </c>
      <c r="G70" t="str">
        <f>IFERROR(VLOOKUP(A70,Platted[],1,FALSE),"")</f>
        <v>Batchelors Hall</v>
      </c>
    </row>
    <row r="71" spans="1:7" x14ac:dyDescent="0.55000000000000004">
      <c r="A71" s="17" t="s">
        <v>6633</v>
      </c>
      <c r="B71" s="17" t="s">
        <v>9419</v>
      </c>
      <c r="C71" s="17" t="s">
        <v>3714</v>
      </c>
      <c r="D71" s="17"/>
      <c r="E71" s="19" t="str">
        <f>IFERROR(VLOOKUP(A71,LandGrants[],30,FALSE),"")</f>
        <v>1761</v>
      </c>
      <c r="F71" t="str">
        <f>IFERROR(VLOOKUP(A71,LandGrants[],11,FALSE),"")</f>
        <v>Apr 1761</v>
      </c>
      <c r="G71" t="str">
        <f>IFERROR(VLOOKUP(A71,Platted[],1,FALSE),"")</f>
        <v>Batchelors Refuge</v>
      </c>
    </row>
    <row r="72" spans="1:7" x14ac:dyDescent="0.55000000000000004">
      <c r="A72" s="17" t="s">
        <v>11080</v>
      </c>
      <c r="B72" s="17" t="s">
        <v>9423</v>
      </c>
      <c r="C72" s="17" t="s">
        <v>6515</v>
      </c>
      <c r="D72" s="17" t="s">
        <v>7008</v>
      </c>
      <c r="E72" s="19" t="str">
        <f>IFERROR(VLOOKUP(A72,LandGrants[],30,FALSE),"")</f>
        <v>1749</v>
      </c>
      <c r="F72" t="str">
        <f>IFERROR(VLOOKUP(A72,LandGrants[],11,FALSE),"")</f>
        <v>Mar 1749</v>
      </c>
      <c r="G72" t="str">
        <f>IFERROR(VLOOKUP(A72,Platted[],1,FALSE),"")</f>
        <v>Bear Garden Forest</v>
      </c>
    </row>
    <row r="73" spans="1:7" x14ac:dyDescent="0.55000000000000004">
      <c r="A73" s="17" t="s">
        <v>11085</v>
      </c>
      <c r="B73" s="17" t="s">
        <v>9420</v>
      </c>
      <c r="C73" s="17" t="s">
        <v>7008</v>
      </c>
      <c r="D73" s="17" t="s">
        <v>11152</v>
      </c>
      <c r="E73" s="19" t="str">
        <f>IFERROR(VLOOKUP(A73,LandGrants[],30,FALSE),"")</f>
        <v/>
      </c>
      <c r="F73" t="str">
        <f>IFERROR(VLOOKUP(A73,LandGrants[],11,FALSE),"")</f>
        <v>Jun 1762</v>
      </c>
      <c r="G73" t="str">
        <f>IFERROR(VLOOKUP(A73,Platted[],1,FALSE),"")</f>
        <v>Bear Garden Forest - Resurveyed</v>
      </c>
    </row>
    <row r="74" spans="1:7" x14ac:dyDescent="0.55000000000000004">
      <c r="A74" s="17" t="s">
        <v>11089</v>
      </c>
      <c r="B74" s="17" t="s">
        <v>9421</v>
      </c>
      <c r="C74" s="17" t="s">
        <v>11152</v>
      </c>
      <c r="D74" s="17"/>
      <c r="E74" s="19" t="str">
        <f>IFERROR(VLOOKUP(A74,LandGrants[],30,FALSE),"")</f>
        <v>1770</v>
      </c>
      <c r="F74" t="str">
        <f>IFERROR(VLOOKUP(A74,LandGrants[],11,FALSE),"")</f>
        <v>Dec 1770</v>
      </c>
      <c r="G74" t="str">
        <f>IFERROR(VLOOKUP(A74,Platted[],1,FALSE),"")</f>
        <v>Bear Garden Forest Enlarged</v>
      </c>
    </row>
    <row r="75" spans="1:7" x14ac:dyDescent="0.55000000000000004">
      <c r="A75" s="17" t="s">
        <v>4293</v>
      </c>
      <c r="B75" s="17" t="s">
        <v>9421</v>
      </c>
      <c r="C75" s="17" t="s">
        <v>6204</v>
      </c>
      <c r="D75" s="17" t="s">
        <v>11374</v>
      </c>
      <c r="E75" s="19" t="str">
        <f>IFERROR(VLOOKUP(A75,LandGrants[],30,FALSE),"")</f>
        <v>1750</v>
      </c>
      <c r="F75" t="str">
        <f>IFERROR(VLOOKUP(A75,LandGrants[],11,FALSE),"")</f>
        <v>Oct 1752</v>
      </c>
      <c r="G75" t="str">
        <f>IFERROR(VLOOKUP(A75,Platted[],1,FALSE),"")</f>
        <v>Bearhead</v>
      </c>
    </row>
    <row r="76" spans="1:7" x14ac:dyDescent="0.55000000000000004">
      <c r="A76" s="17" t="s">
        <v>4292</v>
      </c>
      <c r="B76" s="17" t="s">
        <v>9419</v>
      </c>
      <c r="C76" s="17" t="s">
        <v>6233</v>
      </c>
      <c r="D76" s="17" t="s">
        <v>6174</v>
      </c>
      <c r="E76" s="19" t="str">
        <f>IFERROR(VLOOKUP(A76,LandGrants[],30,FALSE),"")</f>
        <v>1751</v>
      </c>
      <c r="F76" t="str">
        <f>IFERROR(VLOOKUP(A76,LandGrants[],11,FALSE),"")</f>
        <v>Nov 1751</v>
      </c>
      <c r="G76" t="str">
        <f>IFERROR(VLOOKUP(A76,Platted[],1,FALSE),"")</f>
        <v>Beautiful Craft</v>
      </c>
    </row>
    <row r="77" spans="1:7" x14ac:dyDescent="0.55000000000000004">
      <c r="A77" s="17" t="s">
        <v>8917</v>
      </c>
      <c r="B77" s="17" t="s">
        <v>9421</v>
      </c>
      <c r="C77" s="17" t="s">
        <v>12038</v>
      </c>
      <c r="D77" s="17"/>
      <c r="E77" s="19" t="str">
        <f>IFERROR(VLOOKUP(A77,LandGrants[],30,FALSE),"")</f>
        <v>1733</v>
      </c>
      <c r="F77" t="str">
        <f>IFERROR(VLOOKUP(A77,LandGrants[],11,FALSE),"")</f>
        <v>Jun 1734</v>
      </c>
      <c r="G77" t="str">
        <f>IFERROR(VLOOKUP(A77,Platted[],1,FALSE),"")</f>
        <v>Bells Chance</v>
      </c>
    </row>
    <row r="78" spans="1:7" x14ac:dyDescent="0.55000000000000004">
      <c r="A78" s="17" t="s">
        <v>8127</v>
      </c>
      <c r="B78" s="17" t="s">
        <v>9419</v>
      </c>
      <c r="C78" s="17" t="s">
        <v>12039</v>
      </c>
      <c r="D78" s="17" t="s">
        <v>6140</v>
      </c>
      <c r="E78" s="19" t="str">
        <f>IFERROR(VLOOKUP(A78,LandGrants[],30,FALSE),"")</f>
        <v>1720</v>
      </c>
      <c r="F78" t="str">
        <f>IFERROR(VLOOKUP(A78,LandGrants[],11,FALSE),"")</f>
        <v>Jul 1723</v>
      </c>
      <c r="G78" t="str">
        <f>IFERROR(VLOOKUP(A78,Platted[],1,FALSE),"")</f>
        <v>Belts Chance</v>
      </c>
    </row>
    <row r="79" spans="1:7" x14ac:dyDescent="0.55000000000000004">
      <c r="A79" s="17" t="s">
        <v>8140</v>
      </c>
      <c r="B79" s="17" t="s">
        <v>9421</v>
      </c>
      <c r="C79" s="17" t="s">
        <v>11624</v>
      </c>
      <c r="D79" s="17"/>
      <c r="E79" s="19" t="str">
        <f>IFERROR(VLOOKUP(A79,LandGrants[],30,FALSE),"")</f>
        <v>1719</v>
      </c>
      <c r="F79" t="str">
        <f>IFERROR(VLOOKUP(A79,LandGrants[],11,FALSE),"")</f>
        <v>Jul 1723</v>
      </c>
      <c r="G79" t="str">
        <f>IFERROR(VLOOKUP(A79,Platted[],1,FALSE),"")</f>
        <v>Belts Hills</v>
      </c>
    </row>
    <row r="80" spans="1:7" x14ac:dyDescent="0.55000000000000004">
      <c r="A80" s="17" t="s">
        <v>8918</v>
      </c>
      <c r="B80" s="17" t="s">
        <v>9418</v>
      </c>
      <c r="C80" s="17" t="s">
        <v>12040</v>
      </c>
      <c r="D80" s="17"/>
      <c r="E80" s="19" t="str">
        <f>IFERROR(VLOOKUP(A80,LandGrants[],30,FALSE),"")</f>
        <v>1719</v>
      </c>
      <c r="F80" t="str">
        <f>IFERROR(VLOOKUP(A80,LandGrants[],11,FALSE),"")</f>
        <v>Jul 1725</v>
      </c>
      <c r="G80" t="str">
        <f>IFERROR(VLOOKUP(A80,Platted[],1,FALSE),"")</f>
        <v>Belts Point</v>
      </c>
    </row>
    <row r="81" spans="1:7" x14ac:dyDescent="0.55000000000000004">
      <c r="A81" s="17" t="s">
        <v>8919</v>
      </c>
      <c r="B81" s="17" t="s">
        <v>9420</v>
      </c>
      <c r="C81" s="17" t="s">
        <v>11625</v>
      </c>
      <c r="D81" s="17"/>
      <c r="E81" s="19" t="str">
        <f>IFERROR(VLOOKUP(A81,LandGrants[],30,FALSE),"")</f>
        <v>1752</v>
      </c>
      <c r="F81" t="str">
        <f>IFERROR(VLOOKUP(A81,LandGrants[],11,FALSE),"")</f>
        <v>Aug 1753</v>
      </c>
      <c r="G81" t="str">
        <f>IFERROR(VLOOKUP(A81,Platted[],1,FALSE),"")</f>
        <v>Benjamins Addition</v>
      </c>
    </row>
    <row r="82" spans="1:7" x14ac:dyDescent="0.55000000000000004">
      <c r="A82" s="17" t="s">
        <v>8778</v>
      </c>
      <c r="B82" s="17" t="s">
        <v>9419</v>
      </c>
      <c r="C82" s="17" t="s">
        <v>11375</v>
      </c>
      <c r="D82" s="17"/>
      <c r="E82" s="19" t="str">
        <f>IFERROR(VLOOKUP(A82,LandGrants[],30,FALSE),"")</f>
        <v>1725</v>
      </c>
      <c r="F82" t="str">
        <f>IFERROR(VLOOKUP(A82,LandGrants[],11,FALSE),"")</f>
        <v>Sep 1725</v>
      </c>
      <c r="G82" t="str">
        <f>IFERROR(VLOOKUP(A82,Platted[],1,FALSE),"")</f>
        <v>Benjamins Lot</v>
      </c>
    </row>
    <row r="83" spans="1:7" x14ac:dyDescent="0.55000000000000004">
      <c r="A83" s="17" t="s">
        <v>7951</v>
      </c>
      <c r="B83" s="17" t="s">
        <v>9423</v>
      </c>
      <c r="C83" s="17" t="s">
        <v>6232</v>
      </c>
      <c r="D83" s="17"/>
      <c r="E83" s="19" t="str">
        <f>IFERROR(VLOOKUP(A83,LandGrants[],30,FALSE),"")</f>
        <v>1763</v>
      </c>
      <c r="F83" t="str">
        <f>IFERROR(VLOOKUP(A83,LandGrants[],11,FALSE),"")</f>
        <v>Dec 1763</v>
      </c>
      <c r="G83" t="str">
        <f>IFERROR(VLOOKUP(A83,Platted[],1,FALSE),"")</f>
        <v>Bens Delight</v>
      </c>
    </row>
    <row r="84" spans="1:7" x14ac:dyDescent="0.55000000000000004">
      <c r="A84" s="17" t="s">
        <v>7946</v>
      </c>
      <c r="B84" s="17" t="s">
        <v>9419</v>
      </c>
      <c r="C84" s="17" t="s">
        <v>6202</v>
      </c>
      <c r="D84" s="17"/>
      <c r="E84" s="19" t="str">
        <f>IFERROR(VLOOKUP(A84,LandGrants[],30,FALSE),"")</f>
        <v>1728</v>
      </c>
      <c r="F84" t="str">
        <f>IFERROR(VLOOKUP(A84,LandGrants[],11,FALSE),"")</f>
        <v>Aug 1736</v>
      </c>
      <c r="G84" t="str">
        <f>IFERROR(VLOOKUP(A84,Platted[],1,FALSE),"")</f>
        <v>Bens Luck</v>
      </c>
    </row>
    <row r="85" spans="1:7" x14ac:dyDescent="0.55000000000000004">
      <c r="A85" s="17" t="s">
        <v>7879</v>
      </c>
      <c r="B85" s="17" t="s">
        <v>9418</v>
      </c>
      <c r="C85" s="17" t="s">
        <v>12041</v>
      </c>
      <c r="D85" s="17"/>
      <c r="E85" s="19" t="str">
        <f>IFERROR(VLOOKUP(A85,LandGrants[],30,FALSE),"")</f>
        <v>1751</v>
      </c>
      <c r="F85" t="str">
        <f>IFERROR(VLOOKUP(A85,LandGrants[],11,FALSE),"")</f>
        <v>Aug 1752</v>
      </c>
      <c r="G85" t="str">
        <f>IFERROR(VLOOKUP(A85,Platted[],1,FALSE),"")</f>
        <v>Bensons Request</v>
      </c>
    </row>
    <row r="86" spans="1:7" x14ac:dyDescent="0.55000000000000004">
      <c r="A86" s="17" t="s">
        <v>4287</v>
      </c>
      <c r="B86" s="17" t="s">
        <v>9419</v>
      </c>
      <c r="C86" s="17" t="s">
        <v>11376</v>
      </c>
      <c r="D86" s="17"/>
      <c r="E86" s="19" t="str">
        <f>IFERROR(VLOOKUP(A86,LandGrants[],30,FALSE),"")</f>
        <v>1729</v>
      </c>
      <c r="F86" t="str">
        <f>IFERROR(VLOOKUP(A86,LandGrants[],11,FALSE),"")</f>
        <v>Jun 1734</v>
      </c>
      <c r="G86" t="str">
        <f>IFERROR(VLOOKUP(A86,Platted[],1,FALSE),"")</f>
        <v>Beyond Far Enough</v>
      </c>
    </row>
    <row r="87" spans="1:7" x14ac:dyDescent="0.55000000000000004">
      <c r="A87" s="17" t="s">
        <v>8920</v>
      </c>
      <c r="B87" s="17" t="s">
        <v>9423</v>
      </c>
      <c r="C87" s="17" t="s">
        <v>6156</v>
      </c>
      <c r="D87" s="17"/>
      <c r="E87" s="19" t="str">
        <f>IFERROR(VLOOKUP(A87,LandGrants[],30,FALSE),"")</f>
        <v>1742</v>
      </c>
      <c r="F87" t="str">
        <f>IFERROR(VLOOKUP(A87,LandGrants[],11,FALSE),"")</f>
        <v>Nov 1742</v>
      </c>
      <c r="G87" t="str">
        <f>IFERROR(VLOOKUP(A87,Platted[],1,FALSE),"")</f>
        <v>Bishops Outlet</v>
      </c>
    </row>
    <row r="88" spans="1:7" x14ac:dyDescent="0.55000000000000004">
      <c r="A88" s="17" t="s">
        <v>8921</v>
      </c>
      <c r="B88" s="17" t="s">
        <v>9423</v>
      </c>
      <c r="C88" s="17" t="s">
        <v>11626</v>
      </c>
      <c r="D88" s="17"/>
      <c r="E88" s="19" t="str">
        <f>IFERROR(VLOOKUP(A88,LandGrants[],30,FALSE),"")</f>
        <v>1741</v>
      </c>
      <c r="F88" t="str">
        <f>IFERROR(VLOOKUP(A88,LandGrants[],11,FALSE),"")</f>
        <v>Nov 1741</v>
      </c>
      <c r="G88" t="str">
        <f>IFERROR(VLOOKUP(A88,Platted[],1,FALSE),"")</f>
        <v>Bishops Range</v>
      </c>
    </row>
    <row r="89" spans="1:7" x14ac:dyDescent="0.55000000000000004">
      <c r="A89" s="17" t="s">
        <v>4959</v>
      </c>
      <c r="B89" s="17" t="s">
        <v>9423</v>
      </c>
      <c r="C89" s="17" t="s">
        <v>11627</v>
      </c>
      <c r="D89" s="17"/>
      <c r="E89" s="19" t="str">
        <f>IFERROR(VLOOKUP(A89,LandGrants[],30,FALSE),"")</f>
        <v>1723</v>
      </c>
      <c r="F89" t="str">
        <f>IFERROR(VLOOKUP(A89,LandGrants[],11,FALSE),"")</f>
        <v>Aug 1725</v>
      </c>
      <c r="G89" t="str">
        <f>IFERROR(VLOOKUP(A89,Platted[],1,FALSE),"")</f>
        <v>Bite The Biter</v>
      </c>
    </row>
    <row r="90" spans="1:7" x14ac:dyDescent="0.55000000000000004">
      <c r="A90" s="17" t="s">
        <v>4844</v>
      </c>
      <c r="B90" s="17" t="s">
        <v>9421</v>
      </c>
      <c r="C90" s="17" t="s">
        <v>11377</v>
      </c>
      <c r="D90" s="17"/>
      <c r="E90" s="19" t="str">
        <f>IFERROR(VLOOKUP(A90,LandGrants[],30,FALSE),"")</f>
        <v>1760</v>
      </c>
      <c r="F90" t="str">
        <f>IFERROR(VLOOKUP(A90,LandGrants[],11,FALSE),"")</f>
        <v>Dec 1760</v>
      </c>
      <c r="G90" t="str">
        <f>IFERROR(VLOOKUP(A90,Platted[],1,FALSE),"")</f>
        <v>Bite The Skinner</v>
      </c>
    </row>
    <row r="91" spans="1:7" x14ac:dyDescent="0.55000000000000004">
      <c r="A91" s="17" t="s">
        <v>6306</v>
      </c>
      <c r="B91" s="17" t="s">
        <v>9419</v>
      </c>
      <c r="C91" s="17" t="s">
        <v>6516</v>
      </c>
      <c r="D91" s="17" t="s">
        <v>12042</v>
      </c>
      <c r="E91" s="19" t="str">
        <f>IFERROR(VLOOKUP(A91,LandGrants[],30,FALSE),"")</f>
        <v>1730</v>
      </c>
      <c r="F91" t="str">
        <f>IFERROR(VLOOKUP(A91,LandGrants[],11,FALSE),"")</f>
        <v>May 1730</v>
      </c>
      <c r="G91" t="str">
        <f>IFERROR(VLOOKUP(A91,Platted[],1,FALSE),"")</f>
        <v>Bitt By Chance</v>
      </c>
    </row>
    <row r="92" spans="1:7" x14ac:dyDescent="0.55000000000000004">
      <c r="A92" s="17" t="s">
        <v>7051</v>
      </c>
      <c r="B92" s="17" t="s">
        <v>9421</v>
      </c>
      <c r="C92" s="17" t="s">
        <v>11378</v>
      </c>
      <c r="D92" s="17"/>
      <c r="E92" s="19" t="str">
        <f>IFERROR(VLOOKUP(A92,LandGrants[],30,FALSE),"")</f>
        <v>1767</v>
      </c>
      <c r="F92" t="str">
        <f>IFERROR(VLOOKUP(A92,LandGrants[],11,FALSE),"")</f>
        <v>Nov 1767</v>
      </c>
      <c r="G92" t="str">
        <f>IFERROR(VLOOKUP(A92,Platted[],1,FALSE),"")</f>
        <v>Black Meadow</v>
      </c>
    </row>
    <row r="93" spans="1:7" x14ac:dyDescent="0.55000000000000004">
      <c r="A93" s="17" t="s">
        <v>8922</v>
      </c>
      <c r="B93" s="17" t="s">
        <v>9419</v>
      </c>
      <c r="C93" s="17" t="s">
        <v>6965</v>
      </c>
      <c r="D93" s="17" t="s">
        <v>7243</v>
      </c>
      <c r="E93" s="19" t="str">
        <f>IFERROR(VLOOKUP(A93,LandGrants[],30,FALSE),"")</f>
        <v>1721</v>
      </c>
      <c r="F93" t="str">
        <f>IFERROR(VLOOKUP(A93,LandGrants[],11,FALSE),"")</f>
        <v>May 1727</v>
      </c>
      <c r="G93" t="str">
        <f>IFERROR(VLOOKUP(A93,Platted[],1,FALSE),"")</f>
        <v>Bowdens Folly</v>
      </c>
    </row>
    <row r="94" spans="1:7" x14ac:dyDescent="0.55000000000000004">
      <c r="A94" s="17" t="s">
        <v>8826</v>
      </c>
      <c r="B94" s="17" t="s">
        <v>9421</v>
      </c>
      <c r="C94" s="17" t="s">
        <v>6228</v>
      </c>
      <c r="D94" s="17" t="s">
        <v>11414</v>
      </c>
      <c r="E94" s="19" t="str">
        <f>IFERROR(VLOOKUP(A94,LandGrants[],30,FALSE),"")</f>
        <v>1717</v>
      </c>
      <c r="F94" t="str">
        <f>IFERROR(VLOOKUP(A94,LandGrants[],11,FALSE),"")</f>
        <v>Aug 1717</v>
      </c>
      <c r="G94" t="str">
        <f>IFERROR(VLOOKUP(A94,Platted[],1,FALSE),"")</f>
        <v>Boyces Beginning</v>
      </c>
    </row>
    <row r="95" spans="1:7" x14ac:dyDescent="0.55000000000000004">
      <c r="A95" s="17" t="s">
        <v>5086</v>
      </c>
      <c r="B95" s="17" t="s">
        <v>9419</v>
      </c>
      <c r="C95" s="17" t="s">
        <v>9416</v>
      </c>
      <c r="D95" s="17"/>
      <c r="E95" s="19" t="str">
        <f>IFERROR(VLOOKUP(A95,LandGrants[],30,FALSE),"")</f>
        <v>1771</v>
      </c>
      <c r="F95" t="str">
        <f>IFERROR(VLOOKUP(A95,LandGrants[],11,FALSE),"")</f>
        <v>Mar 1773</v>
      </c>
      <c r="G95" t="str">
        <f>IFERROR(VLOOKUP(A95,Platted[],1,FALSE),"")</f>
        <v>Break Neck Hill</v>
      </c>
    </row>
    <row r="96" spans="1:7" x14ac:dyDescent="0.55000000000000004">
      <c r="A96" s="17" t="s">
        <v>6563</v>
      </c>
      <c r="B96" s="17" t="s">
        <v>9423</v>
      </c>
      <c r="C96" s="17" t="s">
        <v>11400</v>
      </c>
      <c r="D96" s="17"/>
      <c r="E96" s="19" t="str">
        <f>IFERROR(VLOOKUP(A96,LandGrants[],30,FALSE),"")</f>
        <v>1769</v>
      </c>
      <c r="F96" t="str">
        <f>IFERROR(VLOOKUP(A96,LandGrants[],11,FALSE),"")</f>
        <v>Jun 1770</v>
      </c>
      <c r="G96" t="str">
        <f>IFERROR(VLOOKUP(A96,Platted[],1,FALSE),"")</f>
        <v>Brent Wood Forest</v>
      </c>
    </row>
    <row r="97" spans="1:7" x14ac:dyDescent="0.55000000000000004">
      <c r="A97" s="17" t="s">
        <v>4284</v>
      </c>
      <c r="B97" s="17" t="s">
        <v>9421</v>
      </c>
      <c r="C97" s="17" t="s">
        <v>12043</v>
      </c>
      <c r="D97" s="17" t="s">
        <v>12044</v>
      </c>
      <c r="E97" s="19" t="str">
        <f>IFERROR(VLOOKUP(A97,LandGrants[],30,FALSE),"")</f>
        <v>1719</v>
      </c>
      <c r="F97" t="str">
        <f>IFERROR(VLOOKUP(A97,LandGrants[],11,FALSE),"")</f>
        <v>Oct 1722</v>
      </c>
      <c r="G97" t="str">
        <f>IFERROR(VLOOKUP(A97,Platted[],1,FALSE),"")</f>
        <v>Broken Land</v>
      </c>
    </row>
    <row r="98" spans="1:7" x14ac:dyDescent="0.55000000000000004">
      <c r="A98" s="17" t="s">
        <v>7404</v>
      </c>
      <c r="B98" s="17" t="s">
        <v>9418</v>
      </c>
      <c r="C98" s="17" t="s">
        <v>3718</v>
      </c>
      <c r="D98" s="17"/>
      <c r="E98" s="19" t="str">
        <f>IFERROR(VLOOKUP(A98,LandGrants[],30,FALSE),"")</f>
        <v>1764</v>
      </c>
      <c r="F98" t="str">
        <f>IFERROR(VLOOKUP(A98,LandGrants[],11,FALSE),"")</f>
        <v>Jan 1765</v>
      </c>
      <c r="G98" t="str">
        <f>IFERROR(VLOOKUP(A98,Platted[],1,FALSE),"")</f>
        <v>Brooke Fields</v>
      </c>
    </row>
    <row r="99" spans="1:7" x14ac:dyDescent="0.55000000000000004">
      <c r="A99" s="17" t="s">
        <v>8923</v>
      </c>
      <c r="B99" s="17" t="s">
        <v>9418</v>
      </c>
      <c r="C99" s="17" t="s">
        <v>12045</v>
      </c>
      <c r="D99" s="17"/>
      <c r="E99" s="19" t="str">
        <f>IFERROR(VLOOKUP(A99,LandGrants[],30,FALSE),"")</f>
        <v>1808</v>
      </c>
      <c r="F99" t="str">
        <f>IFERROR(VLOOKUP(A99,LandGrants[],11,FALSE),"")</f>
        <v>Oct 1810</v>
      </c>
      <c r="G99" t="str">
        <f>IFERROR(VLOOKUP(A99,Platted[],1,FALSE),"")</f>
        <v>Brothers Addition</v>
      </c>
    </row>
    <row r="100" spans="1:7" x14ac:dyDescent="0.55000000000000004">
      <c r="A100" s="17" t="s">
        <v>8369</v>
      </c>
      <c r="B100" s="17" t="s">
        <v>9423</v>
      </c>
      <c r="C100" s="17" t="s">
        <v>11379</v>
      </c>
      <c r="D100" s="17" t="s">
        <v>11380</v>
      </c>
      <c r="E100" s="19" t="str">
        <f>IFERROR(VLOOKUP(A100,LandGrants[],30,FALSE),"")</f>
        <v>1761</v>
      </c>
      <c r="F100" t="str">
        <f>IFERROR(VLOOKUP(A100,LandGrants[],11,FALSE),"")</f>
        <v>Apr 1761</v>
      </c>
      <c r="G100" t="str">
        <f>IFERROR(VLOOKUP(A100,Platted[],1,FALSE),"")</f>
        <v>Brothers Agreement</v>
      </c>
    </row>
    <row r="101" spans="1:7" x14ac:dyDescent="0.55000000000000004">
      <c r="A101" s="17" t="s">
        <v>8289</v>
      </c>
      <c r="B101" s="17" t="s">
        <v>9421</v>
      </c>
      <c r="C101" s="17" t="s">
        <v>6129</v>
      </c>
      <c r="D101" s="17" t="s">
        <v>11619</v>
      </c>
      <c r="E101" s="19" t="str">
        <f>IFERROR(VLOOKUP(A101,LandGrants[],30,FALSE),"")</f>
        <v>1729</v>
      </c>
      <c r="F101" t="str">
        <f>IFERROR(VLOOKUP(A101,LandGrants[],11,FALSE),"")</f>
        <v>Jun 1734</v>
      </c>
      <c r="G101" t="str">
        <f>IFERROR(VLOOKUP(A101,Platted[],1,FALSE),"")</f>
        <v>Brothers Level</v>
      </c>
    </row>
    <row r="102" spans="1:7" x14ac:dyDescent="0.55000000000000004">
      <c r="A102" s="17" t="s">
        <v>8295</v>
      </c>
      <c r="B102" s="17" t="s">
        <v>9420</v>
      </c>
      <c r="C102" s="17" t="s">
        <v>6514</v>
      </c>
      <c r="D102" s="17"/>
      <c r="E102" s="19" t="str">
        <f>IFERROR(VLOOKUP(A102,LandGrants[],30,FALSE),"")</f>
        <v>1727</v>
      </c>
      <c r="F102" t="str">
        <f>IFERROR(VLOOKUP(A102,LandGrants[],11,FALSE),"")</f>
        <v>Oct 1730</v>
      </c>
      <c r="G102" t="str">
        <f>IFERROR(VLOOKUP(A102,Platted[],1,FALSE),"")</f>
        <v>Brothers Love</v>
      </c>
    </row>
    <row r="103" spans="1:7" x14ac:dyDescent="0.55000000000000004">
      <c r="A103" s="17" t="s">
        <v>6826</v>
      </c>
      <c r="B103" s="17" t="s">
        <v>9419</v>
      </c>
      <c r="C103" s="17" t="s">
        <v>11628</v>
      </c>
      <c r="D103" s="17"/>
      <c r="E103" s="19" t="str">
        <f>IFERROR(VLOOKUP(A103,LandGrants[],30,FALSE),"")</f>
        <v>1720</v>
      </c>
      <c r="F103" t="str">
        <f>IFERROR(VLOOKUP(A103,LandGrants[],11,FALSE),"")</f>
        <v>Jun 1734</v>
      </c>
      <c r="G103" t="str">
        <f>IFERROR(VLOOKUP(A103,Platted[],1,FALSE),"")</f>
        <v>Brothers Partnership - Dorsey</v>
      </c>
    </row>
    <row r="104" spans="1:7" x14ac:dyDescent="0.55000000000000004">
      <c r="A104" s="17" t="s">
        <v>6827</v>
      </c>
      <c r="B104" s="17" t="s">
        <v>9422</v>
      </c>
      <c r="C104" s="17" t="s">
        <v>6194</v>
      </c>
      <c r="D104" s="17" t="s">
        <v>11642</v>
      </c>
      <c r="E104" s="19" t="str">
        <f>IFERROR(VLOOKUP(A104,LandGrants[],30,FALSE),"")</f>
        <v>1722</v>
      </c>
      <c r="F104" t="str">
        <f>IFERROR(VLOOKUP(A104,LandGrants[],11,FALSE),"")</f>
        <v>Oct 1738</v>
      </c>
      <c r="G104" t="str">
        <f>IFERROR(VLOOKUP(A104,Platted[],1,FALSE),"")</f>
        <v>Brothers Partnership - Shipley</v>
      </c>
    </row>
    <row r="105" spans="1:7" x14ac:dyDescent="0.55000000000000004">
      <c r="A105" s="17" t="s">
        <v>6828</v>
      </c>
      <c r="B105" s="17" t="s">
        <v>9423</v>
      </c>
      <c r="C105" s="17" t="s">
        <v>6198</v>
      </c>
      <c r="D105" s="17"/>
      <c r="E105" s="19" t="str">
        <f>IFERROR(VLOOKUP(A105,LandGrants[],30,FALSE),"")</f>
        <v>1750</v>
      </c>
      <c r="F105" t="str">
        <f>IFERROR(VLOOKUP(A105,LandGrants[],11,FALSE),"")</f>
        <v>Sep 1752</v>
      </c>
      <c r="G105" t="str">
        <f>IFERROR(VLOOKUP(A105,Platted[],1,FALSE),"")</f>
        <v>Brothers Partnership - Warfield</v>
      </c>
    </row>
    <row r="106" spans="1:7" x14ac:dyDescent="0.55000000000000004">
      <c r="A106" s="17" t="s">
        <v>12276</v>
      </c>
      <c r="B106" s="17" t="s">
        <v>9423</v>
      </c>
      <c r="C106" s="17" t="s">
        <v>11626</v>
      </c>
      <c r="D106" s="17"/>
      <c r="E106" s="19" t="str">
        <f>IFERROR(VLOOKUP(A106,LandGrants[],30,FALSE),"")</f>
        <v>1741</v>
      </c>
      <c r="F106" t="str">
        <f>IFERROR(VLOOKUP(A106,LandGrants[],11,FALSE),"")</f>
        <v>Nov 1741</v>
      </c>
      <c r="G106" t="str">
        <f>IFERROR(VLOOKUP(A106,Platted[],1,FALSE),"")</f>
        <v>Browns Addition - Joshua</v>
      </c>
    </row>
    <row r="107" spans="1:7" x14ac:dyDescent="0.55000000000000004">
      <c r="A107" s="17" t="s">
        <v>12317</v>
      </c>
      <c r="B107" s="17" t="s">
        <v>9423</v>
      </c>
      <c r="C107" s="17" t="s">
        <v>6137</v>
      </c>
      <c r="D107" s="17"/>
      <c r="E107" s="19" t="str">
        <f>IFERROR(VLOOKUP(A107,LandGrants[],30,FALSE),"")</f>
        <v>1762</v>
      </c>
      <c r="F107" t="str">
        <f>IFERROR(VLOOKUP(A107,LandGrants[],11,FALSE),"")</f>
        <v>Jun 1762</v>
      </c>
      <c r="G107" t="str">
        <f>IFERROR(VLOOKUP(A107,Platted[],1,FALSE),"")</f>
        <v/>
      </c>
    </row>
    <row r="108" spans="1:7" x14ac:dyDescent="0.55000000000000004">
      <c r="A108" s="17" t="s">
        <v>8925</v>
      </c>
      <c r="B108" s="17" t="s">
        <v>9420</v>
      </c>
      <c r="C108" s="17" t="s">
        <v>11392</v>
      </c>
      <c r="D108" s="17"/>
      <c r="E108" s="19" t="str">
        <f>IFERROR(VLOOKUP(A108,LandGrants[],30,FALSE),"")</f>
        <v>1765</v>
      </c>
      <c r="F108" t="str">
        <f>IFERROR(VLOOKUP(A108,LandGrants[],11,FALSE),"")</f>
        <v>Jun 1765</v>
      </c>
      <c r="G108" t="str">
        <f>IFERROR(VLOOKUP(A108,Platted[],1,FALSE),"")</f>
        <v>Browns Chance</v>
      </c>
    </row>
    <row r="109" spans="1:7" x14ac:dyDescent="0.55000000000000004">
      <c r="A109" s="17" t="s">
        <v>8003</v>
      </c>
      <c r="B109" s="17" t="s">
        <v>9419</v>
      </c>
      <c r="C109" s="17" t="s">
        <v>6137</v>
      </c>
      <c r="D109" s="17"/>
      <c r="E109" s="19" t="str">
        <f>IFERROR(VLOOKUP(A109,LandGrants[],30,FALSE),"")</f>
        <v>1749</v>
      </c>
      <c r="F109" t="str">
        <f>IFERROR(VLOOKUP(A109,LandGrants[],11,FALSE),"")</f>
        <v>Jan 1750</v>
      </c>
      <c r="G109" t="str">
        <f>IFERROR(VLOOKUP(A109,Platted[],1,FALSE),"")</f>
        <v>Browns Enlargement</v>
      </c>
    </row>
    <row r="110" spans="1:7" x14ac:dyDescent="0.55000000000000004">
      <c r="A110" s="17" t="s">
        <v>8828</v>
      </c>
      <c r="B110" s="17" t="s">
        <v>9419</v>
      </c>
      <c r="C110" s="17" t="s">
        <v>6215</v>
      </c>
      <c r="D110" s="17"/>
      <c r="E110" s="19" t="str">
        <f>IFERROR(VLOOKUP(A110,LandGrants[],30,FALSE),"")</f>
        <v>1695</v>
      </c>
      <c r="F110" t="str">
        <f>IFERROR(VLOOKUP(A110,LandGrants[],11,FALSE),"")</f>
        <v>Mar 1696</v>
      </c>
      <c r="G110" t="str">
        <f>IFERROR(VLOOKUP(A110,Platted[],1,FALSE),"")</f>
        <v>Browns Forrest</v>
      </c>
    </row>
    <row r="111" spans="1:7" x14ac:dyDescent="0.55000000000000004">
      <c r="A111" s="17" t="s">
        <v>10119</v>
      </c>
      <c r="B111" s="17" t="s">
        <v>9423</v>
      </c>
      <c r="C111" s="17" t="s">
        <v>6215</v>
      </c>
      <c r="D111" s="17" t="s">
        <v>12046</v>
      </c>
      <c r="E111" s="19" t="str">
        <f>IFERROR(VLOOKUP(A111,LandGrants[],30,FALSE),"")</f>
        <v/>
      </c>
      <c r="F111" t="str">
        <f>IFERROR(VLOOKUP(A111,LandGrants[],11,FALSE),"")</f>
        <v/>
      </c>
      <c r="G111" t="str">
        <f>IFERROR(VLOOKUP(A111,Platted[],1,FALSE),"")</f>
        <v>Browns Forrest - Rezin Hammonds Part</v>
      </c>
    </row>
    <row r="112" spans="1:7" x14ac:dyDescent="0.55000000000000004">
      <c r="A112" s="17" t="s">
        <v>8338</v>
      </c>
      <c r="B112" s="17" t="s">
        <v>9421</v>
      </c>
      <c r="C112" s="17" t="s">
        <v>11624</v>
      </c>
      <c r="D112" s="17"/>
      <c r="E112" s="19" t="str">
        <f>IFERROR(VLOOKUP(A112,LandGrants[],30,FALSE),"")</f>
        <v>1719</v>
      </c>
      <c r="F112" t="str">
        <f>IFERROR(VLOOKUP(A112,LandGrants[],11,FALSE),"")</f>
        <v>May 1725</v>
      </c>
      <c r="G112" t="str">
        <f>IFERROR(VLOOKUP(A112,Platted[],1,FALSE),"")</f>
        <v>Browns Hopyard</v>
      </c>
    </row>
    <row r="113" spans="1:7" x14ac:dyDescent="0.55000000000000004">
      <c r="A113" s="17" t="s">
        <v>8093</v>
      </c>
      <c r="B113" s="17" t="s">
        <v>9423</v>
      </c>
      <c r="C113" s="17" t="s">
        <v>3726</v>
      </c>
      <c r="D113" s="17"/>
      <c r="E113" s="19" t="str">
        <f>IFERROR(VLOOKUP(A113,LandGrants[],30,FALSE),"")</f>
        <v>1796</v>
      </c>
      <c r="F113" t="str">
        <f>IFERROR(VLOOKUP(A113,LandGrants[],11,FALSE),"")</f>
        <v>Feb 1798</v>
      </c>
      <c r="G113" t="str">
        <f>IFERROR(VLOOKUP(A113,Platted[],1,FALSE),"")</f>
        <v>Browns Oversight And Worthingtons Foresight</v>
      </c>
    </row>
    <row r="114" spans="1:7" x14ac:dyDescent="0.55000000000000004">
      <c r="A114" s="17" t="s">
        <v>8927</v>
      </c>
      <c r="B114" s="17" t="s">
        <v>9419</v>
      </c>
      <c r="C114" s="17" t="s">
        <v>12047</v>
      </c>
      <c r="D114" s="17"/>
      <c r="E114" s="19" t="str">
        <f>IFERROR(VLOOKUP(A114,LandGrants[],30,FALSE),"")</f>
        <v>1794</v>
      </c>
      <c r="F114" t="str">
        <f>IFERROR(VLOOKUP(A114,LandGrants[],11,FALSE),"")</f>
        <v>Mar 1808</v>
      </c>
      <c r="G114" t="str">
        <f>IFERROR(VLOOKUP(A114,Platted[],1,FALSE),"")</f>
        <v>Browns Purchase Resurveyed</v>
      </c>
    </row>
    <row r="115" spans="1:7" x14ac:dyDescent="0.55000000000000004">
      <c r="A115" s="17" t="s">
        <v>5930</v>
      </c>
      <c r="B115" s="17" t="s">
        <v>9423</v>
      </c>
      <c r="C115" s="17" t="s">
        <v>6515</v>
      </c>
      <c r="D115" s="17"/>
      <c r="E115" s="19" t="str">
        <f>IFERROR(VLOOKUP(A115,LandGrants[],30,FALSE),"")</f>
        <v>1762</v>
      </c>
      <c r="F115" t="str">
        <f>IFERROR(VLOOKUP(A115,LandGrants[],11,FALSE),"")</f>
        <v>Mar 1762</v>
      </c>
      <c r="G115" t="str">
        <f>IFERROR(VLOOKUP(A115,Platted[],1,FALSE),"")</f>
        <v>Bryer Bottom</v>
      </c>
    </row>
    <row r="116" spans="1:7" x14ac:dyDescent="0.55000000000000004">
      <c r="A116" s="17" t="s">
        <v>7235</v>
      </c>
      <c r="B116" s="17" t="s">
        <v>9420</v>
      </c>
      <c r="C116" s="17" t="s">
        <v>11381</v>
      </c>
      <c r="D116" s="17" t="s">
        <v>11382</v>
      </c>
      <c r="E116" s="19" t="str">
        <f>IFERROR(VLOOKUP(A116,LandGrants[],30,FALSE),"")</f>
        <v>1776</v>
      </c>
      <c r="F116" t="str">
        <f>IFERROR(VLOOKUP(A116,LandGrants[],11,FALSE),"")</f>
        <v>Mar 1786</v>
      </c>
      <c r="G116" t="str">
        <f>IFERROR(VLOOKUP(A116,Platted[],1,FALSE),"")</f>
        <v>Bunkers Hill</v>
      </c>
    </row>
    <row r="117" spans="1:7" x14ac:dyDescent="0.55000000000000004">
      <c r="A117" s="17" t="s">
        <v>11334</v>
      </c>
      <c r="B117" s="17" t="s">
        <v>9417</v>
      </c>
      <c r="C117" s="17" t="s">
        <v>11381</v>
      </c>
      <c r="D117" s="17" t="s">
        <v>11382</v>
      </c>
      <c r="E117" s="19" t="str">
        <f>IFERROR(VLOOKUP(A117,LandGrants[],30,FALSE),"")</f>
        <v/>
      </c>
      <c r="F117" t="str">
        <f>IFERROR(VLOOKUP(A117,LandGrants[],11,FALSE),"")</f>
        <v/>
      </c>
      <c r="G117" t="str">
        <f>IFERROR(VLOOKUP(A117,Platted[],1,FALSE),"")</f>
        <v>Bunkers Hill Corrected</v>
      </c>
    </row>
    <row r="118" spans="1:7" x14ac:dyDescent="0.55000000000000004">
      <c r="A118" s="17" t="s">
        <v>7488</v>
      </c>
      <c r="B118" s="17" t="s">
        <v>9419</v>
      </c>
      <c r="C118" s="17" t="s">
        <v>11382</v>
      </c>
      <c r="D118" s="17"/>
      <c r="E118" s="19" t="str">
        <f>IFERROR(VLOOKUP(A118,LandGrants[],30,FALSE),"")</f>
        <v>1797</v>
      </c>
      <c r="F118" t="str">
        <f>IFERROR(VLOOKUP(A118,LandGrants[],11,FALSE),"")</f>
        <v>Feb 1800</v>
      </c>
      <c r="G118" t="str">
        <f>IFERROR(VLOOKUP(A118,Platted[],1,FALSE),"")</f>
        <v>Bunkers Hill Fortified</v>
      </c>
    </row>
    <row r="119" spans="1:7" x14ac:dyDescent="0.55000000000000004">
      <c r="A119" s="17" t="s">
        <v>4912</v>
      </c>
      <c r="B119" s="17" t="s">
        <v>9423</v>
      </c>
      <c r="C119" s="17" t="s">
        <v>6164</v>
      </c>
      <c r="D119" s="17"/>
      <c r="E119" s="19" t="str">
        <f>IFERROR(VLOOKUP(A119,LandGrants[],30,FALSE),"")</f>
        <v/>
      </c>
      <c r="F119" t="str">
        <f>IFERROR(VLOOKUP(A119,LandGrants[],11,FALSE),"")</f>
        <v>Sep 1766</v>
      </c>
      <c r="G119" t="str">
        <f>IFERROR(VLOOKUP(A119,Platted[],1,FALSE),"")</f>
        <v>Burgess Look Out</v>
      </c>
    </row>
    <row r="120" spans="1:7" x14ac:dyDescent="0.55000000000000004">
      <c r="A120" s="17" t="s">
        <v>8928</v>
      </c>
      <c r="B120" s="17" t="s">
        <v>9418</v>
      </c>
      <c r="C120" s="17" t="s">
        <v>6197</v>
      </c>
      <c r="D120" s="17"/>
      <c r="E120" s="19" t="str">
        <f>IFERROR(VLOOKUP(A120,LandGrants[],30,FALSE),"")</f>
        <v>1744</v>
      </c>
      <c r="F120" t="str">
        <f>IFERROR(VLOOKUP(A120,LandGrants[],11,FALSE),"")</f>
        <v>Apr 1744</v>
      </c>
      <c r="G120" t="str">
        <f>IFERROR(VLOOKUP(A120,Platted[],1,FALSE),"")</f>
        <v>Calebs Pasture</v>
      </c>
    </row>
    <row r="121" spans="1:7" x14ac:dyDescent="0.55000000000000004">
      <c r="A121" s="17" t="s">
        <v>6806</v>
      </c>
      <c r="B121" s="17" t="s">
        <v>9419</v>
      </c>
      <c r="C121" s="17" t="s">
        <v>6855</v>
      </c>
      <c r="D121" s="17"/>
      <c r="E121" s="19" t="str">
        <f>IFERROR(VLOOKUP(A121,LandGrants[],30,FALSE),"")</f>
        <v>1744</v>
      </c>
      <c r="F121" t="str">
        <f>IFERROR(VLOOKUP(A121,LandGrants[],11,FALSE),"")</f>
        <v>Jun 1744</v>
      </c>
      <c r="G121" t="str">
        <f>IFERROR(VLOOKUP(A121,Platted[],1,FALSE),"")</f>
        <v>Calebs Vineyard</v>
      </c>
    </row>
    <row r="122" spans="1:7" x14ac:dyDescent="0.55000000000000004">
      <c r="A122" s="17" t="s">
        <v>8184</v>
      </c>
      <c r="B122" s="17" t="s">
        <v>9419</v>
      </c>
      <c r="C122" s="17" t="s">
        <v>6720</v>
      </c>
      <c r="D122" s="17"/>
      <c r="E122" s="19" t="str">
        <f>IFERROR(VLOOKUP(A122,LandGrants[],30,FALSE),"")</f>
        <v>1726</v>
      </c>
      <c r="F122" t="str">
        <f>IFERROR(VLOOKUP(A122,LandGrants[],11,FALSE),"")</f>
        <v>Jun 1734</v>
      </c>
      <c r="G122" t="str">
        <f>IFERROR(VLOOKUP(A122,Platted[],1,FALSE),"")</f>
        <v>Campbles Chance</v>
      </c>
    </row>
    <row r="123" spans="1:7" x14ac:dyDescent="0.55000000000000004">
      <c r="A123" s="17" t="s">
        <v>9675</v>
      </c>
      <c r="B123" s="17" t="s">
        <v>9419</v>
      </c>
      <c r="C123" s="17" t="s">
        <v>12048</v>
      </c>
      <c r="D123" s="17" t="s">
        <v>12023</v>
      </c>
      <c r="E123" s="19" t="str">
        <f>IFERROR(VLOOKUP(A123,LandGrants[],30,FALSE),"")</f>
        <v>1771</v>
      </c>
      <c r="F123" t="str">
        <f>IFERROR(VLOOKUP(A123,LandGrants[],11,FALSE),"")</f>
        <v>Apr 1771</v>
      </c>
      <c r="G123" t="str">
        <f>IFERROR(VLOOKUP(A123,Platted[],1,FALSE),"")</f>
        <v>Carrick</v>
      </c>
    </row>
    <row r="124" spans="1:7" x14ac:dyDescent="0.55000000000000004">
      <c r="A124" s="17" t="s">
        <v>8929</v>
      </c>
      <c r="B124" s="17" t="s">
        <v>9423</v>
      </c>
      <c r="C124" s="17" t="s">
        <v>11644</v>
      </c>
      <c r="D124" s="17" t="s">
        <v>12023</v>
      </c>
      <c r="E124" s="19" t="str">
        <f>IFERROR(VLOOKUP(A124,LandGrants[],30,FALSE),"")</f>
        <v>1732</v>
      </c>
      <c r="F124" t="str">
        <f>IFERROR(VLOOKUP(A124,LandGrants[],11,FALSE),"")</f>
        <v>Jul 1733</v>
      </c>
      <c r="G124" t="str">
        <f>IFERROR(VLOOKUP(A124,Platted[],1,FALSE),"")</f>
        <v>Carters Addition</v>
      </c>
    </row>
    <row r="125" spans="1:7" x14ac:dyDescent="0.55000000000000004">
      <c r="A125" s="17" t="s">
        <v>8930</v>
      </c>
      <c r="B125" s="17" t="s">
        <v>9419</v>
      </c>
      <c r="C125" s="17" t="s">
        <v>6225</v>
      </c>
      <c r="D125" s="17" t="s">
        <v>12049</v>
      </c>
      <c r="E125" s="19" t="str">
        <f>IFERROR(VLOOKUP(A125,LandGrants[],30,FALSE),"")</f>
        <v>1730</v>
      </c>
      <c r="F125" t="str">
        <f>IFERROR(VLOOKUP(A125,LandGrants[],11,FALSE),"")</f>
        <v>Jul 1733</v>
      </c>
      <c r="G125" t="str">
        <f>IFERROR(VLOOKUP(A125,Platted[],1,FALSE),"")</f>
        <v>Carters Rock</v>
      </c>
    </row>
    <row r="126" spans="1:7" x14ac:dyDescent="0.55000000000000004">
      <c r="A126" s="17" t="s">
        <v>7983</v>
      </c>
      <c r="B126" s="17" t="s">
        <v>9421</v>
      </c>
      <c r="C126" s="17" t="s">
        <v>6140</v>
      </c>
      <c r="D126" s="17" t="s">
        <v>12023</v>
      </c>
      <c r="E126" s="19" t="str">
        <f>IFERROR(VLOOKUP(A126,LandGrants[],30,FALSE),"")</f>
        <v>1727</v>
      </c>
      <c r="F126" t="str">
        <f>IFERROR(VLOOKUP(A126,LandGrants[],11,FALSE),"")</f>
        <v>Jul 1737</v>
      </c>
      <c r="G126" t="str">
        <f>IFERROR(VLOOKUP(A126,Platted[],1,FALSE),"")</f>
        <v>Carters Whim</v>
      </c>
    </row>
    <row r="127" spans="1:7" x14ac:dyDescent="0.55000000000000004">
      <c r="A127" s="17" t="s">
        <v>6985</v>
      </c>
      <c r="B127" s="17" t="s">
        <v>9420</v>
      </c>
      <c r="C127" s="17" t="s">
        <v>6718</v>
      </c>
      <c r="D127" s="17" t="s">
        <v>11380</v>
      </c>
      <c r="E127" s="19" t="str">
        <f>IFERROR(VLOOKUP(A127,LandGrants[],30,FALSE),"")</f>
        <v>1762</v>
      </c>
      <c r="F127" t="str">
        <f>IFERROR(VLOOKUP(A127,LandGrants[],11,FALSE),"")</f>
        <v>Mar 1762</v>
      </c>
      <c r="G127" t="str">
        <f>IFERROR(VLOOKUP(A127,Platted[],1,FALSE),"")</f>
        <v>Catch As Catch Can</v>
      </c>
    </row>
    <row r="128" spans="1:7" x14ac:dyDescent="0.55000000000000004">
      <c r="A128" s="17" t="s">
        <v>5833</v>
      </c>
      <c r="B128" s="17" t="s">
        <v>9421</v>
      </c>
      <c r="C128" s="17" t="s">
        <v>6140</v>
      </c>
      <c r="D128" s="17"/>
      <c r="E128" s="19" t="str">
        <f>IFERROR(VLOOKUP(A128,LandGrants[],30,FALSE),"")</f>
        <v>1727</v>
      </c>
      <c r="F128" t="str">
        <f>IFERROR(VLOOKUP(A128,LandGrants[],11,FALSE),"")</f>
        <v>Apr 1730</v>
      </c>
      <c r="G128" t="str">
        <f>IFERROR(VLOOKUP(A128,Platted[],1,FALSE),"")</f>
        <v>Champion Forrest</v>
      </c>
    </row>
    <row r="129" spans="1:7" x14ac:dyDescent="0.55000000000000004">
      <c r="A129" s="17" t="s">
        <v>8782</v>
      </c>
      <c r="B129" s="17" t="s">
        <v>9423</v>
      </c>
      <c r="C129" s="17" t="s">
        <v>12050</v>
      </c>
      <c r="D129" s="17"/>
      <c r="E129" s="19" t="str">
        <f>IFERROR(VLOOKUP(A129,LandGrants[],30,FALSE),"")</f>
        <v>1743</v>
      </c>
      <c r="F129" t="str">
        <f>IFERROR(VLOOKUP(A129,LandGrants[],11,FALSE),"")</f>
        <v>Dec 1743</v>
      </c>
      <c r="G129" t="str">
        <f>IFERROR(VLOOKUP(A129,Platted[],1,FALSE),"")</f>
        <v>Chance - Carroll Resurveyed</v>
      </c>
    </row>
    <row r="130" spans="1:7" x14ac:dyDescent="0.55000000000000004">
      <c r="A130" s="17" t="s">
        <v>6305</v>
      </c>
      <c r="B130" s="17" t="s">
        <v>9418</v>
      </c>
      <c r="C130" s="17" t="s">
        <v>7256</v>
      </c>
      <c r="D130" s="17" t="s">
        <v>11370</v>
      </c>
      <c r="E130" s="19" t="str">
        <f>IFERROR(VLOOKUP(A130,LandGrants[],30,FALSE),"")</f>
        <v>1746</v>
      </c>
      <c r="F130" t="str">
        <f>IFERROR(VLOOKUP(A130,LandGrants[],11,FALSE),"")</f>
        <v>Apr 1746</v>
      </c>
      <c r="G130" t="str">
        <f>IFERROR(VLOOKUP(A130,Platted[],1,FALSE),"")</f>
        <v>Chance - Mansell</v>
      </c>
    </row>
    <row r="131" spans="1:7" x14ac:dyDescent="0.55000000000000004">
      <c r="A131" s="17" t="s">
        <v>6900</v>
      </c>
      <c r="B131" s="17" t="s">
        <v>9423</v>
      </c>
      <c r="C131" s="17" t="s">
        <v>6152</v>
      </c>
      <c r="D131" s="17"/>
      <c r="E131" s="19" t="str">
        <f>IFERROR(VLOOKUP(A131,LandGrants[],30,FALSE),"")</f>
        <v>1757</v>
      </c>
      <c r="F131" t="str">
        <f>IFERROR(VLOOKUP(A131,LandGrants[],11,FALSE),"")</f>
        <v>Mar 1757</v>
      </c>
      <c r="G131" t="str">
        <f>IFERROR(VLOOKUP(A131,Platted[],1,FALSE),"")</f>
        <v>Chance - Pierpoint</v>
      </c>
    </row>
    <row r="132" spans="1:7" x14ac:dyDescent="0.55000000000000004">
      <c r="A132" s="17" t="s">
        <v>6729</v>
      </c>
      <c r="B132" s="17" t="s">
        <v>9423</v>
      </c>
      <c r="C132" s="17" t="s">
        <v>11629</v>
      </c>
      <c r="D132" s="17"/>
      <c r="E132" s="19" t="str">
        <f>IFERROR(VLOOKUP(A132,LandGrants[],30,FALSE),"")</f>
        <v>1741</v>
      </c>
      <c r="F132" t="str">
        <f>IFERROR(VLOOKUP(A132,LandGrants[],11,FALSE),"")</f>
        <v>Nov 1741</v>
      </c>
      <c r="G132" t="str">
        <f>IFERROR(VLOOKUP(A132,Platted[],1,FALSE),"")</f>
        <v>Charities Purchase And James Lot</v>
      </c>
    </row>
    <row r="133" spans="1:7" x14ac:dyDescent="0.55000000000000004">
      <c r="A133" s="17" t="s">
        <v>10842</v>
      </c>
      <c r="B133" s="17" t="s">
        <v>9423</v>
      </c>
      <c r="C133" s="17" t="s">
        <v>11383</v>
      </c>
      <c r="D133" s="17"/>
      <c r="E133" s="19" t="str">
        <f>IFERROR(VLOOKUP(A133,LandGrants[],30,FALSE),"")</f>
        <v>1793</v>
      </c>
      <c r="F133" t="str">
        <f>IFERROR(VLOOKUP(A133,LandGrants[],11,FALSE),"")</f>
        <v>Dec 1795</v>
      </c>
      <c r="G133" t="str">
        <f>IFERROR(VLOOKUP(A133,Platted[],1,FALSE),"")</f>
        <v>Chases Forest</v>
      </c>
    </row>
    <row r="134" spans="1:7" x14ac:dyDescent="0.55000000000000004">
      <c r="A134" s="17" t="s">
        <v>6989</v>
      </c>
      <c r="B134" s="17" t="s">
        <v>9421</v>
      </c>
      <c r="C134" s="17" t="s">
        <v>6143</v>
      </c>
      <c r="D134" s="17"/>
      <c r="E134" s="19" t="str">
        <f>IFERROR(VLOOKUP(A134,LandGrants[],30,FALSE),"")</f>
        <v>1762</v>
      </c>
      <c r="F134" t="str">
        <f>IFERROR(VLOOKUP(A134,LandGrants[],11,FALSE),"")</f>
        <v>Feb 1762</v>
      </c>
      <c r="G134" t="str">
        <f>IFERROR(VLOOKUP(A134,Platted[],1,FALSE),"")</f>
        <v>Cherry Bottom</v>
      </c>
    </row>
    <row r="135" spans="1:7" x14ac:dyDescent="0.55000000000000004">
      <c r="A135" s="17" t="s">
        <v>4279</v>
      </c>
      <c r="B135" s="17" t="s">
        <v>9420</v>
      </c>
      <c r="C135" s="17" t="s">
        <v>6174</v>
      </c>
      <c r="D135" s="17"/>
      <c r="E135" s="19" t="str">
        <f>IFERROR(VLOOKUP(A135,LandGrants[],30,FALSE),"")</f>
        <v>1753</v>
      </c>
      <c r="F135" t="str">
        <f>IFERROR(VLOOKUP(A135,LandGrants[],11,FALSE),"")</f>
        <v>May 1754</v>
      </c>
      <c r="G135" t="str">
        <f>IFERROR(VLOOKUP(A135,Platted[],1,FALSE),"")</f>
        <v>Chestnut Hill</v>
      </c>
    </row>
    <row r="136" spans="1:7" x14ac:dyDescent="0.55000000000000004">
      <c r="A136" s="17" t="s">
        <v>6913</v>
      </c>
      <c r="B136" s="17" t="s">
        <v>9423</v>
      </c>
      <c r="C136" s="17" t="s">
        <v>6152</v>
      </c>
      <c r="D136" s="17"/>
      <c r="E136" s="19" t="str">
        <f>IFERROR(VLOOKUP(A136,LandGrants[],30,FALSE),"")</f>
        <v>1757</v>
      </c>
      <c r="F136" t="str">
        <f>IFERROR(VLOOKUP(A136,LandGrants[],11,FALSE),"")</f>
        <v>Mar 1757</v>
      </c>
      <c r="G136" t="str">
        <f>IFERROR(VLOOKUP(A136,Platted[],1,FALSE),"")</f>
        <v>Chestnut Ridge</v>
      </c>
    </row>
    <row r="137" spans="1:7" x14ac:dyDescent="0.55000000000000004">
      <c r="A137" s="17" t="s">
        <v>8457</v>
      </c>
      <c r="B137" s="17" t="s">
        <v>9423</v>
      </c>
      <c r="C137" s="17" t="s">
        <v>6123</v>
      </c>
      <c r="D137" s="17" t="s">
        <v>12051</v>
      </c>
      <c r="E137" s="19" t="str">
        <f>IFERROR(VLOOKUP(A137,LandGrants[],30,FALSE),"")</f>
        <v>1695</v>
      </c>
      <c r="F137" t="str">
        <f>IFERROR(VLOOKUP(A137,LandGrants[],11,FALSE),"")</f>
        <v>Nov 1695</v>
      </c>
      <c r="G137" t="str">
        <f>IFERROR(VLOOKUP(A137,Platted[],1,FALSE),"")</f>
        <v/>
      </c>
    </row>
    <row r="138" spans="1:7" x14ac:dyDescent="0.55000000000000004">
      <c r="A138" s="17" t="s">
        <v>9383</v>
      </c>
      <c r="B138" s="17" t="s">
        <v>9421</v>
      </c>
      <c r="C138" s="17" t="s">
        <v>12051</v>
      </c>
      <c r="D138" s="17"/>
      <c r="E138" s="19" t="str">
        <f>IFERROR(VLOOKUP(A138,LandGrants[],30,FALSE),"")</f>
        <v/>
      </c>
      <c r="F138" t="str">
        <f>IFERROR(VLOOKUP(A138,LandGrants[],11,FALSE),"")</f>
        <v>Mar 1730</v>
      </c>
      <c r="G138" t="str">
        <f>IFERROR(VLOOKUP(A138,Platted[],1,FALSE),"")</f>
        <v>Chews Resolution Manor - Resurveyed</v>
      </c>
    </row>
    <row r="139" spans="1:7" x14ac:dyDescent="0.55000000000000004">
      <c r="A139" s="17" t="s">
        <v>8177</v>
      </c>
      <c r="B139" s="17" t="s">
        <v>9419</v>
      </c>
      <c r="C139" s="17" t="s">
        <v>6223</v>
      </c>
      <c r="D139" s="17" t="s">
        <v>12052</v>
      </c>
      <c r="E139" s="19" t="str">
        <f>IFERROR(VLOOKUP(A139,LandGrants[],30,FALSE),"")</f>
        <v>1730</v>
      </c>
      <c r="F139" t="str">
        <f>IFERROR(VLOOKUP(A139,LandGrants[],11,FALSE),"")</f>
        <v>Feb 1730</v>
      </c>
      <c r="G139" t="str">
        <f>IFERROR(VLOOKUP(A139,Platted[],1,FALSE),"")</f>
        <v>Clarks Directions</v>
      </c>
    </row>
    <row r="140" spans="1:7" x14ac:dyDescent="0.55000000000000004">
      <c r="A140" s="17" t="s">
        <v>8811</v>
      </c>
      <c r="B140" s="17" t="s">
        <v>9420</v>
      </c>
      <c r="C140" s="17" t="s">
        <v>12052</v>
      </c>
      <c r="D140" s="17"/>
      <c r="E140" s="19" t="str">
        <f>IFERROR(VLOOKUP(A140,LandGrants[],30,FALSE),"")</f>
        <v>1738</v>
      </c>
      <c r="F140" t="str">
        <f>IFERROR(VLOOKUP(A140,LandGrants[],11,FALSE),"")</f>
        <v>Nov 1738</v>
      </c>
      <c r="G140" t="str">
        <f>IFERROR(VLOOKUP(A140,Platted[],1,FALSE),"")</f>
        <v>Clarks Directions - Resurveyed</v>
      </c>
    </row>
    <row r="141" spans="1:7" x14ac:dyDescent="0.55000000000000004">
      <c r="A141" s="17" t="s">
        <v>6672</v>
      </c>
      <c r="B141" s="17" t="s">
        <v>9420</v>
      </c>
      <c r="C141" s="17" t="s">
        <v>3719</v>
      </c>
      <c r="D141" s="17"/>
      <c r="E141" s="19" t="str">
        <f>IFERROR(VLOOKUP(A141,LandGrants[],30,FALSE),"")</f>
        <v>1729</v>
      </c>
      <c r="F141" t="str">
        <f>IFERROR(VLOOKUP(A141,LandGrants[],11,FALSE),"")</f>
        <v>Jun 1734</v>
      </c>
      <c r="G141" t="str">
        <f>IFERROR(VLOOKUP(A141,Platted[],1,FALSE),"")</f>
        <v>Clarys Forrest</v>
      </c>
    </row>
    <row r="142" spans="1:7" x14ac:dyDescent="0.55000000000000004">
      <c r="A142" s="17" t="s">
        <v>7517</v>
      </c>
      <c r="B142" s="17" t="s">
        <v>9420</v>
      </c>
      <c r="C142" s="17" t="s">
        <v>12316</v>
      </c>
      <c r="D142" s="17"/>
      <c r="E142" s="19" t="str">
        <f>IFERROR(VLOOKUP(A142,LandGrants[],30,FALSE),"")</f>
        <v/>
      </c>
      <c r="F142" t="str">
        <f>IFERROR(VLOOKUP(A142,LandGrants[],11,FALSE),"")</f>
        <v>Nov 1806</v>
      </c>
      <c r="G142" t="str">
        <f>IFERROR(VLOOKUP(A142,Platted[],1,FALSE),"")</f>
        <v>Clover Land</v>
      </c>
    </row>
    <row r="143" spans="1:7" x14ac:dyDescent="0.55000000000000004">
      <c r="A143" s="17" t="s">
        <v>8932</v>
      </c>
      <c r="B143" s="17" t="s">
        <v>9418</v>
      </c>
      <c r="C143" s="17" t="s">
        <v>12048</v>
      </c>
      <c r="D143" s="17"/>
      <c r="E143" s="19" t="str">
        <f>IFERROR(VLOOKUP(A143,LandGrants[],30,FALSE),"")</f>
        <v>1771</v>
      </c>
      <c r="F143" t="str">
        <f>IFERROR(VLOOKUP(A143,LandGrants[],11,FALSE),"")</f>
        <v>Nov 1775</v>
      </c>
      <c r="G143" t="str">
        <f>IFERROR(VLOOKUP(A143,Platted[],1,FALSE),"")</f>
        <v>Cockeys Neglect</v>
      </c>
    </row>
    <row r="144" spans="1:7" x14ac:dyDescent="0.55000000000000004">
      <c r="A144" s="17" t="s">
        <v>8933</v>
      </c>
      <c r="B144" s="17" t="s">
        <v>9423</v>
      </c>
      <c r="C144" s="17" t="s">
        <v>12053</v>
      </c>
      <c r="D144" s="17" t="s">
        <v>12023</v>
      </c>
      <c r="E144" s="19" t="str">
        <f>IFERROR(VLOOKUP(A144,LandGrants[],30,FALSE),"")</f>
        <v/>
      </c>
      <c r="F144" t="str">
        <f>IFERROR(VLOOKUP(A144,LandGrants[],11,FALSE),"")</f>
        <v>Jan 1747</v>
      </c>
      <c r="G144" t="str">
        <f>IFERROR(VLOOKUP(A144,Platted[],1,FALSE),"")</f>
        <v>Cockeys Regulation</v>
      </c>
    </row>
    <row r="145" spans="1:7" x14ac:dyDescent="0.55000000000000004">
      <c r="A145" s="17" t="s">
        <v>8934</v>
      </c>
      <c r="B145" s="17" t="s">
        <v>9421</v>
      </c>
      <c r="C145" s="17" t="s">
        <v>12054</v>
      </c>
      <c r="D145" s="17" t="s">
        <v>12055</v>
      </c>
      <c r="E145" s="19" t="str">
        <f>IFERROR(VLOOKUP(A145,LandGrants[],30,FALSE),"")</f>
        <v/>
      </c>
      <c r="F145" t="str">
        <f>IFERROR(VLOOKUP(A145,LandGrants[],11,FALSE),"")</f>
        <v>Jan 1762</v>
      </c>
      <c r="G145" t="str">
        <f>IFERROR(VLOOKUP(A145,Platted[],1,FALSE),"")</f>
        <v>Coles Choice</v>
      </c>
    </row>
    <row r="146" spans="1:7" x14ac:dyDescent="0.55000000000000004">
      <c r="A146" s="17" t="s">
        <v>8935</v>
      </c>
      <c r="B146" s="17" t="s">
        <v>9418</v>
      </c>
      <c r="C146" s="17" t="s">
        <v>12055</v>
      </c>
      <c r="D146" s="17"/>
      <c r="E146" s="19" t="str">
        <f>IFERROR(VLOOKUP(A146,LandGrants[],30,FALSE),"")</f>
        <v/>
      </c>
      <c r="F146" t="str">
        <f>IFERROR(VLOOKUP(A146,LandGrants[],11,FALSE),"")</f>
        <v>Jun 1810</v>
      </c>
      <c r="G146" t="str">
        <f>IFERROR(VLOOKUP(A146,Platted[],1,FALSE),"")</f>
        <v>Coles Choice Resurveyed</v>
      </c>
    </row>
    <row r="147" spans="1:7" x14ac:dyDescent="0.55000000000000004">
      <c r="A147" s="17" t="s">
        <v>71</v>
      </c>
      <c r="B147" s="17" t="s">
        <v>9421</v>
      </c>
      <c r="C147" s="17" t="s">
        <v>11384</v>
      </c>
      <c r="D147" s="17"/>
      <c r="E147" s="19" t="str">
        <f>IFERROR(VLOOKUP(A147,LandGrants[],30,FALSE),"")</f>
        <v>1795</v>
      </c>
      <c r="F147" t="str">
        <f>IFERROR(VLOOKUP(A147,LandGrants[],11,FALSE),"")</f>
        <v>Jul 1804</v>
      </c>
      <c r="G147" t="str">
        <f>IFERROR(VLOOKUP(A147,Platted[],1,FALSE),"")</f>
        <v>Columbia</v>
      </c>
    </row>
    <row r="148" spans="1:7" x14ac:dyDescent="0.55000000000000004">
      <c r="A148" s="17" t="s">
        <v>10792</v>
      </c>
      <c r="B148" s="17" t="s">
        <v>9419</v>
      </c>
      <c r="C148" s="17" t="s">
        <v>11384</v>
      </c>
      <c r="D148" s="17"/>
      <c r="E148" s="19" t="str">
        <f>IFERROR(VLOOKUP(A148,LandGrants[],30,FALSE),"")</f>
        <v/>
      </c>
      <c r="F148">
        <f>IFERROR(VLOOKUP(A148,LandGrants[],11,FALSE),"")</f>
        <v>0</v>
      </c>
      <c r="G148" t="str">
        <f>IFERROR(VLOOKUP(A148,Platted[],1,FALSE),"")</f>
        <v>Columbia - Resurveyed</v>
      </c>
    </row>
    <row r="149" spans="1:7" x14ac:dyDescent="0.55000000000000004">
      <c r="A149" s="17" t="s">
        <v>4273</v>
      </c>
      <c r="B149" s="17" t="s">
        <v>9419</v>
      </c>
      <c r="C149" s="17" t="s">
        <v>11623</v>
      </c>
      <c r="D149" s="17"/>
      <c r="E149" s="19" t="str">
        <f>IFERROR(VLOOKUP(A149,LandGrants[],30,FALSE),"")</f>
        <v>1750</v>
      </c>
      <c r="F149" t="str">
        <f>IFERROR(VLOOKUP(A149,LandGrants[],11,FALSE),"")</f>
        <v>Oct 1752</v>
      </c>
      <c r="G149" t="str">
        <f>IFERROR(VLOOKUP(A149,Platted[],1,FALSE),"")</f>
        <v>Conclusion</v>
      </c>
    </row>
    <row r="150" spans="1:7" x14ac:dyDescent="0.55000000000000004">
      <c r="A150" s="17" t="s">
        <v>5088</v>
      </c>
      <c r="B150" s="17" t="s">
        <v>9421</v>
      </c>
      <c r="C150" s="17" t="s">
        <v>11630</v>
      </c>
      <c r="D150" s="17"/>
      <c r="E150" s="19" t="str">
        <f>IFERROR(VLOOKUP(A150,LandGrants[],30,FALSE),"")</f>
        <v>1751</v>
      </c>
      <c r="F150" t="str">
        <f>IFERROR(VLOOKUP(A150,LandGrants[],11,FALSE),"")</f>
        <v>Nov 1752</v>
      </c>
      <c r="G150" t="str">
        <f>IFERROR(VLOOKUP(A150,Platted[],1,FALSE),"")</f>
        <v>Concord</v>
      </c>
    </row>
    <row r="151" spans="1:7" x14ac:dyDescent="0.55000000000000004">
      <c r="A151" s="17" t="s">
        <v>6313</v>
      </c>
      <c r="B151" s="17" t="s">
        <v>9420</v>
      </c>
      <c r="C151" s="17" t="s">
        <v>12318</v>
      </c>
      <c r="D151" s="17" t="s">
        <v>11406</v>
      </c>
      <c r="E151" s="19" t="str">
        <f>IFERROR(VLOOKUP(A151,LandGrants[],30,FALSE),"")</f>
        <v>1755</v>
      </c>
      <c r="F151" t="str">
        <f>IFERROR(VLOOKUP(A151,LandGrants[],11,FALSE),"")</f>
        <v>Jan 1755</v>
      </c>
      <c r="G151" t="str">
        <f>IFERROR(VLOOKUP(A151,Platted[],1,FALSE),"")</f>
        <v>Content</v>
      </c>
    </row>
    <row r="152" spans="1:7" x14ac:dyDescent="0.55000000000000004">
      <c r="A152" s="17" t="s">
        <v>9530</v>
      </c>
      <c r="B152" s="17" t="s">
        <v>10740</v>
      </c>
      <c r="C152" s="17" t="s">
        <v>12056</v>
      </c>
      <c r="D152" s="17"/>
      <c r="E152" s="19" t="str">
        <f>IFERROR(VLOOKUP(A152,LandGrants[],30,FALSE),"")</f>
        <v>1773</v>
      </c>
      <c r="F152" t="str">
        <f>IFERROR(VLOOKUP(A152,LandGrants[],11,FALSE),"")</f>
        <v>Jun 1773</v>
      </c>
      <c r="G152" t="str">
        <f>IFERROR(VLOOKUP(A152,Platted[],1,FALSE),"")</f>
        <v>Contention</v>
      </c>
    </row>
    <row r="153" spans="1:7" x14ac:dyDescent="0.55000000000000004">
      <c r="A153" s="17" t="s">
        <v>4271</v>
      </c>
      <c r="B153" s="17" t="s">
        <v>9423</v>
      </c>
      <c r="C153" s="17" t="s">
        <v>11406</v>
      </c>
      <c r="D153" s="17"/>
      <c r="E153" s="19" t="str">
        <f>IFERROR(VLOOKUP(A153,LandGrants[],30,FALSE),"")</f>
        <v>1755</v>
      </c>
      <c r="F153" t="str">
        <f>IFERROR(VLOOKUP(A153,LandGrants[],11,FALSE),"")</f>
        <v>Jan 1755</v>
      </c>
      <c r="G153" t="str">
        <f>IFERROR(VLOOKUP(A153,Platted[],1,FALSE),"")</f>
        <v>Contentment</v>
      </c>
    </row>
    <row r="154" spans="1:7" x14ac:dyDescent="0.55000000000000004">
      <c r="A154" s="17" t="s">
        <v>6663</v>
      </c>
      <c r="B154" s="17" t="s">
        <v>9423</v>
      </c>
      <c r="C154" s="17" t="s">
        <v>12319</v>
      </c>
      <c r="D154" s="17"/>
      <c r="E154" s="19" t="str">
        <f>IFERROR(VLOOKUP(A154,LandGrants[],30,FALSE),"")</f>
        <v>1728</v>
      </c>
      <c r="F154" t="str">
        <f>IFERROR(VLOOKUP(A154,LandGrants[],11,FALSE),"")</f>
        <v>Jun 1734</v>
      </c>
      <c r="G154" t="str">
        <f>IFERROR(VLOOKUP(A154,Platted[],1,FALSE),"")</f>
        <v>Coopers Lot</v>
      </c>
    </row>
    <row r="155" spans="1:7" x14ac:dyDescent="0.55000000000000004">
      <c r="A155" s="17" t="s">
        <v>6792</v>
      </c>
      <c r="B155" s="17" t="s">
        <v>9421</v>
      </c>
      <c r="C155" s="17" t="s">
        <v>6113</v>
      </c>
      <c r="D155" s="17"/>
      <c r="E155" s="19" t="str">
        <f>IFERROR(VLOOKUP(A155,LandGrants[],30,FALSE),"")</f>
        <v>1731</v>
      </c>
      <c r="F155" t="str">
        <f>IFERROR(VLOOKUP(A155,LandGrants[],11,FALSE),"")</f>
        <v>Aug 1739</v>
      </c>
      <c r="G155" t="str">
        <f>IFERROR(VLOOKUP(A155,Platted[],1,FALSE),"")</f>
        <v>Copper Hill</v>
      </c>
    </row>
    <row r="156" spans="1:7" x14ac:dyDescent="0.55000000000000004">
      <c r="A156" s="17" t="s">
        <v>7083</v>
      </c>
      <c r="B156" s="17" t="s">
        <v>9420</v>
      </c>
      <c r="C156" s="17" t="s">
        <v>7246</v>
      </c>
      <c r="D156" s="17"/>
      <c r="E156" s="19" t="str">
        <f>IFERROR(VLOOKUP(A156,LandGrants[],30,FALSE),"")</f>
        <v>1767</v>
      </c>
      <c r="F156" t="str">
        <f>IFERROR(VLOOKUP(A156,LandGrants[],11,FALSE),"")</f>
        <v>Oct 1769</v>
      </c>
      <c r="G156" t="str">
        <f>IFERROR(VLOOKUP(A156,Platted[],1,FALSE),"")</f>
        <v>Costly</v>
      </c>
    </row>
    <row r="157" spans="1:7" x14ac:dyDescent="0.55000000000000004">
      <c r="A157" s="17" t="s">
        <v>5842</v>
      </c>
      <c r="B157" s="17" t="s">
        <v>9419</v>
      </c>
      <c r="C157" s="17" t="s">
        <v>12057</v>
      </c>
      <c r="D157" s="17" t="s">
        <v>6148</v>
      </c>
      <c r="E157" s="19" t="str">
        <f>IFERROR(VLOOKUP(A157,LandGrants[],30,FALSE),"")</f>
        <v>1725</v>
      </c>
      <c r="F157" t="str">
        <f>IFERROR(VLOOKUP(A157,LandGrants[],11,FALSE),"")</f>
        <v>Mar 1729</v>
      </c>
      <c r="G157" t="str">
        <f>IFERROR(VLOOKUP(A157,Platted[],1,FALSE),"")</f>
        <v>Cowick Hall</v>
      </c>
    </row>
    <row r="158" spans="1:7" x14ac:dyDescent="0.55000000000000004">
      <c r="A158" s="17" t="s">
        <v>8834</v>
      </c>
      <c r="B158" s="17" t="s">
        <v>9419</v>
      </c>
      <c r="C158" s="17" t="s">
        <v>6109</v>
      </c>
      <c r="D158" s="17"/>
      <c r="E158" s="19" t="str">
        <f>IFERROR(VLOOKUP(A158,LandGrants[],30,FALSE),"")</f>
        <v>1748</v>
      </c>
      <c r="F158" t="str">
        <f>IFERROR(VLOOKUP(A158,LandGrants[],11,FALSE),"")</f>
        <v>Jul 1750</v>
      </c>
      <c r="G158" t="str">
        <f>IFERROR(VLOOKUP(A158,Platted[],1,FALSE),"")</f>
        <v>Creaghs Enlargement</v>
      </c>
    </row>
    <row r="159" spans="1:7" x14ac:dyDescent="0.55000000000000004">
      <c r="A159" s="17" t="s">
        <v>5511</v>
      </c>
      <c r="B159" s="17" t="s">
        <v>9420</v>
      </c>
      <c r="C159" s="17" t="s">
        <v>6219</v>
      </c>
      <c r="D159" s="17"/>
      <c r="E159" s="19" t="str">
        <f>IFERROR(VLOOKUP(A159,LandGrants[],30,FALSE),"")</f>
        <v>1762</v>
      </c>
      <c r="F159" t="str">
        <f>IFERROR(VLOOKUP(A159,LandGrants[],11,FALSE),"")</f>
        <v>Oct 1762</v>
      </c>
      <c r="G159" t="str">
        <f>IFERROR(VLOOKUP(A159,Platted[],1,FALSE),"")</f>
        <v>Crow Nest Bottom</v>
      </c>
    </row>
    <row r="160" spans="1:7" x14ac:dyDescent="0.55000000000000004">
      <c r="A160" s="17" t="s">
        <v>4268</v>
      </c>
      <c r="B160" s="17" t="s">
        <v>9418</v>
      </c>
      <c r="C160" s="17" t="s">
        <v>11631</v>
      </c>
      <c r="D160" s="17"/>
      <c r="E160" s="19" t="str">
        <f>IFERROR(VLOOKUP(A160,LandGrants[],30,FALSE),"")</f>
        <v>1751</v>
      </c>
      <c r="F160" t="str">
        <f>IFERROR(VLOOKUP(A160,LandGrants[],11,FALSE),"")</f>
        <v>Oct 1752</v>
      </c>
      <c r="G160" t="str">
        <f>IFERROR(VLOOKUP(A160,Platted[],1,FALSE),"")</f>
        <v>Cumberland</v>
      </c>
    </row>
    <row r="161" spans="1:7" x14ac:dyDescent="0.55000000000000004">
      <c r="A161" s="17" t="s">
        <v>4267</v>
      </c>
      <c r="B161" s="17" t="s">
        <v>9420</v>
      </c>
      <c r="C161" s="17" t="s">
        <v>6504</v>
      </c>
      <c r="D161" s="17" t="s">
        <v>6196</v>
      </c>
      <c r="E161" s="19" t="str">
        <f>IFERROR(VLOOKUP(A161,LandGrants[],30,FALSE),"")</f>
        <v>1744</v>
      </c>
      <c r="F161" t="str">
        <f>IFERROR(VLOOKUP(A161,LandGrants[],11,FALSE),"")</f>
        <v>May 1747</v>
      </c>
      <c r="G161" t="str">
        <f>IFERROR(VLOOKUP(A161,Platted[],1,FALSE),"")</f>
        <v>Curry Galls</v>
      </c>
    </row>
    <row r="162" spans="1:7" x14ac:dyDescent="0.55000000000000004">
      <c r="A162" s="17" t="s">
        <v>10783</v>
      </c>
      <c r="B162" s="17" t="s">
        <v>9421</v>
      </c>
      <c r="C162" s="17" t="s">
        <v>11631</v>
      </c>
      <c r="D162" s="17"/>
      <c r="E162" s="19" t="str">
        <f>IFERROR(VLOOKUP(A162,LandGrants[],30,FALSE),"")</f>
        <v/>
      </c>
      <c r="F162" t="str">
        <f>IFERROR(VLOOKUP(A162,LandGrants[],11,FALSE),"")</f>
        <v>Aug 1753</v>
      </c>
      <c r="G162" t="str">
        <f>IFERROR(VLOOKUP(A162,Platted[],1,FALSE),"")</f>
        <v>Curry Galls - Resurveyed</v>
      </c>
    </row>
    <row r="163" spans="1:7" x14ac:dyDescent="0.55000000000000004">
      <c r="A163" s="17" t="s">
        <v>6795</v>
      </c>
      <c r="B163" s="17" t="s">
        <v>9420</v>
      </c>
      <c r="C163" s="17" t="s">
        <v>7262</v>
      </c>
      <c r="D163" s="17"/>
      <c r="E163" s="19" t="str">
        <f>IFERROR(VLOOKUP(A163,LandGrants[],30,FALSE),"")</f>
        <v>1736</v>
      </c>
      <c r="F163" t="str">
        <f>IFERROR(VLOOKUP(A163,LandGrants[],11,FALSE),"")</f>
        <v>Aug 1739</v>
      </c>
      <c r="G163" t="str">
        <f>IFERROR(VLOOKUP(A163,Platted[],1,FALSE),"")</f>
        <v>Darbys Desire</v>
      </c>
    </row>
    <row r="164" spans="1:7" x14ac:dyDescent="0.55000000000000004">
      <c r="A164" s="17" t="s">
        <v>8936</v>
      </c>
      <c r="B164" s="17" t="s">
        <v>9421</v>
      </c>
      <c r="C164" s="17" t="s">
        <v>6142</v>
      </c>
      <c r="D164" s="17"/>
      <c r="E164" s="19" t="str">
        <f>IFERROR(VLOOKUP(A164,LandGrants[],30,FALSE),"")</f>
        <v>1732</v>
      </c>
      <c r="F164" t="str">
        <f>IFERROR(VLOOKUP(A164,LandGrants[],11,FALSE),"")</f>
        <v>Nov 1737</v>
      </c>
      <c r="G164" t="str">
        <f>IFERROR(VLOOKUP(A164,Platted[],1,FALSE),"")</f>
        <v>Davis Hill</v>
      </c>
    </row>
    <row r="165" spans="1:7" x14ac:dyDescent="0.55000000000000004">
      <c r="A165" s="17" t="s">
        <v>8179</v>
      </c>
      <c r="B165" s="17" t="s">
        <v>9423</v>
      </c>
      <c r="C165" s="17" t="s">
        <v>12058</v>
      </c>
      <c r="D165" s="17"/>
      <c r="E165" s="19" t="str">
        <f>IFERROR(VLOOKUP(A165,LandGrants[],30,FALSE),"")</f>
        <v>1739</v>
      </c>
      <c r="F165" t="str">
        <f>IFERROR(VLOOKUP(A165,LandGrants[],11,FALSE),"")</f>
        <v>Sep 1739</v>
      </c>
      <c r="G165" t="str">
        <f>IFERROR(VLOOKUP(A165,Platted[],1,FALSE),"")</f>
        <v>Davis Purchase</v>
      </c>
    </row>
    <row r="166" spans="1:7" x14ac:dyDescent="0.55000000000000004">
      <c r="A166" s="17" t="s">
        <v>4313</v>
      </c>
      <c r="B166" s="17" t="s">
        <v>9421</v>
      </c>
      <c r="C166" s="17" t="s">
        <v>6205</v>
      </c>
      <c r="D166" s="17"/>
      <c r="E166" s="19" t="str">
        <f>IFERROR(VLOOKUP(A166,LandGrants[],30,FALSE),"")</f>
        <v>1734</v>
      </c>
      <c r="F166" t="str">
        <f>IFERROR(VLOOKUP(A166,LandGrants[],11,FALSE),"")</f>
        <v>Jul 1737</v>
      </c>
      <c r="G166" t="str">
        <f>IFERROR(VLOOKUP(A166,Platted[],1,FALSE),"")</f>
        <v>Days Discovery</v>
      </c>
    </row>
    <row r="167" spans="1:7" x14ac:dyDescent="0.55000000000000004">
      <c r="A167" s="17" t="s">
        <v>7124</v>
      </c>
      <c r="B167" s="17" t="s">
        <v>9418</v>
      </c>
      <c r="C167" s="17" t="s">
        <v>10393</v>
      </c>
      <c r="D167" s="17"/>
      <c r="E167" s="19" t="str">
        <f>IFERROR(VLOOKUP(A167,LandGrants[],30,FALSE),"")</f>
        <v>1771</v>
      </c>
      <c r="F167" t="str">
        <f>IFERROR(VLOOKUP(A167,LandGrants[],11,FALSE),"")</f>
        <v>May 1772</v>
      </c>
      <c r="G167" t="str">
        <f>IFERROR(VLOOKUP(A167,Platted[],1,FALSE),"")</f>
        <v>Dear Bought</v>
      </c>
    </row>
    <row r="168" spans="1:7" x14ac:dyDescent="0.55000000000000004">
      <c r="A168" s="17" t="s">
        <v>7895</v>
      </c>
      <c r="B168" s="17" t="s">
        <v>9418</v>
      </c>
      <c r="C168" s="17" t="s">
        <v>12059</v>
      </c>
      <c r="D168" s="17" t="s">
        <v>12060</v>
      </c>
      <c r="E168" s="19" t="str">
        <f>IFERROR(VLOOKUP(A168,LandGrants[],30,FALSE),"")</f>
        <v>1716</v>
      </c>
      <c r="F168" t="str">
        <f>IFERROR(VLOOKUP(A168,LandGrants[],11,FALSE),"")</f>
        <v>Sep 1723</v>
      </c>
      <c r="G168" t="str">
        <f>IFERROR(VLOOKUP(A168,Platted[],1,FALSE),"")</f>
        <v>Deavers Choice</v>
      </c>
    </row>
    <row r="169" spans="1:7" x14ac:dyDescent="0.55000000000000004">
      <c r="A169" s="17" t="s">
        <v>7892</v>
      </c>
      <c r="B169" s="17" t="s">
        <v>9423</v>
      </c>
      <c r="C169" s="17" t="s">
        <v>12061</v>
      </c>
      <c r="D169" s="17"/>
      <c r="E169" s="19" t="str">
        <f>IFERROR(VLOOKUP(A169,LandGrants[],30,FALSE),"")</f>
        <v>1720</v>
      </c>
      <c r="F169" t="str">
        <f>IFERROR(VLOOKUP(A169,LandGrants[],11,FALSE),"")</f>
        <v>Jun 1727</v>
      </c>
      <c r="G169" t="str">
        <f>IFERROR(VLOOKUP(A169,Platted[],1,FALSE),"")</f>
        <v>Deavers Lot</v>
      </c>
    </row>
    <row r="170" spans="1:7" x14ac:dyDescent="0.55000000000000004">
      <c r="A170" s="17" t="s">
        <v>6390</v>
      </c>
      <c r="B170" s="17" t="s">
        <v>9420</v>
      </c>
      <c r="C170" s="17" t="s">
        <v>6145</v>
      </c>
      <c r="D170" s="17"/>
      <c r="E170" s="19" t="str">
        <f>IFERROR(VLOOKUP(A170,LandGrants[],30,FALSE),"")</f>
        <v>1761</v>
      </c>
      <c r="F170" t="str">
        <f>IFERROR(VLOOKUP(A170,LandGrants[],11,FALSE),"")</f>
        <v>Sep 1761</v>
      </c>
      <c r="G170" t="str">
        <f>IFERROR(VLOOKUP(A170,Platted[],1,FALSE),"")</f>
        <v>Defiance - Dorsey</v>
      </c>
    </row>
    <row r="171" spans="1:7" x14ac:dyDescent="0.55000000000000004">
      <c r="A171" s="17" t="s">
        <v>6397</v>
      </c>
      <c r="B171" s="17" t="s">
        <v>9421</v>
      </c>
      <c r="C171" s="17" t="s">
        <v>6218</v>
      </c>
      <c r="D171" s="17"/>
      <c r="E171" s="19" t="str">
        <f>IFERROR(VLOOKUP(A171,LandGrants[],30,FALSE),"")</f>
        <v>1762</v>
      </c>
      <c r="F171" t="str">
        <f>IFERROR(VLOOKUP(A171,LandGrants[],11,FALSE),"")</f>
        <v>Sep 1762</v>
      </c>
      <c r="G171" t="str">
        <f>IFERROR(VLOOKUP(A171,Platted[],1,FALSE),"")</f>
        <v>Defiance - Hobbs</v>
      </c>
    </row>
    <row r="172" spans="1:7" x14ac:dyDescent="0.55000000000000004">
      <c r="A172" s="17" t="s">
        <v>4263</v>
      </c>
      <c r="B172" s="17" t="s">
        <v>9418</v>
      </c>
      <c r="C172" s="17" t="s">
        <v>12320</v>
      </c>
      <c r="D172" s="17" t="s">
        <v>6140</v>
      </c>
      <c r="E172" s="19" t="str">
        <f>IFERROR(VLOOKUP(A172,LandGrants[],30,FALSE),"")</f>
        <v>1717</v>
      </c>
      <c r="F172" t="str">
        <f>IFERROR(VLOOKUP(A172,LandGrants[],11,FALSE),"")</f>
        <v>Aug 1719</v>
      </c>
      <c r="G172" t="str">
        <f>IFERROR(VLOOKUP(A172,Platted[],1,FALSE),"")</f>
        <v>Delaware Bottom</v>
      </c>
    </row>
    <row r="173" spans="1:7" x14ac:dyDescent="0.55000000000000004">
      <c r="A173" s="17" t="s">
        <v>10392</v>
      </c>
      <c r="B173" s="17" t="s">
        <v>9419</v>
      </c>
      <c r="C173" s="17" t="s">
        <v>11632</v>
      </c>
      <c r="D173" s="17"/>
      <c r="E173" s="19" t="str">
        <f>IFERROR(VLOOKUP(A173,LandGrants[],30,FALSE),"")</f>
        <v>1725</v>
      </c>
      <c r="F173" t="str">
        <f>IFERROR(VLOOKUP(A173,LandGrants[],11,FALSE),"")</f>
        <v>Sep 1729</v>
      </c>
      <c r="G173" t="str">
        <f>IFERROR(VLOOKUP(A173,Platted[],1,FALSE),"")</f>
        <v>Dentons Part Of The Second Discovery</v>
      </c>
    </row>
    <row r="174" spans="1:7" x14ac:dyDescent="0.55000000000000004">
      <c r="A174" s="17" t="s">
        <v>6882</v>
      </c>
      <c r="B174" s="17" t="s">
        <v>9419</v>
      </c>
      <c r="C174" s="17" t="s">
        <v>6217</v>
      </c>
      <c r="D174" s="17"/>
      <c r="E174" s="19" t="str">
        <f>IFERROR(VLOOKUP(A174,LandGrants[],30,FALSE),"")</f>
        <v>1755</v>
      </c>
      <c r="F174" t="str">
        <f>IFERROR(VLOOKUP(A174,LandGrants[],11,FALSE),"")</f>
        <v>Apr 1755</v>
      </c>
      <c r="G174" t="str">
        <f>IFERROR(VLOOKUP(A174,Platted[],1,FALSE),"")</f>
        <v>Dependence</v>
      </c>
    </row>
    <row r="175" spans="1:7" x14ac:dyDescent="0.55000000000000004">
      <c r="A175" s="17" t="s">
        <v>6377</v>
      </c>
      <c r="B175" s="17" t="s">
        <v>9418</v>
      </c>
      <c r="C175" s="17" t="s">
        <v>6145</v>
      </c>
      <c r="D175" s="17" t="s">
        <v>11385</v>
      </c>
      <c r="E175" s="19" t="str">
        <f>IFERROR(VLOOKUP(A175,LandGrants[],30,FALSE),"")</f>
        <v>1761</v>
      </c>
      <c r="F175" t="str">
        <f>IFERROR(VLOOKUP(A175,LandGrants[],11,FALSE),"")</f>
        <v>Sep 1761</v>
      </c>
      <c r="G175" t="str">
        <f>IFERROR(VLOOKUP(A175,Platted[],1,FALSE),"")</f>
        <v>Disappointment</v>
      </c>
    </row>
    <row r="176" spans="1:7" x14ac:dyDescent="0.55000000000000004">
      <c r="A176" s="17" t="s">
        <v>6910</v>
      </c>
      <c r="B176" s="17" t="s">
        <v>9420</v>
      </c>
      <c r="C176" s="17" t="s">
        <v>11633</v>
      </c>
      <c r="D176" s="17" t="s">
        <v>11662</v>
      </c>
      <c r="E176" s="19" t="str">
        <f>IFERROR(VLOOKUP(A176,LandGrants[],30,FALSE),"")</f>
        <v>1752</v>
      </c>
      <c r="F176" t="str">
        <f>IFERROR(VLOOKUP(A176,LandGrants[],11,FALSE),"")</f>
        <v>May 1757</v>
      </c>
      <c r="G176" t="str">
        <f>IFERROR(VLOOKUP(A176,Platted[],1,FALSE),"")</f>
        <v>Discord</v>
      </c>
    </row>
    <row r="177" spans="1:7" x14ac:dyDescent="0.55000000000000004">
      <c r="A177" s="17" t="s">
        <v>9403</v>
      </c>
      <c r="B177" s="17" t="s">
        <v>9418</v>
      </c>
      <c r="C177" s="17" t="s">
        <v>11633</v>
      </c>
      <c r="D177" s="17"/>
      <c r="E177" s="19" t="str">
        <f>IFERROR(VLOOKUP(A177,LandGrants[],30,FALSE),"")</f>
        <v/>
      </c>
      <c r="F177" t="str">
        <f>IFERROR(VLOOKUP(A177,LandGrants[],11,FALSE),"")</f>
        <v/>
      </c>
      <c r="G177" t="str">
        <f>IFERROR(VLOOKUP(A177,Platted[],1,FALSE),"")</f>
        <v/>
      </c>
    </row>
    <row r="178" spans="1:7" x14ac:dyDescent="0.55000000000000004">
      <c r="A178" s="17" t="s">
        <v>10739</v>
      </c>
      <c r="B178" s="17" t="s">
        <v>9421</v>
      </c>
      <c r="C178" s="17" t="s">
        <v>11633</v>
      </c>
      <c r="D178" s="17"/>
      <c r="E178" s="19" t="str">
        <f>IFERROR(VLOOKUP(A178,LandGrants[],30,FALSE),"")</f>
        <v/>
      </c>
      <c r="F178" t="str">
        <f>IFERROR(VLOOKUP(A178,LandGrants[],11,FALSE),"")</f>
        <v/>
      </c>
      <c r="G178" t="str">
        <f>IFERROR(VLOOKUP(A178,Platted[],1,FALSE),"")</f>
        <v/>
      </c>
    </row>
    <row r="179" spans="1:7" x14ac:dyDescent="0.55000000000000004">
      <c r="A179" s="17" t="s">
        <v>9409</v>
      </c>
      <c r="B179" s="17" t="s">
        <v>9422</v>
      </c>
      <c r="C179" s="17" t="s">
        <v>11633</v>
      </c>
      <c r="D179" s="17"/>
      <c r="E179" s="19" t="str">
        <f>IFERROR(VLOOKUP(A179,LandGrants[],30,FALSE),"")</f>
        <v/>
      </c>
      <c r="F179" t="str">
        <f>IFERROR(VLOOKUP(A179,LandGrants[],11,FALSE),"")</f>
        <v/>
      </c>
      <c r="G179" t="str">
        <f>IFERROR(VLOOKUP(A179,Platted[],1,FALSE),"")</f>
        <v/>
      </c>
    </row>
    <row r="180" spans="1:7" x14ac:dyDescent="0.55000000000000004">
      <c r="A180" s="17" t="s">
        <v>8837</v>
      </c>
      <c r="B180" s="17" t="s">
        <v>9421</v>
      </c>
      <c r="C180" s="17" t="s">
        <v>6215</v>
      </c>
      <c r="D180" s="17" t="s">
        <v>12046</v>
      </c>
      <c r="E180" s="19" t="str">
        <f>IFERROR(VLOOKUP(A180,LandGrants[],30,FALSE),"")</f>
        <v>1695</v>
      </c>
      <c r="F180" t="str">
        <f>IFERROR(VLOOKUP(A180,LandGrants[],11,FALSE),"")</f>
        <v>Mar 1695</v>
      </c>
      <c r="G180" t="str">
        <f>IFERROR(VLOOKUP(A180,Platted[],1,FALSE),"")</f>
        <v>Dodderidges Forrest</v>
      </c>
    </row>
    <row r="181" spans="1:7" x14ac:dyDescent="0.55000000000000004">
      <c r="A181" s="17" t="s">
        <v>11634</v>
      </c>
      <c r="B181" s="17" t="s">
        <v>9418</v>
      </c>
      <c r="C181" s="17" t="s">
        <v>11635</v>
      </c>
      <c r="D181" s="17"/>
      <c r="E181" s="19" t="str">
        <f>IFERROR(VLOOKUP(A181,LandGrants[],30,FALSE),"")</f>
        <v/>
      </c>
      <c r="F181" t="str">
        <f>IFERROR(VLOOKUP(A181,LandGrants[],11,FALSE),"")</f>
        <v/>
      </c>
      <c r="G181" t="str">
        <f>IFERROR(VLOOKUP(A181,Platted[],1,FALSE),"")</f>
        <v/>
      </c>
    </row>
    <row r="182" spans="1:7" x14ac:dyDescent="0.55000000000000004">
      <c r="A182" s="17" t="s">
        <v>8202</v>
      </c>
      <c r="B182" s="17" t="s">
        <v>9420</v>
      </c>
      <c r="C182" s="17" t="s">
        <v>11636</v>
      </c>
      <c r="D182" s="17"/>
      <c r="E182" s="19" t="str">
        <f>IFERROR(VLOOKUP(A182,LandGrants[],30,FALSE),"")</f>
        <v>1742</v>
      </c>
      <c r="F182" t="str">
        <f>IFERROR(VLOOKUP(A182,LandGrants[],11,FALSE),"")</f>
        <v>Sep 1745</v>
      </c>
      <c r="G182" t="str">
        <f>IFERROR(VLOOKUP(A182,Platted[],1,FALSE),"")</f>
        <v>Dorseys Addition</v>
      </c>
    </row>
    <row r="183" spans="1:7" x14ac:dyDescent="0.55000000000000004">
      <c r="A183" s="17" t="s">
        <v>8938</v>
      </c>
      <c r="B183" s="17" t="s">
        <v>9418</v>
      </c>
      <c r="C183" s="17" t="s">
        <v>11637</v>
      </c>
      <c r="D183" s="17"/>
      <c r="E183" s="19" t="str">
        <f>IFERROR(VLOOKUP(A183,LandGrants[],30,FALSE),"")</f>
        <v>1749</v>
      </c>
      <c r="F183" t="str">
        <f>IFERROR(VLOOKUP(A183,LandGrants[],11,FALSE),"")</f>
        <v>Feb 1750</v>
      </c>
      <c r="G183" t="str">
        <f>IFERROR(VLOOKUP(A183,Platted[],1,FALSE),"")</f>
        <v>Dorseys Addition To Thomas Lot</v>
      </c>
    </row>
    <row r="184" spans="1:7" x14ac:dyDescent="0.55000000000000004">
      <c r="A184" s="17" t="s">
        <v>8875</v>
      </c>
      <c r="B184" s="17" t="s">
        <v>9423</v>
      </c>
      <c r="C184" s="17" t="s">
        <v>11372</v>
      </c>
      <c r="D184" s="17"/>
      <c r="E184" s="19" t="str">
        <f>IFERROR(VLOOKUP(A184,LandGrants[],30,FALSE),"")</f>
        <v>1732</v>
      </c>
      <c r="F184" t="str">
        <f>IFERROR(VLOOKUP(A184,LandGrants[],11,FALSE),"")</f>
        <v>Jun 1734</v>
      </c>
      <c r="G184" t="str">
        <f>IFERROR(VLOOKUP(A184,Platted[],1,FALSE),"")</f>
        <v>Dorseys Angles</v>
      </c>
    </row>
    <row r="185" spans="1:7" x14ac:dyDescent="0.55000000000000004">
      <c r="A185" s="17" t="s">
        <v>6671</v>
      </c>
      <c r="B185" s="17" t="s">
        <v>9419</v>
      </c>
      <c r="C185" s="17" t="s">
        <v>12062</v>
      </c>
      <c r="D185" s="17" t="s">
        <v>7792</v>
      </c>
      <c r="E185" s="19" t="str">
        <f>IFERROR(VLOOKUP(A185,LandGrants[],30,FALSE),"")</f>
        <v>1719</v>
      </c>
      <c r="F185" t="str">
        <f>IFERROR(VLOOKUP(A185,LandGrants[],11,FALSE),"")</f>
        <v>Feb 1722</v>
      </c>
      <c r="G185" t="str">
        <f>IFERROR(VLOOKUP(A185,Platted[],1,FALSE),"")</f>
        <v>Dorseys Chance - Caleb</v>
      </c>
    </row>
    <row r="186" spans="1:7" x14ac:dyDescent="0.55000000000000004">
      <c r="A186" s="17" t="s">
        <v>6670</v>
      </c>
      <c r="B186" s="17" t="s">
        <v>9423</v>
      </c>
      <c r="C186" s="17" t="s">
        <v>12063</v>
      </c>
      <c r="D186" s="17"/>
      <c r="E186" s="19" t="str">
        <f>IFERROR(VLOOKUP(A186,LandGrants[],30,FALSE),"")</f>
        <v>1718</v>
      </c>
      <c r="F186" t="str">
        <f>IFERROR(VLOOKUP(A186,LandGrants[],11,FALSE),"")</f>
        <v>Jul 1722</v>
      </c>
      <c r="G186" t="str">
        <f>IFERROR(VLOOKUP(A186,Platted[],1,FALSE),"")</f>
        <v>Dorseys Chance - Joshua</v>
      </c>
    </row>
    <row r="187" spans="1:7" x14ac:dyDescent="0.55000000000000004">
      <c r="A187" s="17" t="s">
        <v>8048</v>
      </c>
      <c r="B187" s="17" t="s">
        <v>9418</v>
      </c>
      <c r="C187" s="17" t="s">
        <v>11372</v>
      </c>
      <c r="D187" s="17" t="s">
        <v>11638</v>
      </c>
      <c r="E187" s="19" t="str">
        <f>IFERROR(VLOOKUP(A187,LandGrants[],30,FALSE),"")</f>
        <v>1732</v>
      </c>
      <c r="F187" t="str">
        <f>IFERROR(VLOOKUP(A187,LandGrants[],11,FALSE),"")</f>
        <v>Jul 1733</v>
      </c>
      <c r="G187" t="str">
        <f>IFERROR(VLOOKUP(A187,Platted[],1,FALSE),"")</f>
        <v>Dorseys Friendship And Higgins Chance</v>
      </c>
    </row>
    <row r="188" spans="1:7" x14ac:dyDescent="0.55000000000000004">
      <c r="A188" s="17" t="s">
        <v>6658</v>
      </c>
      <c r="B188" s="17" t="s">
        <v>9421</v>
      </c>
      <c r="C188" s="17" t="s">
        <v>11639</v>
      </c>
      <c r="D188" s="17"/>
      <c r="E188" s="19" t="str">
        <f>IFERROR(VLOOKUP(A188,LandGrants[],30,FALSE),"")</f>
        <v>1721</v>
      </c>
      <c r="F188" t="str">
        <f>IFERROR(VLOOKUP(A188,LandGrants[],11,FALSE),"")</f>
        <v>Sep 1723</v>
      </c>
      <c r="G188" t="str">
        <f>IFERROR(VLOOKUP(A188,Platted[],1,FALSE),"")</f>
        <v>Dorseys Grove</v>
      </c>
    </row>
    <row r="189" spans="1:7" x14ac:dyDescent="0.55000000000000004">
      <c r="A189" s="17" t="s">
        <v>6762</v>
      </c>
      <c r="B189" s="17" t="s">
        <v>9423</v>
      </c>
      <c r="C189" s="17" t="s">
        <v>6142</v>
      </c>
      <c r="D189" s="17"/>
      <c r="E189" s="19" t="str">
        <f>IFERROR(VLOOKUP(A189,LandGrants[],30,FALSE),"")</f>
        <v>1732</v>
      </c>
      <c r="F189" t="str">
        <f>IFERROR(VLOOKUP(A189,LandGrants[],11,FALSE),"")</f>
        <v>Nov 1736</v>
      </c>
      <c r="G189" t="str">
        <f>IFERROR(VLOOKUP(A189,Platted[],1,FALSE),"")</f>
        <v>Dorseys Hill</v>
      </c>
    </row>
    <row r="190" spans="1:7" x14ac:dyDescent="0.55000000000000004">
      <c r="A190" s="17" t="s">
        <v>8939</v>
      </c>
      <c r="B190" s="17" t="s">
        <v>9418</v>
      </c>
      <c r="C190" s="17" t="s">
        <v>6195</v>
      </c>
      <c r="D190" s="17"/>
      <c r="E190" s="19" t="str">
        <f>IFERROR(VLOOKUP(A190,LandGrants[],30,FALSE),"")</f>
        <v>1725</v>
      </c>
      <c r="F190" t="str">
        <f>IFERROR(VLOOKUP(A190,LandGrants[],11,FALSE),"")</f>
        <v>Sep 1732</v>
      </c>
      <c r="G190" t="str">
        <f>IFERROR(VLOOKUP(A190,Platted[],1,FALSE),"")</f>
        <v>Dorseys Inheritance</v>
      </c>
    </row>
    <row r="191" spans="1:7" x14ac:dyDescent="0.55000000000000004">
      <c r="A191" s="17" t="s">
        <v>6990</v>
      </c>
      <c r="B191" s="17" t="s">
        <v>9420</v>
      </c>
      <c r="C191" s="17" t="s">
        <v>6143</v>
      </c>
      <c r="D191" s="17"/>
      <c r="E191" s="19" t="str">
        <f>IFERROR(VLOOKUP(A191,LandGrants[],30,FALSE),"")</f>
        <v>1762</v>
      </c>
      <c r="F191" t="str">
        <f>IFERROR(VLOOKUP(A191,LandGrants[],11,FALSE),"")</f>
        <v>Jul 1762</v>
      </c>
      <c r="G191" t="str">
        <f>IFERROR(VLOOKUP(A191,Platted[],1,FALSE),"")</f>
        <v>Dorseys Intrust</v>
      </c>
    </row>
    <row r="192" spans="1:7" x14ac:dyDescent="0.55000000000000004">
      <c r="A192" s="17" t="s">
        <v>8940</v>
      </c>
      <c r="B192" s="17" t="s">
        <v>9423</v>
      </c>
      <c r="C192" s="17" t="s">
        <v>6231</v>
      </c>
      <c r="D192" s="17"/>
      <c r="E192" s="19" t="str">
        <f>IFERROR(VLOOKUP(A192,LandGrants[],30,FALSE),"")</f>
        <v>1760</v>
      </c>
      <c r="F192" t="str">
        <f>IFERROR(VLOOKUP(A192,LandGrants[],11,FALSE),"")</f>
        <v>Oct 1761</v>
      </c>
      <c r="G192" t="str">
        <f>IFERROR(VLOOKUP(A192,Platted[],1,FALSE),"")</f>
        <v>Dorseys Lane</v>
      </c>
    </row>
    <row r="193" spans="1:7" x14ac:dyDescent="0.55000000000000004">
      <c r="A193" s="17" t="s">
        <v>10459</v>
      </c>
      <c r="B193" s="17" t="s">
        <v>9419</v>
      </c>
      <c r="C193" s="17" t="s">
        <v>11386</v>
      </c>
      <c r="D193" s="17"/>
      <c r="E193" s="19" t="str">
        <f>IFERROR(VLOOKUP(A193,LandGrants[],30,FALSE),"")</f>
        <v>1824</v>
      </c>
      <c r="F193" t="str">
        <f>IFERROR(VLOOKUP(A193,LandGrants[],11,FALSE),"")</f>
        <v>Jul 1825</v>
      </c>
      <c r="G193" t="str">
        <f>IFERROR(VLOOKUP(A193,Platted[],1,FALSE),"")</f>
        <v>Dorseys Mill Seat</v>
      </c>
    </row>
    <row r="194" spans="1:7" x14ac:dyDescent="0.55000000000000004">
      <c r="A194" s="17" t="s">
        <v>8323</v>
      </c>
      <c r="B194" s="17" t="s">
        <v>9421</v>
      </c>
      <c r="C194" s="17" t="s">
        <v>11387</v>
      </c>
      <c r="D194" s="17" t="s">
        <v>3717</v>
      </c>
      <c r="E194" s="19" t="str">
        <f>IFERROR(VLOOKUP(A194,LandGrants[],30,FALSE),"")</f>
        <v>1746</v>
      </c>
      <c r="F194" t="str">
        <f>IFERROR(VLOOKUP(A194,LandGrants[],11,FALSE),"")</f>
        <v>Mar 1746</v>
      </c>
      <c r="G194" t="str">
        <f>IFERROR(VLOOKUP(A194,Platted[],1,FALSE),"")</f>
        <v>Dorseys Range</v>
      </c>
    </row>
    <row r="195" spans="1:7" x14ac:dyDescent="0.55000000000000004">
      <c r="A195" s="17" t="s">
        <v>9027</v>
      </c>
      <c r="B195" s="17" t="s">
        <v>9420</v>
      </c>
      <c r="C195" s="17" t="s">
        <v>3717</v>
      </c>
      <c r="D195" s="17"/>
      <c r="E195" s="19" t="str">
        <f>IFERROR(VLOOKUP(A195,LandGrants[],30,FALSE),"")</f>
        <v/>
      </c>
      <c r="F195" t="str">
        <f>IFERROR(VLOOKUP(A195,LandGrants[],11,FALSE),"")</f>
        <v>Feb 1748</v>
      </c>
      <c r="G195" t="str">
        <f>IFERROR(VLOOKUP(A195,Platted[],1,FALSE),"")</f>
        <v>Dorseys Range - Resurveyed</v>
      </c>
    </row>
    <row r="196" spans="1:7" x14ac:dyDescent="0.55000000000000004">
      <c r="A196" s="17" t="s">
        <v>8842</v>
      </c>
      <c r="B196" s="17" t="s">
        <v>9423</v>
      </c>
      <c r="C196" s="17" t="s">
        <v>6215</v>
      </c>
      <c r="D196" s="17" t="s">
        <v>12046</v>
      </c>
      <c r="E196" s="19" t="str">
        <f>IFERROR(VLOOKUP(A196,LandGrants[],30,FALSE),"")</f>
        <v>1695</v>
      </c>
      <c r="F196" t="str">
        <f>IFERROR(VLOOKUP(A196,LandGrants[],11,FALSE),"")</f>
        <v>Mar 1695</v>
      </c>
      <c r="G196" t="str">
        <f>IFERROR(VLOOKUP(A196,Platted[],1,FALSE),"")</f>
        <v>Dryers Inheritance</v>
      </c>
    </row>
    <row r="197" spans="1:7" x14ac:dyDescent="0.55000000000000004">
      <c r="A197" s="17" t="s">
        <v>8345</v>
      </c>
      <c r="B197" s="17" t="s">
        <v>9420</v>
      </c>
      <c r="C197" s="17" t="s">
        <v>11388</v>
      </c>
      <c r="D197" s="17"/>
      <c r="E197" s="19" t="str">
        <f>IFERROR(VLOOKUP(A197,LandGrants[],30,FALSE),"")</f>
        <v>1753</v>
      </c>
      <c r="F197" t="str">
        <f>IFERROR(VLOOKUP(A197,LandGrants[],11,FALSE),"")</f>
        <v>Sep 1754</v>
      </c>
      <c r="G197" t="str">
        <f>IFERROR(VLOOKUP(A197,Platted[],1,FALSE),"")</f>
        <v>Dunghill Ground Thicket</v>
      </c>
    </row>
    <row r="198" spans="1:7" x14ac:dyDescent="0.55000000000000004">
      <c r="A198" s="17" t="s">
        <v>6487</v>
      </c>
      <c r="B198" s="17" t="s">
        <v>9423</v>
      </c>
      <c r="C198" s="17" t="s">
        <v>12038</v>
      </c>
      <c r="D198" s="17" t="s">
        <v>6125</v>
      </c>
      <c r="E198" s="19" t="str">
        <f>IFERROR(VLOOKUP(A198,LandGrants[],30,FALSE),"")</f>
        <v>1737</v>
      </c>
      <c r="F198" t="str">
        <f>IFERROR(VLOOKUP(A198,LandGrants[],11,FALSE),"")</f>
        <v>Oct 1739</v>
      </c>
      <c r="G198" t="str">
        <f>IFERROR(VLOOKUP(A198,Platted[],1,FALSE),"")</f>
        <v>Dunkel</v>
      </c>
    </row>
    <row r="199" spans="1:7" x14ac:dyDescent="0.55000000000000004">
      <c r="A199" s="17" t="s">
        <v>8328</v>
      </c>
      <c r="B199" s="17" t="s">
        <v>9423</v>
      </c>
      <c r="C199" s="17" t="s">
        <v>6516</v>
      </c>
      <c r="D199" s="17"/>
      <c r="E199" s="19" t="str">
        <f>IFERROR(VLOOKUP(A199,LandGrants[],30,FALSE),"")</f>
        <v>1730</v>
      </c>
      <c r="F199" t="str">
        <f>IFERROR(VLOOKUP(A199,LandGrants[],11,FALSE),"")</f>
        <v>Nov 1731</v>
      </c>
      <c r="G199" t="str">
        <f>IFERROR(VLOOKUP(A199,Platted[],1,FALSE),"")</f>
        <v>Duvalls Range</v>
      </c>
    </row>
    <row r="200" spans="1:7" x14ac:dyDescent="0.55000000000000004">
      <c r="A200" s="17" t="s">
        <v>5358</v>
      </c>
      <c r="B200" s="17" t="s">
        <v>9420</v>
      </c>
      <c r="C200" s="17" t="s">
        <v>7541</v>
      </c>
      <c r="D200" s="17"/>
      <c r="E200" s="19" t="str">
        <f>IFERROR(VLOOKUP(A200,LandGrants[],30,FALSE),"")</f>
        <v>1767</v>
      </c>
      <c r="F200" t="str">
        <f>IFERROR(VLOOKUP(A200,LandGrants[],11,FALSE),"")</f>
        <v>Jun 1768</v>
      </c>
      <c r="G200" t="str">
        <f>IFERROR(VLOOKUP(A200,Platted[],1,FALSE),"")</f>
        <v>Eagle Tower</v>
      </c>
    </row>
    <row r="201" spans="1:7" x14ac:dyDescent="0.55000000000000004">
      <c r="A201" s="17" t="s">
        <v>6923</v>
      </c>
      <c r="B201" s="17" t="s">
        <v>9423</v>
      </c>
      <c r="C201" s="17" t="s">
        <v>12064</v>
      </c>
      <c r="D201" s="17" t="s">
        <v>12027</v>
      </c>
      <c r="E201" s="19" t="str">
        <f>IFERROR(VLOOKUP(A201,LandGrants[],30,FALSE),"")</f>
        <v>1750</v>
      </c>
      <c r="F201" t="str">
        <f>IFERROR(VLOOKUP(A201,LandGrants[],11,FALSE),"")</f>
        <v>Mar 1750</v>
      </c>
      <c r="G201" t="str">
        <f>IFERROR(VLOOKUP(A201,Platted[],1,FALSE),"")</f>
        <v>Edwards Discovery</v>
      </c>
    </row>
    <row r="202" spans="1:7" x14ac:dyDescent="0.55000000000000004">
      <c r="A202" s="17" t="s">
        <v>6925</v>
      </c>
      <c r="B202" s="17" t="s">
        <v>9420</v>
      </c>
      <c r="C202" s="17" t="s">
        <v>12020</v>
      </c>
      <c r="D202" s="17" t="s">
        <v>12064</v>
      </c>
      <c r="E202" s="19" t="str">
        <f>IFERROR(VLOOKUP(A202,LandGrants[],30,FALSE),"")</f>
        <v/>
      </c>
      <c r="F202" t="str">
        <f>IFERROR(VLOOKUP(A202,LandGrants[],11,FALSE),"")</f>
        <v>Sep 1749</v>
      </c>
      <c r="G202" t="str">
        <f>IFERROR(VLOOKUP(A202,Platted[],1,FALSE),"")</f>
        <v>Edwards Hopewell</v>
      </c>
    </row>
    <row r="203" spans="1:7" x14ac:dyDescent="0.55000000000000004">
      <c r="A203" s="17" t="s">
        <v>6924</v>
      </c>
      <c r="B203" s="17" t="s">
        <v>9421</v>
      </c>
      <c r="C203" s="17" t="s">
        <v>12065</v>
      </c>
      <c r="D203" s="17" t="s">
        <v>12027</v>
      </c>
      <c r="E203" s="19" t="str">
        <f>IFERROR(VLOOKUP(A203,LandGrants[],30,FALSE),"")</f>
        <v>1741</v>
      </c>
      <c r="F203" t="str">
        <f>IFERROR(VLOOKUP(A203,LandGrants[],11,FALSE),"")</f>
        <v>Oct 1747</v>
      </c>
      <c r="G203" t="str">
        <f>IFERROR(VLOOKUP(A203,Platted[],1,FALSE),"")</f>
        <v>Edwards Lot</v>
      </c>
    </row>
    <row r="204" spans="1:7" x14ac:dyDescent="0.55000000000000004">
      <c r="A204" s="17" t="s">
        <v>7511</v>
      </c>
      <c r="B204" s="17" t="s">
        <v>9418</v>
      </c>
      <c r="C204" s="17" t="s">
        <v>12321</v>
      </c>
      <c r="D204" s="17"/>
      <c r="E204" s="19" t="str">
        <f>IFERROR(VLOOKUP(A204,LandGrants[],30,FALSE),"")</f>
        <v>1802</v>
      </c>
      <c r="F204" t="str">
        <f>IFERROR(VLOOKUP(A204,LandGrants[],11,FALSE),"")</f>
        <v>Jul 1804</v>
      </c>
      <c r="G204" t="str">
        <f>IFERROR(VLOOKUP(A204,Platted[],1,FALSE),"")</f>
        <v>Ellicotts Park</v>
      </c>
    </row>
    <row r="205" spans="1:7" x14ac:dyDescent="0.55000000000000004">
      <c r="A205" s="17" t="s">
        <v>6617</v>
      </c>
      <c r="B205" s="17" t="s">
        <v>9418</v>
      </c>
      <c r="C205" s="17" t="s">
        <v>6219</v>
      </c>
      <c r="D205" s="17"/>
      <c r="E205" s="19" t="str">
        <f>IFERROR(VLOOKUP(A205,LandGrants[],30,FALSE),"")</f>
        <v>1762</v>
      </c>
      <c r="F205" t="str">
        <f>IFERROR(VLOOKUP(A205,LandGrants[],11,FALSE),"")</f>
        <v>Oct 1762</v>
      </c>
      <c r="G205" t="str">
        <f>IFERROR(VLOOKUP(A205,Platted[],1,FALSE),"")</f>
        <v>Empty Bottle</v>
      </c>
    </row>
    <row r="206" spans="1:7" x14ac:dyDescent="0.55000000000000004">
      <c r="A206" s="17" t="s">
        <v>4252</v>
      </c>
      <c r="B206" s="17" t="s">
        <v>9421</v>
      </c>
      <c r="C206" s="17" t="s">
        <v>6095</v>
      </c>
      <c r="D206" s="17"/>
      <c r="E206" s="19" t="str">
        <f>IFERROR(VLOOKUP(A206,LandGrants[],30,FALSE),"")</f>
        <v>1750</v>
      </c>
      <c r="F206" t="str">
        <f>IFERROR(VLOOKUP(A206,LandGrants[],11,FALSE),"")</f>
        <v>Feb 1751</v>
      </c>
      <c r="G206" t="str">
        <f>IFERROR(VLOOKUP(A206,Platted[],1,FALSE),"")</f>
        <v>Equitable</v>
      </c>
    </row>
    <row r="207" spans="1:7" x14ac:dyDescent="0.55000000000000004">
      <c r="A207" s="17" t="s">
        <v>4251</v>
      </c>
      <c r="B207" s="17" t="s">
        <v>9420</v>
      </c>
      <c r="C207" s="17" t="s">
        <v>6214</v>
      </c>
      <c r="D207" s="17"/>
      <c r="E207" s="19" t="str">
        <f>IFERROR(VLOOKUP(A207,LandGrants[],30,FALSE),"")</f>
        <v>1764</v>
      </c>
      <c r="F207" t="str">
        <f>IFERROR(VLOOKUP(A207,LandGrants[],11,FALSE),"")</f>
        <v>Apr 1764</v>
      </c>
      <c r="G207" t="str">
        <f>IFERROR(VLOOKUP(A207,Platted[],1,FALSE),"")</f>
        <v>Everything</v>
      </c>
    </row>
    <row r="208" spans="1:7" x14ac:dyDescent="0.55000000000000004">
      <c r="A208" s="17" t="s">
        <v>6710</v>
      </c>
      <c r="B208" s="17" t="s">
        <v>9420</v>
      </c>
      <c r="C208" s="17" t="s">
        <v>3716</v>
      </c>
      <c r="D208" s="17"/>
      <c r="E208" s="19" t="str">
        <f>IFERROR(VLOOKUP(A208,LandGrants[],30,FALSE),"")</f>
        <v>1750</v>
      </c>
      <c r="F208" t="str">
        <f>IFERROR(VLOOKUP(A208,LandGrants[],11,FALSE),"")</f>
        <v>Aug 1753</v>
      </c>
      <c r="G208" t="str">
        <f>IFERROR(VLOOKUP(A208,Platted[],1,FALSE),"")</f>
        <v>Exchange - Dorsey</v>
      </c>
    </row>
    <row r="209" spans="1:7" x14ac:dyDescent="0.55000000000000004">
      <c r="A209" s="17" t="s">
        <v>10024</v>
      </c>
      <c r="B209" s="17" t="s">
        <v>9420</v>
      </c>
      <c r="C209" s="17" t="s">
        <v>6160</v>
      </c>
      <c r="D209" s="17"/>
      <c r="E209" s="19" t="str">
        <f>IFERROR(VLOOKUP(A209,LandGrants[],30,FALSE),"")</f>
        <v>1763</v>
      </c>
      <c r="F209" t="str">
        <f>IFERROR(VLOOKUP(A209,LandGrants[],11,FALSE),"")</f>
        <v>Sep 1765</v>
      </c>
      <c r="G209" t="str">
        <f>IFERROR(VLOOKUP(A209,Platted[],1,FALSE),"")</f>
        <v>Exchange - MacGill</v>
      </c>
    </row>
    <row r="210" spans="1:7" x14ac:dyDescent="0.55000000000000004">
      <c r="A210" s="17" t="s">
        <v>4883</v>
      </c>
      <c r="B210" s="17" t="s">
        <v>9420</v>
      </c>
      <c r="C210" s="17" t="s">
        <v>11376</v>
      </c>
      <c r="D210" s="17" t="s">
        <v>6137</v>
      </c>
      <c r="E210" s="19" t="str">
        <f>IFERROR(VLOOKUP(A210,LandGrants[],30,FALSE),"")</f>
        <v>1729</v>
      </c>
      <c r="F210" t="str">
        <f>IFERROR(VLOOKUP(A210,LandGrants[],11,FALSE),"")</f>
        <v>Jun 1734</v>
      </c>
      <c r="G210" t="str">
        <f>IFERROR(VLOOKUP(A210,Platted[],1,FALSE),"")</f>
        <v>Far Enough</v>
      </c>
    </row>
    <row r="211" spans="1:7" x14ac:dyDescent="0.55000000000000004">
      <c r="A211" s="17" t="s">
        <v>4600</v>
      </c>
      <c r="B211" s="17" t="s">
        <v>9418</v>
      </c>
      <c r="C211" s="17" t="s">
        <v>12066</v>
      </c>
      <c r="D211" s="17"/>
      <c r="E211" s="19" t="str">
        <f>IFERROR(VLOOKUP(A211,LandGrants[],30,FALSE),"")</f>
        <v>1785</v>
      </c>
      <c r="F211" t="str">
        <f>IFERROR(VLOOKUP(A211,LandGrants[],11,FALSE),"")</f>
        <v>Mar 1795</v>
      </c>
      <c r="G211" t="str">
        <f>IFERROR(VLOOKUP(A211,Platted[],1,FALSE),"")</f>
        <v>Felicity</v>
      </c>
    </row>
    <row r="212" spans="1:7" x14ac:dyDescent="0.55000000000000004">
      <c r="A212" s="17" t="s">
        <v>4250</v>
      </c>
      <c r="B212" s="17" t="s">
        <v>9421</v>
      </c>
      <c r="C212" s="17" t="s">
        <v>12057</v>
      </c>
      <c r="D212" s="17" t="s">
        <v>12067</v>
      </c>
      <c r="E212" s="19" t="str">
        <f>IFERROR(VLOOKUP(A212,LandGrants[],30,FALSE),"")</f>
        <v>1725</v>
      </c>
      <c r="F212" t="str">
        <f>IFERROR(VLOOKUP(A212,LandGrants[],11,FALSE),"")</f>
        <v>Mar 1728</v>
      </c>
      <c r="G212" t="str">
        <f>IFERROR(VLOOKUP(A212,Platted[],1,FALSE),"")</f>
        <v>Ferry Bridge</v>
      </c>
    </row>
    <row r="213" spans="1:7" x14ac:dyDescent="0.55000000000000004">
      <c r="A213" s="17" t="s">
        <v>7788</v>
      </c>
      <c r="B213" s="17" t="s">
        <v>9420</v>
      </c>
      <c r="C213" s="17" t="s">
        <v>6187</v>
      </c>
      <c r="D213" s="17" t="s">
        <v>6118</v>
      </c>
      <c r="E213" s="19" t="str">
        <f>IFERROR(VLOOKUP(A213,LandGrants[],30,FALSE),"")</f>
        <v>1756</v>
      </c>
      <c r="F213" t="str">
        <f>IFERROR(VLOOKUP(A213,LandGrants[],11,FALSE),"")</f>
        <v>Nov 1756</v>
      </c>
      <c r="G213" t="str">
        <f>IFERROR(VLOOKUP(A213,Platted[],1,FALSE),"")</f>
        <v>Find It If You Can - Mansell</v>
      </c>
    </row>
    <row r="214" spans="1:7" x14ac:dyDescent="0.55000000000000004">
      <c r="A214" s="17" t="s">
        <v>5380</v>
      </c>
      <c r="B214" s="17" t="s">
        <v>9420</v>
      </c>
      <c r="C214" s="17" t="s">
        <v>6136</v>
      </c>
      <c r="D214" s="17" t="s">
        <v>11640</v>
      </c>
      <c r="E214" s="19" t="str">
        <f>IFERROR(VLOOKUP(A214,LandGrants[],30,FALSE),"")</f>
        <v>1745</v>
      </c>
      <c r="F214" t="str">
        <f>IFERROR(VLOOKUP(A214,LandGrants[],11,FALSE),"")</f>
        <v>May 1745</v>
      </c>
      <c r="G214" t="str">
        <f>IFERROR(VLOOKUP(A214,Platted[],1,FALSE),"")</f>
        <v>Fine Soil Forrest</v>
      </c>
    </row>
    <row r="215" spans="1:7" x14ac:dyDescent="0.55000000000000004">
      <c r="A215" s="17" t="s">
        <v>7066</v>
      </c>
      <c r="B215" s="17" t="s">
        <v>9421</v>
      </c>
      <c r="C215" s="17" t="s">
        <v>7246</v>
      </c>
      <c r="D215" s="17"/>
      <c r="E215" s="19" t="str">
        <f>IFERROR(VLOOKUP(A215,LandGrants[],30,FALSE),"")</f>
        <v>1767</v>
      </c>
      <c r="F215" t="str">
        <f>IFERROR(VLOOKUP(A215,LandGrants[],11,FALSE),"")</f>
        <v>Nov 1768</v>
      </c>
      <c r="G215" t="str">
        <f>IFERROR(VLOOKUP(A215,Platted[],1,FALSE),"")</f>
        <v>Finish</v>
      </c>
    </row>
    <row r="216" spans="1:7" x14ac:dyDescent="0.55000000000000004">
      <c r="A216" s="17" t="s">
        <v>7073</v>
      </c>
      <c r="B216" s="17" t="s">
        <v>9418</v>
      </c>
      <c r="C216" s="17" t="s">
        <v>12068</v>
      </c>
      <c r="D216" s="17"/>
      <c r="E216" s="19" t="str">
        <f>IFERROR(VLOOKUP(A216,LandGrants[],30,FALSE),"")</f>
        <v>1767</v>
      </c>
      <c r="F216" t="str">
        <f>IFERROR(VLOOKUP(A216,LandGrants[],11,FALSE),"")</f>
        <v>Jul 1768</v>
      </c>
      <c r="G216" t="str">
        <f>IFERROR(VLOOKUP(A216,Platted[],1,FALSE),"")</f>
        <v>Fire Tongs</v>
      </c>
    </row>
    <row r="217" spans="1:7" x14ac:dyDescent="0.55000000000000004">
      <c r="A217" s="17" t="s">
        <v>8943</v>
      </c>
      <c r="B217" s="17" t="s">
        <v>9418</v>
      </c>
      <c r="C217" s="17" t="s">
        <v>12069</v>
      </c>
      <c r="D217" s="17"/>
      <c r="E217" s="19" t="str">
        <f>IFERROR(VLOOKUP(A217,LandGrants[],30,FALSE),"")</f>
        <v>1785</v>
      </c>
      <c r="F217" t="str">
        <f>IFERROR(VLOOKUP(A217,LandGrants[],11,FALSE),"")</f>
        <v>May 1786</v>
      </c>
      <c r="G217" t="str">
        <f>IFERROR(VLOOKUP(A217,Platted[],1,FALSE),"")</f>
        <v>First Addition To Arnolds Fancy</v>
      </c>
    </row>
    <row r="218" spans="1:7" x14ac:dyDescent="0.55000000000000004">
      <c r="A218" s="17" t="s">
        <v>7127</v>
      </c>
      <c r="B218" s="17" t="s">
        <v>9421</v>
      </c>
      <c r="C218" s="17" t="s">
        <v>9416</v>
      </c>
      <c r="D218" s="17"/>
      <c r="E218" s="19" t="str">
        <f>IFERROR(VLOOKUP(A218,LandGrants[],30,FALSE),"")</f>
        <v>1771</v>
      </c>
      <c r="F218" t="str">
        <f>IFERROR(VLOOKUP(A218,LandGrants[],11,FALSE),"")</f>
        <v>May 1772</v>
      </c>
      <c r="G218" t="str">
        <f>IFERROR(VLOOKUP(A218,Platted[],1,FALSE),"")</f>
        <v>First Addition To Little Worth</v>
      </c>
    </row>
    <row r="219" spans="1:7" x14ac:dyDescent="0.55000000000000004">
      <c r="A219" s="17" t="s">
        <v>5547</v>
      </c>
      <c r="B219" s="17" t="s">
        <v>9420</v>
      </c>
      <c r="C219" s="17" t="s">
        <v>7251</v>
      </c>
      <c r="D219" s="17"/>
      <c r="E219" s="19" t="str">
        <f>IFERROR(VLOOKUP(A219,LandGrants[],30,FALSE),"")</f>
        <v>1770</v>
      </c>
      <c r="F219" t="str">
        <f>IFERROR(VLOOKUP(A219,LandGrants[],11,FALSE),"")</f>
        <v>Aug 1784</v>
      </c>
      <c r="G219" t="str">
        <f>IFERROR(VLOOKUP(A219,Platted[],1,FALSE),"")</f>
        <v>First Choice</v>
      </c>
    </row>
    <row r="220" spans="1:7" x14ac:dyDescent="0.55000000000000004">
      <c r="A220" s="17" t="s">
        <v>4248</v>
      </c>
      <c r="B220" s="17" t="s">
        <v>9419</v>
      </c>
      <c r="C220" s="17" t="s">
        <v>6152</v>
      </c>
      <c r="D220" s="17"/>
      <c r="E220" s="19" t="str">
        <f>IFERROR(VLOOKUP(A220,LandGrants[],30,FALSE),"")</f>
        <v>1757</v>
      </c>
      <c r="F220" t="str">
        <f>IFERROR(VLOOKUP(A220,LandGrants[],11,FALSE),"")</f>
        <v>Mar 1757</v>
      </c>
      <c r="G220" t="str">
        <f>IFERROR(VLOOKUP(A220,Platted[],1,FALSE),"")</f>
        <v>First Discovery</v>
      </c>
    </row>
    <row r="221" spans="1:7" x14ac:dyDescent="0.55000000000000004">
      <c r="A221" s="17" t="s">
        <v>6832</v>
      </c>
      <c r="B221" s="17" t="s">
        <v>9420</v>
      </c>
      <c r="C221" s="17" t="s">
        <v>11653</v>
      </c>
      <c r="D221" s="17"/>
      <c r="E221" s="19" t="str">
        <f>IFERROR(VLOOKUP(A221,LandGrants[],30,FALSE),"")</f>
        <v>1745</v>
      </c>
      <c r="F221" t="str">
        <f>IFERROR(VLOOKUP(A221,LandGrants[],11,FALSE),"")</f>
        <v>Apr 1745</v>
      </c>
      <c r="G221" t="str">
        <f>IFERROR(VLOOKUP(A221,Platted[],1,FALSE),"")</f>
        <v>First Division</v>
      </c>
    </row>
    <row r="222" spans="1:7" x14ac:dyDescent="0.55000000000000004">
      <c r="A222" s="17" t="s">
        <v>4247</v>
      </c>
      <c r="B222" s="17" t="s">
        <v>9421</v>
      </c>
      <c r="C222" s="17" t="s">
        <v>11389</v>
      </c>
      <c r="D222" s="17"/>
      <c r="E222" s="19" t="str">
        <f>IFERROR(VLOOKUP(A222,LandGrants[],30,FALSE),"")</f>
        <v>1720</v>
      </c>
      <c r="F222" t="str">
        <f>IFERROR(VLOOKUP(A222,LandGrants[],11,FALSE),"")</f>
        <v>Jun 1734</v>
      </c>
      <c r="G222" t="str">
        <f>IFERROR(VLOOKUP(A222,Platted[],1,FALSE),"")</f>
        <v>Food Plenty</v>
      </c>
    </row>
    <row r="223" spans="1:7" x14ac:dyDescent="0.55000000000000004">
      <c r="A223" s="17" t="s">
        <v>9385</v>
      </c>
      <c r="B223" s="17" t="s">
        <v>9421</v>
      </c>
      <c r="C223" s="17" t="s">
        <v>6209</v>
      </c>
      <c r="D223" s="17"/>
      <c r="E223" s="19" t="str">
        <f>IFERROR(VLOOKUP(A223,LandGrants[],30,FALSE),"")</f>
        <v/>
      </c>
      <c r="F223" t="str">
        <f>IFERROR(VLOOKUP(A223,LandGrants[],11,FALSE),"")</f>
        <v>Mar 1733</v>
      </c>
      <c r="G223" t="str">
        <f>IFERROR(VLOOKUP(A223,Platted[],1,FALSE),"")</f>
        <v>Fosters Fancy - Resurveyed</v>
      </c>
    </row>
    <row r="224" spans="1:7" x14ac:dyDescent="0.55000000000000004">
      <c r="A224" s="17" t="s">
        <v>8257</v>
      </c>
      <c r="B224" s="17" t="s">
        <v>9419</v>
      </c>
      <c r="C224" s="17" t="s">
        <v>6186</v>
      </c>
      <c r="D224" s="17"/>
      <c r="E224" s="19" t="str">
        <f>IFERROR(VLOOKUP(A224,LandGrants[],30,FALSE),"")</f>
        <v>1742</v>
      </c>
      <c r="F224" t="str">
        <f>IFERROR(VLOOKUP(A224,LandGrants[],11,FALSE),"")</f>
        <v>Mar 1746</v>
      </c>
      <c r="G224" t="str">
        <f>IFERROR(VLOOKUP(A224,Platted[],1,FALSE),"")</f>
        <v>Fosters Makeshift</v>
      </c>
    </row>
    <row r="225" spans="1:7" x14ac:dyDescent="0.55000000000000004">
      <c r="A225" s="17" t="s">
        <v>6478</v>
      </c>
      <c r="B225" s="17" t="s">
        <v>9422</v>
      </c>
      <c r="C225" s="17" t="s">
        <v>7810</v>
      </c>
      <c r="D225" s="17"/>
      <c r="E225" s="19" t="str">
        <f>IFERROR(VLOOKUP(A225,LandGrants[],30,FALSE),"")</f>
        <v>1812</v>
      </c>
      <c r="F225" t="str">
        <f>IFERROR(VLOOKUP(A225,LandGrants[],11,FALSE),"")</f>
        <v>May 1812</v>
      </c>
      <c r="G225" t="str">
        <f>IFERROR(VLOOKUP(A225,Platted[],1,FALSE),"")</f>
        <v>Four Brothers Portion</v>
      </c>
    </row>
    <row r="226" spans="1:7" x14ac:dyDescent="0.55000000000000004">
      <c r="A226" s="17" t="s">
        <v>5364</v>
      </c>
      <c r="B226" s="17" t="s">
        <v>9418</v>
      </c>
      <c r="C226" s="17" t="s">
        <v>11390</v>
      </c>
      <c r="D226" s="17"/>
      <c r="E226" s="19" t="str">
        <f>IFERROR(VLOOKUP(A226,LandGrants[],30,FALSE),"")</f>
        <v>1756</v>
      </c>
      <c r="F226" t="str">
        <f>IFERROR(VLOOKUP(A226,LandGrants[],11,FALSE),"")</f>
        <v>Mar 1756</v>
      </c>
      <c r="G226" t="str">
        <f>IFERROR(VLOOKUP(A226,Platted[],1,FALSE),"")</f>
        <v>Fredericks Burgh</v>
      </c>
    </row>
    <row r="227" spans="1:7" x14ac:dyDescent="0.55000000000000004">
      <c r="A227" s="17" t="s">
        <v>8844</v>
      </c>
      <c r="B227" s="17" t="s">
        <v>9419</v>
      </c>
      <c r="C227" s="17" t="s">
        <v>6173</v>
      </c>
      <c r="D227" s="17" t="s">
        <v>12322</v>
      </c>
      <c r="E227" s="19" t="str">
        <f>IFERROR(VLOOKUP(A227,LandGrants[],30,FALSE),"")</f>
        <v>1695</v>
      </c>
      <c r="F227" t="str">
        <f>IFERROR(VLOOKUP(A227,LandGrants[],11,FALSE),"")</f>
        <v>Dec 1695</v>
      </c>
      <c r="G227" t="str">
        <f>IFERROR(VLOOKUP(A227,Platted[],1,FALSE),"")</f>
        <v>Freeborns Progress</v>
      </c>
    </row>
    <row r="228" spans="1:7" x14ac:dyDescent="0.55000000000000004">
      <c r="A228" s="17" t="s">
        <v>7940</v>
      </c>
      <c r="B228" s="17" t="s">
        <v>9418</v>
      </c>
      <c r="C228" s="17" t="s">
        <v>12057</v>
      </c>
      <c r="D228" s="17"/>
      <c r="E228" s="19" t="str">
        <f>IFERROR(VLOOKUP(A228,LandGrants[],30,FALSE),"")</f>
        <v/>
      </c>
      <c r="F228" t="str">
        <f>IFERROR(VLOOKUP(A228,LandGrants[],11,FALSE),"")</f>
        <v>Mar 1755</v>
      </c>
      <c r="G228" t="str">
        <f>IFERROR(VLOOKUP(A228,Platted[],1,FALSE),"")</f>
        <v>Friendship - Carroll</v>
      </c>
    </row>
    <row r="229" spans="1:7" x14ac:dyDescent="0.55000000000000004">
      <c r="A229" s="17" t="s">
        <v>9407</v>
      </c>
      <c r="B229" s="17" t="s">
        <v>9420</v>
      </c>
      <c r="C229" s="17" t="s">
        <v>11676</v>
      </c>
      <c r="D229" s="17"/>
      <c r="E229" s="19" t="str">
        <f>IFERROR(VLOOKUP(A229,LandGrants[],30,FALSE),"")</f>
        <v>1743</v>
      </c>
      <c r="F229" t="str">
        <f>IFERROR(VLOOKUP(A229,LandGrants[],11,FALSE),"")</f>
        <v>Apr 1748</v>
      </c>
      <c r="G229" t="str">
        <f>IFERROR(VLOOKUP(A229,Platted[],1,FALSE),"")</f>
        <v>Friendship - The Platt Resurveyed</v>
      </c>
    </row>
    <row r="230" spans="1:7" x14ac:dyDescent="0.55000000000000004">
      <c r="A230" s="17" t="s">
        <v>10746</v>
      </c>
      <c r="B230" s="17" t="s">
        <v>9422</v>
      </c>
      <c r="C230" s="17" t="s">
        <v>12070</v>
      </c>
      <c r="D230" s="17"/>
      <c r="E230" s="19" t="str">
        <f>IFERROR(VLOOKUP(A230,LandGrants[],30,FALSE),"")</f>
        <v>1792</v>
      </c>
      <c r="F230" t="str">
        <f>IFERROR(VLOOKUP(A230,LandGrants[],11,FALSE),"")</f>
        <v>Oct 1793</v>
      </c>
      <c r="G230" t="str">
        <f>IFERROR(VLOOKUP(A230,Platted[],1,FALSE),"")</f>
        <v>Friendship - West</v>
      </c>
    </row>
    <row r="231" spans="1:7" x14ac:dyDescent="0.55000000000000004">
      <c r="A231" s="17" t="s">
        <v>6321</v>
      </c>
      <c r="B231" s="17" t="s">
        <v>9421</v>
      </c>
      <c r="C231" s="17" t="s">
        <v>6212</v>
      </c>
      <c r="D231" s="17" t="s">
        <v>12111</v>
      </c>
      <c r="E231" s="19" t="str">
        <f>IFERROR(VLOOKUP(A231,LandGrants[],30,FALSE),"")</f>
        <v>1735</v>
      </c>
      <c r="F231" t="str">
        <f>IFERROR(VLOOKUP(A231,LandGrants[],11,FALSE),"")</f>
        <v>Nov 1735</v>
      </c>
      <c r="G231" t="str">
        <f>IFERROR(VLOOKUP(A231,Platted[],1,FALSE),"")</f>
        <v>Frizells Chance</v>
      </c>
    </row>
    <row r="232" spans="1:7" x14ac:dyDescent="0.55000000000000004">
      <c r="A232" s="17" t="s">
        <v>8137</v>
      </c>
      <c r="B232" s="17" t="s">
        <v>9423</v>
      </c>
      <c r="C232" s="17" t="s">
        <v>11641</v>
      </c>
      <c r="D232" s="17"/>
      <c r="E232" s="19" t="str">
        <f>IFERROR(VLOOKUP(A232,LandGrants[],30,FALSE),"")</f>
        <v>1801</v>
      </c>
      <c r="F232" t="str">
        <f>IFERROR(VLOOKUP(A232,LandGrants[],11,FALSE),"")</f>
        <v>Sep 1802</v>
      </c>
      <c r="G232" t="str">
        <f>IFERROR(VLOOKUP(A232,Platted[],1,FALSE),"")</f>
        <v>Frosts Venture</v>
      </c>
    </row>
    <row r="233" spans="1:7" x14ac:dyDescent="0.55000000000000004">
      <c r="A233" s="17" t="s">
        <v>7907</v>
      </c>
      <c r="B233" s="17" t="s">
        <v>9423</v>
      </c>
      <c r="C233" s="17" t="s">
        <v>12067</v>
      </c>
      <c r="D233" s="17"/>
      <c r="E233" s="19" t="str">
        <f>IFERROR(VLOOKUP(A233,LandGrants[],30,FALSE),"")</f>
        <v/>
      </c>
      <c r="F233" t="str">
        <f>IFERROR(VLOOKUP(A233,LandGrants[],11,FALSE),"")</f>
        <v>Nov 1776</v>
      </c>
      <c r="G233" t="str">
        <f>IFERROR(VLOOKUP(A233,Platted[],1,FALSE),"")</f>
        <v>Gaithers Adventure</v>
      </c>
    </row>
    <row r="234" spans="1:7" x14ac:dyDescent="0.55000000000000004">
      <c r="A234" s="17" t="s">
        <v>8220</v>
      </c>
      <c r="B234" s="17" t="s">
        <v>9421</v>
      </c>
      <c r="C234" s="17" t="s">
        <v>3709</v>
      </c>
      <c r="D234" s="17" t="s">
        <v>6218</v>
      </c>
      <c r="E234" s="19" t="str">
        <f>IFERROR(VLOOKUP(A234,LandGrants[],30,FALSE),"")</f>
        <v>1746</v>
      </c>
      <c r="F234" t="str">
        <f>IFERROR(VLOOKUP(A234,LandGrants[],11,FALSE),"")</f>
        <v>Oct 1747</v>
      </c>
      <c r="G234" t="str">
        <f>IFERROR(VLOOKUP(A234,Platted[],1,FALSE),"")</f>
        <v>Gaithers Chance</v>
      </c>
    </row>
    <row r="235" spans="1:7" x14ac:dyDescent="0.55000000000000004">
      <c r="A235" s="17" t="s">
        <v>8946</v>
      </c>
      <c r="B235" s="17" t="s">
        <v>9419</v>
      </c>
      <c r="C235" s="17" t="s">
        <v>6218</v>
      </c>
      <c r="D235" s="17"/>
      <c r="E235" s="19" t="str">
        <f>IFERROR(VLOOKUP(A235,LandGrants[],30,FALSE),"")</f>
        <v>1762</v>
      </c>
      <c r="F235" t="str">
        <f>IFERROR(VLOOKUP(A235,LandGrants[],11,FALSE),"")</f>
        <v>May 1763</v>
      </c>
      <c r="G235" t="str">
        <f>IFERROR(VLOOKUP(A235,Platted[],1,FALSE),"")</f>
        <v>Gaithers Enlargement</v>
      </c>
    </row>
    <row r="236" spans="1:7" x14ac:dyDescent="0.55000000000000004">
      <c r="A236" s="17" t="s">
        <v>8947</v>
      </c>
      <c r="B236" s="17" t="s">
        <v>9423</v>
      </c>
      <c r="C236" s="17" t="s">
        <v>12059</v>
      </c>
      <c r="D236" s="17" t="s">
        <v>12023</v>
      </c>
      <c r="E236" s="19" t="str">
        <f>IFERROR(VLOOKUP(A236,LandGrants[],30,FALSE),"")</f>
        <v>1716</v>
      </c>
      <c r="F236" t="str">
        <f>IFERROR(VLOOKUP(A236,LandGrants[],11,FALSE),"")</f>
        <v>Sep 1716</v>
      </c>
      <c r="G236" t="str">
        <f>IFERROR(VLOOKUP(A236,Platted[],1,FALSE),"")</f>
        <v>Gardiners Gardin</v>
      </c>
    </row>
    <row r="237" spans="1:7" x14ac:dyDescent="0.55000000000000004">
      <c r="A237" s="17" t="s">
        <v>7929</v>
      </c>
      <c r="B237" s="17" t="s">
        <v>9423</v>
      </c>
      <c r="C237" s="17" t="s">
        <v>12059</v>
      </c>
      <c r="D237" s="17" t="s">
        <v>12023</v>
      </c>
      <c r="E237" s="19" t="str">
        <f>IFERROR(VLOOKUP(A237,LandGrants[],30,FALSE),"")</f>
        <v>1716</v>
      </c>
      <c r="F237" t="str">
        <f>IFERROR(VLOOKUP(A237,LandGrants[],11,FALSE),"")</f>
        <v>Oct 1716</v>
      </c>
      <c r="G237" t="str">
        <f>IFERROR(VLOOKUP(A237,Platted[],1,FALSE),"")</f>
        <v>Gardiners Mill</v>
      </c>
    </row>
    <row r="238" spans="1:7" x14ac:dyDescent="0.55000000000000004">
      <c r="A238" s="17" t="s">
        <v>8845</v>
      </c>
      <c r="B238" s="17" t="s">
        <v>9423</v>
      </c>
      <c r="C238" s="17" t="s">
        <v>11672</v>
      </c>
      <c r="D238" s="17"/>
      <c r="E238" s="19" t="str">
        <f>IFERROR(VLOOKUP(A238,LandGrants[],30,FALSE),"")</f>
        <v>1724</v>
      </c>
      <c r="F238" t="str">
        <f>IFERROR(VLOOKUP(A238,LandGrants[],11,FALSE),"")</f>
        <v>Aug 1725</v>
      </c>
      <c r="G238" t="str">
        <f>IFERROR(VLOOKUP(A238,Platted[],1,FALSE),"")</f>
        <v>Geists Plains</v>
      </c>
    </row>
    <row r="239" spans="1:7" x14ac:dyDescent="0.55000000000000004">
      <c r="A239" s="17" t="s">
        <v>12156</v>
      </c>
      <c r="B239" s="17" t="s">
        <v>9420</v>
      </c>
      <c r="C239" s="17" t="s">
        <v>11368</v>
      </c>
      <c r="D239" s="17"/>
      <c r="E239" s="19" t="str">
        <f>IFERROR(VLOOKUP(A239,LandGrants[],30,FALSE),"")</f>
        <v>1796</v>
      </c>
      <c r="F239" t="str">
        <f>IFERROR(VLOOKUP(A239,LandGrants[],11,FALSE),"")</f>
        <v>Mar 1813</v>
      </c>
      <c r="G239" t="str">
        <f>IFERROR(VLOOKUP(A239,Platted[],1,FALSE),"")</f>
        <v>Get Through It If You Can</v>
      </c>
    </row>
    <row r="240" spans="1:7" x14ac:dyDescent="0.55000000000000004">
      <c r="A240" s="17" t="s">
        <v>4242</v>
      </c>
      <c r="B240" s="17" t="s">
        <v>9419</v>
      </c>
      <c r="C240" s="17" t="s">
        <v>6093</v>
      </c>
      <c r="D240" s="17" t="s">
        <v>11391</v>
      </c>
      <c r="E240" s="19" t="str">
        <f>IFERROR(VLOOKUP(A240,LandGrants[],30,FALSE),"")</f>
        <v>1730</v>
      </c>
      <c r="F240" t="str">
        <f>IFERROR(VLOOKUP(A240,LandGrants[],11,FALSE),"")</f>
        <v>Jun 1734</v>
      </c>
      <c r="G240" t="str">
        <f>IFERROR(VLOOKUP(A240,Platted[],1,FALSE),"")</f>
        <v>Gilpin</v>
      </c>
    </row>
    <row r="241" spans="1:7" x14ac:dyDescent="0.55000000000000004">
      <c r="A241" s="17" t="s">
        <v>10561</v>
      </c>
      <c r="B241" s="17" t="s">
        <v>9419</v>
      </c>
      <c r="C241" s="17" t="s">
        <v>12082</v>
      </c>
      <c r="D241" s="17"/>
      <c r="E241" s="19" t="str">
        <f>IFERROR(VLOOKUP(A241,LandGrants[],30,FALSE),"")</f>
        <v/>
      </c>
      <c r="F241" t="str">
        <f>IFERROR(VLOOKUP(A241,LandGrants[],11,FALSE),"")</f>
        <v>Feb 1819</v>
      </c>
      <c r="G241" t="str">
        <f>IFERROR(VLOOKUP(A241,Platted[],1,FALSE),"")</f>
        <v>Glen Owen</v>
      </c>
    </row>
    <row r="242" spans="1:7" x14ac:dyDescent="0.55000000000000004">
      <c r="A242" s="17" t="s">
        <v>4240</v>
      </c>
      <c r="B242" s="17" t="s">
        <v>9423</v>
      </c>
      <c r="C242" s="17" t="s">
        <v>12071</v>
      </c>
      <c r="D242" s="17"/>
      <c r="E242" s="19" t="str">
        <f>IFERROR(VLOOKUP(A242,LandGrants[],30,FALSE),"")</f>
        <v>1723</v>
      </c>
      <c r="F242" t="str">
        <f>IFERROR(VLOOKUP(A242,LandGrants[],11,FALSE),"")</f>
        <v>May 1725</v>
      </c>
      <c r="G242" t="str">
        <f>IFERROR(VLOOKUP(A242,Platted[],1,FALSE),"")</f>
        <v>Good For Little</v>
      </c>
    </row>
    <row r="243" spans="1:7" x14ac:dyDescent="0.55000000000000004">
      <c r="A243" s="17" t="s">
        <v>7134</v>
      </c>
      <c r="B243" s="17" t="s">
        <v>9417</v>
      </c>
      <c r="C243" s="17" t="s">
        <v>11075</v>
      </c>
      <c r="D243" s="17" t="s">
        <v>12072</v>
      </c>
      <c r="E243" s="19" t="str">
        <f>IFERROR(VLOOKUP(A243,LandGrants[],30,FALSE),"")</f>
        <v>1771</v>
      </c>
      <c r="F243" t="str">
        <f>IFERROR(VLOOKUP(A243,LandGrants[],11,FALSE),"")</f>
        <v>Aug 1773</v>
      </c>
      <c r="G243" t="str">
        <f>IFERROR(VLOOKUP(A243,Platted[],1,FALSE),"")</f>
        <v>Good Luck</v>
      </c>
    </row>
    <row r="244" spans="1:7" x14ac:dyDescent="0.55000000000000004">
      <c r="A244" s="17" t="s">
        <v>7386</v>
      </c>
      <c r="B244" s="17" t="s">
        <v>9423</v>
      </c>
      <c r="C244" s="17" t="s">
        <v>12072</v>
      </c>
      <c r="D244" s="17" t="s">
        <v>12023</v>
      </c>
      <c r="E244" s="19" t="str">
        <f>IFERROR(VLOOKUP(A244,LandGrants[],30,FALSE),"")</f>
        <v/>
      </c>
      <c r="F244" t="str">
        <f>IFERROR(VLOOKUP(A244,LandGrants[],11,FALSE),"")</f>
        <v>Dec 1796</v>
      </c>
      <c r="G244" t="str">
        <f>IFERROR(VLOOKUP(A244,Platted[],1,FALSE),"")</f>
        <v>Good Luck Enlarged</v>
      </c>
    </row>
    <row r="245" spans="1:7" x14ac:dyDescent="0.55000000000000004">
      <c r="A245" s="17" t="s">
        <v>5370</v>
      </c>
      <c r="B245" s="17" t="s">
        <v>9420</v>
      </c>
      <c r="C245" s="17" t="s">
        <v>6122</v>
      </c>
      <c r="D245" s="17"/>
      <c r="E245" s="19" t="str">
        <f>IFERROR(VLOOKUP(A245,LandGrants[],30,FALSE),"")</f>
        <v>1746</v>
      </c>
      <c r="F245" t="str">
        <f>IFERROR(VLOOKUP(A245,LandGrants[],11,FALSE),"")</f>
        <v>Mar 1746</v>
      </c>
      <c r="G245" t="str">
        <f>IFERROR(VLOOKUP(A245,Platted[],1,FALSE),"")</f>
        <v>Good Neighborhood Enlarged</v>
      </c>
    </row>
    <row r="246" spans="1:7" x14ac:dyDescent="0.55000000000000004">
      <c r="A246" s="17" t="s">
        <v>7352</v>
      </c>
      <c r="B246" s="17" t="s">
        <v>9420</v>
      </c>
      <c r="C246" s="17" t="s">
        <v>7497</v>
      </c>
      <c r="D246" s="17" t="s">
        <v>12508</v>
      </c>
      <c r="E246" s="19" t="str">
        <f>IFERROR(VLOOKUP(A246,LandGrants[],30,FALSE),"")</f>
        <v>1759</v>
      </c>
      <c r="F246" t="str">
        <f>IFERROR(VLOOKUP(A246,LandGrants[],11,FALSE),"")</f>
        <v>Nov 1759</v>
      </c>
      <c r="G246" t="str">
        <f>IFERROR(VLOOKUP(A246,Platted[],1,FALSE),"")</f>
        <v>Good Neighborhood - Prestidge</v>
      </c>
    </row>
    <row r="247" spans="1:7" x14ac:dyDescent="0.55000000000000004">
      <c r="A247" s="17" t="s">
        <v>11511</v>
      </c>
      <c r="B247" s="17" t="s">
        <v>9423</v>
      </c>
      <c r="C247" s="17" t="s">
        <v>6854</v>
      </c>
      <c r="D247" s="17" t="s">
        <v>11642</v>
      </c>
      <c r="E247" s="19" t="str">
        <f>IFERROR(VLOOKUP(A247,LandGrants[],30,FALSE),"")</f>
        <v>1729</v>
      </c>
      <c r="F247" t="str">
        <f>IFERROR(VLOOKUP(A247,LandGrants[],11,FALSE),"")</f>
        <v>Oct 1732</v>
      </c>
      <c r="G247" t="str">
        <f>IFERROR(VLOOKUP(A247,Platted[],1,FALSE),"")</f>
        <v>Good Neighborhood - Ridgely</v>
      </c>
    </row>
    <row r="248" spans="1:7" x14ac:dyDescent="0.55000000000000004">
      <c r="A248" s="17" t="s">
        <v>5614</v>
      </c>
      <c r="B248" s="17" t="s">
        <v>9421</v>
      </c>
      <c r="C248" s="17" t="s">
        <v>6172</v>
      </c>
      <c r="D248" s="17" t="s">
        <v>6122</v>
      </c>
      <c r="E248" s="19" t="str">
        <f>IFERROR(VLOOKUP(A248,LandGrants[],30,FALSE),"")</f>
        <v>1743</v>
      </c>
      <c r="F248" t="str">
        <f>IFERROR(VLOOKUP(A248,LandGrants[],11,FALSE),"")</f>
        <v>Apr 1743</v>
      </c>
      <c r="G248" t="str">
        <f>IFERROR(VLOOKUP(A248,Platted[],1,FALSE),"")</f>
        <v>Good Neighborhood - Shipley</v>
      </c>
    </row>
    <row r="249" spans="1:7" x14ac:dyDescent="0.55000000000000004">
      <c r="A249" s="17" t="s">
        <v>4239</v>
      </c>
      <c r="B249" s="17" t="s">
        <v>9421</v>
      </c>
      <c r="C249" s="17" t="s">
        <v>6208</v>
      </c>
      <c r="D249" s="17"/>
      <c r="E249" s="19" t="str">
        <f>IFERROR(VLOOKUP(A249,LandGrants[],30,FALSE),"")</f>
        <v>1719</v>
      </c>
      <c r="F249" t="str">
        <f>IFERROR(VLOOKUP(A249,LandGrants[],11,FALSE),"")</f>
        <v>May 1719</v>
      </c>
      <c r="G249" t="str">
        <f>IFERROR(VLOOKUP(A249,Platted[],1,FALSE),"")</f>
        <v>Good Range</v>
      </c>
    </row>
    <row r="250" spans="1:7" x14ac:dyDescent="0.55000000000000004">
      <c r="A250" s="17" t="s">
        <v>7563</v>
      </c>
      <c r="B250" s="17" t="s">
        <v>9423</v>
      </c>
      <c r="C250" s="17" t="s">
        <v>6218</v>
      </c>
      <c r="D250" s="17"/>
      <c r="E250" s="19" t="str">
        <f>IFERROR(VLOOKUP(A250,LandGrants[],30,FALSE),"")</f>
        <v>1762</v>
      </c>
      <c r="F250" t="str">
        <f>IFERROR(VLOOKUP(A250,LandGrants[],11,FALSE),"")</f>
        <v>Sep 1762</v>
      </c>
      <c r="G250" t="str">
        <f>IFERROR(VLOOKUP(A250,Platted[],1,FALSE),"")</f>
        <v>Good Will</v>
      </c>
    </row>
    <row r="251" spans="1:7" x14ac:dyDescent="0.55000000000000004">
      <c r="A251" s="17" t="s">
        <v>5081</v>
      </c>
      <c r="B251" s="17" t="s">
        <v>9423</v>
      </c>
      <c r="C251" s="17" t="s">
        <v>6219</v>
      </c>
      <c r="D251" s="17"/>
      <c r="E251" s="19" t="str">
        <f>IFERROR(VLOOKUP(A251,LandGrants[],30,FALSE),"")</f>
        <v>1762</v>
      </c>
      <c r="F251" t="str">
        <f>IFERROR(VLOOKUP(A251,LandGrants[],11,FALSE),"")</f>
        <v>Sep 1764</v>
      </c>
      <c r="G251" t="str">
        <f>IFERROR(VLOOKUP(A251,Platted[],1,FALSE),"")</f>
        <v>Good Will To His Lordship</v>
      </c>
    </row>
    <row r="252" spans="1:7" x14ac:dyDescent="0.55000000000000004">
      <c r="A252" s="17" t="s">
        <v>4237</v>
      </c>
      <c r="B252" s="17" t="s">
        <v>9419</v>
      </c>
      <c r="C252" s="17" t="s">
        <v>3721</v>
      </c>
      <c r="D252" s="17" t="s">
        <v>11625</v>
      </c>
      <c r="E252" s="19" t="str">
        <f>IFERROR(VLOOKUP(A252,LandGrants[],30,FALSE),"")</f>
        <v>1744</v>
      </c>
      <c r="F252" t="str">
        <f>IFERROR(VLOOKUP(A252,LandGrants[],11,FALSE),"")</f>
        <v>Jan 1744</v>
      </c>
      <c r="G252" t="str">
        <f>IFERROR(VLOOKUP(A252,Platted[],1,FALSE),"")</f>
        <v>Goose Neck</v>
      </c>
    </row>
    <row r="253" spans="1:7" x14ac:dyDescent="0.55000000000000004">
      <c r="A253" s="17" t="s">
        <v>8948</v>
      </c>
      <c r="B253" s="17" t="s">
        <v>9420</v>
      </c>
      <c r="C253" s="17" t="s">
        <v>6965</v>
      </c>
      <c r="D253" s="17"/>
      <c r="E253" s="19" t="str">
        <f>IFERROR(VLOOKUP(A253,LandGrants[],30,FALSE),"")</f>
        <v>1721</v>
      </c>
      <c r="F253" t="str">
        <f>IFERROR(VLOOKUP(A253,LandGrants[],11,FALSE),"")</f>
        <v>Feb 1721</v>
      </c>
      <c r="G253" t="str">
        <f>IFERROR(VLOOKUP(A253,Platted[],1,FALSE),"")</f>
        <v>Gosnells Chance</v>
      </c>
    </row>
    <row r="254" spans="1:7" x14ac:dyDescent="0.55000000000000004">
      <c r="A254" s="17" t="s">
        <v>7987</v>
      </c>
      <c r="B254" s="17" t="s">
        <v>9420</v>
      </c>
      <c r="C254" s="17" t="s">
        <v>12073</v>
      </c>
      <c r="D254" s="17" t="s">
        <v>11409</v>
      </c>
      <c r="E254" s="19" t="str">
        <f>IFERROR(VLOOKUP(A254,LandGrants[],30,FALSE),"")</f>
        <v>1718</v>
      </c>
      <c r="F254" t="str">
        <f>IFERROR(VLOOKUP(A254,LandGrants[],11,FALSE),"")</f>
        <v>Aug 1718</v>
      </c>
      <c r="G254" t="str">
        <f>IFERROR(VLOOKUP(A254,Platted[],1,FALSE),"")</f>
        <v>Grays Bower</v>
      </c>
    </row>
    <row r="255" spans="1:7" x14ac:dyDescent="0.55000000000000004">
      <c r="A255" s="17" t="s">
        <v>9386</v>
      </c>
      <c r="B255" s="17" t="s">
        <v>9419</v>
      </c>
      <c r="C255" s="17" t="s">
        <v>11409</v>
      </c>
      <c r="D255" s="17" t="s">
        <v>12023</v>
      </c>
      <c r="E255" s="19" t="str">
        <f>IFERROR(VLOOKUP(A255,LandGrants[],30,FALSE),"")</f>
        <v/>
      </c>
      <c r="F255" t="str">
        <f>IFERROR(VLOOKUP(A255,LandGrants[],11,FALSE),"")</f>
        <v>Aug 1743</v>
      </c>
      <c r="G255" t="str">
        <f>IFERROR(VLOOKUP(A255,Platted[],1,FALSE),"")</f>
        <v>Grays Bower - Resurveyed</v>
      </c>
    </row>
    <row r="256" spans="1:7" x14ac:dyDescent="0.55000000000000004">
      <c r="A256" s="17" t="s">
        <v>7830</v>
      </c>
      <c r="B256" s="17" t="s">
        <v>9418</v>
      </c>
      <c r="C256" s="17" t="s">
        <v>11643</v>
      </c>
      <c r="D256" s="17"/>
      <c r="E256" s="19" t="str">
        <f>IFERROR(VLOOKUP(A256,LandGrants[],30,FALSE),"")</f>
        <v>1734</v>
      </c>
      <c r="F256" t="str">
        <f>IFERROR(VLOOKUP(A256,LandGrants[],11,FALSE),"")</f>
        <v>Nov 1737</v>
      </c>
      <c r="G256" t="str">
        <f>IFERROR(VLOOKUP(A256,Platted[],1,FALSE),"")</f>
        <v>Grays Lot</v>
      </c>
    </row>
    <row r="257" spans="1:7" x14ac:dyDescent="0.55000000000000004">
      <c r="A257" s="17" t="s">
        <v>4235</v>
      </c>
      <c r="B257" s="17" t="s">
        <v>9418</v>
      </c>
      <c r="C257" s="17" t="s">
        <v>6206</v>
      </c>
      <c r="D257" s="17" t="s">
        <v>11390</v>
      </c>
      <c r="E257" s="19" t="str">
        <f>IFERROR(VLOOKUP(A257,LandGrants[],30,FALSE),"")</f>
        <v>1754</v>
      </c>
      <c r="F257" t="str">
        <f>IFERROR(VLOOKUP(A257,LandGrants[],11,FALSE),"")</f>
        <v>Nov 1754</v>
      </c>
      <c r="G257" t="str">
        <f>IFERROR(VLOOKUP(A257,Platted[],1,FALSE),"")</f>
        <v>Grecian Siege</v>
      </c>
    </row>
    <row r="258" spans="1:7" x14ac:dyDescent="0.55000000000000004">
      <c r="A258" s="17" t="s">
        <v>9369</v>
      </c>
      <c r="B258" s="17" t="s">
        <v>9421</v>
      </c>
      <c r="C258" s="17" t="s">
        <v>11390</v>
      </c>
      <c r="D258" s="17"/>
      <c r="E258" s="19" t="str">
        <f>IFERROR(VLOOKUP(A258,LandGrants[],30,FALSE),"")</f>
        <v>1756</v>
      </c>
      <c r="F258" t="str">
        <f>IFERROR(VLOOKUP(A258,LandGrants[],11,FALSE),"")</f>
        <v>Feb 1757</v>
      </c>
      <c r="G258" t="str">
        <f>IFERROR(VLOOKUP(A258,Platted[],1,FALSE),"")</f>
        <v>Grecian Siege - Resurveyed</v>
      </c>
    </row>
    <row r="259" spans="1:7" x14ac:dyDescent="0.55000000000000004">
      <c r="A259" s="17" t="s">
        <v>8272</v>
      </c>
      <c r="B259" s="17" t="s">
        <v>9420</v>
      </c>
      <c r="C259" s="17" t="s">
        <v>11644</v>
      </c>
      <c r="D259" s="17"/>
      <c r="E259" s="19" t="str">
        <f>IFERROR(VLOOKUP(A259,LandGrants[],30,FALSE),"")</f>
        <v>1732</v>
      </c>
      <c r="F259" t="str">
        <f>IFERROR(VLOOKUP(A259,LandGrants[],11,FALSE),"")</f>
        <v>May 1734</v>
      </c>
      <c r="G259" t="str">
        <f>IFERROR(VLOOKUP(A259,Platted[],1,FALSE),"")</f>
        <v>Greens Delight</v>
      </c>
    </row>
    <row r="260" spans="1:7" x14ac:dyDescent="0.55000000000000004">
      <c r="A260" s="17" t="s">
        <v>8275</v>
      </c>
      <c r="B260" s="17" t="s">
        <v>9419</v>
      </c>
      <c r="C260" s="17" t="s">
        <v>6231</v>
      </c>
      <c r="D260" s="17"/>
      <c r="E260" s="19" t="str">
        <f>IFERROR(VLOOKUP(A260,LandGrants[],30,FALSE),"")</f>
        <v>1760</v>
      </c>
      <c r="F260" t="str">
        <f>IFERROR(VLOOKUP(A260,LandGrants[],11,FALSE),"")</f>
        <v>Jan 1761</v>
      </c>
      <c r="G260" t="str">
        <f>IFERROR(VLOOKUP(A260,Platted[],1,FALSE),"")</f>
        <v>Greens Meadow</v>
      </c>
    </row>
    <row r="261" spans="1:7" x14ac:dyDescent="0.55000000000000004">
      <c r="A261" s="17" t="s">
        <v>8833</v>
      </c>
      <c r="B261" s="17" t="s">
        <v>9420</v>
      </c>
      <c r="C261" s="17" t="s">
        <v>6502</v>
      </c>
      <c r="D261" s="17" t="s">
        <v>12054</v>
      </c>
      <c r="E261" s="19" t="str">
        <f>IFERROR(VLOOKUP(A261,LandGrants[],30,FALSE),"")</f>
        <v>1719</v>
      </c>
      <c r="F261" t="str">
        <f>IFERROR(VLOOKUP(A261,LandGrants[],11,FALSE),"")</f>
        <v>Jun 1731</v>
      </c>
      <c r="G261" t="str">
        <f>IFERROR(VLOOKUP(A261,Platted[],1,FALSE),"")</f>
        <v>Griffiths Range</v>
      </c>
    </row>
    <row r="262" spans="1:7" x14ac:dyDescent="0.55000000000000004">
      <c r="A262" s="17" t="s">
        <v>6812</v>
      </c>
      <c r="B262" s="17" t="s">
        <v>9419</v>
      </c>
      <c r="C262" s="17" t="s">
        <v>6186</v>
      </c>
      <c r="D262" s="17"/>
      <c r="E262" s="19" t="str">
        <f>IFERROR(VLOOKUP(A262,LandGrants[],30,FALSE),"")</f>
        <v>1742</v>
      </c>
      <c r="F262" t="str">
        <f>IFERROR(VLOOKUP(A262,LandGrants[],11,FALSE),"")</f>
        <v>Oct 1745</v>
      </c>
      <c r="G262" t="str">
        <f>IFERROR(VLOOKUP(A262,Platted[],1,FALSE),"")</f>
        <v>Grimes Chance</v>
      </c>
    </row>
    <row r="263" spans="1:7" x14ac:dyDescent="0.55000000000000004">
      <c r="A263" s="17" t="s">
        <v>4233</v>
      </c>
      <c r="B263" s="17" t="s">
        <v>9420</v>
      </c>
      <c r="C263" s="17" t="s">
        <v>11637</v>
      </c>
      <c r="D263" s="17"/>
      <c r="E263" s="19" t="str">
        <f>IFERROR(VLOOKUP(A263,LandGrants[],30,FALSE),"")</f>
        <v>1749</v>
      </c>
      <c r="F263" t="str">
        <f>IFERROR(VLOOKUP(A263,LandGrants[],11,FALSE),"")</f>
        <v>Feb 1750</v>
      </c>
      <c r="G263" t="str">
        <f>IFERROR(VLOOKUP(A263,Platted[],1,FALSE),"")</f>
        <v>Grimes Venture</v>
      </c>
    </row>
    <row r="264" spans="1:7" x14ac:dyDescent="0.55000000000000004">
      <c r="A264" s="17" t="s">
        <v>5753</v>
      </c>
      <c r="B264" s="17" t="s">
        <v>9420</v>
      </c>
      <c r="C264" s="17" t="s">
        <v>11649</v>
      </c>
      <c r="D264" s="17"/>
      <c r="E264" s="19" t="str">
        <f>IFERROR(VLOOKUP(A264,LandGrants[],30,FALSE),"")</f>
        <v>1720</v>
      </c>
      <c r="F264" t="str">
        <f>IFERROR(VLOOKUP(A264,LandGrants[],11,FALSE),"")</f>
        <v>Feb 1728</v>
      </c>
      <c r="G264" t="str">
        <f>IFERROR(VLOOKUP(A264,Platted[],1,FALSE),"")</f>
        <v>Grimmetts Chance</v>
      </c>
    </row>
    <row r="265" spans="1:7" x14ac:dyDescent="0.55000000000000004">
      <c r="A265" s="17" t="s">
        <v>4232</v>
      </c>
      <c r="B265" s="17" t="s">
        <v>9420</v>
      </c>
      <c r="C265" s="17" t="s">
        <v>6119</v>
      </c>
      <c r="D265" s="17"/>
      <c r="E265" s="19" t="str">
        <f>IFERROR(VLOOKUP(A265,LandGrants[],30,FALSE),"")</f>
        <v>1758</v>
      </c>
      <c r="F265" t="str">
        <f>IFERROR(VLOOKUP(A265,LandGrants[],11,FALSE),"")</f>
        <v>Mar 1758</v>
      </c>
      <c r="G265" t="str">
        <f>IFERROR(VLOOKUP(A265,Platted[],1,FALSE),"")</f>
        <v>Grog</v>
      </c>
    </row>
    <row r="266" spans="1:7" x14ac:dyDescent="0.55000000000000004">
      <c r="A266" s="17" t="s">
        <v>5284</v>
      </c>
      <c r="B266" s="17" t="s">
        <v>9419</v>
      </c>
      <c r="C266" s="17" t="s">
        <v>6099</v>
      </c>
      <c r="D266" s="17"/>
      <c r="E266" s="19" t="str">
        <f>IFERROR(VLOOKUP(A266,LandGrants[],30,FALSE),"")</f>
        <v>1790</v>
      </c>
      <c r="F266" t="str">
        <f>IFERROR(VLOOKUP(A266,LandGrants[],11,FALSE),"")</f>
        <v>Sep 1791</v>
      </c>
      <c r="G266" t="str">
        <f>IFERROR(VLOOKUP(A266,Platted[],1,FALSE),"")</f>
        <v>Guinns Purchase</v>
      </c>
    </row>
    <row r="267" spans="1:7" x14ac:dyDescent="0.55000000000000004">
      <c r="A267" s="17" t="s">
        <v>9447</v>
      </c>
      <c r="B267" s="17" t="s">
        <v>9419</v>
      </c>
      <c r="C267" s="17" t="s">
        <v>6105</v>
      </c>
      <c r="D267" s="17"/>
      <c r="E267" s="19" t="str">
        <f>IFERROR(VLOOKUP(A267,LandGrants[],30,FALSE),"")</f>
        <v>1739</v>
      </c>
      <c r="F267" t="str">
        <f>IFERROR(VLOOKUP(A267,LandGrants[],11,FALSE),"")</f>
        <v>Sep 1740</v>
      </c>
      <c r="G267" t="str">
        <f>IFERROR(VLOOKUP(A267,Platted[],1,FALSE),"")</f>
        <v>Halls Lot - Elijah</v>
      </c>
    </row>
    <row r="268" spans="1:7" x14ac:dyDescent="0.55000000000000004">
      <c r="A268" s="17" t="s">
        <v>9272</v>
      </c>
      <c r="B268" s="17" t="s">
        <v>9421</v>
      </c>
      <c r="C268" s="17" t="s">
        <v>6196</v>
      </c>
      <c r="D268" s="17"/>
      <c r="E268" s="19" t="str">
        <f>IFERROR(VLOOKUP(A268,LandGrants[],30,FALSE),"")</f>
        <v>1753</v>
      </c>
      <c r="F268" t="str">
        <f>IFERROR(VLOOKUP(A268,LandGrants[],11,FALSE),"")</f>
        <v>Oct 1753</v>
      </c>
      <c r="G268" t="str">
        <f>IFERROR(VLOOKUP(A268,Platted[],1,FALSE),"")</f>
        <v>Halls Lot - Joseph</v>
      </c>
    </row>
    <row r="269" spans="1:7" x14ac:dyDescent="0.55000000000000004">
      <c r="A269" s="17" t="s">
        <v>8266</v>
      </c>
      <c r="B269" s="17" t="s">
        <v>9421</v>
      </c>
      <c r="C269" s="17" t="s">
        <v>11627</v>
      </c>
      <c r="D269" s="17"/>
      <c r="E269" s="19" t="str">
        <f>IFERROR(VLOOKUP(A269,LandGrants[],30,FALSE),"")</f>
        <v>1723</v>
      </c>
      <c r="F269" t="str">
        <f>IFERROR(VLOOKUP(A269,LandGrants[],11,FALSE),"")</f>
        <v>Mar 1730</v>
      </c>
      <c r="G269" t="str">
        <f>IFERROR(VLOOKUP(A269,Platted[],1,FALSE),"")</f>
        <v>Hammond And Geist</v>
      </c>
    </row>
    <row r="270" spans="1:7" x14ac:dyDescent="0.55000000000000004">
      <c r="A270" s="17" t="s">
        <v>8846</v>
      </c>
      <c r="B270" s="17" t="s">
        <v>9420</v>
      </c>
      <c r="C270" s="17" t="s">
        <v>3710</v>
      </c>
      <c r="D270" s="17"/>
      <c r="E270" s="19" t="str">
        <f>IFERROR(VLOOKUP(A270,LandGrants[],30,FALSE),"")</f>
        <v>1741</v>
      </c>
      <c r="F270" t="str">
        <f>IFERROR(VLOOKUP(A270,LandGrants[],11,FALSE),"")</f>
        <v>Sep 1743</v>
      </c>
      <c r="G270" t="str">
        <f>IFERROR(VLOOKUP(A270,Platted[],1,FALSE),"")</f>
        <v>Hammonds Delight</v>
      </c>
    </row>
    <row r="271" spans="1:7" x14ac:dyDescent="0.55000000000000004">
      <c r="A271" s="17" t="s">
        <v>9511</v>
      </c>
      <c r="B271" s="17" t="s">
        <v>9420</v>
      </c>
      <c r="C271" s="17" t="s">
        <v>11645</v>
      </c>
      <c r="D271" s="17"/>
      <c r="E271" s="19" t="str">
        <f>IFERROR(VLOOKUP(A271,LandGrants[],30,FALSE),"")</f>
        <v>1798</v>
      </c>
      <c r="F271" t="str">
        <f>IFERROR(VLOOKUP(A271,LandGrants[],11,FALSE),"")</f>
        <v>Mar 1805</v>
      </c>
      <c r="G271" t="str">
        <f>IFERROR(VLOOKUP(A271,Platted[],1,FALSE),"")</f>
        <v>Hammonds Discovery - Charles</v>
      </c>
    </row>
    <row r="272" spans="1:7" x14ac:dyDescent="0.55000000000000004">
      <c r="A272" s="17" t="s">
        <v>9580</v>
      </c>
      <c r="B272" s="17" t="s">
        <v>9423</v>
      </c>
      <c r="C272" s="17" t="s">
        <v>12074</v>
      </c>
      <c r="D272" s="17"/>
      <c r="E272" s="19" t="str">
        <f>IFERROR(VLOOKUP(A272,LandGrants[],30,FALSE),"")</f>
        <v/>
      </c>
      <c r="F272" t="str">
        <f>IFERROR(VLOOKUP(A272,LandGrants[],11,FALSE),"")</f>
        <v/>
      </c>
      <c r="G272" t="str">
        <f>IFERROR(VLOOKUP(A272,Platted[],1,FALSE),"")</f>
        <v/>
      </c>
    </row>
    <row r="273" spans="1:7" x14ac:dyDescent="0.55000000000000004">
      <c r="A273" s="17" t="s">
        <v>9581</v>
      </c>
      <c r="B273" s="17" t="s">
        <v>9423</v>
      </c>
      <c r="C273" s="17" t="s">
        <v>12074</v>
      </c>
      <c r="D273" s="17"/>
      <c r="E273" s="19" t="str">
        <f>IFERROR(VLOOKUP(A273,LandGrants[],30,FALSE),"")</f>
        <v/>
      </c>
      <c r="F273" t="str">
        <f>IFERROR(VLOOKUP(A273,LandGrants[],11,FALSE),"")</f>
        <v/>
      </c>
      <c r="G273" t="str">
        <f>IFERROR(VLOOKUP(A273,Platted[],1,FALSE),"")</f>
        <v/>
      </c>
    </row>
    <row r="274" spans="1:7" x14ac:dyDescent="0.55000000000000004">
      <c r="A274" s="17" t="s">
        <v>9582</v>
      </c>
      <c r="B274" s="17" t="s">
        <v>9423</v>
      </c>
      <c r="C274" s="17" t="s">
        <v>12074</v>
      </c>
      <c r="D274" s="17"/>
      <c r="E274" s="19" t="str">
        <f>IFERROR(VLOOKUP(A274,LandGrants[],30,FALSE),"")</f>
        <v/>
      </c>
      <c r="F274" t="str">
        <f>IFERROR(VLOOKUP(A274,LandGrants[],11,FALSE),"")</f>
        <v/>
      </c>
      <c r="G274" t="str">
        <f>IFERROR(VLOOKUP(A274,Platted[],1,FALSE),"")</f>
        <v/>
      </c>
    </row>
    <row r="275" spans="1:7" x14ac:dyDescent="0.55000000000000004">
      <c r="A275" s="17" t="s">
        <v>8448</v>
      </c>
      <c r="B275" s="17" t="s">
        <v>9423</v>
      </c>
      <c r="C275" s="17" t="s">
        <v>12075</v>
      </c>
      <c r="D275" s="17"/>
      <c r="E275" s="19" t="str">
        <f>IFERROR(VLOOKUP(A275,LandGrants[],30,FALSE),"")</f>
        <v>1795</v>
      </c>
      <c r="F275" t="str">
        <f>IFERROR(VLOOKUP(A275,LandGrants[],11,FALSE),"")</f>
        <v>Sep 1818</v>
      </c>
      <c r="G275" t="str">
        <f>IFERROR(VLOOKUP(A275,Platted[],1,FALSE),"")</f>
        <v>Hammonds Elk Ridge Connection</v>
      </c>
    </row>
    <row r="276" spans="1:7" x14ac:dyDescent="0.55000000000000004">
      <c r="A276" s="17" t="s">
        <v>8937</v>
      </c>
      <c r="B276" s="17" t="s">
        <v>9422</v>
      </c>
      <c r="C276" s="17" t="s">
        <v>12027</v>
      </c>
      <c r="D276" s="17" t="s">
        <v>11678</v>
      </c>
      <c r="E276" s="19" t="str">
        <f>IFERROR(VLOOKUP(A276,LandGrants[],30,FALSE),"")</f>
        <v>1794</v>
      </c>
      <c r="F276" t="str">
        <f>IFERROR(VLOOKUP(A276,LandGrants[],11,FALSE),"")</f>
        <v>Jun 1798</v>
      </c>
      <c r="G276" t="str">
        <f>IFERROR(VLOOKUP(A276,Platted[],1,FALSE),"")</f>
        <v>Hammonds Enlargement</v>
      </c>
    </row>
    <row r="277" spans="1:7" x14ac:dyDescent="0.55000000000000004">
      <c r="A277" s="17" t="s">
        <v>8949</v>
      </c>
      <c r="B277" s="17" t="s">
        <v>9422</v>
      </c>
      <c r="C277" s="17" t="s">
        <v>12046</v>
      </c>
      <c r="D277" s="17"/>
      <c r="E277" s="19" t="str">
        <f>IFERROR(VLOOKUP(A277,LandGrants[],30,FALSE),"")</f>
        <v>1796</v>
      </c>
      <c r="F277" t="str">
        <f>IFERROR(VLOOKUP(A277,LandGrants[],11,FALSE),"")</f>
        <v>Oct 1796</v>
      </c>
      <c r="G277" t="str">
        <f>IFERROR(VLOOKUP(A277,Platted[],1,FALSE),"")</f>
        <v>Hammonds Inheritance</v>
      </c>
    </row>
    <row r="278" spans="1:7" x14ac:dyDescent="0.55000000000000004">
      <c r="A278" s="17" t="s">
        <v>12417</v>
      </c>
      <c r="B278" s="17" t="s">
        <v>9419</v>
      </c>
      <c r="C278" s="17" t="s">
        <v>12509</v>
      </c>
      <c r="D278" s="17" t="s">
        <v>12075</v>
      </c>
      <c r="E278" s="19" t="str">
        <f>IFERROR(VLOOKUP(A278,LandGrants[],30,FALSE),"")</f>
        <v>1737</v>
      </c>
      <c r="F278" t="str">
        <f>IFERROR(VLOOKUP(A278,LandGrants[],11,FALSE),"")</f>
        <v>Apr 1748</v>
      </c>
      <c r="G278" t="str">
        <f>IFERROR(VLOOKUP(A278,Platted[],1,FALSE),"")</f>
        <v>Hammonds Lot</v>
      </c>
    </row>
    <row r="279" spans="1:7" x14ac:dyDescent="0.55000000000000004">
      <c r="A279" s="17" t="s">
        <v>6584</v>
      </c>
      <c r="B279" s="17" t="s">
        <v>9419</v>
      </c>
      <c r="C279" s="17" t="s">
        <v>11392</v>
      </c>
      <c r="D279" s="17"/>
      <c r="E279" s="19" t="str">
        <f>IFERROR(VLOOKUP(A279,LandGrants[],30,FALSE),"")</f>
        <v/>
      </c>
      <c r="F279" t="str">
        <f>IFERROR(VLOOKUP(A279,LandGrants[],11,FALSE),"")</f>
        <v>Nov 1767</v>
      </c>
      <c r="G279" t="str">
        <f>IFERROR(VLOOKUP(A279,Platted[],1,FALSE),"")</f>
        <v>Hampton Court</v>
      </c>
    </row>
    <row r="280" spans="1:7" x14ac:dyDescent="0.55000000000000004">
      <c r="A280" s="17" t="s">
        <v>86</v>
      </c>
      <c r="B280" s="17" t="s">
        <v>9423</v>
      </c>
      <c r="C280" s="17" t="s">
        <v>6719</v>
      </c>
      <c r="D280" s="17"/>
      <c r="E280" s="19" t="str">
        <f>IFERROR(VLOOKUP(A280,LandGrants[],30,FALSE),"")</f>
        <v>1729</v>
      </c>
      <c r="F280" t="str">
        <f>IFERROR(VLOOKUP(A280,LandGrants[],11,FALSE),"")</f>
        <v>Jul 1737</v>
      </c>
      <c r="G280" t="str">
        <f>IFERROR(VLOOKUP(A280,Platted[],1,FALSE),"")</f>
        <v/>
      </c>
    </row>
    <row r="281" spans="1:7" x14ac:dyDescent="0.55000000000000004">
      <c r="A281" s="17" t="s">
        <v>6244</v>
      </c>
      <c r="B281" s="17" t="s">
        <v>9423</v>
      </c>
      <c r="C281" s="17" t="s">
        <v>11646</v>
      </c>
      <c r="D281" s="17"/>
      <c r="E281" s="19" t="str">
        <f>IFERROR(VLOOKUP(A281,LandGrants[],30,FALSE),"")</f>
        <v>1751</v>
      </c>
      <c r="F281" t="str">
        <f>IFERROR(VLOOKUP(A281,LandGrants[],11,FALSE),"")</f>
        <v>May 1752</v>
      </c>
      <c r="G281" t="str">
        <f>IFERROR(VLOOKUP(A281,Platted[],1,FALSE),"")</f>
        <v>Hard Lodging</v>
      </c>
    </row>
    <row r="282" spans="1:7" x14ac:dyDescent="0.55000000000000004">
      <c r="A282" s="17" t="s">
        <v>5074</v>
      </c>
      <c r="B282" s="17" t="s">
        <v>9421</v>
      </c>
      <c r="C282" s="17" t="s">
        <v>11393</v>
      </c>
      <c r="D282" s="17"/>
      <c r="E282" s="19" t="str">
        <f>IFERROR(VLOOKUP(A282,LandGrants[],30,FALSE),"")</f>
        <v/>
      </c>
      <c r="F282" t="str">
        <f>IFERROR(VLOOKUP(A282,LandGrants[],11,FALSE),"")</f>
        <v>Jul 1765</v>
      </c>
      <c r="G282" t="str">
        <f>IFERROR(VLOOKUP(A282,Platted[],1,FALSE),"")</f>
        <v/>
      </c>
    </row>
    <row r="283" spans="1:7" x14ac:dyDescent="0.55000000000000004">
      <c r="A283" s="17" t="s">
        <v>7931</v>
      </c>
      <c r="B283" s="17" t="s">
        <v>9419</v>
      </c>
      <c r="C283" s="17" t="s">
        <v>12076</v>
      </c>
      <c r="D283" s="17" t="s">
        <v>11660</v>
      </c>
      <c r="E283" s="19" t="str">
        <f>IFERROR(VLOOKUP(A283,LandGrants[],30,FALSE),"")</f>
        <v>1728</v>
      </c>
      <c r="F283" t="str">
        <f>IFERROR(VLOOKUP(A283,LandGrants[],11,FALSE),"")</f>
        <v>Jun 1734</v>
      </c>
      <c r="G283" t="str">
        <f>IFERROR(VLOOKUP(A283,Platted[],1,FALSE),"")</f>
        <v>Harrisons Chance</v>
      </c>
    </row>
    <row r="284" spans="1:7" x14ac:dyDescent="0.55000000000000004">
      <c r="A284" s="17" t="s">
        <v>11115</v>
      </c>
      <c r="B284" s="17" t="s">
        <v>9420</v>
      </c>
      <c r="C284" s="17" t="s">
        <v>6142</v>
      </c>
      <c r="D284" s="17"/>
      <c r="E284" s="19" t="str">
        <f>IFERROR(VLOOKUP(A284,LandGrants[],30,FALSE),"")</f>
        <v/>
      </c>
      <c r="F284" t="str">
        <f>IFERROR(VLOOKUP(A284,LandGrants[],11,FALSE),"")</f>
        <v>Jun 1734</v>
      </c>
      <c r="G284" t="str">
        <f>IFERROR(VLOOKUP(A284,Platted[],1,FALSE),"")</f>
        <v>Harrys Lot - Ridgely</v>
      </c>
    </row>
    <row r="285" spans="1:7" x14ac:dyDescent="0.55000000000000004">
      <c r="A285" s="17" t="s">
        <v>11112</v>
      </c>
      <c r="B285" s="17" t="s">
        <v>9420</v>
      </c>
      <c r="C285" s="17" t="s">
        <v>6199</v>
      </c>
      <c r="D285" s="17"/>
      <c r="E285" s="19" t="str">
        <f>IFERROR(VLOOKUP(A285,LandGrants[],30,FALSE),"")</f>
        <v>1762</v>
      </c>
      <c r="F285" t="str">
        <f>IFERROR(VLOOKUP(A285,LandGrants[],11,FALSE),"")</f>
        <v>Apr 1762</v>
      </c>
      <c r="G285" t="str">
        <f>IFERROR(VLOOKUP(A285,Platted[],1,FALSE),"")</f>
        <v>Harrys Lot - Warfield</v>
      </c>
    </row>
    <row r="286" spans="1:7" x14ac:dyDescent="0.55000000000000004">
      <c r="A286" s="17" t="s">
        <v>7960</v>
      </c>
      <c r="B286" s="17" t="s">
        <v>9423</v>
      </c>
      <c r="C286" s="17" t="s">
        <v>6109</v>
      </c>
      <c r="D286" s="17"/>
      <c r="E286" s="19" t="str">
        <f>IFERROR(VLOOKUP(A286,LandGrants[],30,FALSE),"")</f>
        <v>1748</v>
      </c>
      <c r="F286" t="str">
        <f>IFERROR(VLOOKUP(A286,LandGrants[],11,FALSE),"")</f>
        <v>Aug 1750</v>
      </c>
      <c r="G286" t="str">
        <f>IFERROR(VLOOKUP(A286,Platted[],1,FALSE),"")</f>
        <v>Hatherlys Contrivance</v>
      </c>
    </row>
    <row r="287" spans="1:7" x14ac:dyDescent="0.55000000000000004">
      <c r="A287" s="17" t="s">
        <v>8952</v>
      </c>
      <c r="B287" s="17" t="s">
        <v>9420</v>
      </c>
      <c r="C287" s="17" t="s">
        <v>11415</v>
      </c>
      <c r="D287" s="17" t="s">
        <v>6109</v>
      </c>
      <c r="E287" s="19" t="str">
        <f>IFERROR(VLOOKUP(A287,LandGrants[],30,FALSE),"")</f>
        <v>1741</v>
      </c>
      <c r="F287" t="str">
        <f>IFERROR(VLOOKUP(A287,LandGrants[],11,FALSE),"")</f>
        <v>Sep 1742</v>
      </c>
      <c r="G287" t="str">
        <f>IFERROR(VLOOKUP(A287,Platted[],1,FALSE),"")</f>
        <v>Hatherlys Forrest</v>
      </c>
    </row>
    <row r="288" spans="1:7" x14ac:dyDescent="0.55000000000000004">
      <c r="A288" s="17" t="s">
        <v>7964</v>
      </c>
      <c r="B288" s="17" t="s">
        <v>9421</v>
      </c>
      <c r="C288" s="17" t="s">
        <v>6197</v>
      </c>
      <c r="D288" s="17"/>
      <c r="E288" s="19" t="str">
        <f>IFERROR(VLOOKUP(A288,LandGrants[],30,FALSE),"")</f>
        <v>1744</v>
      </c>
      <c r="F288" t="str">
        <f>IFERROR(VLOOKUP(A288,LandGrants[],11,FALSE),"")</f>
        <v>Apr 1744</v>
      </c>
      <c r="G288" t="str">
        <f>IFERROR(VLOOKUP(A288,Platted[],1,FALSE),"")</f>
        <v>Hatherlys Resolution</v>
      </c>
    </row>
    <row r="289" spans="1:7" x14ac:dyDescent="0.55000000000000004">
      <c r="A289" s="17" t="s">
        <v>9180</v>
      </c>
      <c r="B289" s="17" t="s">
        <v>9421</v>
      </c>
      <c r="C289" s="17" t="s">
        <v>11647</v>
      </c>
      <c r="D289" s="17"/>
      <c r="E289" s="19" t="str">
        <f>IFERROR(VLOOKUP(A289,LandGrants[],30,FALSE),"")</f>
        <v>1821</v>
      </c>
      <c r="F289" t="str">
        <f>IFERROR(VLOOKUP(A289,LandGrants[],11,FALSE),"")</f>
        <v>Aug 1825</v>
      </c>
      <c r="G289" t="str">
        <f>IFERROR(VLOOKUP(A289,Platted[],1,FALSE),"")</f>
        <v>Hay Field</v>
      </c>
    </row>
    <row r="290" spans="1:7" x14ac:dyDescent="0.55000000000000004">
      <c r="A290" s="17" t="s">
        <v>5647</v>
      </c>
      <c r="B290" s="17" t="s">
        <v>9421</v>
      </c>
      <c r="C290" s="17" t="s">
        <v>11648</v>
      </c>
      <c r="D290" s="17"/>
      <c r="E290" s="19" t="str">
        <f>IFERROR(VLOOKUP(A290,LandGrants[],30,FALSE),"")</f>
        <v>1764</v>
      </c>
      <c r="F290" t="str">
        <f>IFERROR(VLOOKUP(A290,LandGrants[],11,FALSE),"")</f>
        <v>Jul 1770</v>
      </c>
      <c r="G290" t="str">
        <f>IFERROR(VLOOKUP(A290,Platted[],1,FALSE),"")</f>
        <v>Hay Meadow</v>
      </c>
    </row>
    <row r="291" spans="1:7" x14ac:dyDescent="0.55000000000000004">
      <c r="A291" s="17" t="s">
        <v>9515</v>
      </c>
      <c r="B291" s="17" t="s">
        <v>9423</v>
      </c>
      <c r="C291" s="17" t="s">
        <v>7253</v>
      </c>
      <c r="D291" s="17"/>
      <c r="E291" s="19" t="str">
        <f>IFERROR(VLOOKUP(A291,LandGrants[],30,FALSE),"")</f>
        <v>1773</v>
      </c>
      <c r="F291" t="str">
        <f>IFERROR(VLOOKUP(A291,LandGrants[],11,FALSE),"")</f>
        <v>Mar 1773</v>
      </c>
      <c r="G291" t="str">
        <f>IFERROR(VLOOKUP(A291,Platted[],1,FALSE),"")</f>
        <v>Haywards Discovery</v>
      </c>
    </row>
    <row r="292" spans="1:7" x14ac:dyDescent="0.55000000000000004">
      <c r="A292" s="17" t="s">
        <v>6689</v>
      </c>
      <c r="B292" s="17" t="s">
        <v>9421</v>
      </c>
      <c r="C292" s="17" t="s">
        <v>6195</v>
      </c>
      <c r="D292" s="17" t="s">
        <v>12025</v>
      </c>
      <c r="E292" s="19" t="str">
        <f>IFERROR(VLOOKUP(A292,LandGrants[],30,FALSE),"")</f>
        <v>1725</v>
      </c>
      <c r="F292" t="str">
        <f>IFERROR(VLOOKUP(A292,LandGrants[],11,FALSE),"")</f>
        <v>Jul 1726</v>
      </c>
      <c r="G292" t="str">
        <f>IFERROR(VLOOKUP(A292,Platted[],1,FALSE),"")</f>
        <v>Hazard</v>
      </c>
    </row>
    <row r="293" spans="1:7" x14ac:dyDescent="0.55000000000000004">
      <c r="A293" s="17" t="s">
        <v>7221</v>
      </c>
      <c r="B293" s="17" t="s">
        <v>9420</v>
      </c>
      <c r="C293" s="17" t="s">
        <v>3724</v>
      </c>
      <c r="D293" s="17"/>
      <c r="E293" s="19" t="str">
        <f>IFERROR(VLOOKUP(A293,LandGrants[],30,FALSE),"")</f>
        <v/>
      </c>
      <c r="F293" t="str">
        <f>IFERROR(VLOOKUP(A293,LandGrants[],11,FALSE),"")</f>
        <v>Nov 1785</v>
      </c>
      <c r="G293" t="str">
        <f>IFERROR(VLOOKUP(A293,Platted[],1,FALSE),"")</f>
        <v>Head Quarters</v>
      </c>
    </row>
    <row r="294" spans="1:7" x14ac:dyDescent="0.55000000000000004">
      <c r="A294" s="17" t="s">
        <v>4064</v>
      </c>
      <c r="B294" s="17" t="s">
        <v>9420</v>
      </c>
      <c r="C294" s="17" t="s">
        <v>11660</v>
      </c>
      <c r="D294" s="17"/>
      <c r="E294" s="19" t="str">
        <f>IFERROR(VLOOKUP(A294,LandGrants[],30,FALSE),"")</f>
        <v>1752</v>
      </c>
      <c r="F294" t="str">
        <f>IFERROR(VLOOKUP(A294,LandGrants[],11,FALSE),"")</f>
        <v>Dec 1753</v>
      </c>
      <c r="G294" t="str">
        <f>IFERROR(VLOOKUP(A294,Platted[],1,FALSE),"")</f>
        <v>Hebron</v>
      </c>
    </row>
    <row r="295" spans="1:7" x14ac:dyDescent="0.55000000000000004">
      <c r="A295" s="17" t="s">
        <v>5379</v>
      </c>
      <c r="B295" s="17" t="s">
        <v>9423</v>
      </c>
      <c r="C295" s="17" t="s">
        <v>11640</v>
      </c>
      <c r="D295" s="17" t="s">
        <v>6131</v>
      </c>
      <c r="E295" s="19" t="str">
        <f>IFERROR(VLOOKUP(A295,LandGrants[],30,FALSE),"")</f>
        <v>1749</v>
      </c>
      <c r="F295" t="str">
        <f>IFERROR(VLOOKUP(A295,LandGrants[],11,FALSE),"")</f>
        <v>Apr 1751</v>
      </c>
      <c r="G295" t="str">
        <f>IFERROR(VLOOKUP(A295,Platted[],1,FALSE),"")</f>
        <v>Henry And Peter</v>
      </c>
    </row>
    <row r="296" spans="1:7" x14ac:dyDescent="0.55000000000000004">
      <c r="A296" s="17" t="s">
        <v>5862</v>
      </c>
      <c r="B296" s="17" t="s">
        <v>9419</v>
      </c>
      <c r="C296" s="17" t="s">
        <v>6191</v>
      </c>
      <c r="D296" s="17" t="s">
        <v>11395</v>
      </c>
      <c r="E296" s="19" t="str">
        <f>IFERROR(VLOOKUP(A296,LandGrants[],30,FALSE),"")</f>
        <v>1719</v>
      </c>
      <c r="F296" t="str">
        <f>IFERROR(VLOOKUP(A296,LandGrants[],11,FALSE),"")</f>
        <v>Aug 1719</v>
      </c>
      <c r="G296" t="str">
        <f>IFERROR(VLOOKUP(A296,Platted[],1,FALSE),"")</f>
        <v>Henry And Thomas</v>
      </c>
    </row>
    <row r="297" spans="1:7" x14ac:dyDescent="0.55000000000000004">
      <c r="A297" s="17" t="s">
        <v>8852</v>
      </c>
      <c r="B297" s="17" t="s">
        <v>9419</v>
      </c>
      <c r="C297" s="17" t="s">
        <v>11394</v>
      </c>
      <c r="D297" s="17" t="s">
        <v>7251</v>
      </c>
      <c r="E297" s="19" t="str">
        <f>IFERROR(VLOOKUP(A297,LandGrants[],30,FALSE),"")</f>
        <v>1767</v>
      </c>
      <c r="F297" t="str">
        <f>IFERROR(VLOOKUP(A297,LandGrants[],11,FALSE),"")</f>
        <v>Jul 1768</v>
      </c>
      <c r="G297" t="str">
        <f>IFERROR(VLOOKUP(A297,Platted[],1,FALSE),"")</f>
        <v>Henrys Lot</v>
      </c>
    </row>
    <row r="298" spans="1:7" x14ac:dyDescent="0.55000000000000004">
      <c r="A298" s="17" t="s">
        <v>8034</v>
      </c>
      <c r="B298" s="17" t="s">
        <v>9421</v>
      </c>
      <c r="C298" s="17" t="s">
        <v>6142</v>
      </c>
      <c r="D298" s="17"/>
      <c r="E298" s="19" t="str">
        <f>IFERROR(VLOOKUP(A298,LandGrants[],30,FALSE),"")</f>
        <v>1732</v>
      </c>
      <c r="F298" t="str">
        <f>IFERROR(VLOOKUP(A298,LandGrants[],11,FALSE),"")</f>
        <v>Jun 1734</v>
      </c>
      <c r="G298" t="str">
        <f>IFERROR(VLOOKUP(A298,Platted[],1,FALSE),"")</f>
        <v>Henrys Park</v>
      </c>
    </row>
    <row r="299" spans="1:7" x14ac:dyDescent="0.55000000000000004">
      <c r="A299" s="17" t="s">
        <v>8381</v>
      </c>
      <c r="B299" s="17" t="s">
        <v>9421</v>
      </c>
      <c r="C299" s="17" t="s">
        <v>7251</v>
      </c>
      <c r="D299" s="17"/>
      <c r="E299" s="19" t="str">
        <f>IFERROR(VLOOKUP(A299,LandGrants[],30,FALSE),"")</f>
        <v/>
      </c>
      <c r="F299" t="str">
        <f>IFERROR(VLOOKUP(A299,LandGrants[],11,FALSE),"")</f>
        <v>Aug 1770</v>
      </c>
      <c r="G299" t="str">
        <f>IFERROR(VLOOKUP(A299,Platted[],1,FALSE),"")</f>
        <v>Henrys United Friendship</v>
      </c>
    </row>
    <row r="300" spans="1:7" x14ac:dyDescent="0.55000000000000004">
      <c r="A300" s="17" t="s">
        <v>7889</v>
      </c>
      <c r="B300" s="17" t="s">
        <v>9423</v>
      </c>
      <c r="C300" s="17" t="s">
        <v>12071</v>
      </c>
      <c r="D300" s="17"/>
      <c r="E300" s="19" t="str">
        <f>IFERROR(VLOOKUP(A300,LandGrants[],30,FALSE),"")</f>
        <v>1723</v>
      </c>
      <c r="F300">
        <f>IFERROR(VLOOKUP(A300,LandGrants[],11,FALSE),"")</f>
        <v>1725</v>
      </c>
      <c r="G300" t="str">
        <f>IFERROR(VLOOKUP(A300,Platted[],1,FALSE),"")</f>
        <v>Hickens Chance And Dorseys Friendship</v>
      </c>
    </row>
    <row r="301" spans="1:7" x14ac:dyDescent="0.55000000000000004">
      <c r="A301" s="17" t="s">
        <v>6839</v>
      </c>
      <c r="B301" s="17" t="s">
        <v>9418</v>
      </c>
      <c r="C301" s="17" t="s">
        <v>6515</v>
      </c>
      <c r="D301" s="17"/>
      <c r="E301" s="19" t="str">
        <f>IFERROR(VLOOKUP(A301,LandGrants[],30,FALSE),"")</f>
        <v>1749</v>
      </c>
      <c r="F301" t="str">
        <f>IFERROR(VLOOKUP(A301,LandGrants[],11,FALSE),"")</f>
        <v>Mar 1749</v>
      </c>
      <c r="G301" t="str">
        <f>IFERROR(VLOOKUP(A301,Platted[],1,FALSE),"")</f>
        <v>Hickory Bottom</v>
      </c>
    </row>
    <row r="302" spans="1:7" x14ac:dyDescent="0.55000000000000004">
      <c r="A302" s="17" t="s">
        <v>4223</v>
      </c>
      <c r="B302" s="17" t="s">
        <v>9420</v>
      </c>
      <c r="C302" s="17" t="s">
        <v>6167</v>
      </c>
      <c r="D302" s="17" t="s">
        <v>11390</v>
      </c>
      <c r="E302" s="19" t="str">
        <f>IFERROR(VLOOKUP(A302,LandGrants[],30,FALSE),"")</f>
        <v>1754</v>
      </c>
      <c r="F302" t="str">
        <f>IFERROR(VLOOKUP(A302,LandGrants[],11,FALSE),"")</f>
        <v>Mar 1754</v>
      </c>
      <c r="G302" t="str">
        <f>IFERROR(VLOOKUP(A302,Platted[],1,FALSE),"")</f>
        <v>Hickory Forest</v>
      </c>
    </row>
    <row r="303" spans="1:7" x14ac:dyDescent="0.55000000000000004">
      <c r="A303" s="17" t="s">
        <v>899</v>
      </c>
      <c r="B303" s="17" t="s">
        <v>9422</v>
      </c>
      <c r="C303" s="17" t="s">
        <v>11649</v>
      </c>
      <c r="D303" s="17" t="s">
        <v>11650</v>
      </c>
      <c r="E303" s="19" t="str">
        <f>IFERROR(VLOOKUP(A303,LandGrants[],30,FALSE),"")</f>
        <v>1720</v>
      </c>
      <c r="F303" t="str">
        <f>IFERROR(VLOOKUP(A303,LandGrants[],11,FALSE),"")</f>
        <v>Sep 1723</v>
      </c>
      <c r="G303" t="str">
        <f>IFERROR(VLOOKUP(A303,Platted[],1,FALSE),"")</f>
        <v>Hickory Ridge</v>
      </c>
    </row>
    <row r="304" spans="1:7" x14ac:dyDescent="0.55000000000000004">
      <c r="A304" s="17" t="s">
        <v>9370</v>
      </c>
      <c r="B304" s="17" t="s">
        <v>9420</v>
      </c>
      <c r="C304" s="17" t="s">
        <v>11650</v>
      </c>
      <c r="D304" s="17"/>
      <c r="E304" s="19" t="str">
        <f>IFERROR(VLOOKUP(A304,LandGrants[],30,FALSE),"")</f>
        <v>1753</v>
      </c>
      <c r="F304" t="str">
        <f>IFERROR(VLOOKUP(A304,LandGrants[],11,FALSE),"")</f>
        <v>Aug 1755</v>
      </c>
      <c r="G304" t="str">
        <f>IFERROR(VLOOKUP(A304,Platted[],1,FALSE),"")</f>
        <v>Hickory Ridge - Resurveyed</v>
      </c>
    </row>
    <row r="305" spans="1:7" x14ac:dyDescent="0.55000000000000004">
      <c r="A305" s="17" t="s">
        <v>7316</v>
      </c>
      <c r="B305" s="17" t="s">
        <v>9418</v>
      </c>
      <c r="C305" s="17" t="s">
        <v>11424</v>
      </c>
      <c r="D305" s="17"/>
      <c r="E305" s="19" t="str">
        <f>IFERROR(VLOOKUP(A305,LandGrants[],30,FALSE),"")</f>
        <v>1779</v>
      </c>
      <c r="F305" t="str">
        <f>IFERROR(VLOOKUP(A305,LandGrants[],11,FALSE),"")</f>
        <v>Apr 1794</v>
      </c>
      <c r="G305" t="str">
        <f>IFERROR(VLOOKUP(A305,Platted[],1,FALSE),"")</f>
        <v>Hills And Dales</v>
      </c>
    </row>
    <row r="306" spans="1:7" x14ac:dyDescent="0.55000000000000004">
      <c r="A306" s="17" t="s">
        <v>10472</v>
      </c>
      <c r="B306" s="17" t="s">
        <v>9418</v>
      </c>
      <c r="C306" s="17" t="s">
        <v>11368</v>
      </c>
      <c r="D306" s="17"/>
      <c r="E306" s="19" t="str">
        <f>IFERROR(VLOOKUP(A306,LandGrants[],30,FALSE),"")</f>
        <v>1796</v>
      </c>
      <c r="F306" t="str">
        <f>IFERROR(VLOOKUP(A306,LandGrants[],11,FALSE),"")</f>
        <v>Mar 1813</v>
      </c>
      <c r="G306" t="str">
        <f>IFERROR(VLOOKUP(A306,Platted[],1,FALSE),"")</f>
        <v>Hobbs Bargain Made Good</v>
      </c>
    </row>
    <row r="307" spans="1:7" x14ac:dyDescent="0.55000000000000004">
      <c r="A307" s="17" t="s">
        <v>8213</v>
      </c>
      <c r="B307" s="17" t="s">
        <v>9418</v>
      </c>
      <c r="C307" s="17" t="s">
        <v>11416</v>
      </c>
      <c r="D307" s="17"/>
      <c r="E307" s="19" t="str">
        <f>IFERROR(VLOOKUP(A307,LandGrants[],30,FALSE),"")</f>
        <v/>
      </c>
      <c r="F307" t="str">
        <f>IFERROR(VLOOKUP(A307,LandGrants[],11,FALSE),"")</f>
        <v>Aug 1770</v>
      </c>
      <c r="G307" t="str">
        <f>IFERROR(VLOOKUP(A307,Platted[],1,FALSE),"")</f>
        <v>Hobbs Lot Enlarged</v>
      </c>
    </row>
    <row r="308" spans="1:7" x14ac:dyDescent="0.55000000000000004">
      <c r="A308" s="17" t="s">
        <v>8954</v>
      </c>
      <c r="B308" s="17" t="s">
        <v>9421</v>
      </c>
      <c r="C308" s="17" t="s">
        <v>6194</v>
      </c>
      <c r="D308" s="17" t="s">
        <v>12048</v>
      </c>
      <c r="E308" s="19" t="str">
        <f>IFERROR(VLOOKUP(A308,LandGrants[],30,FALSE),"")</f>
        <v>1722</v>
      </c>
      <c r="F308" t="str">
        <f>IFERROR(VLOOKUP(A308,LandGrants[],11,FALSE),"")</f>
        <v>Jul 1725</v>
      </c>
      <c r="G308" t="str">
        <f>IFERROR(VLOOKUP(A308,Platted[],1,FALSE),"")</f>
        <v>Hobbs Park</v>
      </c>
    </row>
    <row r="309" spans="1:7" x14ac:dyDescent="0.55000000000000004">
      <c r="A309" s="17" t="s">
        <v>923</v>
      </c>
      <c r="B309" s="17" t="s">
        <v>9420</v>
      </c>
      <c r="C309" s="17" t="s">
        <v>11651</v>
      </c>
      <c r="D309" s="17"/>
      <c r="E309" s="19" t="str">
        <f>IFERROR(VLOOKUP(A309,LandGrants[],30,FALSE),"")</f>
        <v>1798</v>
      </c>
      <c r="F309" t="str">
        <f>IFERROR(VLOOKUP(A309,LandGrants[],11,FALSE),"")</f>
        <v>Feb 1812</v>
      </c>
      <c r="G309" t="str">
        <f>IFERROR(VLOOKUP(A309,Platted[],1,FALSE),"")</f>
        <v>Hobbs Regulation</v>
      </c>
    </row>
    <row r="310" spans="1:7" x14ac:dyDescent="0.55000000000000004">
      <c r="A310" s="17" t="s">
        <v>8163</v>
      </c>
      <c r="B310" s="17" t="s">
        <v>9420</v>
      </c>
      <c r="C310" s="17" t="s">
        <v>12022</v>
      </c>
      <c r="D310" s="17" t="s">
        <v>11388</v>
      </c>
      <c r="E310" s="19" t="str">
        <f>IFERROR(VLOOKUP(A310,LandGrants[],30,FALSE),"")</f>
        <v>1745</v>
      </c>
      <c r="F310" t="str">
        <f>IFERROR(VLOOKUP(A310,LandGrants[],11,FALSE),"")</f>
        <v>Oct 1745</v>
      </c>
      <c r="G310" t="str">
        <f>IFERROR(VLOOKUP(A310,Platted[],1,FALSE),"")</f>
        <v>Hobbs Support</v>
      </c>
    </row>
    <row r="311" spans="1:7" x14ac:dyDescent="0.55000000000000004">
      <c r="A311" s="17" t="s">
        <v>8395</v>
      </c>
      <c r="B311" s="17" t="s">
        <v>9422</v>
      </c>
      <c r="C311" s="17" t="s">
        <v>11396</v>
      </c>
      <c r="D311" s="17"/>
      <c r="E311" s="19" t="str">
        <f>IFERROR(VLOOKUP(A311,LandGrants[],30,FALSE),"")</f>
        <v/>
      </c>
      <c r="F311" t="str">
        <f>IFERROR(VLOOKUP(A311,LandGrants[],11,FALSE),"")</f>
        <v>Jun 1756</v>
      </c>
      <c r="G311" t="str">
        <f>IFERROR(VLOOKUP(A311,Platted[],1,FALSE),"")</f>
        <v>Hobsons Choice - Everitt</v>
      </c>
    </row>
    <row r="312" spans="1:7" x14ac:dyDescent="0.55000000000000004">
      <c r="A312" s="17" t="s">
        <v>9448</v>
      </c>
      <c r="B312" s="17" t="s">
        <v>9423</v>
      </c>
      <c r="C312" s="17" t="s">
        <v>11395</v>
      </c>
      <c r="D312" s="17" t="s">
        <v>11377</v>
      </c>
      <c r="E312" s="19" t="str">
        <f>IFERROR(VLOOKUP(A312,LandGrants[],30,FALSE),"")</f>
        <v>1750</v>
      </c>
      <c r="F312" t="str">
        <f>IFERROR(VLOOKUP(A312,LandGrants[],11,FALSE),"")</f>
        <v>Aug 1753</v>
      </c>
      <c r="G312" t="str">
        <f>IFERROR(VLOOKUP(A312,Platted[],1,FALSE),"")</f>
        <v>Hobsons Choice - Welsh</v>
      </c>
    </row>
    <row r="313" spans="1:7" x14ac:dyDescent="0.55000000000000004">
      <c r="A313" s="17" t="s">
        <v>4221</v>
      </c>
      <c r="B313" s="17" t="s">
        <v>9423</v>
      </c>
      <c r="C313" s="17" t="s">
        <v>12510</v>
      </c>
      <c r="D313" s="17" t="s">
        <v>6154</v>
      </c>
      <c r="E313" s="19" t="str">
        <f>IFERROR(VLOOKUP(A313,LandGrants[],30,FALSE),"")</f>
        <v>1669</v>
      </c>
      <c r="F313">
        <f>IFERROR(VLOOKUP(A313,LandGrants[],11,FALSE),"")</f>
        <v>1670</v>
      </c>
      <c r="G313" t="str">
        <f>IFERROR(VLOOKUP(A313,Platted[],1,FALSE),"")</f>
        <v>Hockley</v>
      </c>
    </row>
    <row r="314" spans="1:7" x14ac:dyDescent="0.55000000000000004">
      <c r="A314" s="17" t="s">
        <v>8955</v>
      </c>
      <c r="B314" s="17" t="s">
        <v>9419</v>
      </c>
      <c r="C314" s="17" t="s">
        <v>12077</v>
      </c>
      <c r="D314" s="17"/>
      <c r="E314" s="19" t="str">
        <f>IFERROR(VLOOKUP(A314,LandGrants[],30,FALSE),"")</f>
        <v>1719</v>
      </c>
      <c r="F314" t="str">
        <f>IFERROR(VLOOKUP(A314,LandGrants[],11,FALSE),"")</f>
        <v>Feb 1725</v>
      </c>
      <c r="G314" t="str">
        <f>IFERROR(VLOOKUP(A314,Platted[],1,FALSE),"")</f>
        <v>Hollands Chance</v>
      </c>
    </row>
    <row r="315" spans="1:7" x14ac:dyDescent="0.55000000000000004">
      <c r="A315" s="17" t="s">
        <v>7809</v>
      </c>
      <c r="B315" s="17" t="s">
        <v>9423</v>
      </c>
      <c r="C315" s="17" t="s">
        <v>11397</v>
      </c>
      <c r="D315" s="17"/>
      <c r="E315" s="19" t="str">
        <f>IFERROR(VLOOKUP(A315,LandGrants[],30,FALSE),"")</f>
        <v>1769</v>
      </c>
      <c r="F315" t="str">
        <f>IFERROR(VLOOKUP(A315,LandGrants[],11,FALSE),"")</f>
        <v>Jul 1770</v>
      </c>
      <c r="G315" t="str">
        <f>IFERROR(VLOOKUP(A315,Platted[],1,FALSE),"")</f>
        <v>Hollands Sweep</v>
      </c>
    </row>
    <row r="316" spans="1:7" x14ac:dyDescent="0.55000000000000004">
      <c r="A316" s="17" t="s">
        <v>7948</v>
      </c>
      <c r="B316" s="17" t="s">
        <v>9420</v>
      </c>
      <c r="C316" s="17" t="s">
        <v>12062</v>
      </c>
      <c r="D316" s="17"/>
      <c r="E316" s="19" t="str">
        <f>IFERROR(VLOOKUP(A316,LandGrants[],30,FALSE),"")</f>
        <v>1719</v>
      </c>
      <c r="F316" t="str">
        <f>IFERROR(VLOOKUP(A316,LandGrants[],11,FALSE),"")</f>
        <v>Dec 1722</v>
      </c>
      <c r="G316" t="str">
        <f>IFERROR(VLOOKUP(A316,Platted[],1,FALSE),"")</f>
        <v>Hoods Hall</v>
      </c>
    </row>
    <row r="317" spans="1:7" x14ac:dyDescent="0.55000000000000004">
      <c r="A317" s="17" t="s">
        <v>8854</v>
      </c>
      <c r="B317" s="17" t="s">
        <v>9420</v>
      </c>
      <c r="C317" s="17" t="s">
        <v>12323</v>
      </c>
      <c r="D317" s="17" t="s">
        <v>12324</v>
      </c>
      <c r="E317" s="19" t="str">
        <f>IFERROR(VLOOKUP(A317,LandGrants[],30,FALSE),"")</f>
        <v>1757</v>
      </c>
      <c r="F317" t="str">
        <f>IFERROR(VLOOKUP(A317,LandGrants[],11,FALSE),"")</f>
        <v>Sep 1757</v>
      </c>
      <c r="G317" t="str">
        <f>IFERROR(VLOOKUP(A317,Platted[],1,FALSE),"")</f>
        <v>Hoods Haven</v>
      </c>
    </row>
    <row r="318" spans="1:7" x14ac:dyDescent="0.55000000000000004">
      <c r="A318" s="17" t="s">
        <v>9388</v>
      </c>
      <c r="B318" s="17" t="s">
        <v>9423</v>
      </c>
      <c r="C318" s="17" t="s">
        <v>12324</v>
      </c>
      <c r="D318" s="17"/>
      <c r="E318" s="19" t="str">
        <f>IFERROR(VLOOKUP(A318,LandGrants[],30,FALSE),"")</f>
        <v/>
      </c>
      <c r="F318" t="str">
        <f>IFERROR(VLOOKUP(A318,LandGrants[],11,FALSE),"")</f>
        <v>Feb 1763</v>
      </c>
      <c r="G318" t="str">
        <f>IFERROR(VLOOKUP(A318,Platted[],1,FALSE),"")</f>
        <v>Hoods Haven - Resurveyed</v>
      </c>
    </row>
    <row r="319" spans="1:7" x14ac:dyDescent="0.55000000000000004">
      <c r="A319" s="17" t="s">
        <v>9404</v>
      </c>
      <c r="B319" s="17" t="s">
        <v>9423</v>
      </c>
      <c r="C319" s="17" t="s">
        <v>12059</v>
      </c>
      <c r="D319" s="17"/>
      <c r="E319" s="19" t="str">
        <f>IFERROR(VLOOKUP(A319,LandGrants[],30,FALSE),"")</f>
        <v>1716</v>
      </c>
      <c r="F319" t="str">
        <f>IFERROR(VLOOKUP(A319,LandGrants[],11,FALSE),"")</f>
        <v>Jan 1716</v>
      </c>
      <c r="G319" t="str">
        <f>IFERROR(VLOOKUP(A319,Platted[],1,FALSE),"")</f>
        <v>Hopsons Choice - MacKinzie</v>
      </c>
    </row>
    <row r="320" spans="1:7" x14ac:dyDescent="0.55000000000000004">
      <c r="A320" s="17" t="s">
        <v>7033</v>
      </c>
      <c r="B320" s="17" t="s">
        <v>9423</v>
      </c>
      <c r="C320" s="17" t="s">
        <v>6155</v>
      </c>
      <c r="D320" s="17"/>
      <c r="E320" s="19" t="str">
        <f>IFERROR(VLOOKUP(A320,LandGrants[],30,FALSE),"")</f>
        <v>1765</v>
      </c>
      <c r="F320" t="str">
        <f>IFERROR(VLOOKUP(A320,LandGrants[],11,FALSE),"")</f>
        <v>Feb 1766</v>
      </c>
      <c r="G320" t="str">
        <f>IFERROR(VLOOKUP(A320,Platted[],1,FALSE),"")</f>
        <v>Hopsons Choice - Mercier</v>
      </c>
    </row>
    <row r="321" spans="1:7" x14ac:dyDescent="0.55000000000000004">
      <c r="A321" s="17" t="s">
        <v>6829</v>
      </c>
      <c r="B321" s="17" t="s">
        <v>9418</v>
      </c>
      <c r="C321" s="17" t="s">
        <v>6190</v>
      </c>
      <c r="D321" s="17" t="s">
        <v>11652</v>
      </c>
      <c r="E321" s="19" t="str">
        <f>IFERROR(VLOOKUP(A321,LandGrants[],30,FALSE),"")</f>
        <v>1748</v>
      </c>
      <c r="F321" t="str">
        <f>IFERROR(VLOOKUP(A321,LandGrants[],11,FALSE),"")</f>
        <v>Feb 1749</v>
      </c>
      <c r="G321" t="str">
        <f>IFERROR(VLOOKUP(A321,Platted[],1,FALSE),"")</f>
        <v>Howards Chance - Cornelius</v>
      </c>
    </row>
    <row r="322" spans="1:7" x14ac:dyDescent="0.55000000000000004">
      <c r="A322" s="17" t="s">
        <v>6788</v>
      </c>
      <c r="B322" s="17" t="s">
        <v>9418</v>
      </c>
      <c r="C322" s="17" t="s">
        <v>11642</v>
      </c>
      <c r="D322" s="17" t="s">
        <v>6109</v>
      </c>
      <c r="E322" s="19" t="str">
        <f>IFERROR(VLOOKUP(A322,LandGrants[],30,FALSE),"")</f>
        <v>1740</v>
      </c>
      <c r="F322" t="str">
        <f>IFERROR(VLOOKUP(A322,LandGrants[],11,FALSE),"")</f>
        <v>Nov 1741</v>
      </c>
      <c r="G322" t="str">
        <f>IFERROR(VLOOKUP(A322,Platted[],1,FALSE),"")</f>
        <v>Howards Chance - Philip</v>
      </c>
    </row>
    <row r="323" spans="1:7" x14ac:dyDescent="0.55000000000000004">
      <c r="A323" s="17" t="s">
        <v>5573</v>
      </c>
      <c r="B323" s="17" t="s">
        <v>9421</v>
      </c>
      <c r="C323" s="17" t="s">
        <v>12078</v>
      </c>
      <c r="D323" s="17"/>
      <c r="E323" s="19" t="str">
        <f>IFERROR(VLOOKUP(A323,LandGrants[],30,FALSE),"")</f>
        <v>1787</v>
      </c>
      <c r="F323" t="str">
        <f>IFERROR(VLOOKUP(A323,LandGrants[],11,FALSE),"")</f>
        <v>May 1788</v>
      </c>
      <c r="G323" t="str">
        <f>IFERROR(VLOOKUP(A323,Platted[],1,FALSE),"")</f>
        <v>Howards Fair And Amicable Settlement</v>
      </c>
    </row>
    <row r="324" spans="1:7" x14ac:dyDescent="0.55000000000000004">
      <c r="A324" s="17" t="s">
        <v>8959</v>
      </c>
      <c r="B324" s="17" t="s">
        <v>9419</v>
      </c>
      <c r="C324" s="17" t="s">
        <v>12079</v>
      </c>
      <c r="D324" s="17"/>
      <c r="E324" s="19" t="str">
        <f>IFERROR(VLOOKUP(A324,LandGrants[],30,FALSE),"")</f>
        <v/>
      </c>
      <c r="F324" t="str">
        <f>IFERROR(VLOOKUP(A324,LandGrants[],11,FALSE),"")</f>
        <v>Jan 1805</v>
      </c>
      <c r="G324" t="str">
        <f>IFERROR(VLOOKUP(A324,Platted[],1,FALSE),"")</f>
        <v>Howards Improvement</v>
      </c>
    </row>
    <row r="325" spans="1:7" x14ac:dyDescent="0.55000000000000004">
      <c r="A325" s="17" t="s">
        <v>12001</v>
      </c>
      <c r="B325" s="17" t="s">
        <v>9418</v>
      </c>
      <c r="C325" s="17" t="s">
        <v>12080</v>
      </c>
      <c r="D325" s="17"/>
      <c r="E325" s="19" t="str">
        <f>IFERROR(VLOOKUP(A325,LandGrants[],30,FALSE),"")</f>
        <v>1723</v>
      </c>
      <c r="F325" t="str">
        <f>IFERROR(VLOOKUP(A325,LandGrants[],11,FALSE),"")</f>
        <v>Oct 1725</v>
      </c>
      <c r="G325" t="str">
        <f>IFERROR(VLOOKUP(A325,Platted[],1,FALSE),"")</f>
        <v>Howards Luck - Resurveyed</v>
      </c>
    </row>
    <row r="326" spans="1:7" x14ac:dyDescent="0.55000000000000004">
      <c r="A326" s="17" t="s">
        <v>5865</v>
      </c>
      <c r="B326" s="17" t="s">
        <v>9423</v>
      </c>
      <c r="C326" s="17" t="s">
        <v>11672</v>
      </c>
      <c r="D326" s="17" t="s">
        <v>12081</v>
      </c>
      <c r="E326" s="19" t="str">
        <f>IFERROR(VLOOKUP(A326,LandGrants[],30,FALSE),"")</f>
        <v>1724</v>
      </c>
      <c r="F326" t="str">
        <f>IFERROR(VLOOKUP(A326,LandGrants[],11,FALSE),"")</f>
        <v>Jun 1727</v>
      </c>
      <c r="G326" t="str">
        <f>IFERROR(VLOOKUP(A326,Platted[],1,FALSE),"")</f>
        <v>Howards Passage</v>
      </c>
    </row>
    <row r="327" spans="1:7" x14ac:dyDescent="0.55000000000000004">
      <c r="A327" s="17" t="s">
        <v>6898</v>
      </c>
      <c r="B327" s="17" t="s">
        <v>9421</v>
      </c>
      <c r="C327" s="17" t="s">
        <v>6167</v>
      </c>
      <c r="D327" s="17" t="s">
        <v>11398</v>
      </c>
      <c r="E327" s="19" t="str">
        <f>IFERROR(VLOOKUP(A327,LandGrants[],30,FALSE),"")</f>
        <v>1754</v>
      </c>
      <c r="F327" t="str">
        <f>IFERROR(VLOOKUP(A327,LandGrants[],11,FALSE),"")</f>
        <v>Jan 1756</v>
      </c>
      <c r="G327" t="str">
        <f>IFERROR(VLOOKUP(A327,Platted[],1,FALSE),"")</f>
        <v>Howards Resolution - Cornelius</v>
      </c>
    </row>
    <row r="328" spans="1:7" x14ac:dyDescent="0.55000000000000004">
      <c r="A328" s="17" t="s">
        <v>6859</v>
      </c>
      <c r="B328" s="17" t="s">
        <v>9419</v>
      </c>
      <c r="C328" s="17" t="s">
        <v>11646</v>
      </c>
      <c r="D328" s="17"/>
      <c r="E328" s="19" t="str">
        <f>IFERROR(VLOOKUP(A328,LandGrants[],30,FALSE),"")</f>
        <v>1751</v>
      </c>
      <c r="F328" t="str">
        <f>IFERROR(VLOOKUP(A328,LandGrants[],11,FALSE),"")</f>
        <v>Jan 1753</v>
      </c>
      <c r="G328" t="str">
        <f>IFERROR(VLOOKUP(A328,Platted[],1,FALSE),"")</f>
        <v>Howards Resolution - Henry</v>
      </c>
    </row>
    <row r="329" spans="1:7" x14ac:dyDescent="0.55000000000000004">
      <c r="A329" s="17" t="s">
        <v>4215</v>
      </c>
      <c r="B329" s="17" t="s">
        <v>9423</v>
      </c>
      <c r="C329" s="17" t="s">
        <v>11624</v>
      </c>
      <c r="D329" s="17" t="s">
        <v>7810</v>
      </c>
      <c r="E329" s="19" t="str">
        <f>IFERROR(VLOOKUP(A329,LandGrants[],30,FALSE),"")</f>
        <v>1719</v>
      </c>
      <c r="F329" t="str">
        <f>IFERROR(VLOOKUP(A329,LandGrants[],11,FALSE),"")</f>
        <v>Sep 1726</v>
      </c>
      <c r="G329" t="str">
        <f>IFERROR(VLOOKUP(A329,Platted[],1,FALSE),"")</f>
        <v>Hunting Ground</v>
      </c>
    </row>
    <row r="330" spans="1:7" x14ac:dyDescent="0.55000000000000004">
      <c r="A330" s="17" t="s">
        <v>10496</v>
      </c>
      <c r="B330" s="17" t="s">
        <v>9423</v>
      </c>
      <c r="C330" s="17" t="s">
        <v>12082</v>
      </c>
      <c r="D330" s="17"/>
      <c r="E330" s="19" t="str">
        <f>IFERROR(VLOOKUP(A330,LandGrants[],30,FALSE),"")</f>
        <v>1817</v>
      </c>
      <c r="F330" t="str">
        <f>IFERROR(VLOOKUP(A330,LandGrants[],11,FALSE),"")</f>
        <v>Sep 1818</v>
      </c>
      <c r="G330" t="str">
        <f>IFERROR(VLOOKUP(A330,Platted[],1,FALSE),"")</f>
        <v>Huntingdon</v>
      </c>
    </row>
    <row r="331" spans="1:7" x14ac:dyDescent="0.55000000000000004">
      <c r="A331" s="17" t="s">
        <v>8805</v>
      </c>
      <c r="B331" s="17" t="s">
        <v>9418</v>
      </c>
      <c r="C331" s="17" t="s">
        <v>11399</v>
      </c>
      <c r="D331" s="17"/>
      <c r="E331" s="19" t="str">
        <f>IFERROR(VLOOKUP(A331,LandGrants[],30,FALSE),"")</f>
        <v>1775</v>
      </c>
      <c r="F331" t="str">
        <f>IFERROR(VLOOKUP(A331,LandGrants[],11,FALSE),"")</f>
        <v>Feb 1777</v>
      </c>
      <c r="G331" t="str">
        <f>IFERROR(VLOOKUP(A331,Platted[],1,FALSE),"")</f>
        <v>I Am Satisfied Here</v>
      </c>
    </row>
    <row r="332" spans="1:7" x14ac:dyDescent="0.55000000000000004">
      <c r="A332" s="17" t="s">
        <v>6568</v>
      </c>
      <c r="B332" s="17" t="s">
        <v>9419</v>
      </c>
      <c r="C332" s="17" t="s">
        <v>11400</v>
      </c>
      <c r="D332" s="17"/>
      <c r="E332" s="19" t="str">
        <f>IFERROR(VLOOKUP(A332,LandGrants[],30,FALSE),"")</f>
        <v>1769</v>
      </c>
      <c r="F332" t="str">
        <f>IFERROR(VLOOKUP(A332,LandGrants[],11,FALSE),"")</f>
        <v>Dec 1769</v>
      </c>
      <c r="G332" t="str">
        <f>IFERROR(VLOOKUP(A332,Platted[],1,FALSE),"")</f>
        <v>I Have Been A Great While At Rest</v>
      </c>
    </row>
    <row r="333" spans="1:7" x14ac:dyDescent="0.55000000000000004">
      <c r="A333" s="17" t="s">
        <v>10503</v>
      </c>
      <c r="B333" s="17" t="s">
        <v>9419</v>
      </c>
      <c r="C333" s="17" t="s">
        <v>12511</v>
      </c>
      <c r="D333" s="17"/>
      <c r="E333" s="19" t="str">
        <f>IFERROR(VLOOKUP(A333,LandGrants[],30,FALSE),"")</f>
        <v>1797</v>
      </c>
      <c r="F333" t="str">
        <f>IFERROR(VLOOKUP(A333,LandGrants[],11,FALSE),"")</f>
        <v>Mar 1812</v>
      </c>
      <c r="G333" t="str">
        <f>IFERROR(VLOOKUP(A333,Platted[],1,FALSE),"")</f>
        <v>Indians Gun</v>
      </c>
    </row>
    <row r="334" spans="1:7" x14ac:dyDescent="0.55000000000000004">
      <c r="A334" s="17" t="s">
        <v>5286</v>
      </c>
      <c r="B334" s="17" t="s">
        <v>9423</v>
      </c>
      <c r="C334" s="17" t="s">
        <v>10393</v>
      </c>
      <c r="D334" s="17" t="s">
        <v>12027</v>
      </c>
      <c r="E334" s="19" t="str">
        <f>IFERROR(VLOOKUP(A334,LandGrants[],30,FALSE),"")</f>
        <v>1771</v>
      </c>
      <c r="F334" t="str">
        <f>IFERROR(VLOOKUP(A334,LandGrants[],11,FALSE),"")</f>
        <v>Dec 1790</v>
      </c>
      <c r="G334" t="str">
        <f>IFERROR(VLOOKUP(A334,Platted[],1,FALSE),"")</f>
        <v>Intervene</v>
      </c>
    </row>
    <row r="335" spans="1:7" x14ac:dyDescent="0.55000000000000004">
      <c r="A335" s="17" t="s">
        <v>5050</v>
      </c>
      <c r="B335" s="17" t="s">
        <v>9423</v>
      </c>
      <c r="C335" s="17" t="s">
        <v>6136</v>
      </c>
      <c r="D335" s="17"/>
      <c r="E335" s="19" t="str">
        <f>IFERROR(VLOOKUP(A335,LandGrants[],30,FALSE),"")</f>
        <v>1745</v>
      </c>
      <c r="F335" t="str">
        <f>IFERROR(VLOOKUP(A335,LandGrants[],11,FALSE),"")</f>
        <v>Sep 1747</v>
      </c>
      <c r="G335" t="str">
        <f>IFERROR(VLOOKUP(A335,Platted[],1,FALSE),"")</f>
        <v>Invasion</v>
      </c>
    </row>
    <row r="336" spans="1:7" x14ac:dyDescent="0.55000000000000004">
      <c r="A336" s="17" t="s">
        <v>5758</v>
      </c>
      <c r="B336" s="17" t="s">
        <v>9423</v>
      </c>
      <c r="C336" s="17" t="s">
        <v>12031</v>
      </c>
      <c r="D336" s="17"/>
      <c r="E336" s="19" t="str">
        <f>IFERROR(VLOOKUP(A336,LandGrants[],30,FALSE),"")</f>
        <v>1718</v>
      </c>
      <c r="F336" t="str">
        <f>IFERROR(VLOOKUP(A336,LandGrants[],11,FALSE),"")</f>
        <v>Jul 1720</v>
      </c>
      <c r="G336" t="str">
        <f>IFERROR(VLOOKUP(A336,Platted[],1,FALSE),"")</f>
        <v>Isle Of Ely</v>
      </c>
    </row>
    <row r="337" spans="1:7" x14ac:dyDescent="0.55000000000000004">
      <c r="A337" s="17" t="s">
        <v>9690</v>
      </c>
      <c r="B337" s="17" t="s">
        <v>9423</v>
      </c>
      <c r="C337" s="17" t="s">
        <v>11434</v>
      </c>
      <c r="D337" s="17" t="s">
        <v>12023</v>
      </c>
      <c r="E337" s="19" t="str">
        <f>IFERROR(VLOOKUP(A337,LandGrants[],30,FALSE),"")</f>
        <v>1820</v>
      </c>
      <c r="F337" t="str">
        <f>IFERROR(VLOOKUP(A337,LandGrants[],11,FALSE),"")</f>
        <v>Dec 1821</v>
      </c>
      <c r="G337" t="str">
        <f>IFERROR(VLOOKUP(A337,Platted[],1,FALSE),"")</f>
        <v>Ivy Hills And Pine Bushes</v>
      </c>
    </row>
    <row r="338" spans="1:7" x14ac:dyDescent="0.55000000000000004">
      <c r="A338" s="17" t="s">
        <v>8859</v>
      </c>
      <c r="B338" s="17" t="s">
        <v>9423</v>
      </c>
      <c r="C338" s="17" t="s">
        <v>6161</v>
      </c>
      <c r="D338" s="17" t="s">
        <v>12027</v>
      </c>
      <c r="E338" s="19" t="str">
        <f>IFERROR(VLOOKUP(A338,LandGrants[],30,FALSE),"")</f>
        <v>1717</v>
      </c>
      <c r="F338" t="str">
        <f>IFERROR(VLOOKUP(A338,LandGrants[],11,FALSE),"")</f>
        <v>Sep 1717</v>
      </c>
      <c r="G338" t="str">
        <f>IFERROR(VLOOKUP(A338,Platted[],1,FALSE),"")</f>
        <v>Jacks Peacock</v>
      </c>
    </row>
    <row r="339" spans="1:7" x14ac:dyDescent="0.55000000000000004">
      <c r="A339" s="17" t="s">
        <v>8962</v>
      </c>
      <c r="B339" s="17" t="s">
        <v>9423</v>
      </c>
      <c r="C339" s="17" t="s">
        <v>7008</v>
      </c>
      <c r="D339" s="17"/>
      <c r="E339" s="19" t="str">
        <f>IFERROR(VLOOKUP(A339,LandGrants[],30,FALSE),"")</f>
        <v>1762</v>
      </c>
      <c r="F339" t="str">
        <f>IFERROR(VLOOKUP(A339,LandGrants[],11,FALSE),"")</f>
        <v>May 1762</v>
      </c>
      <c r="G339" t="str">
        <f>IFERROR(VLOOKUP(A339,Platted[],1,FALSE),"")</f>
        <v>Jasons Mistake</v>
      </c>
    </row>
    <row r="340" spans="1:7" x14ac:dyDescent="0.55000000000000004">
      <c r="A340" s="17" t="s">
        <v>6929</v>
      </c>
      <c r="B340" s="17" t="s">
        <v>9421</v>
      </c>
      <c r="C340" s="17" t="s">
        <v>11406</v>
      </c>
      <c r="D340" s="17"/>
      <c r="E340" s="19" t="str">
        <f>IFERROR(VLOOKUP(A340,LandGrants[],30,FALSE),"")</f>
        <v/>
      </c>
      <c r="F340" t="str">
        <f>IFERROR(VLOOKUP(A340,LandGrants[],11,FALSE),"")</f>
        <v>Sep 1758</v>
      </c>
      <c r="G340" t="str">
        <f>IFERROR(VLOOKUP(A340,Platted[],1,FALSE),"")</f>
        <v>John And Elizabeth</v>
      </c>
    </row>
    <row r="341" spans="1:7" x14ac:dyDescent="0.55000000000000004">
      <c r="A341" s="17" t="s">
        <v>9844</v>
      </c>
      <c r="B341" s="17" t="s">
        <v>9420</v>
      </c>
      <c r="C341" s="17" t="s">
        <v>11406</v>
      </c>
      <c r="D341" s="17"/>
      <c r="E341" s="19" t="str">
        <f>IFERROR(VLOOKUP(A341,LandGrants[],30,FALSE),"")</f>
        <v/>
      </c>
      <c r="F341" t="str">
        <f>IFERROR(VLOOKUP(A341,LandGrants[],11,FALSE),"")</f>
        <v/>
      </c>
      <c r="G341" t="str">
        <f>IFERROR(VLOOKUP(A341,Platted[],1,FALSE),"")</f>
        <v/>
      </c>
    </row>
    <row r="342" spans="1:7" x14ac:dyDescent="0.55000000000000004">
      <c r="A342" s="17" t="s">
        <v>8963</v>
      </c>
      <c r="B342" s="17" t="s">
        <v>9420</v>
      </c>
      <c r="C342" s="17" t="s">
        <v>12047</v>
      </c>
      <c r="D342" s="17"/>
      <c r="E342" s="19" t="str">
        <f>IFERROR(VLOOKUP(A342,LandGrants[],30,FALSE),"")</f>
        <v>1794</v>
      </c>
      <c r="F342" t="str">
        <f>IFERROR(VLOOKUP(A342,LandGrants[],11,FALSE),"")</f>
        <v>May 1796</v>
      </c>
      <c r="G342" t="str">
        <f>IFERROR(VLOOKUP(A342,Platted[],1,FALSE),"")</f>
        <v>Johns Adventure</v>
      </c>
    </row>
    <row r="343" spans="1:7" x14ac:dyDescent="0.55000000000000004">
      <c r="A343" s="17" t="s">
        <v>8861</v>
      </c>
      <c r="B343" s="17" t="s">
        <v>9423</v>
      </c>
      <c r="C343" s="17" t="s">
        <v>6143</v>
      </c>
      <c r="D343" s="17" t="s">
        <v>3718</v>
      </c>
      <c r="E343" s="19" t="str">
        <f>IFERROR(VLOOKUP(A343,LandGrants[],30,FALSE),"")</f>
        <v>1762</v>
      </c>
      <c r="F343" t="str">
        <f>IFERROR(VLOOKUP(A343,LandGrants[],11,FALSE),"")</f>
        <v>Feb 1762</v>
      </c>
      <c r="G343" t="str">
        <f>IFERROR(VLOOKUP(A343,Platted[],1,FALSE),"")</f>
        <v>Johns Beginning</v>
      </c>
    </row>
    <row r="344" spans="1:7" x14ac:dyDescent="0.55000000000000004">
      <c r="A344" s="17" t="s">
        <v>8429</v>
      </c>
      <c r="B344" s="17" t="s">
        <v>9420</v>
      </c>
      <c r="C344" s="17" t="s">
        <v>3718</v>
      </c>
      <c r="D344" s="17" t="s">
        <v>11401</v>
      </c>
      <c r="E344" s="19" t="str">
        <f>IFERROR(VLOOKUP(A344,LandGrants[],30,FALSE),"")</f>
        <v/>
      </c>
      <c r="F344" t="str">
        <f>IFERROR(VLOOKUP(A344,LandGrants[],11,FALSE),"")</f>
        <v>Feb 1764</v>
      </c>
      <c r="G344" t="str">
        <f>IFERROR(VLOOKUP(A344,Platted[],1,FALSE),"")</f>
        <v>Johns Beginning Enlarged</v>
      </c>
    </row>
    <row r="345" spans="1:7" x14ac:dyDescent="0.55000000000000004">
      <c r="A345" s="17" t="s">
        <v>9149</v>
      </c>
      <c r="B345" s="17" t="s">
        <v>9418</v>
      </c>
      <c r="C345" s="17" t="s">
        <v>11653</v>
      </c>
      <c r="D345" s="17"/>
      <c r="E345" s="19" t="str">
        <f>IFERROR(VLOOKUP(A345,LandGrants[],30,FALSE),"")</f>
        <v>1745</v>
      </c>
      <c r="F345" t="str">
        <f>IFERROR(VLOOKUP(A345,LandGrants[],11,FALSE),"")</f>
        <v>Apr 1748</v>
      </c>
      <c r="G345" t="str">
        <f>IFERROR(VLOOKUP(A345,Platted[],1,FALSE),"")</f>
        <v>Johns Chance - Hammond BaCo</v>
      </c>
    </row>
    <row r="346" spans="1:7" x14ac:dyDescent="0.55000000000000004">
      <c r="A346" s="17" t="s">
        <v>9138</v>
      </c>
      <c r="B346" s="17" t="s">
        <v>9421</v>
      </c>
      <c r="C346" s="17" t="s">
        <v>12083</v>
      </c>
      <c r="D346" s="17"/>
      <c r="E346" s="19" t="str">
        <f>IFERROR(VLOOKUP(A346,LandGrants[],30,FALSE),"")</f>
        <v>1724</v>
      </c>
      <c r="F346">
        <f>IFERROR(VLOOKUP(A346,LandGrants[],11,FALSE),"")</f>
        <v>1725</v>
      </c>
      <c r="G346" t="str">
        <f>IFERROR(VLOOKUP(A346,Platted[],1,FALSE),"")</f>
        <v>Johns Chance - Hammond HoCo</v>
      </c>
    </row>
    <row r="347" spans="1:7" x14ac:dyDescent="0.55000000000000004">
      <c r="A347" s="17" t="s">
        <v>8353</v>
      </c>
      <c r="B347" s="17" t="s">
        <v>9419</v>
      </c>
      <c r="C347" s="17" t="s">
        <v>11401</v>
      </c>
      <c r="D347" s="17"/>
      <c r="E347" s="19" t="str">
        <f>IFERROR(VLOOKUP(A347,LandGrants[],30,FALSE),"")</f>
        <v>1786</v>
      </c>
      <c r="F347" t="str">
        <f>IFERROR(VLOOKUP(A347,LandGrants[],11,FALSE),"")</f>
        <v>May 1802</v>
      </c>
      <c r="G347" t="str">
        <f>IFERROR(VLOOKUP(A347,Platted[],1,FALSE),"")</f>
        <v>Johns Hurry</v>
      </c>
    </row>
    <row r="348" spans="1:7" x14ac:dyDescent="0.55000000000000004">
      <c r="A348" s="17" t="s">
        <v>7919</v>
      </c>
      <c r="B348" s="17" t="s">
        <v>9421</v>
      </c>
      <c r="C348" s="17" t="s">
        <v>12084</v>
      </c>
      <c r="D348" s="17" t="s">
        <v>12085</v>
      </c>
      <c r="E348" s="19" t="str">
        <f>IFERROR(VLOOKUP(A348,LandGrants[],30,FALSE),"")</f>
        <v>1732</v>
      </c>
      <c r="F348" t="str">
        <f>IFERROR(VLOOKUP(A348,LandGrants[],11,FALSE),"")</f>
        <v>Nov 1733</v>
      </c>
      <c r="G348" t="str">
        <f>IFERROR(VLOOKUP(A348,Platted[],1,FALSE),"")</f>
        <v>Johns Lookout</v>
      </c>
    </row>
    <row r="349" spans="1:7" x14ac:dyDescent="0.55000000000000004">
      <c r="A349" s="17" t="s">
        <v>9800</v>
      </c>
      <c r="B349" s="17" t="s">
        <v>9417</v>
      </c>
      <c r="C349" s="17" t="s">
        <v>12085</v>
      </c>
      <c r="D349" s="17" t="s">
        <v>12023</v>
      </c>
      <c r="E349" s="19" t="str">
        <f>IFERROR(VLOOKUP(A349,LandGrants[],30,FALSE),"")</f>
        <v/>
      </c>
      <c r="F349" t="str">
        <f>IFERROR(VLOOKUP(A349,LandGrants[],11,FALSE),"")</f>
        <v>Sep 1765</v>
      </c>
      <c r="G349" t="str">
        <f>IFERROR(VLOOKUP(A349,Platted[],1,FALSE),"")</f>
        <v>Johns Lookout Enlarged</v>
      </c>
    </row>
    <row r="350" spans="1:7" x14ac:dyDescent="0.55000000000000004">
      <c r="A350" s="17" t="s">
        <v>8863</v>
      </c>
      <c r="B350" s="17" t="s">
        <v>9419</v>
      </c>
      <c r="C350" s="17" t="s">
        <v>6142</v>
      </c>
      <c r="D350" s="17" t="s">
        <v>11631</v>
      </c>
      <c r="E350" s="19" t="str">
        <f>IFERROR(VLOOKUP(A350,LandGrants[],30,FALSE),"")</f>
        <v>1732</v>
      </c>
      <c r="F350" t="str">
        <f>IFERROR(VLOOKUP(A350,LandGrants[],11,FALSE),"")</f>
        <v>Jun 1734</v>
      </c>
      <c r="G350" t="str">
        <f>IFERROR(VLOOKUP(A350,Platted[],1,FALSE),"")</f>
        <v>Johns Lot - Barnes</v>
      </c>
    </row>
    <row r="351" spans="1:7" x14ac:dyDescent="0.55000000000000004">
      <c r="A351" s="17" t="s">
        <v>8965</v>
      </c>
      <c r="B351" s="17" t="s">
        <v>9420</v>
      </c>
      <c r="C351" s="17" t="s">
        <v>12086</v>
      </c>
      <c r="D351" s="17"/>
      <c r="E351" s="19" t="str">
        <f>IFERROR(VLOOKUP(A351,LandGrants[],30,FALSE),"")</f>
        <v>1804</v>
      </c>
      <c r="F351" t="str">
        <f>IFERROR(VLOOKUP(A351,LandGrants[],11,FALSE),"")</f>
        <v>Sep 1805</v>
      </c>
      <c r="G351" t="str">
        <f>IFERROR(VLOOKUP(A351,Platted[],1,FALSE),"")</f>
        <v>Johns Luck</v>
      </c>
    </row>
    <row r="352" spans="1:7" x14ac:dyDescent="0.55000000000000004">
      <c r="A352" s="17" t="s">
        <v>8269</v>
      </c>
      <c r="B352" s="17" t="s">
        <v>9419</v>
      </c>
      <c r="C352" s="17" t="s">
        <v>6214</v>
      </c>
      <c r="D352" s="17"/>
      <c r="E352" s="19" t="str">
        <f>IFERROR(VLOOKUP(A352,LandGrants[],30,FALSE),"")</f>
        <v>1764</v>
      </c>
      <c r="F352" t="str">
        <f>IFERROR(VLOOKUP(A352,LandGrants[],11,FALSE),"")</f>
        <v>Sep 1764</v>
      </c>
      <c r="G352" t="str">
        <f>IFERROR(VLOOKUP(A352,Platted[],1,FALSE),"")</f>
        <v>Johnsons Care</v>
      </c>
    </row>
    <row r="353" spans="1:7" x14ac:dyDescent="0.55000000000000004">
      <c r="A353" s="17" t="s">
        <v>8966</v>
      </c>
      <c r="B353" s="17" t="s">
        <v>9420</v>
      </c>
      <c r="C353" s="17" t="s">
        <v>6142</v>
      </c>
      <c r="D353" s="17"/>
      <c r="E353" s="19" t="str">
        <f>IFERROR(VLOOKUP(A353,LandGrants[],30,FALSE),"")</f>
        <v>1732</v>
      </c>
      <c r="F353" t="str">
        <f>IFERROR(VLOOKUP(A353,LandGrants[],11,FALSE),"")</f>
        <v>Jun 1734</v>
      </c>
      <c r="G353" t="str">
        <f>IFERROR(VLOOKUP(A353,Platted[],1,FALSE),"")</f>
        <v>Jones Addition</v>
      </c>
    </row>
    <row r="354" spans="1:7" x14ac:dyDescent="0.55000000000000004">
      <c r="A354" s="17" t="s">
        <v>8967</v>
      </c>
      <c r="B354" s="17" t="s">
        <v>9419</v>
      </c>
      <c r="C354" s="17" t="s">
        <v>6142</v>
      </c>
      <c r="D354" s="17"/>
      <c r="E354" s="19" t="str">
        <f>IFERROR(VLOOKUP(A354,LandGrants[],30,FALSE),"")</f>
        <v>1732</v>
      </c>
      <c r="F354" t="str">
        <f>IFERROR(VLOOKUP(A354,LandGrants[],11,FALSE),"")</f>
        <v>Jun 1734</v>
      </c>
      <c r="G354" t="str">
        <f>IFERROR(VLOOKUP(A354,Platted[],1,FALSE),"")</f>
        <v>Jones Fancy</v>
      </c>
    </row>
    <row r="355" spans="1:7" x14ac:dyDescent="0.55000000000000004">
      <c r="A355" s="17" t="s">
        <v>8968</v>
      </c>
      <c r="B355" s="17" t="s">
        <v>9423</v>
      </c>
      <c r="C355" s="17" t="s">
        <v>11638</v>
      </c>
      <c r="D355" s="17" t="s">
        <v>9041</v>
      </c>
      <c r="E355" s="19" t="str">
        <f>IFERROR(VLOOKUP(A355,LandGrants[],30,FALSE),"")</f>
        <v>1749</v>
      </c>
      <c r="F355" t="str">
        <f>IFERROR(VLOOKUP(A355,LandGrants[],11,FALSE),"")</f>
        <v>Nov 1750</v>
      </c>
      <c r="G355" t="str">
        <f>IFERROR(VLOOKUP(A355,Platted[],1,FALSE),"")</f>
        <v>Josephs Advancement</v>
      </c>
    </row>
    <row r="356" spans="1:7" x14ac:dyDescent="0.55000000000000004">
      <c r="A356" s="17" t="s">
        <v>8969</v>
      </c>
      <c r="B356" s="17" t="s">
        <v>9421</v>
      </c>
      <c r="C356" s="17" t="s">
        <v>7253</v>
      </c>
      <c r="D356" s="17"/>
      <c r="E356" s="19" t="str">
        <f>IFERROR(VLOOKUP(A356,LandGrants[],30,FALSE),"")</f>
        <v>1773</v>
      </c>
      <c r="F356" t="str">
        <f>IFERROR(VLOOKUP(A356,LandGrants[],11,FALSE),"")</f>
        <v>Mar 1773</v>
      </c>
      <c r="G356" t="str">
        <f>IFERROR(VLOOKUP(A356,Platted[],1,FALSE),"")</f>
        <v>Josephs and Jacobs Invention</v>
      </c>
    </row>
    <row r="357" spans="1:7" x14ac:dyDescent="0.55000000000000004">
      <c r="A357" s="17" t="s">
        <v>7897</v>
      </c>
      <c r="B357" s="17" t="s">
        <v>9417</v>
      </c>
      <c r="C357" s="17" t="s">
        <v>12081</v>
      </c>
      <c r="D357" s="17"/>
      <c r="E357" s="19" t="str">
        <f>IFERROR(VLOOKUP(A357,LandGrants[],30,FALSE),"")</f>
        <v>1792</v>
      </c>
      <c r="F357" t="str">
        <f>IFERROR(VLOOKUP(A357,LandGrants[],11,FALSE),"")</f>
        <v>Apr 1793</v>
      </c>
      <c r="G357" t="str">
        <f>IFERROR(VLOOKUP(A357,Platted[],1,FALSE),"")</f>
        <v>Josephs Gift</v>
      </c>
    </row>
    <row r="358" spans="1:7" x14ac:dyDescent="0.55000000000000004">
      <c r="A358" s="17" t="s">
        <v>5868</v>
      </c>
      <c r="B358" s="17" t="s">
        <v>9418</v>
      </c>
      <c r="C358" s="17" t="s">
        <v>12032</v>
      </c>
      <c r="D358" s="17" t="s">
        <v>12087</v>
      </c>
      <c r="E358" s="19" t="str">
        <f>IFERROR(VLOOKUP(A358,LandGrants[],30,FALSE),"")</f>
        <v>1723</v>
      </c>
      <c r="F358" t="str">
        <f>IFERROR(VLOOKUP(A358,LandGrants[],11,FALSE),"")</f>
        <v>Aug 1723</v>
      </c>
      <c r="G358" t="str">
        <f>IFERROR(VLOOKUP(A358,Platted[],1,FALSE),"")</f>
        <v>Josephs Hazard</v>
      </c>
    </row>
    <row r="359" spans="1:7" x14ac:dyDescent="0.55000000000000004">
      <c r="A359" s="17" t="s">
        <v>12493</v>
      </c>
      <c r="B359" s="17" t="s">
        <v>9422</v>
      </c>
      <c r="C359" s="17" t="s">
        <v>11430</v>
      </c>
      <c r="D359" s="17" t="s">
        <v>7243</v>
      </c>
      <c r="E359" s="19" t="str">
        <f>IFERROR(VLOOKUP(A359,LandGrants[],30,FALSE),"")</f>
        <v/>
      </c>
      <c r="F359" t="str">
        <f>IFERROR(VLOOKUP(A359,LandGrants[],11,FALSE),"")</f>
        <v/>
      </c>
      <c r="G359" t="str">
        <f>IFERROR(VLOOKUP(A359,Platted[],1,FALSE),"")</f>
        <v>Joshuas Addition - Resurveyed</v>
      </c>
    </row>
    <row r="360" spans="1:7" x14ac:dyDescent="0.55000000000000004">
      <c r="A360" s="17" t="s">
        <v>8971</v>
      </c>
      <c r="B360" s="17" t="s">
        <v>9418</v>
      </c>
      <c r="C360" s="17" t="s">
        <v>6721</v>
      </c>
      <c r="D360" s="17" t="s">
        <v>6148</v>
      </c>
      <c r="E360" s="19" t="str">
        <f>IFERROR(VLOOKUP(A360,LandGrants[],30,FALSE),"")</f>
        <v>1724</v>
      </c>
      <c r="F360" t="str">
        <f>IFERROR(VLOOKUP(A360,LandGrants[],11,FALSE),"")</f>
        <v>Jun 1724</v>
      </c>
      <c r="G360" t="str">
        <f>IFERROR(VLOOKUP(A360,Platted[],1,FALSE),"")</f>
        <v>Joshuas Desire</v>
      </c>
    </row>
    <row r="361" spans="1:7" x14ac:dyDescent="0.55000000000000004">
      <c r="A361" s="17" t="s">
        <v>8972</v>
      </c>
      <c r="B361" s="17" t="s">
        <v>9421</v>
      </c>
      <c r="C361" s="17" t="s">
        <v>6721</v>
      </c>
      <c r="D361" s="17" t="s">
        <v>6148</v>
      </c>
      <c r="E361" s="19" t="str">
        <f>IFERROR(VLOOKUP(A361,LandGrants[],30,FALSE),"")</f>
        <v>1724</v>
      </c>
      <c r="F361" t="str">
        <f>IFERROR(VLOOKUP(A361,LandGrants[],11,FALSE),"")</f>
        <v>Jul 1726</v>
      </c>
      <c r="G361" t="str">
        <f>IFERROR(VLOOKUP(A361,Platted[],1,FALSE),"")</f>
        <v>Joshuas Expectation</v>
      </c>
    </row>
    <row r="362" spans="1:7" x14ac:dyDescent="0.55000000000000004">
      <c r="A362" s="17" t="s">
        <v>8973</v>
      </c>
      <c r="B362" s="17" t="s">
        <v>9421</v>
      </c>
      <c r="C362" s="17" t="s">
        <v>6134</v>
      </c>
      <c r="D362" s="17"/>
      <c r="E362" s="19" t="str">
        <f>IFERROR(VLOOKUP(A362,LandGrants[],30,FALSE),"")</f>
        <v>1723</v>
      </c>
      <c r="F362" t="str">
        <f>IFERROR(VLOOKUP(A362,LandGrants[],11,FALSE),"")</f>
        <v>Jun 1734</v>
      </c>
      <c r="G362" t="str">
        <f>IFERROR(VLOOKUP(A362,Platted[],1,FALSE),"")</f>
        <v>Joshuas Folly</v>
      </c>
    </row>
    <row r="363" spans="1:7" x14ac:dyDescent="0.55000000000000004">
      <c r="A363" s="17" t="s">
        <v>8865</v>
      </c>
      <c r="B363" s="17" t="s">
        <v>9420</v>
      </c>
      <c r="C363" s="17" t="s">
        <v>6161</v>
      </c>
      <c r="D363" s="17" t="s">
        <v>7243</v>
      </c>
      <c r="E363" s="19" t="str">
        <f>IFERROR(VLOOKUP(A363,LandGrants[],30,FALSE),"")</f>
        <v>1717</v>
      </c>
      <c r="F363" t="str">
        <f>IFERROR(VLOOKUP(A363,LandGrants[],11,FALSE),"")</f>
        <v>Sep 1717</v>
      </c>
      <c r="G363" t="str">
        <f>IFERROR(VLOOKUP(A363,Platted[],1,FALSE),"")</f>
        <v>Joshuas Grove</v>
      </c>
    </row>
    <row r="364" spans="1:7" x14ac:dyDescent="0.55000000000000004">
      <c r="A364" s="17" t="s">
        <v>8975</v>
      </c>
      <c r="B364" s="17" t="s">
        <v>9418</v>
      </c>
      <c r="C364" s="17" t="s">
        <v>6233</v>
      </c>
      <c r="D364" s="17" t="s">
        <v>12079</v>
      </c>
      <c r="E364" s="19" t="str">
        <f>IFERROR(VLOOKUP(A364,LandGrants[],30,FALSE),"")</f>
        <v>1751</v>
      </c>
      <c r="F364" t="str">
        <f>IFERROR(VLOOKUP(A364,LandGrants[],11,FALSE),"")</f>
        <v>Oct 1752</v>
      </c>
      <c r="G364" t="str">
        <f>IFERROR(VLOOKUP(A364,Platted[],1,FALSE),"")</f>
        <v>Joshuas Loss And Dorseys Advantage</v>
      </c>
    </row>
    <row r="365" spans="1:7" x14ac:dyDescent="0.55000000000000004">
      <c r="A365" s="17" t="s">
        <v>8976</v>
      </c>
      <c r="B365" s="17" t="s">
        <v>9421</v>
      </c>
      <c r="C365" s="17" t="s">
        <v>7008</v>
      </c>
      <c r="D365" s="17" t="s">
        <v>11652</v>
      </c>
      <c r="E365" s="19" t="str">
        <f>IFERROR(VLOOKUP(A365,LandGrants[],30,FALSE),"")</f>
        <v>1762</v>
      </c>
      <c r="F365" t="str">
        <f>IFERROR(VLOOKUP(A365,LandGrants[],11,FALSE),"")</f>
        <v>Mar 1763</v>
      </c>
      <c r="G365" t="str">
        <f>IFERROR(VLOOKUP(A365,Platted[],1,FALSE),"")</f>
        <v>Joshuas Lot</v>
      </c>
    </row>
    <row r="366" spans="1:7" x14ac:dyDescent="0.55000000000000004">
      <c r="A366" s="17" t="s">
        <v>6602</v>
      </c>
      <c r="B366" s="17" t="s">
        <v>9421</v>
      </c>
      <c r="C366" s="17" t="s">
        <v>3729</v>
      </c>
      <c r="D366" s="17"/>
      <c r="E366" s="19" t="str">
        <f>IFERROR(VLOOKUP(A366,LandGrants[],30,FALSE),"")</f>
        <v>1770</v>
      </c>
      <c r="F366" t="str">
        <f>IFERROR(VLOOKUP(A366,LandGrants[],11,FALSE),"")</f>
        <v>May 1771</v>
      </c>
      <c r="G366" t="str">
        <f>IFERROR(VLOOKUP(A366,Platted[],1,FALSE),"")</f>
        <v>Just In Sight</v>
      </c>
    </row>
    <row r="367" spans="1:7" x14ac:dyDescent="0.55000000000000004">
      <c r="A367" s="17" t="s">
        <v>7580</v>
      </c>
      <c r="B367" s="17" t="s">
        <v>9421</v>
      </c>
      <c r="C367" s="17" t="s">
        <v>12088</v>
      </c>
      <c r="D367" s="17"/>
      <c r="E367" s="19" t="str">
        <f>IFERROR(VLOOKUP(A367,LandGrants[],30,FALSE),"")</f>
        <v>1815</v>
      </c>
      <c r="F367" t="str">
        <f>IFERROR(VLOOKUP(A367,LandGrants[],11,FALSE),"")</f>
        <v>Aug 1816</v>
      </c>
      <c r="G367" t="str">
        <f>IFERROR(VLOOKUP(A367,Platted[],1,FALSE),"")</f>
        <v>Just In Time</v>
      </c>
    </row>
    <row r="368" spans="1:7" x14ac:dyDescent="0.55000000000000004">
      <c r="A368" s="17" t="s">
        <v>10784</v>
      </c>
      <c r="B368" s="17" t="s">
        <v>9420</v>
      </c>
      <c r="C368" s="17" t="s">
        <v>6152</v>
      </c>
      <c r="D368" s="17"/>
      <c r="E368" s="19" t="str">
        <f>IFERROR(VLOOKUP(A368,LandGrants[],30,FALSE),"")</f>
        <v>1757</v>
      </c>
      <c r="F368" t="str">
        <f>IFERROR(VLOOKUP(A368,LandGrants[],11,FALSE),"")</f>
        <v>Apr 1757</v>
      </c>
      <c r="G368" t="str">
        <f>IFERROR(VLOOKUP(A368,Platted[],1,FALSE),"")</f>
        <v>Justice Required</v>
      </c>
    </row>
    <row r="369" spans="1:7" x14ac:dyDescent="0.55000000000000004">
      <c r="A369" s="17" t="s">
        <v>8411</v>
      </c>
      <c r="B369" s="17" t="s">
        <v>9421</v>
      </c>
      <c r="C369" s="17" t="s">
        <v>11402</v>
      </c>
      <c r="D369" s="17"/>
      <c r="E369" s="19" t="str">
        <f>IFERROR(VLOOKUP(A369,LandGrants[],30,FALSE),"")</f>
        <v>1802</v>
      </c>
      <c r="F369" t="str">
        <f>IFERROR(VLOOKUP(A369,LandGrants[],11,FALSE),"")</f>
        <v>Dec 1810</v>
      </c>
      <c r="G369" t="str">
        <f>IFERROR(VLOOKUP(A369,Platted[],1,FALSE),"")</f>
        <v>Kellys Ingenuity</v>
      </c>
    </row>
    <row r="370" spans="1:7" x14ac:dyDescent="0.55000000000000004">
      <c r="A370" s="17" t="s">
        <v>8866</v>
      </c>
      <c r="B370" s="17" t="s">
        <v>9418</v>
      </c>
      <c r="C370" s="17" t="s">
        <v>6124</v>
      </c>
      <c r="D370" s="17"/>
      <c r="E370" s="19" t="str">
        <f>IFERROR(VLOOKUP(A370,LandGrants[],30,FALSE),"")</f>
        <v>1701</v>
      </c>
      <c r="F370" t="str">
        <f>IFERROR(VLOOKUP(A370,LandGrants[],11,FALSE),"")</f>
        <v>May 1701</v>
      </c>
      <c r="G370" t="str">
        <f>IFERROR(VLOOKUP(A370,Platted[],1,FALSE),"")</f>
        <v>Kendalls Delight</v>
      </c>
    </row>
    <row r="371" spans="1:7" x14ac:dyDescent="0.55000000000000004">
      <c r="A371" s="17" t="s">
        <v>6641</v>
      </c>
      <c r="B371" s="17" t="s">
        <v>9420</v>
      </c>
      <c r="C371" s="17" t="s">
        <v>6189</v>
      </c>
      <c r="D371" s="17"/>
      <c r="E371" s="19" t="str">
        <f>IFERROR(VLOOKUP(A371,LandGrants[],30,FALSE),"")</f>
        <v>1701</v>
      </c>
      <c r="F371" t="str">
        <f>IFERROR(VLOOKUP(A371,LandGrants[],11,FALSE),"")</f>
        <v>Dec 1701</v>
      </c>
      <c r="G371" t="str">
        <f>IFERROR(VLOOKUP(A371,Platted[],1,FALSE),"")</f>
        <v>Kendalls Enlargement</v>
      </c>
    </row>
    <row r="372" spans="1:7" x14ac:dyDescent="0.55000000000000004">
      <c r="A372" s="17" t="s">
        <v>5492</v>
      </c>
      <c r="B372" s="17" t="s">
        <v>9418</v>
      </c>
      <c r="C372" s="17" t="s">
        <v>6188</v>
      </c>
      <c r="D372" s="17" t="s">
        <v>12087</v>
      </c>
      <c r="E372" s="19" t="str">
        <f>IFERROR(VLOOKUP(A372,LandGrants[],30,FALSE),"")</f>
        <v>1713</v>
      </c>
      <c r="F372" t="str">
        <f>IFERROR(VLOOKUP(A372,LandGrants[],11,FALSE),"")</f>
        <v>Sep 1713</v>
      </c>
      <c r="G372" t="str">
        <f>IFERROR(VLOOKUP(A372,Platted[],1,FALSE),"")</f>
        <v>Killkenny</v>
      </c>
    </row>
    <row r="373" spans="1:7" x14ac:dyDescent="0.55000000000000004">
      <c r="A373" s="17" t="s">
        <v>5412</v>
      </c>
      <c r="B373" s="17" t="s">
        <v>9421</v>
      </c>
      <c r="C373" s="17" t="s">
        <v>12087</v>
      </c>
      <c r="D373" s="17"/>
      <c r="E373" s="19" t="str">
        <f>IFERROR(VLOOKUP(A373,LandGrants[],30,FALSE),"")</f>
        <v>1744</v>
      </c>
      <c r="F373" t="str">
        <f>IFERROR(VLOOKUP(A373,LandGrants[],11,FALSE),"")</f>
        <v>Nov 1741</v>
      </c>
      <c r="G373" t="str">
        <f>IFERROR(VLOOKUP(A373,Platted[],1,FALSE),"")</f>
        <v>Killkenny Joined</v>
      </c>
    </row>
    <row r="374" spans="1:7" x14ac:dyDescent="0.55000000000000004">
      <c r="A374" s="17" t="s">
        <v>7413</v>
      </c>
      <c r="B374" s="17" t="s">
        <v>9418</v>
      </c>
      <c r="C374" s="17" t="s">
        <v>11429</v>
      </c>
      <c r="D374" s="17"/>
      <c r="E374" s="19" t="str">
        <f>IFERROR(VLOOKUP(A374,LandGrants[],30,FALSE),"")</f>
        <v>1775</v>
      </c>
      <c r="F374" t="str">
        <f>IFERROR(VLOOKUP(A374,LandGrants[],11,FALSE),"")</f>
        <v>Jun 1810</v>
      </c>
      <c r="G374" t="str">
        <f>IFERROR(VLOOKUP(A374,Platted[],1,FALSE),"")</f>
        <v>Kingston</v>
      </c>
    </row>
    <row r="375" spans="1:7" x14ac:dyDescent="0.55000000000000004">
      <c r="A375" s="17" t="s">
        <v>7415</v>
      </c>
      <c r="B375" s="17" t="s">
        <v>9423</v>
      </c>
      <c r="C375" s="17" t="s">
        <v>11381</v>
      </c>
      <c r="D375" s="17"/>
      <c r="E375" s="19" t="str">
        <f>IFERROR(VLOOKUP(A375,LandGrants[],30,FALSE),"")</f>
        <v>1776</v>
      </c>
      <c r="F375" t="str">
        <f>IFERROR(VLOOKUP(A375,LandGrants[],11,FALSE),"")</f>
        <v>Mar 1797</v>
      </c>
      <c r="G375" t="str">
        <f>IFERROR(VLOOKUP(A375,Platted[],1,FALSE),"")</f>
        <v>Kingston Suburbs</v>
      </c>
    </row>
    <row r="376" spans="1:7" x14ac:dyDescent="0.55000000000000004">
      <c r="A376" s="17" t="s">
        <v>7106</v>
      </c>
      <c r="B376" s="17" t="s">
        <v>9420</v>
      </c>
      <c r="C376" s="17" t="s">
        <v>11075</v>
      </c>
      <c r="D376" s="17"/>
      <c r="E376" s="19" t="str">
        <f>IFERROR(VLOOKUP(A376,LandGrants[],30,FALSE),"")</f>
        <v/>
      </c>
      <c r="F376" t="str">
        <f>IFERROR(VLOOKUP(A376,LandGrants[],11,FALSE),"")</f>
        <v>Sep 1771</v>
      </c>
      <c r="G376" t="str">
        <f>IFERROR(VLOOKUP(A376,Platted[],1,FALSE),"")</f>
        <v>Lapland - Gillis</v>
      </c>
    </row>
    <row r="377" spans="1:7" x14ac:dyDescent="0.55000000000000004">
      <c r="A377" s="17" t="s">
        <v>10709</v>
      </c>
      <c r="B377" s="17" t="s">
        <v>9420</v>
      </c>
      <c r="C377" s="17" t="s">
        <v>6124</v>
      </c>
      <c r="D377" s="17" t="s">
        <v>12046</v>
      </c>
      <c r="E377" s="19" t="str">
        <f>IFERROR(VLOOKUP(A377,LandGrants[],30,FALSE),"")</f>
        <v/>
      </c>
      <c r="F377" t="str">
        <f>IFERROR(VLOOKUP(A377,LandGrants[],11,FALSE),"")</f>
        <v/>
      </c>
      <c r="G377" t="str">
        <f>IFERROR(VLOOKUP(A377,Platted[],1,FALSE),"")</f>
        <v>Larances Part Of Kendells Delight</v>
      </c>
    </row>
    <row r="378" spans="1:7" x14ac:dyDescent="0.55000000000000004">
      <c r="A378" s="17" t="s">
        <v>7447</v>
      </c>
      <c r="B378" s="17" t="s">
        <v>9422</v>
      </c>
      <c r="C378" s="17" t="s">
        <v>12025</v>
      </c>
      <c r="D378" s="17"/>
      <c r="E378" s="19" t="str">
        <f>IFERROR(VLOOKUP(A378,LandGrants[],30,FALSE),"")</f>
        <v>1793</v>
      </c>
      <c r="F378" t="str">
        <f>IFERROR(VLOOKUP(A378,LandGrants[],11,FALSE),"")</f>
        <v>Sep 1798</v>
      </c>
      <c r="G378" t="str">
        <f>IFERROR(VLOOKUP(A378,Platted[],1,FALSE),"")</f>
        <v>Larances Purchase</v>
      </c>
    </row>
    <row r="379" spans="1:7" x14ac:dyDescent="0.55000000000000004">
      <c r="A379" s="17" t="s">
        <v>8977</v>
      </c>
      <c r="B379" s="17" t="s">
        <v>9418</v>
      </c>
      <c r="C379" s="17" t="s">
        <v>12089</v>
      </c>
      <c r="D379" s="17"/>
      <c r="E379" s="19" t="str">
        <f>IFERROR(VLOOKUP(A379,LandGrants[],30,FALSE),"")</f>
        <v/>
      </c>
      <c r="F379" t="str">
        <f>IFERROR(VLOOKUP(A379,LandGrants[],11,FALSE),"")</f>
        <v>Feb 1810</v>
      </c>
      <c r="G379" t="str">
        <f>IFERROR(VLOOKUP(A379,Platted[],1,FALSE),"")</f>
        <v>Larkins Inheritance</v>
      </c>
    </row>
    <row r="380" spans="1:7" x14ac:dyDescent="0.55000000000000004">
      <c r="A380" s="17" t="s">
        <v>4924</v>
      </c>
      <c r="B380" s="17" t="s">
        <v>9418</v>
      </c>
      <c r="C380" s="17" t="s">
        <v>11406</v>
      </c>
      <c r="D380" s="17"/>
      <c r="E380" s="19" t="str">
        <f>IFERROR(VLOOKUP(A380,LandGrants[],30,FALSE),"")</f>
        <v/>
      </c>
      <c r="F380" t="str">
        <f>IFERROR(VLOOKUP(A380,LandGrants[],11,FALSE),"")</f>
        <v>Nov 1756</v>
      </c>
      <c r="G380" t="str">
        <f>IFERROR(VLOOKUP(A380,Platted[],1,FALSE),"")</f>
        <v>Last Shift</v>
      </c>
    </row>
    <row r="381" spans="1:7" x14ac:dyDescent="0.55000000000000004">
      <c r="A381" s="17" t="s">
        <v>8978</v>
      </c>
      <c r="B381" s="17" t="s">
        <v>9423</v>
      </c>
      <c r="C381" s="17" t="s">
        <v>11403</v>
      </c>
      <c r="D381" s="17"/>
      <c r="E381" s="19" t="str">
        <f>IFERROR(VLOOKUP(A381,LandGrants[],30,FALSE),"")</f>
        <v>1707</v>
      </c>
      <c r="F381" t="str">
        <f>IFERROR(VLOOKUP(A381,LandGrants[],11,FALSE),"")</f>
        <v>Dec 1728</v>
      </c>
      <c r="G381" t="str">
        <f>IFERROR(VLOOKUP(A381,Platted[],1,FALSE),"")</f>
        <v>Laswells Hopewell</v>
      </c>
    </row>
    <row r="382" spans="1:7" x14ac:dyDescent="0.55000000000000004">
      <c r="A382" s="17" t="s">
        <v>4205</v>
      </c>
      <c r="B382" s="17" t="s">
        <v>9423</v>
      </c>
      <c r="C382" s="17" t="s">
        <v>6514</v>
      </c>
      <c r="D382" s="17"/>
      <c r="E382" s="19" t="str">
        <f>IFERROR(VLOOKUP(A382,LandGrants[],30,FALSE),"")</f>
        <v>1727</v>
      </c>
      <c r="F382" t="str">
        <f>IFERROR(VLOOKUP(A382,LandGrants[],11,FALSE),"")</f>
        <v>Nov 1730</v>
      </c>
      <c r="G382" t="str">
        <f>IFERROR(VLOOKUP(A382,Platted[],1,FALSE),"")</f>
        <v>Left Out</v>
      </c>
    </row>
    <row r="383" spans="1:7" x14ac:dyDescent="0.55000000000000004">
      <c r="A383" s="17" t="s">
        <v>4204</v>
      </c>
      <c r="B383" s="17" t="s">
        <v>9419</v>
      </c>
      <c r="C383" s="17" t="s">
        <v>6186</v>
      </c>
      <c r="D383" s="17"/>
      <c r="E383" s="19" t="str">
        <f>IFERROR(VLOOKUP(A383,LandGrants[],30,FALSE),"")</f>
        <v>1742</v>
      </c>
      <c r="F383" t="str">
        <f>IFERROR(VLOOKUP(A383,LandGrants[],11,FALSE),"")</f>
        <v>Oct 1742</v>
      </c>
      <c r="G383" t="str">
        <f>IFERROR(VLOOKUP(A383,Platted[],1,FALSE),"")</f>
        <v>Lemington</v>
      </c>
    </row>
    <row r="384" spans="1:7" x14ac:dyDescent="0.55000000000000004">
      <c r="A384" s="17" t="s">
        <v>7140</v>
      </c>
      <c r="B384" s="17" t="s">
        <v>9423</v>
      </c>
      <c r="C384" s="17" t="s">
        <v>6501</v>
      </c>
      <c r="D384" s="17"/>
      <c r="E384" s="19" t="str">
        <f>IFERROR(VLOOKUP(A384,LandGrants[],30,FALSE),"")</f>
        <v>1771</v>
      </c>
      <c r="F384" t="str">
        <f>IFERROR(VLOOKUP(A384,LandGrants[],11,FALSE),"")</f>
        <v>Mar 1773</v>
      </c>
      <c r="G384" t="str">
        <f>IFERROR(VLOOKUP(A384,Platted[],1,FALSE),"")</f>
        <v>Lessworth</v>
      </c>
    </row>
    <row r="385" spans="1:7" x14ac:dyDescent="0.55000000000000004">
      <c r="A385" s="17" t="s">
        <v>7396</v>
      </c>
      <c r="B385" s="17" t="s">
        <v>9418</v>
      </c>
      <c r="C385" s="17" t="s">
        <v>12025</v>
      </c>
      <c r="D385" s="17"/>
      <c r="E385" s="19" t="str">
        <f>IFERROR(VLOOKUP(A385,LandGrants[],30,FALSE),"")</f>
        <v>1793</v>
      </c>
      <c r="F385" t="str">
        <f>IFERROR(VLOOKUP(A385,LandGrants[],11,FALSE),"")</f>
        <v>Oct 1796</v>
      </c>
      <c r="G385" t="str">
        <f>IFERROR(VLOOKUP(A385,Platted[],1,FALSE),"")</f>
        <v>Let Justice Take Place</v>
      </c>
    </row>
    <row r="386" spans="1:7" x14ac:dyDescent="0.55000000000000004">
      <c r="A386" s="17" t="s">
        <v>8160</v>
      </c>
      <c r="B386" s="17" t="s">
        <v>9423</v>
      </c>
      <c r="C386" s="17" t="s">
        <v>12022</v>
      </c>
      <c r="D386" s="17"/>
      <c r="E386" s="19" t="str">
        <f>IFERROR(VLOOKUP(A386,LandGrants[],30,FALSE),"")</f>
        <v>1745</v>
      </c>
      <c r="F386" t="str">
        <f>IFERROR(VLOOKUP(A386,LandGrants[],11,FALSE),"")</f>
        <v>Sep 1748</v>
      </c>
      <c r="G386" t="str">
        <f>IFERROR(VLOOKUP(A386,Platted[],1,FALSE),"")</f>
        <v>Lewis Lot</v>
      </c>
    </row>
    <row r="387" spans="1:7" x14ac:dyDescent="0.55000000000000004">
      <c r="A387" s="17" t="s">
        <v>7309</v>
      </c>
      <c r="B387" s="17" t="s">
        <v>9420</v>
      </c>
      <c r="C387" s="17" t="s">
        <v>11654</v>
      </c>
      <c r="D387" s="17"/>
      <c r="E387" s="19" t="str">
        <f>IFERROR(VLOOKUP(A387,LandGrants[],30,FALSE),"")</f>
        <v>1789</v>
      </c>
      <c r="F387" t="str">
        <f>IFERROR(VLOOKUP(A387,LandGrants[],11,FALSE),"")</f>
        <v>Mar 1792</v>
      </c>
      <c r="G387" t="str">
        <f>IFERROR(VLOOKUP(A387,Platted[],1,FALSE),"")</f>
        <v>Liberty Green</v>
      </c>
    </row>
    <row r="388" spans="1:7" x14ac:dyDescent="0.55000000000000004">
      <c r="A388" s="17" t="s">
        <v>9978</v>
      </c>
      <c r="B388" s="17" t="s">
        <v>9420</v>
      </c>
      <c r="C388" s="17" t="s">
        <v>6185</v>
      </c>
      <c r="D388" s="17" t="s">
        <v>11662</v>
      </c>
      <c r="E388" s="19" t="str">
        <f>IFERROR(VLOOKUP(A388,LandGrants[],30,FALSE),"")</f>
        <v>1761</v>
      </c>
      <c r="F388" t="str">
        <f>IFERROR(VLOOKUP(A388,LandGrants[],11,FALSE),"")</f>
        <v>May 1761</v>
      </c>
      <c r="G388" t="str">
        <f>IFERROR(VLOOKUP(A388,Platted[],1,FALSE),"")</f>
        <v>Little Worth - Hood</v>
      </c>
    </row>
    <row r="389" spans="1:7" x14ac:dyDescent="0.55000000000000004">
      <c r="A389" s="17" t="s">
        <v>9519</v>
      </c>
      <c r="B389" s="17" t="s">
        <v>9420</v>
      </c>
      <c r="C389" s="17" t="s">
        <v>12090</v>
      </c>
      <c r="D389" s="17"/>
      <c r="E389" s="19" t="str">
        <f>IFERROR(VLOOKUP(A389,LandGrants[],30,FALSE),"")</f>
        <v>1729</v>
      </c>
      <c r="F389" t="str">
        <f>IFERROR(VLOOKUP(A389,LandGrants[],11,FALSE),"")</f>
        <v>Nov 1737</v>
      </c>
      <c r="G389" t="str">
        <f>IFERROR(VLOOKUP(A389,Platted[],1,FALSE),"")</f>
        <v>Little Worth - Howard</v>
      </c>
    </row>
    <row r="390" spans="1:7" x14ac:dyDescent="0.55000000000000004">
      <c r="A390" s="17" t="s">
        <v>5038</v>
      </c>
      <c r="B390" s="17" t="s">
        <v>9420</v>
      </c>
      <c r="C390" s="17" t="s">
        <v>6148</v>
      </c>
      <c r="D390" s="17" t="s">
        <v>12044</v>
      </c>
      <c r="E390" s="19" t="str">
        <f>IFERROR(VLOOKUP(A390,LandGrants[],30,FALSE),"")</f>
        <v>1761</v>
      </c>
      <c r="F390" t="str">
        <f>IFERROR(VLOOKUP(A390,LandGrants[],11,FALSE),"")</f>
        <v>Jun 1763</v>
      </c>
      <c r="G390" t="str">
        <f>IFERROR(VLOOKUP(A390,Platted[],1,FALSE),"")</f>
        <v>Long And Narrow</v>
      </c>
    </row>
    <row r="391" spans="1:7" x14ac:dyDescent="0.55000000000000004">
      <c r="A391" s="17" t="s">
        <v>4200</v>
      </c>
      <c r="B391" s="17" t="s">
        <v>9420</v>
      </c>
      <c r="C391" s="17" t="s">
        <v>11655</v>
      </c>
      <c r="D391" s="17"/>
      <c r="E391" s="19" t="str">
        <f>IFERROR(VLOOKUP(A391,LandGrants[],30,FALSE),"")</f>
        <v>1741</v>
      </c>
      <c r="F391" t="str">
        <f>IFERROR(VLOOKUP(A391,LandGrants[],11,FALSE),"")</f>
        <v>Sep 1743</v>
      </c>
      <c r="G391" t="str">
        <f>IFERROR(VLOOKUP(A391,Platted[],1,FALSE),"")</f>
        <v>Long Bottom</v>
      </c>
    </row>
    <row r="392" spans="1:7" x14ac:dyDescent="0.55000000000000004">
      <c r="A392" s="17" t="s">
        <v>5064</v>
      </c>
      <c r="B392" s="17" t="s">
        <v>9418</v>
      </c>
      <c r="C392" s="17" t="s">
        <v>6118</v>
      </c>
      <c r="D392" s="17" t="s">
        <v>6240</v>
      </c>
      <c r="E392" s="19" t="str">
        <f>IFERROR(VLOOKUP(A392,LandGrants[],30,FALSE),"")</f>
        <v/>
      </c>
      <c r="F392" t="str">
        <f>IFERROR(VLOOKUP(A392,LandGrants[],11,FALSE),"")</f>
        <v>Nov 1758</v>
      </c>
      <c r="G392" t="str">
        <f>IFERROR(VLOOKUP(A392,Platted[],1,FALSE),"")</f>
        <v>Look Sharp</v>
      </c>
    </row>
    <row r="393" spans="1:7" x14ac:dyDescent="0.55000000000000004">
      <c r="A393" s="17" t="s">
        <v>4925</v>
      </c>
      <c r="B393" s="17" t="s">
        <v>9418</v>
      </c>
      <c r="C393" s="17" t="s">
        <v>11656</v>
      </c>
      <c r="D393" s="17"/>
      <c r="E393" s="19" t="str">
        <f>IFERROR(VLOOKUP(A393,LandGrants[],30,FALSE),"")</f>
        <v>1771</v>
      </c>
      <c r="F393" t="str">
        <f>IFERROR(VLOOKUP(A393,LandGrants[],11,FALSE),"")</f>
        <v>Sep 1775</v>
      </c>
      <c r="G393" t="str">
        <f>IFERROR(VLOOKUP(A393,Platted[],1,FALSE),"")</f>
        <v>Lost By Neglect</v>
      </c>
    </row>
    <row r="394" spans="1:7" x14ac:dyDescent="0.55000000000000004">
      <c r="A394" s="17" t="s">
        <v>6477</v>
      </c>
      <c r="B394" s="17" t="s">
        <v>9419</v>
      </c>
      <c r="C394" s="17" t="s">
        <v>6512</v>
      </c>
      <c r="D394" s="17"/>
      <c r="E394" s="19" t="str">
        <f>IFERROR(VLOOKUP(A394,LandGrants[],30,FALSE),"")</f>
        <v>1753</v>
      </c>
      <c r="F394" t="str">
        <f>IFERROR(VLOOKUP(A394,LandGrants[],11,FALSE),"")</f>
        <v>Oct 1754</v>
      </c>
      <c r="G394" t="str">
        <f>IFERROR(VLOOKUP(A394,Platted[],1,FALSE),"")</f>
        <v>Luck Supported</v>
      </c>
    </row>
    <row r="395" spans="1:7" x14ac:dyDescent="0.55000000000000004">
      <c r="A395" s="17" t="s">
        <v>8070</v>
      </c>
      <c r="B395" s="17" t="s">
        <v>9420</v>
      </c>
      <c r="C395" s="17" t="s">
        <v>6225</v>
      </c>
      <c r="D395" s="17"/>
      <c r="E395" s="19" t="str">
        <f>IFERROR(VLOOKUP(A395,LandGrants[],30,FALSE),"")</f>
        <v>1730</v>
      </c>
      <c r="F395" t="str">
        <f>IFERROR(VLOOKUP(A395,LandGrants[],11,FALSE),"")</f>
        <v>Aug 1735</v>
      </c>
      <c r="G395" t="str">
        <f>IFERROR(VLOOKUP(A395,Platted[],1,FALSE),"")</f>
        <v>Lucy And Rachels Lot</v>
      </c>
    </row>
    <row r="396" spans="1:7" x14ac:dyDescent="0.55000000000000004">
      <c r="A396" s="17" t="s">
        <v>8420</v>
      </c>
      <c r="B396" s="17" t="s">
        <v>9421</v>
      </c>
      <c r="C396" s="17" t="s">
        <v>11402</v>
      </c>
      <c r="D396" s="17"/>
      <c r="E396" s="19" t="str">
        <f>IFERROR(VLOOKUP(A396,LandGrants[],30,FALSE),"")</f>
        <v>1802</v>
      </c>
      <c r="F396" t="str">
        <f>IFERROR(VLOOKUP(A396,LandGrants[],11,FALSE),"")</f>
        <v>Sep 1804</v>
      </c>
      <c r="G396" t="str">
        <f>IFERROR(VLOOKUP(A396,Platted[],1,FALSE),"")</f>
        <v>Lydes Contrivance</v>
      </c>
    </row>
    <row r="397" spans="1:7" x14ac:dyDescent="0.55000000000000004">
      <c r="A397" s="17" t="s">
        <v>9084</v>
      </c>
      <c r="B397" s="17" t="s">
        <v>9420</v>
      </c>
      <c r="C397" s="17" t="s">
        <v>12091</v>
      </c>
      <c r="D397" s="17"/>
      <c r="E397" s="19" t="str">
        <f>IFERROR(VLOOKUP(A397,LandGrants[],30,FALSE),"")</f>
        <v>1786</v>
      </c>
      <c r="F397" t="str">
        <f>IFERROR(VLOOKUP(A397,LandGrants[],11,FALSE),"")</f>
        <v>Mar 1789</v>
      </c>
      <c r="G397" t="str">
        <f>IFERROR(VLOOKUP(A397,Platted[],1,FALSE),"")</f>
        <v>Maccubbins Discovery</v>
      </c>
    </row>
    <row r="398" spans="1:7" x14ac:dyDescent="0.55000000000000004">
      <c r="A398" s="17" t="s">
        <v>7327</v>
      </c>
      <c r="B398" s="17" t="s">
        <v>9421</v>
      </c>
      <c r="C398" s="17" t="s">
        <v>12092</v>
      </c>
      <c r="D398" s="17"/>
      <c r="E398" s="19" t="str">
        <f>IFERROR(VLOOKUP(A398,LandGrants[],30,FALSE),"")</f>
        <v>1788</v>
      </c>
      <c r="F398" t="str">
        <f>IFERROR(VLOOKUP(A398,LandGrants[],11,FALSE),"")</f>
        <v>Feb 1789</v>
      </c>
      <c r="G398" t="str">
        <f>IFERROR(VLOOKUP(A398,Platted[],1,FALSE),"")</f>
        <v>Maccubbins Search</v>
      </c>
    </row>
    <row r="399" spans="1:7" x14ac:dyDescent="0.55000000000000004">
      <c r="A399" s="17" t="s">
        <v>9845</v>
      </c>
      <c r="B399" s="17" t="s">
        <v>9418</v>
      </c>
      <c r="C399" s="17" t="s">
        <v>12093</v>
      </c>
      <c r="D399" s="17" t="s">
        <v>12023</v>
      </c>
      <c r="E399" s="19" t="str">
        <f>IFERROR(VLOOKUP(A399,LandGrants[],30,FALSE),"")</f>
        <v>1774</v>
      </c>
      <c r="F399" t="str">
        <f>IFERROR(VLOOKUP(A399,LandGrants[],11,FALSE),"")</f>
        <v>Sep 1807</v>
      </c>
      <c r="G399" t="str">
        <f>IFERROR(VLOOKUP(A399,Platted[],1,FALSE),"")</f>
        <v>Mackenzies Angle</v>
      </c>
    </row>
    <row r="400" spans="1:7" x14ac:dyDescent="0.55000000000000004">
      <c r="A400" s="17" t="s">
        <v>6761</v>
      </c>
      <c r="B400" s="17" t="s">
        <v>9420</v>
      </c>
      <c r="C400" s="17" t="s">
        <v>12094</v>
      </c>
      <c r="D400" s="17" t="s">
        <v>6500</v>
      </c>
      <c r="E400" s="19" t="str">
        <f>IFERROR(VLOOKUP(A400,LandGrants[],30,FALSE),"")</f>
        <v>1727</v>
      </c>
      <c r="F400" t="str">
        <f>IFERROR(VLOOKUP(A400,LandGrants[],11,FALSE),"")</f>
        <v>Jun 1734</v>
      </c>
      <c r="G400" t="str">
        <f>IFERROR(VLOOKUP(A400,Platted[],1,FALSE),"")</f>
        <v>MacKinzies Discovery</v>
      </c>
    </row>
    <row r="401" spans="1:7" x14ac:dyDescent="0.55000000000000004">
      <c r="A401" s="17" t="s">
        <v>7968</v>
      </c>
      <c r="B401" s="17" t="s">
        <v>9419</v>
      </c>
      <c r="C401" s="17" t="s">
        <v>6500</v>
      </c>
      <c r="D401" s="17" t="s">
        <v>12109</v>
      </c>
      <c r="E401" s="19" t="str">
        <f>IFERROR(VLOOKUP(A401,LandGrants[],30,FALSE),"")</f>
        <v/>
      </c>
      <c r="F401" t="str">
        <f>IFERROR(VLOOKUP(A401,LandGrants[],11,FALSE),"")</f>
        <v>Aug 1746</v>
      </c>
      <c r="G401" t="str">
        <f>IFERROR(VLOOKUP(A401,Platted[],1,FALSE),"")</f>
        <v>MacKinzies Discovery Enlarged</v>
      </c>
    </row>
    <row r="402" spans="1:7" x14ac:dyDescent="0.55000000000000004">
      <c r="A402" s="17" t="s">
        <v>8864</v>
      </c>
      <c r="B402" s="17" t="s">
        <v>9421</v>
      </c>
      <c r="C402" s="17" t="s">
        <v>6180</v>
      </c>
      <c r="D402" s="17" t="s">
        <v>12509</v>
      </c>
      <c r="E402" s="19" t="str">
        <f>IFERROR(VLOOKUP(A402,LandGrants[],30,FALSE),"")</f>
        <v>1688</v>
      </c>
      <c r="F402" t="str">
        <f>IFERROR(VLOOKUP(A402,LandGrants[],11,FALSE),"")</f>
        <v>Jun 1688</v>
      </c>
      <c r="G402" t="str">
        <f>IFERROR(VLOOKUP(A402,Platted[],1,FALSE),"")</f>
        <v>Majors Choice</v>
      </c>
    </row>
    <row r="403" spans="1:7" x14ac:dyDescent="0.55000000000000004">
      <c r="A403" s="17" t="s">
        <v>12473</v>
      </c>
      <c r="B403" s="17" t="s">
        <v>9420</v>
      </c>
      <c r="C403" s="17" t="s">
        <v>12509</v>
      </c>
      <c r="D403" s="17"/>
      <c r="E403" s="19" t="str">
        <f>IFERROR(VLOOKUP(A403,LandGrants[],30,FALSE),"")</f>
        <v/>
      </c>
      <c r="F403">
        <f>IFERROR(VLOOKUP(A403,LandGrants[],11,FALSE),"")</f>
        <v>0</v>
      </c>
      <c r="G403" t="str">
        <f>IFERROR(VLOOKUP(A403,Platted[],1,FALSE),"")</f>
        <v>Majors Choice - Resurveyed</v>
      </c>
    </row>
    <row r="404" spans="1:7" x14ac:dyDescent="0.55000000000000004">
      <c r="A404" s="17" t="s">
        <v>8980</v>
      </c>
      <c r="B404" s="17" t="s">
        <v>9423</v>
      </c>
      <c r="C404" s="17" t="s">
        <v>12325</v>
      </c>
      <c r="D404" s="17"/>
      <c r="E404" s="19" t="str">
        <f>IFERROR(VLOOKUP(A404,LandGrants[],30,FALSE),"")</f>
        <v>1763</v>
      </c>
      <c r="F404" t="str">
        <f>IFERROR(VLOOKUP(A404,LandGrants[],11,FALSE),"")</f>
        <v>Apr 1763</v>
      </c>
      <c r="G404" t="str">
        <f>IFERROR(VLOOKUP(A404,Platted[],1,FALSE),"")</f>
        <v>Mansells Angle</v>
      </c>
    </row>
    <row r="405" spans="1:7" x14ac:dyDescent="0.55000000000000004">
      <c r="A405" s="17" t="s">
        <v>5574</v>
      </c>
      <c r="B405" s="17" t="s">
        <v>9423</v>
      </c>
      <c r="C405" s="17" t="s">
        <v>3716</v>
      </c>
      <c r="D405" s="17" t="s">
        <v>6512</v>
      </c>
      <c r="E405" s="19" t="str">
        <f>IFERROR(VLOOKUP(A405,LandGrants[],30,FALSE),"")</f>
        <v>1750</v>
      </c>
      <c r="F405" t="str">
        <f>IFERROR(VLOOKUP(A405,LandGrants[],11,FALSE),"")</f>
        <v>Oct 1752</v>
      </c>
      <c r="G405" t="str">
        <f>IFERROR(VLOOKUP(A405,Platted[],1,FALSE),"")</f>
        <v>Mansells Defense</v>
      </c>
    </row>
    <row r="406" spans="1:7" x14ac:dyDescent="0.55000000000000004">
      <c r="A406" s="17" t="s">
        <v>6546</v>
      </c>
      <c r="B406" s="17" t="s">
        <v>9420</v>
      </c>
      <c r="C406" s="17" t="s">
        <v>11404</v>
      </c>
      <c r="D406" s="17" t="s">
        <v>3708</v>
      </c>
      <c r="E406" s="19" t="str">
        <f>IFERROR(VLOOKUP(A406,LandGrants[],30,FALSE),"")</f>
        <v>1746</v>
      </c>
      <c r="F406" t="str">
        <f>IFERROR(VLOOKUP(A406,LandGrants[],11,FALSE),"")</f>
        <v>Apr 1746</v>
      </c>
      <c r="G406" t="str">
        <f>IFERROR(VLOOKUP(A406,Platted[],1,FALSE),"")</f>
        <v>Mansells Range</v>
      </c>
    </row>
    <row r="407" spans="1:7" x14ac:dyDescent="0.55000000000000004">
      <c r="A407" s="17" t="s">
        <v>6571</v>
      </c>
      <c r="B407" s="17" t="s">
        <v>9421</v>
      </c>
      <c r="C407" s="17" t="s">
        <v>6110</v>
      </c>
      <c r="D407" s="17"/>
      <c r="E407" s="19" t="str">
        <f>IFERROR(VLOOKUP(A407,LandGrants[],30,FALSE),"")</f>
        <v/>
      </c>
      <c r="F407" t="str">
        <f>IFERROR(VLOOKUP(A407,LandGrants[],11,FALSE),"")</f>
        <v>Dec 1769</v>
      </c>
      <c r="G407" t="str">
        <f>IFERROR(VLOOKUP(A407,Platted[],1,FALSE),"")</f>
        <v>Mansells United Friendship</v>
      </c>
    </row>
    <row r="408" spans="1:7" x14ac:dyDescent="0.55000000000000004">
      <c r="A408" s="17" t="s">
        <v>7865</v>
      </c>
      <c r="B408" s="17" t="s">
        <v>9421</v>
      </c>
      <c r="C408" s="17" t="s">
        <v>12026</v>
      </c>
      <c r="D408" s="17"/>
      <c r="E408" s="19" t="str">
        <f>IFERROR(VLOOKUP(A408,LandGrants[],30,FALSE),"")</f>
        <v>1721</v>
      </c>
      <c r="F408" t="str">
        <f>IFERROR(VLOOKUP(A408,LandGrants[],11,FALSE),"")</f>
        <v>Feb 1723</v>
      </c>
      <c r="G408" t="str">
        <f>IFERROR(VLOOKUP(A408,Platted[],1,FALSE),"")</f>
        <v>Margretts Fancy</v>
      </c>
    </row>
    <row r="409" spans="1:7" x14ac:dyDescent="0.55000000000000004">
      <c r="A409" s="17" t="s">
        <v>4196</v>
      </c>
      <c r="B409" s="17" t="s">
        <v>9423</v>
      </c>
      <c r="C409" s="17" t="s">
        <v>6179</v>
      </c>
      <c r="D409" s="17" t="s">
        <v>11405</v>
      </c>
      <c r="E409" s="19" t="str">
        <f>IFERROR(VLOOKUP(A409,LandGrants[],30,FALSE),"")</f>
        <v>1710</v>
      </c>
      <c r="F409" t="str">
        <f>IFERROR(VLOOKUP(A409,LandGrants[],11,FALSE),"")</f>
        <v>Aug 1710</v>
      </c>
      <c r="G409" t="str">
        <f>IFERROR(VLOOKUP(A409,Platted[],1,FALSE),"")</f>
        <v>Marlborough Plains</v>
      </c>
    </row>
    <row r="410" spans="1:7" x14ac:dyDescent="0.55000000000000004">
      <c r="A410" s="17" t="s">
        <v>8166</v>
      </c>
      <c r="B410" s="17" t="s">
        <v>9421</v>
      </c>
      <c r="C410" s="17" t="s">
        <v>12095</v>
      </c>
      <c r="D410" s="17" t="s">
        <v>11388</v>
      </c>
      <c r="E410" s="19" t="str">
        <f>IFERROR(VLOOKUP(A410,LandGrants[],30,FALSE),"")</f>
        <v>1719</v>
      </c>
      <c r="F410">
        <f>IFERROR(VLOOKUP(A410,LandGrants[],11,FALSE),"")</f>
        <v>1725</v>
      </c>
      <c r="G410" t="str">
        <f>IFERROR(VLOOKUP(A410,Platted[],1,FALSE),"")</f>
        <v>Martins Luck</v>
      </c>
    </row>
    <row r="411" spans="1:7" x14ac:dyDescent="0.55000000000000004">
      <c r="A411" s="17" t="s">
        <v>7937</v>
      </c>
      <c r="B411" s="17" t="s">
        <v>9421</v>
      </c>
      <c r="C411" s="17" t="s">
        <v>12057</v>
      </c>
      <c r="D411" s="17"/>
      <c r="E411" s="19" t="str">
        <f>IFERROR(VLOOKUP(A411,LandGrants[],30,FALSE),"")</f>
        <v>1725</v>
      </c>
      <c r="F411" t="str">
        <f>IFERROR(VLOOKUP(A411,LandGrants[],11,FALSE),"")</f>
        <v>Oct 1732</v>
      </c>
      <c r="G411" t="str">
        <f>IFERROR(VLOOKUP(A411,Platted[],1,FALSE),"")</f>
        <v>Marys Lot</v>
      </c>
    </row>
    <row r="412" spans="1:7" x14ac:dyDescent="0.55000000000000004">
      <c r="A412" s="17" t="s">
        <v>6858</v>
      </c>
      <c r="B412" s="17" t="s">
        <v>9417</v>
      </c>
      <c r="C412" s="17" t="s">
        <v>11630</v>
      </c>
      <c r="D412" s="17" t="s">
        <v>6155</v>
      </c>
      <c r="E412" s="19" t="str">
        <f>IFERROR(VLOOKUP(A412,LandGrants[],30,FALSE),"")</f>
        <v>1751</v>
      </c>
      <c r="F412" t="str">
        <f>IFERROR(VLOOKUP(A412,LandGrants[],11,FALSE),"")</f>
        <v>Aug 1753</v>
      </c>
      <c r="G412" t="str">
        <f>IFERROR(VLOOKUP(A412,Platted[],1,FALSE),"")</f>
        <v>Merciers Friendship</v>
      </c>
    </row>
    <row r="413" spans="1:7" x14ac:dyDescent="0.55000000000000004">
      <c r="A413" s="17" t="s">
        <v>10488</v>
      </c>
      <c r="B413" s="17" t="s">
        <v>9418</v>
      </c>
      <c r="C413" s="17" t="s">
        <v>11799</v>
      </c>
      <c r="D413" s="17"/>
      <c r="E413" s="19" t="str">
        <f>IFERROR(VLOOKUP(A413,LandGrants[],30,FALSE),"")</f>
        <v/>
      </c>
      <c r="F413" t="str">
        <f>IFERROR(VLOOKUP(A413,LandGrants[],11,FALSE),"")</f>
        <v>Mar 1815</v>
      </c>
      <c r="G413" t="str">
        <f>IFERROR(VLOOKUP(A413,Platted[],1,FALSE),"")</f>
        <v>Merciers Industry</v>
      </c>
    </row>
    <row r="414" spans="1:7" x14ac:dyDescent="0.55000000000000004">
      <c r="A414" s="17" t="s">
        <v>8056</v>
      </c>
      <c r="B414" s="17" t="s">
        <v>10740</v>
      </c>
      <c r="C414" s="17" t="s">
        <v>11657</v>
      </c>
      <c r="D414" s="17" t="s">
        <v>11658</v>
      </c>
      <c r="E414" s="19" t="str">
        <f>IFERROR(VLOOKUP(A414,LandGrants[],30,FALSE),"")</f>
        <v>1776</v>
      </c>
      <c r="F414" t="str">
        <f>IFERROR(VLOOKUP(A414,LandGrants[],11,FALSE),"")</f>
        <v>Jan 1786</v>
      </c>
      <c r="G414" t="str">
        <f>IFERROR(VLOOKUP(A414,Platted[],1,FALSE),"")</f>
        <v>Merciers Lot</v>
      </c>
    </row>
    <row r="415" spans="1:7" x14ac:dyDescent="0.55000000000000004">
      <c r="A415" s="17" t="s">
        <v>7314</v>
      </c>
      <c r="B415" s="17" t="s">
        <v>9422</v>
      </c>
      <c r="C415" s="17" t="s">
        <v>11658</v>
      </c>
      <c r="D415" s="17"/>
      <c r="E415" s="19" t="str">
        <f>IFERROR(VLOOKUP(A415,LandGrants[],30,FALSE),"")</f>
        <v/>
      </c>
      <c r="F415" t="str">
        <f>IFERROR(VLOOKUP(A415,LandGrants[],11,FALSE),"")</f>
        <v>Oct 1793</v>
      </c>
      <c r="G415" t="str">
        <f>IFERROR(VLOOKUP(A415,Platted[],1,FALSE),"")</f>
        <v>Merciers Lot Resurveyed</v>
      </c>
    </row>
    <row r="416" spans="1:7" x14ac:dyDescent="0.55000000000000004">
      <c r="A416" s="17" t="s">
        <v>11608</v>
      </c>
      <c r="B416" s="17" t="s">
        <v>9419</v>
      </c>
      <c r="C416" s="17" t="s">
        <v>11659</v>
      </c>
      <c r="D416" s="17" t="s">
        <v>11799</v>
      </c>
      <c r="E416" s="19" t="str">
        <f>IFERROR(VLOOKUP(A416,LandGrants[],30,FALSE),"")</f>
        <v/>
      </c>
      <c r="F416" t="str">
        <f>IFERROR(VLOOKUP(A416,LandGrants[],11,FALSE),"")</f>
        <v/>
      </c>
      <c r="G416" t="str">
        <f>IFERROR(VLOOKUP(A416,Platted[],1,FALSE),"")</f>
        <v>Merciers Trouble</v>
      </c>
    </row>
    <row r="417" spans="1:7" x14ac:dyDescent="0.55000000000000004">
      <c r="A417" s="17" t="s">
        <v>7195</v>
      </c>
      <c r="B417" s="17" t="s">
        <v>9421</v>
      </c>
      <c r="C417" s="17" t="s">
        <v>11421</v>
      </c>
      <c r="D417" s="17"/>
      <c r="E417" s="19" t="str">
        <f>IFERROR(VLOOKUP(A417,LandGrants[],30,FALSE),"")</f>
        <v>1772</v>
      </c>
      <c r="F417" t="str">
        <f>IFERROR(VLOOKUP(A417,LandGrants[],11,FALSE),"")</f>
        <v>Sep 1803</v>
      </c>
      <c r="G417" t="str">
        <f>IFERROR(VLOOKUP(A417,Platted[],1,FALSE),"")</f>
        <v>Middle Spring</v>
      </c>
    </row>
    <row r="418" spans="1:7" x14ac:dyDescent="0.55000000000000004">
      <c r="A418" s="17" t="s">
        <v>5781</v>
      </c>
      <c r="B418" s="17" t="s">
        <v>9419</v>
      </c>
      <c r="C418" s="17" t="s">
        <v>6216</v>
      </c>
      <c r="D418" s="17"/>
      <c r="E418" s="19" t="str">
        <f>IFERROR(VLOOKUP(A418,LandGrants[],30,FALSE),"")</f>
        <v>1762</v>
      </c>
      <c r="F418" t="str">
        <f>IFERROR(VLOOKUP(A418,LandGrants[],11,FALSE),"")</f>
        <v>Aug 1762</v>
      </c>
      <c r="G418" t="str">
        <f>IFERROR(VLOOKUP(A418,Platted[],1,FALSE),"")</f>
        <v>Milford Enlarged</v>
      </c>
    </row>
    <row r="419" spans="1:7" x14ac:dyDescent="0.55000000000000004">
      <c r="A419" s="17" t="s">
        <v>6556</v>
      </c>
      <c r="B419" s="17" t="s">
        <v>9421</v>
      </c>
      <c r="C419" s="17" t="s">
        <v>6499</v>
      </c>
      <c r="D419" s="17"/>
      <c r="E419" s="19" t="str">
        <f>IFERROR(VLOOKUP(A419,LandGrants[],30,FALSE),"")</f>
        <v>1767</v>
      </c>
      <c r="F419" t="str">
        <f>IFERROR(VLOOKUP(A419,LandGrants[],11,FALSE),"")</f>
        <v>Jul 1768</v>
      </c>
      <c r="G419" t="str">
        <f>IFERROR(VLOOKUP(A419,Platted[],1,FALSE),"")</f>
        <v>Mill Land</v>
      </c>
    </row>
    <row r="420" spans="1:7" x14ac:dyDescent="0.55000000000000004">
      <c r="A420" s="17" t="s">
        <v>6332</v>
      </c>
      <c r="B420" s="17" t="s">
        <v>9418</v>
      </c>
      <c r="C420" s="17" t="s">
        <v>6145</v>
      </c>
      <c r="D420" s="17" t="s">
        <v>12096</v>
      </c>
      <c r="E420" s="19" t="str">
        <f>IFERROR(VLOOKUP(A420,LandGrants[],30,FALSE),"")</f>
        <v>1761</v>
      </c>
      <c r="F420" t="str">
        <f>IFERROR(VLOOKUP(A420,LandGrants[],11,FALSE),"")</f>
        <v>Feb 1762</v>
      </c>
      <c r="G420" t="str">
        <f>IFERROR(VLOOKUP(A420,Platted[],1,FALSE),"")</f>
        <v>Mill Meadow</v>
      </c>
    </row>
    <row r="421" spans="1:7" x14ac:dyDescent="0.55000000000000004">
      <c r="A421" s="17" t="s">
        <v>9391</v>
      </c>
      <c r="B421" s="17" t="s">
        <v>9420</v>
      </c>
      <c r="C421" s="17" t="s">
        <v>12096</v>
      </c>
      <c r="D421" s="17" t="s">
        <v>12027</v>
      </c>
      <c r="E421" s="19" t="str">
        <f>IFERROR(VLOOKUP(A421,LandGrants[],30,FALSE),"")</f>
        <v>1771</v>
      </c>
      <c r="F421" t="str">
        <f>IFERROR(VLOOKUP(A421,LandGrants[],11,FALSE),"")</f>
        <v>Jul 1772</v>
      </c>
      <c r="G421" t="str">
        <f>IFERROR(VLOOKUP(A421,Platted[],1,FALSE),"")</f>
        <v>Mill Meadow - Resurveyed</v>
      </c>
    </row>
    <row r="422" spans="1:7" x14ac:dyDescent="0.55000000000000004">
      <c r="A422" s="17" t="s">
        <v>6453</v>
      </c>
      <c r="B422" s="17" t="s">
        <v>9418</v>
      </c>
      <c r="C422" s="17" t="s">
        <v>6511</v>
      </c>
      <c r="D422" s="17"/>
      <c r="E422" s="19" t="str">
        <f>IFERROR(VLOOKUP(A422,LandGrants[],30,FALSE),"")</f>
        <v>1757</v>
      </c>
      <c r="F422" t="str">
        <f>IFERROR(VLOOKUP(A422,LandGrants[],11,FALSE),"")</f>
        <v>Dec 1757</v>
      </c>
      <c r="G422" t="str">
        <f>IFERROR(VLOOKUP(A422,Platted[],1,FALSE),"")</f>
        <v>Mineral Hill</v>
      </c>
    </row>
    <row r="423" spans="1:7" x14ac:dyDescent="0.55000000000000004">
      <c r="A423" s="17" t="s">
        <v>6801</v>
      </c>
      <c r="B423" s="17" t="s">
        <v>9420</v>
      </c>
      <c r="C423" s="17" t="s">
        <v>3721</v>
      </c>
      <c r="D423" s="17"/>
      <c r="E423" s="19" t="str">
        <f>IFERROR(VLOOKUP(A423,LandGrants[],30,FALSE),"")</f>
        <v>1744</v>
      </c>
      <c r="F423" t="str">
        <f>IFERROR(VLOOKUP(A423,LandGrants[],11,FALSE),"")</f>
        <v>Jan 1744</v>
      </c>
      <c r="G423" t="str">
        <f>IFERROR(VLOOKUP(A423,Platted[],1,FALSE),"")</f>
        <v>Moberleys Desire</v>
      </c>
    </row>
    <row r="424" spans="1:7" x14ac:dyDescent="0.55000000000000004">
      <c r="A424" s="17" t="s">
        <v>6799</v>
      </c>
      <c r="B424" s="17" t="s">
        <v>9421</v>
      </c>
      <c r="C424" s="17" t="s">
        <v>3721</v>
      </c>
      <c r="D424" s="17" t="s">
        <v>11395</v>
      </c>
      <c r="E424" s="19" t="str">
        <f>IFERROR(VLOOKUP(A424,LandGrants[],30,FALSE),"")</f>
        <v>1744</v>
      </c>
      <c r="F424" t="str">
        <f>IFERROR(VLOOKUP(A424,LandGrants[],11,FALSE),"")</f>
        <v>Jan 1744</v>
      </c>
      <c r="G424" t="str">
        <f>IFERROR(VLOOKUP(A424,Platted[],1,FALSE),"")</f>
        <v>Moberleys Rest</v>
      </c>
    </row>
    <row r="425" spans="1:7" x14ac:dyDescent="0.55000000000000004">
      <c r="A425" s="17" t="s">
        <v>6800</v>
      </c>
      <c r="B425" s="17" t="s">
        <v>9421</v>
      </c>
      <c r="C425" s="17" t="s">
        <v>3721</v>
      </c>
      <c r="D425" s="17"/>
      <c r="E425" s="19" t="str">
        <f>IFERROR(VLOOKUP(A425,LandGrants[],30,FALSE),"")</f>
        <v>1744</v>
      </c>
      <c r="F425" t="str">
        <f>IFERROR(VLOOKUP(A425,LandGrants[],11,FALSE),"")</f>
        <v>Jan 1744</v>
      </c>
      <c r="G425" t="str">
        <f>IFERROR(VLOOKUP(A425,Platted[],1,FALSE),"")</f>
        <v>Moberleys Tavern</v>
      </c>
    </row>
    <row r="426" spans="1:7" x14ac:dyDescent="0.55000000000000004">
      <c r="A426" s="17" t="s">
        <v>8869</v>
      </c>
      <c r="B426" s="17" t="s">
        <v>9420</v>
      </c>
      <c r="C426" s="17" t="s">
        <v>6123</v>
      </c>
      <c r="D426" s="17" t="s">
        <v>7792</v>
      </c>
      <c r="E426" s="19" t="str">
        <f>IFERROR(VLOOKUP(A426,LandGrants[],30,FALSE),"")</f>
        <v>1695</v>
      </c>
      <c r="F426" t="str">
        <f>IFERROR(VLOOKUP(A426,LandGrants[],11,FALSE),"")</f>
        <v>Nov 1695</v>
      </c>
      <c r="G426" t="str">
        <f>IFERROR(VLOOKUP(A426,Platted[],1,FALSE),"")</f>
        <v>Moores Morning Choice</v>
      </c>
    </row>
    <row r="427" spans="1:7" x14ac:dyDescent="0.55000000000000004">
      <c r="A427" s="17" t="s">
        <v>6789</v>
      </c>
      <c r="B427" s="17" t="s">
        <v>9421</v>
      </c>
      <c r="C427" s="17" t="s">
        <v>7792</v>
      </c>
      <c r="D427" s="17"/>
      <c r="E427" s="19" t="str">
        <f>IFERROR(VLOOKUP(A427,LandGrants[],30,FALSE),"")</f>
        <v/>
      </c>
      <c r="F427" t="str">
        <f>IFERROR(VLOOKUP(A427,LandGrants[],11,FALSE),"")</f>
        <v>Aug 1743</v>
      </c>
      <c r="G427" t="str">
        <f>IFERROR(VLOOKUP(A427,Platted[],1,FALSE),"")</f>
        <v>Moores Morning Choice Enlarged</v>
      </c>
    </row>
    <row r="428" spans="1:7" x14ac:dyDescent="0.55000000000000004">
      <c r="A428" s="17" t="s">
        <v>8285</v>
      </c>
      <c r="B428" s="17" t="s">
        <v>9421</v>
      </c>
      <c r="C428" s="17" t="s">
        <v>11660</v>
      </c>
      <c r="D428" s="17"/>
      <c r="E428" s="19" t="str">
        <f>IFERROR(VLOOKUP(A428,LandGrants[],30,FALSE),"")</f>
        <v>1752</v>
      </c>
      <c r="F428" t="str">
        <f>IFERROR(VLOOKUP(A428,LandGrants[],11,FALSE),"")</f>
        <v>Jan 1754</v>
      </c>
      <c r="G428" t="str">
        <f>IFERROR(VLOOKUP(A428,Platted[],1,FALSE),"")</f>
        <v>Morehouses Generousity</v>
      </c>
    </row>
    <row r="429" spans="1:7" x14ac:dyDescent="0.55000000000000004">
      <c r="A429" s="17" t="s">
        <v>9327</v>
      </c>
      <c r="B429" s="17" t="s">
        <v>9418</v>
      </c>
      <c r="C429" s="17" t="s">
        <v>3709</v>
      </c>
      <c r="D429" s="17" t="s">
        <v>11660</v>
      </c>
      <c r="E429" s="19" t="str">
        <f>IFERROR(VLOOKUP(A429,LandGrants[],30,FALSE),"")</f>
        <v>1746</v>
      </c>
      <c r="F429" t="str">
        <f>IFERROR(VLOOKUP(A429,LandGrants[],11,FALSE),"")</f>
        <v>Oct 1747</v>
      </c>
      <c r="G429" t="str">
        <f>IFERROR(VLOOKUP(A429,Platted[],1,FALSE),"")</f>
        <v>Morehouses Grove</v>
      </c>
    </row>
    <row r="430" spans="1:7" x14ac:dyDescent="0.55000000000000004">
      <c r="A430" s="17" t="s">
        <v>8293</v>
      </c>
      <c r="B430" s="17" t="s">
        <v>9421</v>
      </c>
      <c r="C430" s="17" t="s">
        <v>6235</v>
      </c>
      <c r="D430" s="17"/>
      <c r="E430" s="19" t="str">
        <f>IFERROR(VLOOKUP(A430,LandGrants[],30,FALSE),"")</f>
        <v>1757</v>
      </c>
      <c r="F430" t="str">
        <f>IFERROR(VLOOKUP(A430,LandGrants[],11,FALSE),"")</f>
        <v>Nov 1757</v>
      </c>
      <c r="G430" t="str">
        <f>IFERROR(VLOOKUP(A430,Platted[],1,FALSE),"")</f>
        <v>Mothers Care</v>
      </c>
    </row>
    <row r="431" spans="1:7" x14ac:dyDescent="0.55000000000000004">
      <c r="A431" s="17" t="s">
        <v>5000</v>
      </c>
      <c r="B431" s="17" t="s">
        <v>9418</v>
      </c>
      <c r="C431" s="17" t="s">
        <v>12097</v>
      </c>
      <c r="D431" s="17"/>
      <c r="E431" s="19" t="str">
        <f>IFERROR(VLOOKUP(A431,LandGrants[],30,FALSE),"")</f>
        <v>1750</v>
      </c>
      <c r="F431" t="str">
        <f>IFERROR(VLOOKUP(A431,LandGrants[],11,FALSE),"")</f>
        <v>Apr 1751</v>
      </c>
      <c r="G431" t="str">
        <f>IFERROR(VLOOKUP(A431,Platted[],1,FALSE),"")</f>
        <v>Mount Aetna</v>
      </c>
    </row>
    <row r="432" spans="1:7" x14ac:dyDescent="0.55000000000000004">
      <c r="A432" s="17" t="s">
        <v>4193</v>
      </c>
      <c r="B432" s="17" t="s">
        <v>9421</v>
      </c>
      <c r="C432" s="17" t="s">
        <v>6182</v>
      </c>
      <c r="D432" s="17" t="s">
        <v>12023</v>
      </c>
      <c r="E432" s="19" t="str">
        <f>IFERROR(VLOOKUP(A432,LandGrants[],30,FALSE),"")</f>
        <v>1775</v>
      </c>
      <c r="F432" t="str">
        <f>IFERROR(VLOOKUP(A432,LandGrants[],11,FALSE),"")</f>
        <v>Oct 1782</v>
      </c>
      <c r="G432" t="str">
        <f>IFERROR(VLOOKUP(A432,Platted[],1,FALSE),"")</f>
        <v>Mount Calvary</v>
      </c>
    </row>
    <row r="433" spans="1:7" x14ac:dyDescent="0.55000000000000004">
      <c r="A433" s="17" t="s">
        <v>6176</v>
      </c>
      <c r="B433" s="17" t="s">
        <v>9423</v>
      </c>
      <c r="C433" s="17" t="s">
        <v>6148</v>
      </c>
      <c r="D433" s="17"/>
      <c r="E433" s="19" t="str">
        <f>IFERROR(VLOOKUP(A433,LandGrants[],30,FALSE),"")</f>
        <v>1761</v>
      </c>
      <c r="F433" t="str">
        <f>IFERROR(VLOOKUP(A433,LandGrants[],11,FALSE),"")</f>
        <v>Apr 1761</v>
      </c>
      <c r="G433" t="str">
        <f>IFERROR(VLOOKUP(A433,Platted[],1,FALSE),"")</f>
        <v/>
      </c>
    </row>
    <row r="434" spans="1:7" x14ac:dyDescent="0.55000000000000004">
      <c r="A434" s="17" t="s">
        <v>1561</v>
      </c>
      <c r="B434" s="17" t="s">
        <v>9422</v>
      </c>
      <c r="C434" s="17" t="s">
        <v>12023</v>
      </c>
      <c r="D434" s="17"/>
      <c r="E434" s="19" t="str">
        <f>IFERROR(VLOOKUP(A434,LandGrants[],30,FALSE),"")</f>
        <v>1828</v>
      </c>
      <c r="F434" t="str">
        <f>IFERROR(VLOOKUP(A434,LandGrants[],11,FALSE),"")</f>
        <v>Jun 1830</v>
      </c>
      <c r="G434" t="str">
        <f>IFERROR(VLOOKUP(A434,Platted[],1,FALSE),"")</f>
        <v>Mount Hebron</v>
      </c>
    </row>
    <row r="435" spans="1:7" x14ac:dyDescent="0.55000000000000004">
      <c r="A435" s="17" t="s">
        <v>1566</v>
      </c>
      <c r="B435" s="17" t="s">
        <v>9421</v>
      </c>
      <c r="C435" s="17" t="s">
        <v>7243</v>
      </c>
      <c r="D435" s="17"/>
      <c r="E435" s="19" t="str">
        <f>IFERROR(VLOOKUP(A435,LandGrants[],30,FALSE),"")</f>
        <v/>
      </c>
      <c r="F435" t="str">
        <f>IFERROR(VLOOKUP(A435,LandGrants[],11,FALSE),"")</f>
        <v>Nov 1773</v>
      </c>
      <c r="G435" t="str">
        <f>IFERROR(VLOOKUP(A435,Platted[],1,FALSE),"")</f>
        <v>Mount Misery</v>
      </c>
    </row>
    <row r="436" spans="1:7" x14ac:dyDescent="0.55000000000000004">
      <c r="A436" s="17" t="s">
        <v>5880</v>
      </c>
      <c r="B436" s="17" t="s">
        <v>9420</v>
      </c>
      <c r="C436" s="17" t="s">
        <v>12098</v>
      </c>
      <c r="D436" s="17" t="s">
        <v>12097</v>
      </c>
      <c r="E436" s="19" t="str">
        <f>IFERROR(VLOOKUP(A436,LandGrants[],30,FALSE),"")</f>
        <v>1725</v>
      </c>
      <c r="F436">
        <f>IFERROR(VLOOKUP(A436,LandGrants[],11,FALSE),"")</f>
        <v>0</v>
      </c>
      <c r="G436" t="str">
        <f>IFERROR(VLOOKUP(A436,Platted[],1,FALSE),"")</f>
        <v>Mount Sion</v>
      </c>
    </row>
    <row r="437" spans="1:7" x14ac:dyDescent="0.55000000000000004">
      <c r="A437" s="17" t="s">
        <v>5322</v>
      </c>
      <c r="B437" s="17" t="s">
        <v>9422</v>
      </c>
      <c r="C437" s="17" t="s">
        <v>12512</v>
      </c>
      <c r="D437" s="17" t="s">
        <v>12508</v>
      </c>
      <c r="E437" s="19" t="str">
        <f>IFERROR(VLOOKUP(A437,LandGrants[],30,FALSE),"")</f>
        <v/>
      </c>
      <c r="F437" t="str">
        <f>IFERROR(VLOOKUP(A437,LandGrants[],11,FALSE),"")</f>
        <v>Feb 1784</v>
      </c>
      <c r="G437" t="str">
        <f>IFERROR(VLOOKUP(A437,Platted[],1,FALSE),"")</f>
        <v>Mount Unity</v>
      </c>
    </row>
    <row r="438" spans="1:7" x14ac:dyDescent="0.55000000000000004">
      <c r="A438" s="17" t="s">
        <v>5325</v>
      </c>
      <c r="B438" s="17" t="s">
        <v>9420</v>
      </c>
      <c r="C438" s="17" t="s">
        <v>11659</v>
      </c>
      <c r="D438" s="17"/>
      <c r="E438" s="19" t="str">
        <f>IFERROR(VLOOKUP(A438,LandGrants[],30,FALSE),"")</f>
        <v>1787</v>
      </c>
      <c r="F438" t="str">
        <f>IFERROR(VLOOKUP(A438,LandGrants[],11,FALSE),"")</f>
        <v>Jun 1789</v>
      </c>
      <c r="G438" t="str">
        <f>IFERROR(VLOOKUP(A438,Platted[],1,FALSE),"")</f>
        <v>Mount Vesuvius</v>
      </c>
    </row>
    <row r="439" spans="1:7" x14ac:dyDescent="0.55000000000000004">
      <c r="A439" s="17" t="s">
        <v>8414</v>
      </c>
      <c r="B439" s="17" t="s">
        <v>9421</v>
      </c>
      <c r="C439" s="17" t="s">
        <v>12098</v>
      </c>
      <c r="D439" s="17"/>
      <c r="E439" s="19" t="str">
        <f>IFERROR(VLOOKUP(A439,LandGrants[],30,FALSE),"")</f>
        <v>1748</v>
      </c>
      <c r="F439" t="str">
        <f>IFERROR(VLOOKUP(A439,LandGrants[],11,FALSE),"")</f>
        <v>Jan 1748</v>
      </c>
      <c r="G439" t="str">
        <f>IFERROR(VLOOKUP(A439,Platted[],1,FALSE),"")</f>
        <v>Neals Chance</v>
      </c>
    </row>
    <row r="440" spans="1:7" x14ac:dyDescent="0.55000000000000004">
      <c r="A440" s="17" t="s">
        <v>8872</v>
      </c>
      <c r="B440" s="17" t="s">
        <v>9420</v>
      </c>
      <c r="C440" s="17" t="s">
        <v>6785</v>
      </c>
      <c r="D440" s="17" t="s">
        <v>12042</v>
      </c>
      <c r="E440" s="19" t="str">
        <f>IFERROR(VLOOKUP(A440,LandGrants[],30,FALSE),"")</f>
        <v>1714</v>
      </c>
      <c r="F440" t="str">
        <f>IFERROR(VLOOKUP(A440,LandGrants[],11,FALSE),"")</f>
        <v>Dec 1714</v>
      </c>
      <c r="G440" t="str">
        <f>IFERROR(VLOOKUP(A440,Platted[],1,FALSE),"")</f>
        <v>Neals Delight</v>
      </c>
    </row>
    <row r="441" spans="1:7" x14ac:dyDescent="0.55000000000000004">
      <c r="A441" s="17" t="s">
        <v>9373</v>
      </c>
      <c r="B441" s="17" t="s">
        <v>9418</v>
      </c>
      <c r="C441" s="17" t="s">
        <v>12042</v>
      </c>
      <c r="D441" s="17"/>
      <c r="E441" s="19" t="str">
        <f>IFERROR(VLOOKUP(A441,LandGrants[],30,FALSE),"")</f>
        <v/>
      </c>
      <c r="F441" t="str">
        <f>IFERROR(VLOOKUP(A441,LandGrants[],11,FALSE),"")</f>
        <v>Jul 1734</v>
      </c>
      <c r="G441" t="str">
        <f>IFERROR(VLOOKUP(A441,Platted[],1,FALSE),"")</f>
        <v>Neals Delight - Resurveyed</v>
      </c>
    </row>
    <row r="442" spans="1:7" x14ac:dyDescent="0.55000000000000004">
      <c r="A442" s="17" t="s">
        <v>8873</v>
      </c>
      <c r="B442" s="17" t="s">
        <v>9421</v>
      </c>
      <c r="C442" s="17" t="s">
        <v>12099</v>
      </c>
      <c r="D442" s="17"/>
      <c r="E442" s="19" t="str">
        <f>IFERROR(VLOOKUP(A442,LandGrants[],30,FALSE),"")</f>
        <v>1727</v>
      </c>
      <c r="F442" t="str">
        <f>IFERROR(VLOOKUP(A442,LandGrants[],11,FALSE),"")</f>
        <v>Oct 1729</v>
      </c>
      <c r="G442" t="str">
        <f>IFERROR(VLOOKUP(A442,Platted[],1,FALSE),"")</f>
        <v>Nelsons Rainbow</v>
      </c>
    </row>
    <row r="443" spans="1:7" x14ac:dyDescent="0.55000000000000004">
      <c r="A443" s="17" t="s">
        <v>8874</v>
      </c>
      <c r="B443" s="17" t="s">
        <v>9419</v>
      </c>
      <c r="C443" s="17" t="s">
        <v>6133</v>
      </c>
      <c r="D443" s="17" t="s">
        <v>6158</v>
      </c>
      <c r="E443" s="19" t="str">
        <f>IFERROR(VLOOKUP(A443,LandGrants[],30,FALSE),"")</f>
        <v>1720</v>
      </c>
      <c r="F443" t="str">
        <f>IFERROR(VLOOKUP(A443,LandGrants[],11,FALSE),"")</f>
        <v>Sep 1720</v>
      </c>
      <c r="G443" t="str">
        <f>IFERROR(VLOOKUP(A443,Platted[],1,FALSE),"")</f>
        <v>Nelsons Walks</v>
      </c>
    </row>
    <row r="444" spans="1:7" x14ac:dyDescent="0.55000000000000004">
      <c r="A444" s="17" t="s">
        <v>6644</v>
      </c>
      <c r="B444" s="17" t="s">
        <v>9419</v>
      </c>
      <c r="C444" s="17" t="s">
        <v>6175</v>
      </c>
      <c r="D444" s="17" t="s">
        <v>12030</v>
      </c>
      <c r="E444" s="19" t="str">
        <f>IFERROR(VLOOKUP(A444,LandGrants[],30,FALSE),"")</f>
        <v>1706</v>
      </c>
      <c r="F444" t="str">
        <f>IFERROR(VLOOKUP(A444,LandGrants[],11,FALSE),"")</f>
        <v>Feb 1706</v>
      </c>
      <c r="G444" t="str">
        <f>IFERROR(VLOOKUP(A444,Platted[],1,FALSE),"")</f>
        <v>New Years Gift</v>
      </c>
    </row>
    <row r="445" spans="1:7" x14ac:dyDescent="0.55000000000000004">
      <c r="A445" s="17" t="s">
        <v>5447</v>
      </c>
      <c r="B445" s="17" t="s">
        <v>9418</v>
      </c>
      <c r="C445" s="17" t="s">
        <v>12030</v>
      </c>
      <c r="D445" s="17"/>
      <c r="E445" s="19" t="str">
        <f>IFERROR(VLOOKUP(A445,LandGrants[],30,FALSE),"")</f>
        <v/>
      </c>
      <c r="F445" t="str">
        <f>IFERROR(VLOOKUP(A445,LandGrants[],11,FALSE),"")</f>
        <v>Oct 1801</v>
      </c>
      <c r="G445" t="str">
        <f>IFERROR(VLOOKUP(A445,Platted[],1,FALSE),"")</f>
        <v>New Years Gift Enlarged</v>
      </c>
    </row>
    <row r="446" spans="1:7" x14ac:dyDescent="0.55000000000000004">
      <c r="A446" t="s">
        <v>8885</v>
      </c>
      <c r="B446" t="s">
        <v>9420</v>
      </c>
      <c r="C446" t="s">
        <v>6174</v>
      </c>
      <c r="D446" t="s">
        <v>11661</v>
      </c>
      <c r="E446" t="str">
        <f>IFERROR(VLOOKUP(A446,LandGrants[],30,FALSE),"")</f>
        <v>1754</v>
      </c>
      <c r="F446" t="str">
        <f>IFERROR(VLOOKUP(A446,LandGrants[],11,FALSE),"")</f>
        <v>May 1754</v>
      </c>
      <c r="G446" t="str">
        <f>IFERROR(VLOOKUP(A446,Platted[],1,FALSE),"")</f>
        <v>Noahs Ark</v>
      </c>
    </row>
    <row r="447" spans="1:7" x14ac:dyDescent="0.55000000000000004">
      <c r="A447" s="17" t="s">
        <v>5278</v>
      </c>
      <c r="B447" s="17" t="s">
        <v>9418</v>
      </c>
      <c r="C447" s="17" t="s">
        <v>6136</v>
      </c>
      <c r="D447" s="17" t="s">
        <v>12027</v>
      </c>
      <c r="E447" s="19" t="str">
        <f>IFERROR(VLOOKUP(A447,LandGrants[],30,FALSE),"")</f>
        <v>1745</v>
      </c>
      <c r="F447" t="str">
        <f>IFERROR(VLOOKUP(A447,LandGrants[],11,FALSE),"")</f>
        <v>May 1745</v>
      </c>
      <c r="G447" t="str">
        <f>IFERROR(VLOOKUP(A447,Platted[],1,FALSE),"")</f>
        <v>Northern Addition</v>
      </c>
    </row>
    <row r="448" spans="1:7" x14ac:dyDescent="0.55000000000000004">
      <c r="A448" s="17" t="s">
        <v>10574</v>
      </c>
      <c r="B448" s="17" t="s">
        <v>9421</v>
      </c>
      <c r="C448" s="17" t="s">
        <v>11662</v>
      </c>
      <c r="D448" s="17"/>
      <c r="E448" s="19" t="str">
        <f>IFERROR(VLOOKUP(A448,LandGrants[],30,FALSE),"")</f>
        <v>1837</v>
      </c>
      <c r="F448" t="str">
        <f>IFERROR(VLOOKUP(A448,LandGrants[],11,FALSE),"")</f>
        <v>Jun 1839</v>
      </c>
      <c r="G448" t="str">
        <f>IFERROR(VLOOKUP(A448,Platted[],1,FALSE),"")</f>
        <v>Oakland</v>
      </c>
    </row>
    <row r="449" spans="1:7" x14ac:dyDescent="0.55000000000000004">
      <c r="A449" s="17" t="s">
        <v>10529</v>
      </c>
      <c r="B449" s="17" t="s">
        <v>9419</v>
      </c>
      <c r="C449" s="17" t="s">
        <v>7785</v>
      </c>
      <c r="D449" s="17"/>
      <c r="E449" s="19" t="str">
        <f>IFERROR(VLOOKUP(A449,LandGrants[],30,FALSE),"")</f>
        <v>1810</v>
      </c>
      <c r="F449" t="str">
        <f>IFERROR(VLOOKUP(A449,LandGrants[],11,FALSE),"")</f>
        <v>Mar 1811</v>
      </c>
      <c r="G449" t="str">
        <f>IFERROR(VLOOKUP(A449,Platted[],1,FALSE),"")</f>
        <v>Oella</v>
      </c>
    </row>
    <row r="450" spans="1:7" x14ac:dyDescent="0.55000000000000004">
      <c r="A450" s="17" t="s">
        <v>12283</v>
      </c>
      <c r="B450" s="17" t="s">
        <v>9421</v>
      </c>
      <c r="C450" s="17" t="s">
        <v>6964</v>
      </c>
      <c r="D450" s="17"/>
      <c r="E450" s="19" t="str">
        <f>IFERROR(VLOOKUP(A450,LandGrants[],30,FALSE),"")</f>
        <v>1756</v>
      </c>
      <c r="F450" t="str">
        <f>IFERROR(VLOOKUP(A450,LandGrants[],11,FALSE),"")</f>
        <v>Jan 1756</v>
      </c>
      <c r="G450" t="str">
        <f>IFERROR(VLOOKUP(A450,Platted[],1,FALSE),"")</f>
        <v>Old Mans Folly - Brown</v>
      </c>
    </row>
    <row r="451" spans="1:7" x14ac:dyDescent="0.55000000000000004">
      <c r="A451" s="17" t="s">
        <v>5611</v>
      </c>
      <c r="B451" s="17" t="s">
        <v>9421</v>
      </c>
      <c r="C451" s="17" t="s">
        <v>6200</v>
      </c>
      <c r="D451" s="17"/>
      <c r="E451" s="19" t="str">
        <f>IFERROR(VLOOKUP(A451,LandGrants[],30,FALSE),"")</f>
        <v>1747</v>
      </c>
      <c r="F451" t="str">
        <f>IFERROR(VLOOKUP(A451,LandGrants[],11,FALSE),"")</f>
        <v>Oct 1748</v>
      </c>
      <c r="G451" t="str">
        <f>IFERROR(VLOOKUP(A451,Platted[],1,FALSE),"")</f>
        <v>Old Mans Folly - Hammond</v>
      </c>
    </row>
    <row r="452" spans="1:7" x14ac:dyDescent="0.55000000000000004">
      <c r="A452" s="17" t="s">
        <v>8983</v>
      </c>
      <c r="B452" s="17" t="s">
        <v>9420</v>
      </c>
      <c r="C452" s="17" t="s">
        <v>12020</v>
      </c>
      <c r="D452" s="17"/>
      <c r="E452" s="19" t="str">
        <f>IFERROR(VLOOKUP(A452,LandGrants[],30,FALSE),"")</f>
        <v/>
      </c>
      <c r="F452" t="str">
        <f>IFERROR(VLOOKUP(A452,LandGrants[],11,FALSE),"")</f>
        <v>Feb 1750</v>
      </c>
      <c r="G452" t="str">
        <f>IFERROR(VLOOKUP(A452,Platted[],1,FALSE),"")</f>
        <v>Olivers Chance</v>
      </c>
    </row>
    <row r="453" spans="1:7" x14ac:dyDescent="0.55000000000000004">
      <c r="A453" t="s">
        <v>5423</v>
      </c>
      <c r="B453" t="s">
        <v>9418</v>
      </c>
      <c r="C453" t="s">
        <v>11663</v>
      </c>
      <c r="E453" t="str">
        <f>IFERROR(VLOOKUP(A453,LandGrants[],30,FALSE),"")</f>
        <v>1731</v>
      </c>
      <c r="F453" t="str">
        <f>IFERROR(VLOOKUP(A453,LandGrants[],11,FALSE),"")</f>
        <v>Jun 1734</v>
      </c>
      <c r="G453" t="str">
        <f>IFERROR(VLOOKUP(A453,Platted[],1,FALSE),"")</f>
        <v>Oven Wood Thicket</v>
      </c>
    </row>
    <row r="454" spans="1:7" x14ac:dyDescent="0.55000000000000004">
      <c r="A454" t="s">
        <v>8824</v>
      </c>
      <c r="B454" t="s">
        <v>9419</v>
      </c>
      <c r="C454" t="s">
        <v>12100</v>
      </c>
      <c r="D454" t="s">
        <v>12041</v>
      </c>
      <c r="E454" t="str">
        <f>IFERROR(VLOOKUP(A454,LandGrants[],30,FALSE),"")</f>
        <v>1730</v>
      </c>
      <c r="F454" t="str">
        <f>IFERROR(VLOOKUP(A454,LandGrants[],11,FALSE),"")</f>
        <v>Sep 1731</v>
      </c>
      <c r="G454" t="str">
        <f>IFERROR(VLOOKUP(A454,Platted[],1,FALSE),"")</f>
        <v>Parrs Addition</v>
      </c>
    </row>
    <row r="455" spans="1:7" x14ac:dyDescent="0.55000000000000004">
      <c r="A455" t="s">
        <v>8390</v>
      </c>
      <c r="B455" t="s">
        <v>9421</v>
      </c>
      <c r="C455" t="s">
        <v>6853</v>
      </c>
      <c r="E455" t="str">
        <f>IFERROR(VLOOKUP(A455,LandGrants[],30,FALSE),"")</f>
        <v>1744</v>
      </c>
      <c r="F455" t="str">
        <f>IFERROR(VLOOKUP(A455,LandGrants[],11,FALSE),"")</f>
        <v>Feb 1744</v>
      </c>
      <c r="G455" t="str">
        <f>IFERROR(VLOOKUP(A455,Platted[],1,FALSE),"")</f>
        <v>Parrs Range</v>
      </c>
    </row>
    <row r="456" spans="1:7" x14ac:dyDescent="0.55000000000000004">
      <c r="A456" t="s">
        <v>6819</v>
      </c>
      <c r="B456" t="s">
        <v>9418</v>
      </c>
      <c r="C456" t="s">
        <v>6159</v>
      </c>
      <c r="E456" t="str">
        <f>IFERROR(VLOOKUP(A456,LandGrants[],30,FALSE),"")</f>
        <v/>
      </c>
      <c r="F456" t="str">
        <f>IFERROR(VLOOKUP(A456,LandGrants[],11,FALSE),"")</f>
        <v>Nov 1744</v>
      </c>
      <c r="G456" t="str">
        <f>IFERROR(VLOOKUP(A456,Platted[],1,FALSE),"")</f>
        <v>Partnership Renewed</v>
      </c>
    </row>
    <row r="457" spans="1:7" x14ac:dyDescent="0.55000000000000004">
      <c r="A457" t="s">
        <v>9376</v>
      </c>
      <c r="B457" t="s">
        <v>9418</v>
      </c>
      <c r="C457" t="s">
        <v>11642</v>
      </c>
      <c r="E457" t="str">
        <f>IFERROR(VLOOKUP(A457,LandGrants[],30,FALSE),"")</f>
        <v/>
      </c>
      <c r="F457" t="str">
        <f>IFERROR(VLOOKUP(A457,LandGrants[],11,FALSE),"")</f>
        <v>Oct 1744</v>
      </c>
      <c r="G457" t="str">
        <f>IFERROR(VLOOKUP(A457,Platted[],1,FALSE),"")</f>
        <v>Partnership - Resurveyed</v>
      </c>
    </row>
    <row r="458" spans="1:7" x14ac:dyDescent="0.55000000000000004">
      <c r="A458" t="s">
        <v>7450</v>
      </c>
      <c r="B458" t="s">
        <v>9418</v>
      </c>
      <c r="C458" t="s">
        <v>7243</v>
      </c>
      <c r="E458" t="str">
        <f>IFERROR(VLOOKUP(A458,LandGrants[],30,FALSE),"")</f>
        <v>1773</v>
      </c>
      <c r="F458" t="str">
        <f>IFERROR(VLOOKUP(A458,LandGrants[],11,FALSE),"")</f>
        <v>Nov 1796</v>
      </c>
      <c r="G458" t="str">
        <f>IFERROR(VLOOKUP(A458,Platted[],1,FALSE),"")</f>
        <v>Patapsco Mill Seat</v>
      </c>
    </row>
    <row r="459" spans="1:7" x14ac:dyDescent="0.55000000000000004">
      <c r="A459" t="s">
        <v>8985</v>
      </c>
      <c r="B459" t="s">
        <v>9420</v>
      </c>
      <c r="C459" t="s">
        <v>12101</v>
      </c>
      <c r="E459" t="str">
        <f>IFERROR(VLOOKUP(A459,LandGrants[],30,FALSE),"")</f>
        <v>1793</v>
      </c>
      <c r="F459" t="str">
        <f>IFERROR(VLOOKUP(A459,LandGrants[],11,FALSE),"")</f>
        <v>Jul 1795</v>
      </c>
      <c r="G459" t="str">
        <f>IFERROR(VLOOKUP(A459,Platted[],1,FALSE),"")</f>
        <v>Patricks Delight</v>
      </c>
    </row>
    <row r="460" spans="1:7" x14ac:dyDescent="0.55000000000000004">
      <c r="A460" t="s">
        <v>7886</v>
      </c>
      <c r="B460" t="s">
        <v>9423</v>
      </c>
      <c r="C460" t="s">
        <v>12101</v>
      </c>
      <c r="E460" t="str">
        <f>IFERROR(VLOOKUP(A460,LandGrants[],30,FALSE),"")</f>
        <v>1793</v>
      </c>
      <c r="F460" t="str">
        <f>IFERROR(VLOOKUP(A460,LandGrants[],11,FALSE),"")</f>
        <v>Jul 1795</v>
      </c>
      <c r="G460" t="str">
        <f>IFERROR(VLOOKUP(A460,Platted[],1,FALSE),"")</f>
        <v>Patricks Ramble</v>
      </c>
    </row>
    <row r="461" spans="1:7" x14ac:dyDescent="0.55000000000000004">
      <c r="A461" t="s">
        <v>6702</v>
      </c>
      <c r="B461" t="s">
        <v>9420</v>
      </c>
      <c r="C461" t="s">
        <v>6722</v>
      </c>
      <c r="E461" t="str">
        <f>IFERROR(VLOOKUP(A461,LandGrants[],30,FALSE),"")</f>
        <v>1761</v>
      </c>
      <c r="F461" t="str">
        <f>IFERROR(VLOOKUP(A461,LandGrants[],11,FALSE),"")</f>
        <v>Jun 1761</v>
      </c>
      <c r="G461" t="str">
        <f>IFERROR(VLOOKUP(A461,Platted[],1,FALSE),"")</f>
        <v>Peace</v>
      </c>
    </row>
    <row r="462" spans="1:7" x14ac:dyDescent="0.55000000000000004">
      <c r="A462" t="s">
        <v>4187</v>
      </c>
      <c r="B462" t="s">
        <v>9421</v>
      </c>
      <c r="C462" t="s">
        <v>6500</v>
      </c>
      <c r="E462" t="str">
        <f>IFERROR(VLOOKUP(A462,LandGrants[],30,FALSE),"")</f>
        <v>1744</v>
      </c>
      <c r="F462" t="str">
        <f>IFERROR(VLOOKUP(A462,LandGrants[],11,FALSE),"")</f>
        <v>Nov 1745</v>
      </c>
      <c r="G462" t="str">
        <f>IFERROR(VLOOKUP(A462,Platted[],1,FALSE),"")</f>
        <v>Pheasant Ridge</v>
      </c>
    </row>
    <row r="463" spans="1:7" x14ac:dyDescent="0.55000000000000004">
      <c r="A463" t="s">
        <v>8445</v>
      </c>
      <c r="B463" t="s">
        <v>9418</v>
      </c>
      <c r="C463" t="s">
        <v>6173</v>
      </c>
      <c r="D463" t="s">
        <v>12075</v>
      </c>
      <c r="E463" t="str">
        <f>IFERROR(VLOOKUP(A463,LandGrants[],30,FALSE),"")</f>
        <v>1695</v>
      </c>
      <c r="F463" t="str">
        <f>IFERROR(VLOOKUP(A463,LandGrants[],11,FALSE),"")</f>
        <v>Dec 1695</v>
      </c>
      <c r="G463" t="str">
        <f>IFERROR(VLOOKUP(A463,Platted[],1,FALSE),"")</f>
        <v>Phelps Luck</v>
      </c>
    </row>
    <row r="464" spans="1:7" x14ac:dyDescent="0.55000000000000004">
      <c r="A464" t="s">
        <v>8876</v>
      </c>
      <c r="B464" t="s">
        <v>9423</v>
      </c>
      <c r="C464" t="s">
        <v>12326</v>
      </c>
      <c r="D464" t="s">
        <v>6148</v>
      </c>
      <c r="E464" t="str">
        <f>IFERROR(VLOOKUP(A464,LandGrants[],30,FALSE),"")</f>
        <v>1721</v>
      </c>
      <c r="F464" t="str">
        <f>IFERROR(VLOOKUP(A464,LandGrants[],11,FALSE),"")</f>
        <v>Mar 1729</v>
      </c>
      <c r="G464" t="str">
        <f>IFERROR(VLOOKUP(A464,Platted[],1,FALSE),"")</f>
        <v>Pierpoints Discovery</v>
      </c>
    </row>
    <row r="465" spans="1:7" x14ac:dyDescent="0.55000000000000004">
      <c r="A465" t="s">
        <v>8987</v>
      </c>
      <c r="B465" t="s">
        <v>9418</v>
      </c>
      <c r="C465" t="s">
        <v>12102</v>
      </c>
      <c r="E465" t="str">
        <f>IFERROR(VLOOKUP(A465,LandGrants[],30,FALSE),"")</f>
        <v>1745</v>
      </c>
      <c r="F465" t="str">
        <f>IFERROR(VLOOKUP(A465,LandGrants[],11,FALSE),"")</f>
        <v>Feb 1744</v>
      </c>
      <c r="G465" t="str">
        <f>IFERROR(VLOOKUP(A465,Platted[],1,FALSE),"")</f>
        <v>Pierpoints Pleasure</v>
      </c>
    </row>
    <row r="466" spans="1:7" x14ac:dyDescent="0.55000000000000004">
      <c r="A466" t="s">
        <v>5444</v>
      </c>
      <c r="B466" t="s">
        <v>9418</v>
      </c>
      <c r="C466" t="s">
        <v>6722</v>
      </c>
      <c r="E466" t="str">
        <f>IFERROR(VLOOKUP(A466,LandGrants[],30,FALSE),"")</f>
        <v>1761</v>
      </c>
      <c r="F466" t="str">
        <f>IFERROR(VLOOKUP(A466,LandGrants[],11,FALSE),"")</f>
        <v>Jun 1761</v>
      </c>
      <c r="G466" t="str">
        <f>IFERROR(VLOOKUP(A466,Platted[],1,FALSE),"")</f>
        <v>Pigeon Roost</v>
      </c>
    </row>
    <row r="467" spans="1:7" x14ac:dyDescent="0.55000000000000004">
      <c r="A467" t="s">
        <v>7217</v>
      </c>
      <c r="B467" t="s">
        <v>9419</v>
      </c>
      <c r="C467" t="s">
        <v>11381</v>
      </c>
      <c r="E467" t="str">
        <f>IFERROR(VLOOKUP(A467,LandGrants[],30,FALSE),"")</f>
        <v>1776</v>
      </c>
      <c r="F467" t="str">
        <f>IFERROR(VLOOKUP(A467,LandGrants[],11,FALSE),"")</f>
        <v>Oct 1783</v>
      </c>
      <c r="G467" t="str">
        <f>IFERROR(VLOOKUP(A467,Platted[],1,FALSE),"")</f>
        <v>Pilla Terra</v>
      </c>
    </row>
    <row r="468" spans="1:7" x14ac:dyDescent="0.55000000000000004">
      <c r="A468" t="s">
        <v>6574</v>
      </c>
      <c r="B468" t="s">
        <v>10740</v>
      </c>
      <c r="C468" t="s">
        <v>6097</v>
      </c>
      <c r="D468" t="s">
        <v>11392</v>
      </c>
      <c r="E468" t="str">
        <f>IFERROR(VLOOKUP(A468,LandGrants[],30,FALSE),"")</f>
        <v>1764</v>
      </c>
      <c r="F468" t="str">
        <f>IFERROR(VLOOKUP(A468,LandGrants[],11,FALSE),"")</f>
        <v>Jan 1765</v>
      </c>
      <c r="G468" t="str">
        <f>IFERROR(VLOOKUP(A468,Platted[],1,FALSE),"")</f>
        <v>Pillaged Enlarged</v>
      </c>
    </row>
    <row r="469" spans="1:7" x14ac:dyDescent="0.55000000000000004">
      <c r="A469" t="s">
        <v>6560</v>
      </c>
      <c r="B469" t="s">
        <v>9418</v>
      </c>
      <c r="C469" t="s">
        <v>11406</v>
      </c>
      <c r="D469" t="s">
        <v>11392</v>
      </c>
      <c r="E469" t="str">
        <f>IFERROR(VLOOKUP(A469,LandGrants[],30,FALSE),"")</f>
        <v>1755</v>
      </c>
      <c r="F469" t="str">
        <f>IFERROR(VLOOKUP(A469,LandGrants[],11,FALSE),"")</f>
        <v>Jan 1763</v>
      </c>
      <c r="G469" t="str">
        <f>IFERROR(VLOOKUP(A469,Platted[],1,FALSE),"")</f>
        <v>Pillaged Land</v>
      </c>
    </row>
    <row r="470" spans="1:7" x14ac:dyDescent="0.55000000000000004">
      <c r="A470" t="s">
        <v>6724</v>
      </c>
      <c r="B470" t="s">
        <v>9418</v>
      </c>
      <c r="C470" t="s">
        <v>6117</v>
      </c>
      <c r="E470" t="str">
        <f>IFERROR(VLOOKUP(A470,LandGrants[],30,FALSE),"")</f>
        <v>1743</v>
      </c>
      <c r="F470" t="str">
        <f>IFERROR(VLOOKUP(A470,LandGrants[],11,FALSE),"")</f>
        <v>Mar 1753</v>
      </c>
      <c r="G470" t="str">
        <f>IFERROR(VLOOKUP(A470,Platted[],1,FALSE),"")</f>
        <v>Pinch Close Forrest</v>
      </c>
    </row>
    <row r="471" spans="1:7" x14ac:dyDescent="0.55000000000000004">
      <c r="A471" t="s">
        <v>7242</v>
      </c>
      <c r="B471" t="s">
        <v>9418</v>
      </c>
      <c r="C471" t="s">
        <v>12103</v>
      </c>
      <c r="E471" t="str">
        <f>IFERROR(VLOOKUP(A471,LandGrants[],30,FALSE),"")</f>
        <v>1784</v>
      </c>
      <c r="F471" t="str">
        <f>IFERROR(VLOOKUP(A471,LandGrants[],11,FALSE),"")</f>
        <v>Jan 1788</v>
      </c>
      <c r="G471" t="str">
        <f>IFERROR(VLOOKUP(A471,Platted[],1,FALSE),"")</f>
        <v>Pleasant Fields</v>
      </c>
    </row>
    <row r="472" spans="1:7" x14ac:dyDescent="0.55000000000000004">
      <c r="A472" t="s">
        <v>4185</v>
      </c>
      <c r="B472" t="s">
        <v>9420</v>
      </c>
      <c r="C472" t="s">
        <v>7492</v>
      </c>
      <c r="E472" t="str">
        <f>IFERROR(VLOOKUP(A472,LandGrants[],30,FALSE),"")</f>
        <v>1794</v>
      </c>
      <c r="F472" t="str">
        <f>IFERROR(VLOOKUP(A472,LandGrants[],11,FALSE),"")</f>
        <v>Oct 1796</v>
      </c>
      <c r="G472" t="str">
        <f>IFERROR(VLOOKUP(A472,Platted[],1,FALSE),"")</f>
        <v>Pleasant Hills</v>
      </c>
    </row>
    <row r="473" spans="1:7" x14ac:dyDescent="0.55000000000000004">
      <c r="A473" t="s">
        <v>5430</v>
      </c>
      <c r="B473" t="s">
        <v>9420</v>
      </c>
      <c r="C473" t="s">
        <v>11407</v>
      </c>
      <c r="E473" t="str">
        <f>IFERROR(VLOOKUP(A473,LandGrants[],30,FALSE),"")</f>
        <v>1767</v>
      </c>
      <c r="F473" t="str">
        <f>IFERROR(VLOOKUP(A473,LandGrants[],11,FALSE),"")</f>
        <v>Dec 1767</v>
      </c>
      <c r="G473" t="str">
        <f>IFERROR(VLOOKUP(A473,Platted[],1,FALSE),"")</f>
        <v>Pleasant Meadow</v>
      </c>
    </row>
    <row r="474" spans="1:7" x14ac:dyDescent="0.55000000000000004">
      <c r="A474" t="s">
        <v>7505</v>
      </c>
      <c r="B474" t="s">
        <v>9420</v>
      </c>
      <c r="C474" t="s">
        <v>11152</v>
      </c>
      <c r="E474" t="str">
        <f>IFERROR(VLOOKUP(A474,LandGrants[],30,FALSE),"")</f>
        <v>1770</v>
      </c>
      <c r="F474" t="str">
        <f>IFERROR(VLOOKUP(A474,LandGrants[],11,FALSE),"")</f>
        <v>May 1774</v>
      </c>
      <c r="G474" t="str">
        <f>IFERROR(VLOOKUP(A474,Platted[],1,FALSE),"")</f>
        <v>Pleasant Meadows</v>
      </c>
    </row>
    <row r="475" spans="1:7" x14ac:dyDescent="0.55000000000000004">
      <c r="A475" t="s">
        <v>9467</v>
      </c>
      <c r="B475" t="s">
        <v>9420</v>
      </c>
      <c r="C475" t="s">
        <v>6094</v>
      </c>
      <c r="E475" t="str">
        <f>IFERROR(VLOOKUP(A475,LandGrants[],30,FALSE),"")</f>
        <v>1795</v>
      </c>
      <c r="F475" t="str">
        <f>IFERROR(VLOOKUP(A475,LandGrants[],11,FALSE),"")</f>
        <v>Nov 1809</v>
      </c>
      <c r="G475" t="str">
        <f>IFERROR(VLOOKUP(A475,Platted[],1,FALSE),"")</f>
        <v>Pleasant Plains</v>
      </c>
    </row>
    <row r="476" spans="1:7" x14ac:dyDescent="0.55000000000000004">
      <c r="A476" t="s">
        <v>6896</v>
      </c>
      <c r="B476" t="s">
        <v>9423</v>
      </c>
      <c r="C476" t="s">
        <v>11378</v>
      </c>
      <c r="E476" t="str">
        <f>IFERROR(VLOOKUP(A476,LandGrants[],30,FALSE),"")</f>
        <v>1767</v>
      </c>
      <c r="F476" t="str">
        <f>IFERROR(VLOOKUP(A476,LandGrants[],11,FALSE),"")</f>
        <v>Mar 1775</v>
      </c>
      <c r="G476" t="str">
        <f>IFERROR(VLOOKUP(A476,Platted[],1,FALSE),"")</f>
        <v>Pleasant Prospect</v>
      </c>
    </row>
    <row r="477" spans="1:7" x14ac:dyDescent="0.55000000000000004">
      <c r="A477" t="s">
        <v>10761</v>
      </c>
      <c r="B477" t="s">
        <v>9423</v>
      </c>
      <c r="C477" t="s">
        <v>7491</v>
      </c>
      <c r="E477" t="str">
        <f>IFERROR(VLOOKUP(A477,LandGrants[],30,FALSE),"")</f>
        <v>1793</v>
      </c>
      <c r="F477" t="str">
        <f>IFERROR(VLOOKUP(A477,LandGrants[],11,FALSE),"")</f>
        <v>Jan 1794</v>
      </c>
      <c r="G477" t="str">
        <f>IFERROR(VLOOKUP(A477,Platted[],1,FALSE),"")</f>
        <v>Pleasant Spring</v>
      </c>
    </row>
    <row r="478" spans="1:7" x14ac:dyDescent="0.55000000000000004">
      <c r="A478" t="s">
        <v>4849</v>
      </c>
      <c r="B478" t="s">
        <v>9420</v>
      </c>
      <c r="C478" t="s">
        <v>12513</v>
      </c>
      <c r="E478" t="str">
        <f>IFERROR(VLOOKUP(A478,LandGrants[],30,FALSE),"")</f>
        <v>1805</v>
      </c>
      <c r="F478" t="str">
        <f>IFERROR(VLOOKUP(A478,LandGrants[],11,FALSE),"")</f>
        <v>Oct 1812</v>
      </c>
      <c r="G478" t="str">
        <f>IFERROR(VLOOKUP(A478,Platted[],1,FALSE),"")</f>
        <v>Pleasant Valley</v>
      </c>
    </row>
    <row r="479" spans="1:7" x14ac:dyDescent="0.55000000000000004">
      <c r="A479" t="s">
        <v>11745</v>
      </c>
      <c r="B479" t="s">
        <v>9419</v>
      </c>
      <c r="C479" t="s">
        <v>11800</v>
      </c>
      <c r="E479" t="str">
        <f>IFERROR(VLOOKUP(A479,LandGrants[],30,FALSE),"")</f>
        <v>1797</v>
      </c>
      <c r="F479" t="str">
        <f>IFERROR(VLOOKUP(A479,LandGrants[],11,FALSE),"")</f>
        <v>Aug 1797</v>
      </c>
      <c r="G479" t="str">
        <f>IFERROR(VLOOKUP(A479,Platted[],1,FALSE),"")</f>
        <v>Plumb Tree Meadows</v>
      </c>
    </row>
    <row r="480" spans="1:7" x14ac:dyDescent="0.55000000000000004">
      <c r="A480" t="s">
        <v>11129</v>
      </c>
      <c r="B480" t="s">
        <v>9420</v>
      </c>
      <c r="C480" t="s">
        <v>6237</v>
      </c>
      <c r="E480" t="str">
        <f>IFERROR(VLOOKUP(A480,LandGrants[],30,FALSE),"")</f>
        <v/>
      </c>
      <c r="F480" t="str">
        <f>IFERROR(VLOOKUP(A480,LandGrants[],11,FALSE),"")</f>
        <v>Mar 1766</v>
      </c>
      <c r="G480" t="str">
        <f>IFERROR(VLOOKUP(A480,Platted[],1,FALSE),"")</f>
        <v>Point Lookout</v>
      </c>
    </row>
    <row r="481" spans="1:7" x14ac:dyDescent="0.55000000000000004">
      <c r="A481" t="s">
        <v>10993</v>
      </c>
      <c r="B481" t="s">
        <v>9419</v>
      </c>
      <c r="C481" t="s">
        <v>3730</v>
      </c>
      <c r="E481" t="str">
        <f>IFERROR(VLOOKUP(A481,LandGrants[],30,FALSE),"")</f>
        <v>1769</v>
      </c>
      <c r="F481" t="str">
        <f>IFERROR(VLOOKUP(A481,LandGrants[],11,FALSE),"")</f>
        <v>Nov 1769</v>
      </c>
      <c r="G481" t="str">
        <f>IFERROR(VLOOKUP(A481,Platted[],1,FALSE),"")</f>
        <v>Point Lookout Enlarged</v>
      </c>
    </row>
    <row r="482" spans="1:7" x14ac:dyDescent="0.55000000000000004">
      <c r="A482" t="s">
        <v>7473</v>
      </c>
      <c r="B482" t="s">
        <v>9418</v>
      </c>
      <c r="C482" t="s">
        <v>11408</v>
      </c>
      <c r="E482" t="str">
        <f>IFERROR(VLOOKUP(A482,LandGrants[],30,FALSE),"")</f>
        <v>1774</v>
      </c>
      <c r="F482" t="str">
        <f>IFERROR(VLOOKUP(A482,LandGrants[],11,FALSE),"")</f>
        <v>Jul 1802</v>
      </c>
      <c r="G482" t="str">
        <f>IFERROR(VLOOKUP(A482,Platted[],1,FALSE),"")</f>
        <v>Pole Bridge Tract</v>
      </c>
    </row>
    <row r="483" spans="1:7" x14ac:dyDescent="0.55000000000000004">
      <c r="A483" t="s">
        <v>9614</v>
      </c>
      <c r="B483" t="s">
        <v>9420</v>
      </c>
      <c r="C483" t="s">
        <v>12053</v>
      </c>
      <c r="E483" t="str">
        <f>IFERROR(VLOOKUP(A483,LandGrants[],30,FALSE),"")</f>
        <v>1747</v>
      </c>
      <c r="F483" t="str">
        <f>IFERROR(VLOOKUP(A483,LandGrants[],11,FALSE),"")</f>
        <v>Mar 1747</v>
      </c>
      <c r="G483" t="str">
        <f>IFERROR(VLOOKUP(A483,Platted[],1,FALSE),"")</f>
        <v>Pole Cat Glade</v>
      </c>
    </row>
    <row r="484" spans="1:7" x14ac:dyDescent="0.55000000000000004">
      <c r="A484" t="s">
        <v>6787</v>
      </c>
      <c r="B484" t="s">
        <v>9419</v>
      </c>
      <c r="C484" t="s">
        <v>6172</v>
      </c>
      <c r="D484" t="s">
        <v>11664</v>
      </c>
      <c r="E484" t="str">
        <f>IFERROR(VLOOKUP(A484,LandGrants[],30,FALSE),"")</f>
        <v>1743</v>
      </c>
      <c r="F484" t="str">
        <f>IFERROR(VLOOKUP(A484,LandGrants[],11,FALSE),"")</f>
        <v>Apr 1743</v>
      </c>
      <c r="G484" t="str">
        <f>IFERROR(VLOOKUP(A484,Platted[],1,FALSE),"")</f>
        <v>Pooles Chance</v>
      </c>
    </row>
    <row r="485" spans="1:7" x14ac:dyDescent="0.55000000000000004">
      <c r="A485" t="s">
        <v>9392</v>
      </c>
      <c r="B485" t="s">
        <v>9420</v>
      </c>
      <c r="C485" t="s">
        <v>11664</v>
      </c>
      <c r="E485" t="str">
        <f>IFERROR(VLOOKUP(A485,LandGrants[],30,FALSE),"")</f>
        <v/>
      </c>
      <c r="F485" t="str">
        <f>IFERROR(VLOOKUP(A485,LandGrants[],11,FALSE),"")</f>
        <v>Dec 1753</v>
      </c>
      <c r="G485" t="str">
        <f>IFERROR(VLOOKUP(A485,Platted[],1,FALSE),"")</f>
        <v>Pooles Chance - Resurveyed</v>
      </c>
    </row>
    <row r="486" spans="1:7" x14ac:dyDescent="0.55000000000000004">
      <c r="A486" t="s">
        <v>6662</v>
      </c>
      <c r="B486" t="s">
        <v>9420</v>
      </c>
      <c r="C486" t="s">
        <v>6854</v>
      </c>
      <c r="D486" t="s">
        <v>11652</v>
      </c>
      <c r="E486" t="str">
        <f>IFERROR(VLOOKUP(A486,LandGrants[],30,FALSE),"")</f>
        <v>1729</v>
      </c>
      <c r="F486" t="str">
        <f>IFERROR(VLOOKUP(A486,LandGrants[],11,FALSE),"")</f>
        <v>Oct 1731</v>
      </c>
      <c r="G486" t="str">
        <f>IFERROR(VLOOKUP(A486,Platted[],1,FALSE),"")</f>
        <v>Poor Mans Beginning</v>
      </c>
    </row>
    <row r="487" spans="1:7" x14ac:dyDescent="0.55000000000000004">
      <c r="A487" t="s">
        <v>4181</v>
      </c>
      <c r="B487" t="s">
        <v>9420</v>
      </c>
      <c r="C487" t="s">
        <v>6500</v>
      </c>
      <c r="E487" t="str">
        <f>IFERROR(VLOOKUP(A487,LandGrants[],30,FALSE),"")</f>
        <v>1744</v>
      </c>
      <c r="F487" t="str">
        <f>IFERROR(VLOOKUP(A487,LandGrants[],11,FALSE),"")</f>
        <v>Nov 1745</v>
      </c>
      <c r="G487" t="str">
        <f>IFERROR(VLOOKUP(A487,Platted[],1,FALSE),"")</f>
        <v>Poplar Spring Garden</v>
      </c>
    </row>
    <row r="488" spans="1:7" x14ac:dyDescent="0.55000000000000004">
      <c r="A488" t="s">
        <v>7091</v>
      </c>
      <c r="B488" t="s">
        <v>9418</v>
      </c>
      <c r="C488" t="s">
        <v>11665</v>
      </c>
      <c r="E488" t="str">
        <f>IFERROR(VLOOKUP(A488,LandGrants[],30,FALSE),"")</f>
        <v/>
      </c>
      <c r="F488" t="str">
        <f>IFERROR(VLOOKUP(A488,LandGrants[],11,FALSE),"")</f>
        <v>Aug 1770</v>
      </c>
      <c r="G488" t="str">
        <f>IFERROR(VLOOKUP(A488,Platted[],1,FALSE),"")</f>
        <v>Poplar Spring Meadows</v>
      </c>
    </row>
    <row r="489" spans="1:7" x14ac:dyDescent="0.55000000000000004">
      <c r="A489" t="s">
        <v>6870</v>
      </c>
      <c r="B489" t="s">
        <v>9420</v>
      </c>
      <c r="C489" t="s">
        <v>11388</v>
      </c>
      <c r="E489" t="str">
        <f>IFERROR(VLOOKUP(A489,LandGrants[],30,FALSE),"")</f>
        <v>1753</v>
      </c>
      <c r="F489" t="str">
        <f>IFERROR(VLOOKUP(A489,LandGrants[],11,FALSE),"")</f>
        <v>Aug 1753</v>
      </c>
      <c r="G489" t="str">
        <f>IFERROR(VLOOKUP(A489,Platted[],1,FALSE),"")</f>
        <v>Pork Plenty If No Thieves</v>
      </c>
    </row>
    <row r="490" spans="1:7" x14ac:dyDescent="0.55000000000000004">
      <c r="A490" t="s">
        <v>7943</v>
      </c>
      <c r="B490" t="s">
        <v>9421</v>
      </c>
      <c r="C490" t="s">
        <v>6721</v>
      </c>
      <c r="E490" t="str">
        <f>IFERROR(VLOOKUP(A490,LandGrants[],30,FALSE),"")</f>
        <v>1724</v>
      </c>
      <c r="F490" t="str">
        <f>IFERROR(VLOOKUP(A490,LandGrants[],11,FALSE),"")</f>
        <v>Sep 1728</v>
      </c>
      <c r="G490" t="str">
        <f>IFERROR(VLOOKUP(A490,Platted[],1,FALSE),"")</f>
        <v>Porters Care</v>
      </c>
    </row>
    <row r="491" spans="1:7" x14ac:dyDescent="0.55000000000000004">
      <c r="A491" t="s">
        <v>7201</v>
      </c>
      <c r="B491" t="s">
        <v>9421</v>
      </c>
      <c r="C491" t="s">
        <v>12327</v>
      </c>
      <c r="E491" t="str">
        <f>IFERROR(VLOOKUP(A491,LandGrants[],30,FALSE),"")</f>
        <v>1776</v>
      </c>
      <c r="F491" t="str">
        <f>IFERROR(VLOOKUP(A491,LandGrants[],11,FALSE),"")</f>
        <v>Jun 1777</v>
      </c>
      <c r="G491" t="str">
        <f>IFERROR(VLOOKUP(A491,Platted[],1,FALSE),"")</f>
        <v>Poverty In Reality</v>
      </c>
    </row>
    <row r="492" spans="1:7" x14ac:dyDescent="0.55000000000000004">
      <c r="A492" t="s">
        <v>5171</v>
      </c>
      <c r="B492" t="s">
        <v>9423</v>
      </c>
      <c r="C492" t="s">
        <v>11391</v>
      </c>
      <c r="E492" t="str">
        <f>IFERROR(VLOOKUP(A492,LandGrants[],30,FALSE),"")</f>
        <v>1746</v>
      </c>
      <c r="F492" t="str">
        <f>IFERROR(VLOOKUP(A492,LandGrants[],11,FALSE),"")</f>
        <v>Jun 1750</v>
      </c>
      <c r="G492" t="str">
        <f>IFERROR(VLOOKUP(A492,Platted[],1,FALSE),"")</f>
        <v>Pressby</v>
      </c>
    </row>
    <row r="493" spans="1:7" x14ac:dyDescent="0.55000000000000004">
      <c r="A493" t="s">
        <v>8988</v>
      </c>
      <c r="B493" t="s">
        <v>9423</v>
      </c>
      <c r="C493" t="s">
        <v>6143</v>
      </c>
      <c r="E493" t="str">
        <f>IFERROR(VLOOKUP(A493,LandGrants[],30,FALSE),"")</f>
        <v>1762</v>
      </c>
      <c r="F493" t="str">
        <f>IFERROR(VLOOKUP(A493,LandGrants[],11,FALSE),"")</f>
        <v>Jun 1762</v>
      </c>
      <c r="G493" t="str">
        <f>IFERROR(VLOOKUP(A493,Platted[],1,FALSE),"")</f>
        <v>Prestidges Folly</v>
      </c>
    </row>
    <row r="494" spans="1:7" x14ac:dyDescent="0.55000000000000004">
      <c r="A494" t="s">
        <v>4178</v>
      </c>
      <c r="B494" t="s">
        <v>9420</v>
      </c>
      <c r="C494" t="s">
        <v>9044</v>
      </c>
      <c r="D494" t="s">
        <v>12022</v>
      </c>
      <c r="E494" t="str">
        <f>IFERROR(VLOOKUP(A494,LandGrants[],30,FALSE),"")</f>
        <v>1725</v>
      </c>
      <c r="F494" t="str">
        <f>IFERROR(VLOOKUP(A494,LandGrants[],11,FALSE),"")</f>
        <v>Jun 1734</v>
      </c>
      <c r="G494" t="str">
        <f>IFERROR(VLOOKUP(A494,Platted[],1,FALSE),"")</f>
        <v>Pretty Land</v>
      </c>
    </row>
    <row r="495" spans="1:7" x14ac:dyDescent="0.55000000000000004">
      <c r="A495" t="s">
        <v>5718</v>
      </c>
      <c r="B495" t="s">
        <v>9421</v>
      </c>
      <c r="C495" t="s">
        <v>11666</v>
      </c>
      <c r="D495" t="s">
        <v>6213</v>
      </c>
      <c r="E495" t="str">
        <f>IFERROR(VLOOKUP(A495,LandGrants[],30,FALSE),"")</f>
        <v>1751</v>
      </c>
      <c r="F495" t="str">
        <f>IFERROR(VLOOKUP(A495,LandGrants[],11,FALSE),"")</f>
        <v>Oct 1752</v>
      </c>
      <c r="G495" t="str">
        <f>IFERROR(VLOOKUP(A495,Platted[],1,FALSE),"")</f>
        <v/>
      </c>
    </row>
    <row r="496" spans="1:7" x14ac:dyDescent="0.55000000000000004">
      <c r="A496" t="s">
        <v>7529</v>
      </c>
      <c r="B496" t="s">
        <v>9423</v>
      </c>
      <c r="C496" t="s">
        <v>7492</v>
      </c>
      <c r="E496" t="str">
        <f>IFERROR(VLOOKUP(A496,LandGrants[],30,FALSE),"")</f>
        <v>1794</v>
      </c>
      <c r="F496" t="str">
        <f>IFERROR(VLOOKUP(A496,LandGrants[],11,FALSE),"")</f>
        <v>Sep 1809</v>
      </c>
      <c r="G496" t="str">
        <f>IFERROR(VLOOKUP(A496,Platted[],1,FALSE),"")</f>
        <v>Purdums Chance</v>
      </c>
    </row>
    <row r="497" spans="1:7" x14ac:dyDescent="0.55000000000000004">
      <c r="A497" t="s">
        <v>8989</v>
      </c>
      <c r="B497" t="s">
        <v>9423</v>
      </c>
      <c r="C497" t="s">
        <v>6168</v>
      </c>
      <c r="D497" t="s">
        <v>6167</v>
      </c>
      <c r="E497" t="str">
        <f>IFERROR(VLOOKUP(A497,LandGrants[],30,FALSE),"")</f>
        <v>1732</v>
      </c>
      <c r="F497" t="str">
        <f>IFERROR(VLOOKUP(A497,LandGrants[],11,FALSE),"")</f>
        <v>Nov 1737</v>
      </c>
      <c r="G497" t="str">
        <f>IFERROR(VLOOKUP(A497,Platted[],1,FALSE),"")</f>
        <v>Purdums Choice</v>
      </c>
    </row>
    <row r="498" spans="1:7" x14ac:dyDescent="0.55000000000000004">
      <c r="A498" t="s">
        <v>6876</v>
      </c>
      <c r="B498" t="s">
        <v>9421</v>
      </c>
      <c r="C498" t="s">
        <v>6227</v>
      </c>
      <c r="E498" t="str">
        <f>IFERROR(VLOOKUP(A498,LandGrants[],30,FALSE),"")</f>
        <v>1752</v>
      </c>
      <c r="F498" t="str">
        <f>IFERROR(VLOOKUP(A498,LandGrants[],11,FALSE),"")</f>
        <v>Mar 1754</v>
      </c>
      <c r="G498" t="str">
        <f>IFERROR(VLOOKUP(A498,Platted[],1,FALSE),"")</f>
        <v>Purdums Enlargement</v>
      </c>
    </row>
    <row r="499" spans="1:7" x14ac:dyDescent="0.55000000000000004">
      <c r="A499" t="s">
        <v>7097</v>
      </c>
      <c r="B499" t="s">
        <v>9421</v>
      </c>
      <c r="C499" t="s">
        <v>11397</v>
      </c>
      <c r="E499" t="str">
        <f>IFERROR(VLOOKUP(A499,LandGrants[],30,FALSE),"")</f>
        <v>1769</v>
      </c>
      <c r="F499" t="str">
        <f>IFERROR(VLOOKUP(A499,LandGrants[],11,FALSE),"")</f>
        <v>Jun 1770</v>
      </c>
      <c r="G499" t="str">
        <f>IFERROR(VLOOKUP(A499,Platted[],1,FALSE),"")</f>
        <v>Race Ground</v>
      </c>
    </row>
    <row r="500" spans="1:7" x14ac:dyDescent="0.55000000000000004">
      <c r="A500" t="s">
        <v>6298</v>
      </c>
      <c r="B500" t="s">
        <v>9418</v>
      </c>
      <c r="C500" t="s">
        <v>6097</v>
      </c>
      <c r="E500" t="str">
        <f>IFERROR(VLOOKUP(A500,LandGrants[],30,FALSE),"")</f>
        <v>1764</v>
      </c>
      <c r="F500" t="str">
        <f>IFERROR(VLOOKUP(A500,LandGrants[],11,FALSE),"")</f>
        <v>Sep 1765</v>
      </c>
      <c r="G500" t="str">
        <f>IFERROR(VLOOKUP(A500,Platted[],1,FALSE),"")</f>
        <v>Range Declined</v>
      </c>
    </row>
    <row r="501" spans="1:7" x14ac:dyDescent="0.55000000000000004">
      <c r="A501" t="s">
        <v>6661</v>
      </c>
      <c r="B501" t="s">
        <v>9418</v>
      </c>
      <c r="C501" t="s">
        <v>11667</v>
      </c>
      <c r="E501" t="str">
        <f>IFERROR(VLOOKUP(A501,LandGrants[],30,FALSE),"")</f>
        <v>1728</v>
      </c>
      <c r="F501" t="str">
        <f>IFERROR(VLOOKUP(A501,LandGrants[],11,FALSE),"")</f>
        <v>Oct 1730</v>
      </c>
      <c r="G501" t="str">
        <f>IFERROR(VLOOKUP(A501,Platted[],1,FALSE),"")</f>
        <v>Raynolds Habitation</v>
      </c>
    </row>
    <row r="502" spans="1:7" x14ac:dyDescent="0.55000000000000004">
      <c r="A502" t="s">
        <v>7574</v>
      </c>
      <c r="B502" t="s">
        <v>9420</v>
      </c>
      <c r="C502" t="s">
        <v>12102</v>
      </c>
      <c r="D502" t="s">
        <v>12075</v>
      </c>
      <c r="E502" t="str">
        <f>IFERROR(VLOOKUP(A502,LandGrants[],30,FALSE),"")</f>
        <v>1745</v>
      </c>
      <c r="F502" t="str">
        <f>IFERROR(VLOOKUP(A502,LandGrants[],11,FALSE),"")</f>
        <v>Sep 1752</v>
      </c>
      <c r="G502" t="str">
        <f>IFERROR(VLOOKUP(A502,Platted[],1,FALSE),"")</f>
        <v>Recovery</v>
      </c>
    </row>
    <row r="503" spans="1:7" x14ac:dyDescent="0.55000000000000004">
      <c r="A503" t="s">
        <v>4172</v>
      </c>
      <c r="B503" t="s">
        <v>9420</v>
      </c>
      <c r="C503" t="s">
        <v>11409</v>
      </c>
      <c r="E503" t="str">
        <f>IFERROR(VLOOKUP(A503,LandGrants[],30,FALSE),"")</f>
        <v>1741</v>
      </c>
      <c r="F503" t="str">
        <f>IFERROR(VLOOKUP(A503,LandGrants[],11,FALSE),"")</f>
        <v>Nov 1742</v>
      </c>
      <c r="G503" t="str">
        <f>IFERROR(VLOOKUP(A503,Platted[],1,FALSE),"")</f>
        <v>Red Oak Hill</v>
      </c>
    </row>
    <row r="504" spans="1:7" x14ac:dyDescent="0.55000000000000004">
      <c r="A504" t="s">
        <v>11698</v>
      </c>
      <c r="B504" t="s">
        <v>9419</v>
      </c>
      <c r="C504" t="s">
        <v>6185</v>
      </c>
      <c r="E504" t="str">
        <f>IFERROR(VLOOKUP(A504,LandGrants[],30,FALSE),"")</f>
        <v>1761</v>
      </c>
      <c r="F504" t="str">
        <f>IFERROR(VLOOKUP(A504,LandGrants[],11,FALSE),"")</f>
        <v>Jun 1761</v>
      </c>
      <c r="G504" t="str">
        <f>IFERROR(VLOOKUP(A504,Platted[],1,FALSE),"")</f>
        <v>Red Oak Spring</v>
      </c>
    </row>
    <row r="505" spans="1:7" x14ac:dyDescent="0.55000000000000004">
      <c r="A505" t="s">
        <v>7018</v>
      </c>
      <c r="B505" t="s">
        <v>10740</v>
      </c>
      <c r="C505" t="s">
        <v>12085</v>
      </c>
      <c r="D505" t="s">
        <v>12104</v>
      </c>
      <c r="E505" t="str">
        <f>IFERROR(VLOOKUP(A505,LandGrants[],30,FALSE),"")</f>
        <v>1764</v>
      </c>
      <c r="F505" t="str">
        <f>IFERROR(VLOOKUP(A505,LandGrants[],11,FALSE),"")</f>
        <v>Apr 1764</v>
      </c>
      <c r="G505" t="str">
        <f>IFERROR(VLOOKUP(A505,Platted[],1,FALSE),"")</f>
        <v>Remnant</v>
      </c>
    </row>
    <row r="506" spans="1:7" x14ac:dyDescent="0.55000000000000004">
      <c r="A506" t="s">
        <v>7144</v>
      </c>
      <c r="B506" t="s">
        <v>9421</v>
      </c>
      <c r="C506" t="s">
        <v>12104</v>
      </c>
      <c r="D506" t="s">
        <v>12070</v>
      </c>
      <c r="E506" t="str">
        <f>IFERROR(VLOOKUP(A506,LandGrants[],30,FALSE),"")</f>
        <v/>
      </c>
      <c r="F506" t="str">
        <f>IFERROR(VLOOKUP(A506,LandGrants[],11,FALSE),"")</f>
        <v>Apr 1773</v>
      </c>
      <c r="G506" t="str">
        <f>IFERROR(VLOOKUP(A506,Platted[],1,FALSE),"")</f>
        <v>Remnant Corrected</v>
      </c>
    </row>
    <row r="507" spans="1:7" x14ac:dyDescent="0.55000000000000004">
      <c r="A507" t="s">
        <v>10117</v>
      </c>
      <c r="B507" t="s">
        <v>9418</v>
      </c>
      <c r="C507" t="s">
        <v>6515</v>
      </c>
      <c r="D507" t="s">
        <v>12081</v>
      </c>
      <c r="E507" t="str">
        <f>IFERROR(VLOOKUP(A507,LandGrants[],30,FALSE),"")</f>
        <v>1749</v>
      </c>
      <c r="F507" t="str">
        <f>IFERROR(VLOOKUP(A507,LandGrants[],11,FALSE),"")</f>
        <v>May 1775</v>
      </c>
      <c r="G507" t="str">
        <f>IFERROR(VLOOKUP(A507,Platted[],1,FALSE),"")</f>
        <v>Repentance - Hammond</v>
      </c>
    </row>
    <row r="508" spans="1:7" x14ac:dyDescent="0.55000000000000004">
      <c r="A508" t="s">
        <v>10120</v>
      </c>
      <c r="B508" t="s">
        <v>9418</v>
      </c>
      <c r="C508" t="s">
        <v>11661</v>
      </c>
      <c r="E508" t="str">
        <f>IFERROR(VLOOKUP(A508,LandGrants[],30,FALSE),"")</f>
        <v>1764</v>
      </c>
      <c r="F508" t="str">
        <f>IFERROR(VLOOKUP(A508,LandGrants[],11,FALSE),"")</f>
        <v>May 1765</v>
      </c>
      <c r="G508" t="str">
        <f>IFERROR(VLOOKUP(A508,Platted[],1,FALSE),"")</f>
        <v>Repentance - Hobbs</v>
      </c>
    </row>
    <row r="509" spans="1:7" x14ac:dyDescent="0.55000000000000004">
      <c r="A509" t="s">
        <v>10548</v>
      </c>
      <c r="B509" t="s">
        <v>9417</v>
      </c>
      <c r="C509" t="s">
        <v>11652</v>
      </c>
      <c r="E509" t="str">
        <f>IFERROR(VLOOKUP(A509,LandGrants[],30,FALSE),"")</f>
        <v/>
      </c>
      <c r="F509" t="str">
        <f>IFERROR(VLOOKUP(A509,LandGrants[],11,FALSE),"")</f>
        <v>Apr 1818</v>
      </c>
      <c r="G509" t="str">
        <f>IFERROR(VLOOKUP(A509,Platted[],1,FALSE),"")</f>
        <v/>
      </c>
    </row>
    <row r="510" spans="1:7" x14ac:dyDescent="0.55000000000000004">
      <c r="A510" t="s">
        <v>10745</v>
      </c>
      <c r="B510" t="s">
        <v>9419</v>
      </c>
      <c r="C510" t="s">
        <v>11642</v>
      </c>
      <c r="E510" t="str">
        <f>IFERROR(VLOOKUP(A510,LandGrants[],30,FALSE),"")</f>
        <v/>
      </c>
      <c r="F510" t="str">
        <f>IFERROR(VLOOKUP(A510,LandGrants[],11,FALSE),"")</f>
        <v>Sep 1744</v>
      </c>
      <c r="G510" t="str">
        <f>IFERROR(VLOOKUP(A510,Platted[],1,FALSE),"")</f>
        <v>Resurvey Of Tracts - Ridgely</v>
      </c>
    </row>
    <row r="511" spans="1:7" x14ac:dyDescent="0.55000000000000004">
      <c r="A511" t="s">
        <v>7142</v>
      </c>
      <c r="B511" t="s">
        <v>9423</v>
      </c>
      <c r="C511" t="s">
        <v>11385</v>
      </c>
      <c r="D511" t="s">
        <v>11374</v>
      </c>
      <c r="E511" t="str">
        <f>IFERROR(VLOOKUP(A511,LandGrants[],30,FALSE),"")</f>
        <v>1768</v>
      </c>
      <c r="F511" t="str">
        <f>IFERROR(VLOOKUP(A511,LandGrants[],11,FALSE),"")</f>
        <v>Jun 1773</v>
      </c>
      <c r="G511" t="str">
        <f>IFERROR(VLOOKUP(A511,Platted[],1,FALSE),"")</f>
        <v>Resurvey on Harrys Lot</v>
      </c>
    </row>
    <row r="512" spans="1:7" x14ac:dyDescent="0.55000000000000004">
      <c r="A512" t="s">
        <v>5576</v>
      </c>
      <c r="B512" t="s">
        <v>9418</v>
      </c>
      <c r="C512" t="s">
        <v>6158</v>
      </c>
      <c r="E512" t="str">
        <f>IFERROR(VLOOKUP(A512,LandGrants[],30,FALSE),"")</f>
        <v/>
      </c>
      <c r="F512" t="str">
        <f>IFERROR(VLOOKUP(A512,LandGrants[],11,FALSE),"")</f>
        <v>Mar 1810</v>
      </c>
      <c r="G512" t="str">
        <f>IFERROR(VLOOKUP(A512,Platted[],1,FALSE),"")</f>
        <v>Resurvey on Nelsons Walks And Part Of Rich Neck</v>
      </c>
    </row>
    <row r="513" spans="1:7" x14ac:dyDescent="0.55000000000000004">
      <c r="A513" t="s">
        <v>6394</v>
      </c>
      <c r="B513" t="s">
        <v>9419</v>
      </c>
      <c r="C513" t="s">
        <v>11385</v>
      </c>
      <c r="E513" t="str">
        <f>IFERROR(VLOOKUP(A513,LandGrants[],30,FALSE),"")</f>
        <v>1768</v>
      </c>
      <c r="F513" t="str">
        <f>IFERROR(VLOOKUP(A513,LandGrants[],11,FALSE),"")</f>
        <v>Sep 1810</v>
      </c>
      <c r="G513" t="str">
        <f>IFERROR(VLOOKUP(A513,Platted[],1,FALSE),"")</f>
        <v>Resurvey On The Disappointment</v>
      </c>
    </row>
    <row r="514" spans="1:7" x14ac:dyDescent="0.55000000000000004">
      <c r="A514" t="s">
        <v>5540</v>
      </c>
      <c r="B514" t="s">
        <v>9419</v>
      </c>
      <c r="C514" t="s">
        <v>3726</v>
      </c>
      <c r="D514" t="s">
        <v>11798</v>
      </c>
      <c r="E514" t="str">
        <f>IFERROR(VLOOKUP(A514,LandGrants[],30,FALSE),"")</f>
        <v>1796</v>
      </c>
      <c r="F514" t="str">
        <f>IFERROR(VLOOKUP(A514,LandGrants[],11,FALSE),"")</f>
        <v>Feb 1798</v>
      </c>
      <c r="G514" t="str">
        <f>IFERROR(VLOOKUP(A514,Platted[],1,FALSE),"")</f>
        <v>Rich Bottom</v>
      </c>
    </row>
    <row r="515" spans="1:7" x14ac:dyDescent="0.55000000000000004">
      <c r="A515" t="s">
        <v>10974</v>
      </c>
      <c r="B515" t="s">
        <v>9420</v>
      </c>
      <c r="C515" t="s">
        <v>11432</v>
      </c>
      <c r="E515" t="str">
        <f>IFERROR(VLOOKUP(A515,LandGrants[],30,FALSE),"")</f>
        <v>1772</v>
      </c>
      <c r="F515" t="str">
        <f>IFERROR(VLOOKUP(A515,LandGrants[],11,FALSE),"")</f>
        <v>Apr 1841</v>
      </c>
      <c r="G515" t="str">
        <f>IFERROR(VLOOKUP(A515,Platted[],1,FALSE),"")</f>
        <v>Rich Level</v>
      </c>
    </row>
    <row r="516" spans="1:7" x14ac:dyDescent="0.55000000000000004">
      <c r="A516" t="s">
        <v>7004</v>
      </c>
      <c r="B516" t="s">
        <v>9418</v>
      </c>
      <c r="C516" t="s">
        <v>6118</v>
      </c>
      <c r="E516" t="str">
        <f>IFERROR(VLOOKUP(A516,LandGrants[],30,FALSE),"")</f>
        <v/>
      </c>
      <c r="F516" t="str">
        <f>IFERROR(VLOOKUP(A516,LandGrants[],11,FALSE),"")</f>
        <v>Sep 1763</v>
      </c>
      <c r="G516" t="str">
        <f>IFERROR(VLOOKUP(A516,Platted[],1,FALSE),"")</f>
        <v>Rich Meadow</v>
      </c>
    </row>
    <row r="517" spans="1:7" x14ac:dyDescent="0.55000000000000004">
      <c r="A517" t="s">
        <v>11410</v>
      </c>
      <c r="B517" t="s">
        <v>9420</v>
      </c>
      <c r="C517" t="s">
        <v>6163</v>
      </c>
      <c r="D517" t="s">
        <v>6158</v>
      </c>
      <c r="E517" t="str">
        <f>IFERROR(VLOOKUP(A517,LandGrants[],30,FALSE),"")</f>
        <v/>
      </c>
      <c r="F517" t="str">
        <f>IFERROR(VLOOKUP(A517,LandGrants[],11,FALSE),"")</f>
        <v/>
      </c>
      <c r="G517" t="str">
        <f>IFERROR(VLOOKUP(A517,Platted[],1,FALSE),"")</f>
        <v>Rich Neck - Hammond</v>
      </c>
    </row>
    <row r="518" spans="1:7" x14ac:dyDescent="0.55000000000000004">
      <c r="A518" t="s">
        <v>8146</v>
      </c>
      <c r="B518" t="s">
        <v>9421</v>
      </c>
      <c r="C518" t="s">
        <v>3720</v>
      </c>
      <c r="E518" t="str">
        <f>IFERROR(VLOOKUP(A518,LandGrants[],30,FALSE),"")</f>
        <v>1756</v>
      </c>
      <c r="F518" t="str">
        <f>IFERROR(VLOOKUP(A518,LandGrants[],11,FALSE),"")</f>
        <v>Jan 1756</v>
      </c>
      <c r="G518" t="str">
        <f>IFERROR(VLOOKUP(A518,Platted[],1,FALSE),"")</f>
        <v>Richards Third Chance</v>
      </c>
    </row>
    <row r="519" spans="1:7" x14ac:dyDescent="0.55000000000000004">
      <c r="A519" t="s">
        <v>6664</v>
      </c>
      <c r="B519" t="s">
        <v>9418</v>
      </c>
      <c r="C519" t="s">
        <v>6113</v>
      </c>
      <c r="E519" t="str">
        <f>IFERROR(VLOOKUP(A519,LandGrants[],30,FALSE),"")</f>
        <v>1731</v>
      </c>
      <c r="F519" t="str">
        <f>IFERROR(VLOOKUP(A519,LandGrants[],11,FALSE),"")</f>
        <v>Jun 1734</v>
      </c>
      <c r="G519" t="str">
        <f>IFERROR(VLOOKUP(A519,Platted[],1,FALSE),"")</f>
        <v>Richmonds Lot</v>
      </c>
    </row>
    <row r="520" spans="1:7" x14ac:dyDescent="0.55000000000000004">
      <c r="A520" t="s">
        <v>6756</v>
      </c>
      <c r="B520" t="s">
        <v>9421</v>
      </c>
      <c r="C520" t="s">
        <v>6133</v>
      </c>
      <c r="E520" t="str">
        <f>IFERROR(VLOOKUP(A520,LandGrants[],30,FALSE),"")</f>
        <v>1720</v>
      </c>
      <c r="F520" t="str">
        <f>IFERROR(VLOOKUP(A520,LandGrants[],11,FALSE),"")</f>
        <v>Aug 1725</v>
      </c>
      <c r="G520" t="str">
        <f>IFERROR(VLOOKUP(A520,Platted[],1,FALSE),"")</f>
        <v>Ridgelys Care</v>
      </c>
    </row>
    <row r="521" spans="1:7" x14ac:dyDescent="0.55000000000000004">
      <c r="A521" t="s">
        <v>11762</v>
      </c>
      <c r="B521" t="s">
        <v>9422</v>
      </c>
      <c r="C521" t="s">
        <v>11075</v>
      </c>
      <c r="E521" t="str">
        <f>IFERROR(VLOOKUP(A521,LandGrants[],30,FALSE),"")</f>
        <v>1771</v>
      </c>
      <c r="F521" t="str">
        <f>IFERROR(VLOOKUP(A521,LandGrants[],11,FALSE),"")</f>
        <v>Oct 1796</v>
      </c>
      <c r="G521" t="str">
        <f>IFERROR(VLOOKUP(A521,Platted[],1,FALSE),"")</f>
        <v>Ridgelys Great Park</v>
      </c>
    </row>
    <row r="522" spans="1:7" x14ac:dyDescent="0.55000000000000004">
      <c r="A522" t="s">
        <v>10863</v>
      </c>
      <c r="B522" t="s">
        <v>9421</v>
      </c>
      <c r="C522" t="s">
        <v>11411</v>
      </c>
      <c r="E522" t="str">
        <f>IFERROR(VLOOKUP(A522,LandGrants[],30,FALSE),"")</f>
        <v>1769</v>
      </c>
      <c r="F522" t="str">
        <f>IFERROR(VLOOKUP(A522,LandGrants[],11,FALSE),"")</f>
        <v>Feb 1800</v>
      </c>
      <c r="G522" t="str">
        <f>IFERROR(VLOOKUP(A522,Platted[],1,FALSE),"")</f>
        <v>Ridgelys Lot - Chase</v>
      </c>
    </row>
    <row r="523" spans="1:7" x14ac:dyDescent="0.55000000000000004">
      <c r="A523" t="s">
        <v>12133</v>
      </c>
      <c r="B523" t="s">
        <v>9421</v>
      </c>
      <c r="C523" t="s">
        <v>6162</v>
      </c>
      <c r="E523" t="str">
        <f>IFERROR(VLOOKUP(A523,LandGrants[],30,FALSE),"")</f>
        <v>1694</v>
      </c>
      <c r="F523" t="str">
        <f>IFERROR(VLOOKUP(A523,LandGrants[],11,FALSE),"")</f>
        <v>Dec 1694</v>
      </c>
      <c r="G523" t="str">
        <f>IFERROR(VLOOKUP(A523,Platted[],1,FALSE),"")</f>
        <v/>
      </c>
    </row>
    <row r="524" spans="1:7" x14ac:dyDescent="0.55000000000000004">
      <c r="A524" t="s">
        <v>8991</v>
      </c>
      <c r="B524" t="s">
        <v>9421</v>
      </c>
      <c r="C524" t="s">
        <v>11668</v>
      </c>
      <c r="E524" t="str">
        <f>IFERROR(VLOOKUP(A524,LandGrants[],30,FALSE),"")</f>
        <v>1795</v>
      </c>
      <c r="F524" t="str">
        <f>IFERROR(VLOOKUP(A524,LandGrants[],11,FALSE),"")</f>
        <v>Apr 1796</v>
      </c>
      <c r="G524" t="str">
        <f>IFERROR(VLOOKUP(A524,Platted[],1,FALSE),"")</f>
        <v>Ridgelys Meadow</v>
      </c>
    </row>
    <row r="525" spans="1:7" x14ac:dyDescent="0.55000000000000004">
      <c r="A525" t="s">
        <v>8889</v>
      </c>
      <c r="B525" t="s">
        <v>9419</v>
      </c>
      <c r="C525" t="s">
        <v>6161</v>
      </c>
      <c r="D525" t="s">
        <v>12044</v>
      </c>
      <c r="E525" t="str">
        <f>IFERROR(VLOOKUP(A525,LandGrants[],30,FALSE),"")</f>
        <v>1717</v>
      </c>
      <c r="F525" t="str">
        <f>IFERROR(VLOOKUP(A525,LandGrants[],11,FALSE),"")</f>
        <v>Sep 1717</v>
      </c>
      <c r="G525" t="str">
        <f>IFERROR(VLOOKUP(A525,Platted[],1,FALSE),"")</f>
        <v>Ridgelys Neck</v>
      </c>
    </row>
    <row r="526" spans="1:7" x14ac:dyDescent="0.55000000000000004">
      <c r="A526" t="s">
        <v>7013</v>
      </c>
      <c r="B526" t="s">
        <v>10740</v>
      </c>
      <c r="C526" t="s">
        <v>6143</v>
      </c>
      <c r="E526" t="str">
        <f>IFERROR(VLOOKUP(A526,LandGrants[],30,FALSE),"")</f>
        <v>1762</v>
      </c>
      <c r="F526" t="str">
        <f>IFERROR(VLOOKUP(A526,LandGrants[],11,FALSE),"")</f>
        <v>Sep 1763</v>
      </c>
      <c r="G526" t="str">
        <f>IFERROR(VLOOKUP(A526,Platted[],1,FALSE),"")</f>
        <v>Ridgelys Range - Henry</v>
      </c>
    </row>
    <row r="527" spans="1:7" x14ac:dyDescent="0.55000000000000004">
      <c r="A527" t="s">
        <v>12486</v>
      </c>
      <c r="B527" t="s">
        <v>9418</v>
      </c>
      <c r="C527" t="s">
        <v>12514</v>
      </c>
      <c r="D527" t="s">
        <v>7810</v>
      </c>
      <c r="E527" t="str">
        <f>IFERROR(VLOOKUP(A527,LandGrants[],30,FALSE),"")</f>
        <v>1716</v>
      </c>
      <c r="F527" t="str">
        <f>IFERROR(VLOOKUP(A527,LandGrants[],11,FALSE),"")</f>
        <v>Sep 1716</v>
      </c>
      <c r="G527" t="str">
        <f>IFERROR(VLOOKUP(A527,Platted[],1,FALSE),"")</f>
        <v>Ridgelys Range - Nicholas</v>
      </c>
    </row>
    <row r="528" spans="1:7" x14ac:dyDescent="0.55000000000000004">
      <c r="A528" t="s">
        <v>8992</v>
      </c>
      <c r="B528" t="s">
        <v>9421</v>
      </c>
      <c r="C528" t="s">
        <v>12105</v>
      </c>
      <c r="E528" t="str">
        <f>IFERROR(VLOOKUP(A528,LandGrants[],30,FALSE),"")</f>
        <v>1723</v>
      </c>
      <c r="F528" t="str">
        <f>IFERROR(VLOOKUP(A528,LandGrants[],11,FALSE),"")</f>
        <v>Aug 1725</v>
      </c>
      <c r="G528" t="str">
        <f>IFERROR(VLOOKUP(A528,Platted[],1,FALSE),"")</f>
        <v>Riggs Hills</v>
      </c>
    </row>
    <row r="529" spans="1:7" x14ac:dyDescent="0.55000000000000004">
      <c r="A529" t="s">
        <v>8090</v>
      </c>
      <c r="B529" t="s">
        <v>9418</v>
      </c>
      <c r="C529" t="s">
        <v>6172</v>
      </c>
      <c r="E529" t="str">
        <f>IFERROR(VLOOKUP(A529,LandGrants[],30,FALSE),"")</f>
        <v>1743</v>
      </c>
      <c r="F529" t="str">
        <f>IFERROR(VLOOKUP(A529,LandGrants[],11,FALSE),"")</f>
        <v>Feb 1743</v>
      </c>
      <c r="G529" t="str">
        <f>IFERROR(VLOOKUP(A529,Platted[],1,FALSE),"")</f>
        <v>Roberts Advantage</v>
      </c>
    </row>
    <row r="530" spans="1:7" x14ac:dyDescent="0.55000000000000004">
      <c r="A530" t="s">
        <v>9597</v>
      </c>
      <c r="B530" t="s">
        <v>9421</v>
      </c>
      <c r="C530" t="s">
        <v>11414</v>
      </c>
      <c r="E530" t="str">
        <f>IFERROR(VLOOKUP(A530,LandGrants[],30,FALSE),"")</f>
        <v/>
      </c>
      <c r="F530" t="str">
        <f>IFERROR(VLOOKUP(A530,LandGrants[],11,FALSE),"")</f>
        <v>Mar 1743</v>
      </c>
      <c r="G530" t="str">
        <f>IFERROR(VLOOKUP(A530,Platted[],1,FALSE),"")</f>
        <v/>
      </c>
    </row>
    <row r="531" spans="1:7" x14ac:dyDescent="0.55000000000000004">
      <c r="A531" t="s">
        <v>8206</v>
      </c>
      <c r="B531" t="s">
        <v>9419</v>
      </c>
      <c r="C531" t="s">
        <v>7250</v>
      </c>
      <c r="E531" t="str">
        <f>IFERROR(VLOOKUP(A531,LandGrants[],30,FALSE),"")</f>
        <v>1766</v>
      </c>
      <c r="F531" t="str">
        <f>IFERROR(VLOOKUP(A531,LandGrants[],11,FALSE),"")</f>
        <v>Aug 1766</v>
      </c>
      <c r="G531" t="str">
        <f>IFERROR(VLOOKUP(A531,Platted[],1,FALSE),"")</f>
        <v>Robinsons Mistake</v>
      </c>
    </row>
    <row r="532" spans="1:7" x14ac:dyDescent="0.55000000000000004">
      <c r="A532" t="s">
        <v>6460</v>
      </c>
      <c r="B532" t="s">
        <v>9420</v>
      </c>
      <c r="C532" t="s">
        <v>12060</v>
      </c>
      <c r="E532" t="str">
        <f>IFERROR(VLOOKUP(A532,LandGrants[],30,FALSE),"")</f>
        <v>1775</v>
      </c>
      <c r="F532" t="str">
        <f>IFERROR(VLOOKUP(A532,LandGrants[],11,FALSE),"")</f>
        <v>Mar 1785</v>
      </c>
      <c r="G532" t="str">
        <f>IFERROR(VLOOKUP(A532,Platted[],1,FALSE),"")</f>
        <v>Rock Hall</v>
      </c>
    </row>
    <row r="533" spans="1:7" x14ac:dyDescent="0.55000000000000004">
      <c r="A533" t="s">
        <v>1906</v>
      </c>
      <c r="B533" t="s">
        <v>9420</v>
      </c>
      <c r="C533" t="s">
        <v>12328</v>
      </c>
      <c r="E533" t="str">
        <f>IFERROR(VLOOKUP(A533,LandGrants[],30,FALSE),"")</f>
        <v>1824</v>
      </c>
      <c r="F533" t="str">
        <f>IFERROR(VLOOKUP(A533,LandGrants[],11,FALSE),"")</f>
        <v>Oct 1826</v>
      </c>
      <c r="G533" t="str">
        <f>IFERROR(VLOOKUP(A533,Platted[],1,FALSE),"")</f>
        <v>Rockburn</v>
      </c>
    </row>
    <row r="534" spans="1:7" x14ac:dyDescent="0.55000000000000004">
      <c r="A534" t="s">
        <v>6369</v>
      </c>
      <c r="B534" t="s">
        <v>9418</v>
      </c>
      <c r="C534" t="s">
        <v>11412</v>
      </c>
      <c r="D534" t="s">
        <v>11413</v>
      </c>
      <c r="E534" t="str">
        <f>IFERROR(VLOOKUP(A534,LandGrants[],30,FALSE),"")</f>
        <v>1744</v>
      </c>
      <c r="F534" t="str">
        <f>IFERROR(VLOOKUP(A534,LandGrants[],11,FALSE),"")</f>
        <v>Mar 1746</v>
      </c>
      <c r="G534" t="str">
        <f>IFERROR(VLOOKUP(A534,Platted[],1,FALSE),"")</f>
        <v>Rocky Ridge</v>
      </c>
    </row>
    <row r="535" spans="1:7" x14ac:dyDescent="0.55000000000000004">
      <c r="A535" t="s">
        <v>4165</v>
      </c>
      <c r="B535" t="s">
        <v>9420</v>
      </c>
      <c r="C535" t="s">
        <v>12106</v>
      </c>
      <c r="D535" t="s">
        <v>12023</v>
      </c>
      <c r="E535" t="str">
        <f>IFERROR(VLOOKUP(A535,LandGrants[],30,FALSE),"")</f>
        <v>1805</v>
      </c>
      <c r="F535" t="str">
        <f>IFERROR(VLOOKUP(A535,LandGrants[],11,FALSE),"")</f>
        <v>Dec 1806</v>
      </c>
      <c r="G535" t="str">
        <f>IFERROR(VLOOKUP(A535,Platted[],1,FALSE),"")</f>
        <v>Rogues Harbor</v>
      </c>
    </row>
    <row r="536" spans="1:7" x14ac:dyDescent="0.55000000000000004">
      <c r="A536" t="s">
        <v>15</v>
      </c>
      <c r="B536" t="s">
        <v>9421</v>
      </c>
      <c r="C536" t="s">
        <v>11414</v>
      </c>
      <c r="E536" t="str">
        <f>IFERROR(VLOOKUP(A536,LandGrants[],30,FALSE),"")</f>
        <v>1743</v>
      </c>
      <c r="F536" t="str">
        <f>IFERROR(VLOOKUP(A536,LandGrants[],11,FALSE),"")</f>
        <v>Nov 1745</v>
      </c>
      <c r="G536" t="str">
        <f>IFERROR(VLOOKUP(A536,Platted[],1,FALSE),"")</f>
        <v>Round About Hills</v>
      </c>
    </row>
    <row r="537" spans="1:7" x14ac:dyDescent="0.55000000000000004">
      <c r="A537" t="s">
        <v>6872</v>
      </c>
      <c r="B537" t="s">
        <v>9420</v>
      </c>
      <c r="C537" t="s">
        <v>3722</v>
      </c>
      <c r="E537" t="str">
        <f>IFERROR(VLOOKUP(A537,LandGrants[],30,FALSE),"")</f>
        <v>1753</v>
      </c>
      <c r="F537" t="str">
        <f>IFERROR(VLOOKUP(A537,LandGrants[],11,FALSE),"")</f>
        <v>Aug 1753</v>
      </c>
      <c r="G537" t="str">
        <f>IFERROR(VLOOKUP(A537,Platted[],1,FALSE),"")</f>
        <v>Safeguard</v>
      </c>
    </row>
    <row r="538" spans="1:7" x14ac:dyDescent="0.55000000000000004">
      <c r="A538" t="s">
        <v>6589</v>
      </c>
      <c r="B538" t="s">
        <v>9419</v>
      </c>
      <c r="C538" t="s">
        <v>6164</v>
      </c>
      <c r="D538" t="s">
        <v>3724</v>
      </c>
      <c r="E538" t="str">
        <f>IFERROR(VLOOKUP(A538,LandGrants[],30,FALSE),"")</f>
        <v>1765</v>
      </c>
      <c r="F538" t="str">
        <f>IFERROR(VLOOKUP(A538,LandGrants[],11,FALSE),"")</f>
        <v>May 1765</v>
      </c>
      <c r="G538" t="str">
        <f>IFERROR(VLOOKUP(A538,Platted[],1,FALSE),"")</f>
        <v>Saint James Park</v>
      </c>
    </row>
    <row r="539" spans="1:7" x14ac:dyDescent="0.55000000000000004">
      <c r="A539" t="s">
        <v>5453</v>
      </c>
      <c r="B539" t="s">
        <v>9419</v>
      </c>
      <c r="C539" t="s">
        <v>11424</v>
      </c>
      <c r="E539" t="str">
        <f>IFERROR(VLOOKUP(A539,LandGrants[],30,FALSE),"")</f>
        <v>1741</v>
      </c>
      <c r="F539" t="str">
        <f>IFERROR(VLOOKUP(A539,LandGrants[],11,FALSE),"")</f>
        <v>Sep 1742</v>
      </c>
      <c r="G539" t="str">
        <f>IFERROR(VLOOKUP(A539,Platted[],1,FALSE),"")</f>
        <v>Salopia</v>
      </c>
    </row>
    <row r="540" spans="1:7" x14ac:dyDescent="0.55000000000000004">
      <c r="A540" t="s">
        <v>8418</v>
      </c>
      <c r="B540" t="s">
        <v>9419</v>
      </c>
      <c r="C540" t="s">
        <v>7492</v>
      </c>
      <c r="E540" t="str">
        <f>IFERROR(VLOOKUP(A540,LandGrants[],30,FALSE),"")</f>
        <v>1794</v>
      </c>
      <c r="F540" t="str">
        <f>IFERROR(VLOOKUP(A540,LandGrants[],11,FALSE),"")</f>
        <v>May 1802</v>
      </c>
      <c r="G540" t="str">
        <f>IFERROR(VLOOKUP(A540,Platted[],1,FALSE),"")</f>
        <v>Samuels Contrivance</v>
      </c>
    </row>
    <row r="541" spans="1:7" x14ac:dyDescent="0.55000000000000004">
      <c r="A541" t="s">
        <v>4866</v>
      </c>
      <c r="B541" t="s">
        <v>9418</v>
      </c>
      <c r="C541" t="s">
        <v>11415</v>
      </c>
      <c r="D541" t="s">
        <v>6137</v>
      </c>
      <c r="E541" t="str">
        <f>IFERROR(VLOOKUP(A541,LandGrants[],30,FALSE),"")</f>
        <v>1741</v>
      </c>
      <c r="F541" t="str">
        <f>IFERROR(VLOOKUP(A541,LandGrants[],11,FALSE),"")</f>
        <v>Aug 1743</v>
      </c>
      <c r="G541" t="str">
        <f>IFERROR(VLOOKUP(A541,Platted[],1,FALSE),"")</f>
        <v>Sapling Ground</v>
      </c>
    </row>
    <row r="542" spans="1:7" x14ac:dyDescent="0.55000000000000004">
      <c r="A542" t="s">
        <v>6444</v>
      </c>
      <c r="B542" t="s">
        <v>9419</v>
      </c>
      <c r="C542" t="s">
        <v>12021</v>
      </c>
      <c r="E542" t="str">
        <f>IFERROR(VLOOKUP(A542,LandGrants[],30,FALSE),"")</f>
        <v>1733</v>
      </c>
      <c r="F542" t="str">
        <f>IFERROR(VLOOKUP(A542,LandGrants[],11,FALSE),"")</f>
        <v>Sep 1744</v>
      </c>
      <c r="G542" t="str">
        <f>IFERROR(VLOOKUP(A542,Platted[],1,FALSE),"")</f>
        <v>Saplin Range</v>
      </c>
    </row>
    <row r="543" spans="1:7" x14ac:dyDescent="0.55000000000000004">
      <c r="A543" t="s">
        <v>4868</v>
      </c>
      <c r="B543" t="s">
        <v>9423</v>
      </c>
      <c r="C543" t="s">
        <v>6137</v>
      </c>
      <c r="D543" t="s">
        <v>11377</v>
      </c>
      <c r="E543" t="str">
        <f>IFERROR(VLOOKUP(A543,LandGrants[],30,FALSE),"")</f>
        <v/>
      </c>
      <c r="F543" t="str">
        <f>IFERROR(VLOOKUP(A543,LandGrants[],11,FALSE),"")</f>
        <v>Nov 1750</v>
      </c>
      <c r="G543" t="str">
        <f>IFERROR(VLOOKUP(A543,Platted[],1,FALSE),"")</f>
        <v>Sapling Range</v>
      </c>
    </row>
    <row r="544" spans="1:7" x14ac:dyDescent="0.55000000000000004">
      <c r="A544" t="s">
        <v>9395</v>
      </c>
      <c r="B544" t="s">
        <v>9422</v>
      </c>
      <c r="C544" t="s">
        <v>11377</v>
      </c>
      <c r="E544" t="str">
        <f>IFERROR(VLOOKUP(A544,LandGrants[],30,FALSE),"")</f>
        <v>1760</v>
      </c>
      <c r="F544" t="str">
        <f>IFERROR(VLOOKUP(A544,LandGrants[],11,FALSE),"")</f>
        <v>May 1760</v>
      </c>
      <c r="G544" t="str">
        <f>IFERROR(VLOOKUP(A544,Platted[],1,FALSE),"")</f>
        <v>Sapling Range - Resurveyed</v>
      </c>
    </row>
    <row r="545" spans="1:7" x14ac:dyDescent="0.55000000000000004">
      <c r="A545" t="s">
        <v>6974</v>
      </c>
      <c r="B545" t="s">
        <v>9419</v>
      </c>
      <c r="C545" t="s">
        <v>6145</v>
      </c>
      <c r="E545" t="str">
        <f>IFERROR(VLOOKUP(A545,LandGrants[],30,FALSE),"")</f>
        <v>1761</v>
      </c>
      <c r="F545" t="str">
        <f>IFERROR(VLOOKUP(A545,LandGrants[],11,FALSE),"")</f>
        <v>Sep 1761</v>
      </c>
      <c r="G545" t="str">
        <f>IFERROR(VLOOKUP(A545,Platted[],1,FALSE),"")</f>
        <v>Sapling Ridge</v>
      </c>
    </row>
    <row r="546" spans="1:7" x14ac:dyDescent="0.55000000000000004">
      <c r="A546" t="s">
        <v>8993</v>
      </c>
      <c r="B546" t="s">
        <v>9418</v>
      </c>
      <c r="C546" t="s">
        <v>10395</v>
      </c>
      <c r="E546" t="str">
        <f>IFERROR(VLOOKUP(A546,LandGrants[],30,FALSE),"")</f>
        <v>1765</v>
      </c>
      <c r="F546" t="str">
        <f>IFERROR(VLOOKUP(A546,LandGrants[],11,FALSE),"")</f>
        <v>Dec 1765</v>
      </c>
      <c r="G546" t="str">
        <f>IFERROR(VLOOKUP(A546,Platted[],1,FALSE),"")</f>
        <v>Sappingtons Sweep</v>
      </c>
    </row>
    <row r="547" spans="1:7" x14ac:dyDescent="0.55000000000000004">
      <c r="A547" t="s">
        <v>8994</v>
      </c>
      <c r="B547" t="s">
        <v>9421</v>
      </c>
      <c r="C547" t="s">
        <v>12329</v>
      </c>
      <c r="E547" t="str">
        <f>IFERROR(VLOOKUP(A547,LandGrants[],30,FALSE),"")</f>
        <v>1740</v>
      </c>
      <c r="F547" t="str">
        <f>IFERROR(VLOOKUP(A547,LandGrants[],11,FALSE),"")</f>
        <v>Nov 1741</v>
      </c>
      <c r="G547" t="str">
        <f>IFERROR(VLOOKUP(A547,Platted[],1,FALSE),"")</f>
        <v>Scantlings Lot</v>
      </c>
    </row>
    <row r="548" spans="1:7" x14ac:dyDescent="0.55000000000000004">
      <c r="A548" t="s">
        <v>8995</v>
      </c>
      <c r="B548" t="s">
        <v>9418</v>
      </c>
      <c r="C548" t="s">
        <v>11391</v>
      </c>
      <c r="E548" t="str">
        <f>IFERROR(VLOOKUP(A548,LandGrants[],30,FALSE),"")</f>
        <v>1746</v>
      </c>
      <c r="F548" t="str">
        <f>IFERROR(VLOOKUP(A548,LandGrants[],11,FALSE),"")</f>
        <v>Mar 1748</v>
      </c>
      <c r="G548" t="str">
        <f>IFERROR(VLOOKUP(A548,Platted[],1,FALSE),"")</f>
        <v>Scotts Advantage</v>
      </c>
    </row>
    <row r="549" spans="1:7" x14ac:dyDescent="0.55000000000000004">
      <c r="A549" t="s">
        <v>7438</v>
      </c>
      <c r="B549" t="s">
        <v>9420</v>
      </c>
      <c r="C549" t="s">
        <v>12114</v>
      </c>
      <c r="E549" t="str">
        <f>IFERROR(VLOOKUP(A549,LandGrants[],30,FALSE),"")</f>
        <v>1785</v>
      </c>
      <c r="F549" t="str">
        <f>IFERROR(VLOOKUP(A549,LandGrants[],11,FALSE),"")</f>
        <v>Oct 1797</v>
      </c>
      <c r="G549" t="str">
        <f>IFERROR(VLOOKUP(A549,Platted[],1,FALSE),"")</f>
        <v>Second Addition To Calebs Purchase</v>
      </c>
    </row>
    <row r="550" spans="1:7" x14ac:dyDescent="0.55000000000000004">
      <c r="A550" t="s">
        <v>7993</v>
      </c>
      <c r="B550" t="s">
        <v>9420</v>
      </c>
      <c r="C550" t="s">
        <v>11369</v>
      </c>
      <c r="E550" t="str">
        <f>IFERROR(VLOOKUP(A550,LandGrants[],30,FALSE),"")</f>
        <v>1804</v>
      </c>
      <c r="F550" t="str">
        <f>IFERROR(VLOOKUP(A550,LandGrants[],11,FALSE),"")</f>
        <v>Sep 1806</v>
      </c>
      <c r="G550" t="str">
        <f>IFERROR(VLOOKUP(A550,Platted[],1,FALSE),"")</f>
        <v>Second Addition To Fredericksburgh</v>
      </c>
    </row>
    <row r="551" spans="1:7" x14ac:dyDescent="0.55000000000000004">
      <c r="A551" t="s">
        <v>6695</v>
      </c>
      <c r="B551" t="s">
        <v>9420</v>
      </c>
      <c r="C551" t="s">
        <v>12024</v>
      </c>
      <c r="D551" t="s">
        <v>12025</v>
      </c>
      <c r="E551" t="str">
        <f>IFERROR(VLOOKUP(A551,LandGrants[],30,FALSE),"")</f>
        <v>1772</v>
      </c>
      <c r="F551" t="str">
        <f>IFERROR(VLOOKUP(A551,LandGrants[],11,FALSE),"")</f>
        <v>May 1772</v>
      </c>
      <c r="G551" t="str">
        <f>IFERROR(VLOOKUP(A551,Platted[],1,FALSE),"")</f>
        <v>Second Addition To Hazard</v>
      </c>
    </row>
    <row r="552" spans="1:7" x14ac:dyDescent="0.55000000000000004">
      <c r="A552" t="s">
        <v>7129</v>
      </c>
      <c r="B552" t="s">
        <v>9418</v>
      </c>
      <c r="C552" t="s">
        <v>9416</v>
      </c>
      <c r="D552" t="s">
        <v>11662</v>
      </c>
      <c r="E552" t="str">
        <f>IFERROR(VLOOKUP(A552,LandGrants[],30,FALSE),"")</f>
        <v>1771</v>
      </c>
      <c r="F552" t="str">
        <f>IFERROR(VLOOKUP(A552,LandGrants[],11,FALSE),"")</f>
        <v>May 1772</v>
      </c>
      <c r="G552" t="str">
        <f>IFERROR(VLOOKUP(A552,Platted[],1,FALSE),"")</f>
        <v>Second Addition To Little Worth</v>
      </c>
    </row>
    <row r="553" spans="1:7" x14ac:dyDescent="0.55000000000000004">
      <c r="A553" t="s">
        <v>5546</v>
      </c>
      <c r="B553" t="s">
        <v>9419</v>
      </c>
      <c r="C553" t="s">
        <v>7251</v>
      </c>
      <c r="D553" t="s">
        <v>6094</v>
      </c>
      <c r="E553" t="str">
        <f>IFERROR(VLOOKUP(A553,LandGrants[],30,FALSE),"")</f>
        <v>1770</v>
      </c>
      <c r="F553" t="str">
        <f>IFERROR(VLOOKUP(A553,LandGrants[],11,FALSE),"")</f>
        <v>Nov 1770</v>
      </c>
      <c r="G553" t="str">
        <f>IFERROR(VLOOKUP(A553,Platted[],1,FALSE),"")</f>
        <v>Second Choice</v>
      </c>
    </row>
    <row r="554" spans="1:7" x14ac:dyDescent="0.55000000000000004">
      <c r="A554" t="s">
        <v>9216</v>
      </c>
      <c r="B554" t="s">
        <v>9423</v>
      </c>
      <c r="C554" t="s">
        <v>6203</v>
      </c>
      <c r="D554" t="s">
        <v>12046</v>
      </c>
      <c r="E554" t="str">
        <f>IFERROR(VLOOKUP(A554,LandGrants[],30,FALSE),"")</f>
        <v>1745</v>
      </c>
      <c r="F554" t="str">
        <f>IFERROR(VLOOKUP(A554,LandGrants[],11,FALSE),"")</f>
        <v>Apr 1745</v>
      </c>
      <c r="G554" t="str">
        <f>IFERROR(VLOOKUP(A554,Platted[],1,FALSE),"")</f>
        <v>Second Division</v>
      </c>
    </row>
    <row r="555" spans="1:7" x14ac:dyDescent="0.55000000000000004">
      <c r="A555" t="s">
        <v>4163</v>
      </c>
      <c r="B555" t="s">
        <v>9423</v>
      </c>
      <c r="C555" t="s">
        <v>6152</v>
      </c>
      <c r="E555" t="str">
        <f>IFERROR(VLOOKUP(A555,LandGrants[],30,FALSE),"")</f>
        <v>1757</v>
      </c>
      <c r="F555" s="19" t="str">
        <f>IFERROR(VLOOKUP(A555,LandGrants[],11,FALSE),"")</f>
        <v>Mar 1757</v>
      </c>
      <c r="G555" t="str">
        <f>IFERROR(VLOOKUP(A555,Platted[],1,FALSE),"")</f>
        <v>Second Discovery</v>
      </c>
    </row>
    <row r="556" spans="1:7" x14ac:dyDescent="0.55000000000000004">
      <c r="A556" t="s">
        <v>5027</v>
      </c>
      <c r="B556" t="s">
        <v>9423</v>
      </c>
      <c r="C556" t="s">
        <v>6178</v>
      </c>
      <c r="E556" t="str">
        <f>IFERROR(VLOOKUP(A556,LandGrants[],30,FALSE),"")</f>
        <v>1757</v>
      </c>
      <c r="F556" s="19" t="str">
        <f>IFERROR(VLOOKUP(A556,LandGrants[],11,FALSE),"")</f>
        <v>Aug 1758</v>
      </c>
      <c r="G556" t="str">
        <f>IFERROR(VLOOKUP(A556,Platted[],1,FALSE),"")</f>
        <v>Second Supply</v>
      </c>
    </row>
    <row r="557" spans="1:7" x14ac:dyDescent="0.55000000000000004">
      <c r="A557" t="s">
        <v>6387</v>
      </c>
      <c r="B557" t="s">
        <v>9423</v>
      </c>
      <c r="C557" t="s">
        <v>11416</v>
      </c>
      <c r="E557" t="str">
        <f>IFERROR(VLOOKUP(A557,LandGrants[],30,FALSE),"")</f>
        <v>1770</v>
      </c>
      <c r="F557" s="19" t="str">
        <f>IFERROR(VLOOKUP(A557,LandGrants[],11,FALSE),"")</f>
        <v>Jul 1770</v>
      </c>
      <c r="G557" t="str">
        <f>IFERROR(VLOOKUP(A557,Platted[],1,FALSE),"")</f>
        <v>Second Thought</v>
      </c>
    </row>
    <row r="558" spans="1:7" x14ac:dyDescent="0.55000000000000004">
      <c r="A558" t="s">
        <v>8996</v>
      </c>
      <c r="B558" t="s">
        <v>9423</v>
      </c>
      <c r="C558" t="s">
        <v>6955</v>
      </c>
      <c r="D558" t="s">
        <v>11656</v>
      </c>
      <c r="E558" t="str">
        <f>IFERROR(VLOOKUP(A558,LandGrants[],30,FALSE),"")</f>
        <v/>
      </c>
      <c r="F558" s="19" t="str">
        <f>IFERROR(VLOOKUP(A558,LandGrants[],11,FALSE),"")</f>
        <v>Aug 1757</v>
      </c>
      <c r="G558" t="str">
        <f>IFERROR(VLOOKUP(A558,Platted[],1,FALSE),"")</f>
        <v>Selbys Inheritance</v>
      </c>
    </row>
    <row r="559" spans="1:7" x14ac:dyDescent="0.55000000000000004">
      <c r="A559" t="s">
        <v>9071</v>
      </c>
      <c r="B559" t="s">
        <v>9420</v>
      </c>
      <c r="C559" t="s">
        <v>11415</v>
      </c>
      <c r="E559" t="str">
        <f>IFERROR(VLOOKUP(A559,LandGrants[],30,FALSE),"")</f>
        <v/>
      </c>
      <c r="F559" s="19" t="str">
        <f>IFERROR(VLOOKUP(A559,LandGrants[],11,FALSE),"")</f>
        <v/>
      </c>
      <c r="G559" t="str">
        <f>IFERROR(VLOOKUP(A559,Platted[],1,FALSE),"")</f>
        <v>September 14 1739</v>
      </c>
    </row>
    <row r="560" spans="1:7" x14ac:dyDescent="0.55000000000000004">
      <c r="A560" t="s">
        <v>7979</v>
      </c>
      <c r="B560" t="s">
        <v>9420</v>
      </c>
      <c r="C560" t="s">
        <v>11417</v>
      </c>
      <c r="E560" t="str">
        <f>IFERROR(VLOOKUP(A560,LandGrants[],30,FALSE),"")</f>
        <v>1724</v>
      </c>
      <c r="F560" s="19" t="str">
        <f>IFERROR(VLOOKUP(A560,LandGrants[],11,FALSE),"")</f>
        <v>Mar 1728</v>
      </c>
      <c r="G560" t="str">
        <f>IFERROR(VLOOKUP(A560,Platted[],1,FALSE),"")</f>
        <v>Sewells Contrivance</v>
      </c>
    </row>
    <row r="561" spans="1:7" x14ac:dyDescent="0.55000000000000004">
      <c r="A561" t="s">
        <v>7916</v>
      </c>
      <c r="B561" t="s">
        <v>9419</v>
      </c>
      <c r="C561" t="s">
        <v>6135</v>
      </c>
      <c r="D561" t="s">
        <v>11406</v>
      </c>
      <c r="E561" t="str">
        <f>IFERROR(VLOOKUP(A561,LandGrants[],30,FALSE),"")</f>
        <v>1725</v>
      </c>
      <c r="F561" s="19" t="str">
        <f>IFERROR(VLOOKUP(A561,LandGrants[],11,FALSE),"")</f>
        <v>May 1729</v>
      </c>
      <c r="G561" t="str">
        <f>IFERROR(VLOOKUP(A561,Platted[],1,FALSE),"")</f>
        <v>Sewells Lot</v>
      </c>
    </row>
    <row r="562" spans="1:7" x14ac:dyDescent="0.55000000000000004">
      <c r="A562" t="s">
        <v>9378</v>
      </c>
      <c r="B562" t="s">
        <v>9418</v>
      </c>
      <c r="C562" t="s">
        <v>11416</v>
      </c>
      <c r="E562" t="str">
        <f>IFERROR(VLOOKUP(A562,LandGrants[],30,FALSE),"")</f>
        <v>1770</v>
      </c>
      <c r="F562" s="19" t="str">
        <f>IFERROR(VLOOKUP(A562,LandGrants[],11,FALSE),"")</f>
        <v>Jan 1771</v>
      </c>
      <c r="G562" t="str">
        <f>IFERROR(VLOOKUP(A562,Platted[],1,FALSE),"")</f>
        <v>Sheerwood Forrest</v>
      </c>
    </row>
    <row r="563" spans="1:7" x14ac:dyDescent="0.55000000000000004">
      <c r="A563" t="s">
        <v>8997</v>
      </c>
      <c r="B563" t="s">
        <v>9421</v>
      </c>
      <c r="C563" t="s">
        <v>11379</v>
      </c>
      <c r="E563" t="str">
        <f>IFERROR(VLOOKUP(A563,LandGrants[],30,FALSE),"")</f>
        <v>1761</v>
      </c>
      <c r="F563" s="19" t="str">
        <f>IFERROR(VLOOKUP(A563,LandGrants[],11,FALSE),"")</f>
        <v>Apr 1761</v>
      </c>
      <c r="G563" t="str">
        <f>IFERROR(VLOOKUP(A563,Platted[],1,FALSE),"")</f>
        <v>Shipleys Adventure</v>
      </c>
    </row>
    <row r="564" spans="1:7" x14ac:dyDescent="0.55000000000000004">
      <c r="A564" t="s">
        <v>11336</v>
      </c>
      <c r="B564" t="s">
        <v>9421</v>
      </c>
      <c r="C564" t="s">
        <v>11380</v>
      </c>
      <c r="D564" t="s">
        <v>11381</v>
      </c>
      <c r="E564" t="str">
        <f>IFERROR(VLOOKUP(A564,LandGrants[],30,FALSE),"")</f>
        <v/>
      </c>
      <c r="F564" s="19" t="str">
        <f>IFERROR(VLOOKUP(A564,LandGrants[],11,FALSE),"")</f>
        <v/>
      </c>
      <c r="G564" t="str">
        <f>IFERROR(VLOOKUP(A564,Platted[],1,FALSE),"")</f>
        <v>Shipleys Content Corrected</v>
      </c>
    </row>
    <row r="565" spans="1:7" x14ac:dyDescent="0.55000000000000004">
      <c r="A565" t="s">
        <v>8999</v>
      </c>
      <c r="B565" t="s">
        <v>9422</v>
      </c>
      <c r="C565" t="s">
        <v>12330</v>
      </c>
      <c r="E565" t="str">
        <f>IFERROR(VLOOKUP(A565,LandGrants[],30,FALSE),"")</f>
        <v>1796</v>
      </c>
      <c r="F565" s="19" t="str">
        <f>IFERROR(VLOOKUP(A565,LandGrants[],11,FALSE),"")</f>
        <v>Feb 1798</v>
      </c>
      <c r="G565" t="str">
        <f>IFERROR(VLOOKUP(A565,Platted[],1,FALSE),"")</f>
        <v>Shipleys Contention</v>
      </c>
    </row>
    <row r="566" spans="1:7" x14ac:dyDescent="0.55000000000000004">
      <c r="A566" t="s">
        <v>8105</v>
      </c>
      <c r="B566" t="s">
        <v>9421</v>
      </c>
      <c r="C566" t="s">
        <v>6239</v>
      </c>
      <c r="E566" t="str">
        <f>IFERROR(VLOOKUP(A566,LandGrants[],30,FALSE),"")</f>
        <v>1724</v>
      </c>
      <c r="F566" s="19" t="str">
        <f>IFERROR(VLOOKUP(A566,LandGrants[],11,FALSE),"")</f>
        <v>Jan 1726</v>
      </c>
      <c r="G566" t="str">
        <f>IFERROR(VLOOKUP(A566,Platted[],1,FALSE),"")</f>
        <v>Shipleys Discovery</v>
      </c>
    </row>
    <row r="567" spans="1:7" x14ac:dyDescent="0.55000000000000004">
      <c r="A567" t="s">
        <v>9396</v>
      </c>
      <c r="B567" t="s">
        <v>9420</v>
      </c>
      <c r="C567" t="s">
        <v>11370</v>
      </c>
      <c r="D567" t="s">
        <v>11379</v>
      </c>
      <c r="E567" t="str">
        <f>IFERROR(VLOOKUP(A567,LandGrants[],30,FALSE),"")</f>
        <v/>
      </c>
      <c r="F567" s="19">
        <f>IFERROR(VLOOKUP(A567,LandGrants[],11,FALSE),"")</f>
        <v>1756</v>
      </c>
      <c r="G567" t="str">
        <f>IFERROR(VLOOKUP(A567,Platted[],1,FALSE),"")</f>
        <v>Shipleys Enlargement - Resurveyed</v>
      </c>
    </row>
    <row r="568" spans="1:7" x14ac:dyDescent="0.55000000000000004">
      <c r="A568" t="s">
        <v>6844</v>
      </c>
      <c r="B568" t="s">
        <v>9421</v>
      </c>
      <c r="C568" t="s">
        <v>11630</v>
      </c>
      <c r="D568" t="s">
        <v>11406</v>
      </c>
      <c r="E568" t="str">
        <f>IFERROR(VLOOKUP(A568,LandGrants[],30,FALSE),"")</f>
        <v>1751</v>
      </c>
      <c r="F568" s="19" t="str">
        <f>IFERROR(VLOOKUP(A568,LandGrants[],11,FALSE),"")</f>
        <v>May 1752</v>
      </c>
      <c r="G568" t="str">
        <f>IFERROR(VLOOKUP(A568,Platted[],1,FALSE),"")</f>
        <v>Shipleys Foresight</v>
      </c>
    </row>
    <row r="569" spans="1:7" x14ac:dyDescent="0.55000000000000004">
      <c r="A569" t="s">
        <v>8114</v>
      </c>
      <c r="B569" t="s">
        <v>9421</v>
      </c>
      <c r="C569" t="s">
        <v>11669</v>
      </c>
      <c r="D569" t="s">
        <v>11798</v>
      </c>
      <c r="E569" t="str">
        <f>IFERROR(VLOOKUP(A569,LandGrants[],30,FALSE),"")</f>
        <v>1783</v>
      </c>
      <c r="F569" s="19" t="str">
        <f>IFERROR(VLOOKUP(A569,LandGrants[],11,FALSE),"")</f>
        <v>Mar 1820</v>
      </c>
      <c r="G569" t="str">
        <f>IFERROR(VLOOKUP(A569,Platted[],1,FALSE),"")</f>
        <v>Shipleys Neglect</v>
      </c>
    </row>
    <row r="570" spans="1:7" x14ac:dyDescent="0.55000000000000004">
      <c r="A570" t="s">
        <v>8111</v>
      </c>
      <c r="B570" t="s">
        <v>9423</v>
      </c>
      <c r="C570" t="s">
        <v>6225</v>
      </c>
      <c r="D570" t="s">
        <v>11798</v>
      </c>
      <c r="E570" t="str">
        <f>IFERROR(VLOOKUP(A570,LandGrants[],30,FALSE),"")</f>
        <v>1730</v>
      </c>
      <c r="F570" s="19" t="str">
        <f>IFERROR(VLOOKUP(A570,LandGrants[],11,FALSE),"")</f>
        <v>Jun 1734</v>
      </c>
      <c r="G570" t="str">
        <f>IFERROR(VLOOKUP(A570,Platted[],1,FALSE),"")</f>
        <v>Shipleys Search</v>
      </c>
    </row>
    <row r="571" spans="1:7" x14ac:dyDescent="0.55000000000000004">
      <c r="A571" t="s">
        <v>8855</v>
      </c>
      <c r="B571" t="s">
        <v>9420</v>
      </c>
      <c r="C571" t="s">
        <v>6113</v>
      </c>
      <c r="D571" t="s">
        <v>11630</v>
      </c>
      <c r="E571" t="str">
        <f>IFERROR(VLOOKUP(A571,LandGrants[],30,FALSE),"")</f>
        <v/>
      </c>
      <c r="F571" s="19" t="str">
        <f>IFERROR(VLOOKUP(A571,LandGrants[],11,FALSE),"")</f>
        <v>Oct 1732</v>
      </c>
      <c r="G571" t="str">
        <f>IFERROR(VLOOKUP(A571,Platted[],1,FALSE),"")</f>
        <v/>
      </c>
    </row>
    <row r="572" spans="1:7" x14ac:dyDescent="0.55000000000000004">
      <c r="A572" t="s">
        <v>8398</v>
      </c>
      <c r="B572" t="s">
        <v>9418</v>
      </c>
      <c r="C572" t="s">
        <v>11418</v>
      </c>
      <c r="E572" t="str">
        <f>IFERROR(VLOOKUP(A572,LandGrants[],30,FALSE),"")</f>
        <v>1751</v>
      </c>
      <c r="F572" s="19" t="str">
        <f>IFERROR(VLOOKUP(A572,LandGrants[],11,FALSE),"")</f>
        <v>Aug 1753</v>
      </c>
      <c r="G572" t="str">
        <f>IFERROR(VLOOKUP(A572,Platted[],1,FALSE),"")</f>
        <v>Shivers Integrity</v>
      </c>
    </row>
    <row r="573" spans="1:7" x14ac:dyDescent="0.55000000000000004">
      <c r="A573" t="s">
        <v>6384</v>
      </c>
      <c r="B573" t="s">
        <v>9423</v>
      </c>
      <c r="C573" t="s">
        <v>6147</v>
      </c>
      <c r="D573" t="s">
        <v>11419</v>
      </c>
      <c r="E573" t="str">
        <f>IFERROR(VLOOKUP(A573,LandGrants[],30,FALSE),"")</f>
        <v>1748</v>
      </c>
      <c r="F573" s="19" t="str">
        <f>IFERROR(VLOOKUP(A573,LandGrants[],11,FALSE),"")</f>
        <v>May 1748</v>
      </c>
      <c r="G573" t="str">
        <f>IFERROR(VLOOKUP(A573,Platted[],1,FALSE),"")</f>
        <v>Silence - Farmer</v>
      </c>
    </row>
    <row r="574" spans="1:7" x14ac:dyDescent="0.55000000000000004">
      <c r="A574" t="s">
        <v>11332</v>
      </c>
      <c r="B574" t="s">
        <v>9421</v>
      </c>
      <c r="C574" t="s">
        <v>11419</v>
      </c>
      <c r="E574" t="str">
        <f>IFERROR(VLOOKUP(A574,LandGrants[],30,FALSE),"")</f>
        <v/>
      </c>
      <c r="F574" s="19" t="str">
        <f>IFERROR(VLOOKUP(A574,LandGrants[],11,FALSE),"")</f>
        <v/>
      </c>
      <c r="G574" t="str">
        <f>IFERROR(VLOOKUP(A574,Platted[],1,FALSE),"")</f>
        <v>Silence - Resurveyed Corrected</v>
      </c>
    </row>
    <row r="575" spans="1:7" x14ac:dyDescent="0.55000000000000004">
      <c r="A575" t="s">
        <v>6382</v>
      </c>
      <c r="B575" t="s">
        <v>9423</v>
      </c>
      <c r="C575" t="s">
        <v>6143</v>
      </c>
      <c r="E575" t="str">
        <f>IFERROR(VLOOKUP(A575,LandGrants[],30,FALSE),"")</f>
        <v>1762</v>
      </c>
      <c r="F575" s="19" t="str">
        <f>IFERROR(VLOOKUP(A575,LandGrants[],11,FALSE),"")</f>
        <v>Feb 1762</v>
      </c>
      <c r="G575" t="str">
        <f>IFERROR(VLOOKUP(A575,Platted[],1,FALSE),"")</f>
        <v>Silence - Hobbs</v>
      </c>
    </row>
    <row r="576" spans="1:7" x14ac:dyDescent="0.55000000000000004">
      <c r="A576" t="s">
        <v>7022</v>
      </c>
      <c r="B576" t="s">
        <v>9419</v>
      </c>
      <c r="C576" t="s">
        <v>6207</v>
      </c>
      <c r="E576" t="str">
        <f>IFERROR(VLOOKUP(A576,LandGrants[],30,FALSE),"")</f>
        <v>1764</v>
      </c>
      <c r="F576" s="19" t="str">
        <f>IFERROR(VLOOKUP(A576,LandGrants[],11,FALSE),"")</f>
        <v>Sep 1764</v>
      </c>
      <c r="G576" t="str">
        <f>IFERROR(VLOOKUP(A576,Platted[],1,FALSE),"")</f>
        <v>Slipe</v>
      </c>
    </row>
    <row r="577" spans="1:7" x14ac:dyDescent="0.55000000000000004">
      <c r="A577" t="s">
        <v>4157</v>
      </c>
      <c r="B577" t="s">
        <v>9418</v>
      </c>
      <c r="C577" t="s">
        <v>6136</v>
      </c>
      <c r="E577" t="str">
        <f>IFERROR(VLOOKUP(A577,LandGrants[],30,FALSE),"")</f>
        <v>1745</v>
      </c>
      <c r="F577" s="19" t="str">
        <f>IFERROR(VLOOKUP(A577,LandGrants[],11,FALSE),"")</f>
        <v>Feb 1748</v>
      </c>
      <c r="G577" t="str">
        <f>IFERROR(VLOOKUP(A577,Platted[],1,FALSE),"")</f>
        <v>Small Land</v>
      </c>
    </row>
    <row r="578" spans="1:7" x14ac:dyDescent="0.55000000000000004">
      <c r="A578" t="s">
        <v>9001</v>
      </c>
      <c r="B578" t="s">
        <v>9421</v>
      </c>
      <c r="C578" t="s">
        <v>12322</v>
      </c>
      <c r="D578" t="s">
        <v>11800</v>
      </c>
      <c r="E578" t="str">
        <f>IFERROR(VLOOKUP(A578,LandGrants[],30,FALSE),"")</f>
        <v/>
      </c>
      <c r="F578" s="19" t="str">
        <f>IFERROR(VLOOKUP(A578,LandGrants[],11,FALSE),"")</f>
        <v>Apr 1801</v>
      </c>
      <c r="G578" t="str">
        <f>IFERROR(VLOOKUP(A578,Platted[],1,FALSE),"")</f>
        <v>Smiths Fortune</v>
      </c>
    </row>
    <row r="579" spans="1:7" x14ac:dyDescent="0.55000000000000004">
      <c r="A579" t="s">
        <v>4156</v>
      </c>
      <c r="B579" t="s">
        <v>9421</v>
      </c>
      <c r="C579" t="s">
        <v>6146</v>
      </c>
      <c r="E579" t="str">
        <f>IFERROR(VLOOKUP(A579,LandGrants[],30,FALSE),"")</f>
        <v>1745</v>
      </c>
      <c r="F579" s="19" t="str">
        <f>IFERROR(VLOOKUP(A579,LandGrants[],11,FALSE),"")</f>
        <v>Jun 1745</v>
      </c>
      <c r="G579" t="str">
        <f>IFERROR(VLOOKUP(A579,Platted[],1,FALSE),"")</f>
        <v>Snap Short</v>
      </c>
    </row>
    <row r="580" spans="1:7" x14ac:dyDescent="0.55000000000000004">
      <c r="A580" t="s">
        <v>6758</v>
      </c>
      <c r="B580" t="s">
        <v>10740</v>
      </c>
      <c r="C580" t="s">
        <v>11670</v>
      </c>
      <c r="D580" t="s">
        <v>11671</v>
      </c>
      <c r="E580" t="str">
        <f>IFERROR(VLOOKUP(A580,LandGrants[],30,FALSE),"")</f>
        <v>1733</v>
      </c>
      <c r="F580" s="19" t="str">
        <f>IFERROR(VLOOKUP(A580,LandGrants[],11,FALSE),"")</f>
        <v>Nov 1736</v>
      </c>
      <c r="G580" t="str">
        <f>IFERROR(VLOOKUP(A580,Platted[],1,FALSE),"")</f>
        <v>Snowdens Cowpen</v>
      </c>
    </row>
    <row r="581" spans="1:7" x14ac:dyDescent="0.55000000000000004">
      <c r="A581" t="s">
        <v>6857</v>
      </c>
      <c r="B581" t="s">
        <v>9418</v>
      </c>
      <c r="C581" t="s">
        <v>11671</v>
      </c>
      <c r="E581" t="str">
        <f>IFERROR(VLOOKUP(A581,LandGrants[],30,FALSE),"")</f>
        <v>1748</v>
      </c>
      <c r="F581" s="19" t="str">
        <f>IFERROR(VLOOKUP(A581,LandGrants[],11,FALSE),"")</f>
        <v>Mar 1753</v>
      </c>
      <c r="G581" t="str">
        <f>IFERROR(VLOOKUP(A581,Platted[],1,FALSE),"")</f>
        <v>Snowdens Cowpen Regulated</v>
      </c>
    </row>
    <row r="582" spans="1:7" x14ac:dyDescent="0.55000000000000004">
      <c r="A582" t="s">
        <v>7230</v>
      </c>
      <c r="B582" t="s">
        <v>9423</v>
      </c>
      <c r="C582" t="s">
        <v>6106</v>
      </c>
      <c r="E582" t="str">
        <f>IFERROR(VLOOKUP(A582,LandGrants[],30,FALSE),"")</f>
        <v>1733</v>
      </c>
      <c r="F582" s="19" t="str">
        <f>IFERROR(VLOOKUP(A582,LandGrants[],11,FALSE),"")</f>
        <v>Nov 1736</v>
      </c>
      <c r="G582" t="str">
        <f>IFERROR(VLOOKUP(A582,Platted[],1,FALSE),"")</f>
        <v>Snowdens Intent</v>
      </c>
    </row>
    <row r="583" spans="1:7" x14ac:dyDescent="0.55000000000000004">
      <c r="A583" t="s">
        <v>7223</v>
      </c>
      <c r="B583" t="s">
        <v>9419</v>
      </c>
      <c r="C583" t="s">
        <v>12107</v>
      </c>
      <c r="E583" t="str">
        <f>IFERROR(VLOOKUP(A583,LandGrants[],30,FALSE),"")</f>
        <v>1777</v>
      </c>
      <c r="F583" s="19" t="str">
        <f>IFERROR(VLOOKUP(A583,LandGrants[],11,FALSE),"")</f>
        <v>Jun 1785</v>
      </c>
      <c r="G583" t="str">
        <f>IFERROR(VLOOKUP(A583,Platted[],1,FALSE),"")</f>
        <v>Snowdens New Birmingham Manor</v>
      </c>
    </row>
    <row r="584" spans="1:7" x14ac:dyDescent="0.55000000000000004">
      <c r="A584" t="s">
        <v>7248</v>
      </c>
      <c r="B584" t="s">
        <v>9423</v>
      </c>
      <c r="C584" t="s">
        <v>7492</v>
      </c>
      <c r="E584" t="str">
        <f>IFERROR(VLOOKUP(A584,LandGrants[],30,FALSE),"")</f>
        <v>1794</v>
      </c>
      <c r="F584" s="19" t="str">
        <f>IFERROR(VLOOKUP(A584,LandGrants[],11,FALSE),"")</f>
        <v>Oct 1796</v>
      </c>
      <c r="G584" t="str">
        <f>IFERROR(VLOOKUP(A584,Platted[],1,FALSE),"")</f>
        <v>Snowdens Range</v>
      </c>
    </row>
    <row r="585" spans="1:7" x14ac:dyDescent="0.55000000000000004">
      <c r="A585" t="s">
        <v>7795</v>
      </c>
      <c r="B585" t="s">
        <v>9421</v>
      </c>
      <c r="C585" t="s">
        <v>7808</v>
      </c>
      <c r="E585" t="str">
        <f>IFERROR(VLOOKUP(A585,LandGrants[],30,FALSE),"")</f>
        <v>1719</v>
      </c>
      <c r="F585" s="19" t="str">
        <f>IFERROR(VLOOKUP(A585,LandGrants[],11,FALSE),"")</f>
        <v>Dec 1719</v>
      </c>
      <c r="G585" t="str">
        <f>IFERROR(VLOOKUP(A585,Platted[],1,FALSE),"")</f>
        <v>Snowdens Second Addition To His Manor</v>
      </c>
    </row>
    <row r="586" spans="1:7" x14ac:dyDescent="0.55000000000000004">
      <c r="A586" t="s">
        <v>7468</v>
      </c>
      <c r="B586" t="s">
        <v>9420</v>
      </c>
      <c r="C586" t="s">
        <v>11420</v>
      </c>
      <c r="D586" t="s">
        <v>11401</v>
      </c>
      <c r="E586" t="str">
        <f>IFERROR(VLOOKUP(A586,LandGrants[],30,FALSE),"")</f>
        <v>1768</v>
      </c>
      <c r="F586" s="19" t="str">
        <f>IFERROR(VLOOKUP(A586,LandGrants[],11,FALSE),"")</f>
        <v>Jun 1770</v>
      </c>
      <c r="G586" t="str">
        <f>IFERROR(VLOOKUP(A586,Platted[],1,FALSE),"")</f>
        <v>Snug Bit</v>
      </c>
    </row>
    <row r="587" spans="1:7" x14ac:dyDescent="0.55000000000000004">
      <c r="A587" t="s">
        <v>6489</v>
      </c>
      <c r="B587" t="s">
        <v>9421</v>
      </c>
      <c r="C587" t="s">
        <v>6125</v>
      </c>
      <c r="E587" t="str">
        <f>IFERROR(VLOOKUP(A587,LandGrants[],30,FALSE),"")</f>
        <v>1753</v>
      </c>
      <c r="F587" s="19" t="str">
        <f>IFERROR(VLOOKUP(A587,LandGrants[],11,FALSE),"")</f>
        <v>Nov 1754</v>
      </c>
      <c r="G587" t="str">
        <f>IFERROR(VLOOKUP(A587,Platted[],1,FALSE),"")</f>
        <v>South Bran</v>
      </c>
    </row>
    <row r="588" spans="1:7" x14ac:dyDescent="0.55000000000000004">
      <c r="A588" t="s">
        <v>4155</v>
      </c>
      <c r="B588" t="s">
        <v>9423</v>
      </c>
      <c r="C588" t="s">
        <v>11633</v>
      </c>
      <c r="E588" t="str">
        <f>IFERROR(VLOOKUP(A588,LandGrants[],30,FALSE),"")</f>
        <v>1752</v>
      </c>
      <c r="F588" s="19" t="str">
        <f>IFERROR(VLOOKUP(A588,LandGrants[],11,FALSE),"")</f>
        <v>Sep 1761</v>
      </c>
      <c r="G588" t="str">
        <f>IFERROR(VLOOKUP(A588,Platted[],1,FALSE),"")</f>
        <v>Southern Addition</v>
      </c>
    </row>
    <row r="589" spans="1:7" x14ac:dyDescent="0.55000000000000004">
      <c r="A589" t="s">
        <v>9002</v>
      </c>
      <c r="B589" t="s">
        <v>9418</v>
      </c>
      <c r="C589" t="s">
        <v>6094</v>
      </c>
      <c r="E589" t="str">
        <f>IFERROR(VLOOKUP(A589,LandGrants[],30,FALSE),"")</f>
        <v>1795</v>
      </c>
      <c r="F589" s="19" t="str">
        <f>IFERROR(VLOOKUP(A589,LandGrants[],11,FALSE),"")</f>
        <v>Mar 1808</v>
      </c>
      <c r="G589" t="str">
        <f>IFERROR(VLOOKUP(A589,Platted[],1,FALSE),"")</f>
        <v>Spurriers Interest</v>
      </c>
    </row>
    <row r="590" spans="1:7" x14ac:dyDescent="0.55000000000000004">
      <c r="A590" t="s">
        <v>6734</v>
      </c>
      <c r="B590" t="s">
        <v>9423</v>
      </c>
      <c r="C590" t="s">
        <v>6209</v>
      </c>
      <c r="E590" t="str">
        <f>IFERROR(VLOOKUP(A590,LandGrants[],30,FALSE),"")</f>
        <v>1728</v>
      </c>
      <c r="F590" s="19" t="str">
        <f>IFERROR(VLOOKUP(A590,LandGrants[],11,FALSE),"")</f>
        <v>Dec 1732</v>
      </c>
      <c r="G590" t="str">
        <f>IFERROR(VLOOKUP(A590,Platted[],1,FALSE),"")</f>
        <v>Spurriers Lot</v>
      </c>
    </row>
    <row r="591" spans="1:7" x14ac:dyDescent="0.55000000000000004">
      <c r="A591" t="s">
        <v>6737</v>
      </c>
      <c r="B591" t="s">
        <v>9420</v>
      </c>
      <c r="C591" t="s">
        <v>6138</v>
      </c>
      <c r="E591" t="str">
        <f>IFERROR(VLOOKUP(A591,LandGrants[],30,FALSE),"")</f>
        <v>1709</v>
      </c>
      <c r="F591" s="19" t="str">
        <f>IFERROR(VLOOKUP(A591,LandGrants[],11,FALSE),"")</f>
        <v>May 1709</v>
      </c>
      <c r="G591" t="str">
        <f>IFERROR(VLOOKUP(A591,Platted[],1,FALSE),"")</f>
        <v>Stevens Forest</v>
      </c>
    </row>
    <row r="592" spans="1:7" x14ac:dyDescent="0.55000000000000004">
      <c r="A592" t="s">
        <v>9986</v>
      </c>
      <c r="B592" t="s">
        <v>9419</v>
      </c>
      <c r="C592" t="s">
        <v>6855</v>
      </c>
      <c r="E592" t="str">
        <f>IFERROR(VLOOKUP(A592,LandGrants[],30,FALSE),"")</f>
        <v/>
      </c>
      <c r="F592" s="19" t="str">
        <f>IFERROR(VLOOKUP(A592,LandGrants[],11,FALSE),"")</f>
        <v>Aug 1746</v>
      </c>
      <c r="G592" t="str">
        <f>IFERROR(VLOOKUP(A592,Platted[],1,FALSE),"")</f>
        <v>Stevens Forest - Resurveyed</v>
      </c>
    </row>
    <row r="593" spans="1:7" x14ac:dyDescent="0.55000000000000004">
      <c r="A593" t="s">
        <v>10100</v>
      </c>
      <c r="B593" t="s">
        <v>9422</v>
      </c>
      <c r="C593" t="s">
        <v>12024</v>
      </c>
      <c r="D593" t="s">
        <v>12025</v>
      </c>
      <c r="E593" t="str">
        <f>IFERROR(VLOOKUP(A593,LandGrants[],30,FALSE),"")</f>
        <v/>
      </c>
      <c r="F593" s="19" t="str">
        <f>IFERROR(VLOOKUP(A593,LandGrants[],11,FALSE),"")</f>
        <v/>
      </c>
      <c r="G593" s="19" t="str">
        <f>IFERROR(VLOOKUP(A593,Platted[],1,FALSE),"")</f>
        <v>Stevens Forest by Felicity</v>
      </c>
    </row>
    <row r="594" spans="1:7" x14ac:dyDescent="0.55000000000000004">
      <c r="A594" t="s">
        <v>7403</v>
      </c>
      <c r="B594" t="s">
        <v>9420</v>
      </c>
      <c r="C594" t="s">
        <v>6153</v>
      </c>
      <c r="E594" t="str">
        <f>IFERROR(VLOOKUP(A594,LandGrants[],30,FALSE),"")</f>
        <v>1770</v>
      </c>
      <c r="F594" s="19" t="str">
        <f>IFERROR(VLOOKUP(A594,LandGrants[],11,FALSE),"")</f>
        <v>Sep 1796</v>
      </c>
      <c r="G594" s="19" t="str">
        <f>IFERROR(VLOOKUP(A594,Platted[],1,FALSE),"")</f>
        <v>Stevens Level</v>
      </c>
    </row>
    <row r="595" spans="1:7" x14ac:dyDescent="0.55000000000000004">
      <c r="A595" t="s">
        <v>9695</v>
      </c>
      <c r="B595" t="s">
        <v>9418</v>
      </c>
      <c r="C595" t="s">
        <v>6967</v>
      </c>
      <c r="E595" t="str">
        <f>IFERROR(VLOOKUP(A595,LandGrants[],30,FALSE),"")</f>
        <v>1752</v>
      </c>
      <c r="F595" s="19" t="str">
        <f>IFERROR(VLOOKUP(A595,LandGrants[],11,FALSE),"")</f>
        <v>Aug 1753</v>
      </c>
      <c r="G595" s="19" t="str">
        <f>IFERROR(VLOOKUP(A595,Platted[],1,FALSE),"")</f>
        <v>Stinchcomb Hills</v>
      </c>
    </row>
    <row r="596" spans="1:7" x14ac:dyDescent="0.55000000000000004">
      <c r="A596" t="s">
        <v>6999</v>
      </c>
      <c r="B596" t="s">
        <v>9420</v>
      </c>
      <c r="C596" t="s">
        <v>6199</v>
      </c>
      <c r="E596" t="str">
        <f>IFERROR(VLOOKUP(A596,LandGrants[],30,FALSE),"")</f>
        <v>1762</v>
      </c>
      <c r="F596" s="19" t="str">
        <f>IFERROR(VLOOKUP(A596,LandGrants[],11,FALSE),"")</f>
        <v>Apr 1762</v>
      </c>
      <c r="G596" s="19" t="str">
        <f>IFERROR(VLOOKUP(A596,Platted[],1,FALSE),"")</f>
        <v>Stoners Hammer</v>
      </c>
    </row>
    <row r="597" spans="1:7" x14ac:dyDescent="0.55000000000000004">
      <c r="A597" t="s">
        <v>11166</v>
      </c>
      <c r="B597" t="s">
        <v>9420</v>
      </c>
      <c r="C597" t="s">
        <v>11152</v>
      </c>
      <c r="E597" t="str">
        <f>IFERROR(VLOOKUP(A597,LandGrants[],30,FALSE),"")</f>
        <v>1770</v>
      </c>
      <c r="F597" s="19" t="str">
        <f>IFERROR(VLOOKUP(A597,LandGrants[],11,FALSE),"")</f>
        <v>May 1774</v>
      </c>
      <c r="G597" s="19" t="str">
        <f>IFERROR(VLOOKUP(A597,Platted[],1,FALSE),"")</f>
        <v>Stoney Hill - Barnes</v>
      </c>
    </row>
    <row r="598" spans="1:7" x14ac:dyDescent="0.55000000000000004">
      <c r="A598" t="s">
        <v>9412</v>
      </c>
      <c r="B598" t="s">
        <v>9420</v>
      </c>
      <c r="C598" t="s">
        <v>3724</v>
      </c>
      <c r="E598" t="str">
        <f>IFERROR(VLOOKUP(A598,LandGrants[],30,FALSE),"")</f>
        <v/>
      </c>
      <c r="F598" s="19" t="str">
        <f>IFERROR(VLOOKUP(A598,LandGrants[],11,FALSE),"")</f>
        <v>Feb 1776</v>
      </c>
      <c r="G598" s="19" t="str">
        <f>IFERROR(VLOOKUP(A598,Platted[],1,FALSE),"")</f>
        <v>Stoney Hills - Mercier</v>
      </c>
    </row>
    <row r="599" spans="1:7" x14ac:dyDescent="0.55000000000000004">
      <c r="A599" t="s">
        <v>4154</v>
      </c>
      <c r="B599" t="s">
        <v>9423</v>
      </c>
      <c r="C599" t="s">
        <v>10393</v>
      </c>
      <c r="E599" t="str">
        <f>IFERROR(VLOOKUP(A599,LandGrants[],30,FALSE),"")</f>
        <v>1771</v>
      </c>
      <c r="F599" s="19" t="str">
        <f>IFERROR(VLOOKUP(A599,LandGrants[],11,FALSE),"")</f>
        <v>Apr 1773</v>
      </c>
      <c r="G599" s="19" t="str">
        <f>IFERROR(VLOOKUP(A599,Platted[],1,FALSE),"")</f>
        <v>Stoney Stratford</v>
      </c>
    </row>
    <row r="600" spans="1:7" x14ac:dyDescent="0.55000000000000004">
      <c r="A600" t="s">
        <v>4153</v>
      </c>
      <c r="B600" t="s">
        <v>9423</v>
      </c>
      <c r="C600" t="s">
        <v>11380</v>
      </c>
      <c r="E600" t="str">
        <f>IFERROR(VLOOKUP(A600,LandGrants[],30,FALSE),"")</f>
        <v>1768</v>
      </c>
      <c r="F600" s="19" t="str">
        <f>IFERROR(VLOOKUP(A600,LandGrants[],11,FALSE),"")</f>
        <v>Feb 1762</v>
      </c>
      <c r="G600" s="19" t="str">
        <f>IFERROR(VLOOKUP(A600,Platted[],1,FALSE),"")</f>
        <v>Stop The Gap</v>
      </c>
    </row>
    <row r="601" spans="1:7" x14ac:dyDescent="0.55000000000000004">
      <c r="A601" t="s">
        <v>7114</v>
      </c>
      <c r="B601" t="s">
        <v>9423</v>
      </c>
      <c r="C601" t="s">
        <v>6236</v>
      </c>
      <c r="D601" t="s">
        <v>11662</v>
      </c>
      <c r="E601" t="str">
        <f>IFERROR(VLOOKUP(A601,LandGrants[],30,FALSE),"")</f>
        <v>1772</v>
      </c>
      <c r="F601" s="19" t="str">
        <f>IFERROR(VLOOKUP(A601,LandGrants[],11,FALSE),"")</f>
        <v>Mar 1762</v>
      </c>
      <c r="G601" s="19" t="str">
        <f>IFERROR(VLOOKUP(A601,Platted[],1,FALSE),"")</f>
        <v>Store House Hill</v>
      </c>
    </row>
    <row r="602" spans="1:7" x14ac:dyDescent="0.55000000000000004">
      <c r="A602" t="s">
        <v>12481</v>
      </c>
      <c r="B602" t="s">
        <v>9420</v>
      </c>
      <c r="C602" t="s">
        <v>6165</v>
      </c>
      <c r="E602" t="str">
        <f>IFERROR(VLOOKUP(A602,LandGrants[],30,FALSE),"")</f>
        <v/>
      </c>
      <c r="F602" s="19" t="str">
        <f>IFERROR(VLOOKUP(A602,LandGrants[],11,FALSE),"")</f>
        <v/>
      </c>
      <c r="G602" s="19" t="str">
        <f>IFERROR(VLOOKUP(A602,Platted[],1,FALSE),"")</f>
        <v>Stout - Whips</v>
      </c>
    </row>
    <row r="603" spans="1:7" x14ac:dyDescent="0.55000000000000004">
      <c r="A603" t="s">
        <v>12515</v>
      </c>
      <c r="B603" t="s">
        <v>9420</v>
      </c>
      <c r="C603" t="s">
        <v>6165</v>
      </c>
      <c r="D603" t="s">
        <v>6148</v>
      </c>
      <c r="E603" t="str">
        <f>IFERROR(VLOOKUP(A603,LandGrants[],30,FALSE),"")</f>
        <v/>
      </c>
      <c r="F603" s="19" t="str">
        <f>IFERROR(VLOOKUP(A603,LandGrants[],11,FALSE),"")</f>
        <v/>
      </c>
      <c r="G603" s="19" t="str">
        <f>IFERROR(VLOOKUP(A603,Platted[],1,FALSE),"")</f>
        <v/>
      </c>
    </row>
    <row r="604" spans="1:7" x14ac:dyDescent="0.55000000000000004">
      <c r="A604" t="s">
        <v>6610</v>
      </c>
      <c r="B604" t="s">
        <v>9423</v>
      </c>
      <c r="C604" t="s">
        <v>11422</v>
      </c>
      <c r="D604" t="s">
        <v>12048</v>
      </c>
      <c r="E604" t="str">
        <f>IFERROR(VLOOKUP(A604,LandGrants[],30,FALSE),"")</f>
        <v>1768</v>
      </c>
      <c r="F604" s="19" t="str">
        <f>IFERROR(VLOOKUP(A604,LandGrants[],11,FALSE),"")</f>
        <v>Jan 1769</v>
      </c>
      <c r="G604" s="19" t="str">
        <f>IFERROR(VLOOKUP(A604,Platted[],1,FALSE),"")</f>
        <v>String</v>
      </c>
    </row>
    <row r="605" spans="1:7" x14ac:dyDescent="0.55000000000000004">
      <c r="A605" t="s">
        <v>6611</v>
      </c>
      <c r="B605" t="s">
        <v>9422</v>
      </c>
      <c r="C605" t="s">
        <v>12048</v>
      </c>
      <c r="D605" t="s">
        <v>3724</v>
      </c>
      <c r="E605" t="str">
        <f>IFERROR(VLOOKUP(A605,LandGrants[],30,FALSE),"")</f>
        <v>1771</v>
      </c>
      <c r="F605" s="19" t="str">
        <f>IFERROR(VLOOKUP(A605,LandGrants[],11,FALSE),"")</f>
        <v>Jun 1774</v>
      </c>
      <c r="G605" s="19" t="str">
        <f>IFERROR(VLOOKUP(A605,Platted[],1,FALSE),"")</f>
        <v>String Enlarged</v>
      </c>
    </row>
    <row r="606" spans="1:7" x14ac:dyDescent="0.55000000000000004">
      <c r="A606" t="s">
        <v>9003</v>
      </c>
      <c r="B606" t="s">
        <v>9419</v>
      </c>
      <c r="C606" t="s">
        <v>12331</v>
      </c>
      <c r="D606" t="s">
        <v>12048</v>
      </c>
      <c r="E606" t="str">
        <f>IFERROR(VLOOKUP(A606,LandGrants[],30,FALSE),"")</f>
        <v>1739</v>
      </c>
      <c r="F606" s="19" t="str">
        <f>IFERROR(VLOOKUP(A606,LandGrants[],11,FALSE),"")</f>
        <v>Oct 1740</v>
      </c>
      <c r="G606" s="19" t="str">
        <f>IFERROR(VLOOKUP(A606,Platted[],1,FALSE),"")</f>
        <v>Stringers Addition</v>
      </c>
    </row>
    <row r="607" spans="1:7" x14ac:dyDescent="0.55000000000000004">
      <c r="A607" t="s">
        <v>9004</v>
      </c>
      <c r="B607" t="s">
        <v>9420</v>
      </c>
      <c r="C607" t="s">
        <v>7253</v>
      </c>
      <c r="E607" t="str">
        <f>IFERROR(VLOOKUP(A607,LandGrants[],30,FALSE),"")</f>
        <v>1773</v>
      </c>
      <c r="F607" s="19" t="str">
        <f>IFERROR(VLOOKUP(A607,LandGrants[],11,FALSE),"")</f>
        <v>Mar 1784</v>
      </c>
      <c r="G607" s="19" t="str">
        <f>IFERROR(VLOOKUP(A607,Platted[],1,FALSE),"")</f>
        <v>Stringers Advantage</v>
      </c>
    </row>
    <row r="608" spans="1:7" x14ac:dyDescent="0.55000000000000004">
      <c r="A608" t="s">
        <v>9005</v>
      </c>
      <c r="B608" t="s">
        <v>9420</v>
      </c>
      <c r="C608" t="s">
        <v>10730</v>
      </c>
      <c r="E608" t="str">
        <f>IFERROR(VLOOKUP(A608,LandGrants[],30,FALSE),"")</f>
        <v>1803</v>
      </c>
      <c r="F608" s="19" t="str">
        <f>IFERROR(VLOOKUP(A608,LandGrants[],11,FALSE),"")</f>
        <v>Apr 1804</v>
      </c>
      <c r="G608" s="19" t="str">
        <f>IFERROR(VLOOKUP(A608,Platted[],1,FALSE),"")</f>
        <v>Stringers Neglect</v>
      </c>
    </row>
    <row r="609" spans="1:7" x14ac:dyDescent="0.55000000000000004">
      <c r="A609" t="s">
        <v>9006</v>
      </c>
      <c r="B609" t="s">
        <v>9418</v>
      </c>
      <c r="C609" t="s">
        <v>12048</v>
      </c>
      <c r="D609" t="s">
        <v>6094</v>
      </c>
      <c r="E609" t="str">
        <f>IFERROR(VLOOKUP(A609,LandGrants[],30,FALSE),"")</f>
        <v/>
      </c>
      <c r="F609" s="19" t="str">
        <f>IFERROR(VLOOKUP(A609,LandGrants[],11,FALSE),"")</f>
        <v>Jun 1771</v>
      </c>
      <c r="G609" s="19" t="str">
        <f>IFERROR(VLOOKUP(A609,Platted[],1,FALSE),"")</f>
        <v>Stringers Park</v>
      </c>
    </row>
    <row r="610" spans="1:7" x14ac:dyDescent="0.55000000000000004">
      <c r="A610" t="s">
        <v>5153</v>
      </c>
      <c r="B610" t="s">
        <v>9418</v>
      </c>
      <c r="C610" t="s">
        <v>6504</v>
      </c>
      <c r="E610" t="str">
        <f>IFERROR(VLOOKUP(A610,LandGrants[],30,FALSE),"")</f>
        <v>1744</v>
      </c>
      <c r="F610" s="19" t="str">
        <f>IFERROR(VLOOKUP(A610,LandGrants[],11,FALSE),"")</f>
        <v>Sep 1744</v>
      </c>
      <c r="G610" s="19" t="str">
        <f>IFERROR(VLOOKUP(A610,Platted[],1,FALSE),"")</f>
        <v>Struggle For Life</v>
      </c>
    </row>
    <row r="611" spans="1:7" x14ac:dyDescent="0.55000000000000004">
      <c r="A611" t="s">
        <v>7012</v>
      </c>
      <c r="B611" t="s">
        <v>9420</v>
      </c>
      <c r="C611" t="s">
        <v>12108</v>
      </c>
      <c r="E611" t="str">
        <f>IFERROR(VLOOKUP(A611,LandGrants[],30,FALSE),"")</f>
        <v>1762</v>
      </c>
      <c r="F611" s="19" t="str">
        <f>IFERROR(VLOOKUP(A611,LandGrants[],11,FALSE),"")</f>
        <v>Mar 1763</v>
      </c>
      <c r="G611" s="19" t="str">
        <f>IFERROR(VLOOKUP(A611,Platted[],1,FALSE),"")</f>
        <v>Talbotts Addition</v>
      </c>
    </row>
    <row r="612" spans="1:7" x14ac:dyDescent="0.55000000000000004">
      <c r="A612" t="s">
        <v>8895</v>
      </c>
      <c r="B612" t="s">
        <v>9423</v>
      </c>
      <c r="C612" t="s">
        <v>9043</v>
      </c>
      <c r="E612" t="str">
        <f>IFERROR(VLOOKUP(A612,LandGrants[],30,FALSE),"")</f>
        <v>1732</v>
      </c>
      <c r="F612" s="19" t="str">
        <f>IFERROR(VLOOKUP(A612,LandGrants[],11,FALSE),"")</f>
        <v>Mar 1732</v>
      </c>
      <c r="G612" s="19" t="str">
        <f>IFERROR(VLOOKUP(A612,Platted[],1,FALSE),"")</f>
        <v>Talbotts Last Shift</v>
      </c>
    </row>
    <row r="613" spans="1:7" x14ac:dyDescent="0.55000000000000004">
      <c r="A613" t="s">
        <v>8896</v>
      </c>
      <c r="B613" t="s">
        <v>9421</v>
      </c>
      <c r="C613" t="s">
        <v>6141</v>
      </c>
      <c r="E613" t="str">
        <f>IFERROR(VLOOKUP(A613,LandGrants[],30,FALSE),"")</f>
        <v>1714</v>
      </c>
      <c r="F613" s="19" t="str">
        <f>IFERROR(VLOOKUP(A613,LandGrants[],11,FALSE),"")</f>
        <v>Aug 1714</v>
      </c>
      <c r="G613" s="19" t="str">
        <f>IFERROR(VLOOKUP(A613,Platted[],1,FALSE),"")</f>
        <v>Talbotts Resolution Manor</v>
      </c>
    </row>
    <row r="614" spans="1:7" x14ac:dyDescent="0.55000000000000004">
      <c r="A614" t="s">
        <v>7055</v>
      </c>
      <c r="B614" t="s">
        <v>9419</v>
      </c>
      <c r="C614" t="s">
        <v>11378</v>
      </c>
      <c r="E614" t="str">
        <f>IFERROR(VLOOKUP(A614,LandGrants[],30,FALSE),"")</f>
        <v>1767</v>
      </c>
      <c r="F614" s="19" t="str">
        <f>IFERROR(VLOOKUP(A614,LandGrants[],11,FALSE),"")</f>
        <v>Nov 1767</v>
      </c>
      <c r="G614" s="19" t="str">
        <f>IFERROR(VLOOKUP(A614,Platted[],1,FALSE),"")</f>
        <v>Tarripan Hill</v>
      </c>
    </row>
    <row r="615" spans="1:7" x14ac:dyDescent="0.55000000000000004">
      <c r="A615" t="s">
        <v>10245</v>
      </c>
      <c r="B615" t="s">
        <v>9422</v>
      </c>
      <c r="C615" t="s">
        <v>12109</v>
      </c>
      <c r="E615" t="str">
        <f>IFERROR(VLOOKUP(A615,LandGrants[],30,FALSE),"")</f>
        <v>1799</v>
      </c>
      <c r="F615" s="19" t="str">
        <f>IFERROR(VLOOKUP(A615,LandGrants[],11,FALSE),"")</f>
        <v>Oct 1799</v>
      </c>
      <c r="G615" s="19" t="str">
        <f>IFERROR(VLOOKUP(A615,Platted[],1,FALSE),"")</f>
        <v>Tarripins Ramble</v>
      </c>
    </row>
    <row r="616" spans="1:7" x14ac:dyDescent="0.55000000000000004">
      <c r="A616" t="s">
        <v>9007</v>
      </c>
      <c r="B616" t="s">
        <v>9423</v>
      </c>
      <c r="C616" t="s">
        <v>12110</v>
      </c>
      <c r="D616" t="s">
        <v>12111</v>
      </c>
      <c r="E616" t="str">
        <f>IFERROR(VLOOKUP(A616,LandGrants[],30,FALSE),"")</f>
        <v>1721</v>
      </c>
      <c r="F616" s="19" t="str">
        <f>IFERROR(VLOOKUP(A616,LandGrants[],11,FALSE),"")</f>
        <v>Jun 1734</v>
      </c>
      <c r="G616" s="19" t="str">
        <f>IFERROR(VLOOKUP(A616,Platted[],1,FALSE),"")</f>
        <v>Taylors Hall</v>
      </c>
    </row>
    <row r="617" spans="1:7" x14ac:dyDescent="0.55000000000000004">
      <c r="A617" t="s">
        <v>7176</v>
      </c>
      <c r="B617" t="s">
        <v>9419</v>
      </c>
      <c r="C617" t="s">
        <v>11423</v>
      </c>
      <c r="E617" t="str">
        <f>IFERROR(VLOOKUP(A617,LandGrants[],30,FALSE),"")</f>
        <v>1748</v>
      </c>
      <c r="F617" s="19" t="str">
        <f>IFERROR(VLOOKUP(A617,LandGrants[],11,FALSE),"")</f>
        <v>Jan 1749</v>
      </c>
      <c r="G617" s="19" t="str">
        <f>IFERROR(VLOOKUP(A617,Platted[],1,FALSE),"")</f>
        <v>Tearcoat Thickett</v>
      </c>
    </row>
    <row r="618" spans="1:7" x14ac:dyDescent="0.55000000000000004">
      <c r="A618" t="s">
        <v>7100</v>
      </c>
      <c r="B618" t="s">
        <v>9421</v>
      </c>
      <c r="C618" t="s">
        <v>11397</v>
      </c>
      <c r="E618" t="str">
        <f>IFERROR(VLOOKUP(A618,LandGrants[],30,FALSE),"")</f>
        <v>1769</v>
      </c>
      <c r="F618" s="19" t="str">
        <f>IFERROR(VLOOKUP(A618,LandGrants[],11,FALSE),"")</f>
        <v>Jul 1770</v>
      </c>
      <c r="G618" s="19" t="str">
        <f>IFERROR(VLOOKUP(A618,Platted[],1,FALSE),"")</f>
        <v>Terra Excultabilis</v>
      </c>
    </row>
    <row r="619" spans="1:7" x14ac:dyDescent="0.55000000000000004">
      <c r="A619" t="s">
        <v>7924</v>
      </c>
      <c r="B619" t="s">
        <v>9418</v>
      </c>
      <c r="C619" t="s">
        <v>12035</v>
      </c>
      <c r="E619" t="str">
        <f>IFERROR(VLOOKUP(A619,LandGrants[],30,FALSE),"")</f>
        <v>1726</v>
      </c>
      <c r="F619" s="19" t="str">
        <f>IFERROR(VLOOKUP(A619,LandGrants[],11,FALSE),"")</f>
        <v>May 1727</v>
      </c>
      <c r="G619" s="19" t="str">
        <f>IFERROR(VLOOKUP(A619,Platted[],1,FALSE),"")</f>
        <v>Thackers Chance</v>
      </c>
    </row>
    <row r="620" spans="1:7" x14ac:dyDescent="0.55000000000000004">
      <c r="A620" t="s">
        <v>6139</v>
      </c>
      <c r="B620" t="s">
        <v>9421</v>
      </c>
      <c r="C620" t="s">
        <v>6138</v>
      </c>
      <c r="D620" t="s">
        <v>12046</v>
      </c>
      <c r="E620" t="str">
        <f>IFERROR(VLOOKUP(A620,LandGrants[],30,FALSE),"")</f>
        <v>1709</v>
      </c>
      <c r="F620" s="19" t="str">
        <f>IFERROR(VLOOKUP(A620,LandGrants[],11,FALSE),"")</f>
        <v>May 1709</v>
      </c>
      <c r="G620" s="19" t="str">
        <f>IFERROR(VLOOKUP(A620,Platted[],1,FALSE),"")</f>
        <v>The Addition - Brown</v>
      </c>
    </row>
    <row r="621" spans="1:7" x14ac:dyDescent="0.55000000000000004">
      <c r="A621" t="s">
        <v>7080</v>
      </c>
      <c r="B621" t="s">
        <v>9419</v>
      </c>
      <c r="C621" t="s">
        <v>7246</v>
      </c>
      <c r="E621" t="str">
        <f>IFERROR(VLOOKUP(A621,LandGrants[],30,FALSE),"")</f>
        <v>1767</v>
      </c>
      <c r="F621" s="19" t="str">
        <f>IFERROR(VLOOKUP(A621,LandGrants[],11,FALSE),"")</f>
        <v>Apr 1767</v>
      </c>
      <c r="G621" s="19" t="str">
        <f>IFERROR(VLOOKUP(A621,Platted[],1,FALSE),"")</f>
        <v>The Addition - Stringer</v>
      </c>
    </row>
    <row r="622" spans="1:7" x14ac:dyDescent="0.55000000000000004">
      <c r="A622" t="s">
        <v>5657</v>
      </c>
      <c r="B622" t="s">
        <v>9423</v>
      </c>
      <c r="C622" t="s">
        <v>6201</v>
      </c>
      <c r="D622" t="s">
        <v>12044</v>
      </c>
      <c r="E622" t="str">
        <f>IFERROR(VLOOKUP(A622,LandGrants[],30,FALSE),"")</f>
        <v>1730</v>
      </c>
      <c r="F622" s="19" t="str">
        <f>IFERROR(VLOOKUP(A622,LandGrants[],11,FALSE),"")</f>
        <v>Dec 1730</v>
      </c>
      <c r="G622" s="19" t="str">
        <f>IFERROR(VLOOKUP(A622,Platted[],1,FALSE),"")</f>
        <v>The Addition - Worthington</v>
      </c>
    </row>
    <row r="623" spans="1:7" x14ac:dyDescent="0.55000000000000004">
      <c r="A623" t="s">
        <v>9625</v>
      </c>
      <c r="B623" t="s">
        <v>9423</v>
      </c>
      <c r="C623" t="s">
        <v>9970</v>
      </c>
      <c r="E623" t="str">
        <f>IFERROR(VLOOKUP(A623,LandGrants[],30,FALSE),"")</f>
        <v>1755</v>
      </c>
      <c r="F623" s="19" t="str">
        <f>IFERROR(VLOOKUP(A623,LandGrants[],11,FALSE),"")</f>
        <v>Sep 1755</v>
      </c>
      <c r="G623" s="19" t="str">
        <f>IFERROR(VLOOKUP(A623,Platted[],1,FALSE),"")</f>
        <v>The Angle</v>
      </c>
    </row>
    <row r="624" spans="1:7" x14ac:dyDescent="0.55000000000000004">
      <c r="A624" t="s">
        <v>4148</v>
      </c>
      <c r="B624" t="s">
        <v>9420</v>
      </c>
      <c r="C624" t="s">
        <v>6137</v>
      </c>
      <c r="D624" t="s">
        <v>6725</v>
      </c>
      <c r="E624" t="str">
        <f>IFERROR(VLOOKUP(A624,LandGrants[],30,FALSE),"")</f>
        <v>1749</v>
      </c>
      <c r="F624" s="19" t="str">
        <f>IFERROR(VLOOKUP(A624,LandGrants[],11,FALSE),"")</f>
        <v>Jul 1749</v>
      </c>
      <c r="G624" s="19" t="str">
        <f>IFERROR(VLOOKUP(A624,Platted[],1,FALSE),"")</f>
        <v>The Anvil</v>
      </c>
    </row>
    <row r="625" spans="1:7" x14ac:dyDescent="0.55000000000000004">
      <c r="A625" t="s">
        <v>9397</v>
      </c>
      <c r="B625" t="s">
        <v>9418</v>
      </c>
      <c r="C625" t="s">
        <v>6725</v>
      </c>
      <c r="E625" t="str">
        <f>IFERROR(VLOOKUP(A625,LandGrants[],30,FALSE),"")</f>
        <v>1753</v>
      </c>
      <c r="F625" s="19" t="str">
        <f>IFERROR(VLOOKUP(A625,LandGrants[],11,FALSE),"")</f>
        <v>Aug 1753</v>
      </c>
      <c r="G625" s="19" t="str">
        <f>IFERROR(VLOOKUP(A625,Platted[],1,FALSE),"")</f>
        <v/>
      </c>
    </row>
    <row r="626" spans="1:7" x14ac:dyDescent="0.55000000000000004">
      <c r="A626" t="s">
        <v>8779</v>
      </c>
      <c r="B626" t="s">
        <v>9420</v>
      </c>
      <c r="C626" t="s">
        <v>3724</v>
      </c>
      <c r="E626" t="str">
        <f>IFERROR(VLOOKUP(A626,LandGrants[],30,FALSE),"")</f>
        <v/>
      </c>
      <c r="F626" s="19" t="str">
        <f>IFERROR(VLOOKUP(A626,LandGrants[],11,FALSE),"")</f>
        <v/>
      </c>
      <c r="G626" s="19" t="str">
        <f>IFERROR(VLOOKUP(A626,Platted[],1,FALSE),"")</f>
        <v/>
      </c>
    </row>
    <row r="627" spans="1:7" x14ac:dyDescent="0.55000000000000004">
      <c r="A627" t="s">
        <v>8780</v>
      </c>
      <c r="B627" t="s">
        <v>9421</v>
      </c>
      <c r="C627" t="s">
        <v>3724</v>
      </c>
      <c r="E627" t="str">
        <f>IFERROR(VLOOKUP(A627,LandGrants[],30,FALSE),"")</f>
        <v/>
      </c>
      <c r="F627" s="19" t="str">
        <f>IFERROR(VLOOKUP(A627,LandGrants[],11,FALSE),"")</f>
        <v/>
      </c>
      <c r="G627" s="19" t="str">
        <f>IFERROR(VLOOKUP(A627,Platted[],1,FALSE),"")</f>
        <v/>
      </c>
    </row>
    <row r="628" spans="1:7" x14ac:dyDescent="0.55000000000000004">
      <c r="A628" t="s">
        <v>4147</v>
      </c>
      <c r="B628" t="s">
        <v>9421</v>
      </c>
      <c r="C628" t="s">
        <v>11429</v>
      </c>
      <c r="E628" t="str">
        <f>IFERROR(VLOOKUP(A628,LandGrants[],30,FALSE),"")</f>
        <v>1745</v>
      </c>
      <c r="F628" s="19" t="str">
        <f>IFERROR(VLOOKUP(A628,LandGrants[],11,FALSE),"")</f>
        <v>May 1745</v>
      </c>
      <c r="G628" s="19" t="str">
        <f>IFERROR(VLOOKUP(A628,Platted[],1,FALSE),"")</f>
        <v>The Boyling Springs</v>
      </c>
    </row>
    <row r="629" spans="1:7" x14ac:dyDescent="0.55000000000000004">
      <c r="A629" t="s">
        <v>6344</v>
      </c>
      <c r="B629" t="s">
        <v>9418</v>
      </c>
      <c r="C629" t="s">
        <v>6503</v>
      </c>
      <c r="D629" t="s">
        <v>12046</v>
      </c>
      <c r="E629" s="19" t="str">
        <f>IFERROR(VLOOKUP(A629,LandGrants[],30,FALSE),"")</f>
        <v>1696</v>
      </c>
      <c r="F629" s="19" t="str">
        <f>IFERROR(VLOOKUP(A629,LandGrants[],11,FALSE),"")</f>
        <v>Jun 1696</v>
      </c>
      <c r="G629" s="19" t="str">
        <f>IFERROR(VLOOKUP(A629,Platted[],1,FALSE),"")</f>
        <v>The Desart</v>
      </c>
    </row>
    <row r="630" spans="1:7" x14ac:dyDescent="0.55000000000000004">
      <c r="A630" t="s">
        <v>7342</v>
      </c>
      <c r="B630" t="s">
        <v>9418</v>
      </c>
      <c r="C630" t="s">
        <v>11659</v>
      </c>
      <c r="E630" s="19" t="str">
        <f>IFERROR(VLOOKUP(A630,LandGrants[],30,FALSE),"")</f>
        <v>1787</v>
      </c>
      <c r="F630" s="19" t="str">
        <f>IFERROR(VLOOKUP(A630,LandGrants[],11,FALSE),"")</f>
        <v>Jun 1789</v>
      </c>
      <c r="G630" s="19" t="str">
        <f>IFERROR(VLOOKUP(A630,Platted[],1,FALSE),"")</f>
        <v>The First Discovery</v>
      </c>
    </row>
    <row r="631" spans="1:7" x14ac:dyDescent="0.55000000000000004">
      <c r="A631" t="s">
        <v>5709</v>
      </c>
      <c r="B631" t="s">
        <v>9418</v>
      </c>
      <c r="C631" t="s">
        <v>11644</v>
      </c>
      <c r="D631" t="s">
        <v>11666</v>
      </c>
      <c r="E631" s="19" t="str">
        <f>IFERROR(VLOOKUP(A631,LandGrants[],30,FALSE),"")</f>
        <v>1732</v>
      </c>
      <c r="F631" s="19" t="str">
        <f>IFERROR(VLOOKUP(A631,LandGrants[],11,FALSE),"")</f>
        <v>Nov 1733</v>
      </c>
      <c r="G631" s="19" t="str">
        <f>IFERROR(VLOOKUP(A631,Platted[],1,FALSE),"")</f>
        <v>The Forrest Grove</v>
      </c>
    </row>
    <row r="632" spans="1:7" x14ac:dyDescent="0.55000000000000004">
      <c r="A632" t="s">
        <v>4146</v>
      </c>
      <c r="B632" t="s">
        <v>9418</v>
      </c>
      <c r="C632" t="s">
        <v>12077</v>
      </c>
      <c r="D632" t="s">
        <v>12025</v>
      </c>
      <c r="E632" s="19" t="str">
        <f>IFERROR(VLOOKUP(A632,LandGrants[],30,FALSE),"")</f>
        <v>1719</v>
      </c>
      <c r="F632" s="19" t="str">
        <f>IFERROR(VLOOKUP(A632,LandGrants[],11,FALSE),"")</f>
        <v>Feb 1722</v>
      </c>
      <c r="G632" s="19" t="str">
        <f>IFERROR(VLOOKUP(A632,Platted[],1,FALSE),"")</f>
        <v>The Gore</v>
      </c>
    </row>
    <row r="633" spans="1:7" x14ac:dyDescent="0.55000000000000004">
      <c r="A633" t="s">
        <v>5466</v>
      </c>
      <c r="B633" t="s">
        <v>9419</v>
      </c>
      <c r="C633" t="s">
        <v>12025</v>
      </c>
      <c r="E633" s="19" t="str">
        <f>IFERROR(VLOOKUP(A633,LandGrants[],30,FALSE),"")</f>
        <v/>
      </c>
      <c r="F633" s="19" t="str">
        <f>IFERROR(VLOOKUP(A633,LandGrants[],11,FALSE),"")</f>
        <v>Feb 1797</v>
      </c>
      <c r="G633" s="19" t="str">
        <f>IFERROR(VLOOKUP(A633,Platted[],1,FALSE),"")</f>
        <v>The Gore Resurveyed</v>
      </c>
    </row>
    <row r="634" spans="1:7" x14ac:dyDescent="0.55000000000000004">
      <c r="A634" t="s">
        <v>4145</v>
      </c>
      <c r="B634" t="s">
        <v>10740</v>
      </c>
      <c r="C634" t="s">
        <v>6133</v>
      </c>
      <c r="D634" t="s">
        <v>6212</v>
      </c>
      <c r="E634" s="19" t="str">
        <f>IFERROR(VLOOKUP(A634,LandGrants[],30,FALSE),"")</f>
        <v>1720</v>
      </c>
      <c r="F634" s="19" t="str">
        <f>IFERROR(VLOOKUP(A634,LandGrants[],11,FALSE),"")</f>
        <v>Sep 1720</v>
      </c>
      <c r="G634" s="19" t="str">
        <f>IFERROR(VLOOKUP(A634,Platted[],1,FALSE),"")</f>
        <v>The Grove</v>
      </c>
    </row>
    <row r="635" spans="1:7" x14ac:dyDescent="0.55000000000000004">
      <c r="A635" t="s">
        <v>9371</v>
      </c>
      <c r="B635" t="s">
        <v>9418</v>
      </c>
      <c r="C635" t="s">
        <v>6212</v>
      </c>
      <c r="D635" t="s">
        <v>12314</v>
      </c>
      <c r="E635" s="19" t="str">
        <f>IFERROR(VLOOKUP(A635,LandGrants[],30,FALSE),"")</f>
        <v>1735</v>
      </c>
      <c r="F635" s="19" t="str">
        <f>IFERROR(VLOOKUP(A635,LandGrants[],11,FALSE),"")</f>
        <v>Jul 1741</v>
      </c>
      <c r="G635" s="19" t="str">
        <f>IFERROR(VLOOKUP(A635,Platted[],1,FALSE),"")</f>
        <v>The Grove - Resurveyed</v>
      </c>
    </row>
    <row r="636" spans="1:7" x14ac:dyDescent="0.55000000000000004">
      <c r="A636" t="s">
        <v>11063</v>
      </c>
      <c r="B636" t="s">
        <v>9418</v>
      </c>
      <c r="C636" t="s">
        <v>12112</v>
      </c>
      <c r="E636" s="19" t="str">
        <f>IFERROR(VLOOKUP(A636,LandGrants[],30,FALSE),"")</f>
        <v>1786</v>
      </c>
      <c r="F636" s="19" t="str">
        <f>IFERROR(VLOOKUP(A636,LandGrants[],11,FALSE),"")</f>
        <v>Jun 1791</v>
      </c>
      <c r="G636" s="19" t="str">
        <f>IFERROR(VLOOKUP(A636,Platted[],1,FALSE),"")</f>
        <v>The Mill Seat - Sellman</v>
      </c>
    </row>
    <row r="637" spans="1:7" x14ac:dyDescent="0.55000000000000004">
      <c r="A637" t="s">
        <v>10757</v>
      </c>
      <c r="B637" t="s">
        <v>9421</v>
      </c>
      <c r="C637" t="s">
        <v>11641</v>
      </c>
      <c r="E637" s="19" t="str">
        <f>IFERROR(VLOOKUP(A637,LandGrants[],30,FALSE),"")</f>
        <v>1801</v>
      </c>
      <c r="F637" s="19" t="str">
        <f>IFERROR(VLOOKUP(A637,LandGrants[],11,FALSE),"")</f>
        <v>Sep 1802</v>
      </c>
      <c r="G637" s="19" t="str">
        <f>IFERROR(VLOOKUP(A637,Platted[],1,FALSE),"")</f>
        <v>The Mill Seat - Frost</v>
      </c>
    </row>
    <row r="638" spans="1:7" x14ac:dyDescent="0.55000000000000004">
      <c r="A638" t="s">
        <v>2607</v>
      </c>
      <c r="B638" t="s">
        <v>10740</v>
      </c>
      <c r="C638" t="s">
        <v>12113</v>
      </c>
      <c r="D638" t="s">
        <v>12079</v>
      </c>
      <c r="E638" s="19" t="str">
        <f>IFERROR(VLOOKUP(A638,LandGrants[],30,FALSE),"")</f>
        <v>1725</v>
      </c>
      <c r="F638" s="19" t="str">
        <f>IFERROR(VLOOKUP(A638,LandGrants[],11,FALSE),"")</f>
        <v>Nov 1726</v>
      </c>
      <c r="G638" s="19" t="str">
        <f>IFERROR(VLOOKUP(A638,Platted[],1,FALSE),"")</f>
        <v>The Mistake</v>
      </c>
    </row>
    <row r="639" spans="1:7" x14ac:dyDescent="0.55000000000000004">
      <c r="A639" t="s">
        <v>11067</v>
      </c>
      <c r="B639" t="s">
        <v>9420</v>
      </c>
      <c r="C639" t="s">
        <v>12079</v>
      </c>
      <c r="D639" t="s">
        <v>12079</v>
      </c>
      <c r="E639" s="19" t="str">
        <f>IFERROR(VLOOKUP(A639,LandGrants[],30,FALSE),"")</f>
        <v/>
      </c>
      <c r="F639" s="19" t="str">
        <f>IFERROR(VLOOKUP(A639,LandGrants[],11,FALSE),"")</f>
        <v>Nov 1726</v>
      </c>
      <c r="G639" s="19" t="str">
        <f>IFERROR(VLOOKUP(A639,Platted[],1,FALSE),"")</f>
        <v>The Mistake - Resurveyed</v>
      </c>
    </row>
    <row r="640" spans="1:7" x14ac:dyDescent="0.55000000000000004">
      <c r="A640" t="s">
        <v>7493</v>
      </c>
      <c r="B640" t="s">
        <v>9421</v>
      </c>
      <c r="C640" t="s">
        <v>6132</v>
      </c>
      <c r="E640" s="19" t="str">
        <f>IFERROR(VLOOKUP(A640,LandGrants[],30,FALSE),"")</f>
        <v>1749</v>
      </c>
      <c r="F640" s="19" t="str">
        <f>IFERROR(VLOOKUP(A640,LandGrants[],11,FALSE),"")</f>
        <v>Apr 1749</v>
      </c>
      <c r="G640" s="19" t="str">
        <f>IFERROR(VLOOKUP(A640,Platted[],1,FALSE),"")</f>
        <v>The Neglect - Basil Dorsey</v>
      </c>
    </row>
    <row r="641" spans="1:7" x14ac:dyDescent="0.55000000000000004">
      <c r="A641" t="s">
        <v>7356</v>
      </c>
      <c r="B641" t="s">
        <v>9421</v>
      </c>
      <c r="C641" t="s">
        <v>11424</v>
      </c>
      <c r="E641" s="19" t="str">
        <f>IFERROR(VLOOKUP(A641,LandGrants[],30,FALSE),"")</f>
        <v>1779</v>
      </c>
      <c r="F641" s="19" t="str">
        <f>IFERROR(VLOOKUP(A641,LandGrants[],11,FALSE),"")</f>
        <v>Feb 1794</v>
      </c>
      <c r="G641" s="19" t="str">
        <f>IFERROR(VLOOKUP(A641,Platted[],1,FALSE),"")</f>
        <v>The Neglect - John Dorsey</v>
      </c>
    </row>
    <row r="642" spans="1:7" x14ac:dyDescent="0.55000000000000004">
      <c r="A642" t="s">
        <v>6415</v>
      </c>
      <c r="B642" t="s">
        <v>9421</v>
      </c>
      <c r="C642" t="s">
        <v>6096</v>
      </c>
      <c r="D642" t="s">
        <v>11379</v>
      </c>
      <c r="E642" s="19" t="str">
        <f>IFERROR(VLOOKUP(A642,LandGrants[],30,FALSE),"")</f>
        <v>1754</v>
      </c>
      <c r="F642" s="19" t="str">
        <f>IFERROR(VLOOKUP(A642,LandGrants[],11,FALSE),"")</f>
        <v>Dec 1754</v>
      </c>
      <c r="G642" s="19" t="str">
        <f>IFERROR(VLOOKUP(A642,Platted[],1,FALSE),"")</f>
        <v>The Neglect - Martin</v>
      </c>
    </row>
    <row r="643" spans="1:7" x14ac:dyDescent="0.55000000000000004">
      <c r="A643" t="s">
        <v>5618</v>
      </c>
      <c r="B643" t="s">
        <v>9420</v>
      </c>
      <c r="C643" t="s">
        <v>7492</v>
      </c>
      <c r="E643" s="19" t="str">
        <f>IFERROR(VLOOKUP(A643,LandGrants[],30,FALSE),"")</f>
        <v>1794</v>
      </c>
      <c r="F643" s="19" t="str">
        <f>IFERROR(VLOOKUP(A643,LandGrants[],11,FALSE),"")</f>
        <v>Oct 1796</v>
      </c>
      <c r="G643" s="19" t="str">
        <f>IFERROR(VLOOKUP(A643,Platted[],1,FALSE),"")</f>
        <v>The Piece By Chance</v>
      </c>
    </row>
    <row r="644" spans="1:7" x14ac:dyDescent="0.55000000000000004">
      <c r="A644" t="s">
        <v>5533</v>
      </c>
      <c r="B644" t="s">
        <v>9423</v>
      </c>
      <c r="C644" t="s">
        <v>9416</v>
      </c>
      <c r="E644" s="19" t="str">
        <f>IFERROR(VLOOKUP(A644,LandGrants[],30,FALSE),"")</f>
        <v>1771</v>
      </c>
      <c r="F644" s="19" t="str">
        <f>IFERROR(VLOOKUP(A644,LandGrants[],11,FALSE),"")</f>
        <v>Oct 1785</v>
      </c>
      <c r="G644" s="19" t="str">
        <f>IFERROR(VLOOKUP(A644,Platted[],1,FALSE),"")</f>
        <v>The Pillaged Thicket</v>
      </c>
    </row>
    <row r="645" spans="1:7" x14ac:dyDescent="0.55000000000000004">
      <c r="A645" t="s">
        <v>4856</v>
      </c>
      <c r="B645" t="s">
        <v>9421</v>
      </c>
      <c r="C645" t="s">
        <v>11425</v>
      </c>
      <c r="E645" s="19" t="str">
        <f>IFERROR(VLOOKUP(A645,LandGrants[],30,FALSE),"")</f>
        <v>1740</v>
      </c>
      <c r="F645" s="19" t="str">
        <f>IFERROR(VLOOKUP(A645,LandGrants[],11,FALSE),"")</f>
        <v>Nov 1741</v>
      </c>
      <c r="G645" s="19" t="str">
        <f>IFERROR(VLOOKUP(A645,Platted[],1,FALSE),"")</f>
        <v>The Platt</v>
      </c>
    </row>
    <row r="646" spans="1:7" x14ac:dyDescent="0.55000000000000004">
      <c r="A646" t="s">
        <v>6918</v>
      </c>
      <c r="B646" t="s">
        <v>9421</v>
      </c>
      <c r="C646" t="s">
        <v>6152</v>
      </c>
      <c r="D646" t="s">
        <v>11408</v>
      </c>
      <c r="E646" s="19" t="str">
        <f>IFERROR(VLOOKUP(A646,LandGrants[],30,FALSE),"")</f>
        <v>1757</v>
      </c>
      <c r="F646" s="19" t="str">
        <f>IFERROR(VLOOKUP(A646,LandGrants[],11,FALSE),"")</f>
        <v>Mar 1757</v>
      </c>
      <c r="G646" s="19" t="str">
        <f>IFERROR(VLOOKUP(A646,Platted[],1,FALSE),"")</f>
        <v>The Search</v>
      </c>
    </row>
    <row r="647" spans="1:7" x14ac:dyDescent="0.55000000000000004">
      <c r="A647" t="s">
        <v>12273</v>
      </c>
      <c r="B647" t="s">
        <v>9423</v>
      </c>
      <c r="C647" t="s">
        <v>11408</v>
      </c>
      <c r="E647" s="19" t="str">
        <f>IFERROR(VLOOKUP(A647,LandGrants[],30,FALSE),"")</f>
        <v/>
      </c>
      <c r="F647" s="19" t="str">
        <f>IFERROR(VLOOKUP(A647,LandGrants[],11,FALSE),"")</f>
        <v/>
      </c>
      <c r="G647" s="19" t="str">
        <f>IFERROR(VLOOKUP(A647,Platted[],1,FALSE),"")</f>
        <v>The Search Enlarged Part One</v>
      </c>
    </row>
    <row r="648" spans="1:7" x14ac:dyDescent="0.55000000000000004">
      <c r="A648" t="s">
        <v>12266</v>
      </c>
      <c r="B648" t="s">
        <v>9423</v>
      </c>
      <c r="C648" t="s">
        <v>11408</v>
      </c>
      <c r="E648" s="19" t="str">
        <f>IFERROR(VLOOKUP(A648,LandGrants[],30,FALSE),"")</f>
        <v/>
      </c>
      <c r="F648" s="19" t="str">
        <f>IFERROR(VLOOKUP(A648,LandGrants[],11,FALSE),"")</f>
        <v/>
      </c>
      <c r="G648" s="19" t="str">
        <f>IFERROR(VLOOKUP(A648,Platted[],1,FALSE),"")</f>
        <v>The Search Enlarged Part Two</v>
      </c>
    </row>
    <row r="649" spans="1:7" x14ac:dyDescent="0.55000000000000004">
      <c r="A649" t="s">
        <v>4144</v>
      </c>
      <c r="B649" t="s">
        <v>9420</v>
      </c>
      <c r="C649" t="s">
        <v>11672</v>
      </c>
      <c r="E649" s="19" t="str">
        <f>IFERROR(VLOOKUP(A649,LandGrants[],30,FALSE),"")</f>
        <v>1724</v>
      </c>
      <c r="F649" s="19" t="str">
        <f>IFERROR(VLOOKUP(A649,LandGrants[],11,FALSE),"")</f>
        <v>Sep 1729</v>
      </c>
      <c r="G649" s="19" t="str">
        <f>IFERROR(VLOOKUP(A649,Platted[],1,FALSE),"")</f>
        <v>The Second Discovery</v>
      </c>
    </row>
    <row r="650" spans="1:7" x14ac:dyDescent="0.55000000000000004">
      <c r="A650" t="s">
        <v>9176</v>
      </c>
      <c r="B650" t="s">
        <v>9419</v>
      </c>
      <c r="C650" t="s">
        <v>6135</v>
      </c>
      <c r="D650" t="s">
        <v>12046</v>
      </c>
      <c r="E650" s="19" t="str">
        <f>IFERROR(VLOOKUP(A650,LandGrants[],30,FALSE),"")</f>
        <v/>
      </c>
      <c r="F650" s="19" t="str">
        <f>IFERROR(VLOOKUP(A650,LandGrants[],11,FALSE),"")</f>
        <v>Sep 1725</v>
      </c>
      <c r="G650" s="19" t="str">
        <f>IFERROR(VLOOKUP(A650,Platted[],1,FALSE),"")</f>
        <v/>
      </c>
    </row>
    <row r="651" spans="1:7" x14ac:dyDescent="0.55000000000000004">
      <c r="A651" t="s">
        <v>5018</v>
      </c>
      <c r="B651" t="s">
        <v>9419</v>
      </c>
      <c r="C651" t="s">
        <v>6727</v>
      </c>
      <c r="E651" s="19" t="str">
        <f>IFERROR(VLOOKUP(A651,LandGrants[],30,FALSE),"")</f>
        <v>1792</v>
      </c>
      <c r="F651" s="19" t="str">
        <f>IFERROR(VLOOKUP(A651,LandGrants[],11,FALSE),"")</f>
        <v>Nov 1793</v>
      </c>
      <c r="G651" s="19" t="str">
        <f>IFERROR(VLOOKUP(A651,Platted[],1,FALSE),"")</f>
        <v>The Stones</v>
      </c>
    </row>
    <row r="652" spans="1:7" x14ac:dyDescent="0.55000000000000004">
      <c r="A652" t="s">
        <v>4143</v>
      </c>
      <c r="B652" t="s">
        <v>9422</v>
      </c>
      <c r="C652" t="s">
        <v>11673</v>
      </c>
      <c r="E652" s="19" t="str">
        <f>IFERROR(VLOOKUP(A652,LandGrants[],30,FALSE),"")</f>
        <v>1796</v>
      </c>
      <c r="F652" s="19" t="str">
        <f>IFERROR(VLOOKUP(A652,LandGrants[],11,FALSE),"")</f>
        <v>Jun 1797</v>
      </c>
      <c r="G652" s="19" t="str">
        <f>IFERROR(VLOOKUP(A652,Platted[],1,FALSE),"")</f>
        <v>The Trusty Friend</v>
      </c>
    </row>
    <row r="653" spans="1:7" x14ac:dyDescent="0.55000000000000004">
      <c r="A653" t="s">
        <v>6346</v>
      </c>
      <c r="B653" t="s">
        <v>10740</v>
      </c>
      <c r="C653" t="s">
        <v>6128</v>
      </c>
      <c r="D653" t="s">
        <v>12082</v>
      </c>
      <c r="E653" s="19" t="str">
        <f>IFERROR(VLOOKUP(A653,LandGrants[],30,FALSE),"")</f>
        <v>1705</v>
      </c>
      <c r="F653" s="19" t="str">
        <f>IFERROR(VLOOKUP(A653,LandGrants[],11,FALSE),"")</f>
        <v>May 1705</v>
      </c>
      <c r="G653" s="19" t="str">
        <f>IFERROR(VLOOKUP(A653,Platted[],1,FALSE),"")</f>
        <v>The Valley Of Owen</v>
      </c>
    </row>
    <row r="654" spans="1:7" x14ac:dyDescent="0.55000000000000004">
      <c r="A654" t="s">
        <v>6354</v>
      </c>
      <c r="B654" t="s">
        <v>9418</v>
      </c>
      <c r="C654" t="s">
        <v>6127</v>
      </c>
      <c r="E654" s="19" t="str">
        <f>IFERROR(VLOOKUP(A654,LandGrants[],30,FALSE),"")</f>
        <v>1748</v>
      </c>
      <c r="F654" s="19" t="str">
        <f>IFERROR(VLOOKUP(A654,LandGrants[],11,FALSE),"")</f>
        <v>Sep 1748</v>
      </c>
      <c r="G654" s="19" t="str">
        <f>IFERROR(VLOOKUP(A654,Platted[],1,FALSE),"")</f>
        <v>The Victory - Hutchcraft</v>
      </c>
    </row>
    <row r="655" spans="1:7" x14ac:dyDescent="0.55000000000000004">
      <c r="A655" t="s">
        <v>6660</v>
      </c>
      <c r="B655" t="s">
        <v>9421</v>
      </c>
      <c r="C655" t="s">
        <v>6126</v>
      </c>
      <c r="E655" s="19" t="str">
        <f>IFERROR(VLOOKUP(A655,LandGrants[],30,FALSE),"")</f>
        <v>1730</v>
      </c>
      <c r="F655" s="19" t="str">
        <f>IFERROR(VLOOKUP(A655,LandGrants[],11,FALSE),"")</f>
        <v>Aug 1730</v>
      </c>
      <c r="G655" s="19" t="str">
        <f>IFERROR(VLOOKUP(A655,Platted[],1,FALSE),"")</f>
        <v>The Widows Cost</v>
      </c>
    </row>
    <row r="656" spans="1:7" x14ac:dyDescent="0.55000000000000004">
      <c r="A656" t="s">
        <v>11587</v>
      </c>
      <c r="B656" t="s">
        <v>9423</v>
      </c>
      <c r="C656" t="s">
        <v>11674</v>
      </c>
      <c r="E656" s="19" t="str">
        <f>IFERROR(VLOOKUP(A656,LandGrants[],30,FALSE),"")</f>
        <v>1823</v>
      </c>
      <c r="F656" s="19" t="str">
        <f>IFERROR(VLOOKUP(A656,LandGrants[],11,FALSE),"")</f>
        <v>Jan 1824</v>
      </c>
      <c r="G656" s="19" t="str">
        <f>IFERROR(VLOOKUP(A656,Platted[],1,FALSE),"")</f>
        <v>The Willow Spring</v>
      </c>
    </row>
    <row r="657" spans="1:7" x14ac:dyDescent="0.55000000000000004">
      <c r="A657" t="s">
        <v>4996</v>
      </c>
      <c r="B657" t="s">
        <v>9421</v>
      </c>
      <c r="C657" t="s">
        <v>6125</v>
      </c>
      <c r="D657" t="s">
        <v>11675</v>
      </c>
      <c r="E657" s="19" t="str">
        <f>IFERROR(VLOOKUP(A657,LandGrants[],30,FALSE),"")</f>
        <v>1753</v>
      </c>
      <c r="F657" s="19" t="str">
        <f>IFERROR(VLOOKUP(A657,LandGrants[],11,FALSE),"")</f>
        <v>May 1753</v>
      </c>
      <c r="G657" s="19" t="str">
        <f>IFERROR(VLOOKUP(A657,Platted[],1,FALSE),"")</f>
        <v>This Or None</v>
      </c>
    </row>
    <row r="658" spans="1:7" x14ac:dyDescent="0.55000000000000004">
      <c r="A658" t="s">
        <v>8151</v>
      </c>
      <c r="B658" t="s">
        <v>9420</v>
      </c>
      <c r="C658" t="s">
        <v>6501</v>
      </c>
      <c r="E658" s="19" t="str">
        <f>IFERROR(VLOOKUP(A658,LandGrants[],30,FALSE),"")</f>
        <v>1759</v>
      </c>
      <c r="F658" s="19" t="str">
        <f>IFERROR(VLOOKUP(A658,LandGrants[],11,FALSE),"")</f>
        <v>Feb 1759</v>
      </c>
      <c r="G658" s="19" t="str">
        <f>IFERROR(VLOOKUP(A658,Platted[],1,FALSE),"")</f>
        <v>Thomas Beginning</v>
      </c>
    </row>
    <row r="659" spans="1:7" x14ac:dyDescent="0.55000000000000004">
      <c r="A659" t="s">
        <v>8044</v>
      </c>
      <c r="B659" t="s">
        <v>9418</v>
      </c>
      <c r="C659" t="s">
        <v>11426</v>
      </c>
      <c r="E659" s="19" t="str">
        <f>IFERROR(VLOOKUP(A659,LandGrants[],30,FALSE),"")</f>
        <v>1777</v>
      </c>
      <c r="F659" s="19" t="str">
        <f>IFERROR(VLOOKUP(A659,LandGrants[],11,FALSE),"")</f>
        <v>Dec 1795</v>
      </c>
      <c r="G659" s="19" t="str">
        <f>IFERROR(VLOOKUP(A659,Platted[],1,FALSE),"")</f>
        <v>Thomas Good Will</v>
      </c>
    </row>
    <row r="660" spans="1:7" x14ac:dyDescent="0.55000000000000004">
      <c r="A660" t="s">
        <v>9602</v>
      </c>
      <c r="B660" t="s">
        <v>9421</v>
      </c>
      <c r="C660" t="s">
        <v>6157</v>
      </c>
      <c r="E660" s="19" t="str">
        <f>IFERROR(VLOOKUP(A660,LandGrants[],30,FALSE),"")</f>
        <v>1745</v>
      </c>
      <c r="F660" s="19" t="str">
        <f>IFERROR(VLOOKUP(A660,LandGrants[],11,FALSE),"")</f>
        <v>Nov 1745</v>
      </c>
      <c r="G660" s="19" t="str">
        <f>IFERROR(VLOOKUP(A660,Platted[],1,FALSE),"")</f>
        <v>Thomas His Choice</v>
      </c>
    </row>
    <row r="661" spans="1:7" x14ac:dyDescent="0.55000000000000004">
      <c r="A661" t="s">
        <v>8838</v>
      </c>
      <c r="B661" t="s">
        <v>9422</v>
      </c>
      <c r="C661" t="s">
        <v>6098</v>
      </c>
      <c r="D661" t="s">
        <v>11637</v>
      </c>
      <c r="E661" s="19" t="str">
        <f>IFERROR(VLOOKUP(A661,LandGrants[],30,FALSE),"")</f>
        <v>1720</v>
      </c>
      <c r="F661" s="19" t="str">
        <f>IFERROR(VLOOKUP(A661,LandGrants[],11,FALSE),"")</f>
        <v>Jun 1734</v>
      </c>
      <c r="G661" s="19" t="str">
        <f>IFERROR(VLOOKUP(A661,Platted[],1,FALSE),"")</f>
        <v>Thomas Lot</v>
      </c>
    </row>
    <row r="662" spans="1:7" x14ac:dyDescent="0.55000000000000004">
      <c r="A662" t="s">
        <v>6836</v>
      </c>
      <c r="B662" t="s">
        <v>9421</v>
      </c>
      <c r="C662" t="s">
        <v>6147</v>
      </c>
      <c r="E662" s="19" t="str">
        <f>IFERROR(VLOOKUP(A662,LandGrants[],30,FALSE),"")</f>
        <v>1748</v>
      </c>
      <c r="F662" s="19" t="str">
        <f>IFERROR(VLOOKUP(A662,LandGrants[],11,FALSE),"")</f>
        <v>May 1748</v>
      </c>
      <c r="G662" s="19" t="str">
        <f>IFERROR(VLOOKUP(A662,Platted[],1,FALSE),"")</f>
        <v>Timber Bottom</v>
      </c>
    </row>
    <row r="663" spans="1:7" x14ac:dyDescent="0.55000000000000004">
      <c r="A663" t="s">
        <v>7048</v>
      </c>
      <c r="B663" t="s">
        <v>9418</v>
      </c>
      <c r="C663" t="s">
        <v>11648</v>
      </c>
      <c r="E663" s="19" t="str">
        <f>IFERROR(VLOOKUP(A663,LandGrants[],30,FALSE),"")</f>
        <v>1764</v>
      </c>
      <c r="F663" s="19" t="str">
        <f>IFERROR(VLOOKUP(A663,LandGrants[],11,FALSE),"")</f>
        <v>Aug 1765</v>
      </c>
      <c r="G663" s="19" t="str">
        <f>IFERROR(VLOOKUP(A663,Platted[],1,FALSE),"")</f>
        <v>Timber Lane</v>
      </c>
    </row>
    <row r="664" spans="1:7" x14ac:dyDescent="0.55000000000000004">
      <c r="A664" t="s">
        <v>4139</v>
      </c>
      <c r="B664" t="s">
        <v>9419</v>
      </c>
      <c r="C664" t="s">
        <v>6123</v>
      </c>
      <c r="D664" t="s">
        <v>12114</v>
      </c>
      <c r="E664" s="19" t="str">
        <f>IFERROR(VLOOKUP(A664,LandGrants[],30,FALSE),"")</f>
        <v/>
      </c>
      <c r="F664" s="19" t="str">
        <f>IFERROR(VLOOKUP(A664,LandGrants[],11,FALSE),"")</f>
        <v/>
      </c>
      <c r="G664" s="19" t="str">
        <f>IFERROR(VLOOKUP(A664,Platted[],1,FALSE),"")</f>
        <v>Timber Neck</v>
      </c>
    </row>
    <row r="665" spans="1:7" x14ac:dyDescent="0.55000000000000004">
      <c r="A665" t="s">
        <v>5467</v>
      </c>
      <c r="B665" t="s">
        <v>9418</v>
      </c>
      <c r="C665" t="s">
        <v>12114</v>
      </c>
      <c r="E665" s="19" t="str">
        <f>IFERROR(VLOOKUP(A665,LandGrants[],30,FALSE),"")</f>
        <v/>
      </c>
      <c r="F665" s="19" t="str">
        <f>IFERROR(VLOOKUP(A665,LandGrants[],11,FALSE),"")</f>
        <v>May 1795</v>
      </c>
      <c r="G665" s="19" t="str">
        <f>IFERROR(VLOOKUP(A665,Platted[],1,FALSE),"")</f>
        <v>Timber Neck Corrected</v>
      </c>
    </row>
    <row r="666" spans="1:7" x14ac:dyDescent="0.55000000000000004">
      <c r="A666" t="s">
        <v>6450</v>
      </c>
      <c r="B666" t="s">
        <v>9423</v>
      </c>
      <c r="C666" t="s">
        <v>6148</v>
      </c>
      <c r="E666" s="19" t="str">
        <f>IFERROR(VLOOKUP(A666,LandGrants[],30,FALSE),"")</f>
        <v>1761</v>
      </c>
      <c r="F666" s="19" t="str">
        <f>IFERROR(VLOOKUP(A666,LandGrants[],11,FALSE),"")</f>
        <v>Jul 1761</v>
      </c>
      <c r="G666" s="19" t="str">
        <f>IFERROR(VLOOKUP(A666,Platted[],1,FALSE),"")</f>
        <v>Titt For Tatt</v>
      </c>
    </row>
    <row r="667" spans="1:7" x14ac:dyDescent="0.55000000000000004">
      <c r="A667" t="s">
        <v>7167</v>
      </c>
      <c r="B667" t="s">
        <v>9423</v>
      </c>
      <c r="C667" t="s">
        <v>11423</v>
      </c>
      <c r="E667" s="19" t="str">
        <f>IFERROR(VLOOKUP(A667,LandGrants[],30,FALSE),"")</f>
        <v>1774</v>
      </c>
      <c r="F667" s="19" t="str">
        <f>IFERROR(VLOOKUP(A667,LandGrants[],11,FALSE),"")</f>
        <v>Mar 1775</v>
      </c>
      <c r="G667" s="19" t="str">
        <f>IFERROR(VLOOKUP(A667,Platted[],1,FALSE),"")</f>
        <v>To Be Or Not To Be</v>
      </c>
    </row>
    <row r="668" spans="1:7" x14ac:dyDescent="0.55000000000000004">
      <c r="A668" t="s">
        <v>9008</v>
      </c>
      <c r="B668" t="s">
        <v>9420</v>
      </c>
      <c r="C668" t="s">
        <v>12049</v>
      </c>
      <c r="E668" s="19" t="str">
        <f>IFERROR(VLOOKUP(A668,LandGrants[],30,FALSE),"")</f>
        <v/>
      </c>
      <c r="F668" s="19" t="str">
        <f>IFERROR(VLOOKUP(A668,LandGrants[],11,FALSE),"")</f>
        <v>Mar 1806</v>
      </c>
      <c r="G668" s="19" t="str">
        <f>IFERROR(VLOOKUP(A668,Platted[],1,FALSE),"")</f>
        <v>Todds Improvement</v>
      </c>
    </row>
    <row r="669" spans="1:7" x14ac:dyDescent="0.55000000000000004">
      <c r="A669" t="s">
        <v>4138</v>
      </c>
      <c r="B669" t="s">
        <v>9418</v>
      </c>
      <c r="C669" t="s">
        <v>6119</v>
      </c>
      <c r="E669" s="19" t="str">
        <f>IFERROR(VLOOKUP(A669,LandGrants[],30,FALSE),"")</f>
        <v>1758</v>
      </c>
      <c r="F669" s="19" t="str">
        <f>IFERROR(VLOOKUP(A669,LandGrants[],11,FALSE),"")</f>
        <v>Mar 1758</v>
      </c>
      <c r="G669" s="19" t="str">
        <f>IFERROR(VLOOKUP(A669,Platted[],1,FALSE),"")</f>
        <v>Toddy</v>
      </c>
    </row>
    <row r="670" spans="1:7" x14ac:dyDescent="0.55000000000000004">
      <c r="A670" t="s">
        <v>4935</v>
      </c>
      <c r="B670" t="s">
        <v>9420</v>
      </c>
      <c r="C670" t="s">
        <v>6722</v>
      </c>
      <c r="D670" t="s">
        <v>12066</v>
      </c>
      <c r="E670" s="19" t="str">
        <f>IFERROR(VLOOKUP(A670,LandGrants[],30,FALSE),"")</f>
        <v>1761</v>
      </c>
      <c r="F670" s="19" t="str">
        <f>IFERROR(VLOOKUP(A670,LandGrants[],11,FALSE),"")</f>
        <v>Jun 1761</v>
      </c>
      <c r="G670" s="19" t="str">
        <f>IFERROR(VLOOKUP(A670,Platted[],1,FALSE),"")</f>
        <v>Triangle</v>
      </c>
    </row>
    <row r="671" spans="1:7" x14ac:dyDescent="0.55000000000000004">
      <c r="A671" t="s">
        <v>7321</v>
      </c>
      <c r="B671" t="s">
        <v>9421</v>
      </c>
      <c r="C671" t="s">
        <v>11426</v>
      </c>
      <c r="E671" s="19" t="str">
        <f>IFERROR(VLOOKUP(A671,LandGrants[],30,FALSE),"")</f>
        <v>1777</v>
      </c>
      <c r="F671" s="19" t="str">
        <f>IFERROR(VLOOKUP(A671,LandGrants[],11,FALSE),"")</f>
        <v>May 1784</v>
      </c>
      <c r="G671" s="19" t="str">
        <f>IFERROR(VLOOKUP(A671,Platted[],1,FALSE),"")</f>
        <v>Trouble Enough</v>
      </c>
    </row>
    <row r="672" spans="1:7" x14ac:dyDescent="0.55000000000000004">
      <c r="A672" t="s">
        <v>7419</v>
      </c>
      <c r="B672" t="s">
        <v>9423</v>
      </c>
      <c r="C672" t="s">
        <v>11368</v>
      </c>
      <c r="E672" s="19" t="str">
        <f>IFERROR(VLOOKUP(A672,LandGrants[],30,FALSE),"")</f>
        <v>1796</v>
      </c>
      <c r="F672" s="19" t="str">
        <f>IFERROR(VLOOKUP(A672,LandGrants[],11,FALSE),"")</f>
        <v>Sep 1797</v>
      </c>
      <c r="G672" s="19" t="str">
        <f>IFERROR(VLOOKUP(A672,Platted[],1,FALSE),"")</f>
        <v>Trouble For Nothing</v>
      </c>
    </row>
    <row r="673" spans="1:7" x14ac:dyDescent="0.55000000000000004">
      <c r="A673" t="s">
        <v>20</v>
      </c>
      <c r="B673" t="s">
        <v>9419</v>
      </c>
      <c r="C673" t="s">
        <v>6123</v>
      </c>
      <c r="E673" s="19" t="str">
        <f>IFERROR(VLOOKUP(A673,LandGrants[],30,FALSE),"")</f>
        <v>1695</v>
      </c>
      <c r="F673" s="19" t="str">
        <f>IFERROR(VLOOKUP(A673,LandGrants[],11,FALSE),"")</f>
        <v>Nov 1695</v>
      </c>
      <c r="G673" s="19" t="str">
        <f>IFERROR(VLOOKUP(A673,Platted[],1,FALSE),"")</f>
        <v>Troy</v>
      </c>
    </row>
    <row r="674" spans="1:7" x14ac:dyDescent="0.55000000000000004">
      <c r="A674" t="s">
        <v>9009</v>
      </c>
      <c r="B674" t="s">
        <v>9423</v>
      </c>
      <c r="C674" t="s">
        <v>12115</v>
      </c>
      <c r="E674" s="19" t="str">
        <f>IFERROR(VLOOKUP(A674,LandGrants[],30,FALSE),"")</f>
        <v>1720</v>
      </c>
      <c r="F674" s="19" t="str">
        <f>IFERROR(VLOOKUP(A674,LandGrants[],11,FALSE),"")</f>
        <v>Aug 1725</v>
      </c>
      <c r="G674" s="19" t="str">
        <f>IFERROR(VLOOKUP(A674,Platted[],1,FALSE),"")</f>
        <v>Tuckers Delight</v>
      </c>
    </row>
    <row r="675" spans="1:7" x14ac:dyDescent="0.55000000000000004">
      <c r="A675" t="s">
        <v>5537</v>
      </c>
      <c r="B675" t="s">
        <v>9418</v>
      </c>
      <c r="C675" t="s">
        <v>7251</v>
      </c>
      <c r="E675" s="19" t="str">
        <f>IFERROR(VLOOKUP(A675,LandGrants[],30,FALSE),"")</f>
        <v>1770</v>
      </c>
      <c r="F675" s="19" t="str">
        <f>IFERROR(VLOOKUP(A675,LandGrants[],11,FALSE),"")</f>
        <v>Nov 1770</v>
      </c>
      <c r="G675" s="19" t="str">
        <f>IFERROR(VLOOKUP(A675,Platted[],1,FALSE),"")</f>
        <v>Unity Mount</v>
      </c>
    </row>
    <row r="676" spans="1:7" x14ac:dyDescent="0.55000000000000004">
      <c r="A676" t="s">
        <v>4136</v>
      </c>
      <c r="B676" t="s">
        <v>9419</v>
      </c>
      <c r="C676" t="s">
        <v>11375</v>
      </c>
      <c r="D676" t="s">
        <v>11676</v>
      </c>
      <c r="E676" s="19" t="str">
        <f>IFERROR(VLOOKUP(A676,LandGrants[],30,FALSE),"")</f>
        <v>1725</v>
      </c>
      <c r="F676" s="19" t="str">
        <f>IFERROR(VLOOKUP(A676,LandGrants[],11,FALSE),"")</f>
        <v>May 1725</v>
      </c>
      <c r="G676" s="19" t="str">
        <f>IFERROR(VLOOKUP(A676,Platted[],1,FALSE),"")</f>
        <v>Upland</v>
      </c>
    </row>
    <row r="677" spans="1:7" x14ac:dyDescent="0.55000000000000004">
      <c r="A677" t="s">
        <v>4901</v>
      </c>
      <c r="B677" t="s">
        <v>9420</v>
      </c>
      <c r="C677" t="s">
        <v>11676</v>
      </c>
      <c r="D677" t="s">
        <v>6164</v>
      </c>
      <c r="E677" s="19" t="str">
        <f>IFERROR(VLOOKUP(A677,LandGrants[],30,FALSE),"")</f>
        <v/>
      </c>
      <c r="F677" s="19" t="str">
        <f>IFERROR(VLOOKUP(A677,LandGrants[],11,FALSE),"")</f>
        <v>Apr 1755</v>
      </c>
      <c r="G677" s="19" t="str">
        <f>IFERROR(VLOOKUP(A677,Platted[],1,FALSE),"")</f>
        <v>Upland Resurveyed</v>
      </c>
    </row>
    <row r="678" spans="1:7" x14ac:dyDescent="0.55000000000000004">
      <c r="A678" t="s">
        <v>5426</v>
      </c>
      <c r="B678" t="s">
        <v>9420</v>
      </c>
      <c r="C678" t="s">
        <v>6148</v>
      </c>
      <c r="D678" t="s">
        <v>12103</v>
      </c>
      <c r="E678" s="19" t="str">
        <f>IFERROR(VLOOKUP(A678,LandGrants[],30,FALSE),"")</f>
        <v>1761</v>
      </c>
      <c r="F678" s="19" t="str">
        <f>IFERROR(VLOOKUP(A678,LandGrants[],11,FALSE),"")</f>
        <v>Aug 1761</v>
      </c>
      <c r="G678" s="19" t="str">
        <f>IFERROR(VLOOKUP(A678,Platted[],1,FALSE),"")</f>
        <v>Upton Park</v>
      </c>
    </row>
    <row r="679" spans="1:7" x14ac:dyDescent="0.55000000000000004">
      <c r="A679" t="s">
        <v>6714</v>
      </c>
      <c r="B679" t="s">
        <v>9419</v>
      </c>
      <c r="C679" t="s">
        <v>11385</v>
      </c>
      <c r="E679" s="19" t="str">
        <f>IFERROR(VLOOKUP(A679,LandGrants[],30,FALSE),"")</f>
        <v>1768</v>
      </c>
      <c r="F679" s="19" t="str">
        <f>IFERROR(VLOOKUP(A679,LandGrants[],11,FALSE),"")</f>
        <v>Oct 1792</v>
      </c>
      <c r="G679" s="19" t="str">
        <f>IFERROR(VLOOKUP(A679,Platted[],1,FALSE),"")</f>
        <v>Valley</v>
      </c>
    </row>
    <row r="680" spans="1:7" x14ac:dyDescent="0.55000000000000004">
      <c r="A680" t="s">
        <v>4135</v>
      </c>
      <c r="B680" t="s">
        <v>9421</v>
      </c>
      <c r="C680" t="s">
        <v>6504</v>
      </c>
      <c r="D680" t="s">
        <v>11385</v>
      </c>
      <c r="E680" s="19" t="str">
        <f>IFERROR(VLOOKUP(A680,LandGrants[],30,FALSE),"")</f>
        <v>1744</v>
      </c>
      <c r="F680" s="19" t="str">
        <f>IFERROR(VLOOKUP(A680,LandGrants[],11,FALSE),"")</f>
        <v>Mar 1746</v>
      </c>
      <c r="G680" s="19" t="str">
        <f>IFERROR(VLOOKUP(A680,Platted[],1,FALSE),"")</f>
        <v>Vanity Mount</v>
      </c>
    </row>
    <row r="681" spans="1:7" x14ac:dyDescent="0.55000000000000004">
      <c r="A681" t="s">
        <v>9398</v>
      </c>
      <c r="B681" t="s">
        <v>9418</v>
      </c>
      <c r="C681" t="s">
        <v>11385</v>
      </c>
      <c r="E681" s="19" t="str">
        <f>IFERROR(VLOOKUP(A681,LandGrants[],30,FALSE),"")</f>
        <v/>
      </c>
      <c r="F681" s="19" t="str">
        <f>IFERROR(VLOOKUP(A681,LandGrants[],11,FALSE),"")</f>
        <v>Aug 1753</v>
      </c>
      <c r="G681" s="19" t="str">
        <f>IFERROR(VLOOKUP(A681,Platted[],1,FALSE),"")</f>
        <v>Vanity Mount - Resurveyed</v>
      </c>
    </row>
    <row r="682" spans="1:7" x14ac:dyDescent="0.55000000000000004">
      <c r="A682" t="s">
        <v>7075</v>
      </c>
      <c r="B682" t="s">
        <v>9419</v>
      </c>
      <c r="C682" t="s">
        <v>7246</v>
      </c>
      <c r="E682" s="19" t="str">
        <f>IFERROR(VLOOKUP(A682,LandGrants[],30,FALSE),"")</f>
        <v>1767</v>
      </c>
      <c r="F682" s="19" t="str">
        <f>IFERROR(VLOOKUP(A682,LandGrants[],11,FALSE),"")</f>
        <v>Nov 1768</v>
      </c>
      <c r="G682" s="19" t="str">
        <f>IFERROR(VLOOKUP(A682,Platted[],1,FALSE),"")</f>
        <v>Vice</v>
      </c>
    </row>
    <row r="683" spans="1:7" x14ac:dyDescent="0.55000000000000004">
      <c r="A683" t="s">
        <v>7587</v>
      </c>
      <c r="B683" t="s">
        <v>9420</v>
      </c>
      <c r="C683" t="s">
        <v>6121</v>
      </c>
      <c r="E683" s="19" t="str">
        <f>IFERROR(VLOOKUP(A683,LandGrants[],30,FALSE),"")</f>
        <v>1727</v>
      </c>
      <c r="F683" s="19" t="str">
        <f>IFERROR(VLOOKUP(A683,LandGrants[],11,FALSE),"")</f>
        <v>Oct 1727</v>
      </c>
      <c r="G683" s="19" t="str">
        <f>IFERROR(VLOOKUP(A683,Platted[],1,FALSE),"")</f>
        <v>Vines Chance</v>
      </c>
    </row>
    <row r="684" spans="1:7" x14ac:dyDescent="0.55000000000000004">
      <c r="A684" t="s">
        <v>7582</v>
      </c>
      <c r="B684" t="s">
        <v>9419</v>
      </c>
      <c r="C684" t="s">
        <v>12116</v>
      </c>
      <c r="E684" s="19" t="str">
        <f>IFERROR(VLOOKUP(A684,LandGrants[],30,FALSE),"")</f>
        <v/>
      </c>
      <c r="F684" s="19" t="str">
        <f>IFERROR(VLOOKUP(A684,LandGrants[],11,FALSE),"")</f>
        <v>May 1903</v>
      </c>
      <c r="G684" s="19" t="str">
        <f>IFERROR(VLOOKUP(A684,Platted[],1,FALSE),"")</f>
        <v>Vines Fancy Enlarged</v>
      </c>
    </row>
    <row r="685" spans="1:7" x14ac:dyDescent="0.55000000000000004">
      <c r="A685" t="s">
        <v>9011</v>
      </c>
      <c r="B685" t="s">
        <v>9418</v>
      </c>
      <c r="C685" t="s">
        <v>11677</v>
      </c>
      <c r="E685" s="19" t="str">
        <f>IFERROR(VLOOKUP(A685,LandGrants[],30,FALSE),"")</f>
        <v>1743</v>
      </c>
      <c r="F685" s="19" t="str">
        <f>IFERROR(VLOOKUP(A685,LandGrants[],11,FALSE),"")</f>
        <v>Aug 1746</v>
      </c>
      <c r="G685" s="19" t="str">
        <f>IFERROR(VLOOKUP(A685,Platted[],1,FALSE),"")</f>
        <v>Walkers Laying</v>
      </c>
    </row>
    <row r="686" spans="1:7" x14ac:dyDescent="0.55000000000000004">
      <c r="A686" t="s">
        <v>9433</v>
      </c>
      <c r="B686" t="s">
        <v>9420</v>
      </c>
      <c r="C686" t="s">
        <v>6105</v>
      </c>
      <c r="D686" t="s">
        <v>6853</v>
      </c>
      <c r="E686" s="19" t="str">
        <f>IFERROR(VLOOKUP(A686,LandGrants[],30,FALSE),"")</f>
        <v/>
      </c>
      <c r="F686" s="19" t="str">
        <f>IFERROR(VLOOKUP(A686,LandGrants[],11,FALSE),"")</f>
        <v>Aug 1739</v>
      </c>
      <c r="G686" s="19" t="str">
        <f>IFERROR(VLOOKUP(A686,Platted[],1,FALSE),"")</f>
        <v>Wards Care</v>
      </c>
    </row>
    <row r="687" spans="1:7" x14ac:dyDescent="0.55000000000000004">
      <c r="A687" t="s">
        <v>9438</v>
      </c>
      <c r="B687" t="s">
        <v>9423</v>
      </c>
      <c r="C687" t="s">
        <v>6853</v>
      </c>
      <c r="E687" s="19" t="str">
        <f>IFERROR(VLOOKUP(A687,LandGrants[],30,FALSE),"")</f>
        <v/>
      </c>
      <c r="F687" s="19" t="str">
        <f>IFERROR(VLOOKUP(A687,LandGrants[],11,FALSE),"")</f>
        <v>Feb 1745</v>
      </c>
      <c r="G687" s="19" t="str">
        <f>IFERROR(VLOOKUP(A687,Platted[],1,FALSE),"")</f>
        <v>Wards Care Enlarged</v>
      </c>
    </row>
    <row r="688" spans="1:7" x14ac:dyDescent="0.55000000000000004">
      <c r="A688" t="s">
        <v>10363</v>
      </c>
      <c r="B688" t="s">
        <v>9419</v>
      </c>
      <c r="C688" t="s">
        <v>11427</v>
      </c>
      <c r="E688" s="19" t="str">
        <f>IFERROR(VLOOKUP(A688,LandGrants[],30,FALSE),"")</f>
        <v/>
      </c>
      <c r="F688" s="19" t="str">
        <f>IFERROR(VLOOKUP(A688,LandGrants[],11,FALSE),"")</f>
        <v>May 1812</v>
      </c>
      <c r="G688" s="19" t="str">
        <f>IFERROR(VLOOKUP(A688,Platted[],1,FALSE),"")</f>
        <v>Warfield And Snowden</v>
      </c>
    </row>
    <row r="689" spans="1:7" x14ac:dyDescent="0.55000000000000004">
      <c r="A689" t="s">
        <v>4903</v>
      </c>
      <c r="B689" t="s">
        <v>9422</v>
      </c>
      <c r="C689" t="s">
        <v>11428</v>
      </c>
      <c r="D689" t="s">
        <v>11421</v>
      </c>
      <c r="E689" s="19" t="str">
        <f>IFERROR(VLOOKUP(A689,LandGrants[],30,FALSE),"")</f>
        <v>1767</v>
      </c>
      <c r="F689" s="19" t="str">
        <f>IFERROR(VLOOKUP(A689,LandGrants[],11,FALSE),"")</f>
        <v>Mar 1767</v>
      </c>
      <c r="G689" s="19" t="str">
        <f>IFERROR(VLOOKUP(A689,Platted[],1,FALSE),"")</f>
        <v>Warfields</v>
      </c>
    </row>
    <row r="690" spans="1:7" x14ac:dyDescent="0.55000000000000004">
      <c r="A690" t="s">
        <v>8899</v>
      </c>
      <c r="B690" t="s">
        <v>9420</v>
      </c>
      <c r="C690" t="s">
        <v>11801</v>
      </c>
      <c r="D690" t="s">
        <v>11429</v>
      </c>
      <c r="E690" s="19" t="str">
        <f>IFERROR(VLOOKUP(A690,LandGrants[],30,FALSE),"")</f>
        <v>1772</v>
      </c>
      <c r="F690" s="19" t="str">
        <f>IFERROR(VLOOKUP(A690,LandGrants[],11,FALSE),"")</f>
        <v>Jun 1773</v>
      </c>
      <c r="G690" s="19" t="str">
        <f>IFERROR(VLOOKUP(A690,Platted[],1,FALSE),"")</f>
        <v>Warfields Addition</v>
      </c>
    </row>
    <row r="691" spans="1:7" x14ac:dyDescent="0.55000000000000004">
      <c r="A691" t="s">
        <v>8431</v>
      </c>
      <c r="B691" t="s">
        <v>9422</v>
      </c>
      <c r="C691" t="s">
        <v>11429</v>
      </c>
      <c r="E691" s="19" t="str">
        <f>IFERROR(VLOOKUP(A691,LandGrants[],30,FALSE),"")</f>
        <v/>
      </c>
      <c r="F691" s="19" t="str">
        <f>IFERROR(VLOOKUP(A691,LandGrants[],11,FALSE),"")</f>
        <v>May 1776</v>
      </c>
      <c r="G691" s="19" t="str">
        <f>IFERROR(VLOOKUP(A691,Platted[],1,FALSE),"")</f>
        <v>Warfields Addition Enlarged</v>
      </c>
    </row>
    <row r="692" spans="1:7" x14ac:dyDescent="0.55000000000000004">
      <c r="A692" t="s">
        <v>9012</v>
      </c>
      <c r="B692" t="s">
        <v>9419</v>
      </c>
      <c r="C692" t="s">
        <v>10393</v>
      </c>
      <c r="E692" s="19" t="str">
        <f>IFERROR(VLOOKUP(A692,LandGrants[],30,FALSE),"")</f>
        <v>1771</v>
      </c>
      <c r="F692" s="19" t="str">
        <f>IFERROR(VLOOKUP(A692,LandGrants[],11,FALSE),"")</f>
        <v>Aug 1772</v>
      </c>
      <c r="G692" s="19" t="str">
        <f>IFERROR(VLOOKUP(A692,Platted[],1,FALSE),"")</f>
        <v>Warfields Choice</v>
      </c>
    </row>
    <row r="693" spans="1:7" x14ac:dyDescent="0.55000000000000004">
      <c r="A693" t="s">
        <v>10977</v>
      </c>
      <c r="B693" t="s">
        <v>9419</v>
      </c>
      <c r="C693" t="s">
        <v>11374</v>
      </c>
      <c r="E693" s="19" t="str">
        <f>IFERROR(VLOOKUP(A693,LandGrants[],30,FALSE),"")</f>
        <v>1799</v>
      </c>
      <c r="F693" s="19" t="str">
        <f>IFERROR(VLOOKUP(A693,LandGrants[],11,FALSE),"")</f>
        <v>Jun 1838</v>
      </c>
      <c r="G693" s="19" t="str">
        <f>IFERROR(VLOOKUP(A693,Platted[],1,FALSE),"")</f>
        <v>Warfields Connection</v>
      </c>
    </row>
    <row r="694" spans="1:7" x14ac:dyDescent="0.55000000000000004">
      <c r="A694" t="s">
        <v>9400</v>
      </c>
      <c r="B694" t="s">
        <v>9423</v>
      </c>
      <c r="C694" t="s">
        <v>11430</v>
      </c>
      <c r="E694" s="19" t="str">
        <f>IFERROR(VLOOKUP(A694,LandGrants[],30,FALSE),"")</f>
        <v/>
      </c>
      <c r="F694" s="19" t="str">
        <f>IFERROR(VLOOKUP(A694,LandGrants[],11,FALSE),"")</f>
        <v>Jul 1729</v>
      </c>
      <c r="G694" s="19" t="str">
        <f>IFERROR(VLOOKUP(A694,Platted[],1,FALSE),"")</f>
        <v>Warfields Contrivance - Resurveyed</v>
      </c>
    </row>
    <row r="695" spans="1:7" x14ac:dyDescent="0.55000000000000004">
      <c r="A695" t="s">
        <v>9014</v>
      </c>
      <c r="B695" t="s">
        <v>9421</v>
      </c>
      <c r="C695" t="s">
        <v>11377</v>
      </c>
      <c r="D695" t="s">
        <v>11428</v>
      </c>
      <c r="E695" s="19" t="str">
        <f>IFERROR(VLOOKUP(A695,LandGrants[],30,FALSE),"")</f>
        <v>1760</v>
      </c>
      <c r="F695" s="19" t="str">
        <f>IFERROR(VLOOKUP(A695,LandGrants[],11,FALSE),"")</f>
        <v>May 1760</v>
      </c>
      <c r="G695" s="19" t="str">
        <f>IFERROR(VLOOKUP(A695,Platted[],1,FALSE),"")</f>
        <v>Warfields Folly</v>
      </c>
    </row>
    <row r="696" spans="1:7" x14ac:dyDescent="0.55000000000000004">
      <c r="A696" t="s">
        <v>8371</v>
      </c>
      <c r="B696" t="s">
        <v>9418</v>
      </c>
      <c r="C696" t="s">
        <v>11421</v>
      </c>
      <c r="E696" s="19" t="str">
        <f>IFERROR(VLOOKUP(A696,LandGrants[],30,FALSE),"")</f>
        <v>1772</v>
      </c>
      <c r="F696" s="19" t="str">
        <f>IFERROR(VLOOKUP(A696,LandGrants[],11,FALSE),"")</f>
        <v>Jul 1794</v>
      </c>
      <c r="G696" s="19" t="str">
        <f>IFERROR(VLOOKUP(A696,Platted[],1,FALSE),"")</f>
        <v>Warfields Forest</v>
      </c>
    </row>
    <row r="697" spans="1:7" x14ac:dyDescent="0.55000000000000004">
      <c r="A697" t="s">
        <v>8891</v>
      </c>
      <c r="B697" t="s">
        <v>9420</v>
      </c>
      <c r="C697" t="s">
        <v>6118</v>
      </c>
      <c r="D697" t="s">
        <v>10395</v>
      </c>
      <c r="E697" s="19" t="str">
        <f>IFERROR(VLOOKUP(A697,LandGrants[],30,FALSE),"")</f>
        <v>1757</v>
      </c>
      <c r="F697" s="19" t="str">
        <f>IFERROR(VLOOKUP(A697,LandGrants[],11,FALSE),"")</f>
        <v>Oct 1757</v>
      </c>
      <c r="G697" s="19" t="str">
        <f>IFERROR(VLOOKUP(A697,Platted[],1,FALSE),"")</f>
        <v>Warfields Neglect</v>
      </c>
    </row>
    <row r="698" spans="1:7" x14ac:dyDescent="0.55000000000000004">
      <c r="A698" t="s">
        <v>8902</v>
      </c>
      <c r="B698" t="s">
        <v>9423</v>
      </c>
      <c r="C698" t="s">
        <v>6115</v>
      </c>
      <c r="D698" t="s">
        <v>11431</v>
      </c>
      <c r="E698" s="19" t="str">
        <f>IFERROR(VLOOKUP(A698,LandGrants[],30,FALSE),"")</f>
        <v>1696</v>
      </c>
      <c r="F698" s="19" t="str">
        <f>IFERROR(VLOOKUP(A698,LandGrants[],11,FALSE),"")</f>
        <v>Mar 1696</v>
      </c>
      <c r="G698" s="19" t="str">
        <f>IFERROR(VLOOKUP(A698,Platted[],1,FALSE),"")</f>
        <v>Warfields Range</v>
      </c>
    </row>
    <row r="699" spans="1:7" x14ac:dyDescent="0.55000000000000004">
      <c r="A699" t="s">
        <v>9401</v>
      </c>
      <c r="B699" t="s">
        <v>9418</v>
      </c>
      <c r="C699" t="s">
        <v>11431</v>
      </c>
      <c r="E699" s="19" t="str">
        <f>IFERROR(VLOOKUP(A699,LandGrants[],30,FALSE),"")</f>
        <v/>
      </c>
      <c r="F699" s="19" t="str">
        <f>IFERROR(VLOOKUP(A699,LandGrants[],11,FALSE),"")</f>
        <v>Sep 1733</v>
      </c>
      <c r="G699" s="19" t="str">
        <f>IFERROR(VLOOKUP(A699,Platted[],1,FALSE),"")</f>
        <v/>
      </c>
    </row>
    <row r="700" spans="1:7" x14ac:dyDescent="0.55000000000000004">
      <c r="A700" t="s">
        <v>5660</v>
      </c>
      <c r="B700" t="s">
        <v>9420</v>
      </c>
      <c r="C700" t="s">
        <v>11415</v>
      </c>
      <c r="E700" s="19" t="str">
        <f>IFERROR(VLOOKUP(A700,LandGrants[],30,FALSE),"")</f>
        <v/>
      </c>
      <c r="F700" s="19" t="str">
        <f>IFERROR(VLOOKUP(A700,LandGrants[],11,FALSE),"")</f>
        <v>Sep 1747</v>
      </c>
      <c r="G700" s="19" t="str">
        <f>IFERROR(VLOOKUP(A700,Platted[],1,FALSE),"")</f>
        <v>Weavers Lot</v>
      </c>
    </row>
    <row r="701" spans="1:7" x14ac:dyDescent="0.55000000000000004">
      <c r="A701" t="s">
        <v>9427</v>
      </c>
      <c r="B701" t="s">
        <v>9420</v>
      </c>
      <c r="C701" t="s">
        <v>11432</v>
      </c>
      <c r="E701" s="19" t="str">
        <f>IFERROR(VLOOKUP(A701,LandGrants[],30,FALSE),"")</f>
        <v>1772</v>
      </c>
      <c r="F701" s="19" t="str">
        <f>IFERROR(VLOOKUP(A701,LandGrants[],11,FALSE),"")</f>
        <v>Nov 1772</v>
      </c>
      <c r="G701" s="19" t="str">
        <f>IFERROR(VLOOKUP(A701,Platted[],1,FALSE),"")</f>
        <v>Welcome Here Again</v>
      </c>
    </row>
    <row r="702" spans="1:7" x14ac:dyDescent="0.55000000000000004">
      <c r="A702" t="s">
        <v>9657</v>
      </c>
      <c r="B702" t="s">
        <v>9421</v>
      </c>
      <c r="C702" t="s">
        <v>12508</v>
      </c>
      <c r="E702" s="19" t="str">
        <f>IFERROR(VLOOKUP(A702,LandGrants[],30,FALSE),"")</f>
        <v>1803</v>
      </c>
      <c r="F702" s="19" t="str">
        <f>IFERROR(VLOOKUP(A702,LandGrants[],11,FALSE),"")</f>
        <v>Sep 1804</v>
      </c>
      <c r="G702" s="19" t="str">
        <f>IFERROR(VLOOKUP(A702,Platted[],1,FALSE),"")</f>
        <v>West Ilchester</v>
      </c>
    </row>
    <row r="703" spans="1:7" x14ac:dyDescent="0.55000000000000004">
      <c r="A703" t="s">
        <v>6943</v>
      </c>
      <c r="B703" t="s">
        <v>9420</v>
      </c>
      <c r="C703" t="s">
        <v>6501</v>
      </c>
      <c r="E703" s="19" t="str">
        <f>IFERROR(VLOOKUP(A703,LandGrants[],30,FALSE),"")</f>
        <v>1759</v>
      </c>
      <c r="F703" s="19" t="str">
        <f>IFERROR(VLOOKUP(A703,LandGrants[],11,FALSE),"")</f>
        <v>Nov 1760</v>
      </c>
      <c r="G703" s="19" t="str">
        <f>IFERROR(VLOOKUP(A703,Platted[],1,FALSE),"")</f>
        <v>What Is Left</v>
      </c>
    </row>
    <row r="704" spans="1:7" x14ac:dyDescent="0.55000000000000004">
      <c r="A704" t="s">
        <v>9146</v>
      </c>
      <c r="B704" t="s">
        <v>9421</v>
      </c>
      <c r="C704" t="s">
        <v>11433</v>
      </c>
      <c r="E704" s="19" t="str">
        <f>IFERROR(VLOOKUP(A704,LandGrants[],30,FALSE),"")</f>
        <v>1775</v>
      </c>
      <c r="F704" s="19" t="str">
        <f>IFERROR(VLOOKUP(A704,LandGrants[],11,FALSE),"")</f>
        <v>Oct 1782</v>
      </c>
      <c r="G704" s="19" t="str">
        <f>IFERROR(VLOOKUP(A704,Platted[],1,FALSE),"")</f>
        <v>Whats Left - French</v>
      </c>
    </row>
    <row r="705" spans="1:7" x14ac:dyDescent="0.55000000000000004">
      <c r="A705" t="s">
        <v>7085</v>
      </c>
      <c r="B705" t="s">
        <v>10740</v>
      </c>
      <c r="C705" t="s">
        <v>11380</v>
      </c>
      <c r="E705" s="19" t="str">
        <f>IFERROR(VLOOKUP(A705,LandGrants[],30,FALSE),"")</f>
        <v>1768</v>
      </c>
      <c r="F705" s="19" t="str">
        <f>IFERROR(VLOOKUP(A705,LandGrants[],11,FALSE),"")</f>
        <v>Nov 1769</v>
      </c>
      <c r="G705" s="19" t="str">
        <f>IFERROR(VLOOKUP(A705,Platted[],1,FALSE),"")</f>
        <v>Whats Left - Hobbs</v>
      </c>
    </row>
    <row r="706" spans="1:7" x14ac:dyDescent="0.55000000000000004">
      <c r="A706" t="s">
        <v>9408</v>
      </c>
      <c r="B706" t="s">
        <v>9420</v>
      </c>
      <c r="C706" t="s">
        <v>6117</v>
      </c>
      <c r="E706" s="19" t="str">
        <f>IFERROR(VLOOKUP(A706,LandGrants[],30,FALSE),"")</f>
        <v>1743</v>
      </c>
      <c r="F706" s="19" t="str">
        <f>IFERROR(VLOOKUP(A706,LandGrants[],11,FALSE),"")</f>
        <v>Mar 1743</v>
      </c>
      <c r="G706" s="19" t="str">
        <f>IFERROR(VLOOKUP(A706,Platted[],1,FALSE),"")</f>
        <v>Whats Left - Shipley</v>
      </c>
    </row>
    <row r="707" spans="1:7" x14ac:dyDescent="0.55000000000000004">
      <c r="A707" t="s">
        <v>4880</v>
      </c>
      <c r="B707" t="s">
        <v>9421</v>
      </c>
      <c r="C707" t="s">
        <v>11413</v>
      </c>
      <c r="E707" s="19" t="str">
        <f>IFERROR(VLOOKUP(A707,LandGrants[],30,FALSE),"")</f>
        <v>1785</v>
      </c>
      <c r="F707" s="19" t="str">
        <f>IFERROR(VLOOKUP(A707,LandGrants[],11,FALSE),"")</f>
        <v>Apr 1794</v>
      </c>
      <c r="G707" s="19" t="str">
        <f>IFERROR(VLOOKUP(A707,Platted[],1,FALSE),"")</f>
        <v>Whats Left Corrected</v>
      </c>
    </row>
    <row r="708" spans="1:7" x14ac:dyDescent="0.55000000000000004">
      <c r="A708" t="s">
        <v>10593</v>
      </c>
      <c r="B708" t="s">
        <v>9422</v>
      </c>
      <c r="C708" t="s">
        <v>6094</v>
      </c>
      <c r="E708" s="19" t="str">
        <f>IFERROR(VLOOKUP(A708,LandGrants[],30,FALSE),"")</f>
        <v>1795</v>
      </c>
      <c r="F708" s="19" t="str">
        <f>IFERROR(VLOOKUP(A708,LandGrants[],11,FALSE),"")</f>
        <v>Mar 1803</v>
      </c>
      <c r="G708" s="19" t="str">
        <f>IFERROR(VLOOKUP(A708,Platted[],1,FALSE),"")</f>
        <v>Whipps Hills</v>
      </c>
    </row>
    <row r="709" spans="1:7" x14ac:dyDescent="0.55000000000000004">
      <c r="A709" t="s">
        <v>10596</v>
      </c>
      <c r="B709" t="s">
        <v>9423</v>
      </c>
      <c r="C709" t="s">
        <v>3710</v>
      </c>
      <c r="D709" t="s">
        <v>6094</v>
      </c>
      <c r="E709" s="19" t="str">
        <f>IFERROR(VLOOKUP(A709,LandGrants[],30,FALSE),"")</f>
        <v/>
      </c>
      <c r="F709" s="19" t="str">
        <f>IFERROR(VLOOKUP(A709,LandGrants[],11,FALSE),"")</f>
        <v>Sep 1742</v>
      </c>
      <c r="G709" s="19" t="str">
        <f>IFERROR(VLOOKUP(A709,Platted[],1,FALSE),"")</f>
        <v>Whipps Lot</v>
      </c>
    </row>
    <row r="710" spans="1:7" x14ac:dyDescent="0.55000000000000004">
      <c r="A710" t="s">
        <v>10597</v>
      </c>
      <c r="B710" t="s">
        <v>9419</v>
      </c>
      <c r="C710" t="s">
        <v>11669</v>
      </c>
      <c r="E710" s="19" t="str">
        <f>IFERROR(VLOOKUP(A710,LandGrants[],30,FALSE),"")</f>
        <v>1783</v>
      </c>
      <c r="F710" s="19" t="str">
        <f>IFERROR(VLOOKUP(A710,LandGrants[],11,FALSE),"")</f>
        <v>Apr 1791</v>
      </c>
      <c r="G710" s="19" t="str">
        <f>IFERROR(VLOOKUP(A710,Platted[],1,FALSE),"")</f>
        <v>Whipps Mill Seat</v>
      </c>
    </row>
    <row r="711" spans="1:7" x14ac:dyDescent="0.55000000000000004">
      <c r="A711" t="s">
        <v>6755</v>
      </c>
      <c r="B711" t="s">
        <v>9419</v>
      </c>
      <c r="C711" t="s">
        <v>11376</v>
      </c>
      <c r="D711" t="s">
        <v>11652</v>
      </c>
      <c r="E711" s="19" t="str">
        <f>IFERROR(VLOOKUP(A711,LandGrants[],30,FALSE),"")</f>
        <v>1729</v>
      </c>
      <c r="F711" s="19" t="str">
        <f>IFERROR(VLOOKUP(A711,LandGrants[],11,FALSE),"")</f>
        <v>Jun 1734</v>
      </c>
      <c r="G711" s="19" t="str">
        <f>IFERROR(VLOOKUP(A711,Platted[],1,FALSE),"")</f>
        <v>White Oak Orchard</v>
      </c>
    </row>
    <row r="712" spans="1:7" x14ac:dyDescent="0.55000000000000004">
      <c r="A712" t="s">
        <v>11594</v>
      </c>
      <c r="B712" t="s">
        <v>9423</v>
      </c>
      <c r="C712" t="s">
        <v>12117</v>
      </c>
      <c r="E712" s="19" t="str">
        <f>IFERROR(VLOOKUP(A712,LandGrants[],30,FALSE),"")</f>
        <v/>
      </c>
      <c r="F712" s="19" t="str">
        <f>IFERROR(VLOOKUP(A712,LandGrants[],11,FALSE),"")</f>
        <v>Nov 1735</v>
      </c>
      <c r="G712" s="19" t="str">
        <f>IFERROR(VLOOKUP(A712,Platted[],1,FALSE),"")</f>
        <v>White Wine And Claret - Resurveyed</v>
      </c>
    </row>
    <row r="713" spans="1:7" x14ac:dyDescent="0.55000000000000004">
      <c r="A713" t="s">
        <v>4125</v>
      </c>
      <c r="B713" t="s">
        <v>9417</v>
      </c>
      <c r="C713" t="s">
        <v>12118</v>
      </c>
      <c r="E713" s="19" t="str">
        <f>IFERROR(VLOOKUP(A713,LandGrants[],30,FALSE),"")</f>
        <v>1695</v>
      </c>
      <c r="F713" s="19" t="str">
        <f>IFERROR(VLOOKUP(A713,LandGrants[],11,FALSE),"")</f>
        <v>Mar 1696</v>
      </c>
      <c r="G713" s="19" t="str">
        <f>IFERROR(VLOOKUP(A713,Platted[],1,FALSE),"")</f>
        <v>Whiteacres Chance</v>
      </c>
    </row>
    <row r="714" spans="1:7" x14ac:dyDescent="0.55000000000000004">
      <c r="A714" t="s">
        <v>9015</v>
      </c>
      <c r="B714" t="s">
        <v>9419</v>
      </c>
      <c r="C714" t="s">
        <v>11405</v>
      </c>
      <c r="E714" s="19" t="str">
        <f>IFERROR(VLOOKUP(A714,LandGrants[],30,FALSE),"")</f>
        <v>1759</v>
      </c>
      <c r="F714" s="19" t="str">
        <f>IFERROR(VLOOKUP(A714,LandGrants[],11,FALSE),"")</f>
        <v>Jan 1797</v>
      </c>
      <c r="G714" s="19" t="str">
        <f>IFERROR(VLOOKUP(A714,Platted[],1,FALSE),"")</f>
        <v>Whites Contrivance</v>
      </c>
    </row>
    <row r="715" spans="1:7" x14ac:dyDescent="0.55000000000000004">
      <c r="A715" t="s">
        <v>9016</v>
      </c>
      <c r="B715" t="s">
        <v>9418</v>
      </c>
      <c r="C715" t="s">
        <v>12035</v>
      </c>
      <c r="D715" t="s">
        <v>11405</v>
      </c>
      <c r="E715" s="19" t="str">
        <f>IFERROR(VLOOKUP(A715,LandGrants[],30,FALSE),"")</f>
        <v>1726</v>
      </c>
      <c r="F715" s="19" t="str">
        <f>IFERROR(VLOOKUP(A715,LandGrants[],11,FALSE),"")</f>
        <v>Jun 1734</v>
      </c>
      <c r="G715" s="19" t="str">
        <f>IFERROR(VLOOKUP(A715,Platted[],1,FALSE),"")</f>
        <v>Whites Fortune</v>
      </c>
    </row>
    <row r="716" spans="1:7" x14ac:dyDescent="0.55000000000000004">
      <c r="A716" t="s">
        <v>7094</v>
      </c>
      <c r="B716" t="s">
        <v>9420</v>
      </c>
      <c r="C716" t="s">
        <v>6143</v>
      </c>
      <c r="E716" s="19" t="str">
        <f>IFERROR(VLOOKUP(A716,LandGrants[],30,FALSE),"")</f>
        <v>1762</v>
      </c>
      <c r="F716" s="19" t="str">
        <f>IFERROR(VLOOKUP(A716,LandGrants[],11,FALSE),"")</f>
        <v>Aug 1770</v>
      </c>
      <c r="G716" s="19" t="str">
        <f>IFERROR(VLOOKUP(A716,Platted[],1,FALSE),"")</f>
        <v>Whitsuntides Gift</v>
      </c>
    </row>
    <row r="717" spans="1:7" x14ac:dyDescent="0.55000000000000004">
      <c r="A717" t="s">
        <v>6552</v>
      </c>
      <c r="B717" t="s">
        <v>9419</v>
      </c>
      <c r="C717" t="s">
        <v>6164</v>
      </c>
      <c r="D717" t="s">
        <v>6110</v>
      </c>
      <c r="E717" s="19" t="str">
        <f>IFERROR(VLOOKUP(A717,LandGrants[],30,FALSE),"")</f>
        <v>1765</v>
      </c>
      <c r="F717" s="19" t="str">
        <f>IFERROR(VLOOKUP(A717,LandGrants[],11,FALSE),"")</f>
        <v>May 1765</v>
      </c>
      <c r="G717" s="19" t="str">
        <f>IFERROR(VLOOKUP(A717,Platted[],1,FALSE),"")</f>
        <v>Who Knows The Worth Of It</v>
      </c>
    </row>
    <row r="718" spans="1:7" x14ac:dyDescent="0.55000000000000004">
      <c r="A718" t="s">
        <v>5408</v>
      </c>
      <c r="B718" t="s">
        <v>10740</v>
      </c>
      <c r="C718" t="s">
        <v>11626</v>
      </c>
      <c r="D718" t="s">
        <v>6233</v>
      </c>
      <c r="E718" s="19" t="str">
        <f>IFERROR(VLOOKUP(A718,LandGrants[],30,FALSE),"")</f>
        <v>1741</v>
      </c>
      <c r="F718" s="19" t="str">
        <f>IFERROR(VLOOKUP(A718,LandGrants[],11,FALSE),"")</f>
        <v>Nov 1741</v>
      </c>
      <c r="G718" s="19" t="str">
        <f>IFERROR(VLOOKUP(A718,Platted[],1,FALSE),"")</f>
        <v>Whole Gammon</v>
      </c>
    </row>
    <row r="719" spans="1:7" x14ac:dyDescent="0.55000000000000004">
      <c r="A719" t="s">
        <v>7086</v>
      </c>
      <c r="B719" t="s">
        <v>9423</v>
      </c>
      <c r="C719" t="s">
        <v>11398</v>
      </c>
      <c r="E719" s="19" t="str">
        <f>IFERROR(VLOOKUP(A719,LandGrants[],30,FALSE),"")</f>
        <v>1768</v>
      </c>
      <c r="F719" s="19" t="str">
        <f>IFERROR(VLOOKUP(A719,LandGrants[],11,FALSE),"")</f>
        <v>Jul 1770</v>
      </c>
      <c r="G719" s="19" t="str">
        <f>IFERROR(VLOOKUP(A719,Platted[],1,FALSE),"")</f>
        <v>Wilks And Liberty</v>
      </c>
    </row>
    <row r="720" spans="1:7" x14ac:dyDescent="0.55000000000000004">
      <c r="A720" t="s">
        <v>9268</v>
      </c>
      <c r="B720" t="s">
        <v>9420</v>
      </c>
      <c r="C720" t="s">
        <v>9043</v>
      </c>
      <c r="E720" s="19" t="str">
        <f>IFERROR(VLOOKUP(A720,LandGrants[],30,FALSE),"")</f>
        <v>1732</v>
      </c>
      <c r="F720" s="19" t="str">
        <f>IFERROR(VLOOKUP(A720,LandGrants[],11,FALSE),"")</f>
        <v>Jun 1734</v>
      </c>
      <c r="G720" s="19" t="str">
        <f>IFERROR(VLOOKUP(A720,Platted[],1,FALSE),"")</f>
        <v>Williams Lot - Brown</v>
      </c>
    </row>
    <row r="721" spans="1:7" x14ac:dyDescent="0.55000000000000004">
      <c r="A721" t="s">
        <v>9587</v>
      </c>
      <c r="B721" t="s">
        <v>9419</v>
      </c>
      <c r="C721" t="s">
        <v>6225</v>
      </c>
      <c r="D721" t="s">
        <v>11370</v>
      </c>
      <c r="E721" s="19" t="str">
        <f>IFERROR(VLOOKUP(A721,LandGrants[],30,FALSE),"")</f>
        <v>1730</v>
      </c>
      <c r="F721" s="19" t="str">
        <f>IFERROR(VLOOKUP(A721,LandGrants[],11,FALSE),"")</f>
        <v>Sep 1731</v>
      </c>
      <c r="G721" s="19" t="str">
        <f>IFERROR(VLOOKUP(A721,Platted[],1,FALSE),"")</f>
        <v>Williams Lot - Shipley</v>
      </c>
    </row>
    <row r="722" spans="1:7" x14ac:dyDescent="0.55000000000000004">
      <c r="A722" t="s">
        <v>7290</v>
      </c>
      <c r="B722" t="s">
        <v>9420</v>
      </c>
      <c r="C722" t="s">
        <v>12103</v>
      </c>
      <c r="D722" t="s">
        <v>12023</v>
      </c>
      <c r="E722" s="19" t="str">
        <f>IFERROR(VLOOKUP(A722,LandGrants[],30,FALSE),"")</f>
        <v>1784</v>
      </c>
      <c r="F722" s="19" t="str">
        <f>IFERROR(VLOOKUP(A722,LandGrants[],11,FALSE),"")</f>
        <v>May 1786</v>
      </c>
      <c r="G722" s="19" t="str">
        <f>IFERROR(VLOOKUP(A722,Platted[],1,FALSE),"")</f>
        <v>Williamsons Trouble</v>
      </c>
    </row>
    <row r="723" spans="1:7" x14ac:dyDescent="0.55000000000000004">
      <c r="A723" t="s">
        <v>9377</v>
      </c>
      <c r="B723" t="s">
        <v>9421</v>
      </c>
      <c r="C723" t="s">
        <v>6111</v>
      </c>
      <c r="E723" s="19" t="str">
        <f>IFERROR(VLOOKUP(A723,LandGrants[],30,FALSE),"")</f>
        <v/>
      </c>
      <c r="F723" s="19" t="str">
        <f>IFERROR(VLOOKUP(A723,LandGrants[],11,FALSE),"")</f>
        <v>Nov 1735</v>
      </c>
      <c r="G723" s="19" t="str">
        <f>IFERROR(VLOOKUP(A723,Platted[],1,FALSE),"")</f>
        <v>Wincopin Neck - Resurveyed</v>
      </c>
    </row>
    <row r="724" spans="1:7" x14ac:dyDescent="0.55000000000000004">
      <c r="A724" t="s">
        <v>5061</v>
      </c>
      <c r="B724" t="s">
        <v>9418</v>
      </c>
      <c r="C724" t="s">
        <v>11802</v>
      </c>
      <c r="E724" s="19" t="str">
        <f>IFERROR(VLOOKUP(A724,LandGrants[],30,FALSE),"")</f>
        <v/>
      </c>
      <c r="F724" s="19" t="str">
        <f>IFERROR(VLOOKUP(A724,LandGrants[],11,FALSE),"")</f>
        <v>Jun 1758</v>
      </c>
      <c r="G724" s="19" t="str">
        <f>IFERROR(VLOOKUP(A724,Platted[],1,FALSE),"")</f>
        <v>Windsor</v>
      </c>
    </row>
    <row r="725" spans="1:7" x14ac:dyDescent="0.55000000000000004">
      <c r="A725" t="s">
        <v>10382</v>
      </c>
      <c r="B725" t="s">
        <v>9421</v>
      </c>
      <c r="C725" t="s">
        <v>6240</v>
      </c>
      <c r="E725" s="19" t="str">
        <f>IFERROR(VLOOKUP(A725,LandGrants[],30,FALSE),"")</f>
        <v>1765</v>
      </c>
      <c r="F725" s="19" t="str">
        <f>IFERROR(VLOOKUP(A725,LandGrants[],11,FALSE),"")</f>
        <v>Dec 1769</v>
      </c>
      <c r="G725" s="19" t="str">
        <f>IFERROR(VLOOKUP(A725,Platted[],1,FALSE),"")</f>
        <v>Windsor Forrest - Mansell</v>
      </c>
    </row>
    <row r="726" spans="1:7" x14ac:dyDescent="0.55000000000000004">
      <c r="A726" t="s">
        <v>10510</v>
      </c>
      <c r="B726" t="s">
        <v>9420</v>
      </c>
      <c r="C726" t="s">
        <v>12111</v>
      </c>
      <c r="E726" s="19" t="str">
        <f>IFERROR(VLOOKUP(A726,LandGrants[],30,FALSE),"")</f>
        <v>1795</v>
      </c>
      <c r="F726" s="19" t="str">
        <f>IFERROR(VLOOKUP(A726,LandGrants[],11,FALSE),"")</f>
        <v>Sep 1811</v>
      </c>
      <c r="G726" s="19" t="str">
        <f>IFERROR(VLOOKUP(A726,Platted[],1,FALSE),"")</f>
        <v>Windsor Plains</v>
      </c>
    </row>
    <row r="727" spans="1:7" x14ac:dyDescent="0.55000000000000004">
      <c r="A727" t="s">
        <v>8424</v>
      </c>
      <c r="B727" t="s">
        <v>9420</v>
      </c>
      <c r="C727" t="s">
        <v>6109</v>
      </c>
      <c r="E727" s="19" t="str">
        <f>IFERROR(VLOOKUP(A727,LandGrants[],30,FALSE),"")</f>
        <v>1748</v>
      </c>
      <c r="F727" s="19" t="str">
        <f>IFERROR(VLOOKUP(A727,LandGrants[],11,FALSE),"")</f>
        <v>Feb 1748</v>
      </c>
      <c r="G727" s="19" t="str">
        <f>IFERROR(VLOOKUP(A727,Platted[],1,FALSE),"")</f>
        <v>Wise Mans Folly</v>
      </c>
    </row>
    <row r="728" spans="1:7" x14ac:dyDescent="0.55000000000000004">
      <c r="A728" t="s">
        <v>4119</v>
      </c>
      <c r="B728" t="s">
        <v>9420</v>
      </c>
      <c r="C728" t="s">
        <v>6140</v>
      </c>
      <c r="E728" s="19" t="str">
        <f>IFERROR(VLOOKUP(A728,LandGrants[],30,FALSE),"")</f>
        <v>1727</v>
      </c>
      <c r="F728" s="19" t="str">
        <f>IFERROR(VLOOKUP(A728,LandGrants[],11,FALSE),"")</f>
        <v>Dec 1727</v>
      </c>
      <c r="G728" s="19" t="str">
        <f>IFERROR(VLOOKUP(A728,Platted[],1,FALSE),"")</f>
        <v>Woodford</v>
      </c>
    </row>
    <row r="729" spans="1:7" x14ac:dyDescent="0.55000000000000004">
      <c r="A729" t="s">
        <v>9374</v>
      </c>
      <c r="B729" t="s">
        <v>9421</v>
      </c>
      <c r="C729" t="s">
        <v>11678</v>
      </c>
      <c r="E729" s="19" t="str">
        <f>IFERROR(VLOOKUP(A729,LandGrants[],30,FALSE),"")</f>
        <v>1830</v>
      </c>
      <c r="F729" s="19" t="str">
        <f>IFERROR(VLOOKUP(A729,LandGrants[],11,FALSE),"")</f>
        <v>Mar 1831</v>
      </c>
      <c r="G729" s="19" t="str">
        <f>IFERROR(VLOOKUP(A729,Platted[],1,FALSE),"")</f>
        <v>Woodford - Resurveyed</v>
      </c>
    </row>
    <row r="730" spans="1:7" x14ac:dyDescent="0.55000000000000004">
      <c r="A730" t="s">
        <v>9017</v>
      </c>
      <c r="B730" t="s">
        <v>9422</v>
      </c>
      <c r="C730" t="s">
        <v>12044</v>
      </c>
      <c r="E730" s="19" t="str">
        <f>IFERROR(VLOOKUP(A730,LandGrants[],30,FALSE),"")</f>
        <v>1787</v>
      </c>
      <c r="F730" s="19" t="str">
        <f>IFERROR(VLOOKUP(A730,LandGrants[],11,FALSE),"")</f>
        <v>Jan 1791</v>
      </c>
      <c r="G730" s="19" t="str">
        <f>IFERROR(VLOOKUP(A730,Platted[],1,FALSE),"")</f>
        <v>Worthingtons Addition</v>
      </c>
    </row>
    <row r="731" spans="1:7" x14ac:dyDescent="0.55000000000000004">
      <c r="A731" t="s">
        <v>10478</v>
      </c>
      <c r="B731" t="s">
        <v>9420</v>
      </c>
      <c r="C731" t="s">
        <v>7810</v>
      </c>
      <c r="E731" s="19" t="str">
        <f>IFERROR(VLOOKUP(A731,LandGrants[],30,FALSE),"")</f>
        <v/>
      </c>
      <c r="F731" s="19" t="str">
        <f>IFERROR(VLOOKUP(A731,LandGrants[],11,FALSE),"")</f>
        <v>Sep 1812</v>
      </c>
      <c r="G731" s="19" t="str">
        <f>IFERROR(VLOOKUP(A731,Platted[],1,FALSE),"")</f>
        <v>Worthingtons Improvements</v>
      </c>
    </row>
    <row r="732" spans="1:7" x14ac:dyDescent="0.55000000000000004">
      <c r="A732" t="s">
        <v>9018</v>
      </c>
      <c r="B732" t="s">
        <v>9423</v>
      </c>
      <c r="C732" t="s">
        <v>11434</v>
      </c>
      <c r="E732" s="19" t="str">
        <f>IFERROR(VLOOKUP(A732,LandGrants[],30,FALSE),"")</f>
        <v>1820</v>
      </c>
      <c r="F732" s="19" t="str">
        <f>IFERROR(VLOOKUP(A732,LandGrants[],11,FALSE),"")</f>
        <v>Aug 1822</v>
      </c>
      <c r="G732" s="19" t="str">
        <f>IFERROR(VLOOKUP(A732,Platted[],1,FALSE),"")</f>
        <v>Worthingtons Plains</v>
      </c>
    </row>
    <row r="733" spans="1:7" x14ac:dyDescent="0.55000000000000004">
      <c r="A733" t="s">
        <v>8199</v>
      </c>
      <c r="B733" t="s">
        <v>9421</v>
      </c>
      <c r="C733" t="s">
        <v>6516</v>
      </c>
      <c r="E733" s="19" t="str">
        <f>IFERROR(VLOOKUP(A733,LandGrants[],30,FALSE),"")</f>
        <v>1730</v>
      </c>
      <c r="F733" s="19" t="str">
        <f>IFERROR(VLOOKUP(A733,LandGrants[],11,FALSE),"")</f>
        <v>Jul 1733</v>
      </c>
      <c r="G733" s="19" t="str">
        <f>IFERROR(VLOOKUP(A733,Platted[],1,FALSE),"")</f>
        <v>Worthingtons Range</v>
      </c>
    </row>
    <row r="734" spans="1:7" x14ac:dyDescent="0.55000000000000004">
      <c r="A734" t="s">
        <v>4117</v>
      </c>
      <c r="B734" t="s">
        <v>9420</v>
      </c>
      <c r="C734" t="s">
        <v>6511</v>
      </c>
      <c r="E734" s="19" t="str">
        <f>IFERROR(VLOOKUP(A734,LandGrants[],30,FALSE),"")</f>
        <v/>
      </c>
      <c r="F734" s="19" t="str">
        <f>IFERROR(VLOOKUP(A734,LandGrants[],11,FALSE),"")</f>
        <v>Jan 1758</v>
      </c>
      <c r="G734" s="19" t="str">
        <f>IFERROR(VLOOKUP(A734,Platted[],1,FALSE),"")</f>
        <v>Worthless</v>
      </c>
    </row>
    <row r="735" spans="1:7" x14ac:dyDescent="0.55000000000000004">
      <c r="A735" t="s">
        <v>9413</v>
      </c>
      <c r="B735" t="s">
        <v>9419</v>
      </c>
      <c r="C735" t="s">
        <v>11679</v>
      </c>
      <c r="E735" s="19" t="str">
        <f>IFERROR(VLOOKUP(A735,LandGrants[],30,FALSE),"")</f>
        <v>1736</v>
      </c>
      <c r="F735" s="19" t="str">
        <f>IFERROR(VLOOKUP(A735,LandGrants[],11,FALSE),"")</f>
        <v>Aug 1739</v>
      </c>
      <c r="G735" s="19" t="str">
        <f>IFERROR(VLOOKUP(A735,Platted[],1,FALSE),"")</f>
        <v>Wrights Chance And Neighbors Good Will</v>
      </c>
    </row>
    <row r="736" spans="1:7" x14ac:dyDescent="0.55000000000000004">
      <c r="A736" t="s">
        <v>5801</v>
      </c>
      <c r="B736" t="s">
        <v>9418</v>
      </c>
      <c r="C736" t="s">
        <v>12115</v>
      </c>
      <c r="D736" t="s">
        <v>12111</v>
      </c>
      <c r="E736" s="19" t="str">
        <f>IFERROR(VLOOKUP(A736,LandGrants[],30,FALSE),"")</f>
        <v>1720</v>
      </c>
      <c r="F736" s="19" t="str">
        <f>IFERROR(VLOOKUP(A736,LandGrants[],11,FALSE),"")</f>
        <v>Jun 1734</v>
      </c>
      <c r="G736" s="19" t="str">
        <f>IFERROR(VLOOKUP(A736,Platted[],1,FALSE),"")</f>
        <v>Yates Addition</v>
      </c>
    </row>
    <row r="737" spans="1:7" x14ac:dyDescent="0.55000000000000004">
      <c r="A737" t="s">
        <v>9846</v>
      </c>
      <c r="B737" t="s">
        <v>9418</v>
      </c>
      <c r="C737" t="s">
        <v>6103</v>
      </c>
      <c r="D737" t="s">
        <v>12023</v>
      </c>
      <c r="E737" s="19" t="str">
        <f>IFERROR(VLOOKUP(A737,LandGrants[],30,FALSE),"")</f>
        <v/>
      </c>
      <c r="F737" s="19" t="str">
        <f>IFERROR(VLOOKUP(A737,LandGrants[],11,FALSE),"")</f>
        <v/>
      </c>
      <c r="G737" s="19" t="str">
        <f>IFERROR(VLOOKUP(A737,Platted[],1,FALSE),"")</f>
        <v>Yates Contrivance Part 1</v>
      </c>
    </row>
    <row r="738" spans="1:7" x14ac:dyDescent="0.55000000000000004">
      <c r="A738" t="s">
        <v>9853</v>
      </c>
      <c r="B738" t="s">
        <v>9423</v>
      </c>
      <c r="C738" t="s">
        <v>6103</v>
      </c>
      <c r="E738" s="19" t="str">
        <f>IFERROR(VLOOKUP(A738,LandGrants[],30,FALSE),"")</f>
        <v/>
      </c>
      <c r="F738" s="19" t="str">
        <f>IFERROR(VLOOKUP(A738,LandGrants[],11,FALSE),"")</f>
        <v/>
      </c>
      <c r="G738" s="19" t="str">
        <f>IFERROR(VLOOKUP(A738,Platted[],1,FALSE),"")</f>
        <v>Yates Contrivance Part 2</v>
      </c>
    </row>
    <row r="739" spans="1:7" x14ac:dyDescent="0.55000000000000004">
      <c r="A739" t="s">
        <v>6349</v>
      </c>
      <c r="B739" t="s">
        <v>9420</v>
      </c>
      <c r="C739" t="s">
        <v>6100</v>
      </c>
      <c r="D739" t="s">
        <v>12048</v>
      </c>
      <c r="E739" s="19" t="str">
        <f>IFERROR(VLOOKUP(A739,LandGrants[],30,FALSE),"")</f>
        <v>1717</v>
      </c>
      <c r="F739" s="19" t="str">
        <f>IFERROR(VLOOKUP(A739,LandGrants[],11,FALSE),"")</f>
        <v>Dec 1717</v>
      </c>
      <c r="G739" s="19" t="str">
        <f>IFERROR(VLOOKUP(A739,Platted[],1,FALSE),"")</f>
        <v>Yates Inheritance</v>
      </c>
    </row>
    <row r="740" spans="1:7" x14ac:dyDescent="0.55000000000000004">
      <c r="A740" t="s">
        <v>7190</v>
      </c>
      <c r="B740" t="s">
        <v>9423</v>
      </c>
      <c r="C740" t="s">
        <v>7541</v>
      </c>
      <c r="E740" s="19" t="str">
        <f>IFERROR(VLOOKUP(A740,LandGrants[],30,FALSE),"")</f>
        <v>1767</v>
      </c>
      <c r="F740" s="19" t="str">
        <f>IFERROR(VLOOKUP(A740,LandGrants[],11,FALSE),"")</f>
        <v>Nov 1768</v>
      </c>
      <c r="G740" s="19" t="str">
        <f>IFERROR(VLOOKUP(A740,Platted[],1,FALSE),"")</f>
        <v>Yeates Good Will</v>
      </c>
    </row>
    <row r="741" spans="1:7" x14ac:dyDescent="0.55000000000000004">
      <c r="A741" t="s">
        <v>7149</v>
      </c>
      <c r="B741" t="s">
        <v>9417</v>
      </c>
      <c r="C741" t="s">
        <v>6153</v>
      </c>
      <c r="D741" t="s">
        <v>11401</v>
      </c>
      <c r="E741" s="19" t="str">
        <f>IFERROR(VLOOKUP(A741,LandGrants[],30,FALSE),"")</f>
        <v>1770</v>
      </c>
      <c r="F741" s="19" t="str">
        <f>IFERROR(VLOOKUP(A741,LandGrants[],11,FALSE),"")</f>
        <v>Jun 1773</v>
      </c>
      <c r="G741" s="19" t="str">
        <f>IFERROR(VLOOKUP(A741,Platted[],1,FALSE),"")</f>
        <v>Your Name</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33"/>
  <sheetViews>
    <sheetView workbookViewId="0">
      <selection activeCell="J5" sqref="J5"/>
    </sheetView>
  </sheetViews>
  <sheetFormatPr defaultRowHeight="14.4" x14ac:dyDescent="0.55000000000000004"/>
  <cols>
    <col min="1" max="1" width="6.41796875" customWidth="1"/>
    <col min="2" max="2" width="17.3671875" customWidth="1"/>
    <col min="3" max="3" width="8.05078125" customWidth="1"/>
    <col min="4" max="6" width="11.734375" hidden="1" customWidth="1"/>
    <col min="7" max="7" width="10.734375" style="21" customWidth="1"/>
    <col min="8" max="8" width="8.734375" customWidth="1"/>
    <col min="9" max="9" width="8.7890625" customWidth="1"/>
    <col min="13" max="13" width="10.9453125" customWidth="1"/>
    <col min="14" max="14" width="11.3671875" customWidth="1"/>
  </cols>
  <sheetData>
    <row r="1" spans="1:14" ht="28.8" x14ac:dyDescent="0.55000000000000004">
      <c r="A1" s="64" t="s">
        <v>7591</v>
      </c>
      <c r="B1" s="66" t="s">
        <v>7592</v>
      </c>
      <c r="C1" s="66" t="s">
        <v>12426</v>
      </c>
      <c r="D1" s="66" t="s">
        <v>7593</v>
      </c>
      <c r="E1" s="66" t="s">
        <v>7756</v>
      </c>
      <c r="F1" s="66" t="s">
        <v>7594</v>
      </c>
      <c r="G1" s="142" t="s">
        <v>12424</v>
      </c>
      <c r="H1" s="79" t="s">
        <v>7755</v>
      </c>
      <c r="I1" s="79" t="s">
        <v>7754</v>
      </c>
    </row>
    <row r="2" spans="1:14" x14ac:dyDescent="0.55000000000000004">
      <c r="A2" s="75">
        <v>1</v>
      </c>
      <c r="B2" s="77" t="s">
        <v>7595</v>
      </c>
      <c r="C2" s="78" t="s">
        <v>3970</v>
      </c>
      <c r="D2" s="76" t="s">
        <v>7596</v>
      </c>
      <c r="E2" s="76" t="s">
        <v>7597</v>
      </c>
      <c r="F2" s="76" t="s">
        <v>7598</v>
      </c>
      <c r="G2" s="78"/>
      <c r="H2" s="65" t="str">
        <f t="shared" ref="H2:H10" si="0">I2</f>
        <v>0.00</v>
      </c>
      <c r="I2" s="76" t="str">
        <f t="shared" ref="I2:I33" si="1">LEFT(E2,LEN(E2)-1)</f>
        <v>0.00</v>
      </c>
    </row>
    <row r="3" spans="1:14" x14ac:dyDescent="0.55000000000000004">
      <c r="A3" s="75">
        <v>2</v>
      </c>
      <c r="B3" s="77" t="s">
        <v>7599</v>
      </c>
      <c r="C3" s="78" t="s">
        <v>7600</v>
      </c>
      <c r="D3" s="76" t="s">
        <v>7601</v>
      </c>
      <c r="E3" s="76" t="s">
        <v>7602</v>
      </c>
      <c r="F3" s="76" t="s">
        <v>7603</v>
      </c>
      <c r="G3" s="78" t="s">
        <v>12425</v>
      </c>
      <c r="H3" s="65" t="str">
        <f t="shared" si="0"/>
        <v>11.25</v>
      </c>
      <c r="I3" s="76" t="str">
        <f t="shared" si="1"/>
        <v>11.25</v>
      </c>
    </row>
    <row r="4" spans="1:14" x14ac:dyDescent="0.55000000000000004">
      <c r="A4" s="75">
        <v>3</v>
      </c>
      <c r="B4" s="77" t="s">
        <v>7604</v>
      </c>
      <c r="C4" s="78" t="s">
        <v>7605</v>
      </c>
      <c r="D4" s="76" t="s">
        <v>7606</v>
      </c>
      <c r="E4" s="76" t="s">
        <v>7607</v>
      </c>
      <c r="F4" s="76" t="s">
        <v>7608</v>
      </c>
      <c r="G4" s="21" t="s">
        <v>12427</v>
      </c>
      <c r="H4" s="65" t="str">
        <f t="shared" si="0"/>
        <v>22.50</v>
      </c>
      <c r="I4" s="76" t="str">
        <f t="shared" si="1"/>
        <v>22.50</v>
      </c>
    </row>
    <row r="5" spans="1:14" x14ac:dyDescent="0.55000000000000004">
      <c r="A5" s="75">
        <v>4</v>
      </c>
      <c r="B5" s="77" t="s">
        <v>7609</v>
      </c>
      <c r="C5" s="78" t="s">
        <v>7610</v>
      </c>
      <c r="D5" s="76" t="s">
        <v>7611</v>
      </c>
      <c r="E5" s="76" t="s">
        <v>7612</v>
      </c>
      <c r="F5" s="76" t="s">
        <v>7613</v>
      </c>
      <c r="G5" s="21" t="s">
        <v>12428</v>
      </c>
      <c r="H5" s="65" t="str">
        <f t="shared" si="0"/>
        <v>33.75</v>
      </c>
      <c r="I5" s="76" t="str">
        <f t="shared" si="1"/>
        <v>33.75</v>
      </c>
    </row>
    <row r="6" spans="1:14" x14ac:dyDescent="0.55000000000000004">
      <c r="A6" s="75">
        <v>5</v>
      </c>
      <c r="B6" s="77" t="s">
        <v>7614</v>
      </c>
      <c r="C6" s="78" t="s">
        <v>7615</v>
      </c>
      <c r="D6" s="76" t="s">
        <v>7616</v>
      </c>
      <c r="E6" s="76" t="s">
        <v>7617</v>
      </c>
      <c r="F6" s="76" t="s">
        <v>7618</v>
      </c>
      <c r="G6" s="21" t="s">
        <v>12429</v>
      </c>
      <c r="H6" s="65" t="str">
        <f t="shared" si="0"/>
        <v>45.00</v>
      </c>
      <c r="I6" s="76" t="str">
        <f t="shared" si="1"/>
        <v>45.00</v>
      </c>
    </row>
    <row r="7" spans="1:14" x14ac:dyDescent="0.55000000000000004">
      <c r="A7" s="75">
        <v>6</v>
      </c>
      <c r="B7" s="77" t="s">
        <v>7619</v>
      </c>
      <c r="C7" s="78" t="s">
        <v>7620</v>
      </c>
      <c r="D7" s="76" t="s">
        <v>7621</v>
      </c>
      <c r="E7" s="76" t="s">
        <v>7622</v>
      </c>
      <c r="F7" s="76" t="s">
        <v>7623</v>
      </c>
      <c r="G7" s="21" t="s">
        <v>12430</v>
      </c>
      <c r="H7" s="65" t="str">
        <f t="shared" si="0"/>
        <v>56.25</v>
      </c>
      <c r="I7" s="76" t="str">
        <f t="shared" si="1"/>
        <v>56.25</v>
      </c>
    </row>
    <row r="8" spans="1:14" x14ac:dyDescent="0.55000000000000004">
      <c r="A8" s="75">
        <v>7</v>
      </c>
      <c r="B8" s="77" t="s">
        <v>7624</v>
      </c>
      <c r="C8" s="78" t="s">
        <v>7625</v>
      </c>
      <c r="D8" s="76" t="s">
        <v>7626</v>
      </c>
      <c r="E8" s="76" t="s">
        <v>7627</v>
      </c>
      <c r="F8" s="76" t="s">
        <v>7628</v>
      </c>
      <c r="G8" s="21" t="s">
        <v>12431</v>
      </c>
      <c r="H8" s="65" t="str">
        <f t="shared" si="0"/>
        <v>67.50</v>
      </c>
      <c r="I8" s="76" t="str">
        <f t="shared" si="1"/>
        <v>67.50</v>
      </c>
    </row>
    <row r="9" spans="1:14" x14ac:dyDescent="0.55000000000000004">
      <c r="A9" s="75">
        <v>8</v>
      </c>
      <c r="B9" s="77" t="s">
        <v>7629</v>
      </c>
      <c r="C9" s="78" t="s">
        <v>7630</v>
      </c>
      <c r="D9" s="76" t="s">
        <v>7631</v>
      </c>
      <c r="E9" s="76" t="s">
        <v>7632</v>
      </c>
      <c r="F9" s="76" t="s">
        <v>7633</v>
      </c>
      <c r="G9" s="21" t="s">
        <v>12432</v>
      </c>
      <c r="H9" s="65" t="str">
        <f t="shared" si="0"/>
        <v>78.75</v>
      </c>
      <c r="I9" s="76" t="str">
        <f t="shared" si="1"/>
        <v>78.75</v>
      </c>
    </row>
    <row r="10" spans="1:14" x14ac:dyDescent="0.55000000000000004">
      <c r="A10" s="75">
        <v>9</v>
      </c>
      <c r="B10" s="77" t="s">
        <v>7634</v>
      </c>
      <c r="C10" s="78" t="s">
        <v>7635</v>
      </c>
      <c r="D10" s="76" t="s">
        <v>7636</v>
      </c>
      <c r="E10" s="76" t="s">
        <v>7637</v>
      </c>
      <c r="F10" s="76" t="s">
        <v>7638</v>
      </c>
      <c r="H10" s="65" t="str">
        <f t="shared" si="0"/>
        <v>90.00</v>
      </c>
      <c r="I10" s="76" t="str">
        <f t="shared" si="1"/>
        <v>90.00</v>
      </c>
    </row>
    <row r="11" spans="1:14" x14ac:dyDescent="0.55000000000000004">
      <c r="A11" s="75">
        <v>10</v>
      </c>
      <c r="B11" s="77" t="s">
        <v>7639</v>
      </c>
      <c r="C11" s="78" t="s">
        <v>7640</v>
      </c>
      <c r="D11" s="76" t="s">
        <v>7641</v>
      </c>
      <c r="E11" s="76" t="s">
        <v>7642</v>
      </c>
      <c r="F11" s="76" t="s">
        <v>7643</v>
      </c>
      <c r="G11" s="21" t="s">
        <v>12447</v>
      </c>
      <c r="H11" s="76">
        <f t="shared" ref="H11:H18" si="2">180-I11</f>
        <v>78.75</v>
      </c>
      <c r="I11" s="76" t="str">
        <f t="shared" si="1"/>
        <v>101.25</v>
      </c>
      <c r="N11" s="78"/>
    </row>
    <row r="12" spans="1:14" x14ac:dyDescent="0.55000000000000004">
      <c r="A12" s="75">
        <v>11</v>
      </c>
      <c r="B12" s="77" t="s">
        <v>7644</v>
      </c>
      <c r="C12" s="78" t="s">
        <v>7645</v>
      </c>
      <c r="D12" s="76" t="s">
        <v>7646</v>
      </c>
      <c r="E12" s="76" t="s">
        <v>7647</v>
      </c>
      <c r="F12" s="76" t="s">
        <v>7648</v>
      </c>
      <c r="G12" s="21" t="s">
        <v>12448</v>
      </c>
      <c r="H12" s="76">
        <f t="shared" si="2"/>
        <v>67.5</v>
      </c>
      <c r="I12" s="76" t="str">
        <f t="shared" si="1"/>
        <v>112.50</v>
      </c>
      <c r="N12" s="21"/>
    </row>
    <row r="13" spans="1:14" x14ac:dyDescent="0.55000000000000004">
      <c r="A13" s="75">
        <v>12</v>
      </c>
      <c r="B13" s="77" t="s">
        <v>7649</v>
      </c>
      <c r="C13" s="78" t="s">
        <v>7650</v>
      </c>
      <c r="D13" s="76" t="s">
        <v>7651</v>
      </c>
      <c r="E13" s="76" t="s">
        <v>7652</v>
      </c>
      <c r="F13" s="76" t="s">
        <v>7653</v>
      </c>
      <c r="G13" s="21" t="s">
        <v>12449</v>
      </c>
      <c r="H13" s="76">
        <f t="shared" si="2"/>
        <v>56.25</v>
      </c>
      <c r="I13" s="76" t="str">
        <f t="shared" si="1"/>
        <v>123.75</v>
      </c>
      <c r="N13" s="21"/>
    </row>
    <row r="14" spans="1:14" x14ac:dyDescent="0.55000000000000004">
      <c r="A14" s="75">
        <v>13</v>
      </c>
      <c r="B14" s="77" t="s">
        <v>7654</v>
      </c>
      <c r="C14" s="78" t="s">
        <v>7655</v>
      </c>
      <c r="D14" s="76" t="s">
        <v>7656</v>
      </c>
      <c r="E14" s="76" t="s">
        <v>7657</v>
      </c>
      <c r="F14" s="76" t="s">
        <v>7658</v>
      </c>
      <c r="G14" s="21" t="s">
        <v>12450</v>
      </c>
      <c r="H14" s="76">
        <f t="shared" si="2"/>
        <v>45</v>
      </c>
      <c r="I14" s="76" t="str">
        <f t="shared" si="1"/>
        <v>135.00</v>
      </c>
      <c r="N14" s="21"/>
    </row>
    <row r="15" spans="1:14" x14ac:dyDescent="0.55000000000000004">
      <c r="A15" s="75">
        <v>14</v>
      </c>
      <c r="B15" s="77" t="s">
        <v>7659</v>
      </c>
      <c r="C15" s="78" t="s">
        <v>7660</v>
      </c>
      <c r="D15" s="76" t="s">
        <v>7661</v>
      </c>
      <c r="E15" s="76" t="s">
        <v>7662</v>
      </c>
      <c r="F15" s="76" t="s">
        <v>7663</v>
      </c>
      <c r="G15" s="21" t="s">
        <v>12451</v>
      </c>
      <c r="H15" s="76">
        <f t="shared" si="2"/>
        <v>33.75</v>
      </c>
      <c r="I15" s="76" t="str">
        <f t="shared" si="1"/>
        <v>146.25</v>
      </c>
      <c r="N15" s="21"/>
    </row>
    <row r="16" spans="1:14" x14ac:dyDescent="0.55000000000000004">
      <c r="A16" s="75">
        <v>15</v>
      </c>
      <c r="B16" s="77" t="s">
        <v>7664</v>
      </c>
      <c r="C16" s="78" t="s">
        <v>7665</v>
      </c>
      <c r="D16" s="76" t="s">
        <v>7666</v>
      </c>
      <c r="E16" s="76" t="s">
        <v>7667</v>
      </c>
      <c r="F16" s="76" t="s">
        <v>7668</v>
      </c>
      <c r="G16" s="21" t="s">
        <v>12452</v>
      </c>
      <c r="H16" s="76">
        <f t="shared" si="2"/>
        <v>22.5</v>
      </c>
      <c r="I16" s="76" t="str">
        <f t="shared" si="1"/>
        <v>157.50</v>
      </c>
      <c r="N16" s="21"/>
    </row>
    <row r="17" spans="1:14" x14ac:dyDescent="0.55000000000000004">
      <c r="A17" s="75">
        <v>16</v>
      </c>
      <c r="B17" s="77" t="s">
        <v>7669</v>
      </c>
      <c r="C17" s="78" t="s">
        <v>7670</v>
      </c>
      <c r="D17" s="76" t="s">
        <v>7671</v>
      </c>
      <c r="E17" s="76" t="s">
        <v>7672</v>
      </c>
      <c r="F17" s="76" t="s">
        <v>7673</v>
      </c>
      <c r="G17" s="78" t="s">
        <v>12453</v>
      </c>
      <c r="H17" s="76">
        <f t="shared" si="2"/>
        <v>11.25</v>
      </c>
      <c r="I17" s="76" t="str">
        <f t="shared" si="1"/>
        <v>168.75</v>
      </c>
      <c r="N17" s="21"/>
    </row>
    <row r="18" spans="1:14" x14ac:dyDescent="0.55000000000000004">
      <c r="A18" s="75">
        <v>17</v>
      </c>
      <c r="B18" s="77" t="s">
        <v>7674</v>
      </c>
      <c r="C18" s="78" t="s">
        <v>7675</v>
      </c>
      <c r="D18" s="76" t="s">
        <v>7676</v>
      </c>
      <c r="E18" s="76" t="s">
        <v>7677</v>
      </c>
      <c r="F18" s="76" t="s">
        <v>7678</v>
      </c>
      <c r="H18" s="76">
        <f t="shared" si="2"/>
        <v>0</v>
      </c>
      <c r="I18" s="76" t="str">
        <f t="shared" si="1"/>
        <v>180.00</v>
      </c>
    </row>
    <row r="19" spans="1:14" x14ac:dyDescent="0.55000000000000004">
      <c r="A19" s="75">
        <v>18</v>
      </c>
      <c r="B19" s="77" t="s">
        <v>7679</v>
      </c>
      <c r="C19" s="78" t="s">
        <v>7680</v>
      </c>
      <c r="D19" s="76" t="s">
        <v>7681</v>
      </c>
      <c r="E19" s="76" t="s">
        <v>7682</v>
      </c>
      <c r="F19" s="76" t="s">
        <v>7683</v>
      </c>
      <c r="G19" s="78" t="s">
        <v>12440</v>
      </c>
      <c r="H19" s="76">
        <f t="shared" ref="H19:H26" si="3">I19-180</f>
        <v>11.25</v>
      </c>
      <c r="I19" s="76" t="str">
        <f t="shared" si="1"/>
        <v>191.25</v>
      </c>
    </row>
    <row r="20" spans="1:14" x14ac:dyDescent="0.55000000000000004">
      <c r="A20" s="75">
        <v>19</v>
      </c>
      <c r="B20" s="77" t="s">
        <v>7684</v>
      </c>
      <c r="C20" s="78" t="s">
        <v>7685</v>
      </c>
      <c r="D20" s="76" t="s">
        <v>7686</v>
      </c>
      <c r="E20" s="76" t="s">
        <v>7687</v>
      </c>
      <c r="F20" s="76" t="s">
        <v>7688</v>
      </c>
      <c r="G20" s="21" t="s">
        <v>12441</v>
      </c>
      <c r="H20" s="76">
        <f t="shared" si="3"/>
        <v>22.5</v>
      </c>
      <c r="I20" s="76" t="str">
        <f t="shared" si="1"/>
        <v>202.50</v>
      </c>
    </row>
    <row r="21" spans="1:14" x14ac:dyDescent="0.55000000000000004">
      <c r="A21" s="75">
        <v>20</v>
      </c>
      <c r="B21" s="77" t="s">
        <v>7689</v>
      </c>
      <c r="C21" s="78" t="s">
        <v>7690</v>
      </c>
      <c r="D21" s="76" t="s">
        <v>7691</v>
      </c>
      <c r="E21" s="76" t="s">
        <v>7692</v>
      </c>
      <c r="F21" s="76" t="s">
        <v>7693</v>
      </c>
      <c r="G21" s="21" t="s">
        <v>12442</v>
      </c>
      <c r="H21" s="76">
        <f t="shared" si="3"/>
        <v>33.75</v>
      </c>
      <c r="I21" s="76" t="str">
        <f t="shared" si="1"/>
        <v>213.75</v>
      </c>
    </row>
    <row r="22" spans="1:14" x14ac:dyDescent="0.55000000000000004">
      <c r="A22" s="75">
        <v>21</v>
      </c>
      <c r="B22" s="77" t="s">
        <v>7694</v>
      </c>
      <c r="C22" s="78" t="s">
        <v>7695</v>
      </c>
      <c r="D22" s="76" t="s">
        <v>7696</v>
      </c>
      <c r="E22" s="76" t="s">
        <v>7697</v>
      </c>
      <c r="F22" s="76" t="s">
        <v>7698</v>
      </c>
      <c r="G22" s="21" t="s">
        <v>12443</v>
      </c>
      <c r="H22" s="76">
        <f t="shared" si="3"/>
        <v>45</v>
      </c>
      <c r="I22" s="76" t="str">
        <f t="shared" si="1"/>
        <v>225.00</v>
      </c>
    </row>
    <row r="23" spans="1:14" x14ac:dyDescent="0.55000000000000004">
      <c r="A23" s="75">
        <v>22</v>
      </c>
      <c r="B23" s="77" t="s">
        <v>7699</v>
      </c>
      <c r="C23" s="78" t="s">
        <v>7700</v>
      </c>
      <c r="D23" s="76" t="s">
        <v>7701</v>
      </c>
      <c r="E23" s="76" t="s">
        <v>7702</v>
      </c>
      <c r="F23" s="76" t="s">
        <v>7703</v>
      </c>
      <c r="G23" s="21" t="s">
        <v>12444</v>
      </c>
      <c r="H23" s="76">
        <f t="shared" si="3"/>
        <v>56.25</v>
      </c>
      <c r="I23" s="76" t="str">
        <f t="shared" si="1"/>
        <v>236.25</v>
      </c>
    </row>
    <row r="24" spans="1:14" x14ac:dyDescent="0.55000000000000004">
      <c r="A24" s="75">
        <v>23</v>
      </c>
      <c r="B24" s="77" t="s">
        <v>7704</v>
      </c>
      <c r="C24" s="78" t="s">
        <v>7705</v>
      </c>
      <c r="D24" s="76" t="s">
        <v>7706</v>
      </c>
      <c r="E24" s="76" t="s">
        <v>7707</v>
      </c>
      <c r="F24" s="76" t="s">
        <v>7708</v>
      </c>
      <c r="G24" s="21" t="s">
        <v>12445</v>
      </c>
      <c r="H24" s="76">
        <f t="shared" si="3"/>
        <v>67.5</v>
      </c>
      <c r="I24" s="76" t="str">
        <f t="shared" si="1"/>
        <v>247.50</v>
      </c>
    </row>
    <row r="25" spans="1:14" x14ac:dyDescent="0.55000000000000004">
      <c r="A25" s="75">
        <v>24</v>
      </c>
      <c r="B25" s="77" t="s">
        <v>7709</v>
      </c>
      <c r="C25" s="78" t="s">
        <v>7710</v>
      </c>
      <c r="D25" s="76" t="s">
        <v>7711</v>
      </c>
      <c r="E25" s="76" t="s">
        <v>7712</v>
      </c>
      <c r="F25" s="76" t="s">
        <v>7713</v>
      </c>
      <c r="G25" s="21" t="s">
        <v>12446</v>
      </c>
      <c r="H25" s="76">
        <f t="shared" si="3"/>
        <v>78.75</v>
      </c>
      <c r="I25" s="76" t="str">
        <f t="shared" si="1"/>
        <v>258.75</v>
      </c>
    </row>
    <row r="26" spans="1:14" x14ac:dyDescent="0.55000000000000004">
      <c r="A26" s="75">
        <v>25</v>
      </c>
      <c r="B26" s="77" t="s">
        <v>7714</v>
      </c>
      <c r="C26" s="78" t="s">
        <v>7715</v>
      </c>
      <c r="D26" s="76" t="s">
        <v>7716</v>
      </c>
      <c r="E26" s="76" t="s">
        <v>7717</v>
      </c>
      <c r="F26" s="76" t="s">
        <v>7718</v>
      </c>
      <c r="H26" s="76">
        <f t="shared" si="3"/>
        <v>90</v>
      </c>
      <c r="I26" s="76" t="str">
        <f t="shared" si="1"/>
        <v>270.00</v>
      </c>
    </row>
    <row r="27" spans="1:14" x14ac:dyDescent="0.55000000000000004">
      <c r="A27" s="75">
        <v>26</v>
      </c>
      <c r="B27" s="77" t="s">
        <v>7719</v>
      </c>
      <c r="C27" s="78" t="s">
        <v>7720</v>
      </c>
      <c r="D27" s="76" t="s">
        <v>7721</v>
      </c>
      <c r="E27" s="76" t="s">
        <v>7722</v>
      </c>
      <c r="F27" s="76" t="s">
        <v>7723</v>
      </c>
      <c r="G27" s="21" t="s">
        <v>12433</v>
      </c>
      <c r="H27" s="76">
        <f t="shared" ref="H27:H33" si="4">360-I27</f>
        <v>78.75</v>
      </c>
      <c r="I27" s="76" t="str">
        <f t="shared" si="1"/>
        <v>281.25</v>
      </c>
    </row>
    <row r="28" spans="1:14" x14ac:dyDescent="0.55000000000000004">
      <c r="A28" s="75">
        <v>27</v>
      </c>
      <c r="B28" s="77" t="s">
        <v>7724</v>
      </c>
      <c r="C28" s="78" t="s">
        <v>7725</v>
      </c>
      <c r="D28" s="76" t="s">
        <v>7726</v>
      </c>
      <c r="E28" s="76" t="s">
        <v>7727</v>
      </c>
      <c r="F28" s="76" t="s">
        <v>7728</v>
      </c>
      <c r="G28" s="21" t="s">
        <v>12434</v>
      </c>
      <c r="H28" s="76">
        <f t="shared" si="4"/>
        <v>67.5</v>
      </c>
      <c r="I28" s="76" t="str">
        <f t="shared" si="1"/>
        <v>292.50</v>
      </c>
    </row>
    <row r="29" spans="1:14" x14ac:dyDescent="0.55000000000000004">
      <c r="A29" s="75">
        <v>28</v>
      </c>
      <c r="B29" s="77" t="s">
        <v>7729</v>
      </c>
      <c r="C29" s="78" t="s">
        <v>7730</v>
      </c>
      <c r="D29" s="76" t="s">
        <v>7731</v>
      </c>
      <c r="E29" s="76" t="s">
        <v>7732</v>
      </c>
      <c r="F29" s="76" t="s">
        <v>7733</v>
      </c>
      <c r="G29" s="21" t="s">
        <v>12435</v>
      </c>
      <c r="H29" s="76">
        <f t="shared" si="4"/>
        <v>56.25</v>
      </c>
      <c r="I29" s="76" t="str">
        <f t="shared" si="1"/>
        <v>303.75</v>
      </c>
    </row>
    <row r="30" spans="1:14" x14ac:dyDescent="0.55000000000000004">
      <c r="A30" s="75">
        <v>29</v>
      </c>
      <c r="B30" s="77" t="s">
        <v>7734</v>
      </c>
      <c r="C30" s="78" t="s">
        <v>7735</v>
      </c>
      <c r="D30" s="76" t="s">
        <v>7736</v>
      </c>
      <c r="E30" s="76" t="s">
        <v>7737</v>
      </c>
      <c r="F30" s="76" t="s">
        <v>7738</v>
      </c>
      <c r="G30" s="21" t="s">
        <v>12436</v>
      </c>
      <c r="H30" s="76">
        <f t="shared" si="4"/>
        <v>45</v>
      </c>
      <c r="I30" s="76" t="str">
        <f t="shared" si="1"/>
        <v>315.00</v>
      </c>
    </row>
    <row r="31" spans="1:14" x14ac:dyDescent="0.55000000000000004">
      <c r="A31" s="75">
        <v>30</v>
      </c>
      <c r="B31" s="77" t="s">
        <v>7739</v>
      </c>
      <c r="C31" s="78" t="s">
        <v>7740</v>
      </c>
      <c r="D31" s="76" t="s">
        <v>7741</v>
      </c>
      <c r="E31" s="76" t="s">
        <v>7742</v>
      </c>
      <c r="F31" s="76" t="s">
        <v>7743</v>
      </c>
      <c r="G31" s="21" t="s">
        <v>12437</v>
      </c>
      <c r="H31" s="76">
        <f t="shared" si="4"/>
        <v>33.75</v>
      </c>
      <c r="I31" s="76" t="str">
        <f t="shared" si="1"/>
        <v>326.25</v>
      </c>
    </row>
    <row r="32" spans="1:14" x14ac:dyDescent="0.55000000000000004">
      <c r="A32" s="75">
        <v>31</v>
      </c>
      <c r="B32" s="77" t="s">
        <v>7744</v>
      </c>
      <c r="C32" s="78" t="s">
        <v>7745</v>
      </c>
      <c r="D32" s="76" t="s">
        <v>7746</v>
      </c>
      <c r="E32" s="76" t="s">
        <v>7747</v>
      </c>
      <c r="F32" s="76" t="s">
        <v>7748</v>
      </c>
      <c r="G32" s="21" t="s">
        <v>12438</v>
      </c>
      <c r="H32" s="76">
        <f t="shared" si="4"/>
        <v>22.5</v>
      </c>
      <c r="I32" s="76" t="str">
        <f t="shared" si="1"/>
        <v>337.50</v>
      </c>
    </row>
    <row r="33" spans="1:12" x14ac:dyDescent="0.55000000000000004">
      <c r="A33" s="75">
        <v>32</v>
      </c>
      <c r="B33" s="77" t="s">
        <v>7749</v>
      </c>
      <c r="C33" s="78" t="s">
        <v>7750</v>
      </c>
      <c r="D33" s="76" t="s">
        <v>7751</v>
      </c>
      <c r="E33" s="76" t="s">
        <v>7752</v>
      </c>
      <c r="F33" s="76" t="s">
        <v>7753</v>
      </c>
      <c r="G33" s="78" t="s">
        <v>12439</v>
      </c>
      <c r="H33" s="76">
        <f t="shared" si="4"/>
        <v>11.25</v>
      </c>
      <c r="I33" s="76" t="str">
        <f t="shared" si="1"/>
        <v>348.75</v>
      </c>
      <c r="L33" t="s">
        <v>6438</v>
      </c>
    </row>
  </sheetData>
  <sortState ref="N11:N18">
    <sortCondition ref="N11"/>
  </sortState>
  <hyperlinks>
    <hyperlink ref="B2" r:id="rId1" tooltip="North" display="https://en.wikipedia.org/wiki/North"/>
    <hyperlink ref="B10" r:id="rId2" tooltip="East" display="https://en.wikipedia.org/wiki/East"/>
    <hyperlink ref="B18" r:id="rId3" tooltip="South" display="https://en.wikipedia.org/wiki/South"/>
    <hyperlink ref="B26" r:id="rId4" tooltip="West" display="https://en.wikipedia.org/wiki/West"/>
  </hyperlinks>
  <pageMargins left="0.7" right="0.7" top="0.75" bottom="0.75" header="0.3" footer="0.3"/>
  <pageSetup orientation="portrait" horizontalDpi="0" verticalDpi="0"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MHT-HoCo</vt:lpstr>
      <vt:lpstr>LandGrants</vt:lpstr>
      <vt:lpstr>MapGrantsTbl</vt:lpstr>
      <vt:lpstr>PvtTbls</vt:lpstr>
      <vt:lpstr>Place Names</vt:lpstr>
      <vt:lpstr>Plats</vt:lpstr>
      <vt:lpstr>Plat Colors</vt:lpstr>
      <vt:lpstr>Compass</vt:lpstr>
      <vt:lpstr>compass</vt:lpstr>
      <vt:lpstr>Compass!Print_Area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Jody Frey</dc:creator>
  <cp:lastModifiedBy>JSF</cp:lastModifiedBy>
  <cp:lastPrinted>2017-08-30T16:16:07Z</cp:lastPrinted>
  <dcterms:created xsi:type="dcterms:W3CDTF">2015-03-04T12:39:37Z</dcterms:created>
  <dcterms:modified xsi:type="dcterms:W3CDTF">2017-11-18T14:03:53Z</dcterms:modified>
</cp:coreProperties>
</file>